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1.xml" ContentType="application/vnd.openxmlformats-officedocument.themeOverrid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2.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3.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4.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5.xml" ContentType="application/vnd.openxmlformats-officedocument.themeOverrid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6.xml" ContentType="application/vnd.openxmlformats-officedocument.themeOverride+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8.xml" ContentType="application/vnd.openxmlformats-officedocument.spreadsheetml.comments+xml"/>
  <Override PartName="/xl/drawings/drawing9.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9.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10.xml" ContentType="application/vnd.openxmlformats-officedocument.spreadsheetml.comment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drawings/drawing12.xml" ContentType="application/vnd.openxmlformats-officedocument.drawing+xml"/>
  <Override PartName="/xl/comments11.xml" ContentType="application/vnd.openxmlformats-officedocument.spreadsheetml.comments+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86" codeName="{3D1A710C-6663-3D7B-7F91-EC182F24A4BC}"/>
  <fileSharing userName="redaire" algorithmName="SHA-512" hashValue="tazoJNKZljPRToMC70hZaNkfiJdhmqSfUpJt2hoPYI0axYyPj9r5d6TY7FTYYy20PqiORGP/0/ut++cD+Jo6Eg==" saltValue="aI9QIMfkMJ2Qo4odtWio0g==" spinCount="100000"/>
  <workbookPr showInkAnnotation="0" codeName="ThisWorkbook" autoCompressPictures="0" defaultThemeVersion="124226"/>
  <mc:AlternateContent xmlns:mc="http://schemas.openxmlformats.org/markup-compatibility/2006">
    <mc:Choice Requires="x15">
      <x15ac:absPath xmlns:x15ac="http://schemas.microsoft.com/office/spreadsheetml/2010/11/ac" url="\\168.176.124.240\Lab_Calibración\2-REGISTROS\1-Informe de Calibracion\171-Interno-15-Level2-TBH\"/>
    </mc:Choice>
  </mc:AlternateContent>
  <xr:revisionPtr revIDLastSave="0" documentId="13_ncr:10001_{F36EC819-6DDE-475E-8228-FA314C41FFD5}" xr6:coauthVersionLast="36" xr6:coauthVersionMax="36" xr10:uidLastSave="{00000000-0000-0000-0000-000000000000}"/>
  <bookViews>
    <workbookView xWindow="0" yWindow="0" windowWidth="19560" windowHeight="8130" tabRatio="806" xr2:uid="{00000000-000D-0000-FFFF-FFFF00000000}"/>
  </bookViews>
  <sheets>
    <sheet name="CERTIFICADO DE CALIBRACIÓN" sheetId="13" r:id="rId1"/>
    <sheet name="Resumen" sheetId="2" r:id="rId2"/>
    <sheet name="Fotometro" sheetId="11" r:id="rId3"/>
    <sheet name="Dia0" sheetId="17" r:id="rId4"/>
    <sheet name="Dia1" sheetId="3" r:id="rId5"/>
    <sheet name="Dia2" sheetId="26" r:id="rId6"/>
    <sheet name="Dia3" sheetId="28" r:id="rId7"/>
    <sheet name="Dia4" sheetId="29" r:id="rId8"/>
    <sheet name="Dia5" sheetId="30" r:id="rId9"/>
    <sheet name="Dia6" sheetId="31" r:id="rId10"/>
    <sheet name="BD_DIAS" sheetId="21" r:id="rId11"/>
    <sheet name="Uexp" sheetId="23" r:id="rId12"/>
    <sheet name="EcuOffset" sheetId="25" r:id="rId13"/>
  </sheets>
  <externalReferences>
    <externalReference r:id="rId14"/>
  </externalReferences>
  <definedNames>
    <definedName name="_xlnm._FilterDatabase" localSheetId="10" hidden="1">BD_DIAS!$B$14:$AJ$22</definedName>
    <definedName name="a" localSheetId="6">#REF!</definedName>
    <definedName name="a" localSheetId="7">#REF!</definedName>
    <definedName name="a" localSheetId="8">#REF!</definedName>
    <definedName name="a" localSheetId="9">#REF!</definedName>
    <definedName name="a">#REF!</definedName>
    <definedName name="_xlnm.Print_Area" localSheetId="0">'CERTIFICADO DE CALIBRACIÓN'!$A$1:$AJ$241</definedName>
    <definedName name="FileName">[1]pSRP!$H$4</definedName>
    <definedName name="HojaFin">Resumen!$B$5:$B$11</definedName>
    <definedName name="HojaOri">Fotometro!$G$4</definedName>
    <definedName name="LibroDatos">Resumen!$G$5:$G$11</definedName>
    <definedName name="ReportDate" localSheetId="5">#REF!</definedName>
    <definedName name="ReportDate" localSheetId="6">#REF!</definedName>
    <definedName name="ReportDate" localSheetId="7">#REF!</definedName>
    <definedName name="ReportDate" localSheetId="8">#REF!</definedName>
    <definedName name="ReportDate" localSheetId="9">#REF!</definedName>
    <definedName name="ReportDate">#REF!</definedName>
    <definedName name="SRPName" localSheetId="10">#REF!</definedName>
    <definedName name="SRPName" localSheetId="3">Dia0!#REF!</definedName>
    <definedName name="SRPName" localSheetId="5">'Dia2'!#REF!</definedName>
    <definedName name="SRPName" localSheetId="6">'Dia3'!#REF!</definedName>
    <definedName name="SRPName" localSheetId="7">'Dia4'!#REF!</definedName>
    <definedName name="SRPName" localSheetId="8">'Dia5'!#REF!</definedName>
    <definedName name="SRPName" localSheetId="9">'Dia6'!#REF!</definedName>
    <definedName name="SRPName" localSheetId="11">#REF!</definedName>
    <definedName name="SRPName">'Dia1'!#REF!</definedName>
    <definedName name="_xlnm.Print_Titles" localSheetId="0">'CERTIFICADO DE CALIBRACIÓN'!$3:$11</definedName>
  </definedNames>
  <calcPr calcId="191029"/>
</workbook>
</file>

<file path=xl/calcChain.xml><?xml version="1.0" encoding="utf-8"?>
<calcChain xmlns="http://schemas.openxmlformats.org/spreadsheetml/2006/main">
  <c r="C221" i="13" l="1"/>
  <c r="I22" i="2" l="1"/>
  <c r="I25" i="2" l="1"/>
  <c r="K57" i="17" l="1"/>
  <c r="C28" i="2" l="1"/>
  <c r="C27" i="2"/>
  <c r="C26" i="2"/>
  <c r="C25" i="2"/>
  <c r="C23" i="2"/>
  <c r="K90" i="17"/>
  <c r="Q31" i="13" l="1"/>
  <c r="M17" i="26" l="1"/>
  <c r="D48" i="31" l="1"/>
  <c r="E47" i="31" s="1"/>
  <c r="D48" i="30"/>
  <c r="D47" i="30" s="1"/>
  <c r="D48" i="29"/>
  <c r="D47" i="29" s="1"/>
  <c r="D48" i="28"/>
  <c r="D47" i="28" s="1"/>
  <c r="D48" i="26"/>
  <c r="E47" i="26" s="1"/>
  <c r="D48" i="3"/>
  <c r="C47" i="3" s="1"/>
  <c r="B43" i="17"/>
  <c r="C45" i="17" s="1"/>
  <c r="V11" i="31"/>
  <c r="T10" i="31" s="1"/>
  <c r="R11" i="31"/>
  <c r="O10" i="31" s="1"/>
  <c r="V10" i="31"/>
  <c r="R10" i="31"/>
  <c r="V11" i="30"/>
  <c r="S10" i="30" s="1"/>
  <c r="R11" i="30"/>
  <c r="Q10" i="30" s="1"/>
  <c r="Q11" i="30" s="1"/>
  <c r="V10" i="30"/>
  <c r="R10" i="30"/>
  <c r="V11" i="29"/>
  <c r="T10" i="29" s="1"/>
  <c r="R11" i="29"/>
  <c r="Q10" i="29" s="1"/>
  <c r="Q11" i="29" s="1"/>
  <c r="V10" i="29"/>
  <c r="R10" i="29"/>
  <c r="V11" i="28"/>
  <c r="S10" i="28" s="1"/>
  <c r="R11" i="28"/>
  <c r="O10" i="28" s="1"/>
  <c r="V10" i="28"/>
  <c r="R10" i="28"/>
  <c r="V11" i="26"/>
  <c r="T10" i="26" s="1"/>
  <c r="R11" i="26"/>
  <c r="O10" i="26" s="1"/>
  <c r="V10" i="26"/>
  <c r="R10" i="26"/>
  <c r="V11" i="3"/>
  <c r="T10" i="3" s="1"/>
  <c r="R11" i="3"/>
  <c r="O10" i="3" s="1"/>
  <c r="V10" i="3"/>
  <c r="R10" i="3"/>
  <c r="V11" i="17"/>
  <c r="U10" i="17" s="1"/>
  <c r="R11" i="17"/>
  <c r="Q10" i="17" s="1"/>
  <c r="Q11" i="17" s="1"/>
  <c r="M12" i="29"/>
  <c r="M12" i="17"/>
  <c r="M12" i="31"/>
  <c r="M12" i="30"/>
  <c r="M12" i="26"/>
  <c r="M12" i="28"/>
  <c r="M12" i="3"/>
  <c r="E47" i="3" l="1"/>
  <c r="E47" i="29"/>
  <c r="C47" i="31"/>
  <c r="D47" i="31"/>
  <c r="E47" i="28"/>
  <c r="E47" i="30"/>
  <c r="O10" i="30"/>
  <c r="D47" i="3"/>
  <c r="C47" i="28"/>
  <c r="C47" i="29"/>
  <c r="P10" i="30"/>
  <c r="C47" i="26"/>
  <c r="D47" i="26"/>
  <c r="C43" i="17"/>
  <c r="C47" i="17"/>
  <c r="Q10" i="26"/>
  <c r="Q11" i="26" s="1"/>
  <c r="P10" i="28"/>
  <c r="P10" i="29"/>
  <c r="P10" i="31"/>
  <c r="T10" i="30"/>
  <c r="S10" i="17"/>
  <c r="C47" i="30"/>
  <c r="O10" i="29"/>
  <c r="U10" i="30"/>
  <c r="T11" i="30" s="1"/>
  <c r="Q10" i="31"/>
  <c r="Q11" i="31" s="1"/>
  <c r="Q10" i="3"/>
  <c r="Q11" i="3" s="1"/>
  <c r="T10" i="28"/>
  <c r="T10" i="17"/>
  <c r="U10" i="28"/>
  <c r="T11" i="28" s="1"/>
  <c r="U10" i="3"/>
  <c r="U10" i="26"/>
  <c r="O10" i="17"/>
  <c r="P10" i="17"/>
  <c r="U10" i="29"/>
  <c r="U10" i="31"/>
  <c r="P10" i="3"/>
  <c r="P10" i="26"/>
  <c r="S10" i="31"/>
  <c r="S10" i="29"/>
  <c r="Q10" i="28"/>
  <c r="Q11" i="28" s="1"/>
  <c r="S10" i="26"/>
  <c r="S10" i="3"/>
  <c r="T11" i="31" l="1"/>
  <c r="M141" i="2" s="1"/>
  <c r="T11" i="26"/>
  <c r="T11" i="3"/>
  <c r="T11" i="29"/>
  <c r="M9" i="31" l="1"/>
  <c r="M9" i="30"/>
  <c r="M9" i="29"/>
  <c r="M9" i="28"/>
  <c r="M9" i="26"/>
  <c r="M9" i="3"/>
  <c r="M9" i="17"/>
  <c r="M143" i="2" l="1"/>
  <c r="AF85" i="13" s="1"/>
  <c r="K143" i="2"/>
  <c r="AB85" i="13" s="1"/>
  <c r="I143" i="2"/>
  <c r="X85" i="13" s="1"/>
  <c r="G143" i="2"/>
  <c r="T85" i="13" s="1"/>
  <c r="E143" i="2"/>
  <c r="P85" i="13" s="1"/>
  <c r="C143" i="2"/>
  <c r="L85" i="13" s="1"/>
  <c r="AF82" i="13"/>
  <c r="K141" i="2"/>
  <c r="AB82" i="13" s="1"/>
  <c r="I141" i="2"/>
  <c r="X82" i="13" s="1"/>
  <c r="G141" i="2"/>
  <c r="T82" i="13" s="1"/>
  <c r="E141" i="2"/>
  <c r="P82" i="13" s="1"/>
  <c r="C141" i="2"/>
  <c r="L82" i="13" s="1"/>
  <c r="Y213" i="13" l="1"/>
  <c r="AD213" i="13"/>
  <c r="K5" i="23" l="1"/>
  <c r="BI300" i="31" l="1"/>
  <c r="BH300" i="31"/>
  <c r="BC300" i="31"/>
  <c r="BB300" i="31"/>
  <c r="BI299" i="31"/>
  <c r="BH299" i="31"/>
  <c r="BC299" i="31"/>
  <c r="BB299" i="31"/>
  <c r="BI298" i="31"/>
  <c r="BH298" i="31"/>
  <c r="BC298" i="31"/>
  <c r="BB298" i="31"/>
  <c r="BI297" i="31"/>
  <c r="BH297" i="31"/>
  <c r="BC297" i="31"/>
  <c r="BB297" i="31"/>
  <c r="BI296" i="31"/>
  <c r="BH296" i="31"/>
  <c r="BC296" i="31"/>
  <c r="BB296" i="31"/>
  <c r="BI295" i="31"/>
  <c r="BH295" i="31"/>
  <c r="BC295" i="31"/>
  <c r="BB295" i="31"/>
  <c r="BI294" i="31"/>
  <c r="BH294" i="31"/>
  <c r="BC294" i="31"/>
  <c r="BB294" i="31"/>
  <c r="BI293" i="31"/>
  <c r="BH293" i="31"/>
  <c r="BC293" i="31"/>
  <c r="BB293" i="31"/>
  <c r="BI292" i="31"/>
  <c r="BH292" i="31"/>
  <c r="BC292" i="31"/>
  <c r="BB292" i="31"/>
  <c r="BI291" i="31"/>
  <c r="BH291" i="31"/>
  <c r="BC291" i="31"/>
  <c r="BB291" i="31"/>
  <c r="BI290" i="31"/>
  <c r="BH290" i="31"/>
  <c r="BC290" i="31"/>
  <c r="BB290" i="31"/>
  <c r="BI289" i="31"/>
  <c r="BH289" i="31"/>
  <c r="BC289" i="31"/>
  <c r="BB289" i="31"/>
  <c r="BI288" i="31"/>
  <c r="BH288" i="31"/>
  <c r="BC288" i="31"/>
  <c r="BB288" i="31"/>
  <c r="BI287" i="31"/>
  <c r="BH287" i="31"/>
  <c r="BC287" i="31"/>
  <c r="BB287" i="31"/>
  <c r="BI286" i="31"/>
  <c r="BH286" i="31"/>
  <c r="BC286" i="31"/>
  <c r="BB286" i="31"/>
  <c r="BI285" i="31"/>
  <c r="BH285" i="31"/>
  <c r="BC285" i="31"/>
  <c r="BB285" i="31"/>
  <c r="BI284" i="31"/>
  <c r="BH284" i="31"/>
  <c r="BC284" i="31"/>
  <c r="BB284" i="31"/>
  <c r="BI283" i="31"/>
  <c r="BH283" i="31"/>
  <c r="BC283" i="31"/>
  <c r="BB283" i="31"/>
  <c r="BI282" i="31"/>
  <c r="BH282" i="31"/>
  <c r="BC282" i="31"/>
  <c r="BB282" i="31"/>
  <c r="BI281" i="31"/>
  <c r="BH281" i="31"/>
  <c r="BC281" i="31"/>
  <c r="BB281" i="31"/>
  <c r="BI280" i="31"/>
  <c r="BH280" i="31"/>
  <c r="BC280" i="31"/>
  <c r="BB280" i="31"/>
  <c r="BI279" i="31"/>
  <c r="BH279" i="31"/>
  <c r="BC279" i="31"/>
  <c r="BB279" i="31"/>
  <c r="BI278" i="31"/>
  <c r="BH278" i="31"/>
  <c r="BC278" i="31"/>
  <c r="BB278" i="31"/>
  <c r="BI277" i="31"/>
  <c r="BH277" i="31"/>
  <c r="BC277" i="31"/>
  <c r="BB277" i="31"/>
  <c r="BI276" i="31"/>
  <c r="BH276" i="31"/>
  <c r="BC276" i="31"/>
  <c r="BB276" i="31"/>
  <c r="BI275" i="31"/>
  <c r="BH275" i="31"/>
  <c r="BC275" i="31"/>
  <c r="BB275" i="31"/>
  <c r="BI274" i="31"/>
  <c r="BH274" i="31"/>
  <c r="BC274" i="31"/>
  <c r="BB274" i="31"/>
  <c r="BI273" i="31"/>
  <c r="BH273" i="31"/>
  <c r="BC273" i="31"/>
  <c r="BB273" i="31"/>
  <c r="BI272" i="31"/>
  <c r="BH272" i="31"/>
  <c r="BC272" i="31"/>
  <c r="BB272" i="31"/>
  <c r="BI271" i="31"/>
  <c r="BH271" i="31"/>
  <c r="BC271" i="31"/>
  <c r="BB271" i="31"/>
  <c r="BI270" i="31"/>
  <c r="BH270" i="31"/>
  <c r="BC270" i="31"/>
  <c r="BB270" i="31"/>
  <c r="BI269" i="31"/>
  <c r="BH269" i="31"/>
  <c r="BC269" i="31"/>
  <c r="BB269" i="31"/>
  <c r="BI268" i="31"/>
  <c r="BH268" i="31"/>
  <c r="BC268" i="31"/>
  <c r="BB268" i="31"/>
  <c r="BI267" i="31"/>
  <c r="BH267" i="31"/>
  <c r="BC267" i="31"/>
  <c r="BB267" i="31"/>
  <c r="BI266" i="31"/>
  <c r="BH266" i="31"/>
  <c r="BC266" i="31"/>
  <c r="BB266" i="31"/>
  <c r="BI265" i="31"/>
  <c r="BH265" i="31"/>
  <c r="BC265" i="31"/>
  <c r="BB265" i="31"/>
  <c r="BI264" i="31"/>
  <c r="BH264" i="31"/>
  <c r="BC264" i="31"/>
  <c r="BB264" i="31"/>
  <c r="BI263" i="31"/>
  <c r="BH263" i="31"/>
  <c r="BC263" i="31"/>
  <c r="BB263" i="31"/>
  <c r="BI262" i="31"/>
  <c r="BH262" i="31"/>
  <c r="BC262" i="31"/>
  <c r="BB262" i="31"/>
  <c r="BI261" i="31"/>
  <c r="BH261" i="31"/>
  <c r="BC261" i="31"/>
  <c r="BB261" i="31"/>
  <c r="BI260" i="31"/>
  <c r="BH260" i="31"/>
  <c r="BC260" i="31"/>
  <c r="BB260" i="31"/>
  <c r="BI259" i="31"/>
  <c r="BH259" i="31"/>
  <c r="BC259" i="31"/>
  <c r="BB259" i="31"/>
  <c r="BI258" i="31"/>
  <c r="BH258" i="31"/>
  <c r="BC258" i="31"/>
  <c r="BB258" i="31"/>
  <c r="BI257" i="31"/>
  <c r="BH257" i="31"/>
  <c r="BC257" i="31"/>
  <c r="BB257" i="31"/>
  <c r="BI256" i="31"/>
  <c r="BH256" i="31"/>
  <c r="BC256" i="31"/>
  <c r="BB256" i="31"/>
  <c r="BI255" i="31"/>
  <c r="BH255" i="31"/>
  <c r="BC255" i="31"/>
  <c r="BB255" i="31"/>
  <c r="BI254" i="31"/>
  <c r="BH254" i="31"/>
  <c r="BC254" i="31"/>
  <c r="BB254" i="31"/>
  <c r="BI253" i="31"/>
  <c r="BH253" i="31"/>
  <c r="BC253" i="31"/>
  <c r="BB253" i="31"/>
  <c r="BI252" i="31"/>
  <c r="BH252" i="31"/>
  <c r="BC252" i="31"/>
  <c r="BB252" i="31"/>
  <c r="BI251" i="31"/>
  <c r="BH251" i="31"/>
  <c r="BC251" i="31"/>
  <c r="BB251" i="31"/>
  <c r="BI250" i="31"/>
  <c r="BH250" i="31"/>
  <c r="BC250" i="31"/>
  <c r="BB250" i="31"/>
  <c r="BI249" i="31"/>
  <c r="BH249" i="31"/>
  <c r="BC249" i="31"/>
  <c r="BB249" i="31"/>
  <c r="BI248" i="31"/>
  <c r="BH248" i="31"/>
  <c r="BC248" i="31"/>
  <c r="BB248" i="31"/>
  <c r="BI247" i="31"/>
  <c r="BH247" i="31"/>
  <c r="BC247" i="31"/>
  <c r="BB247" i="31"/>
  <c r="BI246" i="31"/>
  <c r="BH246" i="31"/>
  <c r="BC246" i="31"/>
  <c r="BB246" i="31"/>
  <c r="BI245" i="31"/>
  <c r="BH245" i="31"/>
  <c r="BC245" i="31"/>
  <c r="BB245" i="31"/>
  <c r="BI244" i="31"/>
  <c r="BH244" i="31"/>
  <c r="BC244" i="31"/>
  <c r="BB244" i="31"/>
  <c r="BI243" i="31"/>
  <c r="BH243" i="31"/>
  <c r="BC243" i="31"/>
  <c r="BB243" i="31"/>
  <c r="BI242" i="31"/>
  <c r="BH242" i="31"/>
  <c r="BC242" i="31"/>
  <c r="BB242" i="31"/>
  <c r="BI241" i="31"/>
  <c r="BH241" i="31"/>
  <c r="BC241" i="31"/>
  <c r="BB241" i="31"/>
  <c r="BI240" i="31"/>
  <c r="BH240" i="31"/>
  <c r="BC240" i="31"/>
  <c r="BB240" i="31"/>
  <c r="BI239" i="31"/>
  <c r="BH239" i="31"/>
  <c r="BC239" i="31"/>
  <c r="BB239" i="31"/>
  <c r="BI238" i="31"/>
  <c r="BH238" i="31"/>
  <c r="BC238" i="31"/>
  <c r="BB238" i="31"/>
  <c r="BI237" i="31"/>
  <c r="BH237" i="31"/>
  <c r="BC237" i="31"/>
  <c r="BB237" i="31"/>
  <c r="BI236" i="31"/>
  <c r="BH236" i="31"/>
  <c r="BC236" i="31"/>
  <c r="BB236" i="31"/>
  <c r="BI235" i="31"/>
  <c r="BH235" i="31"/>
  <c r="BC235" i="31"/>
  <c r="BB235" i="31"/>
  <c r="BI234" i="31"/>
  <c r="BH234" i="31"/>
  <c r="BC234" i="31"/>
  <c r="BB234" i="31"/>
  <c r="BI233" i="31"/>
  <c r="BH233" i="31"/>
  <c r="BC233" i="31"/>
  <c r="BB233" i="31"/>
  <c r="BI232" i="31"/>
  <c r="BH232" i="31"/>
  <c r="BC232" i="31"/>
  <c r="BB232" i="31"/>
  <c r="BI231" i="31"/>
  <c r="BH231" i="31"/>
  <c r="BC231" i="31"/>
  <c r="BB231" i="31"/>
  <c r="BI230" i="31"/>
  <c r="BH230" i="31"/>
  <c r="BC230" i="31"/>
  <c r="BB230" i="31"/>
  <c r="BI229" i="31"/>
  <c r="BH229" i="31"/>
  <c r="BC229" i="31"/>
  <c r="BB229" i="31"/>
  <c r="BI228" i="31"/>
  <c r="BH228" i="31"/>
  <c r="BC228" i="31"/>
  <c r="BB228" i="31"/>
  <c r="BI227" i="31"/>
  <c r="BH227" i="31"/>
  <c r="BC227" i="31"/>
  <c r="BB227" i="31"/>
  <c r="BI226" i="31"/>
  <c r="BH226" i="31"/>
  <c r="BC226" i="31"/>
  <c r="BB226" i="31"/>
  <c r="BI225" i="31"/>
  <c r="BH225" i="31"/>
  <c r="BC225" i="31"/>
  <c r="BB225" i="31"/>
  <c r="BI224" i="31"/>
  <c r="BH224" i="31"/>
  <c r="BC224" i="31"/>
  <c r="BB224" i="31"/>
  <c r="BI223" i="31"/>
  <c r="BH223" i="31"/>
  <c r="BC223" i="31"/>
  <c r="BB223" i="31"/>
  <c r="BI222" i="31"/>
  <c r="BH222" i="31"/>
  <c r="BC222" i="31"/>
  <c r="BB222" i="31"/>
  <c r="BI221" i="31"/>
  <c r="BH221" i="31"/>
  <c r="BC221" i="31"/>
  <c r="BB221" i="31"/>
  <c r="BI220" i="31"/>
  <c r="BH220" i="31"/>
  <c r="BC220" i="31"/>
  <c r="BB220" i="31"/>
  <c r="BI219" i="31"/>
  <c r="BH219" i="31"/>
  <c r="BC219" i="31"/>
  <c r="BB219" i="31"/>
  <c r="BI218" i="31"/>
  <c r="BH218" i="31"/>
  <c r="BC218" i="31"/>
  <c r="BB218" i="31"/>
  <c r="BI217" i="31"/>
  <c r="BH217" i="31"/>
  <c r="BC217" i="31"/>
  <c r="BB217" i="31"/>
  <c r="BI216" i="31"/>
  <c r="BH216" i="31"/>
  <c r="BC216" i="31"/>
  <c r="BB216" i="31"/>
  <c r="BI215" i="31"/>
  <c r="BH215" i="31"/>
  <c r="BC215" i="31"/>
  <c r="BB215" i="31"/>
  <c r="BI214" i="31"/>
  <c r="BH214" i="31"/>
  <c r="BC214" i="31"/>
  <c r="BB214" i="31"/>
  <c r="BI213" i="31"/>
  <c r="BH213" i="31"/>
  <c r="BC213" i="31"/>
  <c r="BB213" i="31"/>
  <c r="BI212" i="31"/>
  <c r="BH212" i="31"/>
  <c r="BC212" i="31"/>
  <c r="BB212" i="31"/>
  <c r="BI211" i="31"/>
  <c r="BH211" i="31"/>
  <c r="BC211" i="31"/>
  <c r="BB211" i="31"/>
  <c r="BI210" i="31"/>
  <c r="BH210" i="31"/>
  <c r="BC210" i="31"/>
  <c r="BB210" i="31"/>
  <c r="BI209" i="31"/>
  <c r="BH209" i="31"/>
  <c r="BC209" i="31"/>
  <c r="BB209" i="31"/>
  <c r="BI208" i="31"/>
  <c r="BH208" i="31"/>
  <c r="BC208" i="31"/>
  <c r="BB208" i="31"/>
  <c r="BI207" i="31"/>
  <c r="BH207" i="31"/>
  <c r="BC207" i="31"/>
  <c r="BB207" i="31"/>
  <c r="BI206" i="31"/>
  <c r="BH206" i="31"/>
  <c r="BC206" i="31"/>
  <c r="BB206" i="31"/>
  <c r="BI205" i="31"/>
  <c r="BH205" i="31"/>
  <c r="BC205" i="31"/>
  <c r="BB205" i="31"/>
  <c r="BI204" i="31"/>
  <c r="BH204" i="31"/>
  <c r="BC204" i="31"/>
  <c r="BB204" i="31"/>
  <c r="BI203" i="31"/>
  <c r="BH203" i="31"/>
  <c r="BC203" i="31"/>
  <c r="BB203" i="31"/>
  <c r="BI202" i="31"/>
  <c r="BH202" i="31"/>
  <c r="BC202" i="31"/>
  <c r="BB202" i="31"/>
  <c r="BI201" i="31"/>
  <c r="BH201" i="31"/>
  <c r="BC201" i="31"/>
  <c r="BB201" i="31"/>
  <c r="BI200" i="31"/>
  <c r="BH200" i="31"/>
  <c r="BC200" i="31"/>
  <c r="BB200" i="31"/>
  <c r="BI199" i="31"/>
  <c r="BH199" i="31"/>
  <c r="BC199" i="31"/>
  <c r="BB199" i="31"/>
  <c r="BI198" i="31"/>
  <c r="BH198" i="31"/>
  <c r="BC198" i="31"/>
  <c r="BB198" i="31"/>
  <c r="BI197" i="31"/>
  <c r="BH197" i="31"/>
  <c r="BC197" i="31"/>
  <c r="BB197" i="31"/>
  <c r="BI196" i="31"/>
  <c r="BH196" i="31"/>
  <c r="BC196" i="31"/>
  <c r="BB196" i="31"/>
  <c r="BI195" i="31"/>
  <c r="BH195" i="31"/>
  <c r="BC195" i="31"/>
  <c r="BB195" i="31"/>
  <c r="BI194" i="31"/>
  <c r="BH194" i="31"/>
  <c r="BC194" i="31"/>
  <c r="BB194" i="31"/>
  <c r="BI193" i="31"/>
  <c r="BH193" i="31"/>
  <c r="BC193" i="31"/>
  <c r="BB193" i="31"/>
  <c r="BI192" i="31"/>
  <c r="BH192" i="31"/>
  <c r="BC192" i="31"/>
  <c r="BB192" i="31"/>
  <c r="BI191" i="31"/>
  <c r="BH191" i="31"/>
  <c r="BC191" i="31"/>
  <c r="BB191" i="31"/>
  <c r="BI190" i="31"/>
  <c r="BH190" i="31"/>
  <c r="BC190" i="31"/>
  <c r="BB190" i="31"/>
  <c r="BI189" i="31"/>
  <c r="BH189" i="31"/>
  <c r="BC189" i="31"/>
  <c r="BB189" i="31"/>
  <c r="BI188" i="31"/>
  <c r="BH188" i="31"/>
  <c r="BC188" i="31"/>
  <c r="BB188" i="31"/>
  <c r="BI187" i="31"/>
  <c r="BH187" i="31"/>
  <c r="BC187" i="31"/>
  <c r="BB187" i="31"/>
  <c r="BI186" i="31"/>
  <c r="BH186" i="31"/>
  <c r="BC186" i="31"/>
  <c r="BB186" i="31"/>
  <c r="BI185" i="31"/>
  <c r="BH185" i="31"/>
  <c r="BC185" i="31"/>
  <c r="BB185" i="31"/>
  <c r="BI184" i="31"/>
  <c r="BH184" i="31"/>
  <c r="BC184" i="31"/>
  <c r="BB184" i="31"/>
  <c r="BI183" i="31"/>
  <c r="BH183" i="31"/>
  <c r="BC183" i="31"/>
  <c r="BB183" i="31"/>
  <c r="BI182" i="31"/>
  <c r="BH182" i="31"/>
  <c r="BC182" i="31"/>
  <c r="BB182" i="31"/>
  <c r="BI181" i="31"/>
  <c r="BH181" i="31"/>
  <c r="BC181" i="31"/>
  <c r="BB181" i="31"/>
  <c r="BI180" i="31"/>
  <c r="BH180" i="31"/>
  <c r="BC180" i="31"/>
  <c r="BB180" i="31"/>
  <c r="BI179" i="31"/>
  <c r="BH179" i="31"/>
  <c r="BC179" i="31"/>
  <c r="BB179" i="31"/>
  <c r="BI178" i="31"/>
  <c r="BH178" i="31"/>
  <c r="BC178" i="31"/>
  <c r="BB178" i="31"/>
  <c r="BI177" i="31"/>
  <c r="BH177" i="31"/>
  <c r="BC177" i="31"/>
  <c r="BB177" i="31"/>
  <c r="BI176" i="31"/>
  <c r="BH176" i="31"/>
  <c r="BC176" i="31"/>
  <c r="BB176" i="31"/>
  <c r="BI175" i="31"/>
  <c r="BH175" i="31"/>
  <c r="BC175" i="31"/>
  <c r="BB175" i="31"/>
  <c r="BI174" i="31"/>
  <c r="BH174" i="31"/>
  <c r="BC174" i="31"/>
  <c r="BB174" i="31"/>
  <c r="BI173" i="31"/>
  <c r="BH173" i="31"/>
  <c r="BC173" i="31"/>
  <c r="BB173" i="31"/>
  <c r="BI172" i="31"/>
  <c r="BH172" i="31"/>
  <c r="BC172" i="31"/>
  <c r="BB172" i="31"/>
  <c r="BI171" i="31"/>
  <c r="BH171" i="31"/>
  <c r="BC171" i="31"/>
  <c r="BB171" i="31"/>
  <c r="BI170" i="31"/>
  <c r="BH170" i="31"/>
  <c r="BC170" i="31"/>
  <c r="BB170" i="31"/>
  <c r="BI169" i="31"/>
  <c r="BH169" i="31"/>
  <c r="BC169" i="31"/>
  <c r="BB169" i="31"/>
  <c r="BI168" i="31"/>
  <c r="BH168" i="31"/>
  <c r="BC168" i="31"/>
  <c r="BB168" i="31"/>
  <c r="BI167" i="31"/>
  <c r="BH167" i="31"/>
  <c r="BC167" i="31"/>
  <c r="BB167" i="31"/>
  <c r="BI166" i="31"/>
  <c r="BH166" i="31"/>
  <c r="BC166" i="31"/>
  <c r="BB166" i="31"/>
  <c r="BI165" i="31"/>
  <c r="BH165" i="31"/>
  <c r="BC165" i="31"/>
  <c r="BB165" i="31"/>
  <c r="BI164" i="31"/>
  <c r="BH164" i="31"/>
  <c r="BC164" i="31"/>
  <c r="BB164" i="31"/>
  <c r="BI163" i="31"/>
  <c r="BH163" i="31"/>
  <c r="BC163" i="31"/>
  <c r="BB163" i="31"/>
  <c r="BI162" i="31"/>
  <c r="BH162" i="31"/>
  <c r="BC162" i="31"/>
  <c r="BB162" i="31"/>
  <c r="BI161" i="31"/>
  <c r="BH161" i="31"/>
  <c r="BC161" i="31"/>
  <c r="BB161" i="31"/>
  <c r="BI160" i="31"/>
  <c r="BH160" i="31"/>
  <c r="BC160" i="31"/>
  <c r="BB160" i="31"/>
  <c r="BI159" i="31"/>
  <c r="BH159" i="31"/>
  <c r="BC159" i="31"/>
  <c r="BB159" i="31"/>
  <c r="BI158" i="31"/>
  <c r="BH158" i="31"/>
  <c r="BC158" i="31"/>
  <c r="BB158" i="31"/>
  <c r="BI157" i="31"/>
  <c r="BH157" i="31"/>
  <c r="BC157" i="31"/>
  <c r="BB157" i="31"/>
  <c r="BI156" i="31"/>
  <c r="BH156" i="31"/>
  <c r="BC156" i="31"/>
  <c r="BB156" i="31"/>
  <c r="BI155" i="31"/>
  <c r="BH155" i="31"/>
  <c r="BC155" i="31"/>
  <c r="BB155" i="31"/>
  <c r="BI154" i="31"/>
  <c r="BH154" i="31"/>
  <c r="BC154" i="31"/>
  <c r="BB154" i="31"/>
  <c r="BI153" i="31"/>
  <c r="BH153" i="31"/>
  <c r="BC153" i="31"/>
  <c r="BB153" i="31"/>
  <c r="BI152" i="31"/>
  <c r="BH152" i="31"/>
  <c r="BC152" i="31"/>
  <c r="BB152" i="31"/>
  <c r="BI151" i="31"/>
  <c r="BH151" i="31"/>
  <c r="BC151" i="31"/>
  <c r="BB151" i="31"/>
  <c r="BI150" i="31"/>
  <c r="BH150" i="31"/>
  <c r="BC150" i="31"/>
  <c r="BB150" i="31"/>
  <c r="BI149" i="31"/>
  <c r="BH149" i="31"/>
  <c r="BC149" i="31"/>
  <c r="BB149" i="31"/>
  <c r="BI148" i="31"/>
  <c r="BH148" i="31"/>
  <c r="BC148" i="31"/>
  <c r="BB148" i="31"/>
  <c r="BI147" i="31"/>
  <c r="BH147" i="31"/>
  <c r="BC147" i="31"/>
  <c r="BB147" i="31"/>
  <c r="BI146" i="31"/>
  <c r="BH146" i="31"/>
  <c r="BC146" i="31"/>
  <c r="BB146" i="31"/>
  <c r="BI145" i="31"/>
  <c r="BH145" i="31"/>
  <c r="BC145" i="31"/>
  <c r="BB145" i="31"/>
  <c r="BI144" i="31"/>
  <c r="BH144" i="31"/>
  <c r="BC144" i="31"/>
  <c r="BB144" i="31"/>
  <c r="BI143" i="31"/>
  <c r="BH143" i="31"/>
  <c r="BC143" i="31"/>
  <c r="BB143" i="31"/>
  <c r="BI142" i="31"/>
  <c r="BH142" i="31"/>
  <c r="BC142" i="31"/>
  <c r="BB142" i="31"/>
  <c r="BI141" i="31"/>
  <c r="BH141" i="31"/>
  <c r="BC141" i="31"/>
  <c r="BB141" i="31"/>
  <c r="BI140" i="31"/>
  <c r="BH140" i="31"/>
  <c r="BC140" i="31"/>
  <c r="BB140" i="31"/>
  <c r="BI139" i="31"/>
  <c r="BH139" i="31"/>
  <c r="BC139" i="31"/>
  <c r="BB139" i="31"/>
  <c r="BI138" i="31"/>
  <c r="BH138" i="31"/>
  <c r="BC138" i="31"/>
  <c r="BB138" i="31"/>
  <c r="BI137" i="31"/>
  <c r="BH137" i="31"/>
  <c r="BC137" i="31"/>
  <c r="BB137" i="31"/>
  <c r="BI136" i="31"/>
  <c r="BH136" i="31"/>
  <c r="BC136" i="31"/>
  <c r="BB136" i="31"/>
  <c r="BI135" i="31"/>
  <c r="BH135" i="31"/>
  <c r="BC135" i="31"/>
  <c r="BB135" i="31"/>
  <c r="BI134" i="31"/>
  <c r="BH134" i="31"/>
  <c r="BC134" i="31"/>
  <c r="BB134" i="31"/>
  <c r="BI133" i="31"/>
  <c r="BH133" i="31"/>
  <c r="BC133" i="31"/>
  <c r="BB133" i="31"/>
  <c r="BI132" i="31"/>
  <c r="BH132" i="31"/>
  <c r="BC132" i="31"/>
  <c r="BB132" i="31"/>
  <c r="BI131" i="31"/>
  <c r="BH131" i="31"/>
  <c r="BC131" i="31"/>
  <c r="BB131" i="31"/>
  <c r="BI130" i="31"/>
  <c r="BH130" i="31"/>
  <c r="BC130" i="31"/>
  <c r="BB130" i="31"/>
  <c r="BI129" i="31"/>
  <c r="BH129" i="31"/>
  <c r="BC129" i="31"/>
  <c r="BB129" i="31"/>
  <c r="BI128" i="31"/>
  <c r="BH128" i="31"/>
  <c r="BC128" i="31"/>
  <c r="BB128" i="31"/>
  <c r="BI127" i="31"/>
  <c r="BH127" i="31"/>
  <c r="BC127" i="31"/>
  <c r="BB127" i="31"/>
  <c r="BI126" i="31"/>
  <c r="BH126" i="31"/>
  <c r="BC126" i="31"/>
  <c r="BB126" i="31"/>
  <c r="BI125" i="31"/>
  <c r="BH125" i="31"/>
  <c r="BC125" i="31"/>
  <c r="BB125" i="31"/>
  <c r="BI124" i="31"/>
  <c r="BH124" i="31"/>
  <c r="BC124" i="31"/>
  <c r="BB124" i="31"/>
  <c r="BI123" i="31"/>
  <c r="BH123" i="31"/>
  <c r="BC123" i="31"/>
  <c r="BB123" i="31"/>
  <c r="BI122" i="31"/>
  <c r="BH122" i="31"/>
  <c r="BC122" i="31"/>
  <c r="BB122" i="31"/>
  <c r="BI121" i="31"/>
  <c r="BH121" i="31"/>
  <c r="BC121" i="31"/>
  <c r="BB121" i="31"/>
  <c r="BI120" i="31"/>
  <c r="BH120" i="31"/>
  <c r="BC120" i="31"/>
  <c r="BB120" i="31"/>
  <c r="BI119" i="31"/>
  <c r="BH119" i="31"/>
  <c r="BC119" i="31"/>
  <c r="BB119" i="31"/>
  <c r="BI118" i="31"/>
  <c r="BH118" i="31"/>
  <c r="BC118" i="31"/>
  <c r="BB118" i="31"/>
  <c r="BI117" i="31"/>
  <c r="BH117" i="31"/>
  <c r="BC117" i="31"/>
  <c r="BB117" i="31"/>
  <c r="BI116" i="31"/>
  <c r="BH116" i="31"/>
  <c r="BC116" i="31"/>
  <c r="BB116" i="31"/>
  <c r="BI115" i="31"/>
  <c r="BH115" i="31"/>
  <c r="BC115" i="31"/>
  <c r="BB115" i="31"/>
  <c r="BI114" i="31"/>
  <c r="BH114" i="31"/>
  <c r="BC114" i="31"/>
  <c r="BB114" i="31"/>
  <c r="BI113" i="31"/>
  <c r="BH113" i="31"/>
  <c r="BC113" i="31"/>
  <c r="BB113" i="31"/>
  <c r="BI112" i="31"/>
  <c r="BH112" i="31"/>
  <c r="BC112" i="31"/>
  <c r="BB112" i="31"/>
  <c r="BI111" i="31"/>
  <c r="BH111" i="31"/>
  <c r="BC111" i="31"/>
  <c r="BB111" i="31"/>
  <c r="BI110" i="31"/>
  <c r="BH110" i="31"/>
  <c r="BC110" i="31"/>
  <c r="BB110" i="31"/>
  <c r="BI109" i="31"/>
  <c r="BH109" i="31"/>
  <c r="BC109" i="31"/>
  <c r="BB109" i="31"/>
  <c r="BI108" i="31"/>
  <c r="BH108" i="31"/>
  <c r="BC108" i="31"/>
  <c r="BB108" i="31"/>
  <c r="BI107" i="31"/>
  <c r="BH107" i="31"/>
  <c r="BC107" i="31"/>
  <c r="BB107" i="31"/>
  <c r="BI106" i="31"/>
  <c r="BH106" i="31"/>
  <c r="BC106" i="31"/>
  <c r="BB106" i="31"/>
  <c r="BI105" i="31"/>
  <c r="BH105" i="31"/>
  <c r="BC105" i="31"/>
  <c r="BB105" i="31"/>
  <c r="BI104" i="31"/>
  <c r="BH104" i="31"/>
  <c r="BC104" i="31"/>
  <c r="BB104" i="31"/>
  <c r="BI103" i="31"/>
  <c r="BH103" i="31"/>
  <c r="BC103" i="31"/>
  <c r="BB103" i="31"/>
  <c r="BI102" i="31"/>
  <c r="BH102" i="31"/>
  <c r="BC102" i="31"/>
  <c r="BB102" i="31"/>
  <c r="BI101" i="31"/>
  <c r="BH101" i="31"/>
  <c r="BC101" i="31"/>
  <c r="BB101" i="31"/>
  <c r="BI100" i="31"/>
  <c r="BH100" i="31"/>
  <c r="BC100" i="31"/>
  <c r="BB100" i="31"/>
  <c r="BI99" i="31"/>
  <c r="BH99" i="31"/>
  <c r="BC99" i="31"/>
  <c r="BB99" i="31"/>
  <c r="BI98" i="31"/>
  <c r="BH98" i="31"/>
  <c r="BC98" i="31"/>
  <c r="BB98" i="31"/>
  <c r="BI97" i="31"/>
  <c r="BH97" i="31"/>
  <c r="BC97" i="31"/>
  <c r="BB97" i="31"/>
  <c r="BI96" i="31"/>
  <c r="BH96" i="31"/>
  <c r="BC96" i="31"/>
  <c r="BB96" i="31"/>
  <c r="BI95" i="31"/>
  <c r="BH95" i="31"/>
  <c r="BC95" i="31"/>
  <c r="BB95" i="31"/>
  <c r="BI94" i="31"/>
  <c r="BH94" i="31"/>
  <c r="BC94" i="31"/>
  <c r="BB94" i="31"/>
  <c r="BI93" i="31"/>
  <c r="BH93" i="31"/>
  <c r="BC93" i="31"/>
  <c r="BB93" i="31"/>
  <c r="BI92" i="31"/>
  <c r="BH92" i="31"/>
  <c r="BC92" i="31"/>
  <c r="BB92" i="31"/>
  <c r="BI91" i="31"/>
  <c r="BH91" i="31"/>
  <c r="BC91" i="31"/>
  <c r="BB91" i="31"/>
  <c r="BI90" i="31"/>
  <c r="BH90" i="31"/>
  <c r="BC90" i="31"/>
  <c r="BB90" i="31"/>
  <c r="BI89" i="31"/>
  <c r="BH89" i="31"/>
  <c r="BC89" i="31"/>
  <c r="BB89" i="31"/>
  <c r="BI88" i="31"/>
  <c r="BH88" i="31"/>
  <c r="BC88" i="31"/>
  <c r="BB88" i="31"/>
  <c r="BI87" i="31"/>
  <c r="BH87" i="31"/>
  <c r="BC87" i="31"/>
  <c r="BB87" i="31"/>
  <c r="BI86" i="31"/>
  <c r="BH86" i="31"/>
  <c r="BC86" i="31"/>
  <c r="BB86" i="31"/>
  <c r="BI85" i="31"/>
  <c r="BH85" i="31"/>
  <c r="BC85" i="31"/>
  <c r="BB85" i="31"/>
  <c r="BI84" i="31"/>
  <c r="BH84" i="31"/>
  <c r="BC84" i="31"/>
  <c r="BB84" i="31"/>
  <c r="BI83" i="31"/>
  <c r="BH83" i="31"/>
  <c r="BC83" i="31"/>
  <c r="BB83" i="31"/>
  <c r="BI82" i="31"/>
  <c r="BH82" i="31"/>
  <c r="BC82" i="31"/>
  <c r="BB82" i="31"/>
  <c r="BI81" i="31"/>
  <c r="BH81" i="31"/>
  <c r="BC81" i="31"/>
  <c r="BB81" i="31"/>
  <c r="BI80" i="31"/>
  <c r="BH80" i="31"/>
  <c r="BC80" i="31"/>
  <c r="BB80" i="31"/>
  <c r="BI79" i="31"/>
  <c r="BH79" i="31"/>
  <c r="BC79" i="31"/>
  <c r="BB79" i="31"/>
  <c r="BI78" i="31"/>
  <c r="BH78" i="31"/>
  <c r="BC78" i="31"/>
  <c r="BB78" i="31"/>
  <c r="BI77" i="31"/>
  <c r="BH77" i="31"/>
  <c r="BC77" i="31"/>
  <c r="BB77" i="31"/>
  <c r="BI76" i="31"/>
  <c r="BH76" i="31"/>
  <c r="BC76" i="31"/>
  <c r="BB76" i="31"/>
  <c r="BI75" i="31"/>
  <c r="BH75" i="31"/>
  <c r="BC75" i="31"/>
  <c r="BB75" i="31"/>
  <c r="BI74" i="31"/>
  <c r="BH74" i="31"/>
  <c r="BC74" i="31"/>
  <c r="BB74" i="31"/>
  <c r="BI73" i="31"/>
  <c r="BH73" i="31"/>
  <c r="BC73" i="31"/>
  <c r="BB73" i="31"/>
  <c r="BI72" i="31"/>
  <c r="BH72" i="31"/>
  <c r="BC72" i="31"/>
  <c r="BB72" i="31"/>
  <c r="BI71" i="31"/>
  <c r="BH71" i="31"/>
  <c r="BC71" i="31"/>
  <c r="BB71" i="31"/>
  <c r="BI70" i="31"/>
  <c r="BH70" i="31"/>
  <c r="BC70" i="31"/>
  <c r="BB70" i="31"/>
  <c r="BI69" i="31"/>
  <c r="BH69" i="31"/>
  <c r="BC69" i="31"/>
  <c r="BB69" i="31"/>
  <c r="BI68" i="31"/>
  <c r="BH68" i="31"/>
  <c r="BC68" i="31"/>
  <c r="BB68" i="31"/>
  <c r="BI67" i="31"/>
  <c r="BH67" i="31"/>
  <c r="BC67" i="31"/>
  <c r="BB67" i="31"/>
  <c r="BI66" i="31"/>
  <c r="BH66" i="31"/>
  <c r="BC66" i="31"/>
  <c r="BB66" i="31"/>
  <c r="BI65" i="31"/>
  <c r="BH65" i="31"/>
  <c r="BC65" i="31"/>
  <c r="BB65" i="31"/>
  <c r="BI64" i="31"/>
  <c r="BH64" i="31"/>
  <c r="BC64" i="31"/>
  <c r="BB64" i="31"/>
  <c r="BI63" i="31"/>
  <c r="BH63" i="31"/>
  <c r="BC63" i="31"/>
  <c r="BB63" i="31"/>
  <c r="BI62" i="31"/>
  <c r="BH62" i="31"/>
  <c r="BC62" i="31"/>
  <c r="BB62" i="31"/>
  <c r="BI61" i="31"/>
  <c r="BH61" i="31"/>
  <c r="BC61" i="31"/>
  <c r="BB61" i="31"/>
  <c r="BI60" i="31"/>
  <c r="BH60" i="31"/>
  <c r="BC60" i="31"/>
  <c r="BB60" i="31"/>
  <c r="BI59" i="31"/>
  <c r="BH59" i="31"/>
  <c r="BC59" i="31"/>
  <c r="BB59" i="31"/>
  <c r="BI58" i="31"/>
  <c r="BH58" i="31"/>
  <c r="BC58" i="31"/>
  <c r="BB58" i="31"/>
  <c r="BI57" i="31"/>
  <c r="BH57" i="31"/>
  <c r="BC57" i="31"/>
  <c r="BB57" i="31"/>
  <c r="BI56" i="31"/>
  <c r="BH56" i="31"/>
  <c r="BC56" i="31"/>
  <c r="BB56" i="31"/>
  <c r="BI55" i="31"/>
  <c r="BH55" i="31"/>
  <c r="BC55" i="31"/>
  <c r="BB55" i="31"/>
  <c r="BI54" i="31"/>
  <c r="BH54" i="31"/>
  <c r="BC54" i="31"/>
  <c r="BB54" i="31"/>
  <c r="BI53" i="31"/>
  <c r="BH53" i="31"/>
  <c r="BC53" i="31"/>
  <c r="BB53" i="31"/>
  <c r="BI52" i="31"/>
  <c r="BH52" i="31"/>
  <c r="BC52" i="31"/>
  <c r="BB52" i="31"/>
  <c r="BI51" i="31"/>
  <c r="BH51" i="31"/>
  <c r="BC51" i="31"/>
  <c r="BB51" i="31"/>
  <c r="BI50" i="31"/>
  <c r="BH50" i="31"/>
  <c r="BC50" i="31"/>
  <c r="BB50" i="31"/>
  <c r="BI49" i="31"/>
  <c r="BH49" i="31"/>
  <c r="BC49" i="31"/>
  <c r="BB49" i="31"/>
  <c r="BI48" i="31"/>
  <c r="BH48" i="31"/>
  <c r="BC48" i="31"/>
  <c r="BB48" i="31"/>
  <c r="BI47" i="31"/>
  <c r="BH47" i="31"/>
  <c r="BC47" i="31"/>
  <c r="BB47" i="31"/>
  <c r="BI46" i="31"/>
  <c r="BH46" i="31"/>
  <c r="BC46" i="31"/>
  <c r="BB46" i="31"/>
  <c r="BI45" i="31"/>
  <c r="BH45" i="31"/>
  <c r="BC45" i="31"/>
  <c r="BB45" i="31"/>
  <c r="BI44" i="31"/>
  <c r="BH44" i="31"/>
  <c r="BC44" i="31"/>
  <c r="BB44" i="31"/>
  <c r="BI43" i="31"/>
  <c r="BH43" i="31"/>
  <c r="BC43" i="31"/>
  <c r="BB43" i="31"/>
  <c r="BI42" i="31"/>
  <c r="BH42" i="31"/>
  <c r="BC42" i="31"/>
  <c r="BB42" i="31"/>
  <c r="BI41" i="31"/>
  <c r="BH41" i="31"/>
  <c r="BC41" i="31"/>
  <c r="BB41" i="31"/>
  <c r="BI40" i="31"/>
  <c r="BH40" i="31"/>
  <c r="BC40" i="31"/>
  <c r="BB40" i="31"/>
  <c r="BI39" i="31"/>
  <c r="BH39" i="31"/>
  <c r="BC39" i="31"/>
  <c r="BB39" i="31"/>
  <c r="BI38" i="31"/>
  <c r="BH38" i="31"/>
  <c r="BC38" i="31"/>
  <c r="BB38" i="31"/>
  <c r="BI37" i="31"/>
  <c r="BH37" i="31"/>
  <c r="BC37" i="31"/>
  <c r="BB37" i="31"/>
  <c r="BI36" i="31"/>
  <c r="BH36" i="31"/>
  <c r="BC36" i="31"/>
  <c r="BB36" i="31"/>
  <c r="BI35" i="31"/>
  <c r="BH35" i="31"/>
  <c r="BC35" i="31"/>
  <c r="BB35" i="31"/>
  <c r="BI34" i="31"/>
  <c r="BH34" i="31"/>
  <c r="BC34" i="31"/>
  <c r="BB34" i="31"/>
  <c r="BI33" i="31"/>
  <c r="BH33" i="31"/>
  <c r="BC33" i="31"/>
  <c r="BB33" i="31"/>
  <c r="BI32" i="31"/>
  <c r="BH32" i="31"/>
  <c r="BC32" i="31"/>
  <c r="BB32" i="31"/>
  <c r="BI31" i="31"/>
  <c r="BH31" i="31"/>
  <c r="BC31" i="31"/>
  <c r="BB31" i="31"/>
  <c r="BI30" i="31"/>
  <c r="BH30" i="31"/>
  <c r="BC30" i="31"/>
  <c r="BB30" i="31"/>
  <c r="BI29" i="31"/>
  <c r="BH29" i="31"/>
  <c r="BC29" i="31"/>
  <c r="BB29" i="31"/>
  <c r="BI28" i="31"/>
  <c r="BH28" i="31"/>
  <c r="BC28" i="31"/>
  <c r="BB28" i="31"/>
  <c r="BI27" i="31"/>
  <c r="BH27" i="31"/>
  <c r="BC27" i="31"/>
  <c r="BB27" i="31"/>
  <c r="BI26" i="31"/>
  <c r="BH26" i="31"/>
  <c r="BC26" i="31"/>
  <c r="BB26" i="31"/>
  <c r="BI25" i="31"/>
  <c r="BH25" i="31"/>
  <c r="BC25" i="31"/>
  <c r="BB25" i="31"/>
  <c r="BI24" i="31"/>
  <c r="BH24" i="31"/>
  <c r="BC24" i="31"/>
  <c r="BB24" i="31"/>
  <c r="BI23" i="31"/>
  <c r="BH23" i="31"/>
  <c r="BC23" i="31"/>
  <c r="BB23" i="31"/>
  <c r="BI22" i="31"/>
  <c r="BH22" i="31"/>
  <c r="BC22" i="31"/>
  <c r="BB22" i="31"/>
  <c r="BI21" i="31"/>
  <c r="BH21" i="31"/>
  <c r="BC21" i="31"/>
  <c r="BB21" i="31"/>
  <c r="BI20" i="31"/>
  <c r="BH20" i="31"/>
  <c r="BC20" i="31"/>
  <c r="BB20" i="31"/>
  <c r="BI19" i="31"/>
  <c r="BH19" i="31"/>
  <c r="BC19" i="31"/>
  <c r="BB19" i="31"/>
  <c r="BI18" i="31"/>
  <c r="BH18" i="31"/>
  <c r="BC18" i="31"/>
  <c r="BB18" i="31"/>
  <c r="BI17" i="31"/>
  <c r="BH17" i="31"/>
  <c r="BC17" i="31"/>
  <c r="BB17" i="31"/>
  <c r="BI16" i="31"/>
  <c r="BH16" i="31"/>
  <c r="BC16" i="31"/>
  <c r="BB16" i="31"/>
  <c r="BI15" i="31"/>
  <c r="BH15" i="31"/>
  <c r="BC15" i="31"/>
  <c r="BB15" i="31"/>
  <c r="BI14" i="31"/>
  <c r="BH14" i="31"/>
  <c r="BC14" i="31"/>
  <c r="BB14" i="31"/>
  <c r="BI13" i="31"/>
  <c r="BH13" i="31"/>
  <c r="BC13" i="31"/>
  <c r="BB13" i="31"/>
  <c r="BI12" i="31"/>
  <c r="BH12" i="31"/>
  <c r="BC12" i="31"/>
  <c r="BB12" i="31"/>
  <c r="BI11" i="31"/>
  <c r="BH11" i="31"/>
  <c r="BC11" i="31"/>
  <c r="BB11" i="31"/>
  <c r="BI10" i="31"/>
  <c r="BH10" i="31"/>
  <c r="BC10" i="31"/>
  <c r="BB10" i="31"/>
  <c r="BI9" i="31"/>
  <c r="BH9" i="31"/>
  <c r="BC9" i="31"/>
  <c r="BB9" i="31"/>
  <c r="BI8" i="31"/>
  <c r="BH8" i="31"/>
  <c r="BC8" i="31"/>
  <c r="BB8" i="31"/>
  <c r="BI7" i="31"/>
  <c r="BH7" i="31"/>
  <c r="BC7" i="31"/>
  <c r="BB7" i="31"/>
  <c r="BI6" i="31"/>
  <c r="BH6" i="31"/>
  <c r="BC6" i="31"/>
  <c r="BB6" i="31"/>
  <c r="BI5" i="31"/>
  <c r="BH5" i="31"/>
  <c r="BC5" i="31"/>
  <c r="BB5" i="31"/>
  <c r="BI4" i="31"/>
  <c r="BH4" i="31"/>
  <c r="BC4" i="31"/>
  <c r="BB4" i="31"/>
  <c r="BI3" i="31"/>
  <c r="BH3" i="31"/>
  <c r="BC3" i="31"/>
  <c r="BB3" i="31"/>
  <c r="BI2" i="31"/>
  <c r="BH2" i="31"/>
  <c r="BC2" i="31"/>
  <c r="BB2" i="31"/>
  <c r="BI300" i="30"/>
  <c r="BH300" i="30"/>
  <c r="BC300" i="30"/>
  <c r="BB300" i="30"/>
  <c r="BI299" i="30"/>
  <c r="BH299" i="30"/>
  <c r="BC299" i="30"/>
  <c r="BB299" i="30"/>
  <c r="BI298" i="30"/>
  <c r="BH298" i="30"/>
  <c r="BC298" i="30"/>
  <c r="BB298" i="30"/>
  <c r="BI297" i="30"/>
  <c r="BH297" i="30"/>
  <c r="BC297" i="30"/>
  <c r="BB297" i="30"/>
  <c r="BI296" i="30"/>
  <c r="BH296" i="30"/>
  <c r="BC296" i="30"/>
  <c r="BB296" i="30"/>
  <c r="BI295" i="30"/>
  <c r="BH295" i="30"/>
  <c r="BC295" i="30"/>
  <c r="BB295" i="30"/>
  <c r="BI294" i="30"/>
  <c r="BH294" i="30"/>
  <c r="BC294" i="30"/>
  <c r="BB294" i="30"/>
  <c r="BI293" i="30"/>
  <c r="BH293" i="30"/>
  <c r="BC293" i="30"/>
  <c r="BB293" i="30"/>
  <c r="BI292" i="30"/>
  <c r="BH292" i="30"/>
  <c r="BC292" i="30"/>
  <c r="BB292" i="30"/>
  <c r="BI291" i="30"/>
  <c r="BH291" i="30"/>
  <c r="BC291" i="30"/>
  <c r="BB291" i="30"/>
  <c r="BI290" i="30"/>
  <c r="BH290" i="30"/>
  <c r="BC290" i="30"/>
  <c r="BB290" i="30"/>
  <c r="BI289" i="30"/>
  <c r="BH289" i="30"/>
  <c r="BC289" i="30"/>
  <c r="BB289" i="30"/>
  <c r="BI288" i="30"/>
  <c r="BH288" i="30"/>
  <c r="BC288" i="30"/>
  <c r="BB288" i="30"/>
  <c r="BI287" i="30"/>
  <c r="BH287" i="30"/>
  <c r="BC287" i="30"/>
  <c r="BB287" i="30"/>
  <c r="BI286" i="30"/>
  <c r="BH286" i="30"/>
  <c r="BC286" i="30"/>
  <c r="BB286" i="30"/>
  <c r="BI285" i="30"/>
  <c r="BH285" i="30"/>
  <c r="BC285" i="30"/>
  <c r="BB285" i="30"/>
  <c r="BI284" i="30"/>
  <c r="BH284" i="30"/>
  <c r="BC284" i="30"/>
  <c r="BB284" i="30"/>
  <c r="BI283" i="30"/>
  <c r="BH283" i="30"/>
  <c r="BC283" i="30"/>
  <c r="BB283" i="30"/>
  <c r="BI282" i="30"/>
  <c r="BH282" i="30"/>
  <c r="BC282" i="30"/>
  <c r="BB282" i="30"/>
  <c r="BI281" i="30"/>
  <c r="BH281" i="30"/>
  <c r="BC281" i="30"/>
  <c r="BB281" i="30"/>
  <c r="BI280" i="30"/>
  <c r="BH280" i="30"/>
  <c r="BC280" i="30"/>
  <c r="BB280" i="30"/>
  <c r="BI279" i="30"/>
  <c r="BH279" i="30"/>
  <c r="BC279" i="30"/>
  <c r="BB279" i="30"/>
  <c r="BI278" i="30"/>
  <c r="BH278" i="30"/>
  <c r="BC278" i="30"/>
  <c r="BB278" i="30"/>
  <c r="BI277" i="30"/>
  <c r="BH277" i="30"/>
  <c r="BC277" i="30"/>
  <c r="BB277" i="30"/>
  <c r="BI276" i="30"/>
  <c r="BH276" i="30"/>
  <c r="BC276" i="30"/>
  <c r="BB276" i="30"/>
  <c r="BI275" i="30"/>
  <c r="BH275" i="30"/>
  <c r="BC275" i="30"/>
  <c r="BB275" i="30"/>
  <c r="BI274" i="30"/>
  <c r="BH274" i="30"/>
  <c r="BC274" i="30"/>
  <c r="BB274" i="30"/>
  <c r="BI273" i="30"/>
  <c r="BH273" i="30"/>
  <c r="BC273" i="30"/>
  <c r="BB273" i="30"/>
  <c r="BI272" i="30"/>
  <c r="BH272" i="30"/>
  <c r="BC272" i="30"/>
  <c r="BB272" i="30"/>
  <c r="BI271" i="30"/>
  <c r="BH271" i="30"/>
  <c r="BC271" i="30"/>
  <c r="BB271" i="30"/>
  <c r="BI270" i="30"/>
  <c r="BH270" i="30"/>
  <c r="BC270" i="30"/>
  <c r="BB270" i="30"/>
  <c r="BI269" i="30"/>
  <c r="BH269" i="30"/>
  <c r="BC269" i="30"/>
  <c r="BB269" i="30"/>
  <c r="BI268" i="30"/>
  <c r="BH268" i="30"/>
  <c r="BC268" i="30"/>
  <c r="BB268" i="30"/>
  <c r="BI267" i="30"/>
  <c r="BH267" i="30"/>
  <c r="BC267" i="30"/>
  <c r="BB267" i="30"/>
  <c r="BI266" i="30"/>
  <c r="BH266" i="30"/>
  <c r="BC266" i="30"/>
  <c r="BB266" i="30"/>
  <c r="BI265" i="30"/>
  <c r="BH265" i="30"/>
  <c r="BC265" i="30"/>
  <c r="BB265" i="30"/>
  <c r="BI264" i="30"/>
  <c r="BH264" i="30"/>
  <c r="BC264" i="30"/>
  <c r="BB264" i="30"/>
  <c r="BI263" i="30"/>
  <c r="BH263" i="30"/>
  <c r="BC263" i="30"/>
  <c r="BB263" i="30"/>
  <c r="BI262" i="30"/>
  <c r="BH262" i="30"/>
  <c r="BC262" i="30"/>
  <c r="BB262" i="30"/>
  <c r="BI261" i="30"/>
  <c r="BH261" i="30"/>
  <c r="BC261" i="30"/>
  <c r="BB261" i="30"/>
  <c r="BI260" i="30"/>
  <c r="BH260" i="30"/>
  <c r="BC260" i="30"/>
  <c r="BB260" i="30"/>
  <c r="BI259" i="30"/>
  <c r="BH259" i="30"/>
  <c r="BC259" i="30"/>
  <c r="BB259" i="30"/>
  <c r="BI258" i="30"/>
  <c r="BH258" i="30"/>
  <c r="BC258" i="30"/>
  <c r="BB258" i="30"/>
  <c r="BI257" i="30"/>
  <c r="BH257" i="30"/>
  <c r="BC257" i="30"/>
  <c r="BB257" i="30"/>
  <c r="BI256" i="30"/>
  <c r="BH256" i="30"/>
  <c r="BC256" i="30"/>
  <c r="BB256" i="30"/>
  <c r="BI255" i="30"/>
  <c r="BH255" i="30"/>
  <c r="BC255" i="30"/>
  <c r="BB255" i="30"/>
  <c r="BI254" i="30"/>
  <c r="BH254" i="30"/>
  <c r="BC254" i="30"/>
  <c r="BB254" i="30"/>
  <c r="BI253" i="30"/>
  <c r="BH253" i="30"/>
  <c r="BC253" i="30"/>
  <c r="BB253" i="30"/>
  <c r="BI252" i="30"/>
  <c r="BH252" i="30"/>
  <c r="BC252" i="30"/>
  <c r="BB252" i="30"/>
  <c r="BI251" i="30"/>
  <c r="BH251" i="30"/>
  <c r="BC251" i="30"/>
  <c r="BB251" i="30"/>
  <c r="BI250" i="30"/>
  <c r="BH250" i="30"/>
  <c r="BC250" i="30"/>
  <c r="BB250" i="30"/>
  <c r="BI249" i="30"/>
  <c r="BH249" i="30"/>
  <c r="BC249" i="30"/>
  <c r="BB249" i="30"/>
  <c r="BI248" i="30"/>
  <c r="BH248" i="30"/>
  <c r="BC248" i="30"/>
  <c r="BB248" i="30"/>
  <c r="BI247" i="30"/>
  <c r="BH247" i="30"/>
  <c r="BC247" i="30"/>
  <c r="BB247" i="30"/>
  <c r="BI246" i="30"/>
  <c r="BH246" i="30"/>
  <c r="BC246" i="30"/>
  <c r="BB246" i="30"/>
  <c r="BI245" i="30"/>
  <c r="BH245" i="30"/>
  <c r="BC245" i="30"/>
  <c r="BB245" i="30"/>
  <c r="BI244" i="30"/>
  <c r="BH244" i="30"/>
  <c r="BC244" i="30"/>
  <c r="BB244" i="30"/>
  <c r="BI243" i="30"/>
  <c r="BH243" i="30"/>
  <c r="BC243" i="30"/>
  <c r="BB243" i="30"/>
  <c r="BI242" i="30"/>
  <c r="BH242" i="30"/>
  <c r="BC242" i="30"/>
  <c r="BB242" i="30"/>
  <c r="BI241" i="30"/>
  <c r="BH241" i="30"/>
  <c r="BC241" i="30"/>
  <c r="BB241" i="30"/>
  <c r="BI240" i="30"/>
  <c r="BH240" i="30"/>
  <c r="BC240" i="30"/>
  <c r="BB240" i="30"/>
  <c r="BI239" i="30"/>
  <c r="BH239" i="30"/>
  <c r="BC239" i="30"/>
  <c r="BB239" i="30"/>
  <c r="BI238" i="30"/>
  <c r="BH238" i="30"/>
  <c r="BC238" i="30"/>
  <c r="BB238" i="30"/>
  <c r="BI237" i="30"/>
  <c r="BH237" i="30"/>
  <c r="BC237" i="30"/>
  <c r="BB237" i="30"/>
  <c r="BI236" i="30"/>
  <c r="BH236" i="30"/>
  <c r="BC236" i="30"/>
  <c r="BB236" i="30"/>
  <c r="BI235" i="30"/>
  <c r="BH235" i="30"/>
  <c r="BC235" i="30"/>
  <c r="BB235" i="30"/>
  <c r="BI234" i="30"/>
  <c r="BH234" i="30"/>
  <c r="BC234" i="30"/>
  <c r="BB234" i="30"/>
  <c r="BI233" i="30"/>
  <c r="BH233" i="30"/>
  <c r="BC233" i="30"/>
  <c r="BB233" i="30"/>
  <c r="BI232" i="30"/>
  <c r="BH232" i="30"/>
  <c r="BC232" i="30"/>
  <c r="BB232" i="30"/>
  <c r="BI231" i="30"/>
  <c r="BH231" i="30"/>
  <c r="BC231" i="30"/>
  <c r="BB231" i="30"/>
  <c r="BI230" i="30"/>
  <c r="BH230" i="30"/>
  <c r="BC230" i="30"/>
  <c r="BB230" i="30"/>
  <c r="BI229" i="30"/>
  <c r="BH229" i="30"/>
  <c r="BC229" i="30"/>
  <c r="BB229" i="30"/>
  <c r="BI228" i="30"/>
  <c r="BH228" i="30"/>
  <c r="BC228" i="30"/>
  <c r="BB228" i="30"/>
  <c r="BI227" i="30"/>
  <c r="BH227" i="30"/>
  <c r="BC227" i="30"/>
  <c r="BB227" i="30"/>
  <c r="BI226" i="30"/>
  <c r="BH226" i="30"/>
  <c r="BC226" i="30"/>
  <c r="BB226" i="30"/>
  <c r="BI225" i="30"/>
  <c r="BH225" i="30"/>
  <c r="BC225" i="30"/>
  <c r="BB225" i="30"/>
  <c r="BI224" i="30"/>
  <c r="BH224" i="30"/>
  <c r="BC224" i="30"/>
  <c r="BB224" i="30"/>
  <c r="BI223" i="30"/>
  <c r="BH223" i="30"/>
  <c r="BC223" i="30"/>
  <c r="BB223" i="30"/>
  <c r="BI222" i="30"/>
  <c r="BH222" i="30"/>
  <c r="BC222" i="30"/>
  <c r="BB222" i="30"/>
  <c r="BI221" i="30"/>
  <c r="BH221" i="30"/>
  <c r="BC221" i="30"/>
  <c r="BB221" i="30"/>
  <c r="BI220" i="30"/>
  <c r="BH220" i="30"/>
  <c r="BC220" i="30"/>
  <c r="BB220" i="30"/>
  <c r="BI219" i="30"/>
  <c r="BH219" i="30"/>
  <c r="BC219" i="30"/>
  <c r="BB219" i="30"/>
  <c r="BI218" i="30"/>
  <c r="BH218" i="30"/>
  <c r="BC218" i="30"/>
  <c r="BB218" i="30"/>
  <c r="BI217" i="30"/>
  <c r="BH217" i="30"/>
  <c r="BC217" i="30"/>
  <c r="BB217" i="30"/>
  <c r="BI216" i="30"/>
  <c r="BH216" i="30"/>
  <c r="BC216" i="30"/>
  <c r="BB216" i="30"/>
  <c r="BI215" i="30"/>
  <c r="BH215" i="30"/>
  <c r="BC215" i="30"/>
  <c r="BB215" i="30"/>
  <c r="BI214" i="30"/>
  <c r="BH214" i="30"/>
  <c r="BC214" i="30"/>
  <c r="BB214" i="30"/>
  <c r="BI213" i="30"/>
  <c r="BH213" i="30"/>
  <c r="BC213" i="30"/>
  <c r="BB213" i="30"/>
  <c r="BI212" i="30"/>
  <c r="BH212" i="30"/>
  <c r="BC212" i="30"/>
  <c r="BB212" i="30"/>
  <c r="BI211" i="30"/>
  <c r="BH211" i="30"/>
  <c r="BC211" i="30"/>
  <c r="BB211" i="30"/>
  <c r="BI210" i="30"/>
  <c r="BH210" i="30"/>
  <c r="BC210" i="30"/>
  <c r="BB210" i="30"/>
  <c r="BI209" i="30"/>
  <c r="BH209" i="30"/>
  <c r="BC209" i="30"/>
  <c r="BB209" i="30"/>
  <c r="BI208" i="30"/>
  <c r="BH208" i="30"/>
  <c r="BC208" i="30"/>
  <c r="BB208" i="30"/>
  <c r="BI207" i="30"/>
  <c r="BH207" i="30"/>
  <c r="BC207" i="30"/>
  <c r="BB207" i="30"/>
  <c r="BI206" i="30"/>
  <c r="BH206" i="30"/>
  <c r="BC206" i="30"/>
  <c r="BB206" i="30"/>
  <c r="BI205" i="30"/>
  <c r="BH205" i="30"/>
  <c r="BC205" i="30"/>
  <c r="BB205" i="30"/>
  <c r="BI204" i="30"/>
  <c r="BH204" i="30"/>
  <c r="BC204" i="30"/>
  <c r="BB204" i="30"/>
  <c r="BI203" i="30"/>
  <c r="BH203" i="30"/>
  <c r="BC203" i="30"/>
  <c r="BB203" i="30"/>
  <c r="BI202" i="30"/>
  <c r="BH202" i="30"/>
  <c r="BC202" i="30"/>
  <c r="BB202" i="30"/>
  <c r="BI201" i="30"/>
  <c r="BH201" i="30"/>
  <c r="BC201" i="30"/>
  <c r="BB201" i="30"/>
  <c r="BI200" i="30"/>
  <c r="BH200" i="30"/>
  <c r="BC200" i="30"/>
  <c r="BB200" i="30"/>
  <c r="BI199" i="30"/>
  <c r="BH199" i="30"/>
  <c r="BC199" i="30"/>
  <c r="BB199" i="30"/>
  <c r="BI198" i="30"/>
  <c r="BH198" i="30"/>
  <c r="BC198" i="30"/>
  <c r="BB198" i="30"/>
  <c r="BI197" i="30"/>
  <c r="BH197" i="30"/>
  <c r="BC197" i="30"/>
  <c r="BB197" i="30"/>
  <c r="BI196" i="30"/>
  <c r="BH196" i="30"/>
  <c r="BC196" i="30"/>
  <c r="BB196" i="30"/>
  <c r="BI195" i="30"/>
  <c r="BH195" i="30"/>
  <c r="BC195" i="30"/>
  <c r="BB195" i="30"/>
  <c r="BI194" i="30"/>
  <c r="BH194" i="30"/>
  <c r="BC194" i="30"/>
  <c r="BB194" i="30"/>
  <c r="BI193" i="30"/>
  <c r="BH193" i="30"/>
  <c r="BC193" i="30"/>
  <c r="BB193" i="30"/>
  <c r="BI192" i="30"/>
  <c r="BH192" i="30"/>
  <c r="BC192" i="30"/>
  <c r="BB192" i="30"/>
  <c r="BI191" i="30"/>
  <c r="BH191" i="30"/>
  <c r="BC191" i="30"/>
  <c r="BB191" i="30"/>
  <c r="BI190" i="30"/>
  <c r="BH190" i="30"/>
  <c r="BC190" i="30"/>
  <c r="BB190" i="30"/>
  <c r="BI189" i="30"/>
  <c r="BH189" i="30"/>
  <c r="BC189" i="30"/>
  <c r="BB189" i="30"/>
  <c r="BI188" i="30"/>
  <c r="BH188" i="30"/>
  <c r="BC188" i="30"/>
  <c r="BB188" i="30"/>
  <c r="BI187" i="30"/>
  <c r="BH187" i="30"/>
  <c r="BC187" i="30"/>
  <c r="BB187" i="30"/>
  <c r="BI186" i="30"/>
  <c r="BH186" i="30"/>
  <c r="BC186" i="30"/>
  <c r="BB186" i="30"/>
  <c r="BI185" i="30"/>
  <c r="BH185" i="30"/>
  <c r="BC185" i="30"/>
  <c r="BB185" i="30"/>
  <c r="BI184" i="30"/>
  <c r="BH184" i="30"/>
  <c r="BC184" i="30"/>
  <c r="BB184" i="30"/>
  <c r="BI183" i="30"/>
  <c r="BH183" i="30"/>
  <c r="BC183" i="30"/>
  <c r="BB183" i="30"/>
  <c r="BI182" i="30"/>
  <c r="BH182" i="30"/>
  <c r="BC182" i="30"/>
  <c r="BB182" i="30"/>
  <c r="BI181" i="30"/>
  <c r="BH181" i="30"/>
  <c r="BC181" i="30"/>
  <c r="BB181" i="30"/>
  <c r="BI180" i="30"/>
  <c r="BH180" i="30"/>
  <c r="BC180" i="30"/>
  <c r="BB180" i="30"/>
  <c r="BI179" i="30"/>
  <c r="BH179" i="30"/>
  <c r="BC179" i="30"/>
  <c r="BB179" i="30"/>
  <c r="BI178" i="30"/>
  <c r="BH178" i="30"/>
  <c r="BC178" i="30"/>
  <c r="BB178" i="30"/>
  <c r="BI177" i="30"/>
  <c r="BH177" i="30"/>
  <c r="BC177" i="30"/>
  <c r="BB177" i="30"/>
  <c r="BI176" i="30"/>
  <c r="BH176" i="30"/>
  <c r="BC176" i="30"/>
  <c r="BB176" i="30"/>
  <c r="BI175" i="30"/>
  <c r="BH175" i="30"/>
  <c r="BC175" i="30"/>
  <c r="BB175" i="30"/>
  <c r="BI174" i="30"/>
  <c r="BH174" i="30"/>
  <c r="BC174" i="30"/>
  <c r="BB174" i="30"/>
  <c r="BI173" i="30"/>
  <c r="BH173" i="30"/>
  <c r="BC173" i="30"/>
  <c r="BB173" i="30"/>
  <c r="BI172" i="30"/>
  <c r="BH172" i="30"/>
  <c r="BC172" i="30"/>
  <c r="BB172" i="30"/>
  <c r="BI171" i="30"/>
  <c r="BH171" i="30"/>
  <c r="BC171" i="30"/>
  <c r="BB171" i="30"/>
  <c r="BI170" i="30"/>
  <c r="BH170" i="30"/>
  <c r="BC170" i="30"/>
  <c r="BB170" i="30"/>
  <c r="BI169" i="30"/>
  <c r="BH169" i="30"/>
  <c r="BC169" i="30"/>
  <c r="BB169" i="30"/>
  <c r="BI168" i="30"/>
  <c r="BH168" i="30"/>
  <c r="BC168" i="30"/>
  <c r="BB168" i="30"/>
  <c r="BI167" i="30"/>
  <c r="BH167" i="30"/>
  <c r="BC167" i="30"/>
  <c r="BB167" i="30"/>
  <c r="BI166" i="30"/>
  <c r="BH166" i="30"/>
  <c r="BC166" i="30"/>
  <c r="BB166" i="30"/>
  <c r="BI165" i="30"/>
  <c r="BH165" i="30"/>
  <c r="BC165" i="30"/>
  <c r="BB165" i="30"/>
  <c r="BI164" i="30"/>
  <c r="BH164" i="30"/>
  <c r="BC164" i="30"/>
  <c r="BB164" i="30"/>
  <c r="BI163" i="30"/>
  <c r="BH163" i="30"/>
  <c r="BC163" i="30"/>
  <c r="BB163" i="30"/>
  <c r="BI162" i="30"/>
  <c r="BH162" i="30"/>
  <c r="BC162" i="30"/>
  <c r="BB162" i="30"/>
  <c r="BI161" i="30"/>
  <c r="BH161" i="30"/>
  <c r="BC161" i="30"/>
  <c r="BB161" i="30"/>
  <c r="BI160" i="30"/>
  <c r="BH160" i="30"/>
  <c r="BC160" i="30"/>
  <c r="BB160" i="30"/>
  <c r="BI159" i="30"/>
  <c r="BH159" i="30"/>
  <c r="BC159" i="30"/>
  <c r="BB159" i="30"/>
  <c r="BI158" i="30"/>
  <c r="BH158" i="30"/>
  <c r="BC158" i="30"/>
  <c r="BB158" i="30"/>
  <c r="BI157" i="30"/>
  <c r="BH157" i="30"/>
  <c r="BC157" i="30"/>
  <c r="BB157" i="30"/>
  <c r="BI156" i="30"/>
  <c r="BH156" i="30"/>
  <c r="BC156" i="30"/>
  <c r="BB156" i="30"/>
  <c r="BI155" i="30"/>
  <c r="BH155" i="30"/>
  <c r="BC155" i="30"/>
  <c r="BB155" i="30"/>
  <c r="BI154" i="30"/>
  <c r="BH154" i="30"/>
  <c r="BC154" i="30"/>
  <c r="BB154" i="30"/>
  <c r="BI153" i="30"/>
  <c r="BH153" i="30"/>
  <c r="BC153" i="30"/>
  <c r="BB153" i="30"/>
  <c r="BI152" i="30"/>
  <c r="BH152" i="30"/>
  <c r="BC152" i="30"/>
  <c r="BB152" i="30"/>
  <c r="BI151" i="30"/>
  <c r="BH151" i="30"/>
  <c r="BC151" i="30"/>
  <c r="BB151" i="30"/>
  <c r="BI150" i="30"/>
  <c r="BH150" i="30"/>
  <c r="BC150" i="30"/>
  <c r="BB150" i="30"/>
  <c r="BI149" i="30"/>
  <c r="BH149" i="30"/>
  <c r="BC149" i="30"/>
  <c r="BB149" i="30"/>
  <c r="BI148" i="30"/>
  <c r="BH148" i="30"/>
  <c r="BC148" i="30"/>
  <c r="BB148" i="30"/>
  <c r="BI147" i="30"/>
  <c r="BH147" i="30"/>
  <c r="BC147" i="30"/>
  <c r="BB147" i="30"/>
  <c r="BI146" i="30"/>
  <c r="BH146" i="30"/>
  <c r="BC146" i="30"/>
  <c r="BB146" i="30"/>
  <c r="BI145" i="30"/>
  <c r="BH145" i="30"/>
  <c r="BC145" i="30"/>
  <c r="BB145" i="30"/>
  <c r="BI144" i="30"/>
  <c r="BH144" i="30"/>
  <c r="BC144" i="30"/>
  <c r="BB144" i="30"/>
  <c r="BI143" i="30"/>
  <c r="BH143" i="30"/>
  <c r="BC143" i="30"/>
  <c r="BB143" i="30"/>
  <c r="BI142" i="30"/>
  <c r="BH142" i="30"/>
  <c r="BC142" i="30"/>
  <c r="BB142" i="30"/>
  <c r="BI141" i="30"/>
  <c r="BH141" i="30"/>
  <c r="BC141" i="30"/>
  <c r="BB141" i="30"/>
  <c r="BI140" i="30"/>
  <c r="BH140" i="30"/>
  <c r="BC140" i="30"/>
  <c r="BB140" i="30"/>
  <c r="BI139" i="30"/>
  <c r="BH139" i="30"/>
  <c r="BC139" i="30"/>
  <c r="BB139" i="30"/>
  <c r="BI138" i="30"/>
  <c r="BH138" i="30"/>
  <c r="BC138" i="30"/>
  <c r="BB138" i="30"/>
  <c r="BI137" i="30"/>
  <c r="BH137" i="30"/>
  <c r="BC137" i="30"/>
  <c r="BB137" i="30"/>
  <c r="BI136" i="30"/>
  <c r="BH136" i="30"/>
  <c r="BC136" i="30"/>
  <c r="BB136" i="30"/>
  <c r="BI135" i="30"/>
  <c r="BH135" i="30"/>
  <c r="BC135" i="30"/>
  <c r="BB135" i="30"/>
  <c r="BI134" i="30"/>
  <c r="BH134" i="30"/>
  <c r="BC134" i="30"/>
  <c r="BB134" i="30"/>
  <c r="BI133" i="30"/>
  <c r="BH133" i="30"/>
  <c r="BC133" i="30"/>
  <c r="BB133" i="30"/>
  <c r="BI132" i="30"/>
  <c r="BH132" i="30"/>
  <c r="BC132" i="30"/>
  <c r="BB132" i="30"/>
  <c r="BI131" i="30"/>
  <c r="BH131" i="30"/>
  <c r="BC131" i="30"/>
  <c r="BB131" i="30"/>
  <c r="BI130" i="30"/>
  <c r="BH130" i="30"/>
  <c r="BC130" i="30"/>
  <c r="BB130" i="30"/>
  <c r="BI129" i="30"/>
  <c r="BH129" i="30"/>
  <c r="BC129" i="30"/>
  <c r="BB129" i="30"/>
  <c r="BI128" i="30"/>
  <c r="BH128" i="30"/>
  <c r="BC128" i="30"/>
  <c r="BB128" i="30"/>
  <c r="BI127" i="30"/>
  <c r="BH127" i="30"/>
  <c r="BC127" i="30"/>
  <c r="BB127" i="30"/>
  <c r="BI126" i="30"/>
  <c r="BH126" i="30"/>
  <c r="BC126" i="30"/>
  <c r="BB126" i="30"/>
  <c r="BI125" i="30"/>
  <c r="BH125" i="30"/>
  <c r="BC125" i="30"/>
  <c r="BB125" i="30"/>
  <c r="BI124" i="30"/>
  <c r="BH124" i="30"/>
  <c r="BC124" i="30"/>
  <c r="BB124" i="30"/>
  <c r="BI123" i="30"/>
  <c r="BH123" i="30"/>
  <c r="BC123" i="30"/>
  <c r="BB123" i="30"/>
  <c r="BI122" i="30"/>
  <c r="BH122" i="30"/>
  <c r="BC122" i="30"/>
  <c r="BB122" i="30"/>
  <c r="BI121" i="30"/>
  <c r="BH121" i="30"/>
  <c r="BC121" i="30"/>
  <c r="BB121" i="30"/>
  <c r="BI120" i="30"/>
  <c r="BH120" i="30"/>
  <c r="BC120" i="30"/>
  <c r="BB120" i="30"/>
  <c r="BI119" i="30"/>
  <c r="BH119" i="30"/>
  <c r="BC119" i="30"/>
  <c r="BB119" i="30"/>
  <c r="BI118" i="30"/>
  <c r="BH118" i="30"/>
  <c r="BC118" i="30"/>
  <c r="BB118" i="30"/>
  <c r="BI117" i="30"/>
  <c r="BH117" i="30"/>
  <c r="BC117" i="30"/>
  <c r="BB117" i="30"/>
  <c r="BI116" i="30"/>
  <c r="BH116" i="30"/>
  <c r="BC116" i="30"/>
  <c r="BB116" i="30"/>
  <c r="BI115" i="30"/>
  <c r="BH115" i="30"/>
  <c r="BC115" i="30"/>
  <c r="BB115" i="30"/>
  <c r="BI114" i="30"/>
  <c r="BH114" i="30"/>
  <c r="BC114" i="30"/>
  <c r="BB114" i="30"/>
  <c r="BI113" i="30"/>
  <c r="BH113" i="30"/>
  <c r="BC113" i="30"/>
  <c r="BB113" i="30"/>
  <c r="BI112" i="30"/>
  <c r="BH112" i="30"/>
  <c r="BC112" i="30"/>
  <c r="BB112" i="30"/>
  <c r="BI111" i="30"/>
  <c r="BH111" i="30"/>
  <c r="BC111" i="30"/>
  <c r="BB111" i="30"/>
  <c r="BI110" i="30"/>
  <c r="BH110" i="30"/>
  <c r="BC110" i="30"/>
  <c r="BB110" i="30"/>
  <c r="BI109" i="30"/>
  <c r="BH109" i="30"/>
  <c r="BC109" i="30"/>
  <c r="BB109" i="30"/>
  <c r="BI108" i="30"/>
  <c r="BH108" i="30"/>
  <c r="BC108" i="30"/>
  <c r="BB108" i="30"/>
  <c r="BI107" i="30"/>
  <c r="BH107" i="30"/>
  <c r="BC107" i="30"/>
  <c r="BB107" i="30"/>
  <c r="BI106" i="30"/>
  <c r="BH106" i="30"/>
  <c r="BC106" i="30"/>
  <c r="BB106" i="30"/>
  <c r="BI105" i="30"/>
  <c r="BH105" i="30"/>
  <c r="BC105" i="30"/>
  <c r="BB105" i="30"/>
  <c r="BI104" i="30"/>
  <c r="BH104" i="30"/>
  <c r="BC104" i="30"/>
  <c r="BB104" i="30"/>
  <c r="BI103" i="30"/>
  <c r="BH103" i="30"/>
  <c r="BC103" i="30"/>
  <c r="BB103" i="30"/>
  <c r="BI102" i="30"/>
  <c r="BH102" i="30"/>
  <c r="BC102" i="30"/>
  <c r="BB102" i="30"/>
  <c r="BI101" i="30"/>
  <c r="BH101" i="30"/>
  <c r="BC101" i="30"/>
  <c r="BB101" i="30"/>
  <c r="BI100" i="30"/>
  <c r="BH100" i="30"/>
  <c r="BC100" i="30"/>
  <c r="BB100" i="30"/>
  <c r="BI99" i="30"/>
  <c r="BH99" i="30"/>
  <c r="BC99" i="30"/>
  <c r="BB99" i="30"/>
  <c r="BI98" i="30"/>
  <c r="BH98" i="30"/>
  <c r="BC98" i="30"/>
  <c r="BB98" i="30"/>
  <c r="BI97" i="30"/>
  <c r="BH97" i="30"/>
  <c r="BC97" i="30"/>
  <c r="BB97" i="30"/>
  <c r="BI96" i="30"/>
  <c r="BH96" i="30"/>
  <c r="BC96" i="30"/>
  <c r="BB96" i="30"/>
  <c r="BI95" i="30"/>
  <c r="BH95" i="30"/>
  <c r="BC95" i="30"/>
  <c r="BB95" i="30"/>
  <c r="BI94" i="30"/>
  <c r="BH94" i="30"/>
  <c r="BC94" i="30"/>
  <c r="BB94" i="30"/>
  <c r="BI93" i="30"/>
  <c r="BH93" i="30"/>
  <c r="BC93" i="30"/>
  <c r="BB93" i="30"/>
  <c r="BI92" i="30"/>
  <c r="BH92" i="30"/>
  <c r="BC92" i="30"/>
  <c r="BB92" i="30"/>
  <c r="BI91" i="30"/>
  <c r="BH91" i="30"/>
  <c r="BC91" i="30"/>
  <c r="BB91" i="30"/>
  <c r="BI90" i="30"/>
  <c r="BH90" i="30"/>
  <c r="BC90" i="30"/>
  <c r="BB90" i="30"/>
  <c r="BI89" i="30"/>
  <c r="BH89" i="30"/>
  <c r="BC89" i="30"/>
  <c r="BB89" i="30"/>
  <c r="BI88" i="30"/>
  <c r="BH88" i="30"/>
  <c r="BC88" i="30"/>
  <c r="BB88" i="30"/>
  <c r="BI87" i="30"/>
  <c r="BH87" i="30"/>
  <c r="BC87" i="30"/>
  <c r="BB87" i="30"/>
  <c r="BI86" i="30"/>
  <c r="BH86" i="30"/>
  <c r="BC86" i="30"/>
  <c r="BB86" i="30"/>
  <c r="BI85" i="30"/>
  <c r="BH85" i="30"/>
  <c r="BC85" i="30"/>
  <c r="BB85" i="30"/>
  <c r="BI84" i="30"/>
  <c r="BH84" i="30"/>
  <c r="BC84" i="30"/>
  <c r="BB84" i="30"/>
  <c r="BI83" i="30"/>
  <c r="BH83" i="30"/>
  <c r="BC83" i="30"/>
  <c r="BB83" i="30"/>
  <c r="BI82" i="30"/>
  <c r="BH82" i="30"/>
  <c r="BC82" i="30"/>
  <c r="BB82" i="30"/>
  <c r="BI81" i="30"/>
  <c r="BH81" i="30"/>
  <c r="BC81" i="30"/>
  <c r="BB81" i="30"/>
  <c r="BI80" i="30"/>
  <c r="BH80" i="30"/>
  <c r="BC80" i="30"/>
  <c r="BB80" i="30"/>
  <c r="BI79" i="30"/>
  <c r="BH79" i="30"/>
  <c r="BC79" i="30"/>
  <c r="BB79" i="30"/>
  <c r="BI78" i="30"/>
  <c r="BH78" i="30"/>
  <c r="BC78" i="30"/>
  <c r="BB78" i="30"/>
  <c r="BI77" i="30"/>
  <c r="BH77" i="30"/>
  <c r="BC77" i="30"/>
  <c r="BB77" i="30"/>
  <c r="BI76" i="30"/>
  <c r="BH76" i="30"/>
  <c r="BC76" i="30"/>
  <c r="BB76" i="30"/>
  <c r="BI75" i="30"/>
  <c r="BH75" i="30"/>
  <c r="BC75" i="30"/>
  <c r="BB75" i="30"/>
  <c r="BI74" i="30"/>
  <c r="BH74" i="30"/>
  <c r="BC74" i="30"/>
  <c r="BB74" i="30"/>
  <c r="BI73" i="30"/>
  <c r="BH73" i="30"/>
  <c r="BC73" i="30"/>
  <c r="BB73" i="30"/>
  <c r="BI72" i="30"/>
  <c r="BH72" i="30"/>
  <c r="BC72" i="30"/>
  <c r="BB72" i="30"/>
  <c r="BI71" i="30"/>
  <c r="BH71" i="30"/>
  <c r="BC71" i="30"/>
  <c r="BB71" i="30"/>
  <c r="BI70" i="30"/>
  <c r="BH70" i="30"/>
  <c r="BC70" i="30"/>
  <c r="BB70" i="30"/>
  <c r="BI69" i="30"/>
  <c r="BH69" i="30"/>
  <c r="BC69" i="30"/>
  <c r="BB69" i="30"/>
  <c r="BI68" i="30"/>
  <c r="BH68" i="30"/>
  <c r="BC68" i="30"/>
  <c r="BB68" i="30"/>
  <c r="BI67" i="30"/>
  <c r="BH67" i="30"/>
  <c r="BC67" i="30"/>
  <c r="BB67" i="30"/>
  <c r="BI66" i="30"/>
  <c r="BH66" i="30"/>
  <c r="BC66" i="30"/>
  <c r="BB66" i="30"/>
  <c r="BI65" i="30"/>
  <c r="BH65" i="30"/>
  <c r="BC65" i="30"/>
  <c r="BB65" i="30"/>
  <c r="BI64" i="30"/>
  <c r="BH64" i="30"/>
  <c r="BC64" i="30"/>
  <c r="BB64" i="30"/>
  <c r="BI63" i="30"/>
  <c r="BH63" i="30"/>
  <c r="BC63" i="30"/>
  <c r="BB63" i="30"/>
  <c r="BI62" i="30"/>
  <c r="BH62" i="30"/>
  <c r="BC62" i="30"/>
  <c r="BB62" i="30"/>
  <c r="BI61" i="30"/>
  <c r="BH61" i="30"/>
  <c r="BC61" i="30"/>
  <c r="BB61" i="30"/>
  <c r="BI60" i="30"/>
  <c r="BH60" i="30"/>
  <c r="BC60" i="30"/>
  <c r="BB60" i="30"/>
  <c r="BI59" i="30"/>
  <c r="BH59" i="30"/>
  <c r="BC59" i="30"/>
  <c r="BB59" i="30"/>
  <c r="BI58" i="30"/>
  <c r="BH58" i="30"/>
  <c r="BC58" i="30"/>
  <c r="BB58" i="30"/>
  <c r="BI57" i="30"/>
  <c r="BH57" i="30"/>
  <c r="BC57" i="30"/>
  <c r="BB57" i="30"/>
  <c r="BI56" i="30"/>
  <c r="BH56" i="30"/>
  <c r="BC56" i="30"/>
  <c r="BB56" i="30"/>
  <c r="BI55" i="30"/>
  <c r="BH55" i="30"/>
  <c r="BC55" i="30"/>
  <c r="BB55" i="30"/>
  <c r="BI54" i="30"/>
  <c r="BH54" i="30"/>
  <c r="BC54" i="30"/>
  <c r="BB54" i="30"/>
  <c r="BI53" i="30"/>
  <c r="BH53" i="30"/>
  <c r="BC53" i="30"/>
  <c r="BB53" i="30"/>
  <c r="BI52" i="30"/>
  <c r="BH52" i="30"/>
  <c r="BC52" i="30"/>
  <c r="BB52" i="30"/>
  <c r="BI51" i="30"/>
  <c r="BH51" i="30"/>
  <c r="BC51" i="30"/>
  <c r="BB51" i="30"/>
  <c r="BI50" i="30"/>
  <c r="BH50" i="30"/>
  <c r="BC50" i="30"/>
  <c r="BB50" i="30"/>
  <c r="BI49" i="30"/>
  <c r="BH49" i="30"/>
  <c r="BC49" i="30"/>
  <c r="BB49" i="30"/>
  <c r="BI48" i="30"/>
  <c r="BH48" i="30"/>
  <c r="BC48" i="30"/>
  <c r="BB48" i="30"/>
  <c r="BI47" i="30"/>
  <c r="BH47" i="30"/>
  <c r="BC47" i="30"/>
  <c r="BB47" i="30"/>
  <c r="BI46" i="30"/>
  <c r="BH46" i="30"/>
  <c r="BC46" i="30"/>
  <c r="BB46" i="30"/>
  <c r="BI45" i="30"/>
  <c r="BH45" i="30"/>
  <c r="BC45" i="30"/>
  <c r="BB45" i="30"/>
  <c r="BI44" i="30"/>
  <c r="BH44" i="30"/>
  <c r="BC44" i="30"/>
  <c r="BB44" i="30"/>
  <c r="BI43" i="30"/>
  <c r="BH43" i="30"/>
  <c r="BC43" i="30"/>
  <c r="BB43" i="30"/>
  <c r="BI42" i="30"/>
  <c r="BH42" i="30"/>
  <c r="BC42" i="30"/>
  <c r="BB42" i="30"/>
  <c r="BI41" i="30"/>
  <c r="BH41" i="30"/>
  <c r="BC41" i="30"/>
  <c r="BB41" i="30"/>
  <c r="BI40" i="30"/>
  <c r="BH40" i="30"/>
  <c r="BC40" i="30"/>
  <c r="BB40" i="30"/>
  <c r="BI39" i="30"/>
  <c r="BH39" i="30"/>
  <c r="BC39" i="30"/>
  <c r="BB39" i="30"/>
  <c r="BI38" i="30"/>
  <c r="BH38" i="30"/>
  <c r="BC38" i="30"/>
  <c r="BB38" i="30"/>
  <c r="BI37" i="30"/>
  <c r="BH37" i="30"/>
  <c r="BC37" i="30"/>
  <c r="BB37" i="30"/>
  <c r="BI36" i="30"/>
  <c r="BH36" i="30"/>
  <c r="BC36" i="30"/>
  <c r="BB36" i="30"/>
  <c r="BI35" i="30"/>
  <c r="BH35" i="30"/>
  <c r="BC35" i="30"/>
  <c r="BB35" i="30"/>
  <c r="BI34" i="30"/>
  <c r="BH34" i="30"/>
  <c r="BC34" i="30"/>
  <c r="BB34" i="30"/>
  <c r="BI33" i="30"/>
  <c r="BH33" i="30"/>
  <c r="BC33" i="30"/>
  <c r="BB33" i="30"/>
  <c r="BI32" i="30"/>
  <c r="BH32" i="30"/>
  <c r="BC32" i="30"/>
  <c r="BB32" i="30"/>
  <c r="BI31" i="30"/>
  <c r="BH31" i="30"/>
  <c r="BC31" i="30"/>
  <c r="BB31" i="30"/>
  <c r="BI30" i="30"/>
  <c r="BH30" i="30"/>
  <c r="BC30" i="30"/>
  <c r="BB30" i="30"/>
  <c r="BI29" i="30"/>
  <c r="BH29" i="30"/>
  <c r="BC29" i="30"/>
  <c r="BB29" i="30"/>
  <c r="BI28" i="30"/>
  <c r="BH28" i="30"/>
  <c r="BC28" i="30"/>
  <c r="BB28" i="30"/>
  <c r="BI27" i="30"/>
  <c r="BH27" i="30"/>
  <c r="BC27" i="30"/>
  <c r="BB27" i="30"/>
  <c r="BI26" i="30"/>
  <c r="BH26" i="30"/>
  <c r="BC26" i="30"/>
  <c r="BB26" i="30"/>
  <c r="BI25" i="30"/>
  <c r="BH25" i="30"/>
  <c r="BC25" i="30"/>
  <c r="BB25" i="30"/>
  <c r="BI24" i="30"/>
  <c r="BH24" i="30"/>
  <c r="BC24" i="30"/>
  <c r="BB24" i="30"/>
  <c r="BI23" i="30"/>
  <c r="BH23" i="30"/>
  <c r="BC23" i="30"/>
  <c r="BB23" i="30"/>
  <c r="BI22" i="30"/>
  <c r="BH22" i="30"/>
  <c r="BC22" i="30"/>
  <c r="BB22" i="30"/>
  <c r="BI21" i="30"/>
  <c r="BH21" i="30"/>
  <c r="BC21" i="30"/>
  <c r="BB21" i="30"/>
  <c r="BI20" i="30"/>
  <c r="BH20" i="30"/>
  <c r="BC20" i="30"/>
  <c r="BB20" i="30"/>
  <c r="BI19" i="30"/>
  <c r="BH19" i="30"/>
  <c r="BC19" i="30"/>
  <c r="BB19" i="30"/>
  <c r="BI18" i="30"/>
  <c r="BH18" i="30"/>
  <c r="BC18" i="30"/>
  <c r="BB18" i="30"/>
  <c r="BI17" i="30"/>
  <c r="BH17" i="30"/>
  <c r="BC17" i="30"/>
  <c r="BB17" i="30"/>
  <c r="BI16" i="30"/>
  <c r="BH16" i="30"/>
  <c r="BC16" i="30"/>
  <c r="BB16" i="30"/>
  <c r="BI15" i="30"/>
  <c r="BH15" i="30"/>
  <c r="BC15" i="30"/>
  <c r="BB15" i="30"/>
  <c r="BI14" i="30"/>
  <c r="BH14" i="30"/>
  <c r="BC14" i="30"/>
  <c r="BB14" i="30"/>
  <c r="BI13" i="30"/>
  <c r="BH13" i="30"/>
  <c r="BC13" i="30"/>
  <c r="BB13" i="30"/>
  <c r="BI12" i="30"/>
  <c r="BH12" i="30"/>
  <c r="BC12" i="30"/>
  <c r="BB12" i="30"/>
  <c r="BI11" i="30"/>
  <c r="BH11" i="30"/>
  <c r="BC11" i="30"/>
  <c r="BB11" i="30"/>
  <c r="BI10" i="30"/>
  <c r="BH10" i="30"/>
  <c r="BC10" i="30"/>
  <c r="BB10" i="30"/>
  <c r="BI9" i="30"/>
  <c r="BH9" i="30"/>
  <c r="BC9" i="30"/>
  <c r="BB9" i="30"/>
  <c r="BI8" i="30"/>
  <c r="BH8" i="30"/>
  <c r="BC8" i="30"/>
  <c r="BB8" i="30"/>
  <c r="BI7" i="30"/>
  <c r="BH7" i="30"/>
  <c r="BC7" i="30"/>
  <c r="BB7" i="30"/>
  <c r="BI6" i="30"/>
  <c r="BH6" i="30"/>
  <c r="BC6" i="30"/>
  <c r="BB6" i="30"/>
  <c r="BI5" i="30"/>
  <c r="BH5" i="30"/>
  <c r="BC5" i="30"/>
  <c r="BB5" i="30"/>
  <c r="BI4" i="30"/>
  <c r="BH4" i="30"/>
  <c r="BC4" i="30"/>
  <c r="BB4" i="30"/>
  <c r="BI3" i="30"/>
  <c r="BH3" i="30"/>
  <c r="BC3" i="30"/>
  <c r="BB3" i="30"/>
  <c r="BI2" i="30"/>
  <c r="BH2" i="30"/>
  <c r="BC2" i="30"/>
  <c r="BB2" i="30"/>
  <c r="BI300" i="29"/>
  <c r="BH300" i="29"/>
  <c r="BC300" i="29"/>
  <c r="BB300" i="29"/>
  <c r="BI299" i="29"/>
  <c r="BH299" i="29"/>
  <c r="BC299" i="29"/>
  <c r="BB299" i="29"/>
  <c r="BI298" i="29"/>
  <c r="BH298" i="29"/>
  <c r="BC298" i="29"/>
  <c r="BB298" i="29"/>
  <c r="BI297" i="29"/>
  <c r="BH297" i="29"/>
  <c r="BC297" i="29"/>
  <c r="BB297" i="29"/>
  <c r="BI296" i="29"/>
  <c r="BH296" i="29"/>
  <c r="BC296" i="29"/>
  <c r="BB296" i="29"/>
  <c r="BI295" i="29"/>
  <c r="BH295" i="29"/>
  <c r="BC295" i="29"/>
  <c r="BB295" i="29"/>
  <c r="BI294" i="29"/>
  <c r="BH294" i="29"/>
  <c r="BC294" i="29"/>
  <c r="BB294" i="29"/>
  <c r="BI293" i="29"/>
  <c r="BH293" i="29"/>
  <c r="BC293" i="29"/>
  <c r="BB293" i="29"/>
  <c r="BI292" i="29"/>
  <c r="BH292" i="29"/>
  <c r="BC292" i="29"/>
  <c r="BB292" i="29"/>
  <c r="BI291" i="29"/>
  <c r="BH291" i="29"/>
  <c r="BC291" i="29"/>
  <c r="BB291" i="29"/>
  <c r="BI290" i="29"/>
  <c r="BH290" i="29"/>
  <c r="BC290" i="29"/>
  <c r="BB290" i="29"/>
  <c r="BI289" i="29"/>
  <c r="BH289" i="29"/>
  <c r="BC289" i="29"/>
  <c r="BB289" i="29"/>
  <c r="BI288" i="29"/>
  <c r="BH288" i="29"/>
  <c r="BC288" i="29"/>
  <c r="BB288" i="29"/>
  <c r="BI287" i="29"/>
  <c r="BH287" i="29"/>
  <c r="BC287" i="29"/>
  <c r="BB287" i="29"/>
  <c r="BI286" i="29"/>
  <c r="BH286" i="29"/>
  <c r="BC286" i="29"/>
  <c r="BB286" i="29"/>
  <c r="BI285" i="29"/>
  <c r="BH285" i="29"/>
  <c r="BC285" i="29"/>
  <c r="BB285" i="29"/>
  <c r="BI284" i="29"/>
  <c r="BH284" i="29"/>
  <c r="BC284" i="29"/>
  <c r="BB284" i="29"/>
  <c r="BI283" i="29"/>
  <c r="BH283" i="29"/>
  <c r="BC283" i="29"/>
  <c r="BB283" i="29"/>
  <c r="BI282" i="29"/>
  <c r="BH282" i="29"/>
  <c r="BC282" i="29"/>
  <c r="BB282" i="29"/>
  <c r="BI281" i="29"/>
  <c r="BH281" i="29"/>
  <c r="BC281" i="29"/>
  <c r="BB281" i="29"/>
  <c r="BI280" i="29"/>
  <c r="BH280" i="29"/>
  <c r="BC280" i="29"/>
  <c r="BB280" i="29"/>
  <c r="BI279" i="29"/>
  <c r="BH279" i="29"/>
  <c r="BC279" i="29"/>
  <c r="BB279" i="29"/>
  <c r="BI278" i="29"/>
  <c r="BH278" i="29"/>
  <c r="BC278" i="29"/>
  <c r="BB278" i="29"/>
  <c r="BI277" i="29"/>
  <c r="BH277" i="29"/>
  <c r="BC277" i="29"/>
  <c r="BB277" i="29"/>
  <c r="BI276" i="29"/>
  <c r="BH276" i="29"/>
  <c r="BC276" i="29"/>
  <c r="BB276" i="29"/>
  <c r="BI275" i="29"/>
  <c r="BH275" i="29"/>
  <c r="BC275" i="29"/>
  <c r="BB275" i="29"/>
  <c r="BI274" i="29"/>
  <c r="BH274" i="29"/>
  <c r="BC274" i="29"/>
  <c r="BB274" i="29"/>
  <c r="BI273" i="29"/>
  <c r="BH273" i="29"/>
  <c r="BC273" i="29"/>
  <c r="BB273" i="29"/>
  <c r="BI272" i="29"/>
  <c r="BH272" i="29"/>
  <c r="BC272" i="29"/>
  <c r="BB272" i="29"/>
  <c r="BI271" i="29"/>
  <c r="BH271" i="29"/>
  <c r="BC271" i="29"/>
  <c r="BB271" i="29"/>
  <c r="BI270" i="29"/>
  <c r="BH270" i="29"/>
  <c r="BC270" i="29"/>
  <c r="BB270" i="29"/>
  <c r="BI269" i="29"/>
  <c r="BH269" i="29"/>
  <c r="BC269" i="29"/>
  <c r="BB269" i="29"/>
  <c r="BI268" i="29"/>
  <c r="BH268" i="29"/>
  <c r="BC268" i="29"/>
  <c r="BB268" i="29"/>
  <c r="BI267" i="29"/>
  <c r="BH267" i="29"/>
  <c r="BC267" i="29"/>
  <c r="BB267" i="29"/>
  <c r="BI266" i="29"/>
  <c r="BH266" i="29"/>
  <c r="BC266" i="29"/>
  <c r="BB266" i="29"/>
  <c r="BI265" i="29"/>
  <c r="BH265" i="29"/>
  <c r="BC265" i="29"/>
  <c r="BB265" i="29"/>
  <c r="BI264" i="29"/>
  <c r="BH264" i="29"/>
  <c r="BC264" i="29"/>
  <c r="BB264" i="29"/>
  <c r="BI263" i="29"/>
  <c r="BH263" i="29"/>
  <c r="BC263" i="29"/>
  <c r="BB263" i="29"/>
  <c r="BI262" i="29"/>
  <c r="BH262" i="29"/>
  <c r="BC262" i="29"/>
  <c r="BB262" i="29"/>
  <c r="BI261" i="29"/>
  <c r="BH261" i="29"/>
  <c r="BC261" i="29"/>
  <c r="BB261" i="29"/>
  <c r="BI260" i="29"/>
  <c r="BH260" i="29"/>
  <c r="BC260" i="29"/>
  <c r="BB260" i="29"/>
  <c r="BI259" i="29"/>
  <c r="BH259" i="29"/>
  <c r="BC259" i="29"/>
  <c r="BB259" i="29"/>
  <c r="BI258" i="29"/>
  <c r="BH258" i="29"/>
  <c r="BC258" i="29"/>
  <c r="BB258" i="29"/>
  <c r="BI257" i="29"/>
  <c r="BH257" i="29"/>
  <c r="BC257" i="29"/>
  <c r="BB257" i="29"/>
  <c r="BI256" i="29"/>
  <c r="BH256" i="29"/>
  <c r="BC256" i="29"/>
  <c r="BB256" i="29"/>
  <c r="BI255" i="29"/>
  <c r="BH255" i="29"/>
  <c r="BC255" i="29"/>
  <c r="BB255" i="29"/>
  <c r="BI254" i="29"/>
  <c r="BH254" i="29"/>
  <c r="BC254" i="29"/>
  <c r="BB254" i="29"/>
  <c r="BI253" i="29"/>
  <c r="BH253" i="29"/>
  <c r="BC253" i="29"/>
  <c r="BB253" i="29"/>
  <c r="BI252" i="29"/>
  <c r="BH252" i="29"/>
  <c r="BC252" i="29"/>
  <c r="BB252" i="29"/>
  <c r="BI251" i="29"/>
  <c r="BH251" i="29"/>
  <c r="BC251" i="29"/>
  <c r="BB251" i="29"/>
  <c r="BI250" i="29"/>
  <c r="BH250" i="29"/>
  <c r="BC250" i="29"/>
  <c r="BB250" i="29"/>
  <c r="BI249" i="29"/>
  <c r="BH249" i="29"/>
  <c r="BC249" i="29"/>
  <c r="BB249" i="29"/>
  <c r="BI248" i="29"/>
  <c r="BH248" i="29"/>
  <c r="BC248" i="29"/>
  <c r="BB248" i="29"/>
  <c r="BI247" i="29"/>
  <c r="BH247" i="29"/>
  <c r="BC247" i="29"/>
  <c r="BB247" i="29"/>
  <c r="BI246" i="29"/>
  <c r="BH246" i="29"/>
  <c r="BC246" i="29"/>
  <c r="BB246" i="29"/>
  <c r="BI245" i="29"/>
  <c r="BH245" i="29"/>
  <c r="BC245" i="29"/>
  <c r="BB245" i="29"/>
  <c r="BI244" i="29"/>
  <c r="BH244" i="29"/>
  <c r="BC244" i="29"/>
  <c r="BB244" i="29"/>
  <c r="BI243" i="29"/>
  <c r="BH243" i="29"/>
  <c r="BC243" i="29"/>
  <c r="BB243" i="29"/>
  <c r="BI242" i="29"/>
  <c r="BH242" i="29"/>
  <c r="BC242" i="29"/>
  <c r="BB242" i="29"/>
  <c r="BI241" i="29"/>
  <c r="BH241" i="29"/>
  <c r="BC241" i="29"/>
  <c r="BB241" i="29"/>
  <c r="BI240" i="29"/>
  <c r="BH240" i="29"/>
  <c r="BC240" i="29"/>
  <c r="BB240" i="29"/>
  <c r="BI239" i="29"/>
  <c r="BH239" i="29"/>
  <c r="BC239" i="29"/>
  <c r="BB239" i="29"/>
  <c r="BI238" i="29"/>
  <c r="BH238" i="29"/>
  <c r="BC238" i="29"/>
  <c r="BB238" i="29"/>
  <c r="BI237" i="29"/>
  <c r="BH237" i="29"/>
  <c r="BC237" i="29"/>
  <c r="BB237" i="29"/>
  <c r="BI236" i="29"/>
  <c r="BH236" i="29"/>
  <c r="BC236" i="29"/>
  <c r="BB236" i="29"/>
  <c r="BI235" i="29"/>
  <c r="BH235" i="29"/>
  <c r="BC235" i="29"/>
  <c r="BB235" i="29"/>
  <c r="BI234" i="29"/>
  <c r="BH234" i="29"/>
  <c r="BC234" i="29"/>
  <c r="BB234" i="29"/>
  <c r="BI233" i="29"/>
  <c r="BH233" i="29"/>
  <c r="BC233" i="29"/>
  <c r="BB233" i="29"/>
  <c r="BI232" i="29"/>
  <c r="BH232" i="29"/>
  <c r="BC232" i="29"/>
  <c r="BB232" i="29"/>
  <c r="BI231" i="29"/>
  <c r="BH231" i="29"/>
  <c r="BC231" i="29"/>
  <c r="BB231" i="29"/>
  <c r="BI230" i="29"/>
  <c r="BH230" i="29"/>
  <c r="BC230" i="29"/>
  <c r="BB230" i="29"/>
  <c r="BI229" i="29"/>
  <c r="BH229" i="29"/>
  <c r="BC229" i="29"/>
  <c r="BB229" i="29"/>
  <c r="BI228" i="29"/>
  <c r="BH228" i="29"/>
  <c r="BC228" i="29"/>
  <c r="BB228" i="29"/>
  <c r="BI227" i="29"/>
  <c r="BH227" i="29"/>
  <c r="BC227" i="29"/>
  <c r="BB227" i="29"/>
  <c r="BI226" i="29"/>
  <c r="BH226" i="29"/>
  <c r="BC226" i="29"/>
  <c r="BB226" i="29"/>
  <c r="BI225" i="29"/>
  <c r="BH225" i="29"/>
  <c r="BC225" i="29"/>
  <c r="BB225" i="29"/>
  <c r="BI224" i="29"/>
  <c r="BH224" i="29"/>
  <c r="BC224" i="29"/>
  <c r="BB224" i="29"/>
  <c r="BI223" i="29"/>
  <c r="BH223" i="29"/>
  <c r="BC223" i="29"/>
  <c r="BB223" i="29"/>
  <c r="BI222" i="29"/>
  <c r="BH222" i="29"/>
  <c r="BC222" i="29"/>
  <c r="BB222" i="29"/>
  <c r="BI221" i="29"/>
  <c r="BH221" i="29"/>
  <c r="BC221" i="29"/>
  <c r="BB221" i="29"/>
  <c r="BI220" i="29"/>
  <c r="BH220" i="29"/>
  <c r="BC220" i="29"/>
  <c r="BB220" i="29"/>
  <c r="BI219" i="29"/>
  <c r="BH219" i="29"/>
  <c r="BC219" i="29"/>
  <c r="BB219" i="29"/>
  <c r="BI218" i="29"/>
  <c r="BH218" i="29"/>
  <c r="BC218" i="29"/>
  <c r="BB218" i="29"/>
  <c r="BI217" i="29"/>
  <c r="BH217" i="29"/>
  <c r="BC217" i="29"/>
  <c r="BB217" i="29"/>
  <c r="BI216" i="29"/>
  <c r="BH216" i="29"/>
  <c r="BC216" i="29"/>
  <c r="BB216" i="29"/>
  <c r="BI215" i="29"/>
  <c r="BH215" i="29"/>
  <c r="BC215" i="29"/>
  <c r="BB215" i="29"/>
  <c r="BI214" i="29"/>
  <c r="BH214" i="29"/>
  <c r="BC214" i="29"/>
  <c r="BB214" i="29"/>
  <c r="BI213" i="29"/>
  <c r="BH213" i="29"/>
  <c r="BC213" i="29"/>
  <c r="BB213" i="29"/>
  <c r="BI212" i="29"/>
  <c r="BH212" i="29"/>
  <c r="BC212" i="29"/>
  <c r="BB212" i="29"/>
  <c r="BI211" i="29"/>
  <c r="BH211" i="29"/>
  <c r="BC211" i="29"/>
  <c r="BB211" i="29"/>
  <c r="BI210" i="29"/>
  <c r="BH210" i="29"/>
  <c r="BC210" i="29"/>
  <c r="BB210" i="29"/>
  <c r="BI209" i="29"/>
  <c r="BH209" i="29"/>
  <c r="BC209" i="29"/>
  <c r="BB209" i="29"/>
  <c r="BI208" i="29"/>
  <c r="BH208" i="29"/>
  <c r="BC208" i="29"/>
  <c r="BB208" i="29"/>
  <c r="BI207" i="29"/>
  <c r="BH207" i="29"/>
  <c r="BC207" i="29"/>
  <c r="BB207" i="29"/>
  <c r="BI206" i="29"/>
  <c r="BH206" i="29"/>
  <c r="BC206" i="29"/>
  <c r="BB206" i="29"/>
  <c r="BI205" i="29"/>
  <c r="BH205" i="29"/>
  <c r="BC205" i="29"/>
  <c r="BB205" i="29"/>
  <c r="BI204" i="29"/>
  <c r="BH204" i="29"/>
  <c r="BC204" i="29"/>
  <c r="BB204" i="29"/>
  <c r="BI203" i="29"/>
  <c r="BH203" i="29"/>
  <c r="BC203" i="29"/>
  <c r="BB203" i="29"/>
  <c r="BI202" i="29"/>
  <c r="BH202" i="29"/>
  <c r="BC202" i="29"/>
  <c r="BB202" i="29"/>
  <c r="BI201" i="29"/>
  <c r="BH201" i="29"/>
  <c r="BC201" i="29"/>
  <c r="BB201" i="29"/>
  <c r="BI200" i="29"/>
  <c r="BH200" i="29"/>
  <c r="BC200" i="29"/>
  <c r="BB200" i="29"/>
  <c r="BI199" i="29"/>
  <c r="BH199" i="29"/>
  <c r="BC199" i="29"/>
  <c r="BB199" i="29"/>
  <c r="BI198" i="29"/>
  <c r="BH198" i="29"/>
  <c r="BC198" i="29"/>
  <c r="BB198" i="29"/>
  <c r="BI197" i="29"/>
  <c r="BH197" i="29"/>
  <c r="BC197" i="29"/>
  <c r="BB197" i="29"/>
  <c r="BI196" i="29"/>
  <c r="BH196" i="29"/>
  <c r="BC196" i="29"/>
  <c r="BB196" i="29"/>
  <c r="BI195" i="29"/>
  <c r="BH195" i="29"/>
  <c r="BC195" i="29"/>
  <c r="BB195" i="29"/>
  <c r="BI194" i="29"/>
  <c r="BH194" i="29"/>
  <c r="BC194" i="29"/>
  <c r="BB194" i="29"/>
  <c r="BI193" i="29"/>
  <c r="BH193" i="29"/>
  <c r="BC193" i="29"/>
  <c r="BB193" i="29"/>
  <c r="BI192" i="29"/>
  <c r="BH192" i="29"/>
  <c r="BC192" i="29"/>
  <c r="BB192" i="29"/>
  <c r="BI191" i="29"/>
  <c r="BH191" i="29"/>
  <c r="BC191" i="29"/>
  <c r="BB191" i="29"/>
  <c r="BI190" i="29"/>
  <c r="BH190" i="29"/>
  <c r="BC190" i="29"/>
  <c r="BB190" i="29"/>
  <c r="BI189" i="29"/>
  <c r="BH189" i="29"/>
  <c r="BC189" i="29"/>
  <c r="BB189" i="29"/>
  <c r="BI188" i="29"/>
  <c r="BH188" i="29"/>
  <c r="BC188" i="29"/>
  <c r="BB188" i="29"/>
  <c r="BI187" i="29"/>
  <c r="BH187" i="29"/>
  <c r="BC187" i="29"/>
  <c r="BB187" i="29"/>
  <c r="BI186" i="29"/>
  <c r="BH186" i="29"/>
  <c r="BC186" i="29"/>
  <c r="BB186" i="29"/>
  <c r="BI185" i="29"/>
  <c r="BH185" i="29"/>
  <c r="BC185" i="29"/>
  <c r="BB185" i="29"/>
  <c r="BI184" i="29"/>
  <c r="BH184" i="29"/>
  <c r="BC184" i="29"/>
  <c r="BB184" i="29"/>
  <c r="BI183" i="29"/>
  <c r="BH183" i="29"/>
  <c r="BC183" i="29"/>
  <c r="BB183" i="29"/>
  <c r="BI182" i="29"/>
  <c r="BH182" i="29"/>
  <c r="BC182" i="29"/>
  <c r="BB182" i="29"/>
  <c r="BI181" i="29"/>
  <c r="BH181" i="29"/>
  <c r="BC181" i="29"/>
  <c r="BB181" i="29"/>
  <c r="BI180" i="29"/>
  <c r="BH180" i="29"/>
  <c r="BC180" i="29"/>
  <c r="BB180" i="29"/>
  <c r="BI179" i="29"/>
  <c r="BH179" i="29"/>
  <c r="BC179" i="29"/>
  <c r="BB179" i="29"/>
  <c r="BI178" i="29"/>
  <c r="BH178" i="29"/>
  <c r="BC178" i="29"/>
  <c r="BB178" i="29"/>
  <c r="BI177" i="29"/>
  <c r="BH177" i="29"/>
  <c r="BC177" i="29"/>
  <c r="BB177" i="29"/>
  <c r="BI176" i="29"/>
  <c r="BH176" i="29"/>
  <c r="BC176" i="29"/>
  <c r="BB176" i="29"/>
  <c r="BI175" i="29"/>
  <c r="BH175" i="29"/>
  <c r="BC175" i="29"/>
  <c r="BB175" i="29"/>
  <c r="BI174" i="29"/>
  <c r="BH174" i="29"/>
  <c r="BC174" i="29"/>
  <c r="BB174" i="29"/>
  <c r="BI173" i="29"/>
  <c r="BH173" i="29"/>
  <c r="BC173" i="29"/>
  <c r="BB173" i="29"/>
  <c r="BI172" i="29"/>
  <c r="BH172" i="29"/>
  <c r="BC172" i="29"/>
  <c r="BB172" i="29"/>
  <c r="BI171" i="29"/>
  <c r="BH171" i="29"/>
  <c r="BC171" i="29"/>
  <c r="BB171" i="29"/>
  <c r="BI170" i="29"/>
  <c r="BH170" i="29"/>
  <c r="BC170" i="29"/>
  <c r="BB170" i="29"/>
  <c r="BI169" i="29"/>
  <c r="BH169" i="29"/>
  <c r="BC169" i="29"/>
  <c r="BB169" i="29"/>
  <c r="BI168" i="29"/>
  <c r="BH168" i="29"/>
  <c r="BC168" i="29"/>
  <c r="BB168" i="29"/>
  <c r="BI167" i="29"/>
  <c r="BH167" i="29"/>
  <c r="BC167" i="29"/>
  <c r="BB167" i="29"/>
  <c r="BI166" i="29"/>
  <c r="BH166" i="29"/>
  <c r="BC166" i="29"/>
  <c r="BB166" i="29"/>
  <c r="BI165" i="29"/>
  <c r="BH165" i="29"/>
  <c r="BC165" i="29"/>
  <c r="BB165" i="29"/>
  <c r="BI164" i="29"/>
  <c r="BH164" i="29"/>
  <c r="BC164" i="29"/>
  <c r="BB164" i="29"/>
  <c r="BI163" i="29"/>
  <c r="BH163" i="29"/>
  <c r="BC163" i="29"/>
  <c r="BB163" i="29"/>
  <c r="BI162" i="29"/>
  <c r="BH162" i="29"/>
  <c r="BC162" i="29"/>
  <c r="BB162" i="29"/>
  <c r="BI161" i="29"/>
  <c r="BH161" i="29"/>
  <c r="BC161" i="29"/>
  <c r="BB161" i="29"/>
  <c r="BI160" i="29"/>
  <c r="BH160" i="29"/>
  <c r="BC160" i="29"/>
  <c r="BB160" i="29"/>
  <c r="BI159" i="29"/>
  <c r="BH159" i="29"/>
  <c r="BC159" i="29"/>
  <c r="BB159" i="29"/>
  <c r="BI158" i="29"/>
  <c r="BH158" i="29"/>
  <c r="BC158" i="29"/>
  <c r="BB158" i="29"/>
  <c r="BI157" i="29"/>
  <c r="BH157" i="29"/>
  <c r="BC157" i="29"/>
  <c r="BB157" i="29"/>
  <c r="BI156" i="29"/>
  <c r="BH156" i="29"/>
  <c r="BC156" i="29"/>
  <c r="BB156" i="29"/>
  <c r="BI155" i="29"/>
  <c r="BH155" i="29"/>
  <c r="BC155" i="29"/>
  <c r="BB155" i="29"/>
  <c r="BI154" i="29"/>
  <c r="BH154" i="29"/>
  <c r="BC154" i="29"/>
  <c r="BB154" i="29"/>
  <c r="BI153" i="29"/>
  <c r="BH153" i="29"/>
  <c r="BC153" i="29"/>
  <c r="BB153" i="29"/>
  <c r="BI152" i="29"/>
  <c r="BH152" i="29"/>
  <c r="BC152" i="29"/>
  <c r="BB152" i="29"/>
  <c r="BI151" i="29"/>
  <c r="BH151" i="29"/>
  <c r="BC151" i="29"/>
  <c r="BB151" i="29"/>
  <c r="BI150" i="29"/>
  <c r="BH150" i="29"/>
  <c r="BC150" i="29"/>
  <c r="BB150" i="29"/>
  <c r="BI149" i="29"/>
  <c r="BH149" i="29"/>
  <c r="BC149" i="29"/>
  <c r="BB149" i="29"/>
  <c r="BI148" i="29"/>
  <c r="BH148" i="29"/>
  <c r="BC148" i="29"/>
  <c r="BB148" i="29"/>
  <c r="BI147" i="29"/>
  <c r="BH147" i="29"/>
  <c r="BC147" i="29"/>
  <c r="BB147" i="29"/>
  <c r="BI146" i="29"/>
  <c r="BH146" i="29"/>
  <c r="BC146" i="29"/>
  <c r="BB146" i="29"/>
  <c r="BI145" i="29"/>
  <c r="BH145" i="29"/>
  <c r="BC145" i="29"/>
  <c r="BB145" i="29"/>
  <c r="BI144" i="29"/>
  <c r="BH144" i="29"/>
  <c r="BC144" i="29"/>
  <c r="BB144" i="29"/>
  <c r="BI143" i="29"/>
  <c r="BH143" i="29"/>
  <c r="BC143" i="29"/>
  <c r="BB143" i="29"/>
  <c r="BI142" i="29"/>
  <c r="BH142" i="29"/>
  <c r="BC142" i="29"/>
  <c r="BB142" i="29"/>
  <c r="BI141" i="29"/>
  <c r="BH141" i="29"/>
  <c r="BC141" i="29"/>
  <c r="BB141" i="29"/>
  <c r="BI140" i="29"/>
  <c r="BH140" i="29"/>
  <c r="BC140" i="29"/>
  <c r="BB140" i="29"/>
  <c r="BI139" i="29"/>
  <c r="BH139" i="29"/>
  <c r="BC139" i="29"/>
  <c r="BB139" i="29"/>
  <c r="BI138" i="29"/>
  <c r="BH138" i="29"/>
  <c r="BC138" i="29"/>
  <c r="BB138" i="29"/>
  <c r="BI137" i="29"/>
  <c r="BH137" i="29"/>
  <c r="BC137" i="29"/>
  <c r="BB137" i="29"/>
  <c r="BI136" i="29"/>
  <c r="BH136" i="29"/>
  <c r="BC136" i="29"/>
  <c r="BB136" i="29"/>
  <c r="BI135" i="29"/>
  <c r="BH135" i="29"/>
  <c r="BC135" i="29"/>
  <c r="BB135" i="29"/>
  <c r="BI134" i="29"/>
  <c r="BH134" i="29"/>
  <c r="BC134" i="29"/>
  <c r="BB134" i="29"/>
  <c r="BI133" i="29"/>
  <c r="BH133" i="29"/>
  <c r="BC133" i="29"/>
  <c r="BB133" i="29"/>
  <c r="BI132" i="29"/>
  <c r="BH132" i="29"/>
  <c r="BC132" i="29"/>
  <c r="BB132" i="29"/>
  <c r="BI131" i="29"/>
  <c r="BH131" i="29"/>
  <c r="BC131" i="29"/>
  <c r="BB131" i="29"/>
  <c r="BI130" i="29"/>
  <c r="BH130" i="29"/>
  <c r="BC130" i="29"/>
  <c r="BB130" i="29"/>
  <c r="BI129" i="29"/>
  <c r="BH129" i="29"/>
  <c r="BC129" i="29"/>
  <c r="BB129" i="29"/>
  <c r="BI128" i="29"/>
  <c r="BH128" i="29"/>
  <c r="BC128" i="29"/>
  <c r="BB128" i="29"/>
  <c r="BI127" i="29"/>
  <c r="BH127" i="29"/>
  <c r="BC127" i="29"/>
  <c r="BB127" i="29"/>
  <c r="BI126" i="29"/>
  <c r="BH126" i="29"/>
  <c r="BC126" i="29"/>
  <c r="BB126" i="29"/>
  <c r="BI125" i="29"/>
  <c r="BH125" i="29"/>
  <c r="BC125" i="29"/>
  <c r="BB125" i="29"/>
  <c r="BI124" i="29"/>
  <c r="BH124" i="29"/>
  <c r="BC124" i="29"/>
  <c r="BB124" i="29"/>
  <c r="BI123" i="29"/>
  <c r="BH123" i="29"/>
  <c r="BC123" i="29"/>
  <c r="BB123" i="29"/>
  <c r="BI122" i="29"/>
  <c r="BH122" i="29"/>
  <c r="BC122" i="29"/>
  <c r="BB122" i="29"/>
  <c r="BI121" i="29"/>
  <c r="BH121" i="29"/>
  <c r="BC121" i="29"/>
  <c r="BB121" i="29"/>
  <c r="BI120" i="29"/>
  <c r="BH120" i="29"/>
  <c r="BC120" i="29"/>
  <c r="BB120" i="29"/>
  <c r="BI119" i="29"/>
  <c r="BH119" i="29"/>
  <c r="BC119" i="29"/>
  <c r="BB119" i="29"/>
  <c r="BI118" i="29"/>
  <c r="BH118" i="29"/>
  <c r="BC118" i="29"/>
  <c r="BB118" i="29"/>
  <c r="BI117" i="29"/>
  <c r="BH117" i="29"/>
  <c r="BC117" i="29"/>
  <c r="BB117" i="29"/>
  <c r="BI116" i="29"/>
  <c r="BH116" i="29"/>
  <c r="BC116" i="29"/>
  <c r="BB116" i="29"/>
  <c r="BI115" i="29"/>
  <c r="BH115" i="29"/>
  <c r="BC115" i="29"/>
  <c r="BB115" i="29"/>
  <c r="BI114" i="29"/>
  <c r="BH114" i="29"/>
  <c r="BC114" i="29"/>
  <c r="BB114" i="29"/>
  <c r="BI113" i="29"/>
  <c r="BH113" i="29"/>
  <c r="BC113" i="29"/>
  <c r="BB113" i="29"/>
  <c r="BI112" i="29"/>
  <c r="BH112" i="29"/>
  <c r="BC112" i="29"/>
  <c r="BB112" i="29"/>
  <c r="BI111" i="29"/>
  <c r="BH111" i="29"/>
  <c r="BC111" i="29"/>
  <c r="BB111" i="29"/>
  <c r="BI110" i="29"/>
  <c r="BH110" i="29"/>
  <c r="BC110" i="29"/>
  <c r="BB110" i="29"/>
  <c r="BI109" i="29"/>
  <c r="BH109" i="29"/>
  <c r="BC109" i="29"/>
  <c r="BB109" i="29"/>
  <c r="BI108" i="29"/>
  <c r="BH108" i="29"/>
  <c r="BC108" i="29"/>
  <c r="BB108" i="29"/>
  <c r="BI107" i="29"/>
  <c r="BH107" i="29"/>
  <c r="BC107" i="29"/>
  <c r="BB107" i="29"/>
  <c r="BI106" i="29"/>
  <c r="BH106" i="29"/>
  <c r="BC106" i="29"/>
  <c r="BB106" i="29"/>
  <c r="BI105" i="29"/>
  <c r="BH105" i="29"/>
  <c r="BC105" i="29"/>
  <c r="BB105" i="29"/>
  <c r="BI104" i="29"/>
  <c r="BH104" i="29"/>
  <c r="BC104" i="29"/>
  <c r="BB104" i="29"/>
  <c r="BI103" i="29"/>
  <c r="BH103" i="29"/>
  <c r="BC103" i="29"/>
  <c r="BB103" i="29"/>
  <c r="BI102" i="29"/>
  <c r="BH102" i="29"/>
  <c r="BC102" i="29"/>
  <c r="BB102" i="29"/>
  <c r="BI101" i="29"/>
  <c r="BH101" i="29"/>
  <c r="BC101" i="29"/>
  <c r="BB101" i="29"/>
  <c r="BI100" i="29"/>
  <c r="BH100" i="29"/>
  <c r="BC100" i="29"/>
  <c r="BB100" i="29"/>
  <c r="BI99" i="29"/>
  <c r="BH99" i="29"/>
  <c r="BC99" i="29"/>
  <c r="BB99" i="29"/>
  <c r="BI98" i="29"/>
  <c r="BH98" i="29"/>
  <c r="BC98" i="29"/>
  <c r="BB98" i="29"/>
  <c r="BI97" i="29"/>
  <c r="BH97" i="29"/>
  <c r="BC97" i="29"/>
  <c r="BB97" i="29"/>
  <c r="BI96" i="29"/>
  <c r="BH96" i="29"/>
  <c r="BC96" i="29"/>
  <c r="BB96" i="29"/>
  <c r="BI95" i="29"/>
  <c r="BH95" i="29"/>
  <c r="BC95" i="29"/>
  <c r="BB95" i="29"/>
  <c r="BI94" i="29"/>
  <c r="BH94" i="29"/>
  <c r="BC94" i="29"/>
  <c r="BB94" i="29"/>
  <c r="BI93" i="29"/>
  <c r="BH93" i="29"/>
  <c r="BC93" i="29"/>
  <c r="BB93" i="29"/>
  <c r="BI92" i="29"/>
  <c r="BH92" i="29"/>
  <c r="BC92" i="29"/>
  <c r="BB92" i="29"/>
  <c r="BI91" i="29"/>
  <c r="BH91" i="29"/>
  <c r="BC91" i="29"/>
  <c r="BB91" i="29"/>
  <c r="BI90" i="29"/>
  <c r="BH90" i="29"/>
  <c r="BC90" i="29"/>
  <c r="BB90" i="29"/>
  <c r="BI89" i="29"/>
  <c r="BH89" i="29"/>
  <c r="BC89" i="29"/>
  <c r="BB89" i="29"/>
  <c r="BI88" i="29"/>
  <c r="BH88" i="29"/>
  <c r="BC88" i="29"/>
  <c r="BB88" i="29"/>
  <c r="BI87" i="29"/>
  <c r="BH87" i="29"/>
  <c r="BC87" i="29"/>
  <c r="BB87" i="29"/>
  <c r="BI86" i="29"/>
  <c r="BH86" i="29"/>
  <c r="BC86" i="29"/>
  <c r="BB86" i="29"/>
  <c r="BI85" i="29"/>
  <c r="BH85" i="29"/>
  <c r="BC85" i="29"/>
  <c r="BB85" i="29"/>
  <c r="BI84" i="29"/>
  <c r="BH84" i="29"/>
  <c r="BC84" i="29"/>
  <c r="BB84" i="29"/>
  <c r="BI83" i="29"/>
  <c r="BH83" i="29"/>
  <c r="BC83" i="29"/>
  <c r="BB83" i="29"/>
  <c r="BI82" i="29"/>
  <c r="BH82" i="29"/>
  <c r="BC82" i="29"/>
  <c r="BB82" i="29"/>
  <c r="BI81" i="29"/>
  <c r="BH81" i="29"/>
  <c r="BC81" i="29"/>
  <c r="BB81" i="29"/>
  <c r="BI80" i="29"/>
  <c r="BH80" i="29"/>
  <c r="BC80" i="29"/>
  <c r="BB80" i="29"/>
  <c r="BI79" i="29"/>
  <c r="BH79" i="29"/>
  <c r="BC79" i="29"/>
  <c r="BB79" i="29"/>
  <c r="BI78" i="29"/>
  <c r="BH78" i="29"/>
  <c r="BC78" i="29"/>
  <c r="BB78" i="29"/>
  <c r="BI77" i="29"/>
  <c r="BH77" i="29"/>
  <c r="BC77" i="29"/>
  <c r="BB77" i="29"/>
  <c r="BI76" i="29"/>
  <c r="BH76" i="29"/>
  <c r="BC76" i="29"/>
  <c r="BB76" i="29"/>
  <c r="BI75" i="29"/>
  <c r="BH75" i="29"/>
  <c r="BC75" i="29"/>
  <c r="BB75" i="29"/>
  <c r="BI74" i="29"/>
  <c r="BH74" i="29"/>
  <c r="BC74" i="29"/>
  <c r="BB74" i="29"/>
  <c r="BI73" i="29"/>
  <c r="BH73" i="29"/>
  <c r="BC73" i="29"/>
  <c r="BB73" i="29"/>
  <c r="BI72" i="29"/>
  <c r="BH72" i="29"/>
  <c r="BC72" i="29"/>
  <c r="BB72" i="29"/>
  <c r="BI71" i="29"/>
  <c r="BH71" i="29"/>
  <c r="BC71" i="29"/>
  <c r="BB71" i="29"/>
  <c r="BI70" i="29"/>
  <c r="BH70" i="29"/>
  <c r="BC70" i="29"/>
  <c r="BB70" i="29"/>
  <c r="BI69" i="29"/>
  <c r="BH69" i="29"/>
  <c r="BC69" i="29"/>
  <c r="BB69" i="29"/>
  <c r="BI68" i="29"/>
  <c r="BH68" i="29"/>
  <c r="BC68" i="29"/>
  <c r="BB68" i="29"/>
  <c r="BI67" i="29"/>
  <c r="BH67" i="29"/>
  <c r="BC67" i="29"/>
  <c r="BB67" i="29"/>
  <c r="BI66" i="29"/>
  <c r="BH66" i="29"/>
  <c r="BC66" i="29"/>
  <c r="BB66" i="29"/>
  <c r="BI65" i="29"/>
  <c r="BH65" i="29"/>
  <c r="BC65" i="29"/>
  <c r="BB65" i="29"/>
  <c r="BI64" i="29"/>
  <c r="BH64" i="29"/>
  <c r="BC64" i="29"/>
  <c r="BB64" i="29"/>
  <c r="BI63" i="29"/>
  <c r="BH63" i="29"/>
  <c r="BC63" i="29"/>
  <c r="BB63" i="29"/>
  <c r="BI62" i="29"/>
  <c r="BH62" i="29"/>
  <c r="BC62" i="29"/>
  <c r="BB62" i="29"/>
  <c r="BI61" i="29"/>
  <c r="BH61" i="29"/>
  <c r="BC61" i="29"/>
  <c r="BB61" i="29"/>
  <c r="BI60" i="29"/>
  <c r="BH60" i="29"/>
  <c r="BC60" i="29"/>
  <c r="BB60" i="29"/>
  <c r="BI59" i="29"/>
  <c r="BH59" i="29"/>
  <c r="BC59" i="29"/>
  <c r="BB59" i="29"/>
  <c r="BI58" i="29"/>
  <c r="BH58" i="29"/>
  <c r="BC58" i="29"/>
  <c r="BB58" i="29"/>
  <c r="BI57" i="29"/>
  <c r="BH57" i="29"/>
  <c r="BC57" i="29"/>
  <c r="BB57" i="29"/>
  <c r="BI56" i="29"/>
  <c r="BH56" i="29"/>
  <c r="BC56" i="29"/>
  <c r="BB56" i="29"/>
  <c r="BI55" i="29"/>
  <c r="BH55" i="29"/>
  <c r="BC55" i="29"/>
  <c r="BB55" i="29"/>
  <c r="BI54" i="29"/>
  <c r="BH54" i="29"/>
  <c r="BC54" i="29"/>
  <c r="BB54" i="29"/>
  <c r="BI53" i="29"/>
  <c r="BH53" i="29"/>
  <c r="BC53" i="29"/>
  <c r="BB53" i="29"/>
  <c r="BI52" i="29"/>
  <c r="BH52" i="29"/>
  <c r="BC52" i="29"/>
  <c r="BB52" i="29"/>
  <c r="BI51" i="29"/>
  <c r="BH51" i="29"/>
  <c r="BC51" i="29"/>
  <c r="BB51" i="29"/>
  <c r="BI50" i="29"/>
  <c r="BH50" i="29"/>
  <c r="BC50" i="29"/>
  <c r="BB50" i="29"/>
  <c r="BI49" i="29"/>
  <c r="BH49" i="29"/>
  <c r="BC49" i="29"/>
  <c r="BB49" i="29"/>
  <c r="BI48" i="29"/>
  <c r="BH48" i="29"/>
  <c r="BC48" i="29"/>
  <c r="BB48" i="29"/>
  <c r="BI47" i="29"/>
  <c r="BH47" i="29"/>
  <c r="BC47" i="29"/>
  <c r="BB47" i="29"/>
  <c r="BI46" i="29"/>
  <c r="BH46" i="29"/>
  <c r="BC46" i="29"/>
  <c r="BB46" i="29"/>
  <c r="BI45" i="29"/>
  <c r="BH45" i="29"/>
  <c r="BC45" i="29"/>
  <c r="BB45" i="29"/>
  <c r="BI44" i="29"/>
  <c r="BH44" i="29"/>
  <c r="BC44" i="29"/>
  <c r="BB44" i="29"/>
  <c r="BI43" i="29"/>
  <c r="BH43" i="29"/>
  <c r="BC43" i="29"/>
  <c r="BB43" i="29"/>
  <c r="BI42" i="29"/>
  <c r="BH42" i="29"/>
  <c r="BC42" i="29"/>
  <c r="BB42" i="29"/>
  <c r="BI41" i="29"/>
  <c r="BH41" i="29"/>
  <c r="BC41" i="29"/>
  <c r="BB41" i="29"/>
  <c r="BI40" i="29"/>
  <c r="BH40" i="29"/>
  <c r="BC40" i="29"/>
  <c r="BB40" i="29"/>
  <c r="BI39" i="29"/>
  <c r="BH39" i="29"/>
  <c r="BC39" i="29"/>
  <c r="BB39" i="29"/>
  <c r="BI38" i="29"/>
  <c r="BH38" i="29"/>
  <c r="BC38" i="29"/>
  <c r="BB38" i="29"/>
  <c r="BI37" i="29"/>
  <c r="BH37" i="29"/>
  <c r="BC37" i="29"/>
  <c r="BB37" i="29"/>
  <c r="BI36" i="29"/>
  <c r="BH36" i="29"/>
  <c r="BC36" i="29"/>
  <c r="BB36" i="29"/>
  <c r="BI35" i="29"/>
  <c r="BH35" i="29"/>
  <c r="BC35" i="29"/>
  <c r="BB35" i="29"/>
  <c r="BI34" i="29"/>
  <c r="BH34" i="29"/>
  <c r="BC34" i="29"/>
  <c r="BB34" i="29"/>
  <c r="BI33" i="29"/>
  <c r="BH33" i="29"/>
  <c r="BC33" i="29"/>
  <c r="BB33" i="29"/>
  <c r="BI32" i="29"/>
  <c r="BH32" i="29"/>
  <c r="BC32" i="29"/>
  <c r="BB32" i="29"/>
  <c r="BI31" i="29"/>
  <c r="BH31" i="29"/>
  <c r="BC31" i="29"/>
  <c r="BB31" i="29"/>
  <c r="BI30" i="29"/>
  <c r="BH30" i="29"/>
  <c r="BC30" i="29"/>
  <c r="BB30" i="29"/>
  <c r="BI29" i="29"/>
  <c r="BH29" i="29"/>
  <c r="BC29" i="29"/>
  <c r="BB29" i="29"/>
  <c r="BI28" i="29"/>
  <c r="BH28" i="29"/>
  <c r="BC28" i="29"/>
  <c r="BB28" i="29"/>
  <c r="BI27" i="29"/>
  <c r="BH27" i="29"/>
  <c r="BC27" i="29"/>
  <c r="BB27" i="29"/>
  <c r="BI26" i="29"/>
  <c r="BH26" i="29"/>
  <c r="BC26" i="29"/>
  <c r="BB26" i="29"/>
  <c r="BI25" i="29"/>
  <c r="BH25" i="29"/>
  <c r="BC25" i="29"/>
  <c r="BB25" i="29"/>
  <c r="BI24" i="29"/>
  <c r="BH24" i="29"/>
  <c r="BC24" i="29"/>
  <c r="BB24" i="29"/>
  <c r="BI23" i="29"/>
  <c r="BH23" i="29"/>
  <c r="BC23" i="29"/>
  <c r="BB23" i="29"/>
  <c r="BI22" i="29"/>
  <c r="BH22" i="29"/>
  <c r="BC22" i="29"/>
  <c r="BB22" i="29"/>
  <c r="BI21" i="29"/>
  <c r="BH21" i="29"/>
  <c r="BC21" i="29"/>
  <c r="BB21" i="29"/>
  <c r="BI20" i="29"/>
  <c r="BH20" i="29"/>
  <c r="BC20" i="29"/>
  <c r="BB20" i="29"/>
  <c r="BI19" i="29"/>
  <c r="BH19" i="29"/>
  <c r="BC19" i="29"/>
  <c r="BB19" i="29"/>
  <c r="BI18" i="29"/>
  <c r="BH18" i="29"/>
  <c r="BC18" i="29"/>
  <c r="BB18" i="29"/>
  <c r="BI17" i="29"/>
  <c r="BH17" i="29"/>
  <c r="BC17" i="29"/>
  <c r="BB17" i="29"/>
  <c r="BI16" i="29"/>
  <c r="BH16" i="29"/>
  <c r="BC16" i="29"/>
  <c r="BB16" i="29"/>
  <c r="BI15" i="29"/>
  <c r="BH15" i="29"/>
  <c r="BC15" i="29"/>
  <c r="BB15" i="29"/>
  <c r="BI14" i="29"/>
  <c r="BH14" i="29"/>
  <c r="BC14" i="29"/>
  <c r="BB14" i="29"/>
  <c r="BI13" i="29"/>
  <c r="BH13" i="29"/>
  <c r="BC13" i="29"/>
  <c r="BB13" i="29"/>
  <c r="BI12" i="29"/>
  <c r="BH12" i="29"/>
  <c r="BC12" i="29"/>
  <c r="BB12" i="29"/>
  <c r="BI11" i="29"/>
  <c r="BH11" i="29"/>
  <c r="BC11" i="29"/>
  <c r="BB11" i="29"/>
  <c r="BI10" i="29"/>
  <c r="BH10" i="29"/>
  <c r="BC10" i="29"/>
  <c r="BB10" i="29"/>
  <c r="BI9" i="29"/>
  <c r="BH9" i="29"/>
  <c r="BC9" i="29"/>
  <c r="BB9" i="29"/>
  <c r="BI8" i="29"/>
  <c r="BH8" i="29"/>
  <c r="BC8" i="29"/>
  <c r="BB8" i="29"/>
  <c r="BI7" i="29"/>
  <c r="BH7" i="29"/>
  <c r="BC7" i="29"/>
  <c r="BB7" i="29"/>
  <c r="BI6" i="29"/>
  <c r="BH6" i="29"/>
  <c r="BC6" i="29"/>
  <c r="BB6" i="29"/>
  <c r="BI5" i="29"/>
  <c r="BH5" i="29"/>
  <c r="BC5" i="29"/>
  <c r="BB5" i="29"/>
  <c r="BI4" i="29"/>
  <c r="BH4" i="29"/>
  <c r="BC4" i="29"/>
  <c r="BB4" i="29"/>
  <c r="BI3" i="29"/>
  <c r="BH3" i="29"/>
  <c r="BC3" i="29"/>
  <c r="BB3" i="29"/>
  <c r="BI2" i="29"/>
  <c r="BH2" i="29"/>
  <c r="BC2" i="29"/>
  <c r="BB2" i="29"/>
  <c r="BI300" i="28"/>
  <c r="BH300" i="28"/>
  <c r="BC300" i="28"/>
  <c r="BB300" i="28"/>
  <c r="BI299" i="28"/>
  <c r="BH299" i="28"/>
  <c r="BC299" i="28"/>
  <c r="BB299" i="28"/>
  <c r="BI298" i="28"/>
  <c r="BH298" i="28"/>
  <c r="BC298" i="28"/>
  <c r="BB298" i="28"/>
  <c r="BI297" i="28"/>
  <c r="BH297" i="28"/>
  <c r="BC297" i="28"/>
  <c r="BB297" i="28"/>
  <c r="BI296" i="28"/>
  <c r="BH296" i="28"/>
  <c r="BC296" i="28"/>
  <c r="BB296" i="28"/>
  <c r="BI295" i="28"/>
  <c r="BH295" i="28"/>
  <c r="BC295" i="28"/>
  <c r="BB295" i="28"/>
  <c r="BI294" i="28"/>
  <c r="BH294" i="28"/>
  <c r="BC294" i="28"/>
  <c r="BB294" i="28"/>
  <c r="BI293" i="28"/>
  <c r="BH293" i="28"/>
  <c r="BC293" i="28"/>
  <c r="BB293" i="28"/>
  <c r="BI292" i="28"/>
  <c r="BH292" i="28"/>
  <c r="BC292" i="28"/>
  <c r="BB292" i="28"/>
  <c r="BI291" i="28"/>
  <c r="BH291" i="28"/>
  <c r="BC291" i="28"/>
  <c r="BB291" i="28"/>
  <c r="BI290" i="28"/>
  <c r="BH290" i="28"/>
  <c r="BC290" i="28"/>
  <c r="BB290" i="28"/>
  <c r="BI289" i="28"/>
  <c r="BH289" i="28"/>
  <c r="BC289" i="28"/>
  <c r="BB289" i="28"/>
  <c r="BI288" i="28"/>
  <c r="BH288" i="28"/>
  <c r="BC288" i="28"/>
  <c r="BB288" i="28"/>
  <c r="BI287" i="28"/>
  <c r="BH287" i="28"/>
  <c r="BC287" i="28"/>
  <c r="BB287" i="28"/>
  <c r="BI286" i="28"/>
  <c r="BH286" i="28"/>
  <c r="BC286" i="28"/>
  <c r="BB286" i="28"/>
  <c r="BI285" i="28"/>
  <c r="BH285" i="28"/>
  <c r="BC285" i="28"/>
  <c r="BB285" i="28"/>
  <c r="BI284" i="28"/>
  <c r="BH284" i="28"/>
  <c r="BC284" i="28"/>
  <c r="BB284" i="28"/>
  <c r="BI283" i="28"/>
  <c r="BH283" i="28"/>
  <c r="BC283" i="28"/>
  <c r="BB283" i="28"/>
  <c r="BI282" i="28"/>
  <c r="BH282" i="28"/>
  <c r="BC282" i="28"/>
  <c r="BB282" i="28"/>
  <c r="BI281" i="28"/>
  <c r="BH281" i="28"/>
  <c r="BC281" i="28"/>
  <c r="BB281" i="28"/>
  <c r="BI280" i="28"/>
  <c r="BH280" i="28"/>
  <c r="BC280" i="28"/>
  <c r="BB280" i="28"/>
  <c r="BI279" i="28"/>
  <c r="BH279" i="28"/>
  <c r="BC279" i="28"/>
  <c r="BB279" i="28"/>
  <c r="BI278" i="28"/>
  <c r="BH278" i="28"/>
  <c r="BC278" i="28"/>
  <c r="BB278" i="28"/>
  <c r="BI277" i="28"/>
  <c r="BH277" i="28"/>
  <c r="BC277" i="28"/>
  <c r="BB277" i="28"/>
  <c r="BI276" i="28"/>
  <c r="BH276" i="28"/>
  <c r="BC276" i="28"/>
  <c r="BB276" i="28"/>
  <c r="BI275" i="28"/>
  <c r="BH275" i="28"/>
  <c r="BC275" i="28"/>
  <c r="BB275" i="28"/>
  <c r="BI274" i="28"/>
  <c r="BH274" i="28"/>
  <c r="BC274" i="28"/>
  <c r="BB274" i="28"/>
  <c r="BI273" i="28"/>
  <c r="BH273" i="28"/>
  <c r="BC273" i="28"/>
  <c r="BB273" i="28"/>
  <c r="BI272" i="28"/>
  <c r="BH272" i="28"/>
  <c r="BC272" i="28"/>
  <c r="BB272" i="28"/>
  <c r="BI271" i="28"/>
  <c r="BH271" i="28"/>
  <c r="BC271" i="28"/>
  <c r="BB271" i="28"/>
  <c r="BI270" i="28"/>
  <c r="BH270" i="28"/>
  <c r="BC270" i="28"/>
  <c r="BB270" i="28"/>
  <c r="BI269" i="28"/>
  <c r="BH269" i="28"/>
  <c r="BC269" i="28"/>
  <c r="BB269" i="28"/>
  <c r="BI268" i="28"/>
  <c r="BH268" i="28"/>
  <c r="BC268" i="28"/>
  <c r="BB268" i="28"/>
  <c r="BI267" i="28"/>
  <c r="BH267" i="28"/>
  <c r="BC267" i="28"/>
  <c r="BB267" i="28"/>
  <c r="BI266" i="28"/>
  <c r="BH266" i="28"/>
  <c r="BC266" i="28"/>
  <c r="BB266" i="28"/>
  <c r="BI265" i="28"/>
  <c r="BH265" i="28"/>
  <c r="BC265" i="28"/>
  <c r="BB265" i="28"/>
  <c r="BI264" i="28"/>
  <c r="BH264" i="28"/>
  <c r="BC264" i="28"/>
  <c r="BB264" i="28"/>
  <c r="BI263" i="28"/>
  <c r="BH263" i="28"/>
  <c r="BC263" i="28"/>
  <c r="BB263" i="28"/>
  <c r="BI262" i="28"/>
  <c r="BH262" i="28"/>
  <c r="BC262" i="28"/>
  <c r="BB262" i="28"/>
  <c r="BI261" i="28"/>
  <c r="BH261" i="28"/>
  <c r="BC261" i="28"/>
  <c r="BB261" i="28"/>
  <c r="BI260" i="28"/>
  <c r="BH260" i="28"/>
  <c r="BC260" i="28"/>
  <c r="BB260" i="28"/>
  <c r="BI259" i="28"/>
  <c r="BH259" i="28"/>
  <c r="BC259" i="28"/>
  <c r="BB259" i="28"/>
  <c r="BI258" i="28"/>
  <c r="BH258" i="28"/>
  <c r="BC258" i="28"/>
  <c r="BB258" i="28"/>
  <c r="BI257" i="28"/>
  <c r="BH257" i="28"/>
  <c r="BC257" i="28"/>
  <c r="BB257" i="28"/>
  <c r="BI256" i="28"/>
  <c r="BH256" i="28"/>
  <c r="BC256" i="28"/>
  <c r="BB256" i="28"/>
  <c r="BI255" i="28"/>
  <c r="BH255" i="28"/>
  <c r="BC255" i="28"/>
  <c r="BB255" i="28"/>
  <c r="BI254" i="28"/>
  <c r="BH254" i="28"/>
  <c r="BC254" i="28"/>
  <c r="BB254" i="28"/>
  <c r="BI253" i="28"/>
  <c r="BH253" i="28"/>
  <c r="BC253" i="28"/>
  <c r="BB253" i="28"/>
  <c r="BI252" i="28"/>
  <c r="BH252" i="28"/>
  <c r="BC252" i="28"/>
  <c r="BB252" i="28"/>
  <c r="BI251" i="28"/>
  <c r="BH251" i="28"/>
  <c r="BC251" i="28"/>
  <c r="BB251" i="28"/>
  <c r="BI250" i="28"/>
  <c r="BH250" i="28"/>
  <c r="BC250" i="28"/>
  <c r="BB250" i="28"/>
  <c r="BI249" i="28"/>
  <c r="BH249" i="28"/>
  <c r="BC249" i="28"/>
  <c r="BB249" i="28"/>
  <c r="BI248" i="28"/>
  <c r="BH248" i="28"/>
  <c r="BC248" i="28"/>
  <c r="BB248" i="28"/>
  <c r="BI247" i="28"/>
  <c r="BH247" i="28"/>
  <c r="BC247" i="28"/>
  <c r="BB247" i="28"/>
  <c r="BI246" i="28"/>
  <c r="BH246" i="28"/>
  <c r="BC246" i="28"/>
  <c r="BB246" i="28"/>
  <c r="BI245" i="28"/>
  <c r="BH245" i="28"/>
  <c r="BC245" i="28"/>
  <c r="BB245" i="28"/>
  <c r="BI244" i="28"/>
  <c r="BH244" i="28"/>
  <c r="BC244" i="28"/>
  <c r="BB244" i="28"/>
  <c r="BI243" i="28"/>
  <c r="BH243" i="28"/>
  <c r="BC243" i="28"/>
  <c r="BB243" i="28"/>
  <c r="BI242" i="28"/>
  <c r="BH242" i="28"/>
  <c r="BC242" i="28"/>
  <c r="BB242" i="28"/>
  <c r="BI241" i="28"/>
  <c r="BH241" i="28"/>
  <c r="BC241" i="28"/>
  <c r="BB241" i="28"/>
  <c r="BI240" i="28"/>
  <c r="BH240" i="28"/>
  <c r="BC240" i="28"/>
  <c r="BB240" i="28"/>
  <c r="BI239" i="28"/>
  <c r="BH239" i="28"/>
  <c r="BC239" i="28"/>
  <c r="BB239" i="28"/>
  <c r="BI238" i="28"/>
  <c r="BH238" i="28"/>
  <c r="BC238" i="28"/>
  <c r="BB238" i="28"/>
  <c r="BI237" i="28"/>
  <c r="BH237" i="28"/>
  <c r="BC237" i="28"/>
  <c r="BB237" i="28"/>
  <c r="BI236" i="28"/>
  <c r="BH236" i="28"/>
  <c r="BC236" i="28"/>
  <c r="BB236" i="28"/>
  <c r="BI235" i="28"/>
  <c r="BH235" i="28"/>
  <c r="BC235" i="28"/>
  <c r="BB235" i="28"/>
  <c r="BI234" i="28"/>
  <c r="BH234" i="28"/>
  <c r="BC234" i="28"/>
  <c r="BB234" i="28"/>
  <c r="BI233" i="28"/>
  <c r="BH233" i="28"/>
  <c r="BC233" i="28"/>
  <c r="BB233" i="28"/>
  <c r="BI232" i="28"/>
  <c r="BH232" i="28"/>
  <c r="BC232" i="28"/>
  <c r="BB232" i="28"/>
  <c r="BI231" i="28"/>
  <c r="BH231" i="28"/>
  <c r="BC231" i="28"/>
  <c r="BB231" i="28"/>
  <c r="BI230" i="28"/>
  <c r="BH230" i="28"/>
  <c r="BC230" i="28"/>
  <c r="BB230" i="28"/>
  <c r="BI229" i="28"/>
  <c r="BH229" i="28"/>
  <c r="BC229" i="28"/>
  <c r="BB229" i="28"/>
  <c r="BI228" i="28"/>
  <c r="BH228" i="28"/>
  <c r="BC228" i="28"/>
  <c r="BB228" i="28"/>
  <c r="BI227" i="28"/>
  <c r="BH227" i="28"/>
  <c r="BC227" i="28"/>
  <c r="BB227" i="28"/>
  <c r="BI226" i="28"/>
  <c r="BH226" i="28"/>
  <c r="BC226" i="28"/>
  <c r="BB226" i="28"/>
  <c r="BI225" i="28"/>
  <c r="BH225" i="28"/>
  <c r="BC225" i="28"/>
  <c r="BB225" i="28"/>
  <c r="BI224" i="28"/>
  <c r="BH224" i="28"/>
  <c r="BC224" i="28"/>
  <c r="BB224" i="28"/>
  <c r="BI223" i="28"/>
  <c r="BH223" i="28"/>
  <c r="BC223" i="28"/>
  <c r="BB223" i="28"/>
  <c r="BI222" i="28"/>
  <c r="BH222" i="28"/>
  <c r="BC222" i="28"/>
  <c r="BB222" i="28"/>
  <c r="BI221" i="28"/>
  <c r="BH221" i="28"/>
  <c r="BC221" i="28"/>
  <c r="BB221" i="28"/>
  <c r="BI220" i="28"/>
  <c r="BH220" i="28"/>
  <c r="BC220" i="28"/>
  <c r="BB220" i="28"/>
  <c r="BI219" i="28"/>
  <c r="BH219" i="28"/>
  <c r="BC219" i="28"/>
  <c r="BB219" i="28"/>
  <c r="BI218" i="28"/>
  <c r="BH218" i="28"/>
  <c r="BC218" i="28"/>
  <c r="BB218" i="28"/>
  <c r="BI217" i="28"/>
  <c r="BH217" i="28"/>
  <c r="BC217" i="28"/>
  <c r="BB217" i="28"/>
  <c r="BI216" i="28"/>
  <c r="BH216" i="28"/>
  <c r="BC216" i="28"/>
  <c r="BB216" i="28"/>
  <c r="BI215" i="28"/>
  <c r="BH215" i="28"/>
  <c r="BC215" i="28"/>
  <c r="BB215" i="28"/>
  <c r="BI214" i="28"/>
  <c r="BH214" i="28"/>
  <c r="BC214" i="28"/>
  <c r="BB214" i="28"/>
  <c r="BI213" i="28"/>
  <c r="BH213" i="28"/>
  <c r="BC213" i="28"/>
  <c r="BB213" i="28"/>
  <c r="BI212" i="28"/>
  <c r="BH212" i="28"/>
  <c r="BC212" i="28"/>
  <c r="BB212" i="28"/>
  <c r="BI211" i="28"/>
  <c r="BH211" i="28"/>
  <c r="BC211" i="28"/>
  <c r="BB211" i="28"/>
  <c r="BI210" i="28"/>
  <c r="BH210" i="28"/>
  <c r="BC210" i="28"/>
  <c r="BB210" i="28"/>
  <c r="BI209" i="28"/>
  <c r="BH209" i="28"/>
  <c r="BC209" i="28"/>
  <c r="BB209" i="28"/>
  <c r="BI208" i="28"/>
  <c r="BH208" i="28"/>
  <c r="BC208" i="28"/>
  <c r="BB208" i="28"/>
  <c r="BI207" i="28"/>
  <c r="BH207" i="28"/>
  <c r="BC207" i="28"/>
  <c r="BB207" i="28"/>
  <c r="BI206" i="28"/>
  <c r="BH206" i="28"/>
  <c r="BC206" i="28"/>
  <c r="BB206" i="28"/>
  <c r="BI205" i="28"/>
  <c r="BH205" i="28"/>
  <c r="BC205" i="28"/>
  <c r="BB205" i="28"/>
  <c r="BI204" i="28"/>
  <c r="BH204" i="28"/>
  <c r="BC204" i="28"/>
  <c r="BB204" i="28"/>
  <c r="BI203" i="28"/>
  <c r="BH203" i="28"/>
  <c r="BC203" i="28"/>
  <c r="BB203" i="28"/>
  <c r="BI202" i="28"/>
  <c r="BH202" i="28"/>
  <c r="BC202" i="28"/>
  <c r="BB202" i="28"/>
  <c r="BI201" i="28"/>
  <c r="BH201" i="28"/>
  <c r="BC201" i="28"/>
  <c r="BB201" i="28"/>
  <c r="BI200" i="28"/>
  <c r="BH200" i="28"/>
  <c r="BC200" i="28"/>
  <c r="BB200" i="28"/>
  <c r="BI199" i="28"/>
  <c r="BH199" i="28"/>
  <c r="BC199" i="28"/>
  <c r="BB199" i="28"/>
  <c r="BI198" i="28"/>
  <c r="BH198" i="28"/>
  <c r="BC198" i="28"/>
  <c r="BB198" i="28"/>
  <c r="BI197" i="28"/>
  <c r="BH197" i="28"/>
  <c r="BC197" i="28"/>
  <c r="BB197" i="28"/>
  <c r="BI196" i="28"/>
  <c r="BH196" i="28"/>
  <c r="BC196" i="28"/>
  <c r="BB196" i="28"/>
  <c r="BI195" i="28"/>
  <c r="BH195" i="28"/>
  <c r="BC195" i="28"/>
  <c r="BB195" i="28"/>
  <c r="BI194" i="28"/>
  <c r="BH194" i="28"/>
  <c r="BC194" i="28"/>
  <c r="BB194" i="28"/>
  <c r="BI193" i="28"/>
  <c r="BH193" i="28"/>
  <c r="BC193" i="28"/>
  <c r="BB193" i="28"/>
  <c r="BI192" i="28"/>
  <c r="BH192" i="28"/>
  <c r="BC192" i="28"/>
  <c r="BB192" i="28"/>
  <c r="BI191" i="28"/>
  <c r="BH191" i="28"/>
  <c r="BC191" i="28"/>
  <c r="BB191" i="28"/>
  <c r="BI190" i="28"/>
  <c r="BH190" i="28"/>
  <c r="BC190" i="28"/>
  <c r="BB190" i="28"/>
  <c r="BI189" i="28"/>
  <c r="BH189" i="28"/>
  <c r="BC189" i="28"/>
  <c r="BB189" i="28"/>
  <c r="BI188" i="28"/>
  <c r="BH188" i="28"/>
  <c r="BC188" i="28"/>
  <c r="BB188" i="28"/>
  <c r="BI187" i="28"/>
  <c r="BH187" i="28"/>
  <c r="BC187" i="28"/>
  <c r="BB187" i="28"/>
  <c r="BI186" i="28"/>
  <c r="BH186" i="28"/>
  <c r="BC186" i="28"/>
  <c r="BB186" i="28"/>
  <c r="BI185" i="28"/>
  <c r="BH185" i="28"/>
  <c r="BC185" i="28"/>
  <c r="BB185" i="28"/>
  <c r="BI184" i="28"/>
  <c r="BH184" i="28"/>
  <c r="BC184" i="28"/>
  <c r="BB184" i="28"/>
  <c r="BI183" i="28"/>
  <c r="BH183" i="28"/>
  <c r="BC183" i="28"/>
  <c r="BB183" i="28"/>
  <c r="BI182" i="28"/>
  <c r="BH182" i="28"/>
  <c r="BC182" i="28"/>
  <c r="BB182" i="28"/>
  <c r="BI181" i="28"/>
  <c r="BH181" i="28"/>
  <c r="BC181" i="28"/>
  <c r="BB181" i="28"/>
  <c r="BI180" i="28"/>
  <c r="BH180" i="28"/>
  <c r="BC180" i="28"/>
  <c r="BB180" i="28"/>
  <c r="BI179" i="28"/>
  <c r="BH179" i="28"/>
  <c r="BC179" i="28"/>
  <c r="BB179" i="28"/>
  <c r="BI178" i="28"/>
  <c r="BH178" i="28"/>
  <c r="BC178" i="28"/>
  <c r="BB178" i="28"/>
  <c r="BI177" i="28"/>
  <c r="BH177" i="28"/>
  <c r="BC177" i="28"/>
  <c r="BB177" i="28"/>
  <c r="BI176" i="28"/>
  <c r="BH176" i="28"/>
  <c r="BC176" i="28"/>
  <c r="BB176" i="28"/>
  <c r="BI175" i="28"/>
  <c r="BH175" i="28"/>
  <c r="BC175" i="28"/>
  <c r="BB175" i="28"/>
  <c r="BI174" i="28"/>
  <c r="BH174" i="28"/>
  <c r="BC174" i="28"/>
  <c r="BB174" i="28"/>
  <c r="BI173" i="28"/>
  <c r="BH173" i="28"/>
  <c r="BC173" i="28"/>
  <c r="BB173" i="28"/>
  <c r="BI172" i="28"/>
  <c r="BH172" i="28"/>
  <c r="BC172" i="28"/>
  <c r="BB172" i="28"/>
  <c r="BI171" i="28"/>
  <c r="BH171" i="28"/>
  <c r="BC171" i="28"/>
  <c r="BB171" i="28"/>
  <c r="BI170" i="28"/>
  <c r="BH170" i="28"/>
  <c r="BC170" i="28"/>
  <c r="BB170" i="28"/>
  <c r="BI169" i="28"/>
  <c r="BH169" i="28"/>
  <c r="BC169" i="28"/>
  <c r="BB169" i="28"/>
  <c r="BI168" i="28"/>
  <c r="BH168" i="28"/>
  <c r="BC168" i="28"/>
  <c r="BB168" i="28"/>
  <c r="BI167" i="28"/>
  <c r="BH167" i="28"/>
  <c r="BC167" i="28"/>
  <c r="BB167" i="28"/>
  <c r="BI166" i="28"/>
  <c r="BH166" i="28"/>
  <c r="BC166" i="28"/>
  <c r="BB166" i="28"/>
  <c r="BI165" i="28"/>
  <c r="BH165" i="28"/>
  <c r="BC165" i="28"/>
  <c r="BB165" i="28"/>
  <c r="BI164" i="28"/>
  <c r="BH164" i="28"/>
  <c r="BC164" i="28"/>
  <c r="BB164" i="28"/>
  <c r="BI163" i="28"/>
  <c r="BH163" i="28"/>
  <c r="BC163" i="28"/>
  <c r="BB163" i="28"/>
  <c r="BI162" i="28"/>
  <c r="BH162" i="28"/>
  <c r="BC162" i="28"/>
  <c r="BB162" i="28"/>
  <c r="BI161" i="28"/>
  <c r="BH161" i="28"/>
  <c r="BC161" i="28"/>
  <c r="BB161" i="28"/>
  <c r="BI160" i="28"/>
  <c r="BH160" i="28"/>
  <c r="BC160" i="28"/>
  <c r="BB160" i="28"/>
  <c r="BI159" i="28"/>
  <c r="BH159" i="28"/>
  <c r="BC159" i="28"/>
  <c r="BB159" i="28"/>
  <c r="BI158" i="28"/>
  <c r="BH158" i="28"/>
  <c r="BC158" i="28"/>
  <c r="BB158" i="28"/>
  <c r="BI157" i="28"/>
  <c r="BH157" i="28"/>
  <c r="BC157" i="28"/>
  <c r="BB157" i="28"/>
  <c r="BI156" i="28"/>
  <c r="BH156" i="28"/>
  <c r="BC156" i="28"/>
  <c r="BB156" i="28"/>
  <c r="BI155" i="28"/>
  <c r="BH155" i="28"/>
  <c r="BC155" i="28"/>
  <c r="BB155" i="28"/>
  <c r="BI154" i="28"/>
  <c r="BH154" i="28"/>
  <c r="BC154" i="28"/>
  <c r="BB154" i="28"/>
  <c r="BI153" i="28"/>
  <c r="BH153" i="28"/>
  <c r="BC153" i="28"/>
  <c r="BB153" i="28"/>
  <c r="BI152" i="28"/>
  <c r="BH152" i="28"/>
  <c r="BC152" i="28"/>
  <c r="BB152" i="28"/>
  <c r="BI151" i="28"/>
  <c r="BH151" i="28"/>
  <c r="BC151" i="28"/>
  <c r="BB151" i="28"/>
  <c r="BI150" i="28"/>
  <c r="BH150" i="28"/>
  <c r="BC150" i="28"/>
  <c r="BB150" i="28"/>
  <c r="BI149" i="28"/>
  <c r="BH149" i="28"/>
  <c r="BC149" i="28"/>
  <c r="BB149" i="28"/>
  <c r="BI148" i="28"/>
  <c r="BH148" i="28"/>
  <c r="BC148" i="28"/>
  <c r="BB148" i="28"/>
  <c r="BI147" i="28"/>
  <c r="BH147" i="28"/>
  <c r="BC147" i="28"/>
  <c r="BB147" i="28"/>
  <c r="BI146" i="28"/>
  <c r="BH146" i="28"/>
  <c r="BC146" i="28"/>
  <c r="BB146" i="28"/>
  <c r="BI145" i="28"/>
  <c r="BH145" i="28"/>
  <c r="BC145" i="28"/>
  <c r="BB145" i="28"/>
  <c r="BI144" i="28"/>
  <c r="BH144" i="28"/>
  <c r="BC144" i="28"/>
  <c r="BB144" i="28"/>
  <c r="BI143" i="28"/>
  <c r="BH143" i="28"/>
  <c r="BC143" i="28"/>
  <c r="BB143" i="28"/>
  <c r="BI142" i="28"/>
  <c r="BH142" i="28"/>
  <c r="BC142" i="28"/>
  <c r="BB142" i="28"/>
  <c r="BI141" i="28"/>
  <c r="BH141" i="28"/>
  <c r="BC141" i="28"/>
  <c r="BB141" i="28"/>
  <c r="BI140" i="28"/>
  <c r="BH140" i="28"/>
  <c r="BC140" i="28"/>
  <c r="BB140" i="28"/>
  <c r="BI139" i="28"/>
  <c r="BH139" i="28"/>
  <c r="BC139" i="28"/>
  <c r="BB139" i="28"/>
  <c r="BI138" i="28"/>
  <c r="BH138" i="28"/>
  <c r="BC138" i="28"/>
  <c r="BB138" i="28"/>
  <c r="BI137" i="28"/>
  <c r="BH137" i="28"/>
  <c r="BC137" i="28"/>
  <c r="BB137" i="28"/>
  <c r="BI136" i="28"/>
  <c r="BH136" i="28"/>
  <c r="BC136" i="28"/>
  <c r="BB136" i="28"/>
  <c r="BI135" i="28"/>
  <c r="BH135" i="28"/>
  <c r="BC135" i="28"/>
  <c r="BB135" i="28"/>
  <c r="BI134" i="28"/>
  <c r="BH134" i="28"/>
  <c r="BC134" i="28"/>
  <c r="BB134" i="28"/>
  <c r="BI133" i="28"/>
  <c r="BH133" i="28"/>
  <c r="BC133" i="28"/>
  <c r="BB133" i="28"/>
  <c r="BI132" i="28"/>
  <c r="BH132" i="28"/>
  <c r="BC132" i="28"/>
  <c r="BB132" i="28"/>
  <c r="BI131" i="28"/>
  <c r="BH131" i="28"/>
  <c r="BC131" i="28"/>
  <c r="BB131" i="28"/>
  <c r="BI130" i="28"/>
  <c r="BH130" i="28"/>
  <c r="BC130" i="28"/>
  <c r="BB130" i="28"/>
  <c r="BI129" i="28"/>
  <c r="BH129" i="28"/>
  <c r="BC129" i="28"/>
  <c r="BB129" i="28"/>
  <c r="BI128" i="28"/>
  <c r="BH128" i="28"/>
  <c r="BC128" i="28"/>
  <c r="BB128" i="28"/>
  <c r="BI127" i="28"/>
  <c r="BH127" i="28"/>
  <c r="BC127" i="28"/>
  <c r="BB127" i="28"/>
  <c r="BI126" i="28"/>
  <c r="BH126" i="28"/>
  <c r="BC126" i="28"/>
  <c r="BB126" i="28"/>
  <c r="BI125" i="28"/>
  <c r="BH125" i="28"/>
  <c r="BC125" i="28"/>
  <c r="BB125" i="28"/>
  <c r="BI124" i="28"/>
  <c r="BH124" i="28"/>
  <c r="BC124" i="28"/>
  <c r="BB124" i="28"/>
  <c r="BI123" i="28"/>
  <c r="BH123" i="28"/>
  <c r="BC123" i="28"/>
  <c r="BB123" i="28"/>
  <c r="BI122" i="28"/>
  <c r="BH122" i="28"/>
  <c r="BC122" i="28"/>
  <c r="BB122" i="28"/>
  <c r="BI121" i="28"/>
  <c r="BH121" i="28"/>
  <c r="BC121" i="28"/>
  <c r="BB121" i="28"/>
  <c r="BI120" i="28"/>
  <c r="BH120" i="28"/>
  <c r="BC120" i="28"/>
  <c r="BB120" i="28"/>
  <c r="BI119" i="28"/>
  <c r="BH119" i="28"/>
  <c r="BC119" i="28"/>
  <c r="BB119" i="28"/>
  <c r="BI118" i="28"/>
  <c r="BH118" i="28"/>
  <c r="BC118" i="28"/>
  <c r="BB118" i="28"/>
  <c r="BI117" i="28"/>
  <c r="BH117" i="28"/>
  <c r="BC117" i="28"/>
  <c r="BB117" i="28"/>
  <c r="BI116" i="28"/>
  <c r="BH116" i="28"/>
  <c r="BC116" i="28"/>
  <c r="BB116" i="28"/>
  <c r="BI115" i="28"/>
  <c r="BH115" i="28"/>
  <c r="BC115" i="28"/>
  <c r="BB115" i="28"/>
  <c r="BI114" i="28"/>
  <c r="BH114" i="28"/>
  <c r="BC114" i="28"/>
  <c r="BB114" i="28"/>
  <c r="BI113" i="28"/>
  <c r="BH113" i="28"/>
  <c r="BC113" i="28"/>
  <c r="BB113" i="28"/>
  <c r="BI112" i="28"/>
  <c r="BH112" i="28"/>
  <c r="BC112" i="28"/>
  <c r="BB112" i="28"/>
  <c r="BI111" i="28"/>
  <c r="BH111" i="28"/>
  <c r="BC111" i="28"/>
  <c r="BB111" i="28"/>
  <c r="BI110" i="28"/>
  <c r="BH110" i="28"/>
  <c r="BC110" i="28"/>
  <c r="BB110" i="28"/>
  <c r="BI109" i="28"/>
  <c r="BH109" i="28"/>
  <c r="BC109" i="28"/>
  <c r="BB109" i="28"/>
  <c r="BI108" i="28"/>
  <c r="BH108" i="28"/>
  <c r="BC108" i="28"/>
  <c r="BB108" i="28"/>
  <c r="BI107" i="28"/>
  <c r="BH107" i="28"/>
  <c r="BC107" i="28"/>
  <c r="BB107" i="28"/>
  <c r="BI106" i="28"/>
  <c r="BH106" i="28"/>
  <c r="BC106" i="28"/>
  <c r="BB106" i="28"/>
  <c r="BI105" i="28"/>
  <c r="BH105" i="28"/>
  <c r="BC105" i="28"/>
  <c r="BB105" i="28"/>
  <c r="BI104" i="28"/>
  <c r="BH104" i="28"/>
  <c r="BC104" i="28"/>
  <c r="BB104" i="28"/>
  <c r="BI103" i="28"/>
  <c r="BH103" i="28"/>
  <c r="BC103" i="28"/>
  <c r="BB103" i="28"/>
  <c r="BI102" i="28"/>
  <c r="BH102" i="28"/>
  <c r="BC102" i="28"/>
  <c r="BB102" i="28"/>
  <c r="BI101" i="28"/>
  <c r="BH101" i="28"/>
  <c r="BC101" i="28"/>
  <c r="BB101" i="28"/>
  <c r="BI100" i="28"/>
  <c r="BH100" i="28"/>
  <c r="BC100" i="28"/>
  <c r="BB100" i="28"/>
  <c r="BI99" i="28"/>
  <c r="BH99" i="28"/>
  <c r="BC99" i="28"/>
  <c r="BB99" i="28"/>
  <c r="BI98" i="28"/>
  <c r="BH98" i="28"/>
  <c r="BC98" i="28"/>
  <c r="BB98" i="28"/>
  <c r="BI97" i="28"/>
  <c r="BH97" i="28"/>
  <c r="BC97" i="28"/>
  <c r="BB97" i="28"/>
  <c r="BI96" i="28"/>
  <c r="BH96" i="28"/>
  <c r="BC96" i="28"/>
  <c r="BB96" i="28"/>
  <c r="BI95" i="28"/>
  <c r="BH95" i="28"/>
  <c r="BC95" i="28"/>
  <c r="BB95" i="28"/>
  <c r="BI94" i="28"/>
  <c r="BH94" i="28"/>
  <c r="BC94" i="28"/>
  <c r="BB94" i="28"/>
  <c r="BI93" i="28"/>
  <c r="BH93" i="28"/>
  <c r="BC93" i="28"/>
  <c r="BB93" i="28"/>
  <c r="BI92" i="28"/>
  <c r="BH92" i="28"/>
  <c r="BC92" i="28"/>
  <c r="BB92" i="28"/>
  <c r="BI91" i="28"/>
  <c r="BH91" i="28"/>
  <c r="BC91" i="28"/>
  <c r="BB91" i="28"/>
  <c r="BI90" i="28"/>
  <c r="BH90" i="28"/>
  <c r="BC90" i="28"/>
  <c r="BB90" i="28"/>
  <c r="BI89" i="28"/>
  <c r="BH89" i="28"/>
  <c r="BC89" i="28"/>
  <c r="BB89" i="28"/>
  <c r="BI88" i="28"/>
  <c r="BH88" i="28"/>
  <c r="BC88" i="28"/>
  <c r="BB88" i="28"/>
  <c r="BI87" i="28"/>
  <c r="BH87" i="28"/>
  <c r="BC87" i="28"/>
  <c r="BB87" i="28"/>
  <c r="BI86" i="28"/>
  <c r="BH86" i="28"/>
  <c r="BC86" i="28"/>
  <c r="BB86" i="28"/>
  <c r="BI85" i="28"/>
  <c r="BH85" i="28"/>
  <c r="BC85" i="28"/>
  <c r="BB85" i="28"/>
  <c r="BI84" i="28"/>
  <c r="BH84" i="28"/>
  <c r="BC84" i="28"/>
  <c r="BB84" i="28"/>
  <c r="BI83" i="28"/>
  <c r="BH83" i="28"/>
  <c r="BC83" i="28"/>
  <c r="BB83" i="28"/>
  <c r="BI82" i="28"/>
  <c r="BH82" i="28"/>
  <c r="BC82" i="28"/>
  <c r="BB82" i="28"/>
  <c r="BI81" i="28"/>
  <c r="BH81" i="28"/>
  <c r="BC81" i="28"/>
  <c r="BB81" i="28"/>
  <c r="BI80" i="28"/>
  <c r="BH80" i="28"/>
  <c r="BC80" i="28"/>
  <c r="BB80" i="28"/>
  <c r="BI79" i="28"/>
  <c r="BH79" i="28"/>
  <c r="BC79" i="28"/>
  <c r="BB79" i="28"/>
  <c r="BI78" i="28"/>
  <c r="BH78" i="28"/>
  <c r="BC78" i="28"/>
  <c r="BB78" i="28"/>
  <c r="BI77" i="28"/>
  <c r="BH77" i="28"/>
  <c r="BC77" i="28"/>
  <c r="BB77" i="28"/>
  <c r="BI76" i="28"/>
  <c r="BH76" i="28"/>
  <c r="BC76" i="28"/>
  <c r="BB76" i="28"/>
  <c r="BI75" i="28"/>
  <c r="BH75" i="28"/>
  <c r="BC75" i="28"/>
  <c r="BB75" i="28"/>
  <c r="BI74" i="28"/>
  <c r="BH74" i="28"/>
  <c r="BC74" i="28"/>
  <c r="BB74" i="28"/>
  <c r="BI73" i="28"/>
  <c r="BH73" i="28"/>
  <c r="BC73" i="28"/>
  <c r="BB73" i="28"/>
  <c r="BI72" i="28"/>
  <c r="BH72" i="28"/>
  <c r="BC72" i="28"/>
  <c r="BB72" i="28"/>
  <c r="BI71" i="28"/>
  <c r="BH71" i="28"/>
  <c r="BC71" i="28"/>
  <c r="BB71" i="28"/>
  <c r="BI70" i="28"/>
  <c r="BH70" i="28"/>
  <c r="BC70" i="28"/>
  <c r="BB70" i="28"/>
  <c r="BI69" i="28"/>
  <c r="BH69" i="28"/>
  <c r="BC69" i="28"/>
  <c r="BB69" i="28"/>
  <c r="BI68" i="28"/>
  <c r="BH68" i="28"/>
  <c r="BC68" i="28"/>
  <c r="BB68" i="28"/>
  <c r="BI67" i="28"/>
  <c r="BH67" i="28"/>
  <c r="BC67" i="28"/>
  <c r="BB67" i="28"/>
  <c r="BI66" i="28"/>
  <c r="BH66" i="28"/>
  <c r="BC66" i="28"/>
  <c r="BB66" i="28"/>
  <c r="BI65" i="28"/>
  <c r="BH65" i="28"/>
  <c r="BC65" i="28"/>
  <c r="BB65" i="28"/>
  <c r="BI64" i="28"/>
  <c r="BH64" i="28"/>
  <c r="BC64" i="28"/>
  <c r="BB64" i="28"/>
  <c r="BI63" i="28"/>
  <c r="BH63" i="28"/>
  <c r="BC63" i="28"/>
  <c r="BB63" i="28"/>
  <c r="BI62" i="28"/>
  <c r="BH62" i="28"/>
  <c r="BC62" i="28"/>
  <c r="BB62" i="28"/>
  <c r="BI61" i="28"/>
  <c r="BH61" i="28"/>
  <c r="BC61" i="28"/>
  <c r="BB61" i="28"/>
  <c r="BI60" i="28"/>
  <c r="BH60" i="28"/>
  <c r="BC60" i="28"/>
  <c r="BB60" i="28"/>
  <c r="BI59" i="28"/>
  <c r="BH59" i="28"/>
  <c r="BC59" i="28"/>
  <c r="BB59" i="28"/>
  <c r="BI58" i="28"/>
  <c r="BH58" i="28"/>
  <c r="BC58" i="28"/>
  <c r="BB58" i="28"/>
  <c r="BI57" i="28"/>
  <c r="BH57" i="28"/>
  <c r="BC57" i="28"/>
  <c r="BB57" i="28"/>
  <c r="BI56" i="28"/>
  <c r="BH56" i="28"/>
  <c r="BC56" i="28"/>
  <c r="BB56" i="28"/>
  <c r="BI55" i="28"/>
  <c r="BH55" i="28"/>
  <c r="BC55" i="28"/>
  <c r="BB55" i="28"/>
  <c r="BI54" i="28"/>
  <c r="BH54" i="28"/>
  <c r="BC54" i="28"/>
  <c r="BB54" i="28"/>
  <c r="BI53" i="28"/>
  <c r="BH53" i="28"/>
  <c r="BC53" i="28"/>
  <c r="BB53" i="28"/>
  <c r="BI52" i="28"/>
  <c r="BH52" i="28"/>
  <c r="BC52" i="28"/>
  <c r="BB52" i="28"/>
  <c r="BI51" i="28"/>
  <c r="BH51" i="28"/>
  <c r="BC51" i="28"/>
  <c r="BB51" i="28"/>
  <c r="BI50" i="28"/>
  <c r="BH50" i="28"/>
  <c r="BC50" i="28"/>
  <c r="BB50" i="28"/>
  <c r="BI49" i="28"/>
  <c r="BH49" i="28"/>
  <c r="BC49" i="28"/>
  <c r="BB49" i="28"/>
  <c r="BI48" i="28"/>
  <c r="BH48" i="28"/>
  <c r="BC48" i="28"/>
  <c r="BB48" i="28"/>
  <c r="BI47" i="28"/>
  <c r="BH47" i="28"/>
  <c r="BC47" i="28"/>
  <c r="BB47" i="28"/>
  <c r="BI46" i="28"/>
  <c r="BH46" i="28"/>
  <c r="BC46" i="28"/>
  <c r="BB46" i="28"/>
  <c r="BI45" i="28"/>
  <c r="BH45" i="28"/>
  <c r="BC45" i="28"/>
  <c r="BB45" i="28"/>
  <c r="BI44" i="28"/>
  <c r="BH44" i="28"/>
  <c r="BC44" i="28"/>
  <c r="BB44" i="28"/>
  <c r="BI43" i="28"/>
  <c r="BH43" i="28"/>
  <c r="BC43" i="28"/>
  <c r="BB43" i="28"/>
  <c r="BI42" i="28"/>
  <c r="BH42" i="28"/>
  <c r="BC42" i="28"/>
  <c r="BB42" i="28"/>
  <c r="BI41" i="28"/>
  <c r="BH41" i="28"/>
  <c r="BC41" i="28"/>
  <c r="BB41" i="28"/>
  <c r="BI40" i="28"/>
  <c r="BH40" i="28"/>
  <c r="BC40" i="28"/>
  <c r="BB40" i="28"/>
  <c r="BI39" i="28"/>
  <c r="BH39" i="28"/>
  <c r="BC39" i="28"/>
  <c r="BB39" i="28"/>
  <c r="BI38" i="28"/>
  <c r="BH38" i="28"/>
  <c r="BC38" i="28"/>
  <c r="BB38" i="28"/>
  <c r="BI37" i="28"/>
  <c r="BH37" i="28"/>
  <c r="BC37" i="28"/>
  <c r="BB37" i="28"/>
  <c r="BI36" i="28"/>
  <c r="BH36" i="28"/>
  <c r="BC36" i="28"/>
  <c r="BB36" i="28"/>
  <c r="BI35" i="28"/>
  <c r="BH35" i="28"/>
  <c r="BC35" i="28"/>
  <c r="BB35" i="28"/>
  <c r="BI34" i="28"/>
  <c r="BH34" i="28"/>
  <c r="BC34" i="28"/>
  <c r="BB34" i="28"/>
  <c r="BI33" i="28"/>
  <c r="BH33" i="28"/>
  <c r="BC33" i="28"/>
  <c r="BB33" i="28"/>
  <c r="BI32" i="28"/>
  <c r="BH32" i="28"/>
  <c r="BC32" i="28"/>
  <c r="BB32" i="28"/>
  <c r="BI31" i="28"/>
  <c r="BH31" i="28"/>
  <c r="BC31" i="28"/>
  <c r="BB31" i="28"/>
  <c r="BI30" i="28"/>
  <c r="BH30" i="28"/>
  <c r="BC30" i="28"/>
  <c r="BB30" i="28"/>
  <c r="BI29" i="28"/>
  <c r="BH29" i="28"/>
  <c r="BC29" i="28"/>
  <c r="BB29" i="28"/>
  <c r="BI28" i="28"/>
  <c r="BH28" i="28"/>
  <c r="BC28" i="28"/>
  <c r="BB28" i="28"/>
  <c r="BI27" i="28"/>
  <c r="BH27" i="28"/>
  <c r="BC27" i="28"/>
  <c r="BB27" i="28"/>
  <c r="BI26" i="28"/>
  <c r="BH26" i="28"/>
  <c r="BC26" i="28"/>
  <c r="BB26" i="28"/>
  <c r="BI25" i="28"/>
  <c r="BH25" i="28"/>
  <c r="BC25" i="28"/>
  <c r="BB25" i="28"/>
  <c r="BI24" i="28"/>
  <c r="BH24" i="28"/>
  <c r="BC24" i="28"/>
  <c r="BB24" i="28"/>
  <c r="BI23" i="28"/>
  <c r="BH23" i="28"/>
  <c r="BC23" i="28"/>
  <c r="BB23" i="28"/>
  <c r="BI22" i="28"/>
  <c r="BH22" i="28"/>
  <c r="BC22" i="28"/>
  <c r="BB22" i="28"/>
  <c r="BI21" i="28"/>
  <c r="BH21" i="28"/>
  <c r="BC21" i="28"/>
  <c r="BB21" i="28"/>
  <c r="BI20" i="28"/>
  <c r="BH20" i="28"/>
  <c r="BC20" i="28"/>
  <c r="BB20" i="28"/>
  <c r="BI19" i="28"/>
  <c r="BH19" i="28"/>
  <c r="BC19" i="28"/>
  <c r="BB19" i="28"/>
  <c r="BI18" i="28"/>
  <c r="BH18" i="28"/>
  <c r="BC18" i="28"/>
  <c r="BB18" i="28"/>
  <c r="BI17" i="28"/>
  <c r="BH17" i="28"/>
  <c r="BC17" i="28"/>
  <c r="BB17" i="28"/>
  <c r="BI16" i="28"/>
  <c r="BH16" i="28"/>
  <c r="BC16" i="28"/>
  <c r="BB16" i="28"/>
  <c r="BI15" i="28"/>
  <c r="BH15" i="28"/>
  <c r="BC15" i="28"/>
  <c r="BB15" i="28"/>
  <c r="BI14" i="28"/>
  <c r="BH14" i="28"/>
  <c r="BC14" i="28"/>
  <c r="BB14" i="28"/>
  <c r="BI13" i="28"/>
  <c r="BH13" i="28"/>
  <c r="BC13" i="28"/>
  <c r="BB13" i="28"/>
  <c r="BI12" i="28"/>
  <c r="BH12" i="28"/>
  <c r="BC12" i="28"/>
  <c r="BB12" i="28"/>
  <c r="BI11" i="28"/>
  <c r="BH11" i="28"/>
  <c r="BC11" i="28"/>
  <c r="BB11" i="28"/>
  <c r="BI10" i="28"/>
  <c r="BH10" i="28"/>
  <c r="BC10" i="28"/>
  <c r="BB10" i="28"/>
  <c r="BI9" i="28"/>
  <c r="BH9" i="28"/>
  <c r="BC9" i="28"/>
  <c r="BB9" i="28"/>
  <c r="BI8" i="28"/>
  <c r="BH8" i="28"/>
  <c r="BC8" i="28"/>
  <c r="BB8" i="28"/>
  <c r="BI7" i="28"/>
  <c r="BH7" i="28"/>
  <c r="BC7" i="28"/>
  <c r="BB7" i="28"/>
  <c r="BI6" i="28"/>
  <c r="BH6" i="28"/>
  <c r="BC6" i="28"/>
  <c r="BB6" i="28"/>
  <c r="BI5" i="28"/>
  <c r="BH5" i="28"/>
  <c r="BC5" i="28"/>
  <c r="BB5" i="28"/>
  <c r="BI4" i="28"/>
  <c r="BH4" i="28"/>
  <c r="BC4" i="28"/>
  <c r="BB4" i="28"/>
  <c r="BI3" i="28"/>
  <c r="BH3" i="28"/>
  <c r="BC3" i="28"/>
  <c r="BB3" i="28"/>
  <c r="BI2" i="28"/>
  <c r="BH2" i="28"/>
  <c r="BC2" i="28"/>
  <c r="BB2" i="28"/>
  <c r="BI300" i="26"/>
  <c r="BH300" i="26"/>
  <c r="BC300" i="26"/>
  <c r="BB300" i="26"/>
  <c r="BI299" i="26"/>
  <c r="BH299" i="26"/>
  <c r="BC299" i="26"/>
  <c r="BB299" i="26"/>
  <c r="BI298" i="26"/>
  <c r="BH298" i="26"/>
  <c r="BC298" i="26"/>
  <c r="BB298" i="26"/>
  <c r="BI297" i="26"/>
  <c r="BH297" i="26"/>
  <c r="BC297" i="26"/>
  <c r="BB297" i="26"/>
  <c r="BI296" i="26"/>
  <c r="BH296" i="26"/>
  <c r="BC296" i="26"/>
  <c r="BB296" i="26"/>
  <c r="BI295" i="26"/>
  <c r="BH295" i="26"/>
  <c r="BC295" i="26"/>
  <c r="BB295" i="26"/>
  <c r="BI294" i="26"/>
  <c r="BH294" i="26"/>
  <c r="BC294" i="26"/>
  <c r="BB294" i="26"/>
  <c r="BI293" i="26"/>
  <c r="BH293" i="26"/>
  <c r="BC293" i="26"/>
  <c r="BB293" i="26"/>
  <c r="BI292" i="26"/>
  <c r="BH292" i="26"/>
  <c r="BC292" i="26"/>
  <c r="BB292" i="26"/>
  <c r="BI291" i="26"/>
  <c r="BH291" i="26"/>
  <c r="BC291" i="26"/>
  <c r="BB291" i="26"/>
  <c r="BI290" i="26"/>
  <c r="BH290" i="26"/>
  <c r="BC290" i="26"/>
  <c r="BB290" i="26"/>
  <c r="BI289" i="26"/>
  <c r="BH289" i="26"/>
  <c r="BC289" i="26"/>
  <c r="BB289" i="26"/>
  <c r="BI288" i="26"/>
  <c r="BH288" i="26"/>
  <c r="BC288" i="26"/>
  <c r="BB288" i="26"/>
  <c r="BI287" i="26"/>
  <c r="BH287" i="26"/>
  <c r="BC287" i="26"/>
  <c r="BB287" i="26"/>
  <c r="BI286" i="26"/>
  <c r="BH286" i="26"/>
  <c r="BC286" i="26"/>
  <c r="BB286" i="26"/>
  <c r="BI285" i="26"/>
  <c r="BH285" i="26"/>
  <c r="BC285" i="26"/>
  <c r="BB285" i="26"/>
  <c r="BI284" i="26"/>
  <c r="BH284" i="26"/>
  <c r="BC284" i="26"/>
  <c r="BB284" i="26"/>
  <c r="BI283" i="26"/>
  <c r="BH283" i="26"/>
  <c r="BC283" i="26"/>
  <c r="BB283" i="26"/>
  <c r="BI282" i="26"/>
  <c r="BH282" i="26"/>
  <c r="BC282" i="26"/>
  <c r="BB282" i="26"/>
  <c r="BI281" i="26"/>
  <c r="BH281" i="26"/>
  <c r="BC281" i="26"/>
  <c r="BB281" i="26"/>
  <c r="BI280" i="26"/>
  <c r="BH280" i="26"/>
  <c r="BC280" i="26"/>
  <c r="BB280" i="26"/>
  <c r="BI279" i="26"/>
  <c r="BH279" i="26"/>
  <c r="BC279" i="26"/>
  <c r="BB279" i="26"/>
  <c r="BI278" i="26"/>
  <c r="BH278" i="26"/>
  <c r="BC278" i="26"/>
  <c r="BB278" i="26"/>
  <c r="BI277" i="26"/>
  <c r="BH277" i="26"/>
  <c r="BC277" i="26"/>
  <c r="BB277" i="26"/>
  <c r="BI276" i="26"/>
  <c r="BH276" i="26"/>
  <c r="BC276" i="26"/>
  <c r="BB276" i="26"/>
  <c r="BI275" i="26"/>
  <c r="BH275" i="26"/>
  <c r="BC275" i="26"/>
  <c r="BB275" i="26"/>
  <c r="BI274" i="26"/>
  <c r="BH274" i="26"/>
  <c r="BC274" i="26"/>
  <c r="BB274" i="26"/>
  <c r="BI273" i="26"/>
  <c r="BH273" i="26"/>
  <c r="BC273" i="26"/>
  <c r="BB273" i="26"/>
  <c r="BI272" i="26"/>
  <c r="BH272" i="26"/>
  <c r="BC272" i="26"/>
  <c r="BB272" i="26"/>
  <c r="BI271" i="26"/>
  <c r="BH271" i="26"/>
  <c r="BC271" i="26"/>
  <c r="BB271" i="26"/>
  <c r="BI270" i="26"/>
  <c r="BH270" i="26"/>
  <c r="BC270" i="26"/>
  <c r="BB270" i="26"/>
  <c r="BI269" i="26"/>
  <c r="BH269" i="26"/>
  <c r="BC269" i="26"/>
  <c r="BB269" i="26"/>
  <c r="BI268" i="26"/>
  <c r="BH268" i="26"/>
  <c r="BC268" i="26"/>
  <c r="BB268" i="26"/>
  <c r="BI267" i="26"/>
  <c r="BH267" i="26"/>
  <c r="BC267" i="26"/>
  <c r="BB267" i="26"/>
  <c r="BI266" i="26"/>
  <c r="BH266" i="26"/>
  <c r="BC266" i="26"/>
  <c r="BB266" i="26"/>
  <c r="BI265" i="26"/>
  <c r="BH265" i="26"/>
  <c r="BC265" i="26"/>
  <c r="BB265" i="26"/>
  <c r="BI264" i="26"/>
  <c r="BH264" i="26"/>
  <c r="BC264" i="26"/>
  <c r="BB264" i="26"/>
  <c r="BI263" i="26"/>
  <c r="BH263" i="26"/>
  <c r="BC263" i="26"/>
  <c r="BB263" i="26"/>
  <c r="BI262" i="26"/>
  <c r="BH262" i="26"/>
  <c r="BC262" i="26"/>
  <c r="BB262" i="26"/>
  <c r="BI261" i="26"/>
  <c r="BH261" i="26"/>
  <c r="BC261" i="26"/>
  <c r="BB261" i="26"/>
  <c r="BI260" i="26"/>
  <c r="BH260" i="26"/>
  <c r="BC260" i="26"/>
  <c r="BB260" i="26"/>
  <c r="BI259" i="26"/>
  <c r="BH259" i="26"/>
  <c r="BC259" i="26"/>
  <c r="BB259" i="26"/>
  <c r="BI258" i="26"/>
  <c r="BH258" i="26"/>
  <c r="BC258" i="26"/>
  <c r="BB258" i="26"/>
  <c r="BI257" i="26"/>
  <c r="BH257" i="26"/>
  <c r="BC257" i="26"/>
  <c r="BB257" i="26"/>
  <c r="BI256" i="26"/>
  <c r="BH256" i="26"/>
  <c r="BC256" i="26"/>
  <c r="BB256" i="26"/>
  <c r="BI255" i="26"/>
  <c r="BH255" i="26"/>
  <c r="BC255" i="26"/>
  <c r="BB255" i="26"/>
  <c r="BI254" i="26"/>
  <c r="BH254" i="26"/>
  <c r="BC254" i="26"/>
  <c r="BB254" i="26"/>
  <c r="BI253" i="26"/>
  <c r="BH253" i="26"/>
  <c r="BC253" i="26"/>
  <c r="BB253" i="26"/>
  <c r="BI252" i="26"/>
  <c r="BH252" i="26"/>
  <c r="BC252" i="26"/>
  <c r="BB252" i="26"/>
  <c r="BI251" i="26"/>
  <c r="BH251" i="26"/>
  <c r="BC251" i="26"/>
  <c r="BB251" i="26"/>
  <c r="BI250" i="26"/>
  <c r="BH250" i="26"/>
  <c r="BC250" i="26"/>
  <c r="BB250" i="26"/>
  <c r="BI249" i="26"/>
  <c r="BH249" i="26"/>
  <c r="BC249" i="26"/>
  <c r="BB249" i="26"/>
  <c r="BI248" i="26"/>
  <c r="BH248" i="26"/>
  <c r="BC248" i="26"/>
  <c r="BB248" i="26"/>
  <c r="BI247" i="26"/>
  <c r="BH247" i="26"/>
  <c r="BC247" i="26"/>
  <c r="BB247" i="26"/>
  <c r="BI246" i="26"/>
  <c r="BH246" i="26"/>
  <c r="BC246" i="26"/>
  <c r="BB246" i="26"/>
  <c r="BI245" i="26"/>
  <c r="BH245" i="26"/>
  <c r="BC245" i="26"/>
  <c r="BB245" i="26"/>
  <c r="BI244" i="26"/>
  <c r="BH244" i="26"/>
  <c r="BC244" i="26"/>
  <c r="BB244" i="26"/>
  <c r="BI243" i="26"/>
  <c r="BH243" i="26"/>
  <c r="BC243" i="26"/>
  <c r="BB243" i="26"/>
  <c r="BI242" i="26"/>
  <c r="BH242" i="26"/>
  <c r="BC242" i="26"/>
  <c r="BB242" i="26"/>
  <c r="BI241" i="26"/>
  <c r="BH241" i="26"/>
  <c r="BC241" i="26"/>
  <c r="BB241" i="26"/>
  <c r="BI240" i="26"/>
  <c r="BH240" i="26"/>
  <c r="BC240" i="26"/>
  <c r="BB240" i="26"/>
  <c r="BI239" i="26"/>
  <c r="BH239" i="26"/>
  <c r="BC239" i="26"/>
  <c r="BB239" i="26"/>
  <c r="BI238" i="26"/>
  <c r="BH238" i="26"/>
  <c r="BC238" i="26"/>
  <c r="BB238" i="26"/>
  <c r="BI237" i="26"/>
  <c r="BH237" i="26"/>
  <c r="BC237" i="26"/>
  <c r="BB237" i="26"/>
  <c r="BI236" i="26"/>
  <c r="BH236" i="26"/>
  <c r="BC236" i="26"/>
  <c r="BB236" i="26"/>
  <c r="BI235" i="26"/>
  <c r="BH235" i="26"/>
  <c r="BC235" i="26"/>
  <c r="BB235" i="26"/>
  <c r="BI234" i="26"/>
  <c r="BH234" i="26"/>
  <c r="BC234" i="26"/>
  <c r="BB234" i="26"/>
  <c r="BI233" i="26"/>
  <c r="BH233" i="26"/>
  <c r="BC233" i="26"/>
  <c r="BB233" i="26"/>
  <c r="BI232" i="26"/>
  <c r="BH232" i="26"/>
  <c r="BC232" i="26"/>
  <c r="BB232" i="26"/>
  <c r="BI231" i="26"/>
  <c r="BH231" i="26"/>
  <c r="BC231" i="26"/>
  <c r="BB231" i="26"/>
  <c r="BI230" i="26"/>
  <c r="BH230" i="26"/>
  <c r="BC230" i="26"/>
  <c r="BB230" i="26"/>
  <c r="BI229" i="26"/>
  <c r="BH229" i="26"/>
  <c r="BC229" i="26"/>
  <c r="BB229" i="26"/>
  <c r="BI228" i="26"/>
  <c r="BH228" i="26"/>
  <c r="BC228" i="26"/>
  <c r="BB228" i="26"/>
  <c r="BI227" i="26"/>
  <c r="BH227" i="26"/>
  <c r="BC227" i="26"/>
  <c r="BB227" i="26"/>
  <c r="BI226" i="26"/>
  <c r="BH226" i="26"/>
  <c r="BC226" i="26"/>
  <c r="BB226" i="26"/>
  <c r="BI225" i="26"/>
  <c r="BH225" i="26"/>
  <c r="BC225" i="26"/>
  <c r="BB225" i="26"/>
  <c r="BI224" i="26"/>
  <c r="BH224" i="26"/>
  <c r="BC224" i="26"/>
  <c r="BB224" i="26"/>
  <c r="BI223" i="26"/>
  <c r="BH223" i="26"/>
  <c r="BC223" i="26"/>
  <c r="BB223" i="26"/>
  <c r="BI222" i="26"/>
  <c r="BH222" i="26"/>
  <c r="BC222" i="26"/>
  <c r="BB222" i="26"/>
  <c r="BI221" i="26"/>
  <c r="BH221" i="26"/>
  <c r="BC221" i="26"/>
  <c r="BB221" i="26"/>
  <c r="BI220" i="26"/>
  <c r="BH220" i="26"/>
  <c r="BC220" i="26"/>
  <c r="BB220" i="26"/>
  <c r="BI219" i="26"/>
  <c r="BH219" i="26"/>
  <c r="BC219" i="26"/>
  <c r="BB219" i="26"/>
  <c r="BI218" i="26"/>
  <c r="BH218" i="26"/>
  <c r="BC218" i="26"/>
  <c r="BB218" i="26"/>
  <c r="BI217" i="26"/>
  <c r="BH217" i="26"/>
  <c r="BC217" i="26"/>
  <c r="BB217" i="26"/>
  <c r="BI216" i="26"/>
  <c r="BH216" i="26"/>
  <c r="BC216" i="26"/>
  <c r="BB216" i="26"/>
  <c r="BI215" i="26"/>
  <c r="BH215" i="26"/>
  <c r="BC215" i="26"/>
  <c r="BB215" i="26"/>
  <c r="BI214" i="26"/>
  <c r="BH214" i="26"/>
  <c r="BC214" i="26"/>
  <c r="BB214" i="26"/>
  <c r="BI213" i="26"/>
  <c r="BH213" i="26"/>
  <c r="BC213" i="26"/>
  <c r="BB213" i="26"/>
  <c r="BI212" i="26"/>
  <c r="BH212" i="26"/>
  <c r="BC212" i="26"/>
  <c r="BB212" i="26"/>
  <c r="BI211" i="26"/>
  <c r="BH211" i="26"/>
  <c r="BC211" i="26"/>
  <c r="BB211" i="26"/>
  <c r="BI210" i="26"/>
  <c r="BH210" i="26"/>
  <c r="BC210" i="26"/>
  <c r="BB210" i="26"/>
  <c r="BI209" i="26"/>
  <c r="BH209" i="26"/>
  <c r="BC209" i="26"/>
  <c r="BB209" i="26"/>
  <c r="BI208" i="26"/>
  <c r="BH208" i="26"/>
  <c r="BC208" i="26"/>
  <c r="BB208" i="26"/>
  <c r="BI207" i="26"/>
  <c r="BH207" i="26"/>
  <c r="BC207" i="26"/>
  <c r="BB207" i="26"/>
  <c r="BI206" i="26"/>
  <c r="BH206" i="26"/>
  <c r="BC206" i="26"/>
  <c r="BB206" i="26"/>
  <c r="BI205" i="26"/>
  <c r="BH205" i="26"/>
  <c r="BC205" i="26"/>
  <c r="BB205" i="26"/>
  <c r="BI204" i="26"/>
  <c r="BH204" i="26"/>
  <c r="BC204" i="26"/>
  <c r="BB204" i="26"/>
  <c r="BI203" i="26"/>
  <c r="BH203" i="26"/>
  <c r="BC203" i="26"/>
  <c r="BB203" i="26"/>
  <c r="BI202" i="26"/>
  <c r="BH202" i="26"/>
  <c r="BC202" i="26"/>
  <c r="BB202" i="26"/>
  <c r="BI201" i="26"/>
  <c r="BH201" i="26"/>
  <c r="BC201" i="26"/>
  <c r="BB201" i="26"/>
  <c r="BI200" i="26"/>
  <c r="BH200" i="26"/>
  <c r="BC200" i="26"/>
  <c r="BB200" i="26"/>
  <c r="BI199" i="26"/>
  <c r="BH199" i="26"/>
  <c r="BC199" i="26"/>
  <c r="BB199" i="26"/>
  <c r="BI198" i="26"/>
  <c r="BH198" i="26"/>
  <c r="BC198" i="26"/>
  <c r="BB198" i="26"/>
  <c r="BI197" i="26"/>
  <c r="BH197" i="26"/>
  <c r="BC197" i="26"/>
  <c r="BB197" i="26"/>
  <c r="BI196" i="26"/>
  <c r="BH196" i="26"/>
  <c r="BC196" i="26"/>
  <c r="BB196" i="26"/>
  <c r="BI195" i="26"/>
  <c r="BH195" i="26"/>
  <c r="BC195" i="26"/>
  <c r="BB195" i="26"/>
  <c r="BI194" i="26"/>
  <c r="BH194" i="26"/>
  <c r="BC194" i="26"/>
  <c r="BB194" i="26"/>
  <c r="BI193" i="26"/>
  <c r="BH193" i="26"/>
  <c r="BC193" i="26"/>
  <c r="BB193" i="26"/>
  <c r="BI192" i="26"/>
  <c r="BH192" i="26"/>
  <c r="BC192" i="26"/>
  <c r="BB192" i="26"/>
  <c r="BI191" i="26"/>
  <c r="BH191" i="26"/>
  <c r="BC191" i="26"/>
  <c r="BB191" i="26"/>
  <c r="BI190" i="26"/>
  <c r="BH190" i="26"/>
  <c r="BC190" i="26"/>
  <c r="BB190" i="26"/>
  <c r="BI189" i="26"/>
  <c r="BH189" i="26"/>
  <c r="BC189" i="26"/>
  <c r="BB189" i="26"/>
  <c r="BI188" i="26"/>
  <c r="BH188" i="26"/>
  <c r="BC188" i="26"/>
  <c r="BB188" i="26"/>
  <c r="BI187" i="26"/>
  <c r="BH187" i="26"/>
  <c r="BC187" i="26"/>
  <c r="BB187" i="26"/>
  <c r="BI186" i="26"/>
  <c r="BH186" i="26"/>
  <c r="BC186" i="26"/>
  <c r="BB186" i="26"/>
  <c r="BI185" i="26"/>
  <c r="BH185" i="26"/>
  <c r="BC185" i="26"/>
  <c r="BB185" i="26"/>
  <c r="BI184" i="26"/>
  <c r="BH184" i="26"/>
  <c r="BC184" i="26"/>
  <c r="BB184" i="26"/>
  <c r="BI183" i="26"/>
  <c r="BH183" i="26"/>
  <c r="BC183" i="26"/>
  <c r="BB183" i="26"/>
  <c r="BI182" i="26"/>
  <c r="BH182" i="26"/>
  <c r="BC182" i="26"/>
  <c r="BB182" i="26"/>
  <c r="BI181" i="26"/>
  <c r="BH181" i="26"/>
  <c r="BC181" i="26"/>
  <c r="BB181" i="26"/>
  <c r="BI180" i="26"/>
  <c r="BH180" i="26"/>
  <c r="BC180" i="26"/>
  <c r="BB180" i="26"/>
  <c r="BI179" i="26"/>
  <c r="BH179" i="26"/>
  <c r="BC179" i="26"/>
  <c r="BB179" i="26"/>
  <c r="BI178" i="26"/>
  <c r="BH178" i="26"/>
  <c r="BC178" i="26"/>
  <c r="BB178" i="26"/>
  <c r="BI177" i="26"/>
  <c r="BH177" i="26"/>
  <c r="BC177" i="26"/>
  <c r="BB177" i="26"/>
  <c r="BI176" i="26"/>
  <c r="BH176" i="26"/>
  <c r="BC176" i="26"/>
  <c r="BB176" i="26"/>
  <c r="BI175" i="26"/>
  <c r="BH175" i="26"/>
  <c r="BC175" i="26"/>
  <c r="BB175" i="26"/>
  <c r="BI174" i="26"/>
  <c r="BH174" i="26"/>
  <c r="BC174" i="26"/>
  <c r="BB174" i="26"/>
  <c r="BI173" i="26"/>
  <c r="BH173" i="26"/>
  <c r="BC173" i="26"/>
  <c r="BB173" i="26"/>
  <c r="BI172" i="26"/>
  <c r="BH172" i="26"/>
  <c r="BC172" i="26"/>
  <c r="BB172" i="26"/>
  <c r="BI171" i="26"/>
  <c r="BH171" i="26"/>
  <c r="BC171" i="26"/>
  <c r="BB171" i="26"/>
  <c r="BI170" i="26"/>
  <c r="BH170" i="26"/>
  <c r="BC170" i="26"/>
  <c r="BB170" i="26"/>
  <c r="BI169" i="26"/>
  <c r="BH169" i="26"/>
  <c r="BC169" i="26"/>
  <c r="BB169" i="26"/>
  <c r="BI168" i="26"/>
  <c r="BH168" i="26"/>
  <c r="BC168" i="26"/>
  <c r="BB168" i="26"/>
  <c r="BI167" i="26"/>
  <c r="BH167" i="26"/>
  <c r="BC167" i="26"/>
  <c r="BB167" i="26"/>
  <c r="BI166" i="26"/>
  <c r="BH166" i="26"/>
  <c r="BC166" i="26"/>
  <c r="BB166" i="26"/>
  <c r="BI165" i="26"/>
  <c r="BH165" i="26"/>
  <c r="BC165" i="26"/>
  <c r="BB165" i="26"/>
  <c r="BI164" i="26"/>
  <c r="BH164" i="26"/>
  <c r="BC164" i="26"/>
  <c r="BB164" i="26"/>
  <c r="BI163" i="26"/>
  <c r="BH163" i="26"/>
  <c r="BC163" i="26"/>
  <c r="BB163" i="26"/>
  <c r="BI162" i="26"/>
  <c r="BH162" i="26"/>
  <c r="BC162" i="26"/>
  <c r="BB162" i="26"/>
  <c r="BI161" i="26"/>
  <c r="BH161" i="26"/>
  <c r="BC161" i="26"/>
  <c r="BB161" i="26"/>
  <c r="BI160" i="26"/>
  <c r="BH160" i="26"/>
  <c r="BC160" i="26"/>
  <c r="BB160" i="26"/>
  <c r="BI159" i="26"/>
  <c r="BH159" i="26"/>
  <c r="BC159" i="26"/>
  <c r="BB159" i="26"/>
  <c r="BI158" i="26"/>
  <c r="BH158" i="26"/>
  <c r="BC158" i="26"/>
  <c r="BB158" i="26"/>
  <c r="BI157" i="26"/>
  <c r="BH157" i="26"/>
  <c r="BC157" i="26"/>
  <c r="BB157" i="26"/>
  <c r="BI156" i="26"/>
  <c r="BH156" i="26"/>
  <c r="BC156" i="26"/>
  <c r="BB156" i="26"/>
  <c r="BI155" i="26"/>
  <c r="BH155" i="26"/>
  <c r="BC155" i="26"/>
  <c r="BB155" i="26"/>
  <c r="BI154" i="26"/>
  <c r="BH154" i="26"/>
  <c r="BC154" i="26"/>
  <c r="BB154" i="26"/>
  <c r="BI153" i="26"/>
  <c r="BH153" i="26"/>
  <c r="BC153" i="26"/>
  <c r="BB153" i="26"/>
  <c r="BI152" i="26"/>
  <c r="BH152" i="26"/>
  <c r="BC152" i="26"/>
  <c r="BB152" i="26"/>
  <c r="BI151" i="26"/>
  <c r="BH151" i="26"/>
  <c r="BC151" i="26"/>
  <c r="BB151" i="26"/>
  <c r="BI150" i="26"/>
  <c r="BH150" i="26"/>
  <c r="BC150" i="26"/>
  <c r="BB150" i="26"/>
  <c r="BI149" i="26"/>
  <c r="BH149" i="26"/>
  <c r="BC149" i="26"/>
  <c r="BB149" i="26"/>
  <c r="BI148" i="26"/>
  <c r="BH148" i="26"/>
  <c r="BC148" i="26"/>
  <c r="BB148" i="26"/>
  <c r="BI147" i="26"/>
  <c r="BH147" i="26"/>
  <c r="BC147" i="26"/>
  <c r="BB147" i="26"/>
  <c r="BI146" i="26"/>
  <c r="BH146" i="26"/>
  <c r="BC146" i="26"/>
  <c r="BB146" i="26"/>
  <c r="BI145" i="26"/>
  <c r="BH145" i="26"/>
  <c r="BC145" i="26"/>
  <c r="BB145" i="26"/>
  <c r="BI144" i="26"/>
  <c r="BH144" i="26"/>
  <c r="BC144" i="26"/>
  <c r="BB144" i="26"/>
  <c r="BI143" i="26"/>
  <c r="BH143" i="26"/>
  <c r="BC143" i="26"/>
  <c r="BB143" i="26"/>
  <c r="BI142" i="26"/>
  <c r="BH142" i="26"/>
  <c r="BC142" i="26"/>
  <c r="BB142" i="26"/>
  <c r="BI141" i="26"/>
  <c r="BH141" i="26"/>
  <c r="BC141" i="26"/>
  <c r="BB141" i="26"/>
  <c r="BI140" i="26"/>
  <c r="BH140" i="26"/>
  <c r="BC140" i="26"/>
  <c r="BB140" i="26"/>
  <c r="BI139" i="26"/>
  <c r="BH139" i="26"/>
  <c r="BC139" i="26"/>
  <c r="BB139" i="26"/>
  <c r="BI138" i="26"/>
  <c r="BH138" i="26"/>
  <c r="BC138" i="26"/>
  <c r="BB138" i="26"/>
  <c r="BI137" i="26"/>
  <c r="BH137" i="26"/>
  <c r="BC137" i="26"/>
  <c r="BB137" i="26"/>
  <c r="BI136" i="26"/>
  <c r="BH136" i="26"/>
  <c r="BC136" i="26"/>
  <c r="BB136" i="26"/>
  <c r="BI135" i="26"/>
  <c r="BH135" i="26"/>
  <c r="BC135" i="26"/>
  <c r="BB135" i="26"/>
  <c r="BI134" i="26"/>
  <c r="BH134" i="26"/>
  <c r="BC134" i="26"/>
  <c r="BB134" i="26"/>
  <c r="BI133" i="26"/>
  <c r="BH133" i="26"/>
  <c r="BC133" i="26"/>
  <c r="BB133" i="26"/>
  <c r="BI132" i="26"/>
  <c r="BH132" i="26"/>
  <c r="BC132" i="26"/>
  <c r="BB132" i="26"/>
  <c r="BI131" i="26"/>
  <c r="BH131" i="26"/>
  <c r="BC131" i="26"/>
  <c r="BB131" i="26"/>
  <c r="BI130" i="26"/>
  <c r="BH130" i="26"/>
  <c r="BC130" i="26"/>
  <c r="BB130" i="26"/>
  <c r="BI129" i="26"/>
  <c r="BH129" i="26"/>
  <c r="BC129" i="26"/>
  <c r="BB129" i="26"/>
  <c r="BI128" i="26"/>
  <c r="BH128" i="26"/>
  <c r="BC128" i="26"/>
  <c r="BB128" i="26"/>
  <c r="BI127" i="26"/>
  <c r="BH127" i="26"/>
  <c r="BC127" i="26"/>
  <c r="BB127" i="26"/>
  <c r="BI126" i="26"/>
  <c r="BH126" i="26"/>
  <c r="BC126" i="26"/>
  <c r="BB126" i="26"/>
  <c r="BI125" i="26"/>
  <c r="BH125" i="26"/>
  <c r="BC125" i="26"/>
  <c r="BB125" i="26"/>
  <c r="BI124" i="26"/>
  <c r="BH124" i="26"/>
  <c r="BC124" i="26"/>
  <c r="BB124" i="26"/>
  <c r="BI123" i="26"/>
  <c r="BH123" i="26"/>
  <c r="BC123" i="26"/>
  <c r="BB123" i="26"/>
  <c r="BI122" i="26"/>
  <c r="BH122" i="26"/>
  <c r="BC122" i="26"/>
  <c r="BB122" i="26"/>
  <c r="BI121" i="26"/>
  <c r="BH121" i="26"/>
  <c r="BC121" i="26"/>
  <c r="BB121" i="26"/>
  <c r="BI120" i="26"/>
  <c r="BH120" i="26"/>
  <c r="BC120" i="26"/>
  <c r="BB120" i="26"/>
  <c r="BI119" i="26"/>
  <c r="BH119" i="26"/>
  <c r="BC119" i="26"/>
  <c r="BB119" i="26"/>
  <c r="BI118" i="26"/>
  <c r="BH118" i="26"/>
  <c r="BC118" i="26"/>
  <c r="BB118" i="26"/>
  <c r="BI117" i="26"/>
  <c r="BH117" i="26"/>
  <c r="BC117" i="26"/>
  <c r="BB117" i="26"/>
  <c r="BI116" i="26"/>
  <c r="BH116" i="26"/>
  <c r="BC116" i="26"/>
  <c r="BB116" i="26"/>
  <c r="BI115" i="26"/>
  <c r="BH115" i="26"/>
  <c r="BC115" i="26"/>
  <c r="BB115" i="26"/>
  <c r="BI114" i="26"/>
  <c r="BH114" i="26"/>
  <c r="BC114" i="26"/>
  <c r="BB114" i="26"/>
  <c r="BI113" i="26"/>
  <c r="BH113" i="26"/>
  <c r="BC113" i="26"/>
  <c r="BB113" i="26"/>
  <c r="BI112" i="26"/>
  <c r="BH112" i="26"/>
  <c r="BC112" i="26"/>
  <c r="BB112" i="26"/>
  <c r="BI111" i="26"/>
  <c r="BH111" i="26"/>
  <c r="BC111" i="26"/>
  <c r="BB111" i="26"/>
  <c r="BI110" i="26"/>
  <c r="BH110" i="26"/>
  <c r="BC110" i="26"/>
  <c r="BB110" i="26"/>
  <c r="BI109" i="26"/>
  <c r="BH109" i="26"/>
  <c r="BC109" i="26"/>
  <c r="BB109" i="26"/>
  <c r="BI108" i="26"/>
  <c r="BH108" i="26"/>
  <c r="BC108" i="26"/>
  <c r="BB108" i="26"/>
  <c r="BI107" i="26"/>
  <c r="BH107" i="26"/>
  <c r="BC107" i="26"/>
  <c r="BB107" i="26"/>
  <c r="BI106" i="26"/>
  <c r="BH106" i="26"/>
  <c r="BC106" i="26"/>
  <c r="BB106" i="26"/>
  <c r="BI105" i="26"/>
  <c r="BH105" i="26"/>
  <c r="BC105" i="26"/>
  <c r="BB105" i="26"/>
  <c r="BI104" i="26"/>
  <c r="BH104" i="26"/>
  <c r="BC104" i="26"/>
  <c r="BB104" i="26"/>
  <c r="BI103" i="26"/>
  <c r="BH103" i="26"/>
  <c r="BC103" i="26"/>
  <c r="BB103" i="26"/>
  <c r="BI102" i="26"/>
  <c r="BH102" i="26"/>
  <c r="BC102" i="26"/>
  <c r="BB102" i="26"/>
  <c r="BI101" i="26"/>
  <c r="BH101" i="26"/>
  <c r="BC101" i="26"/>
  <c r="BB101" i="26"/>
  <c r="BI100" i="26"/>
  <c r="BH100" i="26"/>
  <c r="BC100" i="26"/>
  <c r="BB100" i="26"/>
  <c r="BI99" i="26"/>
  <c r="BH99" i="26"/>
  <c r="BC99" i="26"/>
  <c r="BB99" i="26"/>
  <c r="BI98" i="26"/>
  <c r="BH98" i="26"/>
  <c r="BC98" i="26"/>
  <c r="BB98" i="26"/>
  <c r="BI97" i="26"/>
  <c r="BH97" i="26"/>
  <c r="BC97" i="26"/>
  <c r="BB97" i="26"/>
  <c r="BI96" i="26"/>
  <c r="BH96" i="26"/>
  <c r="BC96" i="26"/>
  <c r="BB96" i="26"/>
  <c r="BI95" i="26"/>
  <c r="BH95" i="26"/>
  <c r="BC95" i="26"/>
  <c r="BB95" i="26"/>
  <c r="BI94" i="26"/>
  <c r="BH94" i="26"/>
  <c r="BC94" i="26"/>
  <c r="BB94" i="26"/>
  <c r="BI93" i="26"/>
  <c r="BH93" i="26"/>
  <c r="BC93" i="26"/>
  <c r="BB93" i="26"/>
  <c r="BI92" i="26"/>
  <c r="BH92" i="26"/>
  <c r="BC92" i="26"/>
  <c r="BB92" i="26"/>
  <c r="BI91" i="26"/>
  <c r="BH91" i="26"/>
  <c r="BC91" i="26"/>
  <c r="BB91" i="26"/>
  <c r="BI90" i="26"/>
  <c r="BH90" i="26"/>
  <c r="BC90" i="26"/>
  <c r="BB90" i="26"/>
  <c r="BI89" i="26"/>
  <c r="BH89" i="26"/>
  <c r="BC89" i="26"/>
  <c r="BB89" i="26"/>
  <c r="BI88" i="26"/>
  <c r="BH88" i="26"/>
  <c r="BC88" i="26"/>
  <c r="BB88" i="26"/>
  <c r="BI87" i="26"/>
  <c r="BH87" i="26"/>
  <c r="BC87" i="26"/>
  <c r="BB87" i="26"/>
  <c r="BI86" i="26"/>
  <c r="BH86" i="26"/>
  <c r="BC86" i="26"/>
  <c r="BB86" i="26"/>
  <c r="BI85" i="26"/>
  <c r="BH85" i="26"/>
  <c r="BC85" i="26"/>
  <c r="BB85" i="26"/>
  <c r="BI84" i="26"/>
  <c r="BH84" i="26"/>
  <c r="BC84" i="26"/>
  <c r="BB84" i="26"/>
  <c r="BI83" i="26"/>
  <c r="BH83" i="26"/>
  <c r="BC83" i="26"/>
  <c r="BB83" i="26"/>
  <c r="BI82" i="26"/>
  <c r="BH82" i="26"/>
  <c r="BC82" i="26"/>
  <c r="BB82" i="26"/>
  <c r="BI81" i="26"/>
  <c r="BH81" i="26"/>
  <c r="BC81" i="26"/>
  <c r="BB81" i="26"/>
  <c r="BI80" i="26"/>
  <c r="BH80" i="26"/>
  <c r="BC80" i="26"/>
  <c r="BB80" i="26"/>
  <c r="BI79" i="26"/>
  <c r="BH79" i="26"/>
  <c r="BC79" i="26"/>
  <c r="BB79" i="26"/>
  <c r="BI78" i="26"/>
  <c r="BH78" i="26"/>
  <c r="BC78" i="26"/>
  <c r="BB78" i="26"/>
  <c r="BI77" i="26"/>
  <c r="BH77" i="26"/>
  <c r="BC77" i="26"/>
  <c r="BB77" i="26"/>
  <c r="BI76" i="26"/>
  <c r="BH76" i="26"/>
  <c r="BC76" i="26"/>
  <c r="BB76" i="26"/>
  <c r="BI75" i="26"/>
  <c r="BH75" i="26"/>
  <c r="BC75" i="26"/>
  <c r="BB75" i="26"/>
  <c r="BI74" i="26"/>
  <c r="BH74" i="26"/>
  <c r="BC74" i="26"/>
  <c r="BB74" i="26"/>
  <c r="BI73" i="26"/>
  <c r="BH73" i="26"/>
  <c r="BC73" i="26"/>
  <c r="BB73" i="26"/>
  <c r="BI72" i="26"/>
  <c r="BH72" i="26"/>
  <c r="BC72" i="26"/>
  <c r="BB72" i="26"/>
  <c r="BI71" i="26"/>
  <c r="BH71" i="26"/>
  <c r="BC71" i="26"/>
  <c r="BB71" i="26"/>
  <c r="BI70" i="26"/>
  <c r="BH70" i="26"/>
  <c r="BC70" i="26"/>
  <c r="BB70" i="26"/>
  <c r="BI69" i="26"/>
  <c r="BH69" i="26"/>
  <c r="BC69" i="26"/>
  <c r="BB69" i="26"/>
  <c r="BI68" i="26"/>
  <c r="BH68" i="26"/>
  <c r="BC68" i="26"/>
  <c r="BB68" i="26"/>
  <c r="BI67" i="26"/>
  <c r="BH67" i="26"/>
  <c r="BC67" i="26"/>
  <c r="BB67" i="26"/>
  <c r="BI66" i="26"/>
  <c r="BH66" i="26"/>
  <c r="BC66" i="26"/>
  <c r="BB66" i="26"/>
  <c r="BI65" i="26"/>
  <c r="BH65" i="26"/>
  <c r="BC65" i="26"/>
  <c r="BB65" i="26"/>
  <c r="BI64" i="26"/>
  <c r="BH64" i="26"/>
  <c r="BC64" i="26"/>
  <c r="BB64" i="26"/>
  <c r="BI63" i="26"/>
  <c r="BH63" i="26"/>
  <c r="BC63" i="26"/>
  <c r="BB63" i="26"/>
  <c r="BI62" i="26"/>
  <c r="BH62" i="26"/>
  <c r="BC62" i="26"/>
  <c r="BB62" i="26"/>
  <c r="BI61" i="26"/>
  <c r="BH61" i="26"/>
  <c r="BC61" i="26"/>
  <c r="BB61" i="26"/>
  <c r="BI60" i="26"/>
  <c r="BH60" i="26"/>
  <c r="BC60" i="26"/>
  <c r="BB60" i="26"/>
  <c r="BI59" i="26"/>
  <c r="BH59" i="26"/>
  <c r="BC59" i="26"/>
  <c r="BB59" i="26"/>
  <c r="BI58" i="26"/>
  <c r="BH58" i="26"/>
  <c r="BC58" i="26"/>
  <c r="BB58" i="26"/>
  <c r="BI57" i="26"/>
  <c r="BH57" i="26"/>
  <c r="BC57" i="26"/>
  <c r="BB57" i="26"/>
  <c r="BI56" i="26"/>
  <c r="BH56" i="26"/>
  <c r="BC56" i="26"/>
  <c r="BB56" i="26"/>
  <c r="BI55" i="26"/>
  <c r="BH55" i="26"/>
  <c r="BC55" i="26"/>
  <c r="BB55" i="26"/>
  <c r="BI54" i="26"/>
  <c r="BH54" i="26"/>
  <c r="BC54" i="26"/>
  <c r="BB54" i="26"/>
  <c r="BI53" i="26"/>
  <c r="BH53" i="26"/>
  <c r="BC53" i="26"/>
  <c r="BB53" i="26"/>
  <c r="BI52" i="26"/>
  <c r="BH52" i="26"/>
  <c r="BC52" i="26"/>
  <c r="BB52" i="26"/>
  <c r="BI51" i="26"/>
  <c r="BH51" i="26"/>
  <c r="BC51" i="26"/>
  <c r="BB51" i="26"/>
  <c r="BI50" i="26"/>
  <c r="BH50" i="26"/>
  <c r="BC50" i="26"/>
  <c r="BB50" i="26"/>
  <c r="BI49" i="26"/>
  <c r="BH49" i="26"/>
  <c r="BC49" i="26"/>
  <c r="BB49" i="26"/>
  <c r="BI48" i="26"/>
  <c r="BH48" i="26"/>
  <c r="BC48" i="26"/>
  <c r="BB48" i="26"/>
  <c r="BI47" i="26"/>
  <c r="BH47" i="26"/>
  <c r="BC47" i="26"/>
  <c r="BB47" i="26"/>
  <c r="BI46" i="26"/>
  <c r="BH46" i="26"/>
  <c r="BC46" i="26"/>
  <c r="BB46" i="26"/>
  <c r="BI45" i="26"/>
  <c r="BH45" i="26"/>
  <c r="BC45" i="26"/>
  <c r="BB45" i="26"/>
  <c r="BI44" i="26"/>
  <c r="BH44" i="26"/>
  <c r="BC44" i="26"/>
  <c r="BB44" i="26"/>
  <c r="BI43" i="26"/>
  <c r="BH43" i="26"/>
  <c r="BC43" i="26"/>
  <c r="BB43" i="26"/>
  <c r="BI42" i="26"/>
  <c r="BH42" i="26"/>
  <c r="BC42" i="26"/>
  <c r="BB42" i="26"/>
  <c r="BI41" i="26"/>
  <c r="BH41" i="26"/>
  <c r="BC41" i="26"/>
  <c r="BB41" i="26"/>
  <c r="BI40" i="26"/>
  <c r="BH40" i="26"/>
  <c r="BC40" i="26"/>
  <c r="BB40" i="26"/>
  <c r="BI39" i="26"/>
  <c r="BH39" i="26"/>
  <c r="BC39" i="26"/>
  <c r="BB39" i="26"/>
  <c r="BI38" i="26"/>
  <c r="BH38" i="26"/>
  <c r="BC38" i="26"/>
  <c r="BB38" i="26"/>
  <c r="BI37" i="26"/>
  <c r="BH37" i="26"/>
  <c r="BC37" i="26"/>
  <c r="BB37" i="26"/>
  <c r="BI36" i="26"/>
  <c r="BH36" i="26"/>
  <c r="BC36" i="26"/>
  <c r="BB36" i="26"/>
  <c r="BI35" i="26"/>
  <c r="BH35" i="26"/>
  <c r="BC35" i="26"/>
  <c r="BB35" i="26"/>
  <c r="BI34" i="26"/>
  <c r="BH34" i="26"/>
  <c r="BC34" i="26"/>
  <c r="BB34" i="26"/>
  <c r="BI33" i="26"/>
  <c r="BH33" i="26"/>
  <c r="BC33" i="26"/>
  <c r="BB33" i="26"/>
  <c r="BI32" i="26"/>
  <c r="BH32" i="26"/>
  <c r="BC32" i="26"/>
  <c r="BB32" i="26"/>
  <c r="BI31" i="26"/>
  <c r="BH31" i="26"/>
  <c r="BC31" i="26"/>
  <c r="BB31" i="26"/>
  <c r="BI30" i="26"/>
  <c r="BH30" i="26"/>
  <c r="BC30" i="26"/>
  <c r="BB30" i="26"/>
  <c r="BI29" i="26"/>
  <c r="BH29" i="26"/>
  <c r="BC29" i="26"/>
  <c r="BB29" i="26"/>
  <c r="BI28" i="26"/>
  <c r="BH28" i="26"/>
  <c r="BC28" i="26"/>
  <c r="BB28" i="26"/>
  <c r="BI27" i="26"/>
  <c r="BH27" i="26"/>
  <c r="BC27" i="26"/>
  <c r="BB27" i="26"/>
  <c r="BI26" i="26"/>
  <c r="BH26" i="26"/>
  <c r="BC26" i="26"/>
  <c r="BB26" i="26"/>
  <c r="BI25" i="26"/>
  <c r="BH25" i="26"/>
  <c r="BC25" i="26"/>
  <c r="BB25" i="26"/>
  <c r="BI24" i="26"/>
  <c r="BH24" i="26"/>
  <c r="BC24" i="26"/>
  <c r="BB24" i="26"/>
  <c r="BI23" i="26"/>
  <c r="BH23" i="26"/>
  <c r="BC23" i="26"/>
  <c r="BB23" i="26"/>
  <c r="BI22" i="26"/>
  <c r="BH22" i="26"/>
  <c r="BC22" i="26"/>
  <c r="BB22" i="26"/>
  <c r="BI21" i="26"/>
  <c r="BH21" i="26"/>
  <c r="BC21" i="26"/>
  <c r="BB21" i="26"/>
  <c r="BI20" i="26"/>
  <c r="BH20" i="26"/>
  <c r="BC20" i="26"/>
  <c r="BB20" i="26"/>
  <c r="BI19" i="26"/>
  <c r="BH19" i="26"/>
  <c r="BC19" i="26"/>
  <c r="BB19" i="26"/>
  <c r="BI18" i="26"/>
  <c r="BH18" i="26"/>
  <c r="BC18" i="26"/>
  <c r="BB18" i="26"/>
  <c r="BI17" i="26"/>
  <c r="BH17" i="26"/>
  <c r="BC17" i="26"/>
  <c r="BB17" i="26"/>
  <c r="BI16" i="26"/>
  <c r="BH16" i="26"/>
  <c r="BC16" i="26"/>
  <c r="BB16" i="26"/>
  <c r="BI15" i="26"/>
  <c r="BH15" i="26"/>
  <c r="BC15" i="26"/>
  <c r="BB15" i="26"/>
  <c r="BI14" i="26"/>
  <c r="BH14" i="26"/>
  <c r="BC14" i="26"/>
  <c r="BB14" i="26"/>
  <c r="BI13" i="26"/>
  <c r="BH13" i="26"/>
  <c r="BC13" i="26"/>
  <c r="BB13" i="26"/>
  <c r="BI12" i="26"/>
  <c r="BH12" i="26"/>
  <c r="BC12" i="26"/>
  <c r="BB12" i="26"/>
  <c r="BI11" i="26"/>
  <c r="BH11" i="26"/>
  <c r="BC11" i="26"/>
  <c r="BB11" i="26"/>
  <c r="BI10" i="26"/>
  <c r="BH10" i="26"/>
  <c r="BC10" i="26"/>
  <c r="BB10" i="26"/>
  <c r="BI9" i="26"/>
  <c r="BH9" i="26"/>
  <c r="BC9" i="26"/>
  <c r="BB9" i="26"/>
  <c r="BI8" i="26"/>
  <c r="BH8" i="26"/>
  <c r="BC8" i="26"/>
  <c r="BB8" i="26"/>
  <c r="BI7" i="26"/>
  <c r="BH7" i="26"/>
  <c r="BC7" i="26"/>
  <c r="BB7" i="26"/>
  <c r="BI6" i="26"/>
  <c r="BH6" i="26"/>
  <c r="BC6" i="26"/>
  <c r="BB6" i="26"/>
  <c r="BI5" i="26"/>
  <c r="BH5" i="26"/>
  <c r="BC5" i="26"/>
  <c r="BB5" i="26"/>
  <c r="BI4" i="26"/>
  <c r="BH4" i="26"/>
  <c r="BC4" i="26"/>
  <c r="BB4" i="26"/>
  <c r="BI3" i="26"/>
  <c r="BH3" i="26"/>
  <c r="BC3" i="26"/>
  <c r="BB3" i="26"/>
  <c r="BI2" i="26"/>
  <c r="BH2" i="26"/>
  <c r="BC2" i="26"/>
  <c r="BB2" i="26"/>
  <c r="BI300" i="3"/>
  <c r="BH300" i="3"/>
  <c r="BC300" i="3"/>
  <c r="BB300" i="3"/>
  <c r="BI299" i="3"/>
  <c r="BH299" i="3"/>
  <c r="BC299" i="3"/>
  <c r="BB299" i="3"/>
  <c r="BI298" i="3"/>
  <c r="BH298" i="3"/>
  <c r="BC298" i="3"/>
  <c r="BB298" i="3"/>
  <c r="BI297" i="3"/>
  <c r="BH297" i="3"/>
  <c r="BC297" i="3"/>
  <c r="BB297" i="3"/>
  <c r="BI296" i="3"/>
  <c r="BH296" i="3"/>
  <c r="BC296" i="3"/>
  <c r="BB296" i="3"/>
  <c r="BI295" i="3"/>
  <c r="BH295" i="3"/>
  <c r="BC295" i="3"/>
  <c r="BB295" i="3"/>
  <c r="BI294" i="3"/>
  <c r="BH294" i="3"/>
  <c r="BC294" i="3"/>
  <c r="BB294" i="3"/>
  <c r="BI293" i="3"/>
  <c r="BH293" i="3"/>
  <c r="BC293" i="3"/>
  <c r="BB293" i="3"/>
  <c r="BI292" i="3"/>
  <c r="BH292" i="3"/>
  <c r="BC292" i="3"/>
  <c r="BB292" i="3"/>
  <c r="BI291" i="3"/>
  <c r="BH291" i="3"/>
  <c r="BC291" i="3"/>
  <c r="BB291" i="3"/>
  <c r="BI290" i="3"/>
  <c r="BH290" i="3"/>
  <c r="BC290" i="3"/>
  <c r="BB290" i="3"/>
  <c r="BI289" i="3"/>
  <c r="BH289" i="3"/>
  <c r="BC289" i="3"/>
  <c r="BB289" i="3"/>
  <c r="BI288" i="3"/>
  <c r="BH288" i="3"/>
  <c r="BC288" i="3"/>
  <c r="BB288" i="3"/>
  <c r="BI287" i="3"/>
  <c r="BH287" i="3"/>
  <c r="BC287" i="3"/>
  <c r="BB287" i="3"/>
  <c r="BI286" i="3"/>
  <c r="BH286" i="3"/>
  <c r="BC286" i="3"/>
  <c r="BB286" i="3"/>
  <c r="BI285" i="3"/>
  <c r="BH285" i="3"/>
  <c r="BC285" i="3"/>
  <c r="BB285" i="3"/>
  <c r="BI284" i="3"/>
  <c r="BH284" i="3"/>
  <c r="BC284" i="3"/>
  <c r="BB284" i="3"/>
  <c r="BI283" i="3"/>
  <c r="BH283" i="3"/>
  <c r="BC283" i="3"/>
  <c r="BB283" i="3"/>
  <c r="BI282" i="3"/>
  <c r="BH282" i="3"/>
  <c r="BC282" i="3"/>
  <c r="BB282" i="3"/>
  <c r="BI281" i="3"/>
  <c r="BH281" i="3"/>
  <c r="BC281" i="3"/>
  <c r="BB281" i="3"/>
  <c r="BI280" i="3"/>
  <c r="BH280" i="3"/>
  <c r="BC280" i="3"/>
  <c r="BB280" i="3"/>
  <c r="BI279" i="3"/>
  <c r="BH279" i="3"/>
  <c r="BC279" i="3"/>
  <c r="BB279" i="3"/>
  <c r="BI278" i="3"/>
  <c r="BH278" i="3"/>
  <c r="BC278" i="3"/>
  <c r="BB278" i="3"/>
  <c r="BI277" i="3"/>
  <c r="BH277" i="3"/>
  <c r="BC277" i="3"/>
  <c r="BB277" i="3"/>
  <c r="BI276" i="3"/>
  <c r="BH276" i="3"/>
  <c r="BC276" i="3"/>
  <c r="BB276" i="3"/>
  <c r="BI275" i="3"/>
  <c r="BH275" i="3"/>
  <c r="BC275" i="3"/>
  <c r="BB275" i="3"/>
  <c r="BI274" i="3"/>
  <c r="BH274" i="3"/>
  <c r="BC274" i="3"/>
  <c r="BB274" i="3"/>
  <c r="BI273" i="3"/>
  <c r="BH273" i="3"/>
  <c r="BC273" i="3"/>
  <c r="BB273" i="3"/>
  <c r="BI272" i="3"/>
  <c r="BH272" i="3"/>
  <c r="BC272" i="3"/>
  <c r="BB272" i="3"/>
  <c r="BI271" i="3"/>
  <c r="BH271" i="3"/>
  <c r="BC271" i="3"/>
  <c r="BB271" i="3"/>
  <c r="BI270" i="3"/>
  <c r="BH270" i="3"/>
  <c r="BC270" i="3"/>
  <c r="BB270" i="3"/>
  <c r="BI269" i="3"/>
  <c r="BH269" i="3"/>
  <c r="BC269" i="3"/>
  <c r="BB269" i="3"/>
  <c r="BI268" i="3"/>
  <c r="BH268" i="3"/>
  <c r="BC268" i="3"/>
  <c r="BB268" i="3"/>
  <c r="BI267" i="3"/>
  <c r="BH267" i="3"/>
  <c r="BC267" i="3"/>
  <c r="BB267" i="3"/>
  <c r="BI266" i="3"/>
  <c r="BH266" i="3"/>
  <c r="BC266" i="3"/>
  <c r="BB266" i="3"/>
  <c r="BI265" i="3"/>
  <c r="BH265" i="3"/>
  <c r="BC265" i="3"/>
  <c r="BB265" i="3"/>
  <c r="BI264" i="3"/>
  <c r="BH264" i="3"/>
  <c r="BC264" i="3"/>
  <c r="BB264" i="3"/>
  <c r="BI263" i="3"/>
  <c r="BH263" i="3"/>
  <c r="BC263" i="3"/>
  <c r="BB263" i="3"/>
  <c r="BI262" i="3"/>
  <c r="BH262" i="3"/>
  <c r="BC262" i="3"/>
  <c r="BB262" i="3"/>
  <c r="BI261" i="3"/>
  <c r="BH261" i="3"/>
  <c r="BC261" i="3"/>
  <c r="BB261" i="3"/>
  <c r="BI260" i="3"/>
  <c r="BH260" i="3"/>
  <c r="BC260" i="3"/>
  <c r="BB260" i="3"/>
  <c r="BI259" i="3"/>
  <c r="BH259" i="3"/>
  <c r="BC259" i="3"/>
  <c r="BB259" i="3"/>
  <c r="BI258" i="3"/>
  <c r="BH258" i="3"/>
  <c r="BC258" i="3"/>
  <c r="BB258" i="3"/>
  <c r="BI257" i="3"/>
  <c r="BH257" i="3"/>
  <c r="BC257" i="3"/>
  <c r="BB257" i="3"/>
  <c r="BI256" i="3"/>
  <c r="BH256" i="3"/>
  <c r="BC256" i="3"/>
  <c r="BB256" i="3"/>
  <c r="BI255" i="3"/>
  <c r="BH255" i="3"/>
  <c r="BC255" i="3"/>
  <c r="BB255" i="3"/>
  <c r="BI254" i="3"/>
  <c r="BH254" i="3"/>
  <c r="BC254" i="3"/>
  <c r="BB254" i="3"/>
  <c r="BI253" i="3"/>
  <c r="BH253" i="3"/>
  <c r="BC253" i="3"/>
  <c r="BB253" i="3"/>
  <c r="BI252" i="3"/>
  <c r="BH252" i="3"/>
  <c r="BC252" i="3"/>
  <c r="BB252" i="3"/>
  <c r="BI251" i="3"/>
  <c r="BH251" i="3"/>
  <c r="BC251" i="3"/>
  <c r="BB251" i="3"/>
  <c r="BI250" i="3"/>
  <c r="BH250" i="3"/>
  <c r="BC250" i="3"/>
  <c r="BB250" i="3"/>
  <c r="BI249" i="3"/>
  <c r="BH249" i="3"/>
  <c r="BC249" i="3"/>
  <c r="BB249" i="3"/>
  <c r="BI248" i="3"/>
  <c r="BH248" i="3"/>
  <c r="BC248" i="3"/>
  <c r="BB248" i="3"/>
  <c r="BI247" i="3"/>
  <c r="BH247" i="3"/>
  <c r="BC247" i="3"/>
  <c r="BB247" i="3"/>
  <c r="BI246" i="3"/>
  <c r="BH246" i="3"/>
  <c r="BC246" i="3"/>
  <c r="BB246" i="3"/>
  <c r="BI245" i="3"/>
  <c r="BH245" i="3"/>
  <c r="BC245" i="3"/>
  <c r="BB245" i="3"/>
  <c r="BI244" i="3"/>
  <c r="BH244" i="3"/>
  <c r="BC244" i="3"/>
  <c r="BB244" i="3"/>
  <c r="BI243" i="3"/>
  <c r="BH243" i="3"/>
  <c r="BC243" i="3"/>
  <c r="BB243" i="3"/>
  <c r="BI242" i="3"/>
  <c r="BH242" i="3"/>
  <c r="BC242" i="3"/>
  <c r="BB242" i="3"/>
  <c r="BI241" i="3"/>
  <c r="BH241" i="3"/>
  <c r="BC241" i="3"/>
  <c r="BB241" i="3"/>
  <c r="BI240" i="3"/>
  <c r="BH240" i="3"/>
  <c r="BC240" i="3"/>
  <c r="BB240" i="3"/>
  <c r="BI239" i="3"/>
  <c r="BH239" i="3"/>
  <c r="BC239" i="3"/>
  <c r="BB239" i="3"/>
  <c r="BI238" i="3"/>
  <c r="BH238" i="3"/>
  <c r="BC238" i="3"/>
  <c r="BB238" i="3"/>
  <c r="BI237" i="3"/>
  <c r="BH237" i="3"/>
  <c r="BC237" i="3"/>
  <c r="BB237" i="3"/>
  <c r="BI236" i="3"/>
  <c r="BH236" i="3"/>
  <c r="BC236" i="3"/>
  <c r="BB236" i="3"/>
  <c r="BI235" i="3"/>
  <c r="BH235" i="3"/>
  <c r="BC235" i="3"/>
  <c r="BB235" i="3"/>
  <c r="BI234" i="3"/>
  <c r="BH234" i="3"/>
  <c r="BC234" i="3"/>
  <c r="BB234" i="3"/>
  <c r="BI233" i="3"/>
  <c r="BH233" i="3"/>
  <c r="BC233" i="3"/>
  <c r="BB233" i="3"/>
  <c r="BI232" i="3"/>
  <c r="BH232" i="3"/>
  <c r="BC232" i="3"/>
  <c r="BB232" i="3"/>
  <c r="BI231" i="3"/>
  <c r="BH231" i="3"/>
  <c r="BC231" i="3"/>
  <c r="BB231" i="3"/>
  <c r="BI230" i="3"/>
  <c r="BH230" i="3"/>
  <c r="BC230" i="3"/>
  <c r="BB230" i="3"/>
  <c r="BI229" i="3"/>
  <c r="BH229" i="3"/>
  <c r="BC229" i="3"/>
  <c r="BB229" i="3"/>
  <c r="BI228" i="3"/>
  <c r="BH228" i="3"/>
  <c r="BC228" i="3"/>
  <c r="BB228" i="3"/>
  <c r="BI227" i="3"/>
  <c r="BH227" i="3"/>
  <c r="BC227" i="3"/>
  <c r="BB227" i="3"/>
  <c r="BI226" i="3"/>
  <c r="BH226" i="3"/>
  <c r="BC226" i="3"/>
  <c r="BB226" i="3"/>
  <c r="BI225" i="3"/>
  <c r="BH225" i="3"/>
  <c r="BC225" i="3"/>
  <c r="BB225" i="3"/>
  <c r="BI224" i="3"/>
  <c r="BH224" i="3"/>
  <c r="BC224" i="3"/>
  <c r="BB224" i="3"/>
  <c r="BI223" i="3"/>
  <c r="BH223" i="3"/>
  <c r="BC223" i="3"/>
  <c r="BB223" i="3"/>
  <c r="BI222" i="3"/>
  <c r="BH222" i="3"/>
  <c r="BC222" i="3"/>
  <c r="BB222" i="3"/>
  <c r="BI221" i="3"/>
  <c r="BH221" i="3"/>
  <c r="BC221" i="3"/>
  <c r="BB221" i="3"/>
  <c r="BI220" i="3"/>
  <c r="BH220" i="3"/>
  <c r="BC220" i="3"/>
  <c r="BB220" i="3"/>
  <c r="BI219" i="3"/>
  <c r="BH219" i="3"/>
  <c r="BC219" i="3"/>
  <c r="BB219" i="3"/>
  <c r="BI218" i="3"/>
  <c r="BH218" i="3"/>
  <c r="BC218" i="3"/>
  <c r="BB218" i="3"/>
  <c r="BI217" i="3"/>
  <c r="BH217" i="3"/>
  <c r="BC217" i="3"/>
  <c r="BB217" i="3"/>
  <c r="BI216" i="3"/>
  <c r="BH216" i="3"/>
  <c r="BC216" i="3"/>
  <c r="BB216" i="3"/>
  <c r="BI215" i="3"/>
  <c r="BH215" i="3"/>
  <c r="BC215" i="3"/>
  <c r="BB215" i="3"/>
  <c r="BI214" i="3"/>
  <c r="BH214" i="3"/>
  <c r="BC214" i="3"/>
  <c r="BB214" i="3"/>
  <c r="BI213" i="3"/>
  <c r="BH213" i="3"/>
  <c r="BC213" i="3"/>
  <c r="BB213" i="3"/>
  <c r="BI212" i="3"/>
  <c r="BH212" i="3"/>
  <c r="BC212" i="3"/>
  <c r="BB212" i="3"/>
  <c r="BI211" i="3"/>
  <c r="BH211" i="3"/>
  <c r="BC211" i="3"/>
  <c r="BB211" i="3"/>
  <c r="BI210" i="3"/>
  <c r="BH210" i="3"/>
  <c r="BC210" i="3"/>
  <c r="BB210" i="3"/>
  <c r="BI209" i="3"/>
  <c r="BH209" i="3"/>
  <c r="BC209" i="3"/>
  <c r="BB209" i="3"/>
  <c r="BI208" i="3"/>
  <c r="BH208" i="3"/>
  <c r="BC208" i="3"/>
  <c r="BB208" i="3"/>
  <c r="BI207" i="3"/>
  <c r="BH207" i="3"/>
  <c r="BC207" i="3"/>
  <c r="BB207" i="3"/>
  <c r="BI206" i="3"/>
  <c r="BH206" i="3"/>
  <c r="BC206" i="3"/>
  <c r="BB206" i="3"/>
  <c r="BI205" i="3"/>
  <c r="BH205" i="3"/>
  <c r="BC205" i="3"/>
  <c r="BB205" i="3"/>
  <c r="BI204" i="3"/>
  <c r="BH204" i="3"/>
  <c r="BC204" i="3"/>
  <c r="BB204" i="3"/>
  <c r="BI203" i="3"/>
  <c r="BH203" i="3"/>
  <c r="BC203" i="3"/>
  <c r="BB203" i="3"/>
  <c r="BI202" i="3"/>
  <c r="BH202" i="3"/>
  <c r="BC202" i="3"/>
  <c r="BB202" i="3"/>
  <c r="BI201" i="3"/>
  <c r="BH201" i="3"/>
  <c r="BC201" i="3"/>
  <c r="BB201" i="3"/>
  <c r="BI200" i="3"/>
  <c r="BH200" i="3"/>
  <c r="BC200" i="3"/>
  <c r="BB200" i="3"/>
  <c r="BI199" i="3"/>
  <c r="BH199" i="3"/>
  <c r="BC199" i="3"/>
  <c r="BB199" i="3"/>
  <c r="BI198" i="3"/>
  <c r="BH198" i="3"/>
  <c r="BC198" i="3"/>
  <c r="BB198" i="3"/>
  <c r="BI197" i="3"/>
  <c r="BH197" i="3"/>
  <c r="BC197" i="3"/>
  <c r="BB197" i="3"/>
  <c r="BI196" i="3"/>
  <c r="BH196" i="3"/>
  <c r="BC196" i="3"/>
  <c r="BB196" i="3"/>
  <c r="BI195" i="3"/>
  <c r="BH195" i="3"/>
  <c r="BC195" i="3"/>
  <c r="BB195" i="3"/>
  <c r="BI194" i="3"/>
  <c r="BH194" i="3"/>
  <c r="BC194" i="3"/>
  <c r="BB194" i="3"/>
  <c r="BI193" i="3"/>
  <c r="BH193" i="3"/>
  <c r="BC193" i="3"/>
  <c r="BB193" i="3"/>
  <c r="BI192" i="3"/>
  <c r="BH192" i="3"/>
  <c r="BC192" i="3"/>
  <c r="BB192" i="3"/>
  <c r="BI191" i="3"/>
  <c r="BH191" i="3"/>
  <c r="BC191" i="3"/>
  <c r="BB191" i="3"/>
  <c r="BI190" i="3"/>
  <c r="BH190" i="3"/>
  <c r="BC190" i="3"/>
  <c r="BB190" i="3"/>
  <c r="BI189" i="3"/>
  <c r="BH189" i="3"/>
  <c r="BC189" i="3"/>
  <c r="BB189" i="3"/>
  <c r="BI188" i="3"/>
  <c r="BH188" i="3"/>
  <c r="BC188" i="3"/>
  <c r="BB188" i="3"/>
  <c r="BI187" i="3"/>
  <c r="BH187" i="3"/>
  <c r="BC187" i="3"/>
  <c r="BB187" i="3"/>
  <c r="BI186" i="3"/>
  <c r="BH186" i="3"/>
  <c r="BC186" i="3"/>
  <c r="BB186" i="3"/>
  <c r="BI185" i="3"/>
  <c r="BH185" i="3"/>
  <c r="BC185" i="3"/>
  <c r="BB185" i="3"/>
  <c r="BI184" i="3"/>
  <c r="BH184" i="3"/>
  <c r="BC184" i="3"/>
  <c r="BB184" i="3"/>
  <c r="BI183" i="3"/>
  <c r="BH183" i="3"/>
  <c r="BC183" i="3"/>
  <c r="BB183" i="3"/>
  <c r="BI182" i="3"/>
  <c r="BH182" i="3"/>
  <c r="BC182" i="3"/>
  <c r="BB182" i="3"/>
  <c r="BI181" i="3"/>
  <c r="BH181" i="3"/>
  <c r="BC181" i="3"/>
  <c r="BB181" i="3"/>
  <c r="BI180" i="3"/>
  <c r="BH180" i="3"/>
  <c r="BC180" i="3"/>
  <c r="BB180" i="3"/>
  <c r="BI179" i="3"/>
  <c r="BH179" i="3"/>
  <c r="BC179" i="3"/>
  <c r="BB179" i="3"/>
  <c r="BI178" i="3"/>
  <c r="BH178" i="3"/>
  <c r="BC178" i="3"/>
  <c r="BB178" i="3"/>
  <c r="BI177" i="3"/>
  <c r="BH177" i="3"/>
  <c r="BC177" i="3"/>
  <c r="BB177" i="3"/>
  <c r="BI176" i="3"/>
  <c r="BH176" i="3"/>
  <c r="BC176" i="3"/>
  <c r="BB176" i="3"/>
  <c r="BI175" i="3"/>
  <c r="BH175" i="3"/>
  <c r="BC175" i="3"/>
  <c r="BB175" i="3"/>
  <c r="BI174" i="3"/>
  <c r="BH174" i="3"/>
  <c r="BC174" i="3"/>
  <c r="BB174" i="3"/>
  <c r="BI173" i="3"/>
  <c r="BH173" i="3"/>
  <c r="BC173" i="3"/>
  <c r="BB173" i="3"/>
  <c r="BI172" i="3"/>
  <c r="BH172" i="3"/>
  <c r="BC172" i="3"/>
  <c r="BB172" i="3"/>
  <c r="BI171" i="3"/>
  <c r="BH171" i="3"/>
  <c r="BC171" i="3"/>
  <c r="BB171" i="3"/>
  <c r="BI170" i="3"/>
  <c r="BH170" i="3"/>
  <c r="BC170" i="3"/>
  <c r="BB170" i="3"/>
  <c r="BI169" i="3"/>
  <c r="BH169" i="3"/>
  <c r="BC169" i="3"/>
  <c r="BB169" i="3"/>
  <c r="BI168" i="3"/>
  <c r="BH168" i="3"/>
  <c r="BC168" i="3"/>
  <c r="BB168" i="3"/>
  <c r="BI167" i="3"/>
  <c r="BH167" i="3"/>
  <c r="BC167" i="3"/>
  <c r="BB167" i="3"/>
  <c r="BI166" i="3"/>
  <c r="BH166" i="3"/>
  <c r="BC166" i="3"/>
  <c r="BB166" i="3"/>
  <c r="BI165" i="3"/>
  <c r="BH165" i="3"/>
  <c r="BC165" i="3"/>
  <c r="BB165" i="3"/>
  <c r="BI164" i="3"/>
  <c r="BH164" i="3"/>
  <c r="BC164" i="3"/>
  <c r="BB164" i="3"/>
  <c r="BI163" i="3"/>
  <c r="BH163" i="3"/>
  <c r="BC163" i="3"/>
  <c r="BB163" i="3"/>
  <c r="BI162" i="3"/>
  <c r="BH162" i="3"/>
  <c r="BC162" i="3"/>
  <c r="BB162" i="3"/>
  <c r="BI161" i="3"/>
  <c r="BH161" i="3"/>
  <c r="BC161" i="3"/>
  <c r="BB161" i="3"/>
  <c r="BI160" i="3"/>
  <c r="BH160" i="3"/>
  <c r="BC160" i="3"/>
  <c r="BB160" i="3"/>
  <c r="BI159" i="3"/>
  <c r="BH159" i="3"/>
  <c r="BC159" i="3"/>
  <c r="BB159" i="3"/>
  <c r="BI158" i="3"/>
  <c r="BH158" i="3"/>
  <c r="BC158" i="3"/>
  <c r="BB158" i="3"/>
  <c r="BI157" i="3"/>
  <c r="BH157" i="3"/>
  <c r="BC157" i="3"/>
  <c r="BB157" i="3"/>
  <c r="BI156" i="3"/>
  <c r="BH156" i="3"/>
  <c r="BC156" i="3"/>
  <c r="BB156" i="3"/>
  <c r="BI155" i="3"/>
  <c r="BH155" i="3"/>
  <c r="BC155" i="3"/>
  <c r="BB155" i="3"/>
  <c r="BI154" i="3"/>
  <c r="BH154" i="3"/>
  <c r="BC154" i="3"/>
  <c r="BB154" i="3"/>
  <c r="BI153" i="3"/>
  <c r="BH153" i="3"/>
  <c r="BC153" i="3"/>
  <c r="BB153" i="3"/>
  <c r="BI152" i="3"/>
  <c r="BH152" i="3"/>
  <c r="BC152" i="3"/>
  <c r="BB152" i="3"/>
  <c r="BI151" i="3"/>
  <c r="BH151" i="3"/>
  <c r="BC151" i="3"/>
  <c r="BB151" i="3"/>
  <c r="BI150" i="3"/>
  <c r="BH150" i="3"/>
  <c r="BC150" i="3"/>
  <c r="BB150" i="3"/>
  <c r="BI149" i="3"/>
  <c r="BH149" i="3"/>
  <c r="BC149" i="3"/>
  <c r="BB149" i="3"/>
  <c r="BI148" i="3"/>
  <c r="BH148" i="3"/>
  <c r="BC148" i="3"/>
  <c r="BB148" i="3"/>
  <c r="BI147" i="3"/>
  <c r="BH147" i="3"/>
  <c r="BC147" i="3"/>
  <c r="BB147" i="3"/>
  <c r="BI146" i="3"/>
  <c r="BH146" i="3"/>
  <c r="BC146" i="3"/>
  <c r="BB146" i="3"/>
  <c r="BI145" i="3"/>
  <c r="BH145" i="3"/>
  <c r="BC145" i="3"/>
  <c r="BB145" i="3"/>
  <c r="BI144" i="3"/>
  <c r="BH144" i="3"/>
  <c r="BC144" i="3"/>
  <c r="BB144" i="3"/>
  <c r="BI143" i="3"/>
  <c r="BH143" i="3"/>
  <c r="BC143" i="3"/>
  <c r="BB143" i="3"/>
  <c r="BI142" i="3"/>
  <c r="BH142" i="3"/>
  <c r="BC142" i="3"/>
  <c r="BB142" i="3"/>
  <c r="BI141" i="3"/>
  <c r="BH141" i="3"/>
  <c r="BC141" i="3"/>
  <c r="BB141" i="3"/>
  <c r="BI140" i="3"/>
  <c r="BH140" i="3"/>
  <c r="BC140" i="3"/>
  <c r="BB140" i="3"/>
  <c r="BI139" i="3"/>
  <c r="BH139" i="3"/>
  <c r="BC139" i="3"/>
  <c r="BB139" i="3"/>
  <c r="BI138" i="3"/>
  <c r="BH138" i="3"/>
  <c r="BC138" i="3"/>
  <c r="BB138" i="3"/>
  <c r="BI137" i="3"/>
  <c r="BH137" i="3"/>
  <c r="BC137" i="3"/>
  <c r="BB137" i="3"/>
  <c r="BI136" i="3"/>
  <c r="BH136" i="3"/>
  <c r="BC136" i="3"/>
  <c r="BB136" i="3"/>
  <c r="BI135" i="3"/>
  <c r="BH135" i="3"/>
  <c r="BC135" i="3"/>
  <c r="BB135" i="3"/>
  <c r="BI134" i="3"/>
  <c r="BH134" i="3"/>
  <c r="BC134" i="3"/>
  <c r="BB134" i="3"/>
  <c r="BI133" i="3"/>
  <c r="BH133" i="3"/>
  <c r="BC133" i="3"/>
  <c r="BB133" i="3"/>
  <c r="BI132" i="3"/>
  <c r="BH132" i="3"/>
  <c r="BC132" i="3"/>
  <c r="BB132" i="3"/>
  <c r="BI131" i="3"/>
  <c r="BH131" i="3"/>
  <c r="BC131" i="3"/>
  <c r="BB131" i="3"/>
  <c r="BI130" i="3"/>
  <c r="BH130" i="3"/>
  <c r="BC130" i="3"/>
  <c r="BB130" i="3"/>
  <c r="BI129" i="3"/>
  <c r="BH129" i="3"/>
  <c r="BC129" i="3"/>
  <c r="BB129" i="3"/>
  <c r="BI128" i="3"/>
  <c r="BH128" i="3"/>
  <c r="BC128" i="3"/>
  <c r="BB128" i="3"/>
  <c r="BI127" i="3"/>
  <c r="BH127" i="3"/>
  <c r="BC127" i="3"/>
  <c r="BB127" i="3"/>
  <c r="BI126" i="3"/>
  <c r="BH126" i="3"/>
  <c r="BC126" i="3"/>
  <c r="BB126" i="3"/>
  <c r="BI125" i="3"/>
  <c r="BH125" i="3"/>
  <c r="BC125" i="3"/>
  <c r="BB125" i="3"/>
  <c r="BI124" i="3"/>
  <c r="BH124" i="3"/>
  <c r="BC124" i="3"/>
  <c r="BB124" i="3"/>
  <c r="BI123" i="3"/>
  <c r="BH123" i="3"/>
  <c r="BC123" i="3"/>
  <c r="BB123" i="3"/>
  <c r="BI122" i="3"/>
  <c r="BH122" i="3"/>
  <c r="BC122" i="3"/>
  <c r="BB122" i="3"/>
  <c r="BI121" i="3"/>
  <c r="BH121" i="3"/>
  <c r="BC121" i="3"/>
  <c r="BB121" i="3"/>
  <c r="BI120" i="3"/>
  <c r="BH120" i="3"/>
  <c r="BC120" i="3"/>
  <c r="BB120" i="3"/>
  <c r="BI119" i="3"/>
  <c r="BH119" i="3"/>
  <c r="BC119" i="3"/>
  <c r="BB119" i="3"/>
  <c r="BI118" i="3"/>
  <c r="BH118" i="3"/>
  <c r="BC118" i="3"/>
  <c r="BB118" i="3"/>
  <c r="BI117" i="3"/>
  <c r="BH117" i="3"/>
  <c r="BC117" i="3"/>
  <c r="BB117" i="3"/>
  <c r="BI116" i="3"/>
  <c r="BH116" i="3"/>
  <c r="BC116" i="3"/>
  <c r="BB116" i="3"/>
  <c r="BI115" i="3"/>
  <c r="BH115" i="3"/>
  <c r="BC115" i="3"/>
  <c r="BB115" i="3"/>
  <c r="BI114" i="3"/>
  <c r="BH114" i="3"/>
  <c r="BC114" i="3"/>
  <c r="BB114" i="3"/>
  <c r="BI113" i="3"/>
  <c r="BH113" i="3"/>
  <c r="BC113" i="3"/>
  <c r="BB113" i="3"/>
  <c r="BI112" i="3"/>
  <c r="BH112" i="3"/>
  <c r="BC112" i="3"/>
  <c r="BB112" i="3"/>
  <c r="BI111" i="3"/>
  <c r="BH111" i="3"/>
  <c r="BC111" i="3"/>
  <c r="BB111" i="3"/>
  <c r="BI110" i="3"/>
  <c r="BH110" i="3"/>
  <c r="BC110" i="3"/>
  <c r="BB110" i="3"/>
  <c r="BI109" i="3"/>
  <c r="BH109" i="3"/>
  <c r="BC109" i="3"/>
  <c r="BB109" i="3"/>
  <c r="BI108" i="3"/>
  <c r="BH108" i="3"/>
  <c r="BC108" i="3"/>
  <c r="BB108" i="3"/>
  <c r="BI107" i="3"/>
  <c r="BH107" i="3"/>
  <c r="BC107" i="3"/>
  <c r="BB107" i="3"/>
  <c r="BI106" i="3"/>
  <c r="BH106" i="3"/>
  <c r="BC106" i="3"/>
  <c r="BB106" i="3"/>
  <c r="BI105" i="3"/>
  <c r="BH105" i="3"/>
  <c r="BC105" i="3"/>
  <c r="BB105" i="3"/>
  <c r="BI104" i="3"/>
  <c r="BH104" i="3"/>
  <c r="BC104" i="3"/>
  <c r="BB104" i="3"/>
  <c r="BI103" i="3"/>
  <c r="BH103" i="3"/>
  <c r="BC103" i="3"/>
  <c r="BB103" i="3"/>
  <c r="BI102" i="3"/>
  <c r="BH102" i="3"/>
  <c r="BC102" i="3"/>
  <c r="BB102" i="3"/>
  <c r="BI101" i="3"/>
  <c r="BH101" i="3"/>
  <c r="BC101" i="3"/>
  <c r="BB101" i="3"/>
  <c r="BI100" i="3"/>
  <c r="BH100" i="3"/>
  <c r="BC100" i="3"/>
  <c r="BB100" i="3"/>
  <c r="BI99" i="3"/>
  <c r="BH99" i="3"/>
  <c r="BC99" i="3"/>
  <c r="BB99" i="3"/>
  <c r="BI98" i="3"/>
  <c r="BH98" i="3"/>
  <c r="BC98" i="3"/>
  <c r="BB98" i="3"/>
  <c r="BI97" i="3"/>
  <c r="BH97" i="3"/>
  <c r="BC97" i="3"/>
  <c r="BB97" i="3"/>
  <c r="BI96" i="3"/>
  <c r="BH96" i="3"/>
  <c r="BC96" i="3"/>
  <c r="BB96" i="3"/>
  <c r="BI95" i="3"/>
  <c r="BH95" i="3"/>
  <c r="BC95" i="3"/>
  <c r="BB95" i="3"/>
  <c r="BI94" i="3"/>
  <c r="BH94" i="3"/>
  <c r="BC94" i="3"/>
  <c r="BB94" i="3"/>
  <c r="BI93" i="3"/>
  <c r="BH93" i="3"/>
  <c r="BC93" i="3"/>
  <c r="BB93" i="3"/>
  <c r="BI92" i="3"/>
  <c r="BH92" i="3"/>
  <c r="BC92" i="3"/>
  <c r="BB92" i="3"/>
  <c r="BI91" i="3"/>
  <c r="BH91" i="3"/>
  <c r="BC91" i="3"/>
  <c r="BB91" i="3"/>
  <c r="BI90" i="3"/>
  <c r="BH90" i="3"/>
  <c r="BC90" i="3"/>
  <c r="BB90" i="3"/>
  <c r="BI89" i="3"/>
  <c r="BH89" i="3"/>
  <c r="BC89" i="3"/>
  <c r="BB89" i="3"/>
  <c r="BI88" i="3"/>
  <c r="BH88" i="3"/>
  <c r="BC88" i="3"/>
  <c r="BB88" i="3"/>
  <c r="BI87" i="3"/>
  <c r="BH87" i="3"/>
  <c r="BC87" i="3"/>
  <c r="BB87" i="3"/>
  <c r="BI86" i="3"/>
  <c r="BH86" i="3"/>
  <c r="BC86" i="3"/>
  <c r="BB86" i="3"/>
  <c r="BI85" i="3"/>
  <c r="BH85" i="3"/>
  <c r="BC85" i="3"/>
  <c r="BB85" i="3"/>
  <c r="BI84" i="3"/>
  <c r="BH84" i="3"/>
  <c r="BC84" i="3"/>
  <c r="BB84" i="3"/>
  <c r="BI83" i="3"/>
  <c r="BH83" i="3"/>
  <c r="BC83" i="3"/>
  <c r="BB83" i="3"/>
  <c r="BI82" i="3"/>
  <c r="BH82" i="3"/>
  <c r="BC82" i="3"/>
  <c r="BB82" i="3"/>
  <c r="BI81" i="3"/>
  <c r="BH81" i="3"/>
  <c r="BC81" i="3"/>
  <c r="BB81" i="3"/>
  <c r="BI80" i="3"/>
  <c r="BH80" i="3"/>
  <c r="BC80" i="3"/>
  <c r="BB80" i="3"/>
  <c r="BI79" i="3"/>
  <c r="BH79" i="3"/>
  <c r="BC79" i="3"/>
  <c r="BB79" i="3"/>
  <c r="BI78" i="3"/>
  <c r="BH78" i="3"/>
  <c r="BC78" i="3"/>
  <c r="BB78" i="3"/>
  <c r="BI77" i="3"/>
  <c r="BH77" i="3"/>
  <c r="BC77" i="3"/>
  <c r="BB77" i="3"/>
  <c r="BI76" i="3"/>
  <c r="BH76" i="3"/>
  <c r="BC76" i="3"/>
  <c r="BB76" i="3"/>
  <c r="BI75" i="3"/>
  <c r="BH75" i="3"/>
  <c r="BC75" i="3"/>
  <c r="BB75" i="3"/>
  <c r="BI74" i="3"/>
  <c r="BH74" i="3"/>
  <c r="BC74" i="3"/>
  <c r="BB74" i="3"/>
  <c r="BI73" i="3"/>
  <c r="BH73" i="3"/>
  <c r="BC73" i="3"/>
  <c r="BB73" i="3"/>
  <c r="BI72" i="3"/>
  <c r="BH72" i="3"/>
  <c r="BC72" i="3"/>
  <c r="BB72" i="3"/>
  <c r="BI71" i="3"/>
  <c r="BH71" i="3"/>
  <c r="BC71" i="3"/>
  <c r="BB71" i="3"/>
  <c r="BI70" i="3"/>
  <c r="BH70" i="3"/>
  <c r="BC70" i="3"/>
  <c r="BB70" i="3"/>
  <c r="BI69" i="3"/>
  <c r="BH69" i="3"/>
  <c r="BC69" i="3"/>
  <c r="BB69" i="3"/>
  <c r="BI68" i="3"/>
  <c r="BH68" i="3"/>
  <c r="BC68" i="3"/>
  <c r="BB68" i="3"/>
  <c r="BI67" i="3"/>
  <c r="BH67" i="3"/>
  <c r="BC67" i="3"/>
  <c r="BB67" i="3"/>
  <c r="BI66" i="3"/>
  <c r="BH66" i="3"/>
  <c r="BC66" i="3"/>
  <c r="BB66" i="3"/>
  <c r="BI65" i="3"/>
  <c r="BH65" i="3"/>
  <c r="BC65" i="3"/>
  <c r="BB65" i="3"/>
  <c r="BI64" i="3"/>
  <c r="BH64" i="3"/>
  <c r="BC64" i="3"/>
  <c r="BB64" i="3"/>
  <c r="BI63" i="3"/>
  <c r="BH63" i="3"/>
  <c r="BC63" i="3"/>
  <c r="BB63" i="3"/>
  <c r="BI62" i="3"/>
  <c r="BH62" i="3"/>
  <c r="BC62" i="3"/>
  <c r="BB62" i="3"/>
  <c r="BI61" i="3"/>
  <c r="BH61" i="3"/>
  <c r="BC61" i="3"/>
  <c r="BB61" i="3"/>
  <c r="BI60" i="3"/>
  <c r="BH60" i="3"/>
  <c r="BC60" i="3"/>
  <c r="BB60" i="3"/>
  <c r="BI59" i="3"/>
  <c r="BH59" i="3"/>
  <c r="BC59" i="3"/>
  <c r="BB59" i="3"/>
  <c r="BI58" i="3"/>
  <c r="BH58" i="3"/>
  <c r="BC58" i="3"/>
  <c r="BB58" i="3"/>
  <c r="BI57" i="3"/>
  <c r="BH57" i="3"/>
  <c r="BC57" i="3"/>
  <c r="BB57" i="3"/>
  <c r="BI56" i="3"/>
  <c r="BH56" i="3"/>
  <c r="BC56" i="3"/>
  <c r="BB56" i="3"/>
  <c r="BI55" i="3"/>
  <c r="BH55" i="3"/>
  <c r="BC55" i="3"/>
  <c r="BB55" i="3"/>
  <c r="BI54" i="3"/>
  <c r="BH54" i="3"/>
  <c r="BC54" i="3"/>
  <c r="BB54" i="3"/>
  <c r="BI53" i="3"/>
  <c r="BH53" i="3"/>
  <c r="BC53" i="3"/>
  <c r="BB53" i="3"/>
  <c r="BI52" i="3"/>
  <c r="BH52" i="3"/>
  <c r="BC52" i="3"/>
  <c r="BB52" i="3"/>
  <c r="BI51" i="3"/>
  <c r="BH51" i="3"/>
  <c r="BC51" i="3"/>
  <c r="BB51" i="3"/>
  <c r="BI50" i="3"/>
  <c r="BH50" i="3"/>
  <c r="BC50" i="3"/>
  <c r="BB50" i="3"/>
  <c r="BI49" i="3"/>
  <c r="BH49" i="3"/>
  <c r="BC49" i="3"/>
  <c r="BB49" i="3"/>
  <c r="BI48" i="3"/>
  <c r="BH48" i="3"/>
  <c r="BC48" i="3"/>
  <c r="BB48" i="3"/>
  <c r="BI47" i="3"/>
  <c r="BH47" i="3"/>
  <c r="BC47" i="3"/>
  <c r="BB47" i="3"/>
  <c r="BI46" i="3"/>
  <c r="BH46" i="3"/>
  <c r="BC46" i="3"/>
  <c r="BB46" i="3"/>
  <c r="BI45" i="3"/>
  <c r="BH45" i="3"/>
  <c r="BC45" i="3"/>
  <c r="BB45" i="3"/>
  <c r="BI44" i="3"/>
  <c r="BH44" i="3"/>
  <c r="BC44" i="3"/>
  <c r="BB44" i="3"/>
  <c r="BI43" i="3"/>
  <c r="BH43" i="3"/>
  <c r="BC43" i="3"/>
  <c r="BB43" i="3"/>
  <c r="BI42" i="3"/>
  <c r="BH42" i="3"/>
  <c r="BC42" i="3"/>
  <c r="BB42" i="3"/>
  <c r="BI41" i="3"/>
  <c r="BH41" i="3"/>
  <c r="BC41" i="3"/>
  <c r="BB41" i="3"/>
  <c r="BI40" i="3"/>
  <c r="BH40" i="3"/>
  <c r="BC40" i="3"/>
  <c r="BB40" i="3"/>
  <c r="BI39" i="3"/>
  <c r="BH39" i="3"/>
  <c r="BC39" i="3"/>
  <c r="BB39" i="3"/>
  <c r="BI38" i="3"/>
  <c r="BH38" i="3"/>
  <c r="BC38" i="3"/>
  <c r="BB38" i="3"/>
  <c r="BI37" i="3"/>
  <c r="BH37" i="3"/>
  <c r="BC37" i="3"/>
  <c r="BB37" i="3"/>
  <c r="BI36" i="3"/>
  <c r="BH36" i="3"/>
  <c r="BC36" i="3"/>
  <c r="BB36" i="3"/>
  <c r="BI35" i="3"/>
  <c r="BH35" i="3"/>
  <c r="BC35" i="3"/>
  <c r="BB35" i="3"/>
  <c r="BI34" i="3"/>
  <c r="BH34" i="3"/>
  <c r="BC34" i="3"/>
  <c r="BB34" i="3"/>
  <c r="BI33" i="3"/>
  <c r="BH33" i="3"/>
  <c r="BC33" i="3"/>
  <c r="BB33" i="3"/>
  <c r="BI32" i="3"/>
  <c r="BH32" i="3"/>
  <c r="BC32" i="3"/>
  <c r="BB32" i="3"/>
  <c r="BI31" i="3"/>
  <c r="BH31" i="3"/>
  <c r="BC31" i="3"/>
  <c r="BB31" i="3"/>
  <c r="BI30" i="3"/>
  <c r="BH30" i="3"/>
  <c r="BC30" i="3"/>
  <c r="BB30" i="3"/>
  <c r="BI29" i="3"/>
  <c r="BH29" i="3"/>
  <c r="BC29" i="3"/>
  <c r="BB29" i="3"/>
  <c r="BI28" i="3"/>
  <c r="BH28" i="3"/>
  <c r="BC28" i="3"/>
  <c r="BB28" i="3"/>
  <c r="BI27" i="3"/>
  <c r="BH27" i="3"/>
  <c r="BC27" i="3"/>
  <c r="BB27" i="3"/>
  <c r="BI26" i="3"/>
  <c r="BH26" i="3"/>
  <c r="BC26" i="3"/>
  <c r="BB26" i="3"/>
  <c r="BI25" i="3"/>
  <c r="BH25" i="3"/>
  <c r="BC25" i="3"/>
  <c r="BB25" i="3"/>
  <c r="BI24" i="3"/>
  <c r="BH24" i="3"/>
  <c r="BC24" i="3"/>
  <c r="BB24" i="3"/>
  <c r="BI23" i="3"/>
  <c r="BH23" i="3"/>
  <c r="BC23" i="3"/>
  <c r="BB23" i="3"/>
  <c r="BI22" i="3"/>
  <c r="BH22" i="3"/>
  <c r="BC22" i="3"/>
  <c r="BB22" i="3"/>
  <c r="BI21" i="3"/>
  <c r="BH21" i="3"/>
  <c r="BC21" i="3"/>
  <c r="BB21" i="3"/>
  <c r="BI20" i="3"/>
  <c r="BH20" i="3"/>
  <c r="BC20" i="3"/>
  <c r="BB20" i="3"/>
  <c r="BI19" i="3"/>
  <c r="BH19" i="3"/>
  <c r="BC19" i="3"/>
  <c r="BB19" i="3"/>
  <c r="BI18" i="3"/>
  <c r="BH18" i="3"/>
  <c r="BC18" i="3"/>
  <c r="BB18" i="3"/>
  <c r="BI17" i="3"/>
  <c r="BH17" i="3"/>
  <c r="BC17" i="3"/>
  <c r="BB17" i="3"/>
  <c r="BI16" i="3"/>
  <c r="BH16" i="3"/>
  <c r="BC16" i="3"/>
  <c r="BB16" i="3"/>
  <c r="BI15" i="3"/>
  <c r="BH15" i="3"/>
  <c r="BC15" i="3"/>
  <c r="BB15" i="3"/>
  <c r="BI14" i="3"/>
  <c r="BH14" i="3"/>
  <c r="BC14" i="3"/>
  <c r="BB14" i="3"/>
  <c r="BI13" i="3"/>
  <c r="BH13" i="3"/>
  <c r="BC13" i="3"/>
  <c r="BB13" i="3"/>
  <c r="BI12" i="3"/>
  <c r="BH12" i="3"/>
  <c r="BC12" i="3"/>
  <c r="BB12" i="3"/>
  <c r="BI11" i="3"/>
  <c r="BH11" i="3"/>
  <c r="BC11" i="3"/>
  <c r="BB11" i="3"/>
  <c r="BI10" i="3"/>
  <c r="BH10" i="3"/>
  <c r="BC10" i="3"/>
  <c r="BB10" i="3"/>
  <c r="BI9" i="3"/>
  <c r="BH9" i="3"/>
  <c r="BC9" i="3"/>
  <c r="BB9" i="3"/>
  <c r="BI8" i="3"/>
  <c r="BH8" i="3"/>
  <c r="BC8" i="3"/>
  <c r="BB8" i="3"/>
  <c r="BI7" i="3"/>
  <c r="BH7" i="3"/>
  <c r="BC7" i="3"/>
  <c r="BB7" i="3"/>
  <c r="BI6" i="3"/>
  <c r="BH6" i="3"/>
  <c r="BC6" i="3"/>
  <c r="BB6" i="3"/>
  <c r="BI5" i="3"/>
  <c r="BH5" i="3"/>
  <c r="BC5" i="3"/>
  <c r="BB5" i="3"/>
  <c r="BI4" i="3"/>
  <c r="BH4" i="3"/>
  <c r="BC4" i="3"/>
  <c r="BB4" i="3"/>
  <c r="BI3" i="3"/>
  <c r="BH3" i="3"/>
  <c r="BC3" i="3"/>
  <c r="BB3" i="3"/>
  <c r="BI2" i="3"/>
  <c r="BH2" i="3"/>
  <c r="BC2" i="3"/>
  <c r="BB2" i="3"/>
  <c r="BI300" i="17"/>
  <c r="BH300" i="17"/>
  <c r="BC300" i="17"/>
  <c r="BB300" i="17"/>
  <c r="BI299" i="17"/>
  <c r="BH299" i="17"/>
  <c r="BC299" i="17"/>
  <c r="BB299" i="17"/>
  <c r="BI298" i="17"/>
  <c r="BH298" i="17"/>
  <c r="BC298" i="17"/>
  <c r="BB298" i="17"/>
  <c r="BI297" i="17"/>
  <c r="BH297" i="17"/>
  <c r="BC297" i="17"/>
  <c r="BB297" i="17"/>
  <c r="BI296" i="17"/>
  <c r="BH296" i="17"/>
  <c r="BC296" i="17"/>
  <c r="BB296" i="17"/>
  <c r="BI295" i="17"/>
  <c r="BH295" i="17"/>
  <c r="BC295" i="17"/>
  <c r="BB295" i="17"/>
  <c r="BI294" i="17"/>
  <c r="BH294" i="17"/>
  <c r="BC294" i="17"/>
  <c r="BB294" i="17"/>
  <c r="BI293" i="17"/>
  <c r="BH293" i="17"/>
  <c r="BC293" i="17"/>
  <c r="BB293" i="17"/>
  <c r="BI292" i="17"/>
  <c r="BH292" i="17"/>
  <c r="BC292" i="17"/>
  <c r="BB292" i="17"/>
  <c r="BI291" i="17"/>
  <c r="BH291" i="17"/>
  <c r="BC291" i="17"/>
  <c r="BB291" i="17"/>
  <c r="BI290" i="17"/>
  <c r="BH290" i="17"/>
  <c r="BC290" i="17"/>
  <c r="BB290" i="17"/>
  <c r="BI289" i="17"/>
  <c r="BH289" i="17"/>
  <c r="BC289" i="17"/>
  <c r="BB289" i="17"/>
  <c r="BI288" i="17"/>
  <c r="BH288" i="17"/>
  <c r="BC288" i="17"/>
  <c r="BB288" i="17"/>
  <c r="BI287" i="17"/>
  <c r="BH287" i="17"/>
  <c r="BC287" i="17"/>
  <c r="BB287" i="17"/>
  <c r="BI286" i="17"/>
  <c r="BH286" i="17"/>
  <c r="BC286" i="17"/>
  <c r="BB286" i="17"/>
  <c r="BI285" i="17"/>
  <c r="BH285" i="17"/>
  <c r="BC285" i="17"/>
  <c r="BB285" i="17"/>
  <c r="BI284" i="17"/>
  <c r="BH284" i="17"/>
  <c r="BC284" i="17"/>
  <c r="BB284" i="17"/>
  <c r="BI283" i="17"/>
  <c r="BH283" i="17"/>
  <c r="BC283" i="17"/>
  <c r="BB283" i="17"/>
  <c r="BI282" i="17"/>
  <c r="BH282" i="17"/>
  <c r="BC282" i="17"/>
  <c r="BB282" i="17"/>
  <c r="BI281" i="17"/>
  <c r="BH281" i="17"/>
  <c r="BC281" i="17"/>
  <c r="BB281" i="17"/>
  <c r="BI280" i="17"/>
  <c r="BH280" i="17"/>
  <c r="BC280" i="17"/>
  <c r="BB280" i="17"/>
  <c r="BI279" i="17"/>
  <c r="BH279" i="17"/>
  <c r="BC279" i="17"/>
  <c r="BB279" i="17"/>
  <c r="BI278" i="17"/>
  <c r="BH278" i="17"/>
  <c r="BC278" i="17"/>
  <c r="BB278" i="17"/>
  <c r="BI277" i="17"/>
  <c r="BH277" i="17"/>
  <c r="BC277" i="17"/>
  <c r="BB277" i="17"/>
  <c r="BI276" i="17"/>
  <c r="BH276" i="17"/>
  <c r="BC276" i="17"/>
  <c r="BB276" i="17"/>
  <c r="BI275" i="17"/>
  <c r="BH275" i="17"/>
  <c r="BC275" i="17"/>
  <c r="BB275" i="17"/>
  <c r="BI274" i="17"/>
  <c r="BH274" i="17"/>
  <c r="BC274" i="17"/>
  <c r="BB274" i="17"/>
  <c r="BI273" i="17"/>
  <c r="BH273" i="17"/>
  <c r="BC273" i="17"/>
  <c r="BB273" i="17"/>
  <c r="BI272" i="17"/>
  <c r="BH272" i="17"/>
  <c r="BC272" i="17"/>
  <c r="BB272" i="17"/>
  <c r="BI271" i="17"/>
  <c r="BH271" i="17"/>
  <c r="BC271" i="17"/>
  <c r="BB271" i="17"/>
  <c r="BI270" i="17"/>
  <c r="BH270" i="17"/>
  <c r="BC270" i="17"/>
  <c r="BB270" i="17"/>
  <c r="BI269" i="17"/>
  <c r="BH269" i="17"/>
  <c r="BC269" i="17"/>
  <c r="BB269" i="17"/>
  <c r="BI268" i="17"/>
  <c r="BH268" i="17"/>
  <c r="BC268" i="17"/>
  <c r="BB268" i="17"/>
  <c r="BI267" i="17"/>
  <c r="BH267" i="17"/>
  <c r="BC267" i="17"/>
  <c r="BB267" i="17"/>
  <c r="BI266" i="17"/>
  <c r="BH266" i="17"/>
  <c r="BC266" i="17"/>
  <c r="BB266" i="17"/>
  <c r="BI265" i="17"/>
  <c r="BH265" i="17"/>
  <c r="BC265" i="17"/>
  <c r="BB265" i="17"/>
  <c r="BI264" i="17"/>
  <c r="BH264" i="17"/>
  <c r="BC264" i="17"/>
  <c r="BB264" i="17"/>
  <c r="BI263" i="17"/>
  <c r="BH263" i="17"/>
  <c r="BC263" i="17"/>
  <c r="BB263" i="17"/>
  <c r="BI262" i="17"/>
  <c r="BH262" i="17"/>
  <c r="BC262" i="17"/>
  <c r="BB262" i="17"/>
  <c r="BI261" i="17"/>
  <c r="BH261" i="17"/>
  <c r="BC261" i="17"/>
  <c r="BB261" i="17"/>
  <c r="BI260" i="17"/>
  <c r="BH260" i="17"/>
  <c r="BC260" i="17"/>
  <c r="BB260" i="17"/>
  <c r="BI259" i="17"/>
  <c r="BH259" i="17"/>
  <c r="BC259" i="17"/>
  <c r="BB259" i="17"/>
  <c r="BI258" i="17"/>
  <c r="BH258" i="17"/>
  <c r="BC258" i="17"/>
  <c r="BB258" i="17"/>
  <c r="BI257" i="17"/>
  <c r="BH257" i="17"/>
  <c r="BC257" i="17"/>
  <c r="BB257" i="17"/>
  <c r="BI256" i="17"/>
  <c r="BH256" i="17"/>
  <c r="BC256" i="17"/>
  <c r="BB256" i="17"/>
  <c r="BI255" i="17"/>
  <c r="BH255" i="17"/>
  <c r="BC255" i="17"/>
  <c r="BB255" i="17"/>
  <c r="BI254" i="17"/>
  <c r="BH254" i="17"/>
  <c r="BC254" i="17"/>
  <c r="BB254" i="17"/>
  <c r="BI253" i="17"/>
  <c r="BH253" i="17"/>
  <c r="BC253" i="17"/>
  <c r="BB253" i="17"/>
  <c r="BI252" i="17"/>
  <c r="BH252" i="17"/>
  <c r="BC252" i="17"/>
  <c r="BB252" i="17"/>
  <c r="BI251" i="17"/>
  <c r="BH251" i="17"/>
  <c r="BC251" i="17"/>
  <c r="BB251" i="17"/>
  <c r="BI250" i="17"/>
  <c r="BH250" i="17"/>
  <c r="BC250" i="17"/>
  <c r="BB250" i="17"/>
  <c r="BI249" i="17"/>
  <c r="BH249" i="17"/>
  <c r="BC249" i="17"/>
  <c r="BB249" i="17"/>
  <c r="BI248" i="17"/>
  <c r="BH248" i="17"/>
  <c r="BC248" i="17"/>
  <c r="BB248" i="17"/>
  <c r="BI247" i="17"/>
  <c r="BH247" i="17"/>
  <c r="BC247" i="17"/>
  <c r="BB247" i="17"/>
  <c r="BI246" i="17"/>
  <c r="BH246" i="17"/>
  <c r="BC246" i="17"/>
  <c r="BB246" i="17"/>
  <c r="BI245" i="17"/>
  <c r="BH245" i="17"/>
  <c r="BC245" i="17"/>
  <c r="BB245" i="17"/>
  <c r="BI244" i="17"/>
  <c r="BH244" i="17"/>
  <c r="BC244" i="17"/>
  <c r="BB244" i="17"/>
  <c r="BI243" i="17"/>
  <c r="BH243" i="17"/>
  <c r="BC243" i="17"/>
  <c r="BB243" i="17"/>
  <c r="BI242" i="17"/>
  <c r="BH242" i="17"/>
  <c r="BC242" i="17"/>
  <c r="BB242" i="17"/>
  <c r="BI241" i="17"/>
  <c r="BH241" i="17"/>
  <c r="BC241" i="17"/>
  <c r="BB241" i="17"/>
  <c r="BI240" i="17"/>
  <c r="BH240" i="17"/>
  <c r="BC240" i="17"/>
  <c r="BB240" i="17"/>
  <c r="BI239" i="17"/>
  <c r="BH239" i="17"/>
  <c r="BC239" i="17"/>
  <c r="BB239" i="17"/>
  <c r="BI238" i="17"/>
  <c r="BH238" i="17"/>
  <c r="BC238" i="17"/>
  <c r="BB238" i="17"/>
  <c r="BI237" i="17"/>
  <c r="BH237" i="17"/>
  <c r="BC237" i="17"/>
  <c r="BB237" i="17"/>
  <c r="BI236" i="17"/>
  <c r="BH236" i="17"/>
  <c r="BC236" i="17"/>
  <c r="BB236" i="17"/>
  <c r="BI235" i="17"/>
  <c r="BH235" i="17"/>
  <c r="BC235" i="17"/>
  <c r="BB235" i="17"/>
  <c r="BI234" i="17"/>
  <c r="BH234" i="17"/>
  <c r="BC234" i="17"/>
  <c r="BB234" i="17"/>
  <c r="BI233" i="17"/>
  <c r="BH233" i="17"/>
  <c r="BC233" i="17"/>
  <c r="BB233" i="17"/>
  <c r="BI232" i="17"/>
  <c r="BH232" i="17"/>
  <c r="BC232" i="17"/>
  <c r="BB232" i="17"/>
  <c r="BI231" i="17"/>
  <c r="BH231" i="17"/>
  <c r="BC231" i="17"/>
  <c r="BB231" i="17"/>
  <c r="BI230" i="17"/>
  <c r="BH230" i="17"/>
  <c r="BC230" i="17"/>
  <c r="BB230" i="17"/>
  <c r="BI229" i="17"/>
  <c r="BH229" i="17"/>
  <c r="BC229" i="17"/>
  <c r="BB229" i="17"/>
  <c r="BI228" i="17"/>
  <c r="BH228" i="17"/>
  <c r="BC228" i="17"/>
  <c r="BB228" i="17"/>
  <c r="BI227" i="17"/>
  <c r="BH227" i="17"/>
  <c r="BC227" i="17"/>
  <c r="BB227" i="17"/>
  <c r="BI226" i="17"/>
  <c r="BH226" i="17"/>
  <c r="BC226" i="17"/>
  <c r="BB226" i="17"/>
  <c r="BI225" i="17"/>
  <c r="BH225" i="17"/>
  <c r="BC225" i="17"/>
  <c r="BB225" i="17"/>
  <c r="BI224" i="17"/>
  <c r="BH224" i="17"/>
  <c r="BC224" i="17"/>
  <c r="BB224" i="17"/>
  <c r="BI223" i="17"/>
  <c r="BH223" i="17"/>
  <c r="BC223" i="17"/>
  <c r="BB223" i="17"/>
  <c r="BI222" i="17"/>
  <c r="BH222" i="17"/>
  <c r="BC222" i="17"/>
  <c r="BB222" i="17"/>
  <c r="BI221" i="17"/>
  <c r="BH221" i="17"/>
  <c r="BC221" i="17"/>
  <c r="BB221" i="17"/>
  <c r="BI220" i="17"/>
  <c r="BH220" i="17"/>
  <c r="BC220" i="17"/>
  <c r="BB220" i="17"/>
  <c r="BI219" i="17"/>
  <c r="BH219" i="17"/>
  <c r="BC219" i="17"/>
  <c r="BB219" i="17"/>
  <c r="BI218" i="17"/>
  <c r="BH218" i="17"/>
  <c r="BC218" i="17"/>
  <c r="BB218" i="17"/>
  <c r="BI217" i="17"/>
  <c r="BH217" i="17"/>
  <c r="BC217" i="17"/>
  <c r="BB217" i="17"/>
  <c r="BI216" i="17"/>
  <c r="BH216" i="17"/>
  <c r="BC216" i="17"/>
  <c r="BB216" i="17"/>
  <c r="BI215" i="17"/>
  <c r="BH215" i="17"/>
  <c r="BC215" i="17"/>
  <c r="BB215" i="17"/>
  <c r="BI214" i="17"/>
  <c r="BH214" i="17"/>
  <c r="BC214" i="17"/>
  <c r="BB214" i="17"/>
  <c r="BI213" i="17"/>
  <c r="BH213" i="17"/>
  <c r="BC213" i="17"/>
  <c r="BB213" i="17"/>
  <c r="BI212" i="17"/>
  <c r="BH212" i="17"/>
  <c r="BC212" i="17"/>
  <c r="BB212" i="17"/>
  <c r="BI211" i="17"/>
  <c r="BH211" i="17"/>
  <c r="BC211" i="17"/>
  <c r="BB211" i="17"/>
  <c r="BI210" i="17"/>
  <c r="BH210" i="17"/>
  <c r="BC210" i="17"/>
  <c r="BB210" i="17"/>
  <c r="BI209" i="17"/>
  <c r="BH209" i="17"/>
  <c r="BC209" i="17"/>
  <c r="BB209" i="17"/>
  <c r="BI208" i="17"/>
  <c r="BH208" i="17"/>
  <c r="BC208" i="17"/>
  <c r="BB208" i="17"/>
  <c r="BI207" i="17"/>
  <c r="BH207" i="17"/>
  <c r="BC207" i="17"/>
  <c r="BB207" i="17"/>
  <c r="BI206" i="17"/>
  <c r="BH206" i="17"/>
  <c r="BC206" i="17"/>
  <c r="BB206" i="17"/>
  <c r="BI205" i="17"/>
  <c r="BH205" i="17"/>
  <c r="BC205" i="17"/>
  <c r="BB205" i="17"/>
  <c r="BI204" i="17"/>
  <c r="BH204" i="17"/>
  <c r="BC204" i="17"/>
  <c r="BB204" i="17"/>
  <c r="BI203" i="17"/>
  <c r="BH203" i="17"/>
  <c r="BC203" i="17"/>
  <c r="BB203" i="17"/>
  <c r="BI202" i="17"/>
  <c r="BH202" i="17"/>
  <c r="BC202" i="17"/>
  <c r="BB202" i="17"/>
  <c r="BI201" i="17"/>
  <c r="BH201" i="17"/>
  <c r="BC201" i="17"/>
  <c r="BB201" i="17"/>
  <c r="BI200" i="17"/>
  <c r="BH200" i="17"/>
  <c r="BC200" i="17"/>
  <c r="BB200" i="17"/>
  <c r="BI199" i="17"/>
  <c r="BH199" i="17"/>
  <c r="BC199" i="17"/>
  <c r="BB199" i="17"/>
  <c r="BI198" i="17"/>
  <c r="BH198" i="17"/>
  <c r="BC198" i="17"/>
  <c r="BB198" i="17"/>
  <c r="BI197" i="17"/>
  <c r="BH197" i="17"/>
  <c r="BC197" i="17"/>
  <c r="BB197" i="17"/>
  <c r="BI196" i="17"/>
  <c r="BH196" i="17"/>
  <c r="BC196" i="17"/>
  <c r="BB196" i="17"/>
  <c r="BI195" i="17"/>
  <c r="BH195" i="17"/>
  <c r="BC195" i="17"/>
  <c r="BB195" i="17"/>
  <c r="BI194" i="17"/>
  <c r="BH194" i="17"/>
  <c r="BC194" i="17"/>
  <c r="BB194" i="17"/>
  <c r="BI193" i="17"/>
  <c r="BH193" i="17"/>
  <c r="BC193" i="17"/>
  <c r="BB193" i="17"/>
  <c r="BI192" i="17"/>
  <c r="BH192" i="17"/>
  <c r="BC192" i="17"/>
  <c r="BB192" i="17"/>
  <c r="BI191" i="17"/>
  <c r="BH191" i="17"/>
  <c r="BC191" i="17"/>
  <c r="BB191" i="17"/>
  <c r="BI190" i="17"/>
  <c r="BH190" i="17"/>
  <c r="BC190" i="17"/>
  <c r="BB190" i="17"/>
  <c r="BI189" i="17"/>
  <c r="BH189" i="17"/>
  <c r="BC189" i="17"/>
  <c r="BB189" i="17"/>
  <c r="BI188" i="17"/>
  <c r="BH188" i="17"/>
  <c r="BC188" i="17"/>
  <c r="BB188" i="17"/>
  <c r="BI187" i="17"/>
  <c r="BH187" i="17"/>
  <c r="BC187" i="17"/>
  <c r="BB187" i="17"/>
  <c r="BI186" i="17"/>
  <c r="BH186" i="17"/>
  <c r="BC186" i="17"/>
  <c r="BB186" i="17"/>
  <c r="BI185" i="17"/>
  <c r="BH185" i="17"/>
  <c r="BC185" i="17"/>
  <c r="BB185" i="17"/>
  <c r="BI184" i="17"/>
  <c r="BH184" i="17"/>
  <c r="BC184" i="17"/>
  <c r="BB184" i="17"/>
  <c r="BI183" i="17"/>
  <c r="BH183" i="17"/>
  <c r="BC183" i="17"/>
  <c r="BB183" i="17"/>
  <c r="BI182" i="17"/>
  <c r="BH182" i="17"/>
  <c r="BC182" i="17"/>
  <c r="BB182" i="17"/>
  <c r="BI181" i="17"/>
  <c r="BH181" i="17"/>
  <c r="BC181" i="17"/>
  <c r="BB181" i="17"/>
  <c r="BI180" i="17"/>
  <c r="BH180" i="17"/>
  <c r="BC180" i="17"/>
  <c r="BB180" i="17"/>
  <c r="BI179" i="17"/>
  <c r="BH179" i="17"/>
  <c r="BC179" i="17"/>
  <c r="BB179" i="17"/>
  <c r="BI178" i="17"/>
  <c r="BH178" i="17"/>
  <c r="BC178" i="17"/>
  <c r="BB178" i="17"/>
  <c r="BI177" i="17"/>
  <c r="BH177" i="17"/>
  <c r="BC177" i="17"/>
  <c r="BB177" i="17"/>
  <c r="BI176" i="17"/>
  <c r="BH176" i="17"/>
  <c r="BC176" i="17"/>
  <c r="BB176" i="17"/>
  <c r="BI175" i="17"/>
  <c r="BH175" i="17"/>
  <c r="BC175" i="17"/>
  <c r="BB175" i="17"/>
  <c r="BI174" i="17"/>
  <c r="BH174" i="17"/>
  <c r="BC174" i="17"/>
  <c r="BB174" i="17"/>
  <c r="BI173" i="17"/>
  <c r="BH173" i="17"/>
  <c r="BC173" i="17"/>
  <c r="BB173" i="17"/>
  <c r="BI172" i="17"/>
  <c r="BH172" i="17"/>
  <c r="BC172" i="17"/>
  <c r="BB172" i="17"/>
  <c r="BI171" i="17"/>
  <c r="BH171" i="17"/>
  <c r="BC171" i="17"/>
  <c r="BB171" i="17"/>
  <c r="BI170" i="17"/>
  <c r="BH170" i="17"/>
  <c r="BC170" i="17"/>
  <c r="BB170" i="17"/>
  <c r="BI169" i="17"/>
  <c r="BH169" i="17"/>
  <c r="BC169" i="17"/>
  <c r="BB169" i="17"/>
  <c r="BI168" i="17"/>
  <c r="BH168" i="17"/>
  <c r="BC168" i="17"/>
  <c r="BB168" i="17"/>
  <c r="BI167" i="17"/>
  <c r="BH167" i="17"/>
  <c r="BC167" i="17"/>
  <c r="BB167" i="17"/>
  <c r="BI166" i="17"/>
  <c r="BH166" i="17"/>
  <c r="BC166" i="17"/>
  <c r="BB166" i="17"/>
  <c r="BI165" i="17"/>
  <c r="BH165" i="17"/>
  <c r="BC165" i="17"/>
  <c r="BB165" i="17"/>
  <c r="BI164" i="17"/>
  <c r="BH164" i="17"/>
  <c r="BC164" i="17"/>
  <c r="BB164" i="17"/>
  <c r="BI163" i="17"/>
  <c r="BH163" i="17"/>
  <c r="BC163" i="17"/>
  <c r="BB163" i="17"/>
  <c r="BI162" i="17"/>
  <c r="BH162" i="17"/>
  <c r="BC162" i="17"/>
  <c r="BB162" i="17"/>
  <c r="BI161" i="17"/>
  <c r="BH161" i="17"/>
  <c r="BC161" i="17"/>
  <c r="BB161" i="17"/>
  <c r="BI160" i="17"/>
  <c r="BH160" i="17"/>
  <c r="BC160" i="17"/>
  <c r="BB160" i="17"/>
  <c r="BI159" i="17"/>
  <c r="BH159" i="17"/>
  <c r="BC159" i="17"/>
  <c r="BB159" i="17"/>
  <c r="BI158" i="17"/>
  <c r="BH158" i="17"/>
  <c r="BC158" i="17"/>
  <c r="BB158" i="17"/>
  <c r="BI157" i="17"/>
  <c r="BH157" i="17"/>
  <c r="BC157" i="17"/>
  <c r="BB157" i="17"/>
  <c r="BI156" i="17"/>
  <c r="BH156" i="17"/>
  <c r="BC156" i="17"/>
  <c r="BB156" i="17"/>
  <c r="BI155" i="17"/>
  <c r="BH155" i="17"/>
  <c r="BC155" i="17"/>
  <c r="BB155" i="17"/>
  <c r="BI154" i="17"/>
  <c r="BH154" i="17"/>
  <c r="BC154" i="17"/>
  <c r="BB154" i="17"/>
  <c r="BI153" i="17"/>
  <c r="BH153" i="17"/>
  <c r="BC153" i="17"/>
  <c r="BB153" i="17"/>
  <c r="BI152" i="17"/>
  <c r="BH152" i="17"/>
  <c r="BC152" i="17"/>
  <c r="BB152" i="17"/>
  <c r="BI151" i="17"/>
  <c r="BH151" i="17"/>
  <c r="BC151" i="17"/>
  <c r="BB151" i="17"/>
  <c r="BI150" i="17"/>
  <c r="BH150" i="17"/>
  <c r="BC150" i="17"/>
  <c r="BB150" i="17"/>
  <c r="BI149" i="17"/>
  <c r="BH149" i="17"/>
  <c r="BC149" i="17"/>
  <c r="BB149" i="17"/>
  <c r="BI148" i="17"/>
  <c r="BH148" i="17"/>
  <c r="BC148" i="17"/>
  <c r="BB148" i="17"/>
  <c r="BI147" i="17"/>
  <c r="BH147" i="17"/>
  <c r="BC147" i="17"/>
  <c r="BB147" i="17"/>
  <c r="BI146" i="17"/>
  <c r="BH146" i="17"/>
  <c r="BC146" i="17"/>
  <c r="BB146" i="17"/>
  <c r="BI145" i="17"/>
  <c r="BH145" i="17"/>
  <c r="BC145" i="17"/>
  <c r="BB145" i="17"/>
  <c r="BI144" i="17"/>
  <c r="BH144" i="17"/>
  <c r="BC144" i="17"/>
  <c r="BB144" i="17"/>
  <c r="BI143" i="17"/>
  <c r="BH143" i="17"/>
  <c r="BC143" i="17"/>
  <c r="BB143" i="17"/>
  <c r="BI142" i="17"/>
  <c r="BH142" i="17"/>
  <c r="BC142" i="17"/>
  <c r="BB142" i="17"/>
  <c r="BI141" i="17"/>
  <c r="BH141" i="17"/>
  <c r="BC141" i="17"/>
  <c r="BB141" i="17"/>
  <c r="BI140" i="17"/>
  <c r="BH140" i="17"/>
  <c r="BC140" i="17"/>
  <c r="BB140" i="17"/>
  <c r="BI139" i="17"/>
  <c r="BH139" i="17"/>
  <c r="BC139" i="17"/>
  <c r="BB139" i="17"/>
  <c r="BI138" i="17"/>
  <c r="BH138" i="17"/>
  <c r="BC138" i="17"/>
  <c r="BB138" i="17"/>
  <c r="BI137" i="17"/>
  <c r="BH137" i="17"/>
  <c r="BC137" i="17"/>
  <c r="BB137" i="17"/>
  <c r="BI136" i="17"/>
  <c r="BH136" i="17"/>
  <c r="BC136" i="17"/>
  <c r="BB136" i="17"/>
  <c r="BI135" i="17"/>
  <c r="BH135" i="17"/>
  <c r="BC135" i="17"/>
  <c r="BB135" i="17"/>
  <c r="BI134" i="17"/>
  <c r="BH134" i="17"/>
  <c r="BC134" i="17"/>
  <c r="BB134" i="17"/>
  <c r="BI133" i="17"/>
  <c r="BH133" i="17"/>
  <c r="BC133" i="17"/>
  <c r="BB133" i="17"/>
  <c r="BI132" i="17"/>
  <c r="BH132" i="17"/>
  <c r="BC132" i="17"/>
  <c r="BB132" i="17"/>
  <c r="BI131" i="17"/>
  <c r="BH131" i="17"/>
  <c r="BC131" i="17"/>
  <c r="BB131" i="17"/>
  <c r="BI130" i="17"/>
  <c r="BH130" i="17"/>
  <c r="BC130" i="17"/>
  <c r="BB130" i="17"/>
  <c r="BI129" i="17"/>
  <c r="BH129" i="17"/>
  <c r="BC129" i="17"/>
  <c r="BB129" i="17"/>
  <c r="BI128" i="17"/>
  <c r="BH128" i="17"/>
  <c r="BC128" i="17"/>
  <c r="BB128" i="17"/>
  <c r="BI127" i="17"/>
  <c r="BH127" i="17"/>
  <c r="BC127" i="17"/>
  <c r="BB127" i="17"/>
  <c r="BI126" i="17"/>
  <c r="BH126" i="17"/>
  <c r="BC126" i="17"/>
  <c r="BB126" i="17"/>
  <c r="BI125" i="17"/>
  <c r="BH125" i="17"/>
  <c r="BC125" i="17"/>
  <c r="BB125" i="17"/>
  <c r="BI124" i="17"/>
  <c r="BH124" i="17"/>
  <c r="BC124" i="17"/>
  <c r="BB124" i="17"/>
  <c r="BI123" i="17"/>
  <c r="BH123" i="17"/>
  <c r="BC123" i="17"/>
  <c r="BB123" i="17"/>
  <c r="BI122" i="17"/>
  <c r="BH122" i="17"/>
  <c r="BC122" i="17"/>
  <c r="BB122" i="17"/>
  <c r="BI121" i="17"/>
  <c r="BH121" i="17"/>
  <c r="BC121" i="17"/>
  <c r="BB121" i="17"/>
  <c r="BI120" i="17"/>
  <c r="BH120" i="17"/>
  <c r="BC120" i="17"/>
  <c r="BB120" i="17"/>
  <c r="BI119" i="17"/>
  <c r="BH119" i="17"/>
  <c r="BC119" i="17"/>
  <c r="BB119" i="17"/>
  <c r="BI118" i="17"/>
  <c r="BH118" i="17"/>
  <c r="BC118" i="17"/>
  <c r="BB118" i="17"/>
  <c r="BI117" i="17"/>
  <c r="BH117" i="17"/>
  <c r="BC117" i="17"/>
  <c r="BB117" i="17"/>
  <c r="BI116" i="17"/>
  <c r="BH116" i="17"/>
  <c r="BC116" i="17"/>
  <c r="BB116" i="17"/>
  <c r="BI115" i="17"/>
  <c r="BH115" i="17"/>
  <c r="BC115" i="17"/>
  <c r="BB115" i="17"/>
  <c r="BI114" i="17"/>
  <c r="BH114" i="17"/>
  <c r="BC114" i="17"/>
  <c r="BB114" i="17"/>
  <c r="BI113" i="17"/>
  <c r="BH113" i="17"/>
  <c r="BC113" i="17"/>
  <c r="BB113" i="17"/>
  <c r="BI112" i="17"/>
  <c r="BH112" i="17"/>
  <c r="BC112" i="17"/>
  <c r="BB112" i="17"/>
  <c r="BI111" i="17"/>
  <c r="BH111" i="17"/>
  <c r="BC111" i="17"/>
  <c r="BB111" i="17"/>
  <c r="BI110" i="17"/>
  <c r="BH110" i="17"/>
  <c r="BC110" i="17"/>
  <c r="BB110" i="17"/>
  <c r="BI109" i="17"/>
  <c r="BH109" i="17"/>
  <c r="BC109" i="17"/>
  <c r="BB109" i="17"/>
  <c r="BI108" i="17"/>
  <c r="BH108" i="17"/>
  <c r="BC108" i="17"/>
  <c r="BB108" i="17"/>
  <c r="BI107" i="17"/>
  <c r="BH107" i="17"/>
  <c r="BC107" i="17"/>
  <c r="BB107" i="17"/>
  <c r="BI106" i="17"/>
  <c r="BH106" i="17"/>
  <c r="BC106" i="17"/>
  <c r="BB106" i="17"/>
  <c r="BI105" i="17"/>
  <c r="BH105" i="17"/>
  <c r="BC105" i="17"/>
  <c r="BB105" i="17"/>
  <c r="BI104" i="17"/>
  <c r="BH104" i="17"/>
  <c r="BC104" i="17"/>
  <c r="BB104" i="17"/>
  <c r="BI103" i="17"/>
  <c r="BH103" i="17"/>
  <c r="BC103" i="17"/>
  <c r="BB103" i="17"/>
  <c r="BI102" i="17"/>
  <c r="BH102" i="17"/>
  <c r="BC102" i="17"/>
  <c r="BB102" i="17"/>
  <c r="BI101" i="17"/>
  <c r="BH101" i="17"/>
  <c r="BC101" i="17"/>
  <c r="BB101" i="17"/>
  <c r="BI100" i="17"/>
  <c r="BH100" i="17"/>
  <c r="BC100" i="17"/>
  <c r="BB100" i="17"/>
  <c r="BI99" i="17"/>
  <c r="BH99" i="17"/>
  <c r="BC99" i="17"/>
  <c r="BB99" i="17"/>
  <c r="BI98" i="17"/>
  <c r="BH98" i="17"/>
  <c r="BC98" i="17"/>
  <c r="BB98" i="17"/>
  <c r="BI97" i="17"/>
  <c r="BH97" i="17"/>
  <c r="BC97" i="17"/>
  <c r="BB97" i="17"/>
  <c r="BI96" i="17"/>
  <c r="BH96" i="17"/>
  <c r="BC96" i="17"/>
  <c r="BB96" i="17"/>
  <c r="BI95" i="17"/>
  <c r="BH95" i="17"/>
  <c r="BC95" i="17"/>
  <c r="BB95" i="17"/>
  <c r="BI94" i="17"/>
  <c r="BH94" i="17"/>
  <c r="BC94" i="17"/>
  <c r="BB94" i="17"/>
  <c r="BI93" i="17"/>
  <c r="BH93" i="17"/>
  <c r="BC93" i="17"/>
  <c r="BB93" i="17"/>
  <c r="BI92" i="17"/>
  <c r="BH92" i="17"/>
  <c r="BC92" i="17"/>
  <c r="BB92" i="17"/>
  <c r="BI91" i="17"/>
  <c r="BH91" i="17"/>
  <c r="BC91" i="17"/>
  <c r="BB91" i="17"/>
  <c r="BI90" i="17"/>
  <c r="BH90" i="17"/>
  <c r="BC90" i="17"/>
  <c r="BB90" i="17"/>
  <c r="BI89" i="17"/>
  <c r="BH89" i="17"/>
  <c r="BC89" i="17"/>
  <c r="BB89" i="17"/>
  <c r="BI88" i="17"/>
  <c r="BH88" i="17"/>
  <c r="BC88" i="17"/>
  <c r="BB88" i="17"/>
  <c r="BI87" i="17"/>
  <c r="BH87" i="17"/>
  <c r="BC87" i="17"/>
  <c r="BB87" i="17"/>
  <c r="BI86" i="17"/>
  <c r="BH86" i="17"/>
  <c r="BC86" i="17"/>
  <c r="BB86" i="17"/>
  <c r="BI85" i="17"/>
  <c r="BH85" i="17"/>
  <c r="BC85" i="17"/>
  <c r="BB85" i="17"/>
  <c r="BI84" i="17"/>
  <c r="BH84" i="17"/>
  <c r="BC84" i="17"/>
  <c r="BB84" i="17"/>
  <c r="BI83" i="17"/>
  <c r="BH83" i="17"/>
  <c r="BC83" i="17"/>
  <c r="BB83" i="17"/>
  <c r="BI82" i="17"/>
  <c r="BH82" i="17"/>
  <c r="BC82" i="17"/>
  <c r="BB82" i="17"/>
  <c r="BI81" i="17"/>
  <c r="BH81" i="17"/>
  <c r="BC81" i="17"/>
  <c r="BB81" i="17"/>
  <c r="BI80" i="17"/>
  <c r="BH80" i="17"/>
  <c r="BC80" i="17"/>
  <c r="BB80" i="17"/>
  <c r="BI79" i="17"/>
  <c r="BH79" i="17"/>
  <c r="BC79" i="17"/>
  <c r="BB79" i="17"/>
  <c r="BI78" i="17"/>
  <c r="BH78" i="17"/>
  <c r="BC78" i="17"/>
  <c r="BB78" i="17"/>
  <c r="BI77" i="17"/>
  <c r="BH77" i="17"/>
  <c r="BC77" i="17"/>
  <c r="BB77" i="17"/>
  <c r="BI76" i="17"/>
  <c r="BH76" i="17"/>
  <c r="BC76" i="17"/>
  <c r="BB76" i="17"/>
  <c r="BI75" i="17"/>
  <c r="BH75" i="17"/>
  <c r="BC75" i="17"/>
  <c r="BB75" i="17"/>
  <c r="BI74" i="17"/>
  <c r="BH74" i="17"/>
  <c r="BC74" i="17"/>
  <c r="BB74" i="17"/>
  <c r="BI73" i="17"/>
  <c r="BH73" i="17"/>
  <c r="BC73" i="17"/>
  <c r="BB73" i="17"/>
  <c r="BI72" i="17"/>
  <c r="BH72" i="17"/>
  <c r="BC72" i="17"/>
  <c r="BB72" i="17"/>
  <c r="BI71" i="17"/>
  <c r="BH71" i="17"/>
  <c r="BC71" i="17"/>
  <c r="BB71" i="17"/>
  <c r="BI70" i="17"/>
  <c r="BH70" i="17"/>
  <c r="BC70" i="17"/>
  <c r="BB70" i="17"/>
  <c r="BI69" i="17"/>
  <c r="BH69" i="17"/>
  <c r="BC69" i="17"/>
  <c r="BB69" i="17"/>
  <c r="BI68" i="17"/>
  <c r="BH68" i="17"/>
  <c r="BC68" i="17"/>
  <c r="BB68" i="17"/>
  <c r="BI67" i="17"/>
  <c r="BH67" i="17"/>
  <c r="BC67" i="17"/>
  <c r="BB67" i="17"/>
  <c r="BI66" i="17"/>
  <c r="BH66" i="17"/>
  <c r="BC66" i="17"/>
  <c r="BB66" i="17"/>
  <c r="BI65" i="17"/>
  <c r="BH65" i="17"/>
  <c r="BC65" i="17"/>
  <c r="BB65" i="17"/>
  <c r="BI64" i="17"/>
  <c r="BH64" i="17"/>
  <c r="BC64" i="17"/>
  <c r="BB64" i="17"/>
  <c r="BI63" i="17"/>
  <c r="BH63" i="17"/>
  <c r="BC63" i="17"/>
  <c r="BB63" i="17"/>
  <c r="BI62" i="17"/>
  <c r="BH62" i="17"/>
  <c r="BC62" i="17"/>
  <c r="BB62" i="17"/>
  <c r="BI61" i="17"/>
  <c r="BH61" i="17"/>
  <c r="BC61" i="17"/>
  <c r="BB61" i="17"/>
  <c r="BI60" i="17"/>
  <c r="BH60" i="17"/>
  <c r="BC60" i="17"/>
  <c r="BB60" i="17"/>
  <c r="BI59" i="17"/>
  <c r="BH59" i="17"/>
  <c r="BC59" i="17"/>
  <c r="BB59" i="17"/>
  <c r="BI58" i="17"/>
  <c r="BH58" i="17"/>
  <c r="BC58" i="17"/>
  <c r="BB58" i="17"/>
  <c r="BI57" i="17"/>
  <c r="BH57" i="17"/>
  <c r="BC57" i="17"/>
  <c r="BB57" i="17"/>
  <c r="BI56" i="17"/>
  <c r="BH56" i="17"/>
  <c r="BC56" i="17"/>
  <c r="BB56" i="17"/>
  <c r="BI55" i="17"/>
  <c r="BH55" i="17"/>
  <c r="BC55" i="17"/>
  <c r="BB55" i="17"/>
  <c r="BI54" i="17"/>
  <c r="BH54" i="17"/>
  <c r="BC54" i="17"/>
  <c r="BB54" i="17"/>
  <c r="BI53" i="17"/>
  <c r="BH53" i="17"/>
  <c r="BC53" i="17"/>
  <c r="BB53" i="17"/>
  <c r="BI52" i="17"/>
  <c r="BH52" i="17"/>
  <c r="BC52" i="17"/>
  <c r="BB52" i="17"/>
  <c r="BI51" i="17"/>
  <c r="BH51" i="17"/>
  <c r="BC51" i="17"/>
  <c r="BB51" i="17"/>
  <c r="BI50" i="17"/>
  <c r="BH50" i="17"/>
  <c r="BC50" i="17"/>
  <c r="BB50" i="17"/>
  <c r="BI49" i="17"/>
  <c r="BH49" i="17"/>
  <c r="BC49" i="17"/>
  <c r="BB49" i="17"/>
  <c r="BI48" i="17"/>
  <c r="BH48" i="17"/>
  <c r="BC48" i="17"/>
  <c r="BB48" i="17"/>
  <c r="BI47" i="17"/>
  <c r="BH47" i="17"/>
  <c r="BC47" i="17"/>
  <c r="BB47" i="17"/>
  <c r="BI46" i="17"/>
  <c r="BH46" i="17"/>
  <c r="BC46" i="17"/>
  <c r="BB46" i="17"/>
  <c r="BI45" i="17"/>
  <c r="BH45" i="17"/>
  <c r="BC45" i="17"/>
  <c r="BB45" i="17"/>
  <c r="BI44" i="17"/>
  <c r="BH44" i="17"/>
  <c r="BC44" i="17"/>
  <c r="BB44" i="17"/>
  <c r="BI43" i="17"/>
  <c r="BH43" i="17"/>
  <c r="BC43" i="17"/>
  <c r="BB43" i="17"/>
  <c r="BI42" i="17"/>
  <c r="BH42" i="17"/>
  <c r="BC42" i="17"/>
  <c r="BB42" i="17"/>
  <c r="BI41" i="17"/>
  <c r="BH41" i="17"/>
  <c r="BC41" i="17"/>
  <c r="BB41" i="17"/>
  <c r="BI40" i="17"/>
  <c r="BH40" i="17"/>
  <c r="BC40" i="17"/>
  <c r="BB40" i="17"/>
  <c r="BI39" i="17"/>
  <c r="BH39" i="17"/>
  <c r="BC39" i="17"/>
  <c r="BB39" i="17"/>
  <c r="BI38" i="17"/>
  <c r="BH38" i="17"/>
  <c r="BC38" i="17"/>
  <c r="BB38" i="17"/>
  <c r="BI37" i="17"/>
  <c r="BH37" i="17"/>
  <c r="BC37" i="17"/>
  <c r="BB37" i="17"/>
  <c r="BI36" i="17"/>
  <c r="BH36" i="17"/>
  <c r="BC36" i="17"/>
  <c r="BB36" i="17"/>
  <c r="BI35" i="17"/>
  <c r="BH35" i="17"/>
  <c r="BC35" i="17"/>
  <c r="BB35" i="17"/>
  <c r="BI34" i="17"/>
  <c r="BH34" i="17"/>
  <c r="BC34" i="17"/>
  <c r="BB34" i="17"/>
  <c r="BI33" i="17"/>
  <c r="BH33" i="17"/>
  <c r="BC33" i="17"/>
  <c r="BB33" i="17"/>
  <c r="BI32" i="17"/>
  <c r="BH32" i="17"/>
  <c r="BC32" i="17"/>
  <c r="BB32" i="17"/>
  <c r="BI31" i="17"/>
  <c r="BH31" i="17"/>
  <c r="BC31" i="17"/>
  <c r="BB31" i="17"/>
  <c r="BI30" i="17"/>
  <c r="BH30" i="17"/>
  <c r="BC30" i="17"/>
  <c r="BB30" i="17"/>
  <c r="BI29" i="17"/>
  <c r="BH29" i="17"/>
  <c r="BC29" i="17"/>
  <c r="BB29" i="17"/>
  <c r="BI28" i="17"/>
  <c r="BH28" i="17"/>
  <c r="BC28" i="17"/>
  <c r="BB28" i="17"/>
  <c r="BI27" i="17"/>
  <c r="BH27" i="17"/>
  <c r="BC27" i="17"/>
  <c r="BB27" i="17"/>
  <c r="BI26" i="17"/>
  <c r="BH26" i="17"/>
  <c r="BC26" i="17"/>
  <c r="BB26" i="17"/>
  <c r="BI25" i="17"/>
  <c r="BH25" i="17"/>
  <c r="BC25" i="17"/>
  <c r="BB25" i="17"/>
  <c r="BI24" i="17"/>
  <c r="BH24" i="17"/>
  <c r="BC24" i="17"/>
  <c r="BB24" i="17"/>
  <c r="BI23" i="17"/>
  <c r="BH23" i="17"/>
  <c r="BC23" i="17"/>
  <c r="BB23" i="17"/>
  <c r="BI22" i="17"/>
  <c r="BH22" i="17"/>
  <c r="BC22" i="17"/>
  <c r="BB22" i="17"/>
  <c r="BI21" i="17"/>
  <c r="BH21" i="17"/>
  <c r="BC21" i="17"/>
  <c r="BB21" i="17"/>
  <c r="BI20" i="17"/>
  <c r="BH20" i="17"/>
  <c r="BC20" i="17"/>
  <c r="BB20" i="17"/>
  <c r="BI19" i="17"/>
  <c r="BH19" i="17"/>
  <c r="BC19" i="17"/>
  <c r="BB19" i="17"/>
  <c r="BI18" i="17"/>
  <c r="BH18" i="17"/>
  <c r="BC18" i="17"/>
  <c r="BB18" i="17"/>
  <c r="BI17" i="17"/>
  <c r="BH17" i="17"/>
  <c r="BC17" i="17"/>
  <c r="BB17" i="17"/>
  <c r="BI16" i="17"/>
  <c r="BH16" i="17"/>
  <c r="BC16" i="17"/>
  <c r="BB16" i="17"/>
  <c r="BI15" i="17"/>
  <c r="BH15" i="17"/>
  <c r="BC15" i="17"/>
  <c r="BB15" i="17"/>
  <c r="BI14" i="17"/>
  <c r="BH14" i="17"/>
  <c r="BC14" i="17"/>
  <c r="BB14" i="17"/>
  <c r="BI13" i="17"/>
  <c r="BH13" i="17"/>
  <c r="BC13" i="17"/>
  <c r="BB13" i="17"/>
  <c r="BI12" i="17"/>
  <c r="BH12" i="17"/>
  <c r="BC12" i="17"/>
  <c r="BB12" i="17"/>
  <c r="BI11" i="17"/>
  <c r="BH11" i="17"/>
  <c r="BC11" i="17"/>
  <c r="BB11" i="17"/>
  <c r="BI10" i="17"/>
  <c r="BH10" i="17"/>
  <c r="BC10" i="17"/>
  <c r="BB10" i="17"/>
  <c r="BI9" i="17"/>
  <c r="BH9" i="17"/>
  <c r="BC9" i="17"/>
  <c r="BB9" i="17"/>
  <c r="BI8" i="17"/>
  <c r="BH8" i="17"/>
  <c r="BC8" i="17"/>
  <c r="BB8" i="17"/>
  <c r="BI7" i="17"/>
  <c r="BH7" i="17"/>
  <c r="BC7" i="17"/>
  <c r="BB7" i="17"/>
  <c r="BI6" i="17"/>
  <c r="BH6" i="17"/>
  <c r="BC6" i="17"/>
  <c r="BB6" i="17"/>
  <c r="BI5" i="17"/>
  <c r="BH5" i="17"/>
  <c r="BC5" i="17"/>
  <c r="BB5" i="17"/>
  <c r="BI4" i="17"/>
  <c r="BH4" i="17"/>
  <c r="BC4" i="17"/>
  <c r="BB4" i="17"/>
  <c r="BI3" i="17"/>
  <c r="BH3" i="17"/>
  <c r="BC3" i="17"/>
  <c r="BB3" i="17"/>
  <c r="BI2" i="17"/>
  <c r="BH2" i="17"/>
  <c r="BC2" i="17"/>
  <c r="BB2" i="17"/>
  <c r="BF3" i="3" l="1"/>
  <c r="BF11" i="3"/>
  <c r="BF19" i="3"/>
  <c r="BF27" i="3"/>
  <c r="BF35" i="3"/>
  <c r="BF43" i="3"/>
  <c r="BF51" i="3"/>
  <c r="BF59" i="3"/>
  <c r="BF67" i="3"/>
  <c r="BF75" i="3"/>
  <c r="BF83" i="3"/>
  <c r="BF91" i="3"/>
  <c r="BF92" i="3"/>
  <c r="BF34" i="3"/>
  <c r="BF82" i="3"/>
  <c r="BF4" i="3"/>
  <c r="BF12" i="3"/>
  <c r="BF20" i="3"/>
  <c r="BF28" i="3"/>
  <c r="BF36" i="3"/>
  <c r="BF44" i="3"/>
  <c r="BF52" i="3"/>
  <c r="BF60" i="3"/>
  <c r="BF68" i="3"/>
  <c r="BF76" i="3"/>
  <c r="BF84" i="3"/>
  <c r="BF26" i="3"/>
  <c r="BF2" i="3"/>
  <c r="BF5" i="3"/>
  <c r="BF13" i="3"/>
  <c r="BF21" i="3"/>
  <c r="BF29" i="3"/>
  <c r="BF37" i="3"/>
  <c r="BF45" i="3"/>
  <c r="BF53" i="3"/>
  <c r="BF61" i="3"/>
  <c r="BF69" i="3"/>
  <c r="BF77" i="3"/>
  <c r="BF85" i="3"/>
  <c r="BF93" i="3"/>
  <c r="BF58" i="3"/>
  <c r="BF6" i="3"/>
  <c r="BF14" i="3"/>
  <c r="BF22" i="3"/>
  <c r="BF30" i="3"/>
  <c r="BF38" i="3"/>
  <c r="BF46" i="3"/>
  <c r="BF54" i="3"/>
  <c r="BF62" i="3"/>
  <c r="BF70" i="3"/>
  <c r="BF78" i="3"/>
  <c r="BF86" i="3"/>
  <c r="BF94" i="3"/>
  <c r="BF10" i="3"/>
  <c r="BF66" i="3"/>
  <c r="BF7" i="3"/>
  <c r="BF15" i="3"/>
  <c r="BF23" i="3"/>
  <c r="BF31" i="3"/>
  <c r="BF39" i="3"/>
  <c r="BF47" i="3"/>
  <c r="BF55" i="3"/>
  <c r="BF63" i="3"/>
  <c r="BF71" i="3"/>
  <c r="BF79" i="3"/>
  <c r="BF87" i="3"/>
  <c r="BF95" i="3"/>
  <c r="BF18" i="3"/>
  <c r="BF74" i="3"/>
  <c r="BF8" i="3"/>
  <c r="BF16" i="3"/>
  <c r="BF24" i="3"/>
  <c r="BF32" i="3"/>
  <c r="BF40" i="3"/>
  <c r="BF48" i="3"/>
  <c r="BF56" i="3"/>
  <c r="BF64" i="3"/>
  <c r="BF72" i="3"/>
  <c r="BF80" i="3"/>
  <c r="BF88" i="3"/>
  <c r="BF96" i="3"/>
  <c r="BF50" i="3"/>
  <c r="BF9" i="3"/>
  <c r="BF17" i="3"/>
  <c r="BF25" i="3"/>
  <c r="BF33" i="3"/>
  <c r="BF41" i="3"/>
  <c r="BF49" i="3"/>
  <c r="BF57" i="3"/>
  <c r="BF65" i="3"/>
  <c r="BF73" i="3"/>
  <c r="BF81" i="3"/>
  <c r="BF89" i="3"/>
  <c r="BF97" i="3"/>
  <c r="BF42" i="3"/>
  <c r="BF90" i="3"/>
  <c r="BL3" i="3"/>
  <c r="BL11" i="3"/>
  <c r="BL19" i="3"/>
  <c r="BL27" i="3"/>
  <c r="BL35" i="3"/>
  <c r="BL43" i="3"/>
  <c r="BL51" i="3"/>
  <c r="BL59" i="3"/>
  <c r="BL67" i="3"/>
  <c r="BL75" i="3"/>
  <c r="BL83" i="3"/>
  <c r="BL91" i="3"/>
  <c r="BL50" i="3"/>
  <c r="BL74" i="3"/>
  <c r="BL4" i="3"/>
  <c r="BL12" i="3"/>
  <c r="BL20" i="3"/>
  <c r="BL28" i="3"/>
  <c r="BL36" i="3"/>
  <c r="BL44" i="3"/>
  <c r="BL52" i="3"/>
  <c r="BL60" i="3"/>
  <c r="BL68" i="3"/>
  <c r="BL76" i="3"/>
  <c r="BL84" i="3"/>
  <c r="BL92" i="3"/>
  <c r="BL42" i="3"/>
  <c r="BL66" i="3"/>
  <c r="BL5" i="3"/>
  <c r="BL13" i="3"/>
  <c r="BL21" i="3"/>
  <c r="BL29" i="3"/>
  <c r="BL37" i="3"/>
  <c r="BL45" i="3"/>
  <c r="BL53" i="3"/>
  <c r="BL61" i="3"/>
  <c r="BL69" i="3"/>
  <c r="BL77" i="3"/>
  <c r="BL85" i="3"/>
  <c r="BL93" i="3"/>
  <c r="BL34" i="3"/>
  <c r="BL2" i="3"/>
  <c r="BL6" i="3"/>
  <c r="BL14" i="3"/>
  <c r="BL22" i="3"/>
  <c r="BL30" i="3"/>
  <c r="BL38" i="3"/>
  <c r="BL46" i="3"/>
  <c r="BL54" i="3"/>
  <c r="BL62" i="3"/>
  <c r="BL70" i="3"/>
  <c r="BL78" i="3"/>
  <c r="BL86" i="3"/>
  <c r="BL94" i="3"/>
  <c r="BL58" i="3"/>
  <c r="BL7" i="3"/>
  <c r="BL15" i="3"/>
  <c r="BL23" i="3"/>
  <c r="BL31" i="3"/>
  <c r="BL39" i="3"/>
  <c r="BL47" i="3"/>
  <c r="BL55" i="3"/>
  <c r="BL63" i="3"/>
  <c r="BL71" i="3"/>
  <c r="BL79" i="3"/>
  <c r="BL87" i="3"/>
  <c r="BL95" i="3"/>
  <c r="BL10" i="3"/>
  <c r="BL8" i="3"/>
  <c r="BL16" i="3"/>
  <c r="BL24" i="3"/>
  <c r="BL32" i="3"/>
  <c r="BL40" i="3"/>
  <c r="BL48" i="3"/>
  <c r="BL56" i="3"/>
  <c r="BL64" i="3"/>
  <c r="BL72" i="3"/>
  <c r="BL80" i="3"/>
  <c r="BL88" i="3"/>
  <c r="BL96" i="3"/>
  <c r="BL26" i="3"/>
  <c r="BL90" i="3"/>
  <c r="BL9" i="3"/>
  <c r="BL17" i="3"/>
  <c r="BL25" i="3"/>
  <c r="BL33" i="3"/>
  <c r="BL41" i="3"/>
  <c r="BL49" i="3"/>
  <c r="BL57" i="3"/>
  <c r="BL65" i="3"/>
  <c r="BL73" i="3"/>
  <c r="BL81" i="3"/>
  <c r="BL89" i="3"/>
  <c r="BL97" i="3"/>
  <c r="BL18" i="3"/>
  <c r="BL82" i="3"/>
  <c r="BL3" i="28"/>
  <c r="BL11" i="28"/>
  <c r="BL19" i="28"/>
  <c r="BL27" i="28"/>
  <c r="BL35" i="28"/>
  <c r="BL43" i="28"/>
  <c r="BL51" i="28"/>
  <c r="BL59" i="28"/>
  <c r="BL67" i="28"/>
  <c r="BL75" i="28"/>
  <c r="BL83" i="28"/>
  <c r="BL91" i="28"/>
  <c r="BL5" i="28"/>
  <c r="BL13" i="28"/>
  <c r="BL21" i="28"/>
  <c r="BL29" i="28"/>
  <c r="BL37" i="28"/>
  <c r="BL45" i="28"/>
  <c r="BL53" i="28"/>
  <c r="BL61" i="28"/>
  <c r="BL69" i="28"/>
  <c r="BL77" i="28"/>
  <c r="BL85" i="28"/>
  <c r="BL93" i="28"/>
  <c r="BL7" i="28"/>
  <c r="BL15" i="28"/>
  <c r="BL23" i="28"/>
  <c r="BL31" i="28"/>
  <c r="BL39" i="28"/>
  <c r="BL47" i="28"/>
  <c r="BL55" i="28"/>
  <c r="BL63" i="28"/>
  <c r="BL71" i="28"/>
  <c r="BL79" i="28"/>
  <c r="BL87" i="28"/>
  <c r="BL95" i="28"/>
  <c r="BL12" i="28"/>
  <c r="BL25" i="28"/>
  <c r="BL38" i="28"/>
  <c r="BL50" i="28"/>
  <c r="BL64" i="28"/>
  <c r="BL76" i="28"/>
  <c r="BL89" i="28"/>
  <c r="BL14" i="28"/>
  <c r="BL26" i="28"/>
  <c r="BL40" i="28"/>
  <c r="BL52" i="28"/>
  <c r="BL65" i="28"/>
  <c r="BL78" i="28"/>
  <c r="BL90" i="28"/>
  <c r="BL16" i="28"/>
  <c r="BL28" i="28"/>
  <c r="BL41" i="28"/>
  <c r="BL54" i="28"/>
  <c r="BL66" i="28"/>
  <c r="BL80" i="28"/>
  <c r="BL92" i="28"/>
  <c r="BL6" i="28"/>
  <c r="BL18" i="28"/>
  <c r="BL32" i="28"/>
  <c r="BL44" i="28"/>
  <c r="BL57" i="28"/>
  <c r="BL70" i="28"/>
  <c r="BL82" i="28"/>
  <c r="BL96" i="28"/>
  <c r="BL8" i="28"/>
  <c r="BL20" i="28"/>
  <c r="BL33" i="28"/>
  <c r="BL46" i="28"/>
  <c r="BL58" i="28"/>
  <c r="BL72" i="28"/>
  <c r="BL84" i="28"/>
  <c r="BL97" i="28"/>
  <c r="BL22" i="28"/>
  <c r="BL56" i="28"/>
  <c r="BL88" i="28"/>
  <c r="BL24" i="28"/>
  <c r="BL60" i="28"/>
  <c r="BL94" i="28"/>
  <c r="BL49" i="28"/>
  <c r="BL30" i="28"/>
  <c r="BL62" i="28"/>
  <c r="BL2" i="28"/>
  <c r="BL34" i="28"/>
  <c r="BL68" i="28"/>
  <c r="BL4" i="28"/>
  <c r="BL36" i="28"/>
  <c r="BL73" i="28"/>
  <c r="BL86" i="28"/>
  <c r="BL9" i="28"/>
  <c r="BL42" i="28"/>
  <c r="BL74" i="28"/>
  <c r="BL17" i="28"/>
  <c r="BL10" i="28"/>
  <c r="BL48" i="28"/>
  <c r="BL81" i="28"/>
  <c r="BL3" i="30"/>
  <c r="BL11" i="30"/>
  <c r="BL19" i="30"/>
  <c r="BL27" i="30"/>
  <c r="BL35" i="30"/>
  <c r="BL43" i="30"/>
  <c r="BL51" i="30"/>
  <c r="BL59" i="30"/>
  <c r="BL67" i="30"/>
  <c r="BL75" i="30"/>
  <c r="BL83" i="30"/>
  <c r="BL91" i="30"/>
  <c r="BL5" i="30"/>
  <c r="BL13" i="30"/>
  <c r="BL21" i="30"/>
  <c r="BL29" i="30"/>
  <c r="BL37" i="30"/>
  <c r="BL45" i="30"/>
  <c r="BL53" i="30"/>
  <c r="BL61" i="30"/>
  <c r="BL69" i="30"/>
  <c r="BL77" i="30"/>
  <c r="BL85" i="30"/>
  <c r="BL93" i="30"/>
  <c r="BL7" i="30"/>
  <c r="BL15" i="30"/>
  <c r="BL23" i="30"/>
  <c r="BL31" i="30"/>
  <c r="BL39" i="30"/>
  <c r="BL47" i="30"/>
  <c r="BL55" i="30"/>
  <c r="BL63" i="30"/>
  <c r="BL71" i="30"/>
  <c r="BL79" i="30"/>
  <c r="BL87" i="30"/>
  <c r="BL95" i="30"/>
  <c r="BL12" i="30"/>
  <c r="BL25" i="30"/>
  <c r="BL38" i="30"/>
  <c r="BL50" i="30"/>
  <c r="BL64" i="30"/>
  <c r="BL76" i="30"/>
  <c r="BL89" i="30"/>
  <c r="BL14" i="30"/>
  <c r="BL26" i="30"/>
  <c r="BL40" i="30"/>
  <c r="BL52" i="30"/>
  <c r="BL65" i="30"/>
  <c r="BL78" i="30"/>
  <c r="BL90" i="30"/>
  <c r="BL16" i="30"/>
  <c r="BL28" i="30"/>
  <c r="BL41" i="30"/>
  <c r="BL54" i="30"/>
  <c r="BL66" i="30"/>
  <c r="BL80" i="30"/>
  <c r="BL92" i="30"/>
  <c r="BL6" i="30"/>
  <c r="BL18" i="30"/>
  <c r="BL32" i="30"/>
  <c r="BL44" i="30"/>
  <c r="BL57" i="30"/>
  <c r="BL70" i="30"/>
  <c r="BL82" i="30"/>
  <c r="BL96" i="30"/>
  <c r="BL8" i="30"/>
  <c r="BL20" i="30"/>
  <c r="BL33" i="30"/>
  <c r="BL46" i="30"/>
  <c r="BL58" i="30"/>
  <c r="BL72" i="30"/>
  <c r="BL84" i="30"/>
  <c r="BL97" i="30"/>
  <c r="BL30" i="30"/>
  <c r="BL62" i="30"/>
  <c r="BL2" i="30"/>
  <c r="BL60" i="30"/>
  <c r="BL34" i="30"/>
  <c r="BL68" i="30"/>
  <c r="BL4" i="30"/>
  <c r="BL36" i="30"/>
  <c r="BL73" i="30"/>
  <c r="BL9" i="30"/>
  <c r="BL42" i="30"/>
  <c r="BL74" i="30"/>
  <c r="BL24" i="30"/>
  <c r="BL10" i="30"/>
  <c r="BL48" i="30"/>
  <c r="BL81" i="30"/>
  <c r="BL17" i="30"/>
  <c r="BL49" i="30"/>
  <c r="BL86" i="30"/>
  <c r="BL22" i="30"/>
  <c r="BL56" i="30"/>
  <c r="BL88" i="30"/>
  <c r="BL94" i="30"/>
  <c r="BF7" i="26"/>
  <c r="BF15" i="26"/>
  <c r="BF23" i="26"/>
  <c r="BF31" i="26"/>
  <c r="BF39" i="26"/>
  <c r="BF47" i="26"/>
  <c r="BF55" i="26"/>
  <c r="BF63" i="26"/>
  <c r="BF71" i="26"/>
  <c r="BF79" i="26"/>
  <c r="BF8" i="26"/>
  <c r="BF16" i="26"/>
  <c r="BF24" i="26"/>
  <c r="BF32" i="26"/>
  <c r="BF40" i="26"/>
  <c r="BF48" i="26"/>
  <c r="BF56" i="26"/>
  <c r="BF64" i="26"/>
  <c r="BF72" i="26"/>
  <c r="BF9" i="26"/>
  <c r="BF17" i="26"/>
  <c r="BF25" i="26"/>
  <c r="BF33" i="26"/>
  <c r="BF41" i="26"/>
  <c r="BF49" i="26"/>
  <c r="BF57" i="26"/>
  <c r="BF65" i="26"/>
  <c r="BF73" i="26"/>
  <c r="BF3" i="26"/>
  <c r="BF11" i="26"/>
  <c r="BF19" i="26"/>
  <c r="BF27" i="26"/>
  <c r="BF35" i="26"/>
  <c r="BF43" i="26"/>
  <c r="BF51" i="26"/>
  <c r="BF59" i="26"/>
  <c r="BF67" i="26"/>
  <c r="BF75" i="26"/>
  <c r="BF4" i="26"/>
  <c r="BF12" i="26"/>
  <c r="BF20" i="26"/>
  <c r="BF28" i="26"/>
  <c r="BF36" i="26"/>
  <c r="BF44" i="26"/>
  <c r="BF52" i="26"/>
  <c r="BF60" i="26"/>
  <c r="BF68" i="26"/>
  <c r="BF76" i="26"/>
  <c r="BF21" i="26"/>
  <c r="BF42" i="26"/>
  <c r="BF62" i="26"/>
  <c r="BF81" i="26"/>
  <c r="BF89" i="26"/>
  <c r="BF97" i="26"/>
  <c r="BF90" i="26"/>
  <c r="BF26" i="26"/>
  <c r="BF83" i="26"/>
  <c r="BF29" i="26"/>
  <c r="BF92" i="26"/>
  <c r="BF96" i="26"/>
  <c r="BF22" i="26"/>
  <c r="BF45" i="26"/>
  <c r="BF66" i="26"/>
  <c r="BF82" i="26"/>
  <c r="BF2" i="26"/>
  <c r="BF5" i="26"/>
  <c r="BF46" i="26"/>
  <c r="BF91" i="26"/>
  <c r="BF50" i="26"/>
  <c r="BF61" i="26"/>
  <c r="BF69" i="26"/>
  <c r="BF70" i="26"/>
  <c r="BF38" i="26"/>
  <c r="BF6" i="26"/>
  <c r="BF84" i="26"/>
  <c r="BF18" i="26"/>
  <c r="BF10" i="26"/>
  <c r="BF30" i="26"/>
  <c r="BF53" i="26"/>
  <c r="BF74" i="26"/>
  <c r="BF85" i="26"/>
  <c r="BF93" i="26"/>
  <c r="BF13" i="26"/>
  <c r="BF77" i="26"/>
  <c r="BF94" i="26"/>
  <c r="BF80" i="26"/>
  <c r="BF34" i="26"/>
  <c r="BF54" i="26"/>
  <c r="BF86" i="26"/>
  <c r="BF88" i="26"/>
  <c r="BF14" i="26"/>
  <c r="BF37" i="26"/>
  <c r="BF58" i="26"/>
  <c r="BF78" i="26"/>
  <c r="BF87" i="26"/>
  <c r="BF95" i="26"/>
  <c r="BF3" i="29"/>
  <c r="BF11" i="29"/>
  <c r="BF19" i="29"/>
  <c r="BF27" i="29"/>
  <c r="BF35" i="29"/>
  <c r="BF43" i="29"/>
  <c r="BF51" i="29"/>
  <c r="BF59" i="29"/>
  <c r="BF67" i="29"/>
  <c r="BF75" i="29"/>
  <c r="BF83" i="29"/>
  <c r="BF91" i="29"/>
  <c r="BF5" i="29"/>
  <c r="BF13" i="29"/>
  <c r="BF21" i="29"/>
  <c r="BF29" i="29"/>
  <c r="BF37" i="29"/>
  <c r="BF45" i="29"/>
  <c r="BF53" i="29"/>
  <c r="BF61" i="29"/>
  <c r="BF69" i="29"/>
  <c r="BF77" i="29"/>
  <c r="BF85" i="29"/>
  <c r="BF93" i="29"/>
  <c r="BF7" i="29"/>
  <c r="BF15" i="29"/>
  <c r="BF23" i="29"/>
  <c r="BF31" i="29"/>
  <c r="BF39" i="29"/>
  <c r="BF47" i="29"/>
  <c r="BF55" i="29"/>
  <c r="BF63" i="29"/>
  <c r="BF71" i="29"/>
  <c r="BF79" i="29"/>
  <c r="BF87" i="29"/>
  <c r="BF95" i="29"/>
  <c r="BF6" i="29"/>
  <c r="BF18" i="29"/>
  <c r="BF32" i="29"/>
  <c r="BF44" i="29"/>
  <c r="BF57" i="29"/>
  <c r="BF70" i="29"/>
  <c r="BF82" i="29"/>
  <c r="BF96" i="29"/>
  <c r="BF8" i="29"/>
  <c r="BF20" i="29"/>
  <c r="BF33" i="29"/>
  <c r="BF46" i="29"/>
  <c r="BF58" i="29"/>
  <c r="BF72" i="29"/>
  <c r="BF84" i="29"/>
  <c r="BF97" i="29"/>
  <c r="BF9" i="29"/>
  <c r="BF22" i="29"/>
  <c r="BF34" i="29"/>
  <c r="BF48" i="29"/>
  <c r="BF60" i="29"/>
  <c r="BF73" i="29"/>
  <c r="BF86" i="29"/>
  <c r="BF2" i="29"/>
  <c r="BF12" i="29"/>
  <c r="BF25" i="29"/>
  <c r="BF38" i="29"/>
  <c r="BF50" i="29"/>
  <c r="BF64" i="29"/>
  <c r="BF76" i="29"/>
  <c r="BF89" i="29"/>
  <c r="BF14" i="29"/>
  <c r="BF26" i="29"/>
  <c r="BF40" i="29"/>
  <c r="BF52" i="29"/>
  <c r="BF65" i="29"/>
  <c r="BF78" i="29"/>
  <c r="BF90" i="29"/>
  <c r="BF16" i="29"/>
  <c r="BF49" i="29"/>
  <c r="BF81" i="29"/>
  <c r="BF10" i="29"/>
  <c r="BF17" i="29"/>
  <c r="BF54" i="29"/>
  <c r="BF88" i="29"/>
  <c r="BF24" i="29"/>
  <c r="BF56" i="29"/>
  <c r="BF92" i="29"/>
  <c r="BF42" i="29"/>
  <c r="BF28" i="29"/>
  <c r="BF62" i="29"/>
  <c r="BF94" i="29"/>
  <c r="BF30" i="29"/>
  <c r="BF66" i="29"/>
  <c r="BF36" i="29"/>
  <c r="BF68" i="29"/>
  <c r="BF4" i="29"/>
  <c r="BF41" i="29"/>
  <c r="BF74" i="29"/>
  <c r="BF80" i="29"/>
  <c r="BF3" i="31"/>
  <c r="BF11" i="31"/>
  <c r="BF19" i="31"/>
  <c r="BF27" i="31"/>
  <c r="BF35" i="31"/>
  <c r="BF43" i="31"/>
  <c r="BF51" i="31"/>
  <c r="BF59" i="31"/>
  <c r="BF67" i="31"/>
  <c r="BF75" i="31"/>
  <c r="BF83" i="31"/>
  <c r="BF91" i="31"/>
  <c r="BF5" i="31"/>
  <c r="BF13" i="31"/>
  <c r="BF21" i="31"/>
  <c r="BF29" i="31"/>
  <c r="BF37" i="31"/>
  <c r="BF45" i="31"/>
  <c r="BF53" i="31"/>
  <c r="BF61" i="31"/>
  <c r="BF69" i="31"/>
  <c r="BF77" i="31"/>
  <c r="BF85" i="31"/>
  <c r="BF93" i="31"/>
  <c r="BF7" i="31"/>
  <c r="BF15" i="31"/>
  <c r="BF23" i="31"/>
  <c r="BF31" i="31"/>
  <c r="BF39" i="31"/>
  <c r="BF47" i="31"/>
  <c r="BF55" i="31"/>
  <c r="BF63" i="31"/>
  <c r="BF71" i="31"/>
  <c r="BF79" i="31"/>
  <c r="BF87" i="31"/>
  <c r="BF95" i="31"/>
  <c r="BF6" i="31"/>
  <c r="BF18" i="31"/>
  <c r="BF32" i="31"/>
  <c r="BF44" i="31"/>
  <c r="BF57" i="31"/>
  <c r="BF70" i="31"/>
  <c r="BF82" i="31"/>
  <c r="BF96" i="31"/>
  <c r="BF8" i="31"/>
  <c r="BF20" i="31"/>
  <c r="BF33" i="31"/>
  <c r="BF46" i="31"/>
  <c r="BF58" i="31"/>
  <c r="BF72" i="31"/>
  <c r="BF84" i="31"/>
  <c r="BF97" i="31"/>
  <c r="BF9" i="31"/>
  <c r="BF22" i="31"/>
  <c r="BF34" i="31"/>
  <c r="BF48" i="31"/>
  <c r="BF60" i="31"/>
  <c r="BF73" i="31"/>
  <c r="BF86" i="31"/>
  <c r="BF2" i="31"/>
  <c r="BF12" i="31"/>
  <c r="BF25" i="31"/>
  <c r="BF38" i="31"/>
  <c r="BF50" i="31"/>
  <c r="BF64" i="31"/>
  <c r="BF76" i="31"/>
  <c r="BF89" i="31"/>
  <c r="BF14" i="31"/>
  <c r="BF26" i="31"/>
  <c r="BF40" i="31"/>
  <c r="BF52" i="31"/>
  <c r="BF65" i="31"/>
  <c r="BF78" i="31"/>
  <c r="BF90" i="31"/>
  <c r="BF24" i="31"/>
  <c r="BF56" i="31"/>
  <c r="BF92" i="31"/>
  <c r="BF28" i="31"/>
  <c r="BF62" i="31"/>
  <c r="BF94" i="31"/>
  <c r="BF54" i="31"/>
  <c r="BF30" i="31"/>
  <c r="BF66" i="31"/>
  <c r="BF88" i="31"/>
  <c r="BF36" i="31"/>
  <c r="BF68" i="31"/>
  <c r="BF4" i="31"/>
  <c r="BF41" i="31"/>
  <c r="BF74" i="31"/>
  <c r="BF17" i="31"/>
  <c r="BF10" i="31"/>
  <c r="BF42" i="31"/>
  <c r="BF80" i="31"/>
  <c r="BF16" i="31"/>
  <c r="BF49" i="31"/>
  <c r="BF81" i="31"/>
  <c r="BF3" i="30"/>
  <c r="BF11" i="30"/>
  <c r="BF19" i="30"/>
  <c r="BF27" i="30"/>
  <c r="BF35" i="30"/>
  <c r="BF43" i="30"/>
  <c r="BF51" i="30"/>
  <c r="BF59" i="30"/>
  <c r="BF67" i="30"/>
  <c r="BF75" i="30"/>
  <c r="BF83" i="30"/>
  <c r="BF91" i="30"/>
  <c r="BF5" i="30"/>
  <c r="BF13" i="30"/>
  <c r="BF21" i="30"/>
  <c r="BF29" i="30"/>
  <c r="BF37" i="30"/>
  <c r="BF45" i="30"/>
  <c r="BF53" i="30"/>
  <c r="BF61" i="30"/>
  <c r="BF69" i="30"/>
  <c r="BF77" i="30"/>
  <c r="BF85" i="30"/>
  <c r="BF93" i="30"/>
  <c r="BF7" i="30"/>
  <c r="BF15" i="30"/>
  <c r="BF23" i="30"/>
  <c r="BF31" i="30"/>
  <c r="BF39" i="30"/>
  <c r="BF47" i="30"/>
  <c r="BF55" i="30"/>
  <c r="BF63" i="30"/>
  <c r="BF71" i="30"/>
  <c r="BF79" i="30"/>
  <c r="BF87" i="30"/>
  <c r="BF95" i="30"/>
  <c r="BF6" i="30"/>
  <c r="BF18" i="30"/>
  <c r="BF32" i="30"/>
  <c r="BF44" i="30"/>
  <c r="BF57" i="30"/>
  <c r="BF70" i="30"/>
  <c r="BF82" i="30"/>
  <c r="BF96" i="30"/>
  <c r="BF8" i="30"/>
  <c r="BF20" i="30"/>
  <c r="BF33" i="30"/>
  <c r="BF46" i="30"/>
  <c r="BF58" i="30"/>
  <c r="BF72" i="30"/>
  <c r="BF84" i="30"/>
  <c r="BF97" i="30"/>
  <c r="BF9" i="30"/>
  <c r="BF22" i="30"/>
  <c r="BF34" i="30"/>
  <c r="BF48" i="30"/>
  <c r="BF60" i="30"/>
  <c r="BF73" i="30"/>
  <c r="BF86" i="30"/>
  <c r="BF2" i="30"/>
  <c r="BF12" i="30"/>
  <c r="BF25" i="30"/>
  <c r="BF38" i="30"/>
  <c r="BF50" i="30"/>
  <c r="BF64" i="30"/>
  <c r="BF76" i="30"/>
  <c r="BF89" i="30"/>
  <c r="BF14" i="30"/>
  <c r="BF26" i="30"/>
  <c r="BF40" i="30"/>
  <c r="BF52" i="30"/>
  <c r="BF65" i="30"/>
  <c r="BF78" i="30"/>
  <c r="BF90" i="30"/>
  <c r="BF36" i="30"/>
  <c r="BF68" i="30"/>
  <c r="BF4" i="30"/>
  <c r="BF41" i="30"/>
  <c r="BF74" i="30"/>
  <c r="BF10" i="30"/>
  <c r="BF42" i="30"/>
  <c r="BF80" i="30"/>
  <c r="BF16" i="30"/>
  <c r="BF49" i="30"/>
  <c r="BF81" i="30"/>
  <c r="BF17" i="30"/>
  <c r="BF54" i="30"/>
  <c r="BF88" i="30"/>
  <c r="BF24" i="30"/>
  <c r="BF56" i="30"/>
  <c r="BF92" i="30"/>
  <c r="BF30" i="30"/>
  <c r="BF28" i="30"/>
  <c r="BF62" i="30"/>
  <c r="BF94" i="30"/>
  <c r="BF66" i="30"/>
  <c r="BF3" i="28"/>
  <c r="BF5" i="28"/>
  <c r="BF7" i="28"/>
  <c r="BF6" i="28"/>
  <c r="BF15" i="28"/>
  <c r="BF23" i="28"/>
  <c r="BF31" i="28"/>
  <c r="BF39" i="28"/>
  <c r="BF47" i="28"/>
  <c r="BF55" i="28"/>
  <c r="BF63" i="28"/>
  <c r="BF71" i="28"/>
  <c r="BF79" i="28"/>
  <c r="BF87" i="28"/>
  <c r="BF95" i="28"/>
  <c r="BF8" i="28"/>
  <c r="BF16" i="28"/>
  <c r="BF24" i="28"/>
  <c r="BF32" i="28"/>
  <c r="BF40" i="28"/>
  <c r="BF48" i="28"/>
  <c r="BF56" i="28"/>
  <c r="BF64" i="28"/>
  <c r="BF72" i="28"/>
  <c r="BF80" i="28"/>
  <c r="BF88" i="28"/>
  <c r="BF96" i="28"/>
  <c r="BF9" i="28"/>
  <c r="BF17" i="28"/>
  <c r="BF25" i="28"/>
  <c r="BF33" i="28"/>
  <c r="BF41" i="28"/>
  <c r="BF49" i="28"/>
  <c r="BF57" i="28"/>
  <c r="BF65" i="28"/>
  <c r="BF73" i="28"/>
  <c r="BF81" i="28"/>
  <c r="BF89" i="28"/>
  <c r="BF97" i="28"/>
  <c r="BF11" i="28"/>
  <c r="BF19" i="28"/>
  <c r="BF27" i="28"/>
  <c r="BF35" i="28"/>
  <c r="BF43" i="28"/>
  <c r="BF51" i="28"/>
  <c r="BF59" i="28"/>
  <c r="BF67" i="28"/>
  <c r="BF75" i="28"/>
  <c r="BF83" i="28"/>
  <c r="BF91" i="28"/>
  <c r="BF12" i="28"/>
  <c r="BF20" i="28"/>
  <c r="BF28" i="28"/>
  <c r="BF36" i="28"/>
  <c r="BF44" i="28"/>
  <c r="BF52" i="28"/>
  <c r="BF60" i="28"/>
  <c r="BF68" i="28"/>
  <c r="BF76" i="28"/>
  <c r="BF84" i="28"/>
  <c r="BF92" i="28"/>
  <c r="BF21" i="28"/>
  <c r="BF42" i="28"/>
  <c r="BF62" i="28"/>
  <c r="BF85" i="28"/>
  <c r="BF18" i="28"/>
  <c r="BF22" i="28"/>
  <c r="BF45" i="28"/>
  <c r="BF66" i="28"/>
  <c r="BF86" i="28"/>
  <c r="BF26" i="28"/>
  <c r="BF46" i="28"/>
  <c r="BF69" i="28"/>
  <c r="BF90" i="28"/>
  <c r="BF61" i="28"/>
  <c r="BF4" i="28"/>
  <c r="BF29" i="28"/>
  <c r="BF50" i="28"/>
  <c r="BF70" i="28"/>
  <c r="BF93" i="28"/>
  <c r="BF38" i="28"/>
  <c r="BF10" i="28"/>
  <c r="BF30" i="28"/>
  <c r="BF53" i="28"/>
  <c r="BF74" i="28"/>
  <c r="BF94" i="28"/>
  <c r="BF13" i="28"/>
  <c r="BF34" i="28"/>
  <c r="BF54" i="28"/>
  <c r="BF77" i="28"/>
  <c r="BF2" i="28"/>
  <c r="BF14" i="28"/>
  <c r="BF37" i="28"/>
  <c r="BF58" i="28"/>
  <c r="BF78" i="28"/>
  <c r="BF82" i="28"/>
  <c r="BL7" i="26"/>
  <c r="BL15" i="26"/>
  <c r="BL23" i="26"/>
  <c r="BL31" i="26"/>
  <c r="BL39" i="26"/>
  <c r="BL47" i="26"/>
  <c r="BL55" i="26"/>
  <c r="BL63" i="26"/>
  <c r="BL71" i="26"/>
  <c r="BL79" i="26"/>
  <c r="BL87" i="26"/>
  <c r="BL95" i="26"/>
  <c r="BL8" i="26"/>
  <c r="BL16" i="26"/>
  <c r="BL24" i="26"/>
  <c r="BL32" i="26"/>
  <c r="BL40" i="26"/>
  <c r="BL48" i="26"/>
  <c r="BL56" i="26"/>
  <c r="BL64" i="26"/>
  <c r="BL72" i="26"/>
  <c r="BL80" i="26"/>
  <c r="BL88" i="26"/>
  <c r="BL96" i="26"/>
  <c r="BL9" i="26"/>
  <c r="BL17" i="26"/>
  <c r="BL25" i="26"/>
  <c r="BL33" i="26"/>
  <c r="BL41" i="26"/>
  <c r="BL49" i="26"/>
  <c r="BL57" i="26"/>
  <c r="BL65" i="26"/>
  <c r="BL73" i="26"/>
  <c r="BL81" i="26"/>
  <c r="BL89" i="26"/>
  <c r="BL97" i="26"/>
  <c r="BL3" i="26"/>
  <c r="BL11" i="26"/>
  <c r="BL19" i="26"/>
  <c r="BL27" i="26"/>
  <c r="BL35" i="26"/>
  <c r="BL43" i="26"/>
  <c r="BL51" i="26"/>
  <c r="BL59" i="26"/>
  <c r="BL67" i="26"/>
  <c r="BL75" i="26"/>
  <c r="BL83" i="26"/>
  <c r="BL91" i="26"/>
  <c r="BL4" i="26"/>
  <c r="BL12" i="26"/>
  <c r="BL20" i="26"/>
  <c r="BL28" i="26"/>
  <c r="BL36" i="26"/>
  <c r="BL44" i="26"/>
  <c r="BL52" i="26"/>
  <c r="BL60" i="26"/>
  <c r="BL68" i="26"/>
  <c r="BL76" i="26"/>
  <c r="BL84" i="26"/>
  <c r="BL92" i="26"/>
  <c r="BL10" i="26"/>
  <c r="BL30" i="26"/>
  <c r="BL53" i="26"/>
  <c r="BL74" i="26"/>
  <c r="BL94" i="26"/>
  <c r="BL58" i="26"/>
  <c r="BL70" i="26"/>
  <c r="BL13" i="26"/>
  <c r="BL34" i="26"/>
  <c r="BL54" i="26"/>
  <c r="BL77" i="26"/>
  <c r="BL2" i="26"/>
  <c r="BL29" i="26"/>
  <c r="BL14" i="26"/>
  <c r="BL37" i="26"/>
  <c r="BL78" i="26"/>
  <c r="BL18" i="26"/>
  <c r="BL38" i="26"/>
  <c r="BL61" i="26"/>
  <c r="BL82" i="26"/>
  <c r="BL21" i="26"/>
  <c r="BL42" i="26"/>
  <c r="BL62" i="26"/>
  <c r="BL85" i="26"/>
  <c r="BL50" i="26"/>
  <c r="BL22" i="26"/>
  <c r="BL45" i="26"/>
  <c r="BL66" i="26"/>
  <c r="BL86" i="26"/>
  <c r="BL6" i="26"/>
  <c r="BL5" i="26"/>
  <c r="BL26" i="26"/>
  <c r="BL46" i="26"/>
  <c r="BL69" i="26"/>
  <c r="BL90" i="26"/>
  <c r="BL93" i="26"/>
  <c r="BL3" i="29"/>
  <c r="BL11" i="29"/>
  <c r="BL19" i="29"/>
  <c r="BL27" i="29"/>
  <c r="BL35" i="29"/>
  <c r="BL43" i="29"/>
  <c r="BL51" i="29"/>
  <c r="BL59" i="29"/>
  <c r="BL67" i="29"/>
  <c r="BL75" i="29"/>
  <c r="BL83" i="29"/>
  <c r="BL91" i="29"/>
  <c r="BL5" i="29"/>
  <c r="BL13" i="29"/>
  <c r="BL21" i="29"/>
  <c r="BL29" i="29"/>
  <c r="BL37" i="29"/>
  <c r="BL45" i="29"/>
  <c r="BL53" i="29"/>
  <c r="BL61" i="29"/>
  <c r="BL69" i="29"/>
  <c r="BL77" i="29"/>
  <c r="BL85" i="29"/>
  <c r="BL93" i="29"/>
  <c r="BL7" i="29"/>
  <c r="BL15" i="29"/>
  <c r="BL23" i="29"/>
  <c r="BL31" i="29"/>
  <c r="BL39" i="29"/>
  <c r="BL47" i="29"/>
  <c r="BL55" i="29"/>
  <c r="BL63" i="29"/>
  <c r="BL71" i="29"/>
  <c r="BL79" i="29"/>
  <c r="BL87" i="29"/>
  <c r="BL95" i="29"/>
  <c r="BL12" i="29"/>
  <c r="BL25" i="29"/>
  <c r="BL38" i="29"/>
  <c r="BL50" i="29"/>
  <c r="BL64" i="29"/>
  <c r="BL76" i="29"/>
  <c r="BL89" i="29"/>
  <c r="BL14" i="29"/>
  <c r="BL26" i="29"/>
  <c r="BL40" i="29"/>
  <c r="BL52" i="29"/>
  <c r="BL65" i="29"/>
  <c r="BL78" i="29"/>
  <c r="BL90" i="29"/>
  <c r="BL16" i="29"/>
  <c r="BL28" i="29"/>
  <c r="BL41" i="29"/>
  <c r="BL54" i="29"/>
  <c r="BL66" i="29"/>
  <c r="BL80" i="29"/>
  <c r="BL92" i="29"/>
  <c r="BL6" i="29"/>
  <c r="BL18" i="29"/>
  <c r="BL32" i="29"/>
  <c r="BL44" i="29"/>
  <c r="BL57" i="29"/>
  <c r="BL70" i="29"/>
  <c r="BL82" i="29"/>
  <c r="BL96" i="29"/>
  <c r="BL8" i="29"/>
  <c r="BL20" i="29"/>
  <c r="BL33" i="29"/>
  <c r="BL46" i="29"/>
  <c r="BL58" i="29"/>
  <c r="BL72" i="29"/>
  <c r="BL84" i="29"/>
  <c r="BL97" i="29"/>
  <c r="BL9" i="29"/>
  <c r="BL42" i="29"/>
  <c r="BL74" i="29"/>
  <c r="BL10" i="29"/>
  <c r="BL48" i="29"/>
  <c r="BL81" i="29"/>
  <c r="BL4" i="29"/>
  <c r="BL17" i="29"/>
  <c r="BL49" i="29"/>
  <c r="BL86" i="29"/>
  <c r="BL22" i="29"/>
  <c r="BL56" i="29"/>
  <c r="BL88" i="29"/>
  <c r="BL73" i="29"/>
  <c r="BL24" i="29"/>
  <c r="BL60" i="29"/>
  <c r="BL94" i="29"/>
  <c r="BL36" i="29"/>
  <c r="BL30" i="29"/>
  <c r="BL62" i="29"/>
  <c r="BL2" i="29"/>
  <c r="BL34" i="29"/>
  <c r="BL68" i="29"/>
  <c r="BL3" i="31"/>
  <c r="BL11" i="31"/>
  <c r="BL19" i="31"/>
  <c r="BL27" i="31"/>
  <c r="BL35" i="31"/>
  <c r="BL43" i="31"/>
  <c r="BL51" i="31"/>
  <c r="BL59" i="31"/>
  <c r="BL67" i="31"/>
  <c r="BL75" i="31"/>
  <c r="BL83" i="31"/>
  <c r="BL91" i="31"/>
  <c r="BL4" i="31"/>
  <c r="BL5" i="31"/>
  <c r="BL13" i="31"/>
  <c r="BL21" i="31"/>
  <c r="BL29" i="31"/>
  <c r="BL37" i="31"/>
  <c r="BL45" i="31"/>
  <c r="BL53" i="31"/>
  <c r="BL61" i="31"/>
  <c r="BL69" i="31"/>
  <c r="BL77" i="31"/>
  <c r="BL85" i="31"/>
  <c r="BL93" i="31"/>
  <c r="BL6" i="31"/>
  <c r="BL7" i="31"/>
  <c r="BL15" i="31"/>
  <c r="BL23" i="31"/>
  <c r="BL31" i="31"/>
  <c r="BL39" i="31"/>
  <c r="BL47" i="31"/>
  <c r="BL55" i="31"/>
  <c r="BL63" i="31"/>
  <c r="BL71" i="31"/>
  <c r="BL79" i="31"/>
  <c r="BL87" i="31"/>
  <c r="BL95" i="31"/>
  <c r="BL8" i="31"/>
  <c r="BL9" i="31"/>
  <c r="BL10" i="31"/>
  <c r="BL12" i="31"/>
  <c r="BL25" i="31"/>
  <c r="BL38" i="31"/>
  <c r="BL50" i="31"/>
  <c r="BL64" i="31"/>
  <c r="BL76" i="31"/>
  <c r="BL89" i="31"/>
  <c r="BL14" i="31"/>
  <c r="BL26" i="31"/>
  <c r="BL40" i="31"/>
  <c r="BL52" i="31"/>
  <c r="BL65" i="31"/>
  <c r="BL78" i="31"/>
  <c r="BL90" i="31"/>
  <c r="BL16" i="31"/>
  <c r="BL28" i="31"/>
  <c r="BL41" i="31"/>
  <c r="BL54" i="31"/>
  <c r="BL66" i="31"/>
  <c r="BL80" i="31"/>
  <c r="BL92" i="31"/>
  <c r="BL18" i="31"/>
  <c r="BL32" i="31"/>
  <c r="BL44" i="31"/>
  <c r="BL57" i="31"/>
  <c r="BL70" i="31"/>
  <c r="BL82" i="31"/>
  <c r="BL96" i="31"/>
  <c r="BL20" i="31"/>
  <c r="BL33" i="31"/>
  <c r="BL46" i="31"/>
  <c r="BL58" i="31"/>
  <c r="BL72" i="31"/>
  <c r="BL84" i="31"/>
  <c r="BL97" i="31"/>
  <c r="BL17" i="31"/>
  <c r="BL49" i="31"/>
  <c r="BL86" i="31"/>
  <c r="BL22" i="31"/>
  <c r="BL56" i="31"/>
  <c r="BL88" i="31"/>
  <c r="BL24" i="31"/>
  <c r="BL60" i="31"/>
  <c r="BL94" i="31"/>
  <c r="BL30" i="31"/>
  <c r="BL62" i="31"/>
  <c r="BL2" i="31"/>
  <c r="BL34" i="31"/>
  <c r="BL68" i="31"/>
  <c r="BL36" i="31"/>
  <c r="BL73" i="31"/>
  <c r="BL81" i="31"/>
  <c r="BL42" i="31"/>
  <c r="BL74" i="31"/>
  <c r="BL48" i="31"/>
  <c r="BL44" i="17"/>
  <c r="BF3" i="17"/>
  <c r="BF47" i="17"/>
  <c r="BF46" i="17"/>
  <c r="BL41" i="17"/>
  <c r="BL49" i="17"/>
  <c r="BL47" i="17"/>
  <c r="BL4" i="17"/>
  <c r="BL48" i="17"/>
  <c r="BF11" i="17"/>
  <c r="BF23" i="17"/>
  <c r="BF39" i="17"/>
  <c r="BL3" i="17"/>
  <c r="BL15" i="17"/>
  <c r="BL27" i="17"/>
  <c r="BL39" i="17"/>
  <c r="BF5" i="17"/>
  <c r="BF9" i="17"/>
  <c r="BF13" i="17"/>
  <c r="BF17" i="17"/>
  <c r="BF21" i="17"/>
  <c r="BF25" i="17"/>
  <c r="BF29" i="17"/>
  <c r="BF33" i="17"/>
  <c r="BF37" i="17"/>
  <c r="BF41" i="17"/>
  <c r="BF45" i="17"/>
  <c r="BF49" i="17"/>
  <c r="BL13" i="17"/>
  <c r="BL25" i="17"/>
  <c r="BL37" i="17"/>
  <c r="BL45" i="17"/>
  <c r="BL7" i="17"/>
  <c r="BL11" i="17"/>
  <c r="BL23" i="17"/>
  <c r="BL43" i="17"/>
  <c r="BL2" i="17"/>
  <c r="BL6" i="17"/>
  <c r="BL10" i="17"/>
  <c r="BL22" i="17"/>
  <c r="BL26" i="17"/>
  <c r="BL30" i="17"/>
  <c r="BL34" i="17"/>
  <c r="BL38" i="17"/>
  <c r="BL42" i="17"/>
  <c r="BL46" i="17"/>
  <c r="BL5" i="17"/>
  <c r="BL17" i="17"/>
  <c r="BL29" i="17"/>
  <c r="BF7" i="17"/>
  <c r="BF19" i="17"/>
  <c r="BF27" i="17"/>
  <c r="BF35" i="17"/>
  <c r="BF43" i="17"/>
  <c r="BL19" i="17"/>
  <c r="BL31" i="17"/>
  <c r="BL35" i="17"/>
  <c r="BL14" i="17"/>
  <c r="BL18" i="17"/>
  <c r="BF4" i="17"/>
  <c r="BF8" i="17"/>
  <c r="BF12" i="17"/>
  <c r="BF16" i="17"/>
  <c r="BF20" i="17"/>
  <c r="BF24" i="17"/>
  <c r="BF28" i="17"/>
  <c r="BF32" i="17"/>
  <c r="BF36" i="17"/>
  <c r="BF40" i="17"/>
  <c r="BF44" i="17"/>
  <c r="BF48" i="17"/>
  <c r="BL9" i="17"/>
  <c r="BL21" i="17"/>
  <c r="BL33" i="17"/>
  <c r="BF15" i="17"/>
  <c r="BF31" i="17"/>
  <c r="BL8" i="17"/>
  <c r="BL12" i="17"/>
  <c r="BL16" i="17"/>
  <c r="BL20" i="17"/>
  <c r="BL24" i="17"/>
  <c r="BL28" i="17"/>
  <c r="BL32" i="17"/>
  <c r="BL36" i="17"/>
  <c r="BL40" i="17"/>
  <c r="BF2" i="17"/>
  <c r="BF6" i="17"/>
  <c r="BF10" i="17"/>
  <c r="BF14" i="17"/>
  <c r="BF18" i="17"/>
  <c r="BF22" i="17"/>
  <c r="BF26" i="17"/>
  <c r="BF30" i="17"/>
  <c r="BF34" i="17"/>
  <c r="BF38" i="17"/>
  <c r="BF42" i="17"/>
  <c r="J57" i="17" l="1"/>
  <c r="N221" i="13" l="1"/>
  <c r="E42" i="31" l="1"/>
  <c r="R22" i="31"/>
  <c r="R21" i="31"/>
  <c r="R22" i="29"/>
  <c r="R21" i="29"/>
  <c r="R22" i="28"/>
  <c r="R21" i="28"/>
  <c r="R22" i="26"/>
  <c r="R21" i="26"/>
  <c r="R22" i="17"/>
  <c r="R21" i="17"/>
  <c r="R22" i="3"/>
  <c r="R21" i="3"/>
  <c r="R21" i="30"/>
  <c r="AD6" i="31"/>
  <c r="AE6" i="31"/>
  <c r="AD7" i="31"/>
  <c r="AE7" i="31"/>
  <c r="AD8" i="31"/>
  <c r="AE8" i="31"/>
  <c r="AD9" i="31"/>
  <c r="AE9" i="31"/>
  <c r="AD10" i="31"/>
  <c r="AE10" i="31"/>
  <c r="AD11" i="31"/>
  <c r="AE11" i="31"/>
  <c r="AD12" i="31"/>
  <c r="AE12" i="31"/>
  <c r="AD13" i="31"/>
  <c r="AE13" i="31"/>
  <c r="AD14" i="31"/>
  <c r="AE14" i="31"/>
  <c r="AD15" i="31"/>
  <c r="AE15" i="31"/>
  <c r="AD16" i="31"/>
  <c r="AE16" i="31"/>
  <c r="AD17" i="31"/>
  <c r="AE17" i="31"/>
  <c r="AD18" i="31"/>
  <c r="AE18" i="31"/>
  <c r="AD19" i="31"/>
  <c r="AE19" i="31"/>
  <c r="AD20" i="31"/>
  <c r="AE20" i="31"/>
  <c r="AD21" i="31"/>
  <c r="AE21" i="31"/>
  <c r="AD22" i="31"/>
  <c r="AE22" i="31"/>
  <c r="AD23" i="31"/>
  <c r="AE23" i="31"/>
  <c r="AD24" i="31"/>
  <c r="AE24" i="31"/>
  <c r="AD25" i="31"/>
  <c r="AE25" i="31"/>
  <c r="AD26" i="31"/>
  <c r="AE26" i="31"/>
  <c r="AD27" i="31"/>
  <c r="AE27" i="31"/>
  <c r="AD28" i="31"/>
  <c r="AE28" i="31"/>
  <c r="AD29" i="31"/>
  <c r="AE29" i="31"/>
  <c r="AD30" i="31"/>
  <c r="AE30" i="31"/>
  <c r="AD31" i="31"/>
  <c r="AE31" i="31"/>
  <c r="AD32" i="31"/>
  <c r="AE32" i="31"/>
  <c r="AD33" i="31"/>
  <c r="AE33" i="31"/>
  <c r="AD34" i="31"/>
  <c r="AE34" i="31"/>
  <c r="AD35" i="31"/>
  <c r="AE35" i="31"/>
  <c r="AD36" i="31"/>
  <c r="AE36" i="31"/>
  <c r="AD37" i="31"/>
  <c r="AE37" i="31"/>
  <c r="AD38" i="31"/>
  <c r="AE38" i="31"/>
  <c r="AD39" i="31"/>
  <c r="AE39" i="31"/>
  <c r="AD40" i="31"/>
  <c r="AE40" i="31"/>
  <c r="AD41" i="31"/>
  <c r="AE41" i="31"/>
  <c r="AD42" i="31"/>
  <c r="AE42" i="31"/>
  <c r="AD43" i="31"/>
  <c r="AE43" i="31"/>
  <c r="AD44" i="31"/>
  <c r="AE44" i="31"/>
  <c r="AD45" i="31"/>
  <c r="AE45" i="31"/>
  <c r="AD46" i="31"/>
  <c r="AE46" i="31"/>
  <c r="AD47" i="31"/>
  <c r="AE47" i="31"/>
  <c r="AD48" i="31"/>
  <c r="AE48" i="31"/>
  <c r="AD49" i="31"/>
  <c r="AE49" i="31"/>
  <c r="AD50" i="31"/>
  <c r="AE50" i="31"/>
  <c r="AD51" i="31"/>
  <c r="AE51" i="31"/>
  <c r="AD52" i="31"/>
  <c r="AE52" i="31"/>
  <c r="AD53" i="31"/>
  <c r="AE53" i="31"/>
  <c r="AD54" i="31"/>
  <c r="AE54" i="31"/>
  <c r="AD55" i="31"/>
  <c r="AE55" i="31"/>
  <c r="AD56" i="31"/>
  <c r="AE56" i="31"/>
  <c r="AD57" i="31"/>
  <c r="AE57" i="31"/>
  <c r="AD58" i="31"/>
  <c r="AE58" i="31"/>
  <c r="AD59" i="31"/>
  <c r="AE59" i="31"/>
  <c r="AD60" i="31"/>
  <c r="AE60" i="31"/>
  <c r="AD61" i="31"/>
  <c r="AE61" i="31"/>
  <c r="AD62" i="31"/>
  <c r="AE62" i="31"/>
  <c r="AD63" i="31"/>
  <c r="AE63" i="31"/>
  <c r="AD64" i="31"/>
  <c r="AE64" i="31"/>
  <c r="AD65" i="31"/>
  <c r="AE65" i="31"/>
  <c r="AD66" i="31"/>
  <c r="AE66" i="31"/>
  <c r="AD67" i="31"/>
  <c r="AE67" i="31"/>
  <c r="AD68" i="31"/>
  <c r="AE68" i="31"/>
  <c r="AD69" i="31"/>
  <c r="AE69" i="31"/>
  <c r="AD70" i="31"/>
  <c r="AE70" i="31"/>
  <c r="AD71" i="31"/>
  <c r="AE71" i="31"/>
  <c r="AD72" i="31"/>
  <c r="AE72" i="31"/>
  <c r="AD73" i="31"/>
  <c r="AE73" i="31"/>
  <c r="AD74" i="31"/>
  <c r="AE74" i="31"/>
  <c r="AD75" i="31"/>
  <c r="AE75" i="31"/>
  <c r="AD76" i="31"/>
  <c r="AE76" i="31"/>
  <c r="AD77" i="31"/>
  <c r="AE77" i="31"/>
  <c r="AD78" i="31"/>
  <c r="AE78" i="31"/>
  <c r="AD79" i="31"/>
  <c r="AE79" i="31"/>
  <c r="AD80" i="31"/>
  <c r="AE80" i="31"/>
  <c r="AD81" i="31"/>
  <c r="AE81" i="31"/>
  <c r="AD82" i="31"/>
  <c r="AE82" i="31"/>
  <c r="AD83" i="31"/>
  <c r="AE83" i="31"/>
  <c r="AD84" i="31"/>
  <c r="AE84" i="31"/>
  <c r="AD85" i="31"/>
  <c r="AE85" i="31"/>
  <c r="AD86" i="31"/>
  <c r="AE86" i="31"/>
  <c r="AD87" i="31"/>
  <c r="AE87" i="31"/>
  <c r="AD88" i="31"/>
  <c r="AE88" i="31"/>
  <c r="AD89" i="31"/>
  <c r="AE89" i="31"/>
  <c r="AD90" i="31"/>
  <c r="AE90" i="31"/>
  <c r="AD91" i="31"/>
  <c r="AE91" i="31"/>
  <c r="AD92" i="31"/>
  <c r="AE92" i="31"/>
  <c r="AD93" i="31"/>
  <c r="AE93" i="31"/>
  <c r="AD94" i="31"/>
  <c r="AE94" i="31"/>
  <c r="AD95" i="31"/>
  <c r="AE95" i="31"/>
  <c r="AD96" i="31"/>
  <c r="AE96" i="31"/>
  <c r="AD97" i="31"/>
  <c r="AE97" i="31"/>
  <c r="AD98" i="31"/>
  <c r="AE98" i="31"/>
  <c r="AD99" i="31"/>
  <c r="AE99" i="31"/>
  <c r="AD100" i="31"/>
  <c r="AE100" i="31"/>
  <c r="AD101" i="31"/>
  <c r="AE101" i="31"/>
  <c r="AD102" i="31"/>
  <c r="AE102" i="31"/>
  <c r="AD103" i="31"/>
  <c r="AE103" i="31"/>
  <c r="AD104" i="31"/>
  <c r="AE104" i="31"/>
  <c r="AD105" i="31"/>
  <c r="AE105" i="31"/>
  <c r="AD106" i="31"/>
  <c r="AE106" i="31"/>
  <c r="AD107" i="31"/>
  <c r="AE107" i="31"/>
  <c r="AD108" i="31"/>
  <c r="AE108" i="31"/>
  <c r="AD109" i="31"/>
  <c r="AE109" i="31"/>
  <c r="AD110" i="31"/>
  <c r="AE110" i="31"/>
  <c r="AD111" i="31"/>
  <c r="AE111" i="31"/>
  <c r="AD112" i="31"/>
  <c r="AE112" i="31"/>
  <c r="AD113" i="31"/>
  <c r="AE113" i="31"/>
  <c r="AD114" i="31"/>
  <c r="AE114" i="31"/>
  <c r="AD115" i="31"/>
  <c r="AE115" i="31"/>
  <c r="AD116" i="31"/>
  <c r="AE116" i="31"/>
  <c r="AD117" i="31"/>
  <c r="AE117" i="31"/>
  <c r="AD118" i="31"/>
  <c r="AE118" i="31"/>
  <c r="AD119" i="31"/>
  <c r="AE119" i="31"/>
  <c r="AD120" i="31"/>
  <c r="AE120" i="31"/>
  <c r="AD121" i="31"/>
  <c r="AE121" i="31"/>
  <c r="AD122" i="31"/>
  <c r="AE122" i="31"/>
  <c r="AD123" i="31"/>
  <c r="AE123" i="31"/>
  <c r="AD124" i="31"/>
  <c r="AE124" i="31"/>
  <c r="AD125" i="31"/>
  <c r="AE125" i="31"/>
  <c r="AD126" i="31"/>
  <c r="AE126" i="31"/>
  <c r="AD127" i="31"/>
  <c r="AE127" i="31"/>
  <c r="AD128" i="31"/>
  <c r="AE128" i="31"/>
  <c r="AD129" i="31"/>
  <c r="AE129" i="31"/>
  <c r="AD130" i="31"/>
  <c r="AE130" i="31"/>
  <c r="AD131" i="31"/>
  <c r="AE131" i="31"/>
  <c r="AD132" i="31"/>
  <c r="AE132" i="31"/>
  <c r="AD133" i="31"/>
  <c r="AE133" i="31"/>
  <c r="AD134" i="31"/>
  <c r="AE134" i="31"/>
  <c r="AD135" i="31"/>
  <c r="AE135" i="31"/>
  <c r="AD136" i="31"/>
  <c r="AE136" i="31"/>
  <c r="AD137" i="31"/>
  <c r="AE137" i="31"/>
  <c r="AD138" i="31"/>
  <c r="AE138" i="31"/>
  <c r="AD139" i="31"/>
  <c r="AE139" i="31"/>
  <c r="AD140" i="31"/>
  <c r="AE140" i="31"/>
  <c r="AD141" i="31"/>
  <c r="AE141" i="31"/>
  <c r="AD142" i="31"/>
  <c r="AE142" i="31"/>
  <c r="AD143" i="31"/>
  <c r="AE143" i="31"/>
  <c r="AD144" i="31"/>
  <c r="AE144" i="31"/>
  <c r="AD145" i="31"/>
  <c r="AE145" i="31"/>
  <c r="AD146" i="31"/>
  <c r="AE146" i="31"/>
  <c r="AD147" i="31"/>
  <c r="AE147" i="31"/>
  <c r="AD148" i="31"/>
  <c r="AE148" i="31"/>
  <c r="AD149" i="31"/>
  <c r="AE149" i="31"/>
  <c r="AD150" i="31"/>
  <c r="AE150" i="31"/>
  <c r="AD151" i="31"/>
  <c r="AE151" i="31"/>
  <c r="AD152" i="31"/>
  <c r="AE152" i="31"/>
  <c r="AD153" i="31"/>
  <c r="AE153" i="31"/>
  <c r="AD154" i="31"/>
  <c r="AE154" i="31"/>
  <c r="AD155" i="31"/>
  <c r="AE155" i="31"/>
  <c r="AD156" i="31"/>
  <c r="AE156" i="31"/>
  <c r="AD157" i="31"/>
  <c r="AE157" i="31"/>
  <c r="AD158" i="31"/>
  <c r="AE158" i="31"/>
  <c r="AD159" i="31"/>
  <c r="AE159" i="31"/>
  <c r="AD160" i="31"/>
  <c r="AE160" i="31"/>
  <c r="AD161" i="31"/>
  <c r="AE161" i="31"/>
  <c r="AD162" i="31"/>
  <c r="AE162" i="31"/>
  <c r="AD163" i="31"/>
  <c r="AE163" i="31"/>
  <c r="AD164" i="31"/>
  <c r="AE164" i="31"/>
  <c r="AD165" i="31"/>
  <c r="AE165" i="31"/>
  <c r="AD166" i="31"/>
  <c r="AE166" i="31"/>
  <c r="AD167" i="31"/>
  <c r="AE167" i="31"/>
  <c r="AD168" i="31"/>
  <c r="AE168" i="31"/>
  <c r="AD169" i="31"/>
  <c r="AE169" i="31"/>
  <c r="AD170" i="31"/>
  <c r="AE170" i="31"/>
  <c r="AD171" i="31"/>
  <c r="AE171" i="31"/>
  <c r="AD172" i="31"/>
  <c r="AE172" i="31"/>
  <c r="AD173" i="31"/>
  <c r="AE173" i="31"/>
  <c r="AD174" i="31"/>
  <c r="AE174" i="31"/>
  <c r="AD175" i="31"/>
  <c r="AE175" i="31"/>
  <c r="AD176" i="31"/>
  <c r="AE176" i="31"/>
  <c r="AD177" i="31"/>
  <c r="AE177" i="31"/>
  <c r="AD178" i="31"/>
  <c r="AE178" i="31"/>
  <c r="AD179" i="31"/>
  <c r="AE179" i="31"/>
  <c r="AD180" i="31"/>
  <c r="AE180" i="31"/>
  <c r="AD181" i="31"/>
  <c r="AE181" i="31"/>
  <c r="AD182" i="31"/>
  <c r="AE182" i="31"/>
  <c r="AD183" i="31"/>
  <c r="AE183" i="31"/>
  <c r="AD184" i="31"/>
  <c r="AE184" i="31"/>
  <c r="AD185" i="31"/>
  <c r="AE185" i="31"/>
  <c r="AD186" i="31"/>
  <c r="AE186" i="31"/>
  <c r="AD187" i="31"/>
  <c r="AE187" i="31"/>
  <c r="AD188" i="31"/>
  <c r="AE188" i="31"/>
  <c r="AD189" i="31"/>
  <c r="AE189" i="31"/>
  <c r="AD190" i="31"/>
  <c r="AE190" i="31"/>
  <c r="AD191" i="31"/>
  <c r="AE191" i="31"/>
  <c r="AD192" i="31"/>
  <c r="AE192" i="31"/>
  <c r="AD193" i="31"/>
  <c r="AE193" i="31"/>
  <c r="AD194" i="31"/>
  <c r="AE194" i="31"/>
  <c r="AD195" i="31"/>
  <c r="AE195" i="31"/>
  <c r="AD196" i="31"/>
  <c r="AE196" i="31"/>
  <c r="AD197" i="31"/>
  <c r="AE197" i="31"/>
  <c r="AD198" i="31"/>
  <c r="AE198" i="31"/>
  <c r="AD199" i="31"/>
  <c r="AE199" i="31"/>
  <c r="AD200" i="31"/>
  <c r="AE200" i="31"/>
  <c r="AD201" i="31"/>
  <c r="AE201" i="31"/>
  <c r="AD202" i="31"/>
  <c r="AE202" i="31"/>
  <c r="AD203" i="31"/>
  <c r="AE203" i="31"/>
  <c r="AD204" i="31"/>
  <c r="AE204" i="31"/>
  <c r="AD205" i="31"/>
  <c r="AE205" i="31"/>
  <c r="AD206" i="31"/>
  <c r="AE206" i="31"/>
  <c r="AD207" i="31"/>
  <c r="AE207" i="31"/>
  <c r="AD208" i="31"/>
  <c r="AE208" i="31"/>
  <c r="AD209" i="31"/>
  <c r="AE209" i="31"/>
  <c r="AD210" i="31"/>
  <c r="AE210" i="31"/>
  <c r="AD211" i="31"/>
  <c r="AE211" i="31"/>
  <c r="AD212" i="31"/>
  <c r="AE212" i="31"/>
  <c r="AD213" i="31"/>
  <c r="AE213" i="31"/>
  <c r="AD214" i="31"/>
  <c r="AE214" i="31"/>
  <c r="AD215" i="31"/>
  <c r="AE215" i="31"/>
  <c r="AD216" i="31"/>
  <c r="AE216" i="31"/>
  <c r="AD217" i="31"/>
  <c r="AE217" i="31"/>
  <c r="AD218" i="31"/>
  <c r="AE218" i="31"/>
  <c r="AD219" i="31"/>
  <c r="AE219" i="31"/>
  <c r="AD220" i="31"/>
  <c r="AE220" i="31"/>
  <c r="AD221" i="31"/>
  <c r="AE221" i="31"/>
  <c r="AD222" i="31"/>
  <c r="AE222" i="31"/>
  <c r="AD223" i="31"/>
  <c r="AE223" i="31"/>
  <c r="AD224" i="31"/>
  <c r="AE224" i="31"/>
  <c r="AD225" i="31"/>
  <c r="AE225" i="31"/>
  <c r="AD226" i="31"/>
  <c r="AE226" i="31"/>
  <c r="AD227" i="31"/>
  <c r="AE227" i="31"/>
  <c r="AD228" i="31"/>
  <c r="AE228" i="31"/>
  <c r="AD229" i="31"/>
  <c r="AE229" i="31"/>
  <c r="AD230" i="31"/>
  <c r="AE230" i="31"/>
  <c r="AD231" i="31"/>
  <c r="AE231" i="31"/>
  <c r="AD232" i="31"/>
  <c r="AE232" i="31"/>
  <c r="AD233" i="31"/>
  <c r="AE233" i="31"/>
  <c r="AD234" i="31"/>
  <c r="AE234" i="31"/>
  <c r="AD235" i="31"/>
  <c r="AE235" i="31"/>
  <c r="AD236" i="31"/>
  <c r="AE236" i="31"/>
  <c r="AD237" i="31"/>
  <c r="AE237" i="31"/>
  <c r="AD238" i="31"/>
  <c r="AE238" i="31"/>
  <c r="AD239" i="31"/>
  <c r="AE239" i="31"/>
  <c r="AD240" i="31"/>
  <c r="AE240" i="31"/>
  <c r="AD241" i="31"/>
  <c r="AE241" i="31"/>
  <c r="AD242" i="31"/>
  <c r="AE242" i="31"/>
  <c r="AD243" i="31"/>
  <c r="AE243" i="31"/>
  <c r="AD244" i="31"/>
  <c r="AE244" i="31"/>
  <c r="AD245" i="31"/>
  <c r="AE245" i="31"/>
  <c r="AD246" i="31"/>
  <c r="AE246" i="31"/>
  <c r="AD247" i="31"/>
  <c r="AE247" i="31"/>
  <c r="AD248" i="31"/>
  <c r="AE248" i="31"/>
  <c r="AD249" i="31"/>
  <c r="AE249" i="31"/>
  <c r="AD250" i="31"/>
  <c r="AE250" i="31"/>
  <c r="AD251" i="31"/>
  <c r="AE251" i="31"/>
  <c r="AD252" i="31"/>
  <c r="AE252" i="31"/>
  <c r="AD253" i="31"/>
  <c r="AE253" i="31"/>
  <c r="AD254" i="31"/>
  <c r="AE254" i="31"/>
  <c r="AD255" i="31"/>
  <c r="AE255" i="31"/>
  <c r="AD256" i="31"/>
  <c r="AE256" i="31"/>
  <c r="AD257" i="31"/>
  <c r="AE257" i="31"/>
  <c r="AD258" i="31"/>
  <c r="AE258" i="31"/>
  <c r="AD259" i="31"/>
  <c r="AE259" i="31"/>
  <c r="AD260" i="31"/>
  <c r="AE260" i="31"/>
  <c r="AD261" i="31"/>
  <c r="AE261" i="31"/>
  <c r="AD262" i="31"/>
  <c r="AE262" i="31"/>
  <c r="AD263" i="31"/>
  <c r="AE263" i="31"/>
  <c r="AD264" i="31"/>
  <c r="AE264" i="31"/>
  <c r="AD265" i="31"/>
  <c r="AE265" i="31"/>
  <c r="AD266" i="31"/>
  <c r="AE266" i="31"/>
  <c r="AD267" i="31"/>
  <c r="AE267" i="31"/>
  <c r="AD268" i="31"/>
  <c r="AE268" i="31"/>
  <c r="AD269" i="31"/>
  <c r="AE269" i="31"/>
  <c r="AD270" i="31"/>
  <c r="AE270" i="31"/>
  <c r="AD271" i="31"/>
  <c r="AE271" i="31"/>
  <c r="AD272" i="31"/>
  <c r="AE272" i="31"/>
  <c r="AD273" i="31"/>
  <c r="AE273" i="31"/>
  <c r="AD274" i="31"/>
  <c r="AE274" i="31"/>
  <c r="AD275" i="31"/>
  <c r="AE275" i="31"/>
  <c r="AD276" i="31"/>
  <c r="AE276" i="31"/>
  <c r="AD277" i="31"/>
  <c r="AE277" i="31"/>
  <c r="AD278" i="31"/>
  <c r="AE278" i="31"/>
  <c r="AD279" i="31"/>
  <c r="AE279" i="31"/>
  <c r="AD280" i="31"/>
  <c r="AE280" i="31"/>
  <c r="AD281" i="31"/>
  <c r="AE281" i="31"/>
  <c r="AD282" i="31"/>
  <c r="AE282" i="31"/>
  <c r="AD283" i="31"/>
  <c r="AE283" i="31"/>
  <c r="AD284" i="31"/>
  <c r="AE284" i="31"/>
  <c r="AD285" i="31"/>
  <c r="AE285" i="31"/>
  <c r="AD286" i="31"/>
  <c r="AE286" i="31"/>
  <c r="AD287" i="31"/>
  <c r="AE287" i="31"/>
  <c r="AD288" i="31"/>
  <c r="AE288" i="31"/>
  <c r="AD289" i="31"/>
  <c r="AE289" i="31"/>
  <c r="AD290" i="31"/>
  <c r="AE290" i="31"/>
  <c r="AD291" i="31"/>
  <c r="AE291" i="31"/>
  <c r="AD292" i="31"/>
  <c r="AE292" i="31"/>
  <c r="AD293" i="31"/>
  <c r="AE293" i="31"/>
  <c r="AD294" i="31"/>
  <c r="AE294" i="31"/>
  <c r="AD295" i="31"/>
  <c r="AE295" i="31"/>
  <c r="AD296" i="31"/>
  <c r="AE296" i="31"/>
  <c r="AD297" i="31"/>
  <c r="AE297" i="31"/>
  <c r="AD298" i="31"/>
  <c r="AE298" i="31"/>
  <c r="AD299" i="31"/>
  <c r="AE299" i="31"/>
  <c r="AD300" i="31"/>
  <c r="AE300" i="31"/>
  <c r="AE5" i="31"/>
  <c r="AD5" i="31"/>
  <c r="AD6" i="30"/>
  <c r="AE6" i="30"/>
  <c r="AD7" i="30"/>
  <c r="AE7" i="30"/>
  <c r="AD8" i="30"/>
  <c r="AE8" i="30"/>
  <c r="AD9" i="30"/>
  <c r="AE9" i="30"/>
  <c r="AD10" i="30"/>
  <c r="AE10" i="30"/>
  <c r="AD11" i="30"/>
  <c r="AE11" i="30"/>
  <c r="AD12" i="30"/>
  <c r="AE12" i="30"/>
  <c r="AD13" i="30"/>
  <c r="AE13" i="30"/>
  <c r="AD14" i="30"/>
  <c r="AE14" i="30"/>
  <c r="AD15" i="30"/>
  <c r="AE15" i="30"/>
  <c r="AD16" i="30"/>
  <c r="AE16" i="30"/>
  <c r="AD17" i="30"/>
  <c r="AE17" i="30"/>
  <c r="AD18" i="30"/>
  <c r="AE18" i="30"/>
  <c r="AD19" i="30"/>
  <c r="AE19" i="30"/>
  <c r="AD20" i="30"/>
  <c r="AE20" i="30"/>
  <c r="AD21" i="30"/>
  <c r="AE21" i="30"/>
  <c r="AD22" i="30"/>
  <c r="AE22" i="30"/>
  <c r="AD23" i="30"/>
  <c r="AE23" i="30"/>
  <c r="AD24" i="30"/>
  <c r="AE24" i="30"/>
  <c r="AD25" i="30"/>
  <c r="AE25" i="30"/>
  <c r="AD26" i="30"/>
  <c r="AE26" i="30"/>
  <c r="AD27" i="30"/>
  <c r="AE27" i="30"/>
  <c r="AD28" i="30"/>
  <c r="AE28" i="30"/>
  <c r="AD29" i="30"/>
  <c r="AE29" i="30"/>
  <c r="AD30" i="30"/>
  <c r="AE30" i="30"/>
  <c r="AD31" i="30"/>
  <c r="AE31" i="30"/>
  <c r="AD32" i="30"/>
  <c r="AE32" i="30"/>
  <c r="AD33" i="30"/>
  <c r="AE33" i="30"/>
  <c r="AD34" i="30"/>
  <c r="AE34" i="30"/>
  <c r="AD35" i="30"/>
  <c r="AE35" i="30"/>
  <c r="AD36" i="30"/>
  <c r="AE36" i="30"/>
  <c r="AD37" i="30"/>
  <c r="AE37" i="30"/>
  <c r="AD38" i="30"/>
  <c r="AE38" i="30"/>
  <c r="AD39" i="30"/>
  <c r="AE39" i="30"/>
  <c r="AD40" i="30"/>
  <c r="AE40" i="30"/>
  <c r="AD41" i="30"/>
  <c r="AE41" i="30"/>
  <c r="AD42" i="30"/>
  <c r="AE42" i="30"/>
  <c r="AD43" i="30"/>
  <c r="AE43" i="30"/>
  <c r="AD44" i="30"/>
  <c r="AE44" i="30"/>
  <c r="AD45" i="30"/>
  <c r="AE45" i="30"/>
  <c r="AD46" i="30"/>
  <c r="AE46" i="30"/>
  <c r="AD47" i="30"/>
  <c r="AE47" i="30"/>
  <c r="AD48" i="30"/>
  <c r="AE48" i="30"/>
  <c r="AD49" i="30"/>
  <c r="AE49" i="30"/>
  <c r="AD50" i="30"/>
  <c r="AE50" i="30"/>
  <c r="AD51" i="30"/>
  <c r="AE51" i="30"/>
  <c r="AD52" i="30"/>
  <c r="AE52" i="30"/>
  <c r="AD53" i="30"/>
  <c r="AE53" i="30"/>
  <c r="AD54" i="30"/>
  <c r="AE54" i="30"/>
  <c r="AD55" i="30"/>
  <c r="AE55" i="30"/>
  <c r="AD56" i="30"/>
  <c r="AE56" i="30"/>
  <c r="AD57" i="30"/>
  <c r="AE57" i="30"/>
  <c r="AD58" i="30"/>
  <c r="AE58" i="30"/>
  <c r="AD59" i="30"/>
  <c r="AE59" i="30"/>
  <c r="AD60" i="30"/>
  <c r="AE60" i="30"/>
  <c r="AD61" i="30"/>
  <c r="AE61" i="30"/>
  <c r="AD62" i="30"/>
  <c r="AE62" i="30"/>
  <c r="AD63" i="30"/>
  <c r="AE63" i="30"/>
  <c r="AD64" i="30"/>
  <c r="AE64" i="30"/>
  <c r="AD65" i="30"/>
  <c r="AE65" i="30"/>
  <c r="AD66" i="30"/>
  <c r="AE66" i="30"/>
  <c r="AD67" i="30"/>
  <c r="AE67" i="30"/>
  <c r="AD68" i="30"/>
  <c r="AE68" i="30"/>
  <c r="AD69" i="30"/>
  <c r="AE69" i="30"/>
  <c r="AD70" i="30"/>
  <c r="AE70" i="30"/>
  <c r="AD71" i="30"/>
  <c r="AE71" i="30"/>
  <c r="AD72" i="30"/>
  <c r="AE72" i="30"/>
  <c r="AD73" i="30"/>
  <c r="AE73" i="30"/>
  <c r="AD74" i="30"/>
  <c r="AE74" i="30"/>
  <c r="AD75" i="30"/>
  <c r="AE75" i="30"/>
  <c r="AD76" i="30"/>
  <c r="AE76" i="30"/>
  <c r="AD77" i="30"/>
  <c r="AE77" i="30"/>
  <c r="AD78" i="30"/>
  <c r="AE78" i="30"/>
  <c r="AD79" i="30"/>
  <c r="AE79" i="30"/>
  <c r="AD80" i="30"/>
  <c r="AE80" i="30"/>
  <c r="AD81" i="30"/>
  <c r="AE81" i="30"/>
  <c r="AD82" i="30"/>
  <c r="AE82" i="30"/>
  <c r="AD83" i="30"/>
  <c r="AE83" i="30"/>
  <c r="AD84" i="30"/>
  <c r="AE84" i="30"/>
  <c r="AD85" i="30"/>
  <c r="AE85" i="30"/>
  <c r="AD86" i="30"/>
  <c r="AE86" i="30"/>
  <c r="AD87" i="30"/>
  <c r="AE87" i="30"/>
  <c r="AD88" i="30"/>
  <c r="AE88" i="30"/>
  <c r="AD89" i="30"/>
  <c r="AE89" i="30"/>
  <c r="AD90" i="30"/>
  <c r="AE90" i="30"/>
  <c r="AD91" i="30"/>
  <c r="AE91" i="30"/>
  <c r="AD92" i="30"/>
  <c r="AE92" i="30"/>
  <c r="AD93" i="30"/>
  <c r="AE93" i="30"/>
  <c r="AD94" i="30"/>
  <c r="AE94" i="30"/>
  <c r="AD95" i="30"/>
  <c r="AE95" i="30"/>
  <c r="AD96" i="30"/>
  <c r="AE96" i="30"/>
  <c r="AD97" i="30"/>
  <c r="AE97" i="30"/>
  <c r="AD98" i="30"/>
  <c r="AE98" i="30"/>
  <c r="AD99" i="30"/>
  <c r="AE99" i="30"/>
  <c r="AD100" i="30"/>
  <c r="AE100" i="30"/>
  <c r="AD101" i="30"/>
  <c r="AE101" i="30"/>
  <c r="AD102" i="30"/>
  <c r="AE102" i="30"/>
  <c r="AD103" i="30"/>
  <c r="AE103" i="30"/>
  <c r="AD104" i="30"/>
  <c r="AE104" i="30"/>
  <c r="AD105" i="30"/>
  <c r="AE105" i="30"/>
  <c r="AD106" i="30"/>
  <c r="AE106" i="30"/>
  <c r="AD107" i="30"/>
  <c r="AE107" i="30"/>
  <c r="AD108" i="30"/>
  <c r="AE108" i="30"/>
  <c r="AD109" i="30"/>
  <c r="AE109" i="30"/>
  <c r="AD110" i="30"/>
  <c r="AE110" i="30"/>
  <c r="AD111" i="30"/>
  <c r="AE111" i="30"/>
  <c r="AD112" i="30"/>
  <c r="AE112" i="30"/>
  <c r="AD113" i="30"/>
  <c r="AE113" i="30"/>
  <c r="AD114" i="30"/>
  <c r="AE114" i="30"/>
  <c r="AD115" i="30"/>
  <c r="AE115" i="30"/>
  <c r="AD116" i="30"/>
  <c r="AE116" i="30"/>
  <c r="AD117" i="30"/>
  <c r="AE117" i="30"/>
  <c r="AD118" i="30"/>
  <c r="AE118" i="30"/>
  <c r="AD119" i="30"/>
  <c r="AE119" i="30"/>
  <c r="AD120" i="30"/>
  <c r="AE120" i="30"/>
  <c r="AD121" i="30"/>
  <c r="AE121" i="30"/>
  <c r="AD122" i="30"/>
  <c r="AE122" i="30"/>
  <c r="AD123" i="30"/>
  <c r="AE123" i="30"/>
  <c r="AD124" i="30"/>
  <c r="AE124" i="30"/>
  <c r="AD125" i="30"/>
  <c r="AE125" i="30"/>
  <c r="AD126" i="30"/>
  <c r="AE126" i="30"/>
  <c r="AD127" i="30"/>
  <c r="AE127" i="30"/>
  <c r="AD128" i="30"/>
  <c r="AE128" i="30"/>
  <c r="AD129" i="30"/>
  <c r="AE129" i="30"/>
  <c r="AD130" i="30"/>
  <c r="AE130" i="30"/>
  <c r="AD131" i="30"/>
  <c r="AE131" i="30"/>
  <c r="AD132" i="30"/>
  <c r="AE132" i="30"/>
  <c r="AD133" i="30"/>
  <c r="AE133" i="30"/>
  <c r="AD134" i="30"/>
  <c r="AE134" i="30"/>
  <c r="AD135" i="30"/>
  <c r="AE135" i="30"/>
  <c r="AD136" i="30"/>
  <c r="AE136" i="30"/>
  <c r="AD137" i="30"/>
  <c r="AE137" i="30"/>
  <c r="AD138" i="30"/>
  <c r="AE138" i="30"/>
  <c r="AD139" i="30"/>
  <c r="AE139" i="30"/>
  <c r="AD140" i="30"/>
  <c r="AE140" i="30"/>
  <c r="AD141" i="30"/>
  <c r="AE141" i="30"/>
  <c r="AD142" i="30"/>
  <c r="AE142" i="30"/>
  <c r="AD143" i="30"/>
  <c r="AE143" i="30"/>
  <c r="AD144" i="30"/>
  <c r="AE144" i="30"/>
  <c r="AD145" i="30"/>
  <c r="AE145" i="30"/>
  <c r="AD146" i="30"/>
  <c r="AE146" i="30"/>
  <c r="AD147" i="30"/>
  <c r="AE147" i="30"/>
  <c r="AD148" i="30"/>
  <c r="AE148" i="30"/>
  <c r="AD149" i="30"/>
  <c r="AE149" i="30"/>
  <c r="AD150" i="30"/>
  <c r="AE150" i="30"/>
  <c r="AD151" i="30"/>
  <c r="AE151" i="30"/>
  <c r="AD152" i="30"/>
  <c r="AE152" i="30"/>
  <c r="AD153" i="30"/>
  <c r="AE153" i="30"/>
  <c r="AD154" i="30"/>
  <c r="AE154" i="30"/>
  <c r="AD155" i="30"/>
  <c r="AE155" i="30"/>
  <c r="AD156" i="30"/>
  <c r="AE156" i="30"/>
  <c r="AD157" i="30"/>
  <c r="AE157" i="30"/>
  <c r="AD158" i="30"/>
  <c r="AE158" i="30"/>
  <c r="AD159" i="30"/>
  <c r="AE159" i="30"/>
  <c r="AD160" i="30"/>
  <c r="AE160" i="30"/>
  <c r="AD161" i="30"/>
  <c r="AE161" i="30"/>
  <c r="AD162" i="30"/>
  <c r="AE162" i="30"/>
  <c r="AD163" i="30"/>
  <c r="AE163" i="30"/>
  <c r="AD164" i="30"/>
  <c r="AE164" i="30"/>
  <c r="AD165" i="30"/>
  <c r="AE165" i="30"/>
  <c r="AD166" i="30"/>
  <c r="AE166" i="30"/>
  <c r="AD167" i="30"/>
  <c r="AE167" i="30"/>
  <c r="AD168" i="30"/>
  <c r="AE168" i="30"/>
  <c r="AD169" i="30"/>
  <c r="AE169" i="30"/>
  <c r="AD170" i="30"/>
  <c r="AE170" i="30"/>
  <c r="AD171" i="30"/>
  <c r="AE171" i="30"/>
  <c r="AD172" i="30"/>
  <c r="AE172" i="30"/>
  <c r="AD173" i="30"/>
  <c r="AE173" i="30"/>
  <c r="AD174" i="30"/>
  <c r="AE174" i="30"/>
  <c r="AD175" i="30"/>
  <c r="AE175" i="30"/>
  <c r="AD176" i="30"/>
  <c r="AE176" i="30"/>
  <c r="AD177" i="30"/>
  <c r="AE177" i="30"/>
  <c r="AD178" i="30"/>
  <c r="AE178" i="30"/>
  <c r="AD179" i="30"/>
  <c r="AE179" i="30"/>
  <c r="AD180" i="30"/>
  <c r="AE180" i="30"/>
  <c r="AD181" i="30"/>
  <c r="AE181" i="30"/>
  <c r="AD182" i="30"/>
  <c r="AE182" i="30"/>
  <c r="AD183" i="30"/>
  <c r="AE183" i="30"/>
  <c r="AD184" i="30"/>
  <c r="AE184" i="30"/>
  <c r="AD185" i="30"/>
  <c r="AE185" i="30"/>
  <c r="AD186" i="30"/>
  <c r="AE186" i="30"/>
  <c r="AD187" i="30"/>
  <c r="AE187" i="30"/>
  <c r="AD188" i="30"/>
  <c r="AE188" i="30"/>
  <c r="AD189" i="30"/>
  <c r="AE189" i="30"/>
  <c r="AD190" i="30"/>
  <c r="AE190" i="30"/>
  <c r="AD191" i="30"/>
  <c r="AE191" i="30"/>
  <c r="AD192" i="30"/>
  <c r="AE192" i="30"/>
  <c r="AD193" i="30"/>
  <c r="AE193" i="30"/>
  <c r="AD194" i="30"/>
  <c r="AE194" i="30"/>
  <c r="AD195" i="30"/>
  <c r="AE195" i="30"/>
  <c r="AD196" i="30"/>
  <c r="AE196" i="30"/>
  <c r="AD197" i="30"/>
  <c r="AE197" i="30"/>
  <c r="AD198" i="30"/>
  <c r="AE198" i="30"/>
  <c r="AD199" i="30"/>
  <c r="AE199" i="30"/>
  <c r="AD200" i="30"/>
  <c r="AE200" i="30"/>
  <c r="AD201" i="30"/>
  <c r="AE201" i="30"/>
  <c r="AD202" i="30"/>
  <c r="AE202" i="30"/>
  <c r="AD203" i="30"/>
  <c r="AE203" i="30"/>
  <c r="AD204" i="30"/>
  <c r="AE204" i="30"/>
  <c r="AD205" i="30"/>
  <c r="AE205" i="30"/>
  <c r="AD206" i="30"/>
  <c r="AE206" i="30"/>
  <c r="AD207" i="30"/>
  <c r="AE207" i="30"/>
  <c r="AD208" i="30"/>
  <c r="AE208" i="30"/>
  <c r="AD209" i="30"/>
  <c r="AE209" i="30"/>
  <c r="AD210" i="30"/>
  <c r="AE210" i="30"/>
  <c r="AD211" i="30"/>
  <c r="AE211" i="30"/>
  <c r="AD212" i="30"/>
  <c r="AE212" i="30"/>
  <c r="AD213" i="30"/>
  <c r="AE213" i="30"/>
  <c r="AD214" i="30"/>
  <c r="AE214" i="30"/>
  <c r="AD215" i="30"/>
  <c r="AE215" i="30"/>
  <c r="AD216" i="30"/>
  <c r="AE216" i="30"/>
  <c r="AD217" i="30"/>
  <c r="AE217" i="30"/>
  <c r="AD218" i="30"/>
  <c r="AE218" i="30"/>
  <c r="AD219" i="30"/>
  <c r="AE219" i="30"/>
  <c r="AD220" i="30"/>
  <c r="AE220" i="30"/>
  <c r="AD221" i="30"/>
  <c r="AE221" i="30"/>
  <c r="AD222" i="30"/>
  <c r="AE222" i="30"/>
  <c r="AD223" i="30"/>
  <c r="AE223" i="30"/>
  <c r="AD224" i="30"/>
  <c r="AE224" i="30"/>
  <c r="AD225" i="30"/>
  <c r="AE225" i="30"/>
  <c r="AD226" i="30"/>
  <c r="AE226" i="30"/>
  <c r="AD227" i="30"/>
  <c r="AE227" i="30"/>
  <c r="AD228" i="30"/>
  <c r="AE228" i="30"/>
  <c r="AD229" i="30"/>
  <c r="AE229" i="30"/>
  <c r="AD230" i="30"/>
  <c r="AE230" i="30"/>
  <c r="AD231" i="30"/>
  <c r="AE231" i="30"/>
  <c r="AD232" i="30"/>
  <c r="AE232" i="30"/>
  <c r="AD233" i="30"/>
  <c r="AE233" i="30"/>
  <c r="AD234" i="30"/>
  <c r="AE234" i="30"/>
  <c r="AD235" i="30"/>
  <c r="AE235" i="30"/>
  <c r="AD236" i="30"/>
  <c r="AE236" i="30"/>
  <c r="AD237" i="30"/>
  <c r="AE237" i="30"/>
  <c r="AD238" i="30"/>
  <c r="AE238" i="30"/>
  <c r="AD239" i="30"/>
  <c r="AE239" i="30"/>
  <c r="AD240" i="30"/>
  <c r="AE240" i="30"/>
  <c r="AD241" i="30"/>
  <c r="AE241" i="30"/>
  <c r="AD242" i="30"/>
  <c r="AE242" i="30"/>
  <c r="AD243" i="30"/>
  <c r="AE243" i="30"/>
  <c r="AD244" i="30"/>
  <c r="AE244" i="30"/>
  <c r="AD245" i="30"/>
  <c r="AE245" i="30"/>
  <c r="AD246" i="30"/>
  <c r="AE246" i="30"/>
  <c r="AD247" i="30"/>
  <c r="AE247" i="30"/>
  <c r="AD248" i="30"/>
  <c r="AE248" i="30"/>
  <c r="AD249" i="30"/>
  <c r="AE249" i="30"/>
  <c r="AD250" i="30"/>
  <c r="AE250" i="30"/>
  <c r="AD251" i="30"/>
  <c r="AE251" i="30"/>
  <c r="AD252" i="30"/>
  <c r="AE252" i="30"/>
  <c r="AD253" i="30"/>
  <c r="AE253" i="30"/>
  <c r="AD254" i="30"/>
  <c r="AE254" i="30"/>
  <c r="AD255" i="30"/>
  <c r="AE255" i="30"/>
  <c r="AD256" i="30"/>
  <c r="AE256" i="30"/>
  <c r="AD257" i="30"/>
  <c r="AE257" i="30"/>
  <c r="AD258" i="30"/>
  <c r="AE258" i="30"/>
  <c r="AD259" i="30"/>
  <c r="AE259" i="30"/>
  <c r="AD260" i="30"/>
  <c r="AE260" i="30"/>
  <c r="AD261" i="30"/>
  <c r="AE261" i="30"/>
  <c r="AD262" i="30"/>
  <c r="AE262" i="30"/>
  <c r="AD263" i="30"/>
  <c r="AE263" i="30"/>
  <c r="AD264" i="30"/>
  <c r="AE264" i="30"/>
  <c r="AD265" i="30"/>
  <c r="AE265" i="30"/>
  <c r="AD266" i="30"/>
  <c r="AE266" i="30"/>
  <c r="AD267" i="30"/>
  <c r="AE267" i="30"/>
  <c r="AD268" i="30"/>
  <c r="AE268" i="30"/>
  <c r="AD269" i="30"/>
  <c r="AE269" i="30"/>
  <c r="AD270" i="30"/>
  <c r="AE270" i="30"/>
  <c r="AD271" i="30"/>
  <c r="AE271" i="30"/>
  <c r="AD272" i="30"/>
  <c r="AE272" i="30"/>
  <c r="AD273" i="30"/>
  <c r="AE273" i="30"/>
  <c r="AD274" i="30"/>
  <c r="AE274" i="30"/>
  <c r="AD275" i="30"/>
  <c r="AE275" i="30"/>
  <c r="AD276" i="30"/>
  <c r="AE276" i="30"/>
  <c r="AD277" i="30"/>
  <c r="AE277" i="30"/>
  <c r="AD278" i="30"/>
  <c r="AE278" i="30"/>
  <c r="AD279" i="30"/>
  <c r="AE279" i="30"/>
  <c r="AD280" i="30"/>
  <c r="AE280" i="30"/>
  <c r="AD281" i="30"/>
  <c r="AE281" i="30"/>
  <c r="AD282" i="30"/>
  <c r="AE282" i="30"/>
  <c r="AD283" i="30"/>
  <c r="AE283" i="30"/>
  <c r="AD284" i="30"/>
  <c r="AE284" i="30"/>
  <c r="AD285" i="30"/>
  <c r="AE285" i="30"/>
  <c r="AD286" i="30"/>
  <c r="AE286" i="30"/>
  <c r="AD287" i="30"/>
  <c r="AE287" i="30"/>
  <c r="AD288" i="30"/>
  <c r="AE288" i="30"/>
  <c r="AD289" i="30"/>
  <c r="AE289" i="30"/>
  <c r="AD290" i="30"/>
  <c r="AE290" i="30"/>
  <c r="AD291" i="30"/>
  <c r="AE291" i="30"/>
  <c r="AD292" i="30"/>
  <c r="AE292" i="30"/>
  <c r="AD293" i="30"/>
  <c r="AE293" i="30"/>
  <c r="AD294" i="30"/>
  <c r="AE294" i="30"/>
  <c r="AD295" i="30"/>
  <c r="AE295" i="30"/>
  <c r="AD296" i="30"/>
  <c r="AE296" i="30"/>
  <c r="AD297" i="30"/>
  <c r="AE297" i="30"/>
  <c r="AD298" i="30"/>
  <c r="AE298" i="30"/>
  <c r="AD299" i="30"/>
  <c r="AE299" i="30"/>
  <c r="AD300" i="30"/>
  <c r="AE300" i="30"/>
  <c r="AE5" i="30"/>
  <c r="AD5" i="30"/>
  <c r="R22" i="30"/>
  <c r="AD6" i="29"/>
  <c r="AE6" i="29"/>
  <c r="AD7" i="29"/>
  <c r="AE7" i="29"/>
  <c r="AD8" i="29"/>
  <c r="AE8" i="29"/>
  <c r="AD9" i="29"/>
  <c r="AE9" i="29"/>
  <c r="AD10" i="29"/>
  <c r="AE10" i="29"/>
  <c r="AD11" i="29"/>
  <c r="AE11" i="29"/>
  <c r="AD12" i="29"/>
  <c r="AE12" i="29"/>
  <c r="AD13" i="29"/>
  <c r="AE13" i="29"/>
  <c r="AD14" i="29"/>
  <c r="AE14" i="29"/>
  <c r="AD15" i="29"/>
  <c r="AE15" i="29"/>
  <c r="AD16" i="29"/>
  <c r="AE16" i="29"/>
  <c r="AD17" i="29"/>
  <c r="AE17" i="29"/>
  <c r="AD18" i="29"/>
  <c r="AE18" i="29"/>
  <c r="AD19" i="29"/>
  <c r="AE19" i="29"/>
  <c r="AD20" i="29"/>
  <c r="AE20" i="29"/>
  <c r="AD21" i="29"/>
  <c r="AE21" i="29"/>
  <c r="AD22" i="29"/>
  <c r="AE22" i="29"/>
  <c r="AD23" i="29"/>
  <c r="AE23" i="29"/>
  <c r="AD24" i="29"/>
  <c r="AE24" i="29"/>
  <c r="AD25" i="29"/>
  <c r="AE25" i="29"/>
  <c r="AD26" i="29"/>
  <c r="AE26" i="29"/>
  <c r="AD27" i="29"/>
  <c r="AE27" i="29"/>
  <c r="AD28" i="29"/>
  <c r="AE28" i="29"/>
  <c r="AD29" i="29"/>
  <c r="AE29" i="29"/>
  <c r="AD30" i="29"/>
  <c r="AE30" i="29"/>
  <c r="AD31" i="29"/>
  <c r="AE31" i="29"/>
  <c r="AD32" i="29"/>
  <c r="AE32" i="29"/>
  <c r="AD33" i="29"/>
  <c r="AE33" i="29"/>
  <c r="AD34" i="29"/>
  <c r="AE34" i="29"/>
  <c r="AD35" i="29"/>
  <c r="AE35" i="29"/>
  <c r="AD36" i="29"/>
  <c r="AE36" i="29"/>
  <c r="AD37" i="29"/>
  <c r="AE37" i="29"/>
  <c r="AD38" i="29"/>
  <c r="AE38" i="29"/>
  <c r="AD39" i="29"/>
  <c r="AE39" i="29"/>
  <c r="AD40" i="29"/>
  <c r="AE40" i="29"/>
  <c r="AD41" i="29"/>
  <c r="AE41" i="29"/>
  <c r="AD42" i="29"/>
  <c r="AE42" i="29"/>
  <c r="AD43" i="29"/>
  <c r="AE43" i="29"/>
  <c r="AD44" i="29"/>
  <c r="AE44" i="29"/>
  <c r="AD45" i="29"/>
  <c r="AE45" i="29"/>
  <c r="AD46" i="29"/>
  <c r="AE46" i="29"/>
  <c r="AD47" i="29"/>
  <c r="AE47" i="29"/>
  <c r="AD48" i="29"/>
  <c r="AE48" i="29"/>
  <c r="AD49" i="29"/>
  <c r="AE49" i="29"/>
  <c r="AD50" i="29"/>
  <c r="AE50" i="29"/>
  <c r="AD51" i="29"/>
  <c r="AE51" i="29"/>
  <c r="AD52" i="29"/>
  <c r="AE52" i="29"/>
  <c r="AD53" i="29"/>
  <c r="AE53" i="29"/>
  <c r="AD54" i="29"/>
  <c r="AE54" i="29"/>
  <c r="AD55" i="29"/>
  <c r="AE55" i="29"/>
  <c r="AD56" i="29"/>
  <c r="AE56" i="29"/>
  <c r="AD57" i="29"/>
  <c r="AE57" i="29"/>
  <c r="AD58" i="29"/>
  <c r="AE58" i="29"/>
  <c r="AD59" i="29"/>
  <c r="AE59" i="29"/>
  <c r="AD60" i="29"/>
  <c r="AE60" i="29"/>
  <c r="AD61" i="29"/>
  <c r="AE61" i="29"/>
  <c r="AD62" i="29"/>
  <c r="AE62" i="29"/>
  <c r="AD63" i="29"/>
  <c r="AE63" i="29"/>
  <c r="AD64" i="29"/>
  <c r="AE64" i="29"/>
  <c r="AD65" i="29"/>
  <c r="AE65" i="29"/>
  <c r="AD66" i="29"/>
  <c r="AE66" i="29"/>
  <c r="AD67" i="29"/>
  <c r="AE67" i="29"/>
  <c r="AD68" i="29"/>
  <c r="AE68" i="29"/>
  <c r="AD69" i="29"/>
  <c r="AE69" i="29"/>
  <c r="AD70" i="29"/>
  <c r="AE70" i="29"/>
  <c r="AD71" i="29"/>
  <c r="AE71" i="29"/>
  <c r="AD72" i="29"/>
  <c r="AE72" i="29"/>
  <c r="AD73" i="29"/>
  <c r="AE73" i="29"/>
  <c r="AD74" i="29"/>
  <c r="AE74" i="29"/>
  <c r="AD75" i="29"/>
  <c r="AE75" i="29"/>
  <c r="AD76" i="29"/>
  <c r="AE76" i="29"/>
  <c r="AD77" i="29"/>
  <c r="AE77" i="29"/>
  <c r="AD78" i="29"/>
  <c r="AE78" i="29"/>
  <c r="AD79" i="29"/>
  <c r="AE79" i="29"/>
  <c r="AD80" i="29"/>
  <c r="AE80" i="29"/>
  <c r="AD81" i="29"/>
  <c r="AE81" i="29"/>
  <c r="AD82" i="29"/>
  <c r="AE82" i="29"/>
  <c r="AD83" i="29"/>
  <c r="AE83" i="29"/>
  <c r="AD84" i="29"/>
  <c r="AE84" i="29"/>
  <c r="AD85" i="29"/>
  <c r="AE85" i="29"/>
  <c r="AD86" i="29"/>
  <c r="AE86" i="29"/>
  <c r="AD87" i="29"/>
  <c r="AE87" i="29"/>
  <c r="AD88" i="29"/>
  <c r="AE88" i="29"/>
  <c r="AD89" i="29"/>
  <c r="AE89" i="29"/>
  <c r="AD90" i="29"/>
  <c r="AE90" i="29"/>
  <c r="AD91" i="29"/>
  <c r="AE91" i="29"/>
  <c r="AD92" i="29"/>
  <c r="AE92" i="29"/>
  <c r="AD93" i="29"/>
  <c r="AE93" i="29"/>
  <c r="AD94" i="29"/>
  <c r="AE94" i="29"/>
  <c r="AD95" i="29"/>
  <c r="AE95" i="29"/>
  <c r="AD96" i="29"/>
  <c r="AE96" i="29"/>
  <c r="AD97" i="29"/>
  <c r="AE97" i="29"/>
  <c r="AD98" i="29"/>
  <c r="AE98" i="29"/>
  <c r="AD99" i="29"/>
  <c r="AE99" i="29"/>
  <c r="AD100" i="29"/>
  <c r="AE100" i="29"/>
  <c r="AD101" i="29"/>
  <c r="AE101" i="29"/>
  <c r="AD102" i="29"/>
  <c r="AE102" i="29"/>
  <c r="AD103" i="29"/>
  <c r="AE103" i="29"/>
  <c r="AD104" i="29"/>
  <c r="AE104" i="29"/>
  <c r="AD105" i="29"/>
  <c r="AE105" i="29"/>
  <c r="AD106" i="29"/>
  <c r="AE106" i="29"/>
  <c r="AD107" i="29"/>
  <c r="AE107" i="29"/>
  <c r="AD108" i="29"/>
  <c r="AE108" i="29"/>
  <c r="AD109" i="29"/>
  <c r="AE109" i="29"/>
  <c r="AD110" i="29"/>
  <c r="AE110" i="29"/>
  <c r="AD111" i="29"/>
  <c r="AE111" i="29"/>
  <c r="AD112" i="29"/>
  <c r="AE112" i="29"/>
  <c r="AD113" i="29"/>
  <c r="AE113" i="29"/>
  <c r="AD114" i="29"/>
  <c r="AE114" i="29"/>
  <c r="AD115" i="29"/>
  <c r="AE115" i="29"/>
  <c r="AD116" i="29"/>
  <c r="AE116" i="29"/>
  <c r="AD117" i="29"/>
  <c r="AE117" i="29"/>
  <c r="AD118" i="29"/>
  <c r="AE118" i="29"/>
  <c r="AD119" i="29"/>
  <c r="AE119" i="29"/>
  <c r="AD120" i="29"/>
  <c r="AE120" i="29"/>
  <c r="AD121" i="29"/>
  <c r="AE121" i="29"/>
  <c r="AD122" i="29"/>
  <c r="AE122" i="29"/>
  <c r="AD123" i="29"/>
  <c r="AE123" i="29"/>
  <c r="AD124" i="29"/>
  <c r="AE124" i="29"/>
  <c r="AD125" i="29"/>
  <c r="AE125" i="29"/>
  <c r="AD126" i="29"/>
  <c r="AE126" i="29"/>
  <c r="AD127" i="29"/>
  <c r="AE127" i="29"/>
  <c r="AD128" i="29"/>
  <c r="AE128" i="29"/>
  <c r="AD129" i="29"/>
  <c r="AE129" i="29"/>
  <c r="AD130" i="29"/>
  <c r="AE130" i="29"/>
  <c r="AD131" i="29"/>
  <c r="AE131" i="29"/>
  <c r="AD132" i="29"/>
  <c r="AE132" i="29"/>
  <c r="AD133" i="29"/>
  <c r="AE133" i="29"/>
  <c r="AD134" i="29"/>
  <c r="AE134" i="29"/>
  <c r="AD135" i="29"/>
  <c r="AE135" i="29"/>
  <c r="AD136" i="29"/>
  <c r="AE136" i="29"/>
  <c r="AD137" i="29"/>
  <c r="AE137" i="29"/>
  <c r="AD138" i="29"/>
  <c r="AE138" i="29"/>
  <c r="AD139" i="29"/>
  <c r="AE139" i="29"/>
  <c r="AD140" i="29"/>
  <c r="AE140" i="29"/>
  <c r="AD141" i="29"/>
  <c r="AE141" i="29"/>
  <c r="AD142" i="29"/>
  <c r="AE142" i="29"/>
  <c r="AD143" i="29"/>
  <c r="AE143" i="29"/>
  <c r="AD144" i="29"/>
  <c r="AE144" i="29"/>
  <c r="AD145" i="29"/>
  <c r="AE145" i="29"/>
  <c r="AD146" i="29"/>
  <c r="AE146" i="29"/>
  <c r="AD147" i="29"/>
  <c r="AE147" i="29"/>
  <c r="AD148" i="29"/>
  <c r="AE148" i="29"/>
  <c r="AD149" i="29"/>
  <c r="AE149" i="29"/>
  <c r="AD150" i="29"/>
  <c r="AE150" i="29"/>
  <c r="AD151" i="29"/>
  <c r="AE151" i="29"/>
  <c r="AD152" i="29"/>
  <c r="AE152" i="29"/>
  <c r="AD153" i="29"/>
  <c r="AE153" i="29"/>
  <c r="AD154" i="29"/>
  <c r="AE154" i="29"/>
  <c r="AD155" i="29"/>
  <c r="AE155" i="29"/>
  <c r="AD156" i="29"/>
  <c r="AE156" i="29"/>
  <c r="AD157" i="29"/>
  <c r="AE157" i="29"/>
  <c r="AD158" i="29"/>
  <c r="AE158" i="29"/>
  <c r="AD159" i="29"/>
  <c r="AE159" i="29"/>
  <c r="AD160" i="29"/>
  <c r="AE160" i="29"/>
  <c r="AD161" i="29"/>
  <c r="AE161" i="29"/>
  <c r="AD162" i="29"/>
  <c r="AE162" i="29"/>
  <c r="AD163" i="29"/>
  <c r="AE163" i="29"/>
  <c r="AD164" i="29"/>
  <c r="AE164" i="29"/>
  <c r="AD165" i="29"/>
  <c r="AE165" i="29"/>
  <c r="AD166" i="29"/>
  <c r="AE166" i="29"/>
  <c r="AD167" i="29"/>
  <c r="AE167" i="29"/>
  <c r="AD168" i="29"/>
  <c r="AE168" i="29"/>
  <c r="AD169" i="29"/>
  <c r="AE169" i="29"/>
  <c r="AD170" i="29"/>
  <c r="AE170" i="29"/>
  <c r="AD171" i="29"/>
  <c r="AE171" i="29"/>
  <c r="AD172" i="29"/>
  <c r="AE172" i="29"/>
  <c r="AD173" i="29"/>
  <c r="AE173" i="29"/>
  <c r="AD174" i="29"/>
  <c r="AE174" i="29"/>
  <c r="AD175" i="29"/>
  <c r="AE175" i="29"/>
  <c r="AD176" i="29"/>
  <c r="AE176" i="29"/>
  <c r="AD177" i="29"/>
  <c r="AE177" i="29"/>
  <c r="AD178" i="29"/>
  <c r="AE178" i="29"/>
  <c r="AD179" i="29"/>
  <c r="AE179" i="29"/>
  <c r="AD180" i="29"/>
  <c r="AE180" i="29"/>
  <c r="AD181" i="29"/>
  <c r="AE181" i="29"/>
  <c r="AD182" i="29"/>
  <c r="AE182" i="29"/>
  <c r="AD183" i="29"/>
  <c r="AE183" i="29"/>
  <c r="AD184" i="29"/>
  <c r="AE184" i="29"/>
  <c r="AD185" i="29"/>
  <c r="AE185" i="29"/>
  <c r="AD186" i="29"/>
  <c r="AE186" i="29"/>
  <c r="AD187" i="29"/>
  <c r="AE187" i="29"/>
  <c r="AD188" i="29"/>
  <c r="AE188" i="29"/>
  <c r="AD189" i="29"/>
  <c r="AE189" i="29"/>
  <c r="AD190" i="29"/>
  <c r="AE190" i="29"/>
  <c r="AD191" i="29"/>
  <c r="AE191" i="29"/>
  <c r="AD192" i="29"/>
  <c r="AE192" i="29"/>
  <c r="AD193" i="29"/>
  <c r="AE193" i="29"/>
  <c r="AD194" i="29"/>
  <c r="AE194" i="29"/>
  <c r="AD195" i="29"/>
  <c r="AE195" i="29"/>
  <c r="AD196" i="29"/>
  <c r="AE196" i="29"/>
  <c r="AD197" i="29"/>
  <c r="AE197" i="29"/>
  <c r="AD198" i="29"/>
  <c r="AE198" i="29"/>
  <c r="AD199" i="29"/>
  <c r="AE199" i="29"/>
  <c r="AD200" i="29"/>
  <c r="AE200" i="29"/>
  <c r="AD201" i="29"/>
  <c r="AE201" i="29"/>
  <c r="AD202" i="29"/>
  <c r="AE202" i="29"/>
  <c r="AD203" i="29"/>
  <c r="AE203" i="29"/>
  <c r="AD204" i="29"/>
  <c r="AE204" i="29"/>
  <c r="AD205" i="29"/>
  <c r="AE205" i="29"/>
  <c r="AD206" i="29"/>
  <c r="AE206" i="29"/>
  <c r="AD207" i="29"/>
  <c r="AE207" i="29"/>
  <c r="AD208" i="29"/>
  <c r="AE208" i="29"/>
  <c r="AD209" i="29"/>
  <c r="AE209" i="29"/>
  <c r="AD210" i="29"/>
  <c r="AE210" i="29"/>
  <c r="AD211" i="29"/>
  <c r="AE211" i="29"/>
  <c r="AD212" i="29"/>
  <c r="AE212" i="29"/>
  <c r="AD213" i="29"/>
  <c r="AE213" i="29"/>
  <c r="AD214" i="29"/>
  <c r="AE214" i="29"/>
  <c r="AD215" i="29"/>
  <c r="AE215" i="29"/>
  <c r="AD216" i="29"/>
  <c r="AE216" i="29"/>
  <c r="AD217" i="29"/>
  <c r="AE217" i="29"/>
  <c r="AD218" i="29"/>
  <c r="AE218" i="29"/>
  <c r="AD219" i="29"/>
  <c r="AE219" i="29"/>
  <c r="AD220" i="29"/>
  <c r="AE220" i="29"/>
  <c r="AD221" i="29"/>
  <c r="AE221" i="29"/>
  <c r="AD222" i="29"/>
  <c r="AE222" i="29"/>
  <c r="AD223" i="29"/>
  <c r="AE223" i="29"/>
  <c r="AD224" i="29"/>
  <c r="AE224" i="29"/>
  <c r="AD225" i="29"/>
  <c r="AE225" i="29"/>
  <c r="AD226" i="29"/>
  <c r="AE226" i="29"/>
  <c r="AD227" i="29"/>
  <c r="AE227" i="29"/>
  <c r="AD228" i="29"/>
  <c r="AE228" i="29"/>
  <c r="AD229" i="29"/>
  <c r="AE229" i="29"/>
  <c r="AD230" i="29"/>
  <c r="AE230" i="29"/>
  <c r="AD231" i="29"/>
  <c r="AE231" i="29"/>
  <c r="AD232" i="29"/>
  <c r="AE232" i="29"/>
  <c r="AD233" i="29"/>
  <c r="AE233" i="29"/>
  <c r="AD234" i="29"/>
  <c r="AE234" i="29"/>
  <c r="AD235" i="29"/>
  <c r="AE235" i="29"/>
  <c r="AD236" i="29"/>
  <c r="AE236" i="29"/>
  <c r="AD237" i="29"/>
  <c r="AE237" i="29"/>
  <c r="AD238" i="29"/>
  <c r="AE238" i="29"/>
  <c r="AD239" i="29"/>
  <c r="AE239" i="29"/>
  <c r="AD240" i="29"/>
  <c r="AE240" i="29"/>
  <c r="AD241" i="29"/>
  <c r="AE241" i="29"/>
  <c r="AD242" i="29"/>
  <c r="AE242" i="29"/>
  <c r="AD243" i="29"/>
  <c r="AE243" i="29"/>
  <c r="AD244" i="29"/>
  <c r="AE244" i="29"/>
  <c r="AD245" i="29"/>
  <c r="AE245" i="29"/>
  <c r="AD246" i="29"/>
  <c r="AE246" i="29"/>
  <c r="AD247" i="29"/>
  <c r="AE247" i="29"/>
  <c r="AD248" i="29"/>
  <c r="AE248" i="29"/>
  <c r="AD249" i="29"/>
  <c r="AE249" i="29"/>
  <c r="AD250" i="29"/>
  <c r="AE250" i="29"/>
  <c r="AD251" i="29"/>
  <c r="AE251" i="29"/>
  <c r="AD252" i="29"/>
  <c r="AE252" i="29"/>
  <c r="AD253" i="29"/>
  <c r="AE253" i="29"/>
  <c r="AD254" i="29"/>
  <c r="AE254" i="29"/>
  <c r="AD255" i="29"/>
  <c r="AE255" i="29"/>
  <c r="AD256" i="29"/>
  <c r="AE256" i="29"/>
  <c r="AD257" i="29"/>
  <c r="AE257" i="29"/>
  <c r="AD258" i="29"/>
  <c r="AE258" i="29"/>
  <c r="AD259" i="29"/>
  <c r="AE259" i="29"/>
  <c r="AD260" i="29"/>
  <c r="AE260" i="29"/>
  <c r="AD261" i="29"/>
  <c r="AE261" i="29"/>
  <c r="AD262" i="29"/>
  <c r="AE262" i="29"/>
  <c r="AD263" i="29"/>
  <c r="AE263" i="29"/>
  <c r="AD264" i="29"/>
  <c r="AE264" i="29"/>
  <c r="AD265" i="29"/>
  <c r="AE265" i="29"/>
  <c r="AD266" i="29"/>
  <c r="AE266" i="29"/>
  <c r="AD267" i="29"/>
  <c r="AE267" i="29"/>
  <c r="AD268" i="29"/>
  <c r="AE268" i="29"/>
  <c r="AD269" i="29"/>
  <c r="AE269" i="29"/>
  <c r="AD270" i="29"/>
  <c r="AE270" i="29"/>
  <c r="AD271" i="29"/>
  <c r="AE271" i="29"/>
  <c r="AD272" i="29"/>
  <c r="AE272" i="29"/>
  <c r="AD273" i="29"/>
  <c r="AE273" i="29"/>
  <c r="AD274" i="29"/>
  <c r="AE274" i="29"/>
  <c r="AD275" i="29"/>
  <c r="AE275" i="29"/>
  <c r="AD276" i="29"/>
  <c r="AE276" i="29"/>
  <c r="AD277" i="29"/>
  <c r="AE277" i="29"/>
  <c r="AD278" i="29"/>
  <c r="AE278" i="29"/>
  <c r="AD279" i="29"/>
  <c r="AE279" i="29"/>
  <c r="AD280" i="29"/>
  <c r="AE280" i="29"/>
  <c r="AD281" i="29"/>
  <c r="AE281" i="29"/>
  <c r="AD282" i="29"/>
  <c r="AE282" i="29"/>
  <c r="AD283" i="29"/>
  <c r="AE283" i="29"/>
  <c r="AD284" i="29"/>
  <c r="AE284" i="29"/>
  <c r="AD285" i="29"/>
  <c r="AE285" i="29"/>
  <c r="AD286" i="29"/>
  <c r="AE286" i="29"/>
  <c r="AD287" i="29"/>
  <c r="AE287" i="29"/>
  <c r="AD288" i="29"/>
  <c r="AE288" i="29"/>
  <c r="AD289" i="29"/>
  <c r="AE289" i="29"/>
  <c r="AD290" i="29"/>
  <c r="AE290" i="29"/>
  <c r="AD291" i="29"/>
  <c r="AE291" i="29"/>
  <c r="AD292" i="29"/>
  <c r="AE292" i="29"/>
  <c r="AD293" i="29"/>
  <c r="AE293" i="29"/>
  <c r="AD294" i="29"/>
  <c r="AE294" i="29"/>
  <c r="AD295" i="29"/>
  <c r="AE295" i="29"/>
  <c r="AD296" i="29"/>
  <c r="AE296" i="29"/>
  <c r="AD297" i="29"/>
  <c r="AE297" i="29"/>
  <c r="AD298" i="29"/>
  <c r="AE298" i="29"/>
  <c r="AD299" i="29"/>
  <c r="AE299" i="29"/>
  <c r="AD300" i="29"/>
  <c r="AE300" i="29"/>
  <c r="AE5" i="29"/>
  <c r="AD5" i="29"/>
  <c r="AD6" i="28"/>
  <c r="AE6" i="28"/>
  <c r="AD7" i="28"/>
  <c r="AE7" i="28"/>
  <c r="AD8" i="28"/>
  <c r="AE8" i="28"/>
  <c r="AD9" i="28"/>
  <c r="AE9" i="28"/>
  <c r="AD10" i="28"/>
  <c r="AE10" i="28"/>
  <c r="AD11" i="28"/>
  <c r="AE11" i="28"/>
  <c r="AD12" i="28"/>
  <c r="AE12" i="28"/>
  <c r="AD13" i="28"/>
  <c r="AE13" i="28"/>
  <c r="AD14" i="28"/>
  <c r="AE14" i="28"/>
  <c r="AD15" i="28"/>
  <c r="AE15" i="28"/>
  <c r="AD16" i="28"/>
  <c r="AE16" i="28"/>
  <c r="AD17" i="28"/>
  <c r="AE17" i="28"/>
  <c r="AD18" i="28"/>
  <c r="AE18" i="28"/>
  <c r="AD19" i="28"/>
  <c r="AE19" i="28"/>
  <c r="AD20" i="28"/>
  <c r="AE20" i="28"/>
  <c r="AD21" i="28"/>
  <c r="AE21" i="28"/>
  <c r="AD22" i="28"/>
  <c r="AE22" i="28"/>
  <c r="AD23" i="28"/>
  <c r="AE23" i="28"/>
  <c r="AD24" i="28"/>
  <c r="AE24" i="28"/>
  <c r="AD25" i="28"/>
  <c r="AE25" i="28"/>
  <c r="AD26" i="28"/>
  <c r="AE26" i="28"/>
  <c r="AD27" i="28"/>
  <c r="AE27" i="28"/>
  <c r="AD28" i="28"/>
  <c r="AE28" i="28"/>
  <c r="AD29" i="28"/>
  <c r="AE29" i="28"/>
  <c r="AD30" i="28"/>
  <c r="AE30" i="28"/>
  <c r="AD31" i="28"/>
  <c r="AE31" i="28"/>
  <c r="AD32" i="28"/>
  <c r="AE32" i="28"/>
  <c r="AD33" i="28"/>
  <c r="AE33" i="28"/>
  <c r="AD34" i="28"/>
  <c r="AE34" i="28"/>
  <c r="AD35" i="28"/>
  <c r="AE35" i="28"/>
  <c r="AD36" i="28"/>
  <c r="AE36" i="28"/>
  <c r="AD37" i="28"/>
  <c r="AE37" i="28"/>
  <c r="AD38" i="28"/>
  <c r="AE38" i="28"/>
  <c r="AD39" i="28"/>
  <c r="AE39" i="28"/>
  <c r="AD40" i="28"/>
  <c r="AE40" i="28"/>
  <c r="AD41" i="28"/>
  <c r="AE41" i="28"/>
  <c r="AD42" i="28"/>
  <c r="AE42" i="28"/>
  <c r="AD43" i="28"/>
  <c r="AE43" i="28"/>
  <c r="AD44" i="28"/>
  <c r="AE44" i="28"/>
  <c r="AD45" i="28"/>
  <c r="AE45" i="28"/>
  <c r="AD46" i="28"/>
  <c r="AE46" i="28"/>
  <c r="AD47" i="28"/>
  <c r="AE47" i="28"/>
  <c r="AD48" i="28"/>
  <c r="AE48" i="28"/>
  <c r="AD49" i="28"/>
  <c r="AE49" i="28"/>
  <c r="AD50" i="28"/>
  <c r="AE50" i="28"/>
  <c r="AD51" i="28"/>
  <c r="AE51" i="28"/>
  <c r="AD52" i="28"/>
  <c r="AE52" i="28"/>
  <c r="AD53" i="28"/>
  <c r="AE53" i="28"/>
  <c r="AD54" i="28"/>
  <c r="AE54" i="28"/>
  <c r="AD55" i="28"/>
  <c r="AE55" i="28"/>
  <c r="AD56" i="28"/>
  <c r="AE56" i="28"/>
  <c r="AD57" i="28"/>
  <c r="AE57" i="28"/>
  <c r="AD58" i="28"/>
  <c r="AE58" i="28"/>
  <c r="AD59" i="28"/>
  <c r="AE59" i="28"/>
  <c r="AD60" i="28"/>
  <c r="AE60" i="28"/>
  <c r="AD61" i="28"/>
  <c r="AE61" i="28"/>
  <c r="AD62" i="28"/>
  <c r="AE62" i="28"/>
  <c r="AD63" i="28"/>
  <c r="AE63" i="28"/>
  <c r="AD64" i="28"/>
  <c r="AE64" i="28"/>
  <c r="AD65" i="28"/>
  <c r="AE65" i="28"/>
  <c r="AD66" i="28"/>
  <c r="AE66" i="28"/>
  <c r="AD67" i="28"/>
  <c r="AE67" i="28"/>
  <c r="AD68" i="28"/>
  <c r="AE68" i="28"/>
  <c r="AD69" i="28"/>
  <c r="AE69" i="28"/>
  <c r="AD70" i="28"/>
  <c r="AE70" i="28"/>
  <c r="AD71" i="28"/>
  <c r="AE71" i="28"/>
  <c r="AD72" i="28"/>
  <c r="AE72" i="28"/>
  <c r="AD73" i="28"/>
  <c r="AE73" i="28"/>
  <c r="AD74" i="28"/>
  <c r="AE74" i="28"/>
  <c r="AD75" i="28"/>
  <c r="AE75" i="28"/>
  <c r="AD76" i="28"/>
  <c r="AE76" i="28"/>
  <c r="AD77" i="28"/>
  <c r="AE77" i="28"/>
  <c r="AD78" i="28"/>
  <c r="AE78" i="28"/>
  <c r="AD79" i="28"/>
  <c r="AE79" i="28"/>
  <c r="AD80" i="28"/>
  <c r="AE80" i="28"/>
  <c r="AD81" i="28"/>
  <c r="AE81" i="28"/>
  <c r="AD82" i="28"/>
  <c r="AE82" i="28"/>
  <c r="AD83" i="28"/>
  <c r="AE83" i="28"/>
  <c r="AD84" i="28"/>
  <c r="AE84" i="28"/>
  <c r="AD85" i="28"/>
  <c r="AE85" i="28"/>
  <c r="AD86" i="28"/>
  <c r="AE86" i="28"/>
  <c r="AD87" i="28"/>
  <c r="AE87" i="28"/>
  <c r="AD88" i="28"/>
  <c r="AE88" i="28"/>
  <c r="AD89" i="28"/>
  <c r="AE89" i="28"/>
  <c r="AD90" i="28"/>
  <c r="AE90" i="28"/>
  <c r="AD91" i="28"/>
  <c r="AE91" i="28"/>
  <c r="AD92" i="28"/>
  <c r="AE92" i="28"/>
  <c r="AD93" i="28"/>
  <c r="AE93" i="28"/>
  <c r="AD94" i="28"/>
  <c r="AE94" i="28"/>
  <c r="AD95" i="28"/>
  <c r="AE95" i="28"/>
  <c r="AD96" i="28"/>
  <c r="AE96" i="28"/>
  <c r="AD97" i="28"/>
  <c r="AE97" i="28"/>
  <c r="AD98" i="28"/>
  <c r="AE98" i="28"/>
  <c r="AD99" i="28"/>
  <c r="AE99" i="28"/>
  <c r="AD100" i="28"/>
  <c r="AE100" i="28"/>
  <c r="AD101" i="28"/>
  <c r="AE101" i="28"/>
  <c r="AD102" i="28"/>
  <c r="AE102" i="28"/>
  <c r="AD103" i="28"/>
  <c r="AE103" i="28"/>
  <c r="AD104" i="28"/>
  <c r="AE104" i="28"/>
  <c r="AD105" i="28"/>
  <c r="AE105" i="28"/>
  <c r="AD106" i="28"/>
  <c r="AE106" i="28"/>
  <c r="AD107" i="28"/>
  <c r="AE107" i="28"/>
  <c r="AD108" i="28"/>
  <c r="AE108" i="28"/>
  <c r="AD109" i="28"/>
  <c r="AE109" i="28"/>
  <c r="AD110" i="28"/>
  <c r="AE110" i="28"/>
  <c r="AD111" i="28"/>
  <c r="AE111" i="28"/>
  <c r="AD112" i="28"/>
  <c r="AE112" i="28"/>
  <c r="AD113" i="28"/>
  <c r="AE113" i="28"/>
  <c r="AD114" i="28"/>
  <c r="AE114" i="28"/>
  <c r="AD115" i="28"/>
  <c r="AE115" i="28"/>
  <c r="AD116" i="28"/>
  <c r="AE116" i="28"/>
  <c r="AD117" i="28"/>
  <c r="AE117" i="28"/>
  <c r="AD118" i="28"/>
  <c r="AE118" i="28"/>
  <c r="AD119" i="28"/>
  <c r="AE119" i="28"/>
  <c r="AD120" i="28"/>
  <c r="AE120" i="28"/>
  <c r="AD121" i="28"/>
  <c r="AE121" i="28"/>
  <c r="AD122" i="28"/>
  <c r="AE122" i="28"/>
  <c r="AD123" i="28"/>
  <c r="AE123" i="28"/>
  <c r="AD124" i="28"/>
  <c r="AE124" i="28"/>
  <c r="AD125" i="28"/>
  <c r="AE125" i="28"/>
  <c r="AD126" i="28"/>
  <c r="AE126" i="28"/>
  <c r="AD127" i="28"/>
  <c r="AE127" i="28"/>
  <c r="AD128" i="28"/>
  <c r="AE128" i="28"/>
  <c r="AD129" i="28"/>
  <c r="AE129" i="28"/>
  <c r="AD130" i="28"/>
  <c r="AE130" i="28"/>
  <c r="AD131" i="28"/>
  <c r="AE131" i="28"/>
  <c r="AD132" i="28"/>
  <c r="AE132" i="28"/>
  <c r="AD133" i="28"/>
  <c r="AE133" i="28"/>
  <c r="AD134" i="28"/>
  <c r="AE134" i="28"/>
  <c r="AD135" i="28"/>
  <c r="AE135" i="28"/>
  <c r="AD136" i="28"/>
  <c r="AE136" i="28"/>
  <c r="AD137" i="28"/>
  <c r="AE137" i="28"/>
  <c r="AD138" i="28"/>
  <c r="AE138" i="28"/>
  <c r="AD139" i="28"/>
  <c r="AE139" i="28"/>
  <c r="AD140" i="28"/>
  <c r="AE140" i="28"/>
  <c r="AD141" i="28"/>
  <c r="AE141" i="28"/>
  <c r="AD142" i="28"/>
  <c r="AE142" i="28"/>
  <c r="AD143" i="28"/>
  <c r="AE143" i="28"/>
  <c r="AD144" i="28"/>
  <c r="AE144" i="28"/>
  <c r="AD145" i="28"/>
  <c r="AE145" i="28"/>
  <c r="AD146" i="28"/>
  <c r="AE146" i="28"/>
  <c r="AD147" i="28"/>
  <c r="AE147" i="28"/>
  <c r="AD148" i="28"/>
  <c r="AE148" i="28"/>
  <c r="AD149" i="28"/>
  <c r="AE149" i="28"/>
  <c r="AD150" i="28"/>
  <c r="AE150" i="28"/>
  <c r="AD151" i="28"/>
  <c r="AE151" i="28"/>
  <c r="AD152" i="28"/>
  <c r="AE152" i="28"/>
  <c r="AD153" i="28"/>
  <c r="AE153" i="28"/>
  <c r="AD154" i="28"/>
  <c r="AE154" i="28"/>
  <c r="AD155" i="28"/>
  <c r="AE155" i="28"/>
  <c r="AD156" i="28"/>
  <c r="AE156" i="28"/>
  <c r="AD157" i="28"/>
  <c r="AE157" i="28"/>
  <c r="AD158" i="28"/>
  <c r="AE158" i="28"/>
  <c r="AD159" i="28"/>
  <c r="AE159" i="28"/>
  <c r="AD160" i="28"/>
  <c r="AE160" i="28"/>
  <c r="AD161" i="28"/>
  <c r="AE161" i="28"/>
  <c r="AD162" i="28"/>
  <c r="AE162" i="28"/>
  <c r="AD163" i="28"/>
  <c r="AE163" i="28"/>
  <c r="AD164" i="28"/>
  <c r="AE164" i="28"/>
  <c r="AD165" i="28"/>
  <c r="AE165" i="28"/>
  <c r="AD166" i="28"/>
  <c r="AE166" i="28"/>
  <c r="AD167" i="28"/>
  <c r="AE167" i="28"/>
  <c r="AD168" i="28"/>
  <c r="AE168" i="28"/>
  <c r="AD169" i="28"/>
  <c r="AE169" i="28"/>
  <c r="AD170" i="28"/>
  <c r="AE170" i="28"/>
  <c r="AD171" i="28"/>
  <c r="AE171" i="28"/>
  <c r="AD172" i="28"/>
  <c r="AE172" i="28"/>
  <c r="AD173" i="28"/>
  <c r="AE173" i="28"/>
  <c r="AD174" i="28"/>
  <c r="AE174" i="28"/>
  <c r="AD175" i="28"/>
  <c r="AE175" i="28"/>
  <c r="AD176" i="28"/>
  <c r="AE176" i="28"/>
  <c r="AD177" i="28"/>
  <c r="AE177" i="28"/>
  <c r="AD178" i="28"/>
  <c r="AE178" i="28"/>
  <c r="AD179" i="28"/>
  <c r="AE179" i="28"/>
  <c r="AD180" i="28"/>
  <c r="AE180" i="28"/>
  <c r="AD181" i="28"/>
  <c r="AE181" i="28"/>
  <c r="AD182" i="28"/>
  <c r="AE182" i="28"/>
  <c r="AD183" i="28"/>
  <c r="AE183" i="28"/>
  <c r="AD184" i="28"/>
  <c r="AE184" i="28"/>
  <c r="AD185" i="28"/>
  <c r="AE185" i="28"/>
  <c r="AD186" i="28"/>
  <c r="AE186" i="28"/>
  <c r="AD187" i="28"/>
  <c r="AE187" i="28"/>
  <c r="AD188" i="28"/>
  <c r="AE188" i="28"/>
  <c r="AD189" i="28"/>
  <c r="AE189" i="28"/>
  <c r="AD190" i="28"/>
  <c r="AE190" i="28"/>
  <c r="AD191" i="28"/>
  <c r="AE191" i="28"/>
  <c r="AD192" i="28"/>
  <c r="AE192" i="28"/>
  <c r="AD193" i="28"/>
  <c r="AE193" i="28"/>
  <c r="AD194" i="28"/>
  <c r="AE194" i="28"/>
  <c r="AD195" i="28"/>
  <c r="AE195" i="28"/>
  <c r="AD196" i="28"/>
  <c r="AE196" i="28"/>
  <c r="AD197" i="28"/>
  <c r="AE197" i="28"/>
  <c r="AD198" i="28"/>
  <c r="AE198" i="28"/>
  <c r="AD199" i="28"/>
  <c r="AE199" i="28"/>
  <c r="AD200" i="28"/>
  <c r="AE200" i="28"/>
  <c r="AD201" i="28"/>
  <c r="AE201" i="28"/>
  <c r="AD202" i="28"/>
  <c r="AE202" i="28"/>
  <c r="AD203" i="28"/>
  <c r="AE203" i="28"/>
  <c r="AD204" i="28"/>
  <c r="AE204" i="28"/>
  <c r="AD205" i="28"/>
  <c r="AE205" i="28"/>
  <c r="AD206" i="28"/>
  <c r="AE206" i="28"/>
  <c r="AD207" i="28"/>
  <c r="AE207" i="28"/>
  <c r="AD208" i="28"/>
  <c r="AE208" i="28"/>
  <c r="AD209" i="28"/>
  <c r="AE209" i="28"/>
  <c r="AD210" i="28"/>
  <c r="AE210" i="28"/>
  <c r="AD211" i="28"/>
  <c r="AE211" i="28"/>
  <c r="AD212" i="28"/>
  <c r="AE212" i="28"/>
  <c r="AD213" i="28"/>
  <c r="AE213" i="28"/>
  <c r="AD214" i="28"/>
  <c r="AE214" i="28"/>
  <c r="AD215" i="28"/>
  <c r="AE215" i="28"/>
  <c r="AD216" i="28"/>
  <c r="AE216" i="28"/>
  <c r="AD217" i="28"/>
  <c r="AE217" i="28"/>
  <c r="AD218" i="28"/>
  <c r="AE218" i="28"/>
  <c r="AD219" i="28"/>
  <c r="AE219" i="28"/>
  <c r="AD220" i="28"/>
  <c r="AE220" i="28"/>
  <c r="AD221" i="28"/>
  <c r="AE221" i="28"/>
  <c r="AD222" i="28"/>
  <c r="AE222" i="28"/>
  <c r="AD223" i="28"/>
  <c r="AE223" i="28"/>
  <c r="AD224" i="28"/>
  <c r="AE224" i="28"/>
  <c r="AD225" i="28"/>
  <c r="AE225" i="28"/>
  <c r="AD226" i="28"/>
  <c r="AE226" i="28"/>
  <c r="AD227" i="28"/>
  <c r="AE227" i="28"/>
  <c r="AD228" i="28"/>
  <c r="AE228" i="28"/>
  <c r="AD229" i="28"/>
  <c r="AE229" i="28"/>
  <c r="AD230" i="28"/>
  <c r="AE230" i="28"/>
  <c r="AD231" i="28"/>
  <c r="AE231" i="28"/>
  <c r="AD232" i="28"/>
  <c r="AE232" i="28"/>
  <c r="AD233" i="28"/>
  <c r="AE233" i="28"/>
  <c r="AD234" i="28"/>
  <c r="AE234" i="28"/>
  <c r="AD235" i="28"/>
  <c r="AE235" i="28"/>
  <c r="AD236" i="28"/>
  <c r="AE236" i="28"/>
  <c r="AD237" i="28"/>
  <c r="AE237" i="28"/>
  <c r="AD238" i="28"/>
  <c r="AE238" i="28"/>
  <c r="AD239" i="28"/>
  <c r="AE239" i="28"/>
  <c r="AD240" i="28"/>
  <c r="AE240" i="28"/>
  <c r="AD241" i="28"/>
  <c r="AE241" i="28"/>
  <c r="AD242" i="28"/>
  <c r="AE242" i="28"/>
  <c r="AD243" i="28"/>
  <c r="AE243" i="28"/>
  <c r="AD244" i="28"/>
  <c r="AE244" i="28"/>
  <c r="AD245" i="28"/>
  <c r="AE245" i="28"/>
  <c r="AD246" i="28"/>
  <c r="AE246" i="28"/>
  <c r="AD247" i="28"/>
  <c r="AE247" i="28"/>
  <c r="AD248" i="28"/>
  <c r="AE248" i="28"/>
  <c r="AD249" i="28"/>
  <c r="AE249" i="28"/>
  <c r="AD250" i="28"/>
  <c r="AE250" i="28"/>
  <c r="AD251" i="28"/>
  <c r="AE251" i="28"/>
  <c r="AD252" i="28"/>
  <c r="AE252" i="28"/>
  <c r="AD253" i="28"/>
  <c r="AE253" i="28"/>
  <c r="AD254" i="28"/>
  <c r="AE254" i="28"/>
  <c r="AD255" i="28"/>
  <c r="AE255" i="28"/>
  <c r="AD256" i="28"/>
  <c r="AE256" i="28"/>
  <c r="AD257" i="28"/>
  <c r="AE257" i="28"/>
  <c r="AD258" i="28"/>
  <c r="AE258" i="28"/>
  <c r="AD259" i="28"/>
  <c r="AE259" i="28"/>
  <c r="AD260" i="28"/>
  <c r="AE260" i="28"/>
  <c r="AD261" i="28"/>
  <c r="AE261" i="28"/>
  <c r="AD262" i="28"/>
  <c r="AE262" i="28"/>
  <c r="AD263" i="28"/>
  <c r="AE263" i="28"/>
  <c r="AD264" i="28"/>
  <c r="AE264" i="28"/>
  <c r="AD265" i="28"/>
  <c r="AE265" i="28"/>
  <c r="AD266" i="28"/>
  <c r="AE266" i="28"/>
  <c r="AD267" i="28"/>
  <c r="AE267" i="28"/>
  <c r="AD268" i="28"/>
  <c r="AE268" i="28"/>
  <c r="AD269" i="28"/>
  <c r="AE269" i="28"/>
  <c r="AD270" i="28"/>
  <c r="AE270" i="28"/>
  <c r="AD271" i="28"/>
  <c r="AE271" i="28"/>
  <c r="AD272" i="28"/>
  <c r="AE272" i="28"/>
  <c r="AD273" i="28"/>
  <c r="AE273" i="28"/>
  <c r="AD274" i="28"/>
  <c r="AE274" i="28"/>
  <c r="AD275" i="28"/>
  <c r="AE275" i="28"/>
  <c r="AD276" i="28"/>
  <c r="AE276" i="28"/>
  <c r="AD277" i="28"/>
  <c r="AE277" i="28"/>
  <c r="AD278" i="28"/>
  <c r="AE278" i="28"/>
  <c r="AD279" i="28"/>
  <c r="AE279" i="28"/>
  <c r="AD280" i="28"/>
  <c r="AE280" i="28"/>
  <c r="AD281" i="28"/>
  <c r="AE281" i="28"/>
  <c r="AD282" i="28"/>
  <c r="AE282" i="28"/>
  <c r="AD283" i="28"/>
  <c r="AE283" i="28"/>
  <c r="AD284" i="28"/>
  <c r="AE284" i="28"/>
  <c r="AD285" i="28"/>
  <c r="AE285" i="28"/>
  <c r="AD286" i="28"/>
  <c r="AE286" i="28"/>
  <c r="AD287" i="28"/>
  <c r="AE287" i="28"/>
  <c r="AD288" i="28"/>
  <c r="AE288" i="28"/>
  <c r="AD289" i="28"/>
  <c r="AE289" i="28"/>
  <c r="AD290" i="28"/>
  <c r="AE290" i="28"/>
  <c r="AD291" i="28"/>
  <c r="AE291" i="28"/>
  <c r="AD292" i="28"/>
  <c r="AE292" i="28"/>
  <c r="AD293" i="28"/>
  <c r="AE293" i="28"/>
  <c r="AD294" i="28"/>
  <c r="AE294" i="28"/>
  <c r="AD295" i="28"/>
  <c r="AE295" i="28"/>
  <c r="AD296" i="28"/>
  <c r="AE296" i="28"/>
  <c r="AD297" i="28"/>
  <c r="AE297" i="28"/>
  <c r="AD298" i="28"/>
  <c r="AE298" i="28"/>
  <c r="AD299" i="28"/>
  <c r="AE299" i="28"/>
  <c r="AD300" i="28"/>
  <c r="AE300" i="28"/>
  <c r="AE5" i="28"/>
  <c r="AD5" i="28"/>
  <c r="AD6" i="26"/>
  <c r="AE6" i="26"/>
  <c r="AD7" i="26"/>
  <c r="AE7" i="26"/>
  <c r="AD8" i="26"/>
  <c r="AE8" i="26"/>
  <c r="AD9" i="26"/>
  <c r="AE9" i="26"/>
  <c r="AD10" i="26"/>
  <c r="AE10" i="26"/>
  <c r="AD11" i="26"/>
  <c r="AE11" i="26"/>
  <c r="AD12" i="26"/>
  <c r="AE12" i="26"/>
  <c r="AD13" i="26"/>
  <c r="AE13" i="26"/>
  <c r="AD14" i="26"/>
  <c r="AE14" i="26"/>
  <c r="AD15" i="26"/>
  <c r="AE15" i="26"/>
  <c r="AD16" i="26"/>
  <c r="AE16" i="26"/>
  <c r="AD17" i="26"/>
  <c r="AE17" i="26"/>
  <c r="AD18" i="26"/>
  <c r="AE18" i="26"/>
  <c r="AD19" i="26"/>
  <c r="AE19" i="26"/>
  <c r="AD20" i="26"/>
  <c r="AE20" i="26"/>
  <c r="AD21" i="26"/>
  <c r="AE21" i="26"/>
  <c r="AD22" i="26"/>
  <c r="AE22" i="26"/>
  <c r="AD23" i="26"/>
  <c r="AE23" i="26"/>
  <c r="AD24" i="26"/>
  <c r="AE24" i="26"/>
  <c r="AD25" i="26"/>
  <c r="AE25" i="26"/>
  <c r="AD26" i="26"/>
  <c r="AE26" i="26"/>
  <c r="AD27" i="26"/>
  <c r="AE27" i="26"/>
  <c r="AD28" i="26"/>
  <c r="AE28" i="26"/>
  <c r="AD29" i="26"/>
  <c r="AE29" i="26"/>
  <c r="AD30" i="26"/>
  <c r="AE30" i="26"/>
  <c r="AD31" i="26"/>
  <c r="AE31" i="26"/>
  <c r="AD32" i="26"/>
  <c r="AE32" i="26"/>
  <c r="AD33" i="26"/>
  <c r="AE33" i="26"/>
  <c r="AD34" i="26"/>
  <c r="AE34" i="26"/>
  <c r="AD35" i="26"/>
  <c r="AE35" i="26"/>
  <c r="AD36" i="26"/>
  <c r="AE36" i="26"/>
  <c r="AD37" i="26"/>
  <c r="AE37" i="26"/>
  <c r="AD38" i="26"/>
  <c r="AE38" i="26"/>
  <c r="AD39" i="26"/>
  <c r="AE39" i="26"/>
  <c r="AD40" i="26"/>
  <c r="AE40" i="26"/>
  <c r="AD41" i="26"/>
  <c r="AE41" i="26"/>
  <c r="AD42" i="26"/>
  <c r="AE42" i="26"/>
  <c r="AD43" i="26"/>
  <c r="AE43" i="26"/>
  <c r="AD44" i="26"/>
  <c r="AE44" i="26"/>
  <c r="AD45" i="26"/>
  <c r="AE45" i="26"/>
  <c r="AD46" i="26"/>
  <c r="AE46" i="26"/>
  <c r="AD47" i="26"/>
  <c r="AE47" i="26"/>
  <c r="AD48" i="26"/>
  <c r="AE48" i="26"/>
  <c r="AD49" i="26"/>
  <c r="AE49" i="26"/>
  <c r="AD50" i="26"/>
  <c r="AE50" i="26"/>
  <c r="AD51" i="26"/>
  <c r="AE51" i="26"/>
  <c r="AD52" i="26"/>
  <c r="AE52" i="26"/>
  <c r="AD53" i="26"/>
  <c r="AE53" i="26"/>
  <c r="AD54" i="26"/>
  <c r="AE54" i="26"/>
  <c r="AD55" i="26"/>
  <c r="AE55" i="26"/>
  <c r="AD56" i="26"/>
  <c r="AE56" i="26"/>
  <c r="AD57" i="26"/>
  <c r="AE57" i="26"/>
  <c r="AD58" i="26"/>
  <c r="AE58" i="26"/>
  <c r="AD59" i="26"/>
  <c r="AE59" i="26"/>
  <c r="AD60" i="26"/>
  <c r="AE60" i="26"/>
  <c r="AD61" i="26"/>
  <c r="AE61" i="26"/>
  <c r="AD62" i="26"/>
  <c r="AE62" i="26"/>
  <c r="AD63" i="26"/>
  <c r="AE63" i="26"/>
  <c r="AD64" i="26"/>
  <c r="AE64" i="26"/>
  <c r="AD65" i="26"/>
  <c r="AE65" i="26"/>
  <c r="AD66" i="26"/>
  <c r="AE66" i="26"/>
  <c r="AD67" i="26"/>
  <c r="AE67" i="26"/>
  <c r="AD68" i="26"/>
  <c r="AE68" i="26"/>
  <c r="AD69" i="26"/>
  <c r="AE69" i="26"/>
  <c r="AD70" i="26"/>
  <c r="AE70" i="26"/>
  <c r="AD71" i="26"/>
  <c r="AE71" i="26"/>
  <c r="AD72" i="26"/>
  <c r="AE72" i="26"/>
  <c r="AD73" i="26"/>
  <c r="AE73" i="26"/>
  <c r="AD74" i="26"/>
  <c r="AE74" i="26"/>
  <c r="AD75" i="26"/>
  <c r="AE75" i="26"/>
  <c r="AD76" i="26"/>
  <c r="AE76" i="26"/>
  <c r="AD77" i="26"/>
  <c r="AE77" i="26"/>
  <c r="AD78" i="26"/>
  <c r="AE78" i="26"/>
  <c r="AD79" i="26"/>
  <c r="AE79" i="26"/>
  <c r="AD80" i="26"/>
  <c r="AE80" i="26"/>
  <c r="AD81" i="26"/>
  <c r="AE81" i="26"/>
  <c r="AD82" i="26"/>
  <c r="AE82" i="26"/>
  <c r="AD83" i="26"/>
  <c r="AE83" i="26"/>
  <c r="AD84" i="26"/>
  <c r="AE84" i="26"/>
  <c r="AD85" i="26"/>
  <c r="AE85" i="26"/>
  <c r="AD86" i="26"/>
  <c r="AE86" i="26"/>
  <c r="AD87" i="26"/>
  <c r="AE87" i="26"/>
  <c r="AD88" i="26"/>
  <c r="AE88" i="26"/>
  <c r="AD89" i="26"/>
  <c r="AE89" i="26"/>
  <c r="AD90" i="26"/>
  <c r="AE90" i="26"/>
  <c r="AD91" i="26"/>
  <c r="AE91" i="26"/>
  <c r="AD92" i="26"/>
  <c r="AE92" i="26"/>
  <c r="AD93" i="26"/>
  <c r="AE93" i="26"/>
  <c r="AD94" i="26"/>
  <c r="AE94" i="26"/>
  <c r="AD95" i="26"/>
  <c r="AE95" i="26"/>
  <c r="AD96" i="26"/>
  <c r="AE96" i="26"/>
  <c r="AD97" i="26"/>
  <c r="AE97" i="26"/>
  <c r="AD98" i="26"/>
  <c r="AE98" i="26"/>
  <c r="AD99" i="26"/>
  <c r="AE99" i="26"/>
  <c r="AD100" i="26"/>
  <c r="AE100" i="26"/>
  <c r="AD101" i="26"/>
  <c r="AE101" i="26"/>
  <c r="AD102" i="26"/>
  <c r="AE102" i="26"/>
  <c r="AD103" i="26"/>
  <c r="AE103" i="26"/>
  <c r="AD104" i="26"/>
  <c r="AE104" i="26"/>
  <c r="AD105" i="26"/>
  <c r="AE105" i="26"/>
  <c r="AD106" i="26"/>
  <c r="AE106" i="26"/>
  <c r="AD107" i="26"/>
  <c r="AE107" i="26"/>
  <c r="AD108" i="26"/>
  <c r="AE108" i="26"/>
  <c r="AD109" i="26"/>
  <c r="AE109" i="26"/>
  <c r="AD110" i="26"/>
  <c r="AE110" i="26"/>
  <c r="AD111" i="26"/>
  <c r="AE111" i="26"/>
  <c r="AD112" i="26"/>
  <c r="AE112" i="26"/>
  <c r="AD113" i="26"/>
  <c r="AE113" i="26"/>
  <c r="AD114" i="26"/>
  <c r="AE114" i="26"/>
  <c r="AD115" i="26"/>
  <c r="AE115" i="26"/>
  <c r="AD116" i="26"/>
  <c r="AE116" i="26"/>
  <c r="AD117" i="26"/>
  <c r="AE117" i="26"/>
  <c r="AD118" i="26"/>
  <c r="AE118" i="26"/>
  <c r="AD119" i="26"/>
  <c r="AE119" i="26"/>
  <c r="AD120" i="26"/>
  <c r="AE120" i="26"/>
  <c r="AD121" i="26"/>
  <c r="AE121" i="26"/>
  <c r="AD122" i="26"/>
  <c r="AE122" i="26"/>
  <c r="AD123" i="26"/>
  <c r="AE123" i="26"/>
  <c r="AD124" i="26"/>
  <c r="AE124" i="26"/>
  <c r="AD125" i="26"/>
  <c r="AE125" i="26"/>
  <c r="AD126" i="26"/>
  <c r="AE126" i="26"/>
  <c r="AD127" i="26"/>
  <c r="AE127" i="26"/>
  <c r="AD128" i="26"/>
  <c r="AE128" i="26"/>
  <c r="AD129" i="26"/>
  <c r="AE129" i="26"/>
  <c r="AD130" i="26"/>
  <c r="AE130" i="26"/>
  <c r="AD131" i="26"/>
  <c r="AE131" i="26"/>
  <c r="AD132" i="26"/>
  <c r="AE132" i="26"/>
  <c r="AD133" i="26"/>
  <c r="AE133" i="26"/>
  <c r="AD134" i="26"/>
  <c r="AE134" i="26"/>
  <c r="AD135" i="26"/>
  <c r="AE135" i="26"/>
  <c r="AD136" i="26"/>
  <c r="AE136" i="26"/>
  <c r="AD137" i="26"/>
  <c r="AE137" i="26"/>
  <c r="AD138" i="26"/>
  <c r="AE138" i="26"/>
  <c r="AD139" i="26"/>
  <c r="AE139" i="26"/>
  <c r="AD140" i="26"/>
  <c r="AE140" i="26"/>
  <c r="AD141" i="26"/>
  <c r="AE141" i="26"/>
  <c r="AD142" i="26"/>
  <c r="AE142" i="26"/>
  <c r="AD143" i="26"/>
  <c r="AE143" i="26"/>
  <c r="AD144" i="26"/>
  <c r="AE144" i="26"/>
  <c r="AD145" i="26"/>
  <c r="AE145" i="26"/>
  <c r="AD146" i="26"/>
  <c r="AE146" i="26"/>
  <c r="AD147" i="26"/>
  <c r="AE147" i="26"/>
  <c r="AD148" i="26"/>
  <c r="AE148" i="26"/>
  <c r="AD149" i="26"/>
  <c r="AE149" i="26"/>
  <c r="AD150" i="26"/>
  <c r="AE150" i="26"/>
  <c r="AD151" i="26"/>
  <c r="AE151" i="26"/>
  <c r="AD152" i="26"/>
  <c r="AE152" i="26"/>
  <c r="AD153" i="26"/>
  <c r="AE153" i="26"/>
  <c r="AD154" i="26"/>
  <c r="AE154" i="26"/>
  <c r="AD155" i="26"/>
  <c r="AE155" i="26"/>
  <c r="AD156" i="26"/>
  <c r="AE156" i="26"/>
  <c r="AD157" i="26"/>
  <c r="AE157" i="26"/>
  <c r="AD158" i="26"/>
  <c r="AE158" i="26"/>
  <c r="AD159" i="26"/>
  <c r="AE159" i="26"/>
  <c r="AD160" i="26"/>
  <c r="AE160" i="26"/>
  <c r="AD161" i="26"/>
  <c r="AE161" i="26"/>
  <c r="AD162" i="26"/>
  <c r="AE162" i="26"/>
  <c r="AD163" i="26"/>
  <c r="AE163" i="26"/>
  <c r="AD164" i="26"/>
  <c r="AE164" i="26"/>
  <c r="AD165" i="26"/>
  <c r="AE165" i="26"/>
  <c r="AD166" i="26"/>
  <c r="AE166" i="26"/>
  <c r="AD167" i="26"/>
  <c r="AE167" i="26"/>
  <c r="AD168" i="26"/>
  <c r="AE168" i="26"/>
  <c r="AD169" i="26"/>
  <c r="AE169" i="26"/>
  <c r="AD170" i="26"/>
  <c r="AE170" i="26"/>
  <c r="AD171" i="26"/>
  <c r="AE171" i="26"/>
  <c r="AD172" i="26"/>
  <c r="AE172" i="26"/>
  <c r="AD173" i="26"/>
  <c r="AE173" i="26"/>
  <c r="AD174" i="26"/>
  <c r="AE174" i="26"/>
  <c r="AD175" i="26"/>
  <c r="AE175" i="26"/>
  <c r="AD176" i="26"/>
  <c r="AE176" i="26"/>
  <c r="AD177" i="26"/>
  <c r="AE177" i="26"/>
  <c r="AD178" i="26"/>
  <c r="AE178" i="26"/>
  <c r="AD179" i="26"/>
  <c r="AE179" i="26"/>
  <c r="AD180" i="26"/>
  <c r="AE180" i="26"/>
  <c r="AD181" i="26"/>
  <c r="AE181" i="26"/>
  <c r="AD182" i="26"/>
  <c r="AE182" i="26"/>
  <c r="AD183" i="26"/>
  <c r="AE183" i="26"/>
  <c r="AD184" i="26"/>
  <c r="AE184" i="26"/>
  <c r="AD185" i="26"/>
  <c r="AE185" i="26"/>
  <c r="AD186" i="26"/>
  <c r="AE186" i="26"/>
  <c r="AD187" i="26"/>
  <c r="AE187" i="26"/>
  <c r="AD188" i="26"/>
  <c r="AE188" i="26"/>
  <c r="AD189" i="26"/>
  <c r="AE189" i="26"/>
  <c r="AD190" i="26"/>
  <c r="AE190" i="26"/>
  <c r="AD191" i="26"/>
  <c r="AE191" i="26"/>
  <c r="AD192" i="26"/>
  <c r="AE192" i="26"/>
  <c r="AD193" i="26"/>
  <c r="AE193" i="26"/>
  <c r="AD194" i="26"/>
  <c r="AE194" i="26"/>
  <c r="AD195" i="26"/>
  <c r="AE195" i="26"/>
  <c r="AD196" i="26"/>
  <c r="AE196" i="26"/>
  <c r="AD197" i="26"/>
  <c r="AE197" i="26"/>
  <c r="AD198" i="26"/>
  <c r="AE198" i="26"/>
  <c r="AD199" i="26"/>
  <c r="AE199" i="26"/>
  <c r="AD200" i="26"/>
  <c r="AE200" i="26"/>
  <c r="AD201" i="26"/>
  <c r="AE201" i="26"/>
  <c r="AD202" i="26"/>
  <c r="AE202" i="26"/>
  <c r="AD203" i="26"/>
  <c r="AE203" i="26"/>
  <c r="AD204" i="26"/>
  <c r="AE204" i="26"/>
  <c r="AD205" i="26"/>
  <c r="AE205" i="26"/>
  <c r="AD206" i="26"/>
  <c r="AE206" i="26"/>
  <c r="AD207" i="26"/>
  <c r="AE207" i="26"/>
  <c r="AD208" i="26"/>
  <c r="AE208" i="26"/>
  <c r="AD209" i="26"/>
  <c r="AE209" i="26"/>
  <c r="AD210" i="26"/>
  <c r="AE210" i="26"/>
  <c r="AD211" i="26"/>
  <c r="AE211" i="26"/>
  <c r="AD212" i="26"/>
  <c r="AE212" i="26"/>
  <c r="AD213" i="26"/>
  <c r="AE213" i="26"/>
  <c r="AD214" i="26"/>
  <c r="AE214" i="26"/>
  <c r="AD215" i="26"/>
  <c r="AE215" i="26"/>
  <c r="AD216" i="26"/>
  <c r="AE216" i="26"/>
  <c r="AD217" i="26"/>
  <c r="AE217" i="26"/>
  <c r="AD218" i="26"/>
  <c r="AE218" i="26"/>
  <c r="AD219" i="26"/>
  <c r="AE219" i="26"/>
  <c r="AD220" i="26"/>
  <c r="AE220" i="26"/>
  <c r="AD221" i="26"/>
  <c r="AE221" i="26"/>
  <c r="AD222" i="26"/>
  <c r="AE222" i="26"/>
  <c r="AD223" i="26"/>
  <c r="AE223" i="26"/>
  <c r="AD224" i="26"/>
  <c r="AE224" i="26"/>
  <c r="AD225" i="26"/>
  <c r="AE225" i="26"/>
  <c r="AD226" i="26"/>
  <c r="AE226" i="26"/>
  <c r="AD227" i="26"/>
  <c r="AE227" i="26"/>
  <c r="AD228" i="26"/>
  <c r="AE228" i="26"/>
  <c r="AD229" i="26"/>
  <c r="AE229" i="26"/>
  <c r="AD230" i="26"/>
  <c r="AE230" i="26"/>
  <c r="AD231" i="26"/>
  <c r="AE231" i="26"/>
  <c r="AD232" i="26"/>
  <c r="AE232" i="26"/>
  <c r="AD233" i="26"/>
  <c r="AE233" i="26"/>
  <c r="AD234" i="26"/>
  <c r="AE234" i="26"/>
  <c r="AD235" i="26"/>
  <c r="AE235" i="26"/>
  <c r="AD236" i="26"/>
  <c r="AE236" i="26"/>
  <c r="AD237" i="26"/>
  <c r="AE237" i="26"/>
  <c r="AD238" i="26"/>
  <c r="AE238" i="26"/>
  <c r="AD239" i="26"/>
  <c r="AE239" i="26"/>
  <c r="AD240" i="26"/>
  <c r="AE240" i="26"/>
  <c r="AD241" i="26"/>
  <c r="AE241" i="26"/>
  <c r="AD242" i="26"/>
  <c r="AE242" i="26"/>
  <c r="AD243" i="26"/>
  <c r="AE243" i="26"/>
  <c r="AD244" i="26"/>
  <c r="AE244" i="26"/>
  <c r="AD245" i="26"/>
  <c r="AE245" i="26"/>
  <c r="AD246" i="26"/>
  <c r="AE246" i="26"/>
  <c r="AD247" i="26"/>
  <c r="AE247" i="26"/>
  <c r="AD248" i="26"/>
  <c r="AE248" i="26"/>
  <c r="AD249" i="26"/>
  <c r="AE249" i="26"/>
  <c r="AD250" i="26"/>
  <c r="AE250" i="26"/>
  <c r="AD251" i="26"/>
  <c r="AE251" i="26"/>
  <c r="AD252" i="26"/>
  <c r="AE252" i="26"/>
  <c r="AD253" i="26"/>
  <c r="AE253" i="26"/>
  <c r="AD254" i="26"/>
  <c r="AE254" i="26"/>
  <c r="AD255" i="26"/>
  <c r="AE255" i="26"/>
  <c r="AD256" i="26"/>
  <c r="AE256" i="26"/>
  <c r="AD257" i="26"/>
  <c r="AE257" i="26"/>
  <c r="AD258" i="26"/>
  <c r="AE258" i="26"/>
  <c r="AD259" i="26"/>
  <c r="AE259" i="26"/>
  <c r="AD260" i="26"/>
  <c r="AE260" i="26"/>
  <c r="AD261" i="26"/>
  <c r="AE261" i="26"/>
  <c r="AD262" i="26"/>
  <c r="AE262" i="26"/>
  <c r="AD263" i="26"/>
  <c r="AE263" i="26"/>
  <c r="AD264" i="26"/>
  <c r="AE264" i="26"/>
  <c r="AD265" i="26"/>
  <c r="AE265" i="26"/>
  <c r="AD266" i="26"/>
  <c r="AE266" i="26"/>
  <c r="AD267" i="26"/>
  <c r="AE267" i="26"/>
  <c r="AD268" i="26"/>
  <c r="AE268" i="26"/>
  <c r="AD269" i="26"/>
  <c r="AE269" i="26"/>
  <c r="AD270" i="26"/>
  <c r="AE270" i="26"/>
  <c r="AD271" i="26"/>
  <c r="AE271" i="26"/>
  <c r="AD272" i="26"/>
  <c r="AE272" i="26"/>
  <c r="AD273" i="26"/>
  <c r="AE273" i="26"/>
  <c r="AD274" i="26"/>
  <c r="AE274" i="26"/>
  <c r="AD275" i="26"/>
  <c r="AE275" i="26"/>
  <c r="AD276" i="26"/>
  <c r="AE276" i="26"/>
  <c r="AD277" i="26"/>
  <c r="AE277" i="26"/>
  <c r="AD278" i="26"/>
  <c r="AE278" i="26"/>
  <c r="AD279" i="26"/>
  <c r="AE279" i="26"/>
  <c r="AD280" i="26"/>
  <c r="AE280" i="26"/>
  <c r="AD281" i="26"/>
  <c r="AE281" i="26"/>
  <c r="AD282" i="26"/>
  <c r="AE282" i="26"/>
  <c r="AD283" i="26"/>
  <c r="AE283" i="26"/>
  <c r="AD284" i="26"/>
  <c r="AE284" i="26"/>
  <c r="AD285" i="26"/>
  <c r="AE285" i="26"/>
  <c r="AD286" i="26"/>
  <c r="AE286" i="26"/>
  <c r="AD287" i="26"/>
  <c r="AE287" i="26"/>
  <c r="AD288" i="26"/>
  <c r="AE288" i="26"/>
  <c r="AD289" i="26"/>
  <c r="AE289" i="26"/>
  <c r="AD290" i="26"/>
  <c r="AE290" i="26"/>
  <c r="AD291" i="26"/>
  <c r="AE291" i="26"/>
  <c r="AD292" i="26"/>
  <c r="AE292" i="26"/>
  <c r="AD293" i="26"/>
  <c r="AE293" i="26"/>
  <c r="AD294" i="26"/>
  <c r="AE294" i="26"/>
  <c r="AD295" i="26"/>
  <c r="AE295" i="26"/>
  <c r="AD296" i="26"/>
  <c r="AE296" i="26"/>
  <c r="AD297" i="26"/>
  <c r="AE297" i="26"/>
  <c r="AD298" i="26"/>
  <c r="AE298" i="26"/>
  <c r="AD299" i="26"/>
  <c r="AE299" i="26"/>
  <c r="AD300" i="26"/>
  <c r="AE300" i="26"/>
  <c r="AE5" i="26"/>
  <c r="AD5" i="26"/>
  <c r="AD297" i="17"/>
  <c r="AE297" i="17"/>
  <c r="AF297" i="17" s="1"/>
  <c r="AD298" i="17"/>
  <c r="AE298" i="17"/>
  <c r="AF298" i="17" s="1"/>
  <c r="AD299" i="17"/>
  <c r="AE299" i="17"/>
  <c r="AF299" i="17" s="1"/>
  <c r="AD300" i="17"/>
  <c r="AE300" i="17"/>
  <c r="AF300" i="17" s="1"/>
  <c r="AD6" i="3"/>
  <c r="AE6" i="3"/>
  <c r="AD7" i="3"/>
  <c r="AE7" i="3"/>
  <c r="AD8" i="3"/>
  <c r="AE8" i="3"/>
  <c r="AD9" i="3"/>
  <c r="AE9" i="3"/>
  <c r="AD10" i="3"/>
  <c r="AE10" i="3"/>
  <c r="AD11" i="3"/>
  <c r="AE11" i="3"/>
  <c r="AD12" i="3"/>
  <c r="AE12" i="3"/>
  <c r="AD13" i="3"/>
  <c r="AE13" i="3"/>
  <c r="AD14" i="3"/>
  <c r="AE14" i="3"/>
  <c r="AD15" i="3"/>
  <c r="AE15" i="3"/>
  <c r="AD16" i="3"/>
  <c r="AE16" i="3"/>
  <c r="AD17" i="3"/>
  <c r="AE17" i="3"/>
  <c r="AD18" i="3"/>
  <c r="AE18" i="3"/>
  <c r="AD19" i="3"/>
  <c r="AE19" i="3"/>
  <c r="AD20" i="3"/>
  <c r="AE20" i="3"/>
  <c r="AD21" i="3"/>
  <c r="AE21" i="3"/>
  <c r="AD22" i="3"/>
  <c r="AE22" i="3"/>
  <c r="AD23" i="3"/>
  <c r="AE23" i="3"/>
  <c r="AD24" i="3"/>
  <c r="AE24" i="3"/>
  <c r="AD25" i="3"/>
  <c r="AE25" i="3"/>
  <c r="AD26" i="3"/>
  <c r="AE26" i="3"/>
  <c r="AD27" i="3"/>
  <c r="AE27" i="3"/>
  <c r="AD28" i="3"/>
  <c r="AE28" i="3"/>
  <c r="AD29" i="3"/>
  <c r="AE29" i="3"/>
  <c r="AD30" i="3"/>
  <c r="AE30" i="3"/>
  <c r="AD31" i="3"/>
  <c r="AE31" i="3"/>
  <c r="AD32" i="3"/>
  <c r="AE32" i="3"/>
  <c r="AD33" i="3"/>
  <c r="AE33" i="3"/>
  <c r="AD34" i="3"/>
  <c r="AE34" i="3"/>
  <c r="AD35" i="3"/>
  <c r="AE35" i="3"/>
  <c r="AD36" i="3"/>
  <c r="AE36" i="3"/>
  <c r="AD37" i="3"/>
  <c r="AE37" i="3"/>
  <c r="AD38" i="3"/>
  <c r="AE38" i="3"/>
  <c r="AD39" i="3"/>
  <c r="AE39" i="3"/>
  <c r="AD40" i="3"/>
  <c r="AE40" i="3"/>
  <c r="AD41" i="3"/>
  <c r="AE41" i="3"/>
  <c r="AD42" i="3"/>
  <c r="AE42" i="3"/>
  <c r="AD43" i="3"/>
  <c r="AE43" i="3"/>
  <c r="AD44" i="3"/>
  <c r="AE44" i="3"/>
  <c r="AD45" i="3"/>
  <c r="AE45" i="3"/>
  <c r="AD46" i="3"/>
  <c r="AE46" i="3"/>
  <c r="AD47" i="3"/>
  <c r="AE47" i="3"/>
  <c r="AD48" i="3"/>
  <c r="AE48" i="3"/>
  <c r="AD49" i="3"/>
  <c r="AE49" i="3"/>
  <c r="AD50" i="3"/>
  <c r="AE50" i="3"/>
  <c r="AD51" i="3"/>
  <c r="AE51" i="3"/>
  <c r="AD52" i="3"/>
  <c r="AE52" i="3"/>
  <c r="AD53" i="3"/>
  <c r="AE53" i="3"/>
  <c r="AD54" i="3"/>
  <c r="AE54" i="3"/>
  <c r="AD55" i="3"/>
  <c r="AE55" i="3"/>
  <c r="AD56" i="3"/>
  <c r="AE56" i="3"/>
  <c r="AD57" i="3"/>
  <c r="AE57" i="3"/>
  <c r="AD58" i="3"/>
  <c r="AE58" i="3"/>
  <c r="AD59" i="3"/>
  <c r="AE59" i="3"/>
  <c r="AD60" i="3"/>
  <c r="AE60" i="3"/>
  <c r="AD61" i="3"/>
  <c r="AE61" i="3"/>
  <c r="AD62" i="3"/>
  <c r="AE62" i="3"/>
  <c r="AD63" i="3"/>
  <c r="AE63" i="3"/>
  <c r="AD64" i="3"/>
  <c r="AE64" i="3"/>
  <c r="AD65" i="3"/>
  <c r="AE65" i="3"/>
  <c r="AD66" i="3"/>
  <c r="AE66" i="3"/>
  <c r="AD67" i="3"/>
  <c r="AE67" i="3"/>
  <c r="AD68" i="3"/>
  <c r="AE68" i="3"/>
  <c r="AD69" i="3"/>
  <c r="AE69" i="3"/>
  <c r="AD70" i="3"/>
  <c r="AE70" i="3"/>
  <c r="AD71" i="3"/>
  <c r="AE71" i="3"/>
  <c r="AD72" i="3"/>
  <c r="AE72" i="3"/>
  <c r="AD73" i="3"/>
  <c r="AE73" i="3"/>
  <c r="AD74" i="3"/>
  <c r="AE74" i="3"/>
  <c r="AD75" i="3"/>
  <c r="AE75" i="3"/>
  <c r="AD76" i="3"/>
  <c r="AE76" i="3"/>
  <c r="AD77" i="3"/>
  <c r="AE77" i="3"/>
  <c r="AD78" i="3"/>
  <c r="AE78" i="3"/>
  <c r="AD79" i="3"/>
  <c r="AE79" i="3"/>
  <c r="AD80" i="3"/>
  <c r="AE80" i="3"/>
  <c r="AD81" i="3"/>
  <c r="AE81" i="3"/>
  <c r="AD82" i="3"/>
  <c r="AE82" i="3"/>
  <c r="AD83" i="3"/>
  <c r="AE83" i="3"/>
  <c r="AD84" i="3"/>
  <c r="AE84" i="3"/>
  <c r="AD85" i="3"/>
  <c r="AE85" i="3"/>
  <c r="AD86" i="3"/>
  <c r="AE86" i="3"/>
  <c r="AD87" i="3"/>
  <c r="AE87" i="3"/>
  <c r="AD88" i="3"/>
  <c r="AE88" i="3"/>
  <c r="AD89" i="3"/>
  <c r="AE89" i="3"/>
  <c r="AD90" i="3"/>
  <c r="AE90" i="3"/>
  <c r="AD91" i="3"/>
  <c r="AE91" i="3"/>
  <c r="AD92" i="3"/>
  <c r="AE92" i="3"/>
  <c r="AD93" i="3"/>
  <c r="AE93" i="3"/>
  <c r="AD94" i="3"/>
  <c r="AE94" i="3"/>
  <c r="AD95" i="3"/>
  <c r="AE95" i="3"/>
  <c r="AD96" i="3"/>
  <c r="AE96" i="3"/>
  <c r="AD97" i="3"/>
  <c r="AE97" i="3"/>
  <c r="AD98" i="3"/>
  <c r="AE98" i="3"/>
  <c r="AD99" i="3"/>
  <c r="AE99" i="3"/>
  <c r="AD100" i="3"/>
  <c r="AE100" i="3"/>
  <c r="AD101" i="3"/>
  <c r="AE101" i="3"/>
  <c r="AD102" i="3"/>
  <c r="AE102" i="3"/>
  <c r="AD103" i="3"/>
  <c r="AE103" i="3"/>
  <c r="AD104" i="3"/>
  <c r="AE104" i="3"/>
  <c r="AD105" i="3"/>
  <c r="AE105" i="3"/>
  <c r="AD106" i="3"/>
  <c r="AE106" i="3"/>
  <c r="AD107" i="3"/>
  <c r="AE107" i="3"/>
  <c r="AD108" i="3"/>
  <c r="AE108" i="3"/>
  <c r="AD109" i="3"/>
  <c r="AE109" i="3"/>
  <c r="AD110" i="3"/>
  <c r="AE110" i="3"/>
  <c r="AD111" i="3"/>
  <c r="AE111" i="3"/>
  <c r="AD112" i="3"/>
  <c r="AE112" i="3"/>
  <c r="AD113" i="3"/>
  <c r="AE113" i="3"/>
  <c r="AD114" i="3"/>
  <c r="AE114" i="3"/>
  <c r="AD115" i="3"/>
  <c r="AE115" i="3"/>
  <c r="AD116" i="3"/>
  <c r="AE116" i="3"/>
  <c r="AD117" i="3"/>
  <c r="AE117" i="3"/>
  <c r="AD118" i="3"/>
  <c r="AE118" i="3"/>
  <c r="AD119" i="3"/>
  <c r="AE119" i="3"/>
  <c r="AD120" i="3"/>
  <c r="AE120" i="3"/>
  <c r="AD121" i="3"/>
  <c r="AE121" i="3"/>
  <c r="AD122" i="3"/>
  <c r="AE122" i="3"/>
  <c r="AD123" i="3"/>
  <c r="AE123" i="3"/>
  <c r="AD124" i="3"/>
  <c r="AE124" i="3"/>
  <c r="AD125" i="3"/>
  <c r="AE125" i="3"/>
  <c r="AD126" i="3"/>
  <c r="AE126" i="3"/>
  <c r="AD127" i="3"/>
  <c r="AE127" i="3"/>
  <c r="AD128" i="3"/>
  <c r="AE128" i="3"/>
  <c r="AD129" i="3"/>
  <c r="AE129" i="3"/>
  <c r="AD130" i="3"/>
  <c r="AE130" i="3"/>
  <c r="AD131" i="3"/>
  <c r="AE131" i="3"/>
  <c r="AD132" i="3"/>
  <c r="AE132" i="3"/>
  <c r="AD133" i="3"/>
  <c r="AE133" i="3"/>
  <c r="AD134" i="3"/>
  <c r="AE134" i="3"/>
  <c r="AD135" i="3"/>
  <c r="AE135" i="3"/>
  <c r="AD136" i="3"/>
  <c r="AE136" i="3"/>
  <c r="AD137" i="3"/>
  <c r="AE137" i="3"/>
  <c r="AD138" i="3"/>
  <c r="AE138" i="3"/>
  <c r="AD139" i="3"/>
  <c r="AE139" i="3"/>
  <c r="AD140" i="3"/>
  <c r="AE140" i="3"/>
  <c r="AD141" i="3"/>
  <c r="AE141" i="3"/>
  <c r="AD142" i="3"/>
  <c r="AE142" i="3"/>
  <c r="AD143" i="3"/>
  <c r="AE143" i="3"/>
  <c r="AD144" i="3"/>
  <c r="AE144" i="3"/>
  <c r="AD145" i="3"/>
  <c r="AE145" i="3"/>
  <c r="AD146" i="3"/>
  <c r="AE146" i="3"/>
  <c r="AD147" i="3"/>
  <c r="AE147" i="3"/>
  <c r="AD148" i="3"/>
  <c r="AE148" i="3"/>
  <c r="AD149" i="3"/>
  <c r="AE149" i="3"/>
  <c r="AD150" i="3"/>
  <c r="AE150" i="3"/>
  <c r="AD151" i="3"/>
  <c r="AE151" i="3"/>
  <c r="AD152" i="3"/>
  <c r="AE152" i="3"/>
  <c r="AD153" i="3"/>
  <c r="AE153" i="3"/>
  <c r="AD154" i="3"/>
  <c r="AE154" i="3"/>
  <c r="AD155" i="3"/>
  <c r="AE155" i="3"/>
  <c r="AD156" i="3"/>
  <c r="AE156" i="3"/>
  <c r="AD157" i="3"/>
  <c r="AE157" i="3"/>
  <c r="AD158" i="3"/>
  <c r="AE158" i="3"/>
  <c r="AD159" i="3"/>
  <c r="AE159" i="3"/>
  <c r="AD160" i="3"/>
  <c r="AE160" i="3"/>
  <c r="AD161" i="3"/>
  <c r="AE161" i="3"/>
  <c r="AD162" i="3"/>
  <c r="AE162" i="3"/>
  <c r="AD163" i="3"/>
  <c r="AE163" i="3"/>
  <c r="AD164" i="3"/>
  <c r="AE164" i="3"/>
  <c r="AD165" i="3"/>
  <c r="AE165" i="3"/>
  <c r="AD166" i="3"/>
  <c r="AE166" i="3"/>
  <c r="AD167" i="3"/>
  <c r="AE167" i="3"/>
  <c r="AD168" i="3"/>
  <c r="AE168" i="3"/>
  <c r="AD169" i="3"/>
  <c r="AE169" i="3"/>
  <c r="AD170" i="3"/>
  <c r="AE170" i="3"/>
  <c r="AD171" i="3"/>
  <c r="AE171" i="3"/>
  <c r="AD172" i="3"/>
  <c r="AE172" i="3"/>
  <c r="AD173" i="3"/>
  <c r="AE173" i="3"/>
  <c r="AD174" i="3"/>
  <c r="AE174" i="3"/>
  <c r="AD175" i="3"/>
  <c r="AE175" i="3"/>
  <c r="AD176" i="3"/>
  <c r="AE176" i="3"/>
  <c r="AD177" i="3"/>
  <c r="AE177" i="3"/>
  <c r="AD178" i="3"/>
  <c r="AE178" i="3"/>
  <c r="AD179" i="3"/>
  <c r="AE179" i="3"/>
  <c r="AD180" i="3"/>
  <c r="AE180" i="3"/>
  <c r="AD181" i="3"/>
  <c r="AE181" i="3"/>
  <c r="AD182" i="3"/>
  <c r="AE182" i="3"/>
  <c r="AD183" i="3"/>
  <c r="AE183" i="3"/>
  <c r="AD184" i="3"/>
  <c r="AE184" i="3"/>
  <c r="AD185" i="3"/>
  <c r="AE185" i="3"/>
  <c r="AD186" i="3"/>
  <c r="AE186" i="3"/>
  <c r="AD187" i="3"/>
  <c r="AE187" i="3"/>
  <c r="AD188" i="3"/>
  <c r="AE188" i="3"/>
  <c r="AD189" i="3"/>
  <c r="AE189" i="3"/>
  <c r="AD190" i="3"/>
  <c r="AE190" i="3"/>
  <c r="AD191" i="3"/>
  <c r="AE191" i="3"/>
  <c r="AD192" i="3"/>
  <c r="AE192" i="3"/>
  <c r="AD193" i="3"/>
  <c r="AE193" i="3"/>
  <c r="AD194" i="3"/>
  <c r="AE194" i="3"/>
  <c r="AD195" i="3"/>
  <c r="AE195" i="3"/>
  <c r="AD196" i="3"/>
  <c r="AE196" i="3"/>
  <c r="AD197" i="3"/>
  <c r="AE197" i="3"/>
  <c r="AD198" i="3"/>
  <c r="AE198" i="3"/>
  <c r="AD199" i="3"/>
  <c r="AE199" i="3"/>
  <c r="AD200" i="3"/>
  <c r="AE200" i="3"/>
  <c r="AD201" i="3"/>
  <c r="AE201" i="3"/>
  <c r="AD202" i="3"/>
  <c r="AE202" i="3"/>
  <c r="AD203" i="3"/>
  <c r="AE203" i="3"/>
  <c r="AD204" i="3"/>
  <c r="AE204" i="3"/>
  <c r="AD205" i="3"/>
  <c r="AE205" i="3"/>
  <c r="AD206" i="3"/>
  <c r="AE206" i="3"/>
  <c r="AD207" i="3"/>
  <c r="AE207" i="3"/>
  <c r="AD208" i="3"/>
  <c r="AE208" i="3"/>
  <c r="AD209" i="3"/>
  <c r="AE209" i="3"/>
  <c r="AD210" i="3"/>
  <c r="AE210" i="3"/>
  <c r="AD211" i="3"/>
  <c r="AE211" i="3"/>
  <c r="AD212" i="3"/>
  <c r="AE212" i="3"/>
  <c r="AD213" i="3"/>
  <c r="AE213" i="3"/>
  <c r="AD214" i="3"/>
  <c r="AE214" i="3"/>
  <c r="AD215" i="3"/>
  <c r="AE215" i="3"/>
  <c r="AD216" i="3"/>
  <c r="AE216" i="3"/>
  <c r="AD217" i="3"/>
  <c r="AE217" i="3"/>
  <c r="AD218" i="3"/>
  <c r="AE218" i="3"/>
  <c r="AD219" i="3"/>
  <c r="AE219" i="3"/>
  <c r="AD220" i="3"/>
  <c r="AE220" i="3"/>
  <c r="AD221" i="3"/>
  <c r="AE221" i="3"/>
  <c r="AD222" i="3"/>
  <c r="AE222" i="3"/>
  <c r="AD223" i="3"/>
  <c r="AE223" i="3"/>
  <c r="AD224" i="3"/>
  <c r="AE224" i="3"/>
  <c r="AD225" i="3"/>
  <c r="AE225" i="3"/>
  <c r="AD226" i="3"/>
  <c r="AE226" i="3"/>
  <c r="AD227" i="3"/>
  <c r="AE227" i="3"/>
  <c r="AD228" i="3"/>
  <c r="AE228" i="3"/>
  <c r="AD229" i="3"/>
  <c r="AE229" i="3"/>
  <c r="AD230" i="3"/>
  <c r="AE230" i="3"/>
  <c r="AD231" i="3"/>
  <c r="AE231" i="3"/>
  <c r="AD232" i="3"/>
  <c r="AE232" i="3"/>
  <c r="AD233" i="3"/>
  <c r="AE233" i="3"/>
  <c r="AD234" i="3"/>
  <c r="AE234" i="3"/>
  <c r="AD235" i="3"/>
  <c r="AE235" i="3"/>
  <c r="AD236" i="3"/>
  <c r="AE236" i="3"/>
  <c r="AD237" i="3"/>
  <c r="AE237" i="3"/>
  <c r="AD238" i="3"/>
  <c r="AE238" i="3"/>
  <c r="AD239" i="3"/>
  <c r="AE239" i="3"/>
  <c r="AD240" i="3"/>
  <c r="AE240" i="3"/>
  <c r="AD241" i="3"/>
  <c r="AE241" i="3"/>
  <c r="AD242" i="3"/>
  <c r="AE242" i="3"/>
  <c r="AD243" i="3"/>
  <c r="AE243" i="3"/>
  <c r="AD244" i="3"/>
  <c r="AE244" i="3"/>
  <c r="AD245" i="3"/>
  <c r="AE245" i="3"/>
  <c r="AD246" i="3"/>
  <c r="AE246" i="3"/>
  <c r="AD247" i="3"/>
  <c r="AE247" i="3"/>
  <c r="AD248" i="3"/>
  <c r="AE248" i="3"/>
  <c r="AD249" i="3"/>
  <c r="AE249" i="3"/>
  <c r="AD250" i="3"/>
  <c r="AE250" i="3"/>
  <c r="AD251" i="3"/>
  <c r="AE251" i="3"/>
  <c r="AD252" i="3"/>
  <c r="AE252" i="3"/>
  <c r="AD253" i="3"/>
  <c r="AE253" i="3"/>
  <c r="AD254" i="3"/>
  <c r="AE254" i="3"/>
  <c r="AD255" i="3"/>
  <c r="AE255" i="3"/>
  <c r="AD256" i="3"/>
  <c r="AE256" i="3"/>
  <c r="AD257" i="3"/>
  <c r="AE257" i="3"/>
  <c r="AD258" i="3"/>
  <c r="AE258" i="3"/>
  <c r="AD259" i="3"/>
  <c r="AE259" i="3"/>
  <c r="AD260" i="3"/>
  <c r="AE260" i="3"/>
  <c r="AD261" i="3"/>
  <c r="AE261" i="3"/>
  <c r="AD262" i="3"/>
  <c r="AE262" i="3"/>
  <c r="AD263" i="3"/>
  <c r="AE263" i="3"/>
  <c r="AD264" i="3"/>
  <c r="AE264" i="3"/>
  <c r="AD265" i="3"/>
  <c r="AE265" i="3"/>
  <c r="AD266" i="3"/>
  <c r="AE266" i="3"/>
  <c r="AD267" i="3"/>
  <c r="AE267" i="3"/>
  <c r="AD268" i="3"/>
  <c r="AE268" i="3"/>
  <c r="AD269" i="3"/>
  <c r="AE269" i="3"/>
  <c r="AD270" i="3"/>
  <c r="AE270" i="3"/>
  <c r="AD271" i="3"/>
  <c r="AE271" i="3"/>
  <c r="AD272" i="3"/>
  <c r="AE272" i="3"/>
  <c r="AD273" i="3"/>
  <c r="AE273" i="3"/>
  <c r="AD274" i="3"/>
  <c r="AE274" i="3"/>
  <c r="AD275" i="3"/>
  <c r="AE275" i="3"/>
  <c r="AD276" i="3"/>
  <c r="AE276" i="3"/>
  <c r="AD277" i="3"/>
  <c r="AE277" i="3"/>
  <c r="AD278" i="3"/>
  <c r="AE278" i="3"/>
  <c r="AD279" i="3"/>
  <c r="AE279" i="3"/>
  <c r="AD280" i="3"/>
  <c r="AE280" i="3"/>
  <c r="AD281" i="3"/>
  <c r="AE281" i="3"/>
  <c r="AD282" i="3"/>
  <c r="AE282" i="3"/>
  <c r="AD283" i="3"/>
  <c r="AE283" i="3"/>
  <c r="AD284" i="3"/>
  <c r="AE284" i="3"/>
  <c r="AD285" i="3"/>
  <c r="AE285" i="3"/>
  <c r="AD286" i="3"/>
  <c r="AE286" i="3"/>
  <c r="AD287" i="3"/>
  <c r="AE287" i="3"/>
  <c r="AD288" i="3"/>
  <c r="AE288" i="3"/>
  <c r="AD289" i="3"/>
  <c r="AE289" i="3"/>
  <c r="AD290" i="3"/>
  <c r="AE290" i="3"/>
  <c r="AD291" i="3"/>
  <c r="AE291" i="3"/>
  <c r="AD292" i="3"/>
  <c r="AE292" i="3"/>
  <c r="AD293" i="3"/>
  <c r="AE293" i="3"/>
  <c r="AD294" i="3"/>
  <c r="AE294" i="3"/>
  <c r="AD295" i="3"/>
  <c r="AE295" i="3"/>
  <c r="AD296" i="3"/>
  <c r="AE296" i="3"/>
  <c r="AD297" i="3"/>
  <c r="AE297" i="3"/>
  <c r="AD298" i="3"/>
  <c r="AE298" i="3"/>
  <c r="AD299" i="3"/>
  <c r="AE299" i="3"/>
  <c r="AD300" i="3"/>
  <c r="AE300" i="3"/>
  <c r="AE5" i="3"/>
  <c r="AD5" i="3"/>
  <c r="P20" i="3" s="1"/>
  <c r="AD113" i="17"/>
  <c r="AE113" i="17"/>
  <c r="AD114" i="17"/>
  <c r="AE114" i="17"/>
  <c r="AD115" i="17"/>
  <c r="AE115" i="17"/>
  <c r="AD116" i="17"/>
  <c r="AE116" i="17"/>
  <c r="AD117" i="17"/>
  <c r="AE117" i="17"/>
  <c r="AD118" i="17"/>
  <c r="AE118" i="17"/>
  <c r="AD119" i="17"/>
  <c r="AE119" i="17"/>
  <c r="AD120" i="17"/>
  <c r="AE120" i="17"/>
  <c r="AD121" i="17"/>
  <c r="AE121" i="17"/>
  <c r="AD122" i="17"/>
  <c r="AE122" i="17"/>
  <c r="AD123" i="17"/>
  <c r="AE123" i="17"/>
  <c r="AD124" i="17"/>
  <c r="AE124" i="17"/>
  <c r="AD125" i="17"/>
  <c r="AE125" i="17"/>
  <c r="AD126" i="17"/>
  <c r="AE126" i="17"/>
  <c r="AD127" i="17"/>
  <c r="AE127" i="17"/>
  <c r="AD128" i="17"/>
  <c r="AE128" i="17"/>
  <c r="AD129" i="17"/>
  <c r="AE129" i="17"/>
  <c r="AD130" i="17"/>
  <c r="AE130" i="17"/>
  <c r="AD131" i="17"/>
  <c r="AE131" i="17"/>
  <c r="AD132" i="17"/>
  <c r="AE132" i="17"/>
  <c r="AD133" i="17"/>
  <c r="AE133" i="17"/>
  <c r="AD134" i="17"/>
  <c r="AE134" i="17"/>
  <c r="AD135" i="17"/>
  <c r="AE135" i="17"/>
  <c r="AD136" i="17"/>
  <c r="AE136" i="17"/>
  <c r="AD137" i="17"/>
  <c r="AE137" i="17"/>
  <c r="AD138" i="17"/>
  <c r="AE138" i="17"/>
  <c r="AD139" i="17"/>
  <c r="AE139" i="17"/>
  <c r="AD140" i="17"/>
  <c r="AE140" i="17"/>
  <c r="AD141" i="17"/>
  <c r="AE141" i="17"/>
  <c r="AD142" i="17"/>
  <c r="AE142" i="17"/>
  <c r="AD143" i="17"/>
  <c r="AE143" i="17"/>
  <c r="AD144" i="17"/>
  <c r="AE144" i="17"/>
  <c r="AD145" i="17"/>
  <c r="AE145" i="17"/>
  <c r="AD146" i="17"/>
  <c r="AE146" i="17"/>
  <c r="AD147" i="17"/>
  <c r="AE147" i="17"/>
  <c r="AD148" i="17"/>
  <c r="AE148" i="17"/>
  <c r="AD149" i="17"/>
  <c r="AE149" i="17"/>
  <c r="AD150" i="17"/>
  <c r="AE150" i="17"/>
  <c r="AD151" i="17"/>
  <c r="AE151" i="17"/>
  <c r="AD152" i="17"/>
  <c r="AE152" i="17"/>
  <c r="AD153" i="17"/>
  <c r="AE153" i="17"/>
  <c r="AD154" i="17"/>
  <c r="AE154" i="17"/>
  <c r="AD155" i="17"/>
  <c r="AE155" i="17"/>
  <c r="AD156" i="17"/>
  <c r="AE156" i="17"/>
  <c r="AD157" i="17"/>
  <c r="AE157" i="17"/>
  <c r="AD158" i="17"/>
  <c r="AE158" i="17"/>
  <c r="AD159" i="17"/>
  <c r="AE159" i="17"/>
  <c r="AD160" i="17"/>
  <c r="AE160" i="17"/>
  <c r="AD161" i="17"/>
  <c r="AE161" i="17"/>
  <c r="AD162" i="17"/>
  <c r="AE162" i="17"/>
  <c r="AD163" i="17"/>
  <c r="AE163" i="17"/>
  <c r="AD164" i="17"/>
  <c r="AE164" i="17"/>
  <c r="AD165" i="17"/>
  <c r="AE165" i="17"/>
  <c r="AD166" i="17"/>
  <c r="AE166" i="17"/>
  <c r="AD167" i="17"/>
  <c r="AE167" i="17"/>
  <c r="AD168" i="17"/>
  <c r="AE168" i="17"/>
  <c r="AD169" i="17"/>
  <c r="AE169" i="17"/>
  <c r="AD170" i="17"/>
  <c r="AE170" i="17"/>
  <c r="AD171" i="17"/>
  <c r="AE171" i="17"/>
  <c r="AD172" i="17"/>
  <c r="AE172" i="17"/>
  <c r="AD173" i="17"/>
  <c r="AE173" i="17"/>
  <c r="AD174" i="17"/>
  <c r="AE174" i="17"/>
  <c r="AD175" i="17"/>
  <c r="AE175" i="17"/>
  <c r="AD176" i="17"/>
  <c r="AE176" i="17"/>
  <c r="AD177" i="17"/>
  <c r="AE177" i="17"/>
  <c r="AD178" i="17"/>
  <c r="AE178" i="17"/>
  <c r="AD179" i="17"/>
  <c r="AE179" i="17"/>
  <c r="AD180" i="17"/>
  <c r="AE180" i="17"/>
  <c r="AD181" i="17"/>
  <c r="AE181" i="17"/>
  <c r="AD182" i="17"/>
  <c r="AE182" i="17"/>
  <c r="AD183" i="17"/>
  <c r="AE183" i="17"/>
  <c r="AD184" i="17"/>
  <c r="AE184" i="17"/>
  <c r="AD185" i="17"/>
  <c r="AE185" i="17"/>
  <c r="AD186" i="17"/>
  <c r="AE186" i="17"/>
  <c r="AD187" i="17"/>
  <c r="AE187" i="17"/>
  <c r="AD188" i="17"/>
  <c r="AE188" i="17"/>
  <c r="AD189" i="17"/>
  <c r="AE189" i="17"/>
  <c r="AD190" i="17"/>
  <c r="AE190" i="17"/>
  <c r="AD191" i="17"/>
  <c r="AE191" i="17"/>
  <c r="AD192" i="17"/>
  <c r="AE192" i="17"/>
  <c r="AD193" i="17"/>
  <c r="AE193" i="17"/>
  <c r="AD194" i="17"/>
  <c r="AE194" i="17"/>
  <c r="AD195" i="17"/>
  <c r="AE195" i="17"/>
  <c r="AD196" i="17"/>
  <c r="AE196" i="17"/>
  <c r="AD197" i="17"/>
  <c r="AE197" i="17"/>
  <c r="AD198" i="17"/>
  <c r="AE198" i="17"/>
  <c r="AD199" i="17"/>
  <c r="AE199" i="17"/>
  <c r="AD200" i="17"/>
  <c r="AE200" i="17"/>
  <c r="AD201" i="17"/>
  <c r="AE201" i="17"/>
  <c r="AD202" i="17"/>
  <c r="AE202" i="17"/>
  <c r="AD203" i="17"/>
  <c r="AE203" i="17"/>
  <c r="AD204" i="17"/>
  <c r="AE204" i="17"/>
  <c r="AD205" i="17"/>
  <c r="AE205" i="17"/>
  <c r="AD206" i="17"/>
  <c r="AE206" i="17"/>
  <c r="AD207" i="17"/>
  <c r="AE207" i="17"/>
  <c r="AD208" i="17"/>
  <c r="AE208" i="17"/>
  <c r="AD209" i="17"/>
  <c r="AE209" i="17"/>
  <c r="AD210" i="17"/>
  <c r="AE210" i="17"/>
  <c r="AD211" i="17"/>
  <c r="AE211" i="17"/>
  <c r="AD212" i="17"/>
  <c r="AE212" i="17"/>
  <c r="AD213" i="17"/>
  <c r="AE213" i="17"/>
  <c r="AD214" i="17"/>
  <c r="AE214" i="17"/>
  <c r="AD215" i="17"/>
  <c r="AE215" i="17"/>
  <c r="AD216" i="17"/>
  <c r="AE216" i="17"/>
  <c r="AD217" i="17"/>
  <c r="AE217" i="17"/>
  <c r="AD218" i="17"/>
  <c r="AE218" i="17"/>
  <c r="AD219" i="17"/>
  <c r="AE219" i="17"/>
  <c r="AD220" i="17"/>
  <c r="AE220" i="17"/>
  <c r="AD221" i="17"/>
  <c r="AE221" i="17"/>
  <c r="AD222" i="17"/>
  <c r="AE222" i="17"/>
  <c r="AD223" i="17"/>
  <c r="AE223" i="17"/>
  <c r="AD224" i="17"/>
  <c r="AE224" i="17"/>
  <c r="AD225" i="17"/>
  <c r="AE225" i="17"/>
  <c r="AD226" i="17"/>
  <c r="AE226" i="17"/>
  <c r="AD227" i="17"/>
  <c r="AE227" i="17"/>
  <c r="AD228" i="17"/>
  <c r="AE228" i="17"/>
  <c r="AD229" i="17"/>
  <c r="AE229" i="17"/>
  <c r="AD230" i="17"/>
  <c r="AE230" i="17"/>
  <c r="AD231" i="17"/>
  <c r="AE231" i="17"/>
  <c r="AD232" i="17"/>
  <c r="AE232" i="17"/>
  <c r="AD233" i="17"/>
  <c r="AE233" i="17"/>
  <c r="AD234" i="17"/>
  <c r="AE234" i="17"/>
  <c r="AD235" i="17"/>
  <c r="AE235" i="17"/>
  <c r="AD236" i="17"/>
  <c r="AE236" i="17"/>
  <c r="AD237" i="17"/>
  <c r="AE237" i="17"/>
  <c r="AD238" i="17"/>
  <c r="AE238" i="17"/>
  <c r="AD239" i="17"/>
  <c r="AE239" i="17"/>
  <c r="AD240" i="17"/>
  <c r="AE240" i="17"/>
  <c r="AD241" i="17"/>
  <c r="AE241" i="17"/>
  <c r="AD242" i="17"/>
  <c r="AE242" i="17"/>
  <c r="AD243" i="17"/>
  <c r="AE243" i="17"/>
  <c r="AD244" i="17"/>
  <c r="AE244" i="17"/>
  <c r="AD245" i="17"/>
  <c r="AE245" i="17"/>
  <c r="AD246" i="17"/>
  <c r="AE246" i="17"/>
  <c r="AD247" i="17"/>
  <c r="AE247" i="17"/>
  <c r="AD248" i="17"/>
  <c r="AE248" i="17"/>
  <c r="AD249" i="17"/>
  <c r="AE249" i="17"/>
  <c r="AD250" i="17"/>
  <c r="AE250" i="17"/>
  <c r="AD251" i="17"/>
  <c r="AE251" i="17"/>
  <c r="AD252" i="17"/>
  <c r="AE252" i="17"/>
  <c r="AD253" i="17"/>
  <c r="AE253" i="17"/>
  <c r="AD254" i="17"/>
  <c r="AE254" i="17"/>
  <c r="AD255" i="17"/>
  <c r="AE255" i="17"/>
  <c r="AD256" i="17"/>
  <c r="AE256" i="17"/>
  <c r="AD257" i="17"/>
  <c r="AE257" i="17"/>
  <c r="AD258" i="17"/>
  <c r="AE258" i="17"/>
  <c r="AD259" i="17"/>
  <c r="AE259" i="17"/>
  <c r="AD260" i="17"/>
  <c r="AE260" i="17"/>
  <c r="AD261" i="17"/>
  <c r="AE261" i="17"/>
  <c r="AD262" i="17"/>
  <c r="AE262" i="17"/>
  <c r="AD263" i="17"/>
  <c r="AE263" i="17"/>
  <c r="AD264" i="17"/>
  <c r="AE264" i="17"/>
  <c r="AD265" i="17"/>
  <c r="AE265" i="17"/>
  <c r="AD266" i="17"/>
  <c r="AE266" i="17"/>
  <c r="AD267" i="17"/>
  <c r="AE267" i="17"/>
  <c r="AD268" i="17"/>
  <c r="AE268" i="17"/>
  <c r="AD269" i="17"/>
  <c r="AE269" i="17"/>
  <c r="AD270" i="17"/>
  <c r="AE270" i="17"/>
  <c r="AD271" i="17"/>
  <c r="AE271" i="17"/>
  <c r="AD272" i="17"/>
  <c r="AE272" i="17"/>
  <c r="AD273" i="17"/>
  <c r="AE273" i="17"/>
  <c r="AD274" i="17"/>
  <c r="AE274" i="17"/>
  <c r="AD275" i="17"/>
  <c r="AE275" i="17"/>
  <c r="AD276" i="17"/>
  <c r="AE276" i="17"/>
  <c r="AD277" i="17"/>
  <c r="AE277" i="17"/>
  <c r="AD278" i="17"/>
  <c r="AE278" i="17"/>
  <c r="AD279" i="17"/>
  <c r="AE279" i="17"/>
  <c r="AD280" i="17"/>
  <c r="AE280" i="17"/>
  <c r="AD281" i="17"/>
  <c r="AE281" i="17"/>
  <c r="AD282" i="17"/>
  <c r="AE282" i="17"/>
  <c r="AD283" i="17"/>
  <c r="AE283" i="17"/>
  <c r="AD284" i="17"/>
  <c r="AE284" i="17"/>
  <c r="AD285" i="17"/>
  <c r="AE285" i="17"/>
  <c r="AD286" i="17"/>
  <c r="AE286" i="17"/>
  <c r="AD287" i="17"/>
  <c r="AE287" i="17"/>
  <c r="AD288" i="17"/>
  <c r="AE288" i="17"/>
  <c r="AD289" i="17"/>
  <c r="AE289" i="17"/>
  <c r="AD290" i="17"/>
  <c r="AE290" i="17"/>
  <c r="AD291" i="17"/>
  <c r="AE291" i="17"/>
  <c r="AD292" i="17"/>
  <c r="AE292" i="17"/>
  <c r="AD293" i="17"/>
  <c r="AE293" i="17"/>
  <c r="AD294" i="17"/>
  <c r="AE294" i="17"/>
  <c r="AD295" i="17"/>
  <c r="AE295" i="17"/>
  <c r="AD296" i="17"/>
  <c r="AE296" i="17"/>
  <c r="AD5" i="17"/>
  <c r="AE5" i="17"/>
  <c r="AD6" i="17"/>
  <c r="AE6" i="17"/>
  <c r="AD7" i="17"/>
  <c r="AE7" i="17"/>
  <c r="AD8" i="17"/>
  <c r="AE8" i="17"/>
  <c r="AD9" i="17"/>
  <c r="AE9" i="17"/>
  <c r="AD10" i="17"/>
  <c r="AE10" i="17"/>
  <c r="AD11" i="17"/>
  <c r="AE11" i="17"/>
  <c r="AD12" i="17"/>
  <c r="AE12" i="17"/>
  <c r="AD13" i="17"/>
  <c r="AE13" i="17"/>
  <c r="AD14" i="17"/>
  <c r="AE14" i="17"/>
  <c r="AD15" i="17"/>
  <c r="AE15" i="17"/>
  <c r="AD16" i="17"/>
  <c r="AE16" i="17"/>
  <c r="AD17" i="17"/>
  <c r="AE17" i="17"/>
  <c r="AD18" i="17"/>
  <c r="AE18" i="17"/>
  <c r="AD19" i="17"/>
  <c r="AE19" i="17"/>
  <c r="AD20" i="17"/>
  <c r="AE20" i="17"/>
  <c r="AD21" i="17"/>
  <c r="AE21" i="17"/>
  <c r="AD22" i="17"/>
  <c r="AE22" i="17"/>
  <c r="AD23" i="17"/>
  <c r="AE23" i="17"/>
  <c r="AD24" i="17"/>
  <c r="AE24" i="17"/>
  <c r="AD25" i="17"/>
  <c r="AE25" i="17"/>
  <c r="AD26" i="17"/>
  <c r="AE26" i="17"/>
  <c r="AD27" i="17"/>
  <c r="AE27" i="17"/>
  <c r="AD28" i="17"/>
  <c r="AE28" i="17"/>
  <c r="AD29" i="17"/>
  <c r="AE29" i="17"/>
  <c r="AD30" i="17"/>
  <c r="AE30" i="17"/>
  <c r="AD31" i="17"/>
  <c r="AE31" i="17"/>
  <c r="AD32" i="17"/>
  <c r="AE32" i="17"/>
  <c r="AD33" i="17"/>
  <c r="AE33" i="17"/>
  <c r="AD34" i="17"/>
  <c r="AE34" i="17"/>
  <c r="AD35" i="17"/>
  <c r="AE35" i="17"/>
  <c r="AD36" i="17"/>
  <c r="AE36" i="17"/>
  <c r="AD37" i="17"/>
  <c r="AE37" i="17"/>
  <c r="AD38" i="17"/>
  <c r="AE38" i="17"/>
  <c r="AD39" i="17"/>
  <c r="AE39" i="17"/>
  <c r="AD40" i="17"/>
  <c r="AE40" i="17"/>
  <c r="AD41" i="17"/>
  <c r="AE41" i="17"/>
  <c r="AD42" i="17"/>
  <c r="AE42" i="17"/>
  <c r="AD43" i="17"/>
  <c r="AE43" i="17"/>
  <c r="AD44" i="17"/>
  <c r="AE44" i="17"/>
  <c r="AD45" i="17"/>
  <c r="AE45" i="17"/>
  <c r="AD46" i="17"/>
  <c r="AE46" i="17"/>
  <c r="AD47" i="17"/>
  <c r="AE47" i="17"/>
  <c r="AD48" i="17"/>
  <c r="AE48" i="17"/>
  <c r="AD49" i="17"/>
  <c r="AE49" i="17"/>
  <c r="AD50" i="17"/>
  <c r="AE50" i="17"/>
  <c r="AD51" i="17"/>
  <c r="AE51" i="17"/>
  <c r="AD52" i="17"/>
  <c r="AE52" i="17"/>
  <c r="AD53" i="17"/>
  <c r="AE53" i="17"/>
  <c r="AD54" i="17"/>
  <c r="AE54" i="17"/>
  <c r="AD55" i="17"/>
  <c r="AE55" i="17"/>
  <c r="AD56" i="17"/>
  <c r="AE56" i="17"/>
  <c r="AD57" i="17"/>
  <c r="AE57" i="17"/>
  <c r="AD58" i="17"/>
  <c r="AE58" i="17"/>
  <c r="AD59" i="17"/>
  <c r="AE59" i="17"/>
  <c r="AD60" i="17"/>
  <c r="AE60" i="17"/>
  <c r="AD61" i="17"/>
  <c r="AE61" i="17"/>
  <c r="AD62" i="17"/>
  <c r="AE62" i="17"/>
  <c r="AD63" i="17"/>
  <c r="AE63" i="17"/>
  <c r="AD64" i="17"/>
  <c r="AE64" i="17"/>
  <c r="AD65" i="17"/>
  <c r="AE65" i="17"/>
  <c r="AD66" i="17"/>
  <c r="AE66" i="17"/>
  <c r="AD67" i="17"/>
  <c r="AE67" i="17"/>
  <c r="AD68" i="17"/>
  <c r="AE68" i="17"/>
  <c r="AD69" i="17"/>
  <c r="AE69" i="17"/>
  <c r="AD70" i="17"/>
  <c r="AE70" i="17"/>
  <c r="AD71" i="17"/>
  <c r="AE71" i="17"/>
  <c r="AD72" i="17"/>
  <c r="AE72" i="17"/>
  <c r="AD73" i="17"/>
  <c r="AE73" i="17"/>
  <c r="AD74" i="17"/>
  <c r="AE74" i="17"/>
  <c r="AD75" i="17"/>
  <c r="AE75" i="17"/>
  <c r="AD76" i="17"/>
  <c r="AE76" i="17"/>
  <c r="AD77" i="17"/>
  <c r="AE77" i="17"/>
  <c r="AD78" i="17"/>
  <c r="AE78" i="17"/>
  <c r="AD79" i="17"/>
  <c r="AE79" i="17"/>
  <c r="AD80" i="17"/>
  <c r="AE80" i="17"/>
  <c r="AD81" i="17"/>
  <c r="AE81" i="17"/>
  <c r="AD82" i="17"/>
  <c r="AE82" i="17"/>
  <c r="AD83" i="17"/>
  <c r="AE83" i="17"/>
  <c r="AD84" i="17"/>
  <c r="AE84" i="17"/>
  <c r="AD85" i="17"/>
  <c r="AE85" i="17"/>
  <c r="AD86" i="17"/>
  <c r="AE86" i="17"/>
  <c r="AD87" i="17"/>
  <c r="AE87" i="17"/>
  <c r="AD88" i="17"/>
  <c r="AE88" i="17"/>
  <c r="AD89" i="17"/>
  <c r="AE89" i="17"/>
  <c r="AD90" i="17"/>
  <c r="AE90" i="17"/>
  <c r="AD91" i="17"/>
  <c r="AE91" i="17"/>
  <c r="AD92" i="17"/>
  <c r="AE92" i="17"/>
  <c r="AD93" i="17"/>
  <c r="AE93" i="17"/>
  <c r="AD94" i="17"/>
  <c r="AE94" i="17"/>
  <c r="AD95" i="17"/>
  <c r="AE95" i="17"/>
  <c r="AD96" i="17"/>
  <c r="AE96" i="17"/>
  <c r="AD97" i="17"/>
  <c r="AE97" i="17"/>
  <c r="AD98" i="17"/>
  <c r="AE98" i="17"/>
  <c r="AD99" i="17"/>
  <c r="AE99" i="17"/>
  <c r="AD100" i="17"/>
  <c r="AE100" i="17"/>
  <c r="AD101" i="17"/>
  <c r="AE101" i="17"/>
  <c r="AD102" i="17"/>
  <c r="AE102" i="17"/>
  <c r="AD103" i="17"/>
  <c r="AE103" i="17"/>
  <c r="AD104" i="17"/>
  <c r="AE104" i="17"/>
  <c r="AD105" i="17"/>
  <c r="AE105" i="17"/>
  <c r="AD106" i="17"/>
  <c r="AE106" i="17"/>
  <c r="AD107" i="17"/>
  <c r="AE107" i="17"/>
  <c r="AD108" i="17"/>
  <c r="AE108" i="17"/>
  <c r="AD109" i="17"/>
  <c r="AE109" i="17"/>
  <c r="AD110" i="17"/>
  <c r="AE110" i="17"/>
  <c r="AD111" i="17"/>
  <c r="AE111" i="17"/>
  <c r="AE112" i="17"/>
  <c r="AD112" i="17"/>
  <c r="R23" i="3" l="1"/>
  <c r="P21" i="3"/>
  <c r="R18" i="3" s="1"/>
  <c r="C41" i="17" l="1"/>
  <c r="E36" i="17"/>
  <c r="E35" i="17"/>
  <c r="BO4" i="17" l="1"/>
  <c r="BO3" i="17"/>
  <c r="BO2" i="17"/>
  <c r="BO2" i="3"/>
  <c r="BO3" i="3"/>
  <c r="BO4" i="3"/>
  <c r="BV3" i="17" l="1"/>
  <c r="BV4" i="17" s="1"/>
  <c r="CG1" i="17"/>
  <c r="CH1" i="17"/>
  <c r="BW1" i="17"/>
  <c r="BW3" i="17" s="1"/>
  <c r="BW4" i="17" s="1"/>
  <c r="CH1" i="3"/>
  <c r="CH2" i="3" s="1"/>
  <c r="BW1" i="3"/>
  <c r="BW3" i="3" s="1"/>
  <c r="BW4" i="3" s="1"/>
  <c r="BW5" i="3" s="1"/>
  <c r="BV3" i="3"/>
  <c r="BV4" i="3" s="1"/>
  <c r="BV5" i="3" s="1"/>
  <c r="CG1" i="3"/>
  <c r="CG2" i="3" s="1"/>
  <c r="CG5" i="3" s="1"/>
  <c r="BO4" i="31"/>
  <c r="BO3" i="31"/>
  <c r="BO2" i="31"/>
  <c r="BO4" i="30"/>
  <c r="BO3" i="30"/>
  <c r="BO2" i="30"/>
  <c r="BO4" i="29"/>
  <c r="BO3" i="29"/>
  <c r="BO2" i="29"/>
  <c r="BO4" i="28"/>
  <c r="BO3" i="28"/>
  <c r="BO2" i="28"/>
  <c r="BO4" i="26"/>
  <c r="BO3" i="26"/>
  <c r="BO2" i="26"/>
  <c r="BW1" i="30" l="1"/>
  <c r="BW3" i="30" s="1"/>
  <c r="BW4" i="30" s="1"/>
  <c r="CH1" i="30"/>
  <c r="BX4" i="17"/>
  <c r="BW5" i="17"/>
  <c r="BV3" i="28"/>
  <c r="BV4" i="28" s="1"/>
  <c r="CG1" i="28"/>
  <c r="CG2" i="28" s="1"/>
  <c r="CH1" i="29"/>
  <c r="CH2" i="29" s="1"/>
  <c r="BW1" i="29"/>
  <c r="BW3" i="29" s="1"/>
  <c r="BW4" i="29" s="1"/>
  <c r="CH2" i="17"/>
  <c r="BV3" i="29"/>
  <c r="BV4" i="29" s="1"/>
  <c r="CG1" i="29"/>
  <c r="CG2" i="29" s="1"/>
  <c r="CG1" i="26"/>
  <c r="BV3" i="26"/>
  <c r="BV4" i="26" s="1"/>
  <c r="BW1" i="28"/>
  <c r="BW3" i="28" s="1"/>
  <c r="BW4" i="28" s="1"/>
  <c r="CH1" i="28"/>
  <c r="BV3" i="31"/>
  <c r="BV4" i="31" s="1"/>
  <c r="CG1" i="31"/>
  <c r="CG2" i="31" s="1"/>
  <c r="CG2" i="17"/>
  <c r="CH1" i="26"/>
  <c r="BW1" i="26"/>
  <c r="BW3" i="26" s="1"/>
  <c r="BW4" i="26" s="1"/>
  <c r="CG1" i="30"/>
  <c r="CG2" i="30" s="1"/>
  <c r="BV3" i="30"/>
  <c r="BV4" i="30" s="1"/>
  <c r="BW1" i="31"/>
  <c r="BW3" i="31" s="1"/>
  <c r="BW4" i="31" s="1"/>
  <c r="CH1" i="31"/>
  <c r="CH3" i="3"/>
  <c r="CI5" i="3"/>
  <c r="BV5" i="17"/>
  <c r="BV6" i="17"/>
  <c r="BV6" i="3"/>
  <c r="CG6" i="3"/>
  <c r="CG7" i="3" s="1"/>
  <c r="BX4" i="3"/>
  <c r="BX5" i="3" s="1"/>
  <c r="E43" i="3"/>
  <c r="C43" i="3"/>
  <c r="E37" i="3" s="1"/>
  <c r="E42" i="3"/>
  <c r="C42" i="3"/>
  <c r="E39" i="3" s="1"/>
  <c r="C41" i="3"/>
  <c r="E44" i="3" s="1"/>
  <c r="BV6" i="30" l="1"/>
  <c r="BV5" i="30"/>
  <c r="CH2" i="28"/>
  <c r="CG5" i="30"/>
  <c r="CG6" i="30" s="1"/>
  <c r="CG7" i="30" s="1"/>
  <c r="CG4" i="30" s="1"/>
  <c r="CG5" i="17"/>
  <c r="CG6" i="17" s="1"/>
  <c r="CG7" i="17" s="1"/>
  <c r="CG4" i="17" s="1"/>
  <c r="BX4" i="28"/>
  <c r="BW5" i="28"/>
  <c r="BV5" i="29"/>
  <c r="BV6" i="29"/>
  <c r="CH2" i="31"/>
  <c r="BX4" i="26"/>
  <c r="BW5" i="26"/>
  <c r="CG5" i="31"/>
  <c r="CG6" i="31" s="1"/>
  <c r="CG7" i="31" s="1"/>
  <c r="CG4" i="31" s="1"/>
  <c r="BV6" i="26"/>
  <c r="BV5" i="26"/>
  <c r="CI5" i="17"/>
  <c r="CI6" i="17" s="1"/>
  <c r="CI7" i="17" s="1"/>
  <c r="CI2" i="17" s="1"/>
  <c r="CI3" i="17" s="1"/>
  <c r="CH3" i="17"/>
  <c r="CG5" i="28"/>
  <c r="CG6" i="28" s="1"/>
  <c r="CG7" i="28" s="1"/>
  <c r="CG3" i="28" s="1"/>
  <c r="CH2" i="30"/>
  <c r="CG5" i="29"/>
  <c r="CG6" i="29" s="1"/>
  <c r="CG7" i="29" s="1"/>
  <c r="CG4" i="29" s="1"/>
  <c r="BX4" i="29"/>
  <c r="BW5" i="29"/>
  <c r="CI5" i="29"/>
  <c r="CI6" i="29" s="1"/>
  <c r="CI7" i="29" s="1"/>
  <c r="CI2" i="29" s="1"/>
  <c r="CI3" i="29" s="1"/>
  <c r="CH3" i="29"/>
  <c r="BX5" i="17"/>
  <c r="BX6" i="17"/>
  <c r="BW5" i="31"/>
  <c r="BX4" i="31"/>
  <c r="CH2" i="26"/>
  <c r="BV6" i="31"/>
  <c r="BV5" i="31"/>
  <c r="CG2" i="26"/>
  <c r="BV6" i="28"/>
  <c r="BV5" i="28"/>
  <c r="BW5" i="30"/>
  <c r="BX4" i="30"/>
  <c r="CG4" i="3"/>
  <c r="CG3" i="3"/>
  <c r="CI6" i="3"/>
  <c r="CI7" i="3" s="1"/>
  <c r="CI2" i="3" s="1"/>
  <c r="CI3" i="3" s="1"/>
  <c r="BX6" i="3"/>
  <c r="E41" i="3"/>
  <c r="CG3" i="31" l="1"/>
  <c r="CG4" i="28"/>
  <c r="CG3" i="17"/>
  <c r="CG3" i="29"/>
  <c r="CH3" i="30"/>
  <c r="CI5" i="30"/>
  <c r="CI6" i="30" s="1"/>
  <c r="CI7" i="30" s="1"/>
  <c r="CI2" i="30" s="1"/>
  <c r="CI3" i="30" s="1"/>
  <c r="CI5" i="28"/>
  <c r="CI6" i="28" s="1"/>
  <c r="CI7" i="28" s="1"/>
  <c r="CI2" i="28" s="1"/>
  <c r="CI3" i="28" s="1"/>
  <c r="CH3" i="28"/>
  <c r="CG3" i="30"/>
  <c r="CG5" i="26"/>
  <c r="CG6" i="26" s="1"/>
  <c r="CG7" i="26" s="1"/>
  <c r="CG3" i="26" s="1"/>
  <c r="CI5" i="26"/>
  <c r="CI6" i="26" s="1"/>
  <c r="CI7" i="26" s="1"/>
  <c r="CI2" i="26" s="1"/>
  <c r="CI3" i="26" s="1"/>
  <c r="CH3" i="26"/>
  <c r="BX5" i="29"/>
  <c r="BX6" i="29"/>
  <c r="BX6" i="31"/>
  <c r="BX5" i="31"/>
  <c r="BX6" i="26"/>
  <c r="BX5" i="26"/>
  <c r="BX6" i="30"/>
  <c r="BX5" i="30"/>
  <c r="CH3" i="31"/>
  <c r="CI5" i="31"/>
  <c r="CI6" i="31" s="1"/>
  <c r="CI7" i="31" s="1"/>
  <c r="CI2" i="31" s="1"/>
  <c r="CI3" i="31" s="1"/>
  <c r="BX5" i="28"/>
  <c r="BX6" i="28"/>
  <c r="M17" i="17"/>
  <c r="M16" i="17"/>
  <c r="M17" i="31"/>
  <c r="M16" i="31"/>
  <c r="M17" i="30"/>
  <c r="M16" i="30"/>
  <c r="M17" i="29"/>
  <c r="M16" i="29"/>
  <c r="M17" i="28"/>
  <c r="M16" i="28"/>
  <c r="M16" i="26"/>
  <c r="M17" i="3"/>
  <c r="M16" i="3"/>
  <c r="CG4" i="26" l="1"/>
  <c r="I6" i="17"/>
  <c r="I9" i="17"/>
  <c r="J9" i="17"/>
  <c r="J11" i="17"/>
  <c r="J6" i="17"/>
  <c r="I10" i="17"/>
  <c r="H9" i="17"/>
  <c r="G9" i="17"/>
  <c r="H10" i="17"/>
  <c r="G10" i="17"/>
  <c r="H8" i="17"/>
  <c r="G8" i="17"/>
  <c r="H6" i="17"/>
  <c r="G6" i="17"/>
  <c r="I8" i="17"/>
  <c r="J10" i="17"/>
  <c r="H11" i="17"/>
  <c r="G11" i="17"/>
  <c r="H7" i="17"/>
  <c r="G7" i="17"/>
  <c r="J7" i="17"/>
  <c r="J8" i="17"/>
  <c r="I7" i="17"/>
  <c r="I11" i="17"/>
  <c r="AF16" i="21"/>
  <c r="AH16" i="21"/>
  <c r="AF17" i="21"/>
  <c r="AH17" i="21"/>
  <c r="AF18" i="21"/>
  <c r="AH18" i="21"/>
  <c r="AF19" i="21"/>
  <c r="AH19" i="21"/>
  <c r="AF20" i="21"/>
  <c r="AH20" i="21"/>
  <c r="AF21" i="21"/>
  <c r="AH21" i="21"/>
  <c r="AF22" i="21"/>
  <c r="AH22" i="21"/>
  <c r="AF23" i="21"/>
  <c r="AH23" i="21"/>
  <c r="AF24" i="21"/>
  <c r="AH24" i="21"/>
  <c r="AF25" i="21"/>
  <c r="AH25" i="21"/>
  <c r="AF26" i="21"/>
  <c r="AH26" i="21"/>
  <c r="AF27" i="21"/>
  <c r="AH27" i="21"/>
  <c r="AF28" i="21"/>
  <c r="AH28" i="21"/>
  <c r="AF29" i="21"/>
  <c r="AH29" i="21"/>
  <c r="AF30" i="21"/>
  <c r="AH30" i="21"/>
  <c r="AF31" i="21"/>
  <c r="AH31" i="21"/>
  <c r="AF32" i="21"/>
  <c r="AH32" i="21"/>
  <c r="AF33" i="21"/>
  <c r="AH33" i="21"/>
  <c r="AF34" i="21"/>
  <c r="AH34" i="21"/>
  <c r="AF35" i="21"/>
  <c r="AH35" i="21"/>
  <c r="AF36" i="21"/>
  <c r="AH36" i="21"/>
  <c r="AF37" i="21"/>
  <c r="AH37" i="21"/>
  <c r="AF38" i="21"/>
  <c r="AH38" i="21"/>
  <c r="AF39" i="21"/>
  <c r="AH39" i="21"/>
  <c r="AF40" i="21"/>
  <c r="AH40" i="21"/>
  <c r="AF41" i="21"/>
  <c r="AH41" i="21"/>
  <c r="AF42" i="21"/>
  <c r="AH42" i="21"/>
  <c r="AF43" i="21"/>
  <c r="AH43" i="21"/>
  <c r="AF44" i="21"/>
  <c r="AH44" i="21"/>
  <c r="AF45" i="21"/>
  <c r="AH45" i="21"/>
  <c r="AF46" i="21"/>
  <c r="AH46" i="21"/>
  <c r="AF47" i="21"/>
  <c r="AH47" i="21"/>
  <c r="AF48" i="21"/>
  <c r="AH48" i="21"/>
  <c r="AF49" i="21"/>
  <c r="AH49" i="21"/>
  <c r="AF50" i="21"/>
  <c r="AH50" i="21"/>
  <c r="AF51" i="21"/>
  <c r="AH51" i="21"/>
  <c r="AF52" i="21"/>
  <c r="AH52" i="21"/>
  <c r="AF53" i="21"/>
  <c r="AH53" i="21"/>
  <c r="AF54" i="21"/>
  <c r="AH54" i="21"/>
  <c r="AF55" i="21"/>
  <c r="AH55" i="21"/>
  <c r="AF56" i="21"/>
  <c r="AH56" i="21"/>
  <c r="AF57" i="21"/>
  <c r="AH57" i="21"/>
  <c r="AF58" i="21"/>
  <c r="AH58" i="21"/>
  <c r="AF59" i="21"/>
  <c r="AH59" i="21"/>
  <c r="AF60" i="21"/>
  <c r="AH60" i="21"/>
  <c r="AF61" i="21"/>
  <c r="AH61" i="21"/>
  <c r="AF62" i="21"/>
  <c r="AH62" i="21"/>
  <c r="AF63" i="21"/>
  <c r="AH63" i="21"/>
  <c r="AF64" i="21"/>
  <c r="AH64" i="21"/>
  <c r="AF65" i="21"/>
  <c r="AH65" i="21"/>
  <c r="AF66" i="21"/>
  <c r="AH66" i="21"/>
  <c r="AF67" i="21"/>
  <c r="AH67" i="21"/>
  <c r="AF68" i="21"/>
  <c r="AH68" i="21"/>
  <c r="AF69" i="21"/>
  <c r="AH69" i="21"/>
  <c r="AF70" i="21"/>
  <c r="AH70" i="21"/>
  <c r="AF71" i="21"/>
  <c r="AH71" i="21"/>
  <c r="AF72" i="21"/>
  <c r="AH72" i="21"/>
  <c r="AF73" i="21"/>
  <c r="AH73" i="21"/>
  <c r="AF74" i="21"/>
  <c r="AH74" i="21"/>
  <c r="AF75" i="21"/>
  <c r="AH75" i="21"/>
  <c r="AF76" i="21"/>
  <c r="AH76" i="21"/>
  <c r="AF77" i="21"/>
  <c r="AH77" i="21"/>
  <c r="AF78" i="21"/>
  <c r="AH78" i="21"/>
  <c r="AF79" i="21"/>
  <c r="AH79" i="21"/>
  <c r="AF80" i="21"/>
  <c r="AH80" i="21"/>
  <c r="AF81" i="21"/>
  <c r="AH81" i="21"/>
  <c r="AF82" i="21"/>
  <c r="AH82" i="21"/>
  <c r="AF83" i="21"/>
  <c r="AH83" i="21"/>
  <c r="AF84" i="21"/>
  <c r="AH84" i="21"/>
  <c r="AF85" i="21"/>
  <c r="AH85" i="21"/>
  <c r="AF86" i="21"/>
  <c r="AH86" i="21"/>
  <c r="AF87" i="21"/>
  <c r="AH87" i="21"/>
  <c r="AF88" i="21"/>
  <c r="AH88" i="21"/>
  <c r="AF89" i="21"/>
  <c r="AH89" i="21"/>
  <c r="AF90" i="21"/>
  <c r="AH90" i="21"/>
  <c r="AF91" i="21"/>
  <c r="AH91" i="21"/>
  <c r="AF92" i="21"/>
  <c r="AH92" i="21"/>
  <c r="AF93" i="21"/>
  <c r="AH93" i="21"/>
  <c r="AF94" i="21"/>
  <c r="AH94" i="21"/>
  <c r="AF95" i="21"/>
  <c r="AH95" i="21"/>
  <c r="AF96" i="21"/>
  <c r="AH96" i="21"/>
  <c r="AF97" i="21"/>
  <c r="AH97" i="21"/>
  <c r="AF98" i="21"/>
  <c r="AH98" i="21"/>
  <c r="AF99" i="21"/>
  <c r="AH99" i="21"/>
  <c r="AF100" i="21"/>
  <c r="AH100" i="21"/>
  <c r="AF101" i="21"/>
  <c r="AH101" i="21"/>
  <c r="AF102" i="21"/>
  <c r="AH102" i="21"/>
  <c r="AF103" i="21"/>
  <c r="AH103" i="21"/>
  <c r="AF104" i="21"/>
  <c r="AH104" i="21"/>
  <c r="AF105" i="21"/>
  <c r="AH105" i="21"/>
  <c r="AF106" i="21"/>
  <c r="AH106" i="21"/>
  <c r="AF107" i="21"/>
  <c r="AH107" i="21"/>
  <c r="AF108" i="21"/>
  <c r="AH108" i="21"/>
  <c r="AF109" i="21"/>
  <c r="AH109" i="21"/>
  <c r="AF110" i="21"/>
  <c r="AH110" i="21"/>
  <c r="AH15" i="21"/>
  <c r="AF15" i="21"/>
  <c r="Z16" i="21"/>
  <c r="AB16" i="21"/>
  <c r="Z17" i="21"/>
  <c r="AB17" i="21"/>
  <c r="Z18" i="21"/>
  <c r="AB18" i="21"/>
  <c r="Z19" i="21"/>
  <c r="AB19" i="21"/>
  <c r="Z20" i="21"/>
  <c r="AB20" i="21"/>
  <c r="Z21" i="21"/>
  <c r="AB21" i="21"/>
  <c r="Z22" i="21"/>
  <c r="AB22" i="21"/>
  <c r="Z23" i="21"/>
  <c r="AB23" i="21"/>
  <c r="Z24" i="21"/>
  <c r="AB24" i="21"/>
  <c r="Z25" i="21"/>
  <c r="AB25" i="21"/>
  <c r="Z26" i="21"/>
  <c r="AB26" i="21"/>
  <c r="Z27" i="21"/>
  <c r="AB27" i="21"/>
  <c r="Z28" i="21"/>
  <c r="AB28" i="21"/>
  <c r="Z29" i="21"/>
  <c r="AB29" i="21"/>
  <c r="Z30" i="21"/>
  <c r="AB30" i="21"/>
  <c r="Z31" i="21"/>
  <c r="AB31" i="21"/>
  <c r="Z32" i="21"/>
  <c r="AB32" i="21"/>
  <c r="Z33" i="21"/>
  <c r="AB33" i="21"/>
  <c r="Z34" i="21"/>
  <c r="AB34" i="21"/>
  <c r="Z35" i="21"/>
  <c r="AB35" i="21"/>
  <c r="Z36" i="21"/>
  <c r="AB36" i="21"/>
  <c r="Z37" i="21"/>
  <c r="AB37" i="21"/>
  <c r="Z38" i="21"/>
  <c r="AB38" i="21"/>
  <c r="Z39" i="21"/>
  <c r="AB39" i="21"/>
  <c r="Z40" i="21"/>
  <c r="AB40" i="21"/>
  <c r="Z41" i="21"/>
  <c r="AB41" i="21"/>
  <c r="Z42" i="21"/>
  <c r="AB42" i="21"/>
  <c r="Z43" i="21"/>
  <c r="AB43" i="21"/>
  <c r="Z44" i="21"/>
  <c r="AB44" i="21"/>
  <c r="Z45" i="21"/>
  <c r="AB45" i="21"/>
  <c r="Z46" i="21"/>
  <c r="AB46" i="21"/>
  <c r="Z47" i="21"/>
  <c r="AB47" i="21"/>
  <c r="Z48" i="21"/>
  <c r="AB48" i="21"/>
  <c r="Z49" i="21"/>
  <c r="AB49" i="21"/>
  <c r="Z50" i="21"/>
  <c r="AB50" i="21"/>
  <c r="Z51" i="21"/>
  <c r="AB51" i="21"/>
  <c r="Z52" i="21"/>
  <c r="AB52" i="21"/>
  <c r="Z53" i="21"/>
  <c r="AB53" i="21"/>
  <c r="Z54" i="21"/>
  <c r="AB54" i="21"/>
  <c r="Z55" i="21"/>
  <c r="AB55" i="21"/>
  <c r="Z56" i="21"/>
  <c r="AB56" i="21"/>
  <c r="Z57" i="21"/>
  <c r="AB57" i="21"/>
  <c r="Z58" i="21"/>
  <c r="AB58" i="21"/>
  <c r="Z59" i="21"/>
  <c r="AB59" i="21"/>
  <c r="Z60" i="21"/>
  <c r="AB60" i="21"/>
  <c r="Z61" i="21"/>
  <c r="AB61" i="21"/>
  <c r="Z62" i="21"/>
  <c r="AB62" i="21"/>
  <c r="Z63" i="21"/>
  <c r="AB63" i="21"/>
  <c r="Z64" i="21"/>
  <c r="AB64" i="21"/>
  <c r="Z65" i="21"/>
  <c r="AB65" i="21"/>
  <c r="Z66" i="21"/>
  <c r="AB66" i="21"/>
  <c r="Z67" i="21"/>
  <c r="AB67" i="21"/>
  <c r="Z68" i="21"/>
  <c r="AB68" i="21"/>
  <c r="Z69" i="21"/>
  <c r="AB69" i="21"/>
  <c r="Z70" i="21"/>
  <c r="AB70" i="21"/>
  <c r="Z71" i="21"/>
  <c r="AB71" i="21"/>
  <c r="Z72" i="21"/>
  <c r="AB72" i="21"/>
  <c r="Z73" i="21"/>
  <c r="AB73" i="21"/>
  <c r="Z74" i="21"/>
  <c r="AB74" i="21"/>
  <c r="Z75" i="21"/>
  <c r="AB75" i="21"/>
  <c r="Z76" i="21"/>
  <c r="AB76" i="21"/>
  <c r="Z77" i="21"/>
  <c r="AB77" i="21"/>
  <c r="Z78" i="21"/>
  <c r="AB78" i="21"/>
  <c r="Z79" i="21"/>
  <c r="AB79" i="21"/>
  <c r="Z80" i="21"/>
  <c r="AB80" i="21"/>
  <c r="Z81" i="21"/>
  <c r="AB81" i="21"/>
  <c r="Z82" i="21"/>
  <c r="AB82" i="21"/>
  <c r="Z83" i="21"/>
  <c r="AB83" i="21"/>
  <c r="Z84" i="21"/>
  <c r="AB84" i="21"/>
  <c r="Z85" i="21"/>
  <c r="AB85" i="21"/>
  <c r="Z86" i="21"/>
  <c r="AB86" i="21"/>
  <c r="Z87" i="21"/>
  <c r="AB87" i="21"/>
  <c r="Z88" i="21"/>
  <c r="AB88" i="21"/>
  <c r="Z89" i="21"/>
  <c r="AB89" i="21"/>
  <c r="Z90" i="21"/>
  <c r="AB90" i="21"/>
  <c r="Z91" i="21"/>
  <c r="AB91" i="21"/>
  <c r="Z92" i="21"/>
  <c r="AB92" i="21"/>
  <c r="Z93" i="21"/>
  <c r="AB93" i="21"/>
  <c r="Z94" i="21"/>
  <c r="AB94" i="21"/>
  <c r="Z95" i="21"/>
  <c r="AB95" i="21"/>
  <c r="Z96" i="21"/>
  <c r="AB96" i="21"/>
  <c r="Z97" i="21"/>
  <c r="AB97" i="21"/>
  <c r="Z98" i="21"/>
  <c r="AB98" i="21"/>
  <c r="Z99" i="21"/>
  <c r="AB99" i="21"/>
  <c r="Z100" i="21"/>
  <c r="AB100" i="21"/>
  <c r="Z101" i="21"/>
  <c r="AB101" i="21"/>
  <c r="Z102" i="21"/>
  <c r="AB102" i="21"/>
  <c r="Z103" i="21"/>
  <c r="AB103" i="21"/>
  <c r="Z104" i="21"/>
  <c r="AB104" i="21"/>
  <c r="Z105" i="21"/>
  <c r="AB105" i="21"/>
  <c r="Z106" i="21"/>
  <c r="AB106" i="21"/>
  <c r="Z107" i="21"/>
  <c r="AB107" i="21"/>
  <c r="Z108" i="21"/>
  <c r="AB108" i="21"/>
  <c r="Z109" i="21"/>
  <c r="AB109" i="21"/>
  <c r="Z110" i="21"/>
  <c r="AB110" i="21"/>
  <c r="AB15" i="21"/>
  <c r="Z15" i="21"/>
  <c r="T16" i="21"/>
  <c r="V16" i="21"/>
  <c r="T17" i="21"/>
  <c r="V17" i="21"/>
  <c r="T18" i="21"/>
  <c r="V18" i="21"/>
  <c r="T19" i="21"/>
  <c r="V19" i="21"/>
  <c r="T20" i="21"/>
  <c r="V20" i="21"/>
  <c r="T21" i="21"/>
  <c r="V21" i="21"/>
  <c r="T22" i="21"/>
  <c r="V22" i="21"/>
  <c r="T23" i="21"/>
  <c r="V23" i="21"/>
  <c r="T24" i="21"/>
  <c r="V24" i="21"/>
  <c r="T25" i="21"/>
  <c r="V25" i="21"/>
  <c r="T26" i="21"/>
  <c r="V26" i="21"/>
  <c r="T27" i="21"/>
  <c r="V27" i="21"/>
  <c r="T28" i="21"/>
  <c r="V28" i="21"/>
  <c r="T29" i="21"/>
  <c r="V29" i="21"/>
  <c r="T30" i="21"/>
  <c r="V30" i="21"/>
  <c r="T31" i="21"/>
  <c r="V31" i="21"/>
  <c r="T32" i="21"/>
  <c r="V32" i="21"/>
  <c r="T33" i="21"/>
  <c r="V33" i="21"/>
  <c r="T34" i="21"/>
  <c r="V34" i="21"/>
  <c r="T35" i="21"/>
  <c r="V35" i="21"/>
  <c r="T36" i="21"/>
  <c r="V36" i="21"/>
  <c r="T37" i="21"/>
  <c r="V37" i="21"/>
  <c r="T38" i="21"/>
  <c r="V38" i="21"/>
  <c r="T39" i="21"/>
  <c r="V39" i="21"/>
  <c r="T40" i="21"/>
  <c r="V40" i="21"/>
  <c r="T41" i="21"/>
  <c r="V41" i="21"/>
  <c r="T42" i="21"/>
  <c r="V42" i="21"/>
  <c r="T43" i="21"/>
  <c r="V43" i="21"/>
  <c r="T44" i="21"/>
  <c r="V44" i="21"/>
  <c r="T45" i="21"/>
  <c r="V45" i="21"/>
  <c r="T46" i="21"/>
  <c r="V46" i="21"/>
  <c r="T47" i="21"/>
  <c r="V47" i="21"/>
  <c r="T48" i="21"/>
  <c r="V48" i="21"/>
  <c r="T49" i="21"/>
  <c r="V49" i="21"/>
  <c r="T50" i="21"/>
  <c r="V50" i="21"/>
  <c r="T51" i="21"/>
  <c r="V51" i="21"/>
  <c r="T52" i="21"/>
  <c r="V52" i="21"/>
  <c r="T53" i="21"/>
  <c r="V53" i="21"/>
  <c r="T54" i="21"/>
  <c r="V54" i="21"/>
  <c r="T55" i="21"/>
  <c r="V55" i="21"/>
  <c r="T56" i="21"/>
  <c r="V56" i="21"/>
  <c r="T57" i="21"/>
  <c r="V57" i="21"/>
  <c r="T58" i="21"/>
  <c r="V58" i="21"/>
  <c r="T59" i="21"/>
  <c r="V59" i="21"/>
  <c r="T60" i="21"/>
  <c r="V60" i="21"/>
  <c r="T61" i="21"/>
  <c r="V61" i="21"/>
  <c r="T62" i="21"/>
  <c r="V62" i="21"/>
  <c r="T63" i="21"/>
  <c r="V63" i="21"/>
  <c r="T64" i="21"/>
  <c r="V64" i="21"/>
  <c r="T65" i="21"/>
  <c r="V65" i="21"/>
  <c r="T66" i="21"/>
  <c r="V66" i="21"/>
  <c r="T67" i="21"/>
  <c r="V67" i="21"/>
  <c r="T68" i="21"/>
  <c r="V68" i="21"/>
  <c r="T69" i="21"/>
  <c r="V69" i="21"/>
  <c r="T70" i="21"/>
  <c r="V70" i="21"/>
  <c r="T71" i="21"/>
  <c r="V71" i="21"/>
  <c r="T72" i="21"/>
  <c r="V72" i="21"/>
  <c r="T73" i="21"/>
  <c r="V73" i="21"/>
  <c r="T74" i="21"/>
  <c r="V74" i="21"/>
  <c r="T75" i="21"/>
  <c r="V75" i="21"/>
  <c r="T76" i="21"/>
  <c r="V76" i="21"/>
  <c r="T77" i="21"/>
  <c r="V77" i="21"/>
  <c r="T78" i="21"/>
  <c r="V78" i="21"/>
  <c r="T79" i="21"/>
  <c r="V79" i="21"/>
  <c r="T80" i="21"/>
  <c r="V80" i="21"/>
  <c r="T81" i="21"/>
  <c r="V81" i="21"/>
  <c r="T82" i="21"/>
  <c r="V82" i="21"/>
  <c r="T83" i="21"/>
  <c r="V83" i="21"/>
  <c r="T84" i="21"/>
  <c r="V84" i="21"/>
  <c r="T85" i="21"/>
  <c r="V85" i="21"/>
  <c r="T86" i="21"/>
  <c r="V86" i="21"/>
  <c r="T87" i="21"/>
  <c r="V87" i="21"/>
  <c r="T88" i="21"/>
  <c r="V88" i="21"/>
  <c r="T89" i="21"/>
  <c r="V89" i="21"/>
  <c r="T90" i="21"/>
  <c r="V90" i="21"/>
  <c r="T91" i="21"/>
  <c r="V91" i="21"/>
  <c r="T92" i="21"/>
  <c r="V92" i="21"/>
  <c r="T93" i="21"/>
  <c r="V93" i="21"/>
  <c r="T94" i="21"/>
  <c r="V94" i="21"/>
  <c r="T95" i="21"/>
  <c r="V95" i="21"/>
  <c r="T96" i="21"/>
  <c r="V96" i="21"/>
  <c r="T97" i="21"/>
  <c r="V97" i="21"/>
  <c r="T98" i="21"/>
  <c r="V98" i="21"/>
  <c r="T99" i="21"/>
  <c r="V99" i="21"/>
  <c r="T100" i="21"/>
  <c r="V100" i="21"/>
  <c r="T101" i="21"/>
  <c r="V101" i="21"/>
  <c r="T102" i="21"/>
  <c r="V102" i="21"/>
  <c r="T103" i="21"/>
  <c r="V103" i="21"/>
  <c r="T104" i="21"/>
  <c r="V104" i="21"/>
  <c r="T105" i="21"/>
  <c r="V105" i="21"/>
  <c r="T106" i="21"/>
  <c r="V106" i="21"/>
  <c r="T107" i="21"/>
  <c r="V107" i="21"/>
  <c r="T108" i="21"/>
  <c r="V108" i="21"/>
  <c r="T109" i="21"/>
  <c r="V109" i="21"/>
  <c r="T110" i="21"/>
  <c r="V110" i="21"/>
  <c r="V15" i="21"/>
  <c r="T15" i="21"/>
  <c r="N16" i="21"/>
  <c r="P16" i="21"/>
  <c r="N17" i="21"/>
  <c r="P17" i="21"/>
  <c r="N18" i="21"/>
  <c r="P18" i="21"/>
  <c r="N19" i="21"/>
  <c r="P19" i="21"/>
  <c r="N20" i="21"/>
  <c r="P20" i="21"/>
  <c r="N21" i="21"/>
  <c r="P21" i="21"/>
  <c r="N22" i="21"/>
  <c r="P22" i="21"/>
  <c r="N23" i="21"/>
  <c r="P23" i="21"/>
  <c r="N24" i="21"/>
  <c r="P24" i="21"/>
  <c r="N25" i="21"/>
  <c r="P25" i="21"/>
  <c r="N26" i="21"/>
  <c r="P26" i="21"/>
  <c r="N27" i="21"/>
  <c r="P27" i="21"/>
  <c r="N28" i="21"/>
  <c r="P28" i="21"/>
  <c r="N29" i="21"/>
  <c r="P29" i="21"/>
  <c r="N30" i="21"/>
  <c r="P30" i="21"/>
  <c r="N31" i="21"/>
  <c r="P31" i="21"/>
  <c r="N32" i="21"/>
  <c r="P32" i="21"/>
  <c r="N33" i="21"/>
  <c r="P33" i="21"/>
  <c r="N34" i="21"/>
  <c r="P34" i="21"/>
  <c r="N35" i="21"/>
  <c r="P35" i="21"/>
  <c r="N36" i="21"/>
  <c r="P36" i="21"/>
  <c r="N37" i="21"/>
  <c r="P37" i="21"/>
  <c r="N38" i="21"/>
  <c r="P38" i="21"/>
  <c r="N39" i="21"/>
  <c r="P39" i="21"/>
  <c r="N40" i="21"/>
  <c r="P40" i="21"/>
  <c r="N41" i="21"/>
  <c r="P41" i="21"/>
  <c r="N42" i="21"/>
  <c r="P42" i="21"/>
  <c r="N43" i="21"/>
  <c r="P43" i="21"/>
  <c r="N44" i="21"/>
  <c r="P44" i="21"/>
  <c r="N45" i="21"/>
  <c r="P45" i="21"/>
  <c r="N46" i="21"/>
  <c r="P46" i="21"/>
  <c r="N47" i="21"/>
  <c r="P47" i="21"/>
  <c r="N48" i="21"/>
  <c r="P48" i="21"/>
  <c r="N49" i="21"/>
  <c r="P49" i="21"/>
  <c r="N50" i="21"/>
  <c r="P50" i="21"/>
  <c r="N51" i="21"/>
  <c r="P51" i="21"/>
  <c r="N52" i="21"/>
  <c r="P52" i="21"/>
  <c r="N53" i="21"/>
  <c r="P53" i="21"/>
  <c r="N54" i="21"/>
  <c r="P54" i="21"/>
  <c r="N55" i="21"/>
  <c r="P55" i="21"/>
  <c r="N56" i="21"/>
  <c r="P56" i="21"/>
  <c r="N57" i="21"/>
  <c r="P57" i="21"/>
  <c r="N58" i="21"/>
  <c r="P58" i="21"/>
  <c r="N59" i="21"/>
  <c r="P59" i="21"/>
  <c r="N60" i="21"/>
  <c r="P60" i="21"/>
  <c r="N61" i="21"/>
  <c r="P61" i="21"/>
  <c r="N62" i="21"/>
  <c r="P62" i="21"/>
  <c r="N63" i="21"/>
  <c r="P63" i="21"/>
  <c r="N64" i="21"/>
  <c r="P64" i="21"/>
  <c r="N65" i="21"/>
  <c r="P65" i="21"/>
  <c r="N66" i="21"/>
  <c r="P66" i="21"/>
  <c r="N67" i="21"/>
  <c r="P67" i="21"/>
  <c r="N68" i="21"/>
  <c r="P68" i="21"/>
  <c r="N69" i="21"/>
  <c r="P69" i="21"/>
  <c r="N70" i="21"/>
  <c r="P70" i="21"/>
  <c r="N71" i="21"/>
  <c r="P71" i="21"/>
  <c r="N72" i="21"/>
  <c r="P72" i="21"/>
  <c r="N73" i="21"/>
  <c r="P73" i="21"/>
  <c r="N74" i="21"/>
  <c r="P74" i="21"/>
  <c r="N75" i="21"/>
  <c r="P75" i="21"/>
  <c r="N76" i="21"/>
  <c r="P76" i="21"/>
  <c r="N77" i="21"/>
  <c r="P77" i="21"/>
  <c r="N78" i="21"/>
  <c r="P78" i="21"/>
  <c r="N79" i="21"/>
  <c r="P79" i="21"/>
  <c r="N80" i="21"/>
  <c r="P80" i="21"/>
  <c r="N81" i="21"/>
  <c r="P81" i="21"/>
  <c r="N82" i="21"/>
  <c r="P82" i="21"/>
  <c r="N83" i="21"/>
  <c r="P83" i="21"/>
  <c r="N84" i="21"/>
  <c r="P84" i="21"/>
  <c r="N85" i="21"/>
  <c r="P85" i="21"/>
  <c r="N86" i="21"/>
  <c r="P86" i="21"/>
  <c r="N87" i="21"/>
  <c r="P87" i="21"/>
  <c r="N88" i="21"/>
  <c r="P88" i="21"/>
  <c r="N89" i="21"/>
  <c r="P89" i="21"/>
  <c r="N90" i="21"/>
  <c r="P90" i="21"/>
  <c r="N91" i="21"/>
  <c r="P91" i="21"/>
  <c r="N92" i="21"/>
  <c r="P92" i="21"/>
  <c r="N93" i="21"/>
  <c r="P93" i="21"/>
  <c r="N94" i="21"/>
  <c r="P94" i="21"/>
  <c r="N95" i="21"/>
  <c r="P95" i="21"/>
  <c r="N96" i="21"/>
  <c r="P96" i="21"/>
  <c r="N97" i="21"/>
  <c r="P97" i="21"/>
  <c r="N98" i="21"/>
  <c r="P98" i="21"/>
  <c r="N99" i="21"/>
  <c r="P99" i="21"/>
  <c r="N100" i="21"/>
  <c r="P100" i="21"/>
  <c r="N101" i="21"/>
  <c r="P101" i="21"/>
  <c r="N102" i="21"/>
  <c r="P102" i="21"/>
  <c r="N103" i="21"/>
  <c r="P103" i="21"/>
  <c r="N104" i="21"/>
  <c r="P104" i="21"/>
  <c r="N105" i="21"/>
  <c r="P105" i="21"/>
  <c r="N106" i="21"/>
  <c r="P106" i="21"/>
  <c r="N107" i="21"/>
  <c r="P107" i="21"/>
  <c r="N108" i="21"/>
  <c r="P108" i="21"/>
  <c r="N109" i="21"/>
  <c r="P109" i="21"/>
  <c r="N110" i="21"/>
  <c r="P110" i="21"/>
  <c r="H16" i="21"/>
  <c r="J16" i="21"/>
  <c r="H17" i="21"/>
  <c r="J17" i="21"/>
  <c r="H18" i="21"/>
  <c r="J18" i="21"/>
  <c r="H19" i="21"/>
  <c r="J19" i="21"/>
  <c r="H20" i="21"/>
  <c r="J20" i="21"/>
  <c r="H21" i="21"/>
  <c r="J21" i="21"/>
  <c r="H22" i="21"/>
  <c r="J22" i="21"/>
  <c r="H23" i="21"/>
  <c r="J23" i="21"/>
  <c r="H24" i="21"/>
  <c r="J24" i="21"/>
  <c r="H25" i="21"/>
  <c r="J25" i="21"/>
  <c r="H26" i="21"/>
  <c r="J26" i="21"/>
  <c r="H27" i="21"/>
  <c r="J27" i="21"/>
  <c r="H28" i="21"/>
  <c r="J28" i="21"/>
  <c r="H29" i="21"/>
  <c r="J29" i="21"/>
  <c r="H30" i="21"/>
  <c r="J30" i="21"/>
  <c r="H31" i="21"/>
  <c r="J31" i="21"/>
  <c r="H32" i="21"/>
  <c r="J32" i="21"/>
  <c r="H33" i="21"/>
  <c r="J33" i="21"/>
  <c r="H34" i="21"/>
  <c r="J34" i="21"/>
  <c r="H35" i="21"/>
  <c r="J35" i="21"/>
  <c r="H36" i="21"/>
  <c r="J36" i="21"/>
  <c r="H37" i="21"/>
  <c r="J37" i="21"/>
  <c r="H38" i="21"/>
  <c r="J38" i="21"/>
  <c r="H39" i="21"/>
  <c r="J39" i="21"/>
  <c r="H40" i="21"/>
  <c r="J40" i="21"/>
  <c r="H41" i="21"/>
  <c r="J41" i="21"/>
  <c r="H42" i="21"/>
  <c r="J42" i="21"/>
  <c r="H43" i="21"/>
  <c r="J43" i="21"/>
  <c r="H44" i="21"/>
  <c r="J44" i="21"/>
  <c r="H45" i="21"/>
  <c r="J45" i="21"/>
  <c r="H46" i="21"/>
  <c r="J46" i="21"/>
  <c r="H47" i="21"/>
  <c r="J47" i="21"/>
  <c r="H48" i="21"/>
  <c r="J48" i="21"/>
  <c r="H49" i="21"/>
  <c r="J49" i="21"/>
  <c r="H50" i="21"/>
  <c r="J50" i="21"/>
  <c r="H51" i="21"/>
  <c r="J51" i="21"/>
  <c r="H52" i="21"/>
  <c r="J52" i="21"/>
  <c r="H53" i="21"/>
  <c r="J53" i="21"/>
  <c r="H54" i="21"/>
  <c r="J54" i="21"/>
  <c r="H55" i="21"/>
  <c r="J55" i="21"/>
  <c r="H56" i="21"/>
  <c r="J56" i="21"/>
  <c r="H57" i="21"/>
  <c r="J57" i="21"/>
  <c r="H58" i="21"/>
  <c r="J58" i="21"/>
  <c r="H59" i="21"/>
  <c r="J59" i="21"/>
  <c r="H60" i="21"/>
  <c r="J60" i="21"/>
  <c r="H61" i="21"/>
  <c r="J61" i="21"/>
  <c r="H62" i="21"/>
  <c r="J62" i="21"/>
  <c r="H63" i="21"/>
  <c r="J63" i="21"/>
  <c r="H64" i="21"/>
  <c r="J64" i="21"/>
  <c r="H65" i="21"/>
  <c r="J65" i="21"/>
  <c r="H66" i="21"/>
  <c r="J66" i="21"/>
  <c r="H67" i="21"/>
  <c r="J67" i="21"/>
  <c r="H68" i="21"/>
  <c r="J68" i="21"/>
  <c r="H69" i="21"/>
  <c r="J69" i="21"/>
  <c r="H70" i="21"/>
  <c r="J70" i="21"/>
  <c r="H71" i="21"/>
  <c r="J71" i="21"/>
  <c r="H72" i="21"/>
  <c r="J72" i="21"/>
  <c r="H73" i="21"/>
  <c r="J73" i="21"/>
  <c r="H74" i="21"/>
  <c r="J74" i="21"/>
  <c r="H75" i="21"/>
  <c r="J75" i="21"/>
  <c r="H76" i="21"/>
  <c r="J76" i="21"/>
  <c r="H77" i="21"/>
  <c r="J77" i="21"/>
  <c r="H78" i="21"/>
  <c r="J78" i="21"/>
  <c r="H79" i="21"/>
  <c r="J79" i="21"/>
  <c r="H80" i="21"/>
  <c r="J80" i="21"/>
  <c r="H81" i="21"/>
  <c r="J81" i="21"/>
  <c r="H82" i="21"/>
  <c r="J82" i="21"/>
  <c r="H83" i="21"/>
  <c r="J83" i="21"/>
  <c r="H84" i="21"/>
  <c r="J84" i="21"/>
  <c r="H85" i="21"/>
  <c r="J85" i="21"/>
  <c r="H86" i="21"/>
  <c r="J86" i="21"/>
  <c r="H87" i="21"/>
  <c r="J87" i="21"/>
  <c r="H88" i="21"/>
  <c r="J88" i="21"/>
  <c r="H89" i="21"/>
  <c r="J89" i="21"/>
  <c r="H90" i="21"/>
  <c r="J90" i="21"/>
  <c r="H91" i="21"/>
  <c r="J91" i="21"/>
  <c r="H92" i="21"/>
  <c r="J92" i="21"/>
  <c r="H93" i="21"/>
  <c r="J93" i="21"/>
  <c r="H94" i="21"/>
  <c r="J94" i="21"/>
  <c r="H95" i="21"/>
  <c r="J95" i="21"/>
  <c r="H96" i="21"/>
  <c r="J96" i="21"/>
  <c r="H97" i="21"/>
  <c r="J97" i="21"/>
  <c r="H98" i="21"/>
  <c r="J98" i="21"/>
  <c r="H99" i="21"/>
  <c r="J99" i="21"/>
  <c r="H100" i="21"/>
  <c r="J100" i="21"/>
  <c r="H101" i="21"/>
  <c r="J101" i="21"/>
  <c r="H102" i="21"/>
  <c r="J102" i="21"/>
  <c r="H103" i="21"/>
  <c r="J103" i="21"/>
  <c r="H104" i="21"/>
  <c r="J104" i="21"/>
  <c r="H105" i="21"/>
  <c r="J105" i="21"/>
  <c r="H106" i="21"/>
  <c r="J106" i="21"/>
  <c r="H107" i="21"/>
  <c r="J107" i="21"/>
  <c r="H108" i="21"/>
  <c r="J108" i="21"/>
  <c r="H109" i="21"/>
  <c r="J109" i="21"/>
  <c r="H110" i="21"/>
  <c r="J110" i="21"/>
  <c r="P15" i="21"/>
  <c r="N15" i="21"/>
  <c r="J15" i="21"/>
  <c r="H15" i="21"/>
  <c r="B16" i="21"/>
  <c r="D16" i="21"/>
  <c r="B17" i="21"/>
  <c r="D17" i="21"/>
  <c r="B18" i="21"/>
  <c r="D18" i="21"/>
  <c r="B19" i="21"/>
  <c r="D19" i="21"/>
  <c r="B20" i="21"/>
  <c r="D20" i="21"/>
  <c r="B21" i="21"/>
  <c r="D21" i="21"/>
  <c r="B22" i="21"/>
  <c r="D22" i="21"/>
  <c r="B23" i="21"/>
  <c r="D23" i="21"/>
  <c r="B24" i="21"/>
  <c r="D24" i="21"/>
  <c r="B25" i="21"/>
  <c r="D25" i="21"/>
  <c r="B26" i="21"/>
  <c r="D26" i="21"/>
  <c r="B27" i="21"/>
  <c r="D27" i="21"/>
  <c r="B28" i="21"/>
  <c r="D28" i="21"/>
  <c r="B29" i="21"/>
  <c r="D29" i="21"/>
  <c r="B30" i="21"/>
  <c r="D30" i="21"/>
  <c r="B31" i="21"/>
  <c r="D31" i="21"/>
  <c r="B32" i="21"/>
  <c r="D32" i="21"/>
  <c r="B33" i="21"/>
  <c r="D33" i="21"/>
  <c r="B34" i="21"/>
  <c r="D34" i="21"/>
  <c r="B35" i="21"/>
  <c r="D35" i="21"/>
  <c r="B36" i="21"/>
  <c r="D36" i="21"/>
  <c r="B37" i="21"/>
  <c r="D37" i="21"/>
  <c r="B38" i="21"/>
  <c r="D38" i="21"/>
  <c r="B39" i="21"/>
  <c r="D39" i="21"/>
  <c r="B40" i="21"/>
  <c r="D40" i="21"/>
  <c r="B41" i="21"/>
  <c r="D41" i="21"/>
  <c r="B42" i="21"/>
  <c r="D42" i="21"/>
  <c r="B43" i="21"/>
  <c r="D43" i="21"/>
  <c r="B44" i="21"/>
  <c r="D44" i="21"/>
  <c r="B45" i="21"/>
  <c r="D45" i="21"/>
  <c r="B46" i="21"/>
  <c r="D46" i="21"/>
  <c r="B47" i="21"/>
  <c r="D47" i="21"/>
  <c r="B48" i="21"/>
  <c r="D48" i="21"/>
  <c r="B49" i="21"/>
  <c r="D49" i="21"/>
  <c r="B50" i="21"/>
  <c r="D50" i="21"/>
  <c r="B51" i="21"/>
  <c r="D51" i="21"/>
  <c r="B52" i="21"/>
  <c r="D52" i="21"/>
  <c r="B53" i="21"/>
  <c r="D53" i="21"/>
  <c r="B54" i="21"/>
  <c r="D54" i="21"/>
  <c r="B55" i="21"/>
  <c r="D55" i="21"/>
  <c r="B56" i="21"/>
  <c r="D56" i="21"/>
  <c r="B57" i="21"/>
  <c r="D57" i="21"/>
  <c r="B58" i="21"/>
  <c r="D58" i="21"/>
  <c r="B59" i="21"/>
  <c r="D59" i="21"/>
  <c r="B60" i="21"/>
  <c r="D60" i="21"/>
  <c r="B61" i="21"/>
  <c r="D61" i="21"/>
  <c r="B62" i="21"/>
  <c r="D62" i="21"/>
  <c r="B63" i="21"/>
  <c r="D63" i="21"/>
  <c r="B64" i="21"/>
  <c r="D64" i="21"/>
  <c r="B65" i="21"/>
  <c r="D65" i="21"/>
  <c r="B66" i="21"/>
  <c r="D66" i="21"/>
  <c r="B67" i="21"/>
  <c r="D67" i="21"/>
  <c r="B68" i="21"/>
  <c r="D68" i="21"/>
  <c r="B69" i="21"/>
  <c r="D69" i="21"/>
  <c r="B70" i="21"/>
  <c r="D70" i="21"/>
  <c r="B71" i="21"/>
  <c r="D71" i="21"/>
  <c r="B72" i="21"/>
  <c r="D72" i="21"/>
  <c r="B73" i="21"/>
  <c r="D73" i="21"/>
  <c r="B74" i="21"/>
  <c r="D74" i="21"/>
  <c r="B75" i="21"/>
  <c r="D75" i="21"/>
  <c r="B76" i="21"/>
  <c r="D76" i="21"/>
  <c r="B77" i="21"/>
  <c r="D77" i="21"/>
  <c r="B78" i="21"/>
  <c r="D78" i="21"/>
  <c r="B79" i="21"/>
  <c r="D79" i="21"/>
  <c r="B80" i="21"/>
  <c r="D80" i="21"/>
  <c r="B81" i="21"/>
  <c r="D81" i="21"/>
  <c r="B82" i="21"/>
  <c r="D82" i="21"/>
  <c r="B83" i="21"/>
  <c r="D83" i="21"/>
  <c r="B84" i="21"/>
  <c r="D84" i="21"/>
  <c r="B85" i="21"/>
  <c r="D85" i="21"/>
  <c r="B86" i="21"/>
  <c r="D86" i="21"/>
  <c r="B87" i="21"/>
  <c r="D87" i="21"/>
  <c r="B88" i="21"/>
  <c r="D88" i="21"/>
  <c r="B89" i="21"/>
  <c r="D89" i="21"/>
  <c r="B90" i="21"/>
  <c r="D90" i="21"/>
  <c r="B91" i="21"/>
  <c r="D91" i="21"/>
  <c r="B92" i="21"/>
  <c r="D92" i="21"/>
  <c r="B93" i="21"/>
  <c r="D93" i="21"/>
  <c r="B94" i="21"/>
  <c r="D94" i="21"/>
  <c r="B95" i="21"/>
  <c r="D95" i="21"/>
  <c r="B96" i="21"/>
  <c r="D96" i="21"/>
  <c r="B97" i="21"/>
  <c r="D97" i="21"/>
  <c r="B98" i="21"/>
  <c r="D98" i="21"/>
  <c r="B99" i="21"/>
  <c r="D99" i="21"/>
  <c r="B100" i="21"/>
  <c r="D100" i="21"/>
  <c r="B101" i="21"/>
  <c r="D101" i="21"/>
  <c r="B102" i="21"/>
  <c r="D102" i="21"/>
  <c r="B103" i="21"/>
  <c r="D103" i="21"/>
  <c r="B104" i="21"/>
  <c r="D104" i="21"/>
  <c r="B105" i="21"/>
  <c r="D105" i="21"/>
  <c r="B106" i="21"/>
  <c r="D106" i="21"/>
  <c r="B107" i="21"/>
  <c r="D107" i="21"/>
  <c r="B108" i="21"/>
  <c r="D108" i="21"/>
  <c r="B109" i="21"/>
  <c r="D109" i="21"/>
  <c r="B110" i="21"/>
  <c r="D110" i="21"/>
  <c r="D15" i="21"/>
  <c r="B15" i="21"/>
  <c r="K10" i="17" l="1"/>
  <c r="K6" i="17"/>
  <c r="K9" i="17"/>
  <c r="K7" i="17"/>
  <c r="K8" i="17"/>
  <c r="K11" i="17"/>
  <c r="M13" i="31"/>
  <c r="M13" i="30"/>
  <c r="M13" i="17"/>
  <c r="M13" i="29"/>
  <c r="M13" i="28"/>
  <c r="U19" i="21" l="1"/>
  <c r="U23" i="21"/>
  <c r="U27" i="21"/>
  <c r="U31" i="21"/>
  <c r="U35" i="21"/>
  <c r="U39" i="21"/>
  <c r="U43" i="21"/>
  <c r="U47" i="21"/>
  <c r="U51" i="21"/>
  <c r="U55" i="21"/>
  <c r="U59" i="21"/>
  <c r="U63" i="21"/>
  <c r="U67" i="21"/>
  <c r="U71" i="21"/>
  <c r="U75" i="21"/>
  <c r="U79" i="21"/>
  <c r="U83" i="21"/>
  <c r="U87" i="21"/>
  <c r="U91" i="21"/>
  <c r="U95" i="21"/>
  <c r="U99" i="21"/>
  <c r="U103" i="21"/>
  <c r="U107" i="21"/>
  <c r="U15" i="21"/>
  <c r="W2" i="21" s="1"/>
  <c r="U16" i="21"/>
  <c r="U20" i="21"/>
  <c r="U24" i="21"/>
  <c r="U28" i="21"/>
  <c r="U32" i="21"/>
  <c r="U36" i="21"/>
  <c r="U40" i="21"/>
  <c r="U44" i="21"/>
  <c r="U48" i="21"/>
  <c r="U52" i="21"/>
  <c r="U56" i="21"/>
  <c r="U60" i="21"/>
  <c r="U64" i="21"/>
  <c r="U68" i="21"/>
  <c r="U72" i="21"/>
  <c r="U76" i="21"/>
  <c r="U80" i="21"/>
  <c r="U84" i="21"/>
  <c r="U88" i="21"/>
  <c r="U92" i="21"/>
  <c r="U96" i="21"/>
  <c r="U100" i="21"/>
  <c r="U104" i="21"/>
  <c r="U17" i="21"/>
  <c r="U21" i="21"/>
  <c r="U25" i="21"/>
  <c r="U29" i="21"/>
  <c r="U33" i="21"/>
  <c r="U37" i="21"/>
  <c r="U41" i="21"/>
  <c r="U45" i="21"/>
  <c r="U49" i="21"/>
  <c r="U53" i="21"/>
  <c r="U57" i="21"/>
  <c r="U61" i="21"/>
  <c r="U65" i="21"/>
  <c r="U69" i="21"/>
  <c r="U73" i="21"/>
  <c r="U77" i="21"/>
  <c r="U81" i="21"/>
  <c r="U85" i="21"/>
  <c r="U89" i="21"/>
  <c r="U93" i="21"/>
  <c r="U97" i="21"/>
  <c r="U101" i="21"/>
  <c r="U105" i="21"/>
  <c r="U109" i="21"/>
  <c r="U18" i="21"/>
  <c r="U22" i="21"/>
  <c r="U26" i="21"/>
  <c r="U30" i="21"/>
  <c r="U34" i="21"/>
  <c r="U38" i="21"/>
  <c r="U42" i="21"/>
  <c r="U46" i="21"/>
  <c r="U50" i="21"/>
  <c r="U54" i="21"/>
  <c r="U58" i="21"/>
  <c r="U62" i="21"/>
  <c r="U66" i="21"/>
  <c r="U70" i="21"/>
  <c r="U74" i="21"/>
  <c r="U78" i="21"/>
  <c r="U82" i="21"/>
  <c r="U86" i="21"/>
  <c r="U90" i="21"/>
  <c r="U94" i="21"/>
  <c r="U98" i="21"/>
  <c r="U102" i="21"/>
  <c r="U106" i="21"/>
  <c r="U110" i="21"/>
  <c r="U108" i="21"/>
  <c r="W16" i="21"/>
  <c r="X16" i="21" s="1"/>
  <c r="W20" i="21"/>
  <c r="X20" i="21" s="1"/>
  <c r="W24" i="21"/>
  <c r="X24" i="21" s="1"/>
  <c r="W28" i="21"/>
  <c r="W32" i="21"/>
  <c r="W36" i="21"/>
  <c r="W40" i="21"/>
  <c r="W44" i="21"/>
  <c r="W48" i="21"/>
  <c r="X48" i="21" s="1"/>
  <c r="W52" i="21"/>
  <c r="X52" i="21" s="1"/>
  <c r="W56" i="21"/>
  <c r="X56" i="21" s="1"/>
  <c r="W60" i="21"/>
  <c r="X60" i="21" s="1"/>
  <c r="W64" i="21"/>
  <c r="X64" i="21" s="1"/>
  <c r="W68" i="21"/>
  <c r="W72" i="21"/>
  <c r="W76" i="21"/>
  <c r="X76" i="21" s="1"/>
  <c r="W80" i="21"/>
  <c r="X80" i="21" s="1"/>
  <c r="W84" i="21"/>
  <c r="X84" i="21" s="1"/>
  <c r="W88" i="21"/>
  <c r="X88" i="21" s="1"/>
  <c r="W92" i="21"/>
  <c r="X92" i="21" s="1"/>
  <c r="W96" i="21"/>
  <c r="X96" i="21" s="1"/>
  <c r="W100" i="21"/>
  <c r="W104" i="21"/>
  <c r="X104" i="21" s="1"/>
  <c r="W108" i="21"/>
  <c r="W17" i="21"/>
  <c r="W21" i="21"/>
  <c r="X21" i="21" s="1"/>
  <c r="W25" i="21"/>
  <c r="W29" i="21"/>
  <c r="W33" i="21"/>
  <c r="W37" i="21"/>
  <c r="W41" i="21"/>
  <c r="W45" i="21"/>
  <c r="W49" i="21"/>
  <c r="W53" i="21"/>
  <c r="X53" i="21" s="1"/>
  <c r="W57" i="21"/>
  <c r="W61" i="21"/>
  <c r="W65" i="21"/>
  <c r="W69" i="21"/>
  <c r="W73" i="21"/>
  <c r="W77" i="21"/>
  <c r="W81" i="21"/>
  <c r="W85" i="21"/>
  <c r="X85" i="21" s="1"/>
  <c r="W89" i="21"/>
  <c r="W93" i="21"/>
  <c r="W97" i="21"/>
  <c r="W101" i="21"/>
  <c r="W105" i="21"/>
  <c r="W109" i="21"/>
  <c r="W18" i="21"/>
  <c r="W22" i="21"/>
  <c r="X22" i="21" s="1"/>
  <c r="W26" i="21"/>
  <c r="W30" i="21"/>
  <c r="W34" i="21"/>
  <c r="W38" i="21"/>
  <c r="W42" i="21"/>
  <c r="W46" i="21"/>
  <c r="W50" i="21"/>
  <c r="W54" i="21"/>
  <c r="X54" i="21" s="1"/>
  <c r="W58" i="21"/>
  <c r="W62" i="21"/>
  <c r="W66" i="21"/>
  <c r="W70" i="21"/>
  <c r="W74" i="21"/>
  <c r="W78" i="21"/>
  <c r="W82" i="21"/>
  <c r="W86" i="21"/>
  <c r="X86" i="21" s="1"/>
  <c r="W90" i="21"/>
  <c r="W94" i="21"/>
  <c r="W98" i="21"/>
  <c r="W102" i="21"/>
  <c r="W106" i="21"/>
  <c r="W110" i="21"/>
  <c r="W19" i="21"/>
  <c r="X19" i="21" s="1"/>
  <c r="W23" i="21"/>
  <c r="X23" i="21" s="1"/>
  <c r="W27" i="21"/>
  <c r="X27" i="21" s="1"/>
  <c r="W31" i="21"/>
  <c r="W35" i="21"/>
  <c r="X35" i="21" s="1"/>
  <c r="W39" i="21"/>
  <c r="X39" i="21" s="1"/>
  <c r="W43" i="21"/>
  <c r="W47" i="21"/>
  <c r="X47" i="21" s="1"/>
  <c r="W51" i="21"/>
  <c r="X51" i="21" s="1"/>
  <c r="W55" i="21"/>
  <c r="X55" i="21" s="1"/>
  <c r="W59" i="21"/>
  <c r="X59" i="21" s="1"/>
  <c r="W63" i="21"/>
  <c r="X63" i="21" s="1"/>
  <c r="W67" i="21"/>
  <c r="W71" i="21"/>
  <c r="X71" i="21" s="1"/>
  <c r="W75" i="21"/>
  <c r="X75" i="21" s="1"/>
  <c r="W79" i="21"/>
  <c r="X79" i="21" s="1"/>
  <c r="W83" i="21"/>
  <c r="X83" i="21" s="1"/>
  <c r="W87" i="21"/>
  <c r="X87" i="21" s="1"/>
  <c r="W91" i="21"/>
  <c r="X91" i="21" s="1"/>
  <c r="W95" i="21"/>
  <c r="X95" i="21" s="1"/>
  <c r="W99" i="21"/>
  <c r="X99" i="21" s="1"/>
  <c r="W103" i="21"/>
  <c r="W107" i="21"/>
  <c r="W15" i="21"/>
  <c r="X15" i="21" s="1"/>
  <c r="AI16" i="21"/>
  <c r="AI20" i="21"/>
  <c r="AI24" i="21"/>
  <c r="AI28" i="21"/>
  <c r="AI32" i="21"/>
  <c r="AI36" i="21"/>
  <c r="AI40" i="21"/>
  <c r="AI44" i="21"/>
  <c r="AI48" i="21"/>
  <c r="AI52" i="21"/>
  <c r="AI56" i="21"/>
  <c r="AI60" i="21"/>
  <c r="AI64" i="21"/>
  <c r="AI68" i="21"/>
  <c r="AI72" i="21"/>
  <c r="AI76" i="21"/>
  <c r="AI80" i="21"/>
  <c r="AI84" i="21"/>
  <c r="AI88" i="21"/>
  <c r="AI92" i="21"/>
  <c r="AI96" i="21"/>
  <c r="AI100" i="21"/>
  <c r="AI104" i="21"/>
  <c r="AI108" i="21"/>
  <c r="AI18" i="21"/>
  <c r="AI26" i="21"/>
  <c r="AI34" i="21"/>
  <c r="AI38" i="21"/>
  <c r="AI46" i="21"/>
  <c r="AI50" i="21"/>
  <c r="AI58" i="21"/>
  <c r="AI62" i="21"/>
  <c r="AI70" i="21"/>
  <c r="AI74" i="21"/>
  <c r="AI82" i="21"/>
  <c r="AI86" i="21"/>
  <c r="AI94" i="21"/>
  <c r="AI98" i="21"/>
  <c r="AI106" i="21"/>
  <c r="AI19" i="21"/>
  <c r="AI27" i="21"/>
  <c r="AI31" i="21"/>
  <c r="AI35" i="21"/>
  <c r="AI39" i="21"/>
  <c r="AI43" i="21"/>
  <c r="AI47" i="21"/>
  <c r="AI51" i="21"/>
  <c r="AI55" i="21"/>
  <c r="AI59" i="21"/>
  <c r="AI63" i="21"/>
  <c r="AI67" i="21"/>
  <c r="AI71" i="21"/>
  <c r="AI75" i="21"/>
  <c r="AI79" i="21"/>
  <c r="AI83" i="21"/>
  <c r="AI87" i="21"/>
  <c r="AI91" i="21"/>
  <c r="AI95" i="21"/>
  <c r="AI99" i="21"/>
  <c r="AI103" i="21"/>
  <c r="AI107" i="21"/>
  <c r="AI15" i="21"/>
  <c r="AI17" i="21"/>
  <c r="AI21" i="21"/>
  <c r="AI25" i="21"/>
  <c r="AI29" i="21"/>
  <c r="AI33" i="21"/>
  <c r="AI37" i="21"/>
  <c r="AI41" i="21"/>
  <c r="AI45" i="21"/>
  <c r="AI49" i="21"/>
  <c r="AI53" i="21"/>
  <c r="AI57" i="21"/>
  <c r="AI61" i="21"/>
  <c r="AI65" i="21"/>
  <c r="AI69" i="21"/>
  <c r="AI73" i="21"/>
  <c r="AI77" i="21"/>
  <c r="AI81" i="21"/>
  <c r="AI85" i="21"/>
  <c r="AI89" i="21"/>
  <c r="AI93" i="21"/>
  <c r="AI97" i="21"/>
  <c r="AI101" i="21"/>
  <c r="AI105" i="21"/>
  <c r="AI109" i="21"/>
  <c r="AI22" i="21"/>
  <c r="AI30" i="21"/>
  <c r="AI42" i="21"/>
  <c r="AI54" i="21"/>
  <c r="AI66" i="21"/>
  <c r="AI78" i="21"/>
  <c r="AI90" i="21"/>
  <c r="AI102" i="21"/>
  <c r="AI110" i="21"/>
  <c r="AI23" i="21"/>
  <c r="AG16" i="21"/>
  <c r="AJ16" i="21" s="1"/>
  <c r="AG20" i="21"/>
  <c r="AJ20" i="21" s="1"/>
  <c r="AG24" i="21"/>
  <c r="AJ24" i="21" s="1"/>
  <c r="AG28" i="21"/>
  <c r="AG32" i="21"/>
  <c r="AJ32" i="21" s="1"/>
  <c r="AG36" i="21"/>
  <c r="AJ36" i="21" s="1"/>
  <c r="AG40" i="21"/>
  <c r="AJ40" i="21" s="1"/>
  <c r="AG44" i="21"/>
  <c r="AJ44" i="21" s="1"/>
  <c r="AG48" i="21"/>
  <c r="AJ48" i="21" s="1"/>
  <c r="AG52" i="21"/>
  <c r="AJ52" i="21" s="1"/>
  <c r="AG56" i="21"/>
  <c r="AJ56" i="21" s="1"/>
  <c r="AG60" i="21"/>
  <c r="AJ60" i="21" s="1"/>
  <c r="AG64" i="21"/>
  <c r="AJ64" i="21" s="1"/>
  <c r="AG68" i="21"/>
  <c r="AJ68" i="21" s="1"/>
  <c r="AG72" i="21"/>
  <c r="AJ72" i="21" s="1"/>
  <c r="AG76" i="21"/>
  <c r="AJ76" i="21" s="1"/>
  <c r="AG80" i="21"/>
  <c r="AJ80" i="21" s="1"/>
  <c r="AG84" i="21"/>
  <c r="AJ84" i="21" s="1"/>
  <c r="AG88" i="21"/>
  <c r="AJ88" i="21" s="1"/>
  <c r="AG92" i="21"/>
  <c r="AJ92" i="21" s="1"/>
  <c r="AG96" i="21"/>
  <c r="AJ96" i="21" s="1"/>
  <c r="AG100" i="21"/>
  <c r="AJ100" i="21" s="1"/>
  <c r="AG104" i="21"/>
  <c r="AJ104" i="21" s="1"/>
  <c r="AG108" i="21"/>
  <c r="AJ108" i="21" s="1"/>
  <c r="AG18" i="21"/>
  <c r="AG30" i="21"/>
  <c r="AG38" i="21"/>
  <c r="AG46" i="21"/>
  <c r="AG58" i="21"/>
  <c r="AG62" i="21"/>
  <c r="AG74" i="21"/>
  <c r="AG78" i="21"/>
  <c r="AG90" i="21"/>
  <c r="AG98" i="21"/>
  <c r="AG106" i="21"/>
  <c r="AG17" i="21"/>
  <c r="AG21" i="21"/>
  <c r="AG25" i="21"/>
  <c r="AG29" i="21"/>
  <c r="AG33" i="21"/>
  <c r="AG37" i="21"/>
  <c r="AG41" i="21"/>
  <c r="AG45" i="21"/>
  <c r="AG49" i="21"/>
  <c r="AG53" i="21"/>
  <c r="AG57" i="21"/>
  <c r="AG61" i="21"/>
  <c r="AG65" i="21"/>
  <c r="AG69" i="21"/>
  <c r="AG73" i="21"/>
  <c r="AG77" i="21"/>
  <c r="AG81" i="21"/>
  <c r="AG85" i="21"/>
  <c r="AG89" i="21"/>
  <c r="AG93" i="21"/>
  <c r="AG97" i="21"/>
  <c r="AG101" i="21"/>
  <c r="AG105" i="21"/>
  <c r="AG109" i="21"/>
  <c r="AG22" i="21"/>
  <c r="AG42" i="21"/>
  <c r="AG54" i="21"/>
  <c r="AG70" i="21"/>
  <c r="AG86" i="21"/>
  <c r="AG102" i="21"/>
  <c r="AG19" i="21"/>
  <c r="AG23" i="21"/>
  <c r="AG27" i="21"/>
  <c r="AG31" i="21"/>
  <c r="AG35" i="21"/>
  <c r="AG39" i="21"/>
  <c r="AG43" i="21"/>
  <c r="AG47" i="21"/>
  <c r="AG51" i="21"/>
  <c r="AG55" i="21"/>
  <c r="AG59" i="21"/>
  <c r="AG63" i="21"/>
  <c r="AG67" i="21"/>
  <c r="AG71" i="21"/>
  <c r="AG75" i="21"/>
  <c r="AG79" i="21"/>
  <c r="AG83" i="21"/>
  <c r="AG87" i="21"/>
  <c r="AG91" i="21"/>
  <c r="AG95" i="21"/>
  <c r="AG99" i="21"/>
  <c r="AG103" i="21"/>
  <c r="AG107" i="21"/>
  <c r="AG15" i="21"/>
  <c r="AG26" i="21"/>
  <c r="AG34" i="21"/>
  <c r="AG50" i="21"/>
  <c r="AG66" i="21"/>
  <c r="AG82" i="21"/>
  <c r="AG94" i="21"/>
  <c r="AG110" i="21"/>
  <c r="AA19" i="21"/>
  <c r="AA23" i="21"/>
  <c r="AA27" i="21"/>
  <c r="AA31" i="21"/>
  <c r="AA35" i="21"/>
  <c r="AA39" i="21"/>
  <c r="AA43" i="21"/>
  <c r="AA47" i="21"/>
  <c r="AA51" i="21"/>
  <c r="AA55" i="21"/>
  <c r="AA59" i="21"/>
  <c r="AA63" i="21"/>
  <c r="AA67" i="21"/>
  <c r="AA71" i="21"/>
  <c r="AA75" i="21"/>
  <c r="AA79" i="21"/>
  <c r="AA83" i="21"/>
  <c r="AA87" i="21"/>
  <c r="AA91" i="21"/>
  <c r="AA95" i="21"/>
  <c r="AA99" i="21"/>
  <c r="AA103" i="21"/>
  <c r="AA107" i="21"/>
  <c r="AA15" i="21"/>
  <c r="AC2" i="21" s="1"/>
  <c r="AA17" i="21"/>
  <c r="AA21" i="21"/>
  <c r="AA25" i="21"/>
  <c r="AA20" i="21"/>
  <c r="AA28" i="21"/>
  <c r="AA33" i="21"/>
  <c r="AA38" i="21"/>
  <c r="AA44" i="21"/>
  <c r="AA49" i="21"/>
  <c r="AA54" i="21"/>
  <c r="AA60" i="21"/>
  <c r="AA65" i="21"/>
  <c r="AA70" i="21"/>
  <c r="AA76" i="21"/>
  <c r="AA81" i="21"/>
  <c r="AA86" i="21"/>
  <c r="AA92" i="21"/>
  <c r="AA97" i="21"/>
  <c r="AA102" i="21"/>
  <c r="AA108" i="21"/>
  <c r="AA16" i="21"/>
  <c r="AA24" i="21"/>
  <c r="AA30" i="21"/>
  <c r="AA36" i="21"/>
  <c r="AA41" i="21"/>
  <c r="AA46" i="21"/>
  <c r="AA52" i="21"/>
  <c r="AA57" i="21"/>
  <c r="AA62" i="21"/>
  <c r="AA68" i="21"/>
  <c r="AA73" i="21"/>
  <c r="AA78" i="21"/>
  <c r="AA84" i="21"/>
  <c r="AA89" i="21"/>
  <c r="AA94" i="21"/>
  <c r="AA100" i="21"/>
  <c r="AA105" i="21"/>
  <c r="AA110" i="21"/>
  <c r="AA22" i="21"/>
  <c r="AA34" i="21"/>
  <c r="AA45" i="21"/>
  <c r="AA56" i="21"/>
  <c r="AA66" i="21"/>
  <c r="AA77" i="21"/>
  <c r="AA88" i="21"/>
  <c r="AA98" i="21"/>
  <c r="AA109" i="21"/>
  <c r="AA26" i="21"/>
  <c r="AA37" i="21"/>
  <c r="AA48" i="21"/>
  <c r="AA58" i="21"/>
  <c r="AA69" i="21"/>
  <c r="AA80" i="21"/>
  <c r="AA90" i="21"/>
  <c r="AA101" i="21"/>
  <c r="AA96" i="21"/>
  <c r="AA106" i="21"/>
  <c r="AA29" i="21"/>
  <c r="AA40" i="21"/>
  <c r="AA50" i="21"/>
  <c r="AA61" i="21"/>
  <c r="AA72" i="21"/>
  <c r="AA82" i="21"/>
  <c r="AA93" i="21"/>
  <c r="AA104" i="21"/>
  <c r="AA18" i="21"/>
  <c r="AA32" i="21"/>
  <c r="AA42" i="21"/>
  <c r="AA53" i="21"/>
  <c r="AA64" i="21"/>
  <c r="AA74" i="21"/>
  <c r="AA85" i="21"/>
  <c r="AC16" i="21"/>
  <c r="AC20" i="21"/>
  <c r="AC24" i="21"/>
  <c r="AC28" i="21"/>
  <c r="AC32" i="21"/>
  <c r="AC36" i="21"/>
  <c r="AC40" i="21"/>
  <c r="AC44" i="21"/>
  <c r="AD44" i="21" s="1"/>
  <c r="AC48" i="21"/>
  <c r="AC52" i="21"/>
  <c r="AC56" i="21"/>
  <c r="AC60" i="21"/>
  <c r="AC64" i="21"/>
  <c r="AC68" i="21"/>
  <c r="AC72" i="21"/>
  <c r="AC76" i="21"/>
  <c r="AC80" i="21"/>
  <c r="AC84" i="21"/>
  <c r="AC88" i="21"/>
  <c r="AC92" i="21"/>
  <c r="AC96" i="21"/>
  <c r="AC100" i="21"/>
  <c r="AC104" i="21"/>
  <c r="AC108" i="21"/>
  <c r="AC17" i="21"/>
  <c r="AC21" i="21"/>
  <c r="AC25" i="21"/>
  <c r="AC29" i="21"/>
  <c r="AC33" i="21"/>
  <c r="AC37" i="21"/>
  <c r="AC41" i="21"/>
  <c r="AC45" i="21"/>
  <c r="AC49" i="21"/>
  <c r="AC53" i="21"/>
  <c r="AC57" i="21"/>
  <c r="AC61" i="21"/>
  <c r="AC65" i="21"/>
  <c r="AC69" i="21"/>
  <c r="AC73" i="21"/>
  <c r="AC77" i="21"/>
  <c r="AC81" i="21"/>
  <c r="AC85" i="21"/>
  <c r="AC89" i="21"/>
  <c r="AC93" i="21"/>
  <c r="AC97" i="21"/>
  <c r="AC101" i="21"/>
  <c r="AC105" i="21"/>
  <c r="AC109" i="21"/>
  <c r="AC18" i="21"/>
  <c r="AC22" i="21"/>
  <c r="AC26" i="21"/>
  <c r="AC30" i="21"/>
  <c r="AC34" i="21"/>
  <c r="AC38" i="21"/>
  <c r="AC42" i="21"/>
  <c r="AC46" i="21"/>
  <c r="AC50" i="21"/>
  <c r="AC54" i="21"/>
  <c r="AD54" i="21" s="1"/>
  <c r="AC58" i="21"/>
  <c r="AD58" i="21" s="1"/>
  <c r="AC62" i="21"/>
  <c r="AC66" i="21"/>
  <c r="AC70" i="21"/>
  <c r="AC74" i="21"/>
  <c r="AC78" i="21"/>
  <c r="AD78" i="21" s="1"/>
  <c r="AC82" i="21"/>
  <c r="AC86" i="21"/>
  <c r="AC90" i="21"/>
  <c r="AC94" i="21"/>
  <c r="AC98" i="21"/>
  <c r="AC102" i="21"/>
  <c r="AC106" i="21"/>
  <c r="AC110" i="21"/>
  <c r="AC19" i="21"/>
  <c r="AD19" i="21" s="1"/>
  <c r="AC23" i="21"/>
  <c r="AD23" i="21" s="1"/>
  <c r="AC27" i="21"/>
  <c r="AD27" i="21" s="1"/>
  <c r="AC31" i="21"/>
  <c r="AD31" i="21" s="1"/>
  <c r="AC35" i="21"/>
  <c r="AD35" i="21" s="1"/>
  <c r="AC39" i="21"/>
  <c r="AD39" i="21" s="1"/>
  <c r="AC43" i="21"/>
  <c r="AD43" i="21" s="1"/>
  <c r="AC47" i="21"/>
  <c r="AD47" i="21" s="1"/>
  <c r="AC51" i="21"/>
  <c r="AD51" i="21" s="1"/>
  <c r="AC55" i="21"/>
  <c r="AD55" i="21" s="1"/>
  <c r="AC59" i="21"/>
  <c r="AD59" i="21" s="1"/>
  <c r="AC63" i="21"/>
  <c r="AD63" i="21" s="1"/>
  <c r="AC67" i="21"/>
  <c r="AD67" i="21" s="1"/>
  <c r="AC71" i="21"/>
  <c r="AD71" i="21" s="1"/>
  <c r="AC75" i="21"/>
  <c r="AD75" i="21" s="1"/>
  <c r="AC79" i="21"/>
  <c r="AD79" i="21" s="1"/>
  <c r="AC83" i="21"/>
  <c r="AD83" i="21" s="1"/>
  <c r="AC87" i="21"/>
  <c r="AD87" i="21" s="1"/>
  <c r="AC91" i="21"/>
  <c r="AD91" i="21" s="1"/>
  <c r="AC95" i="21"/>
  <c r="AC99" i="21"/>
  <c r="AD99" i="21" s="1"/>
  <c r="AC103" i="21"/>
  <c r="AD103" i="21" s="1"/>
  <c r="AC107" i="21"/>
  <c r="AD107" i="21" s="1"/>
  <c r="AC15" i="21"/>
  <c r="AD15" i="21" s="1"/>
  <c r="Q22" i="21"/>
  <c r="Q30" i="21"/>
  <c r="Q34" i="21"/>
  <c r="Q38" i="21"/>
  <c r="Q46" i="21"/>
  <c r="Q54" i="21"/>
  <c r="Q58" i="21"/>
  <c r="Q62" i="21"/>
  <c r="Q66" i="21"/>
  <c r="Q70" i="21"/>
  <c r="Q74" i="21"/>
  <c r="Q78" i="21"/>
  <c r="Q82" i="21"/>
  <c r="Q86" i="21"/>
  <c r="Q90" i="21"/>
  <c r="Q94" i="21"/>
  <c r="Q98" i="21"/>
  <c r="Q102" i="21"/>
  <c r="Q106" i="21"/>
  <c r="Q110" i="21"/>
  <c r="Q103" i="21"/>
  <c r="Q107" i="21"/>
  <c r="K17" i="21"/>
  <c r="K21" i="21"/>
  <c r="K25" i="21"/>
  <c r="K29" i="21"/>
  <c r="K33" i="21"/>
  <c r="K37" i="21"/>
  <c r="K41" i="21"/>
  <c r="K45" i="21"/>
  <c r="K49" i="21"/>
  <c r="K53" i="21"/>
  <c r="K57" i="21"/>
  <c r="K61" i="21"/>
  <c r="K65" i="21"/>
  <c r="K69" i="21"/>
  <c r="K73" i="21"/>
  <c r="K77" i="21"/>
  <c r="K81" i="21"/>
  <c r="K85" i="21"/>
  <c r="K89" i="21"/>
  <c r="K93" i="21"/>
  <c r="K97" i="21"/>
  <c r="K101" i="21"/>
  <c r="K105" i="21"/>
  <c r="K109" i="21"/>
  <c r="K19" i="21"/>
  <c r="K23" i="21"/>
  <c r="K27" i="21"/>
  <c r="K31" i="21"/>
  <c r="K35" i="21"/>
  <c r="K39" i="21"/>
  <c r="K43" i="21"/>
  <c r="K47" i="21"/>
  <c r="K55" i="21"/>
  <c r="K59" i="21"/>
  <c r="K63" i="21"/>
  <c r="K67" i="21"/>
  <c r="K71" i="21"/>
  <c r="K75" i="21"/>
  <c r="K79" i="21"/>
  <c r="K83" i="21"/>
  <c r="K87" i="21"/>
  <c r="K91" i="21"/>
  <c r="K99" i="21"/>
  <c r="K103" i="21"/>
  <c r="K107" i="21"/>
  <c r="K15" i="21"/>
  <c r="K16" i="21"/>
  <c r="K20" i="21"/>
  <c r="K24" i="21"/>
  <c r="K28" i="21"/>
  <c r="K32" i="21"/>
  <c r="K36" i="21"/>
  <c r="K40" i="21"/>
  <c r="K44" i="21"/>
  <c r="K48" i="21"/>
  <c r="K52" i="21"/>
  <c r="K56" i="21"/>
  <c r="K64" i="21"/>
  <c r="K68" i="21"/>
  <c r="K72" i="21"/>
  <c r="K76" i="21"/>
  <c r="K80" i="21"/>
  <c r="K84" i="21"/>
  <c r="K88" i="21"/>
  <c r="K92" i="21"/>
  <c r="K100" i="21"/>
  <c r="K104" i="21"/>
  <c r="K18" i="21"/>
  <c r="K22" i="21"/>
  <c r="K26" i="21"/>
  <c r="K30" i="21"/>
  <c r="K34" i="21"/>
  <c r="K38" i="21"/>
  <c r="K42" i="21"/>
  <c r="K46" i="21"/>
  <c r="K50" i="21"/>
  <c r="K54" i="21"/>
  <c r="K58" i="21"/>
  <c r="K62" i="21"/>
  <c r="K66" i="21"/>
  <c r="K70" i="21"/>
  <c r="K74" i="21"/>
  <c r="K78" i="21"/>
  <c r="K82" i="21"/>
  <c r="K86" i="21"/>
  <c r="K90" i="21"/>
  <c r="K94" i="21"/>
  <c r="K98" i="21"/>
  <c r="K102" i="21"/>
  <c r="K106" i="21"/>
  <c r="K110" i="21"/>
  <c r="K51" i="21"/>
  <c r="K95" i="21"/>
  <c r="K60" i="21"/>
  <c r="K96" i="21"/>
  <c r="K108" i="21"/>
  <c r="E19" i="21"/>
  <c r="E23" i="21"/>
  <c r="E27" i="21"/>
  <c r="E31" i="21"/>
  <c r="E35" i="21"/>
  <c r="E39" i="21"/>
  <c r="E43" i="21"/>
  <c r="E47" i="21"/>
  <c r="E51" i="21"/>
  <c r="E55" i="21"/>
  <c r="E59" i="21"/>
  <c r="E63" i="21"/>
  <c r="E67" i="21"/>
  <c r="E71" i="21"/>
  <c r="E75" i="21"/>
  <c r="E79" i="21"/>
  <c r="E83" i="21"/>
  <c r="E87" i="21"/>
  <c r="E91" i="21"/>
  <c r="E95" i="21"/>
  <c r="E99" i="21"/>
  <c r="E103" i="21"/>
  <c r="E107" i="21"/>
  <c r="E15" i="21"/>
  <c r="E16" i="21"/>
  <c r="E20" i="21"/>
  <c r="E24" i="21"/>
  <c r="E28" i="21"/>
  <c r="E32" i="21"/>
  <c r="E36" i="21"/>
  <c r="E40" i="21"/>
  <c r="E44" i="21"/>
  <c r="E48" i="21"/>
  <c r="E52" i="21"/>
  <c r="E56" i="21"/>
  <c r="E60" i="21"/>
  <c r="E64" i="21"/>
  <c r="E68" i="21"/>
  <c r="E72" i="21"/>
  <c r="E76" i="21"/>
  <c r="E80" i="21"/>
  <c r="E84" i="21"/>
  <c r="E88" i="21"/>
  <c r="E92" i="21"/>
  <c r="E96" i="21"/>
  <c r="E100" i="21"/>
  <c r="E104" i="21"/>
  <c r="E108" i="21"/>
  <c r="E17" i="21"/>
  <c r="E21" i="21"/>
  <c r="E25" i="21"/>
  <c r="E29" i="21"/>
  <c r="E33" i="21"/>
  <c r="E37" i="21"/>
  <c r="E41" i="21"/>
  <c r="E45" i="21"/>
  <c r="E49" i="21"/>
  <c r="E53" i="21"/>
  <c r="E57" i="21"/>
  <c r="E61" i="21"/>
  <c r="E65" i="21"/>
  <c r="E69" i="21"/>
  <c r="E73" i="21"/>
  <c r="E77" i="21"/>
  <c r="E81" i="21"/>
  <c r="E85" i="21"/>
  <c r="E89" i="21"/>
  <c r="E93" i="21"/>
  <c r="E97" i="21"/>
  <c r="E101" i="21"/>
  <c r="E105" i="21"/>
  <c r="E109" i="21"/>
  <c r="E18" i="21"/>
  <c r="E22" i="21"/>
  <c r="E26" i="21"/>
  <c r="E30" i="21"/>
  <c r="E34" i="21"/>
  <c r="E38" i="21"/>
  <c r="E42" i="21"/>
  <c r="E46" i="21"/>
  <c r="E50" i="21"/>
  <c r="E54" i="21"/>
  <c r="E58" i="21"/>
  <c r="E62" i="21"/>
  <c r="E66" i="21"/>
  <c r="E70" i="21"/>
  <c r="E86" i="21"/>
  <c r="E102" i="21"/>
  <c r="E74" i="21"/>
  <c r="E90" i="21"/>
  <c r="E106" i="21"/>
  <c r="E82" i="21"/>
  <c r="E98" i="21"/>
  <c r="E78" i="21"/>
  <c r="E94" i="21"/>
  <c r="E110" i="21"/>
  <c r="Q19" i="21"/>
  <c r="Q23" i="21"/>
  <c r="Q27" i="21"/>
  <c r="Q31" i="21"/>
  <c r="Q35" i="21"/>
  <c r="Q39" i="21"/>
  <c r="Q43" i="21"/>
  <c r="Q47" i="21"/>
  <c r="Q51" i="21"/>
  <c r="Q55" i="21"/>
  <c r="Q59" i="21"/>
  <c r="Q63" i="21"/>
  <c r="Q67" i="21"/>
  <c r="Q71" i="21"/>
  <c r="Q75" i="21"/>
  <c r="Q79" i="21"/>
  <c r="Q83" i="21"/>
  <c r="Q87" i="21"/>
  <c r="Q91" i="21"/>
  <c r="Q95" i="21"/>
  <c r="Q99" i="21"/>
  <c r="Q15" i="21"/>
  <c r="O19" i="21"/>
  <c r="O23" i="21"/>
  <c r="O27" i="21"/>
  <c r="O31" i="21"/>
  <c r="O35" i="21"/>
  <c r="O39" i="21"/>
  <c r="O43" i="21"/>
  <c r="O47" i="21"/>
  <c r="O51" i="21"/>
  <c r="O55" i="21"/>
  <c r="O59" i="21"/>
  <c r="O63" i="21"/>
  <c r="O67" i="21"/>
  <c r="O71" i="21"/>
  <c r="O75" i="21"/>
  <c r="O79" i="21"/>
  <c r="O83" i="21"/>
  <c r="O87" i="21"/>
  <c r="O91" i="21"/>
  <c r="O95" i="21"/>
  <c r="O99" i="21"/>
  <c r="O103" i="21"/>
  <c r="O107" i="21"/>
  <c r="O15" i="21"/>
  <c r="Q16" i="21"/>
  <c r="Q20" i="21"/>
  <c r="Q24" i="21"/>
  <c r="Q28" i="21"/>
  <c r="Q32" i="21"/>
  <c r="Q36" i="21"/>
  <c r="Q40" i="21"/>
  <c r="Q44" i="21"/>
  <c r="Q48" i="21"/>
  <c r="Q52" i="21"/>
  <c r="Q56" i="21"/>
  <c r="Q60" i="21"/>
  <c r="Q64" i="21"/>
  <c r="Q68" i="21"/>
  <c r="Q72" i="21"/>
  <c r="Q76" i="21"/>
  <c r="Q80" i="21"/>
  <c r="Q84" i="21"/>
  <c r="Q88" i="21"/>
  <c r="Q92" i="21"/>
  <c r="Q96" i="21"/>
  <c r="Q100" i="21"/>
  <c r="Q104" i="21"/>
  <c r="Q108" i="21"/>
  <c r="O16" i="21"/>
  <c r="O20" i="21"/>
  <c r="O24" i="21"/>
  <c r="O28" i="21"/>
  <c r="O32" i="21"/>
  <c r="O36" i="21"/>
  <c r="O40" i="21"/>
  <c r="O44" i="21"/>
  <c r="O48" i="21"/>
  <c r="O52" i="21"/>
  <c r="O56" i="21"/>
  <c r="O60" i="21"/>
  <c r="O64" i="21"/>
  <c r="O68" i="21"/>
  <c r="O72" i="21"/>
  <c r="O76" i="21"/>
  <c r="O80" i="21"/>
  <c r="O84" i="21"/>
  <c r="O88" i="21"/>
  <c r="O92" i="21"/>
  <c r="O96" i="21"/>
  <c r="O100" i="21"/>
  <c r="O104" i="21"/>
  <c r="O108" i="21"/>
  <c r="Q17" i="21"/>
  <c r="Q21" i="21"/>
  <c r="Q25" i="21"/>
  <c r="Q29" i="21"/>
  <c r="Q33" i="21"/>
  <c r="Q37" i="21"/>
  <c r="Q41" i="21"/>
  <c r="Q45" i="21"/>
  <c r="Q49" i="21"/>
  <c r="Q53" i="21"/>
  <c r="Q57" i="21"/>
  <c r="Q61" i="21"/>
  <c r="Q65" i="21"/>
  <c r="Q69" i="21"/>
  <c r="Q73" i="21"/>
  <c r="Q77" i="21"/>
  <c r="Q81" i="21"/>
  <c r="Q85" i="21"/>
  <c r="Q89" i="21"/>
  <c r="Q93" i="21"/>
  <c r="Q97" i="21"/>
  <c r="Q101" i="21"/>
  <c r="Q105" i="21"/>
  <c r="Q109" i="21"/>
  <c r="O17" i="21"/>
  <c r="O21" i="21"/>
  <c r="O25" i="21"/>
  <c r="O29" i="21"/>
  <c r="O33" i="21"/>
  <c r="O37" i="21"/>
  <c r="O41" i="21"/>
  <c r="O45" i="21"/>
  <c r="O49" i="21"/>
  <c r="O53" i="21"/>
  <c r="O57" i="21"/>
  <c r="O61" i="21"/>
  <c r="O65" i="21"/>
  <c r="O69" i="21"/>
  <c r="O73" i="21"/>
  <c r="O77" i="21"/>
  <c r="O81" i="21"/>
  <c r="O85" i="21"/>
  <c r="O89" i="21"/>
  <c r="O93" i="21"/>
  <c r="O97" i="21"/>
  <c r="O101" i="21"/>
  <c r="O105" i="21"/>
  <c r="O109" i="21"/>
  <c r="O30" i="21"/>
  <c r="O46" i="21"/>
  <c r="O62" i="21"/>
  <c r="O78" i="21"/>
  <c r="O94" i="21"/>
  <c r="O110" i="21"/>
  <c r="Q42" i="21"/>
  <c r="O26" i="21"/>
  <c r="O74" i="21"/>
  <c r="O106" i="21"/>
  <c r="Q18" i="21"/>
  <c r="Q50" i="21"/>
  <c r="O18" i="21"/>
  <c r="O34" i="21"/>
  <c r="O50" i="21"/>
  <c r="O66" i="21"/>
  <c r="O82" i="21"/>
  <c r="O98" i="21"/>
  <c r="O42" i="21"/>
  <c r="O90" i="21"/>
  <c r="O22" i="21"/>
  <c r="O38" i="21"/>
  <c r="O54" i="21"/>
  <c r="O70" i="21"/>
  <c r="O86" i="21"/>
  <c r="O102" i="21"/>
  <c r="Q26" i="21"/>
  <c r="O58" i="21"/>
  <c r="I16" i="21"/>
  <c r="I20" i="21"/>
  <c r="I24" i="21"/>
  <c r="I28" i="21"/>
  <c r="I32" i="21"/>
  <c r="I36" i="21"/>
  <c r="I40" i="21"/>
  <c r="I44" i="21"/>
  <c r="I48" i="21"/>
  <c r="I52" i="21"/>
  <c r="I56" i="21"/>
  <c r="I60" i="21"/>
  <c r="I64" i="21"/>
  <c r="I68" i="21"/>
  <c r="I72" i="21"/>
  <c r="I76" i="21"/>
  <c r="I80" i="21"/>
  <c r="I84" i="21"/>
  <c r="I88" i="21"/>
  <c r="I92" i="21"/>
  <c r="I96" i="21"/>
  <c r="I100" i="21"/>
  <c r="I104" i="21"/>
  <c r="I108" i="21"/>
  <c r="I17" i="21"/>
  <c r="I21" i="21"/>
  <c r="I25" i="21"/>
  <c r="I29" i="21"/>
  <c r="I33" i="21"/>
  <c r="I37" i="21"/>
  <c r="I41" i="21"/>
  <c r="I45" i="21"/>
  <c r="I49" i="21"/>
  <c r="I53" i="21"/>
  <c r="I57" i="21"/>
  <c r="I61" i="21"/>
  <c r="I65" i="21"/>
  <c r="I18" i="21"/>
  <c r="I26" i="21"/>
  <c r="I34" i="21"/>
  <c r="I42" i="21"/>
  <c r="I50" i="21"/>
  <c r="I58" i="21"/>
  <c r="I66" i="21"/>
  <c r="I71" i="21"/>
  <c r="I77" i="21"/>
  <c r="I82" i="21"/>
  <c r="I87" i="21"/>
  <c r="I93" i="21"/>
  <c r="I98" i="21"/>
  <c r="I103" i="21"/>
  <c r="I109" i="21"/>
  <c r="I19" i="21"/>
  <c r="I27" i="21"/>
  <c r="I35" i="21"/>
  <c r="I43" i="21"/>
  <c r="I51" i="21"/>
  <c r="I59" i="21"/>
  <c r="I67" i="21"/>
  <c r="I73" i="21"/>
  <c r="I78" i="21"/>
  <c r="I83" i="21"/>
  <c r="I89" i="21"/>
  <c r="I94" i="21"/>
  <c r="I99" i="21"/>
  <c r="I105" i="21"/>
  <c r="I110" i="21"/>
  <c r="I22" i="21"/>
  <c r="I30" i="21"/>
  <c r="I38" i="21"/>
  <c r="I46" i="21"/>
  <c r="I54" i="21"/>
  <c r="I62" i="21"/>
  <c r="I69" i="21"/>
  <c r="I74" i="21"/>
  <c r="I79" i="21"/>
  <c r="I85" i="21"/>
  <c r="I90" i="21"/>
  <c r="I95" i="21"/>
  <c r="I101" i="21"/>
  <c r="I106" i="21"/>
  <c r="I15" i="21"/>
  <c r="K2" i="21" s="1"/>
  <c r="I23" i="21"/>
  <c r="I31" i="21"/>
  <c r="I39" i="21"/>
  <c r="I47" i="21"/>
  <c r="I55" i="21"/>
  <c r="I63" i="21"/>
  <c r="I70" i="21"/>
  <c r="I75" i="21"/>
  <c r="I81" i="21"/>
  <c r="I86" i="21"/>
  <c r="I91" i="21"/>
  <c r="I97" i="21"/>
  <c r="I102" i="21"/>
  <c r="I107" i="21"/>
  <c r="C17" i="21"/>
  <c r="C21" i="21"/>
  <c r="C25" i="21"/>
  <c r="C29" i="21"/>
  <c r="C33" i="21"/>
  <c r="C37" i="21"/>
  <c r="C41" i="21"/>
  <c r="C45" i="21"/>
  <c r="C49" i="21"/>
  <c r="C53" i="21"/>
  <c r="C57" i="21"/>
  <c r="C61" i="21"/>
  <c r="C65" i="21"/>
  <c r="C69" i="21"/>
  <c r="C73" i="21"/>
  <c r="C77" i="21"/>
  <c r="C81" i="21"/>
  <c r="C85" i="21"/>
  <c r="C89" i="21"/>
  <c r="C93" i="21"/>
  <c r="C97" i="21"/>
  <c r="C101" i="21"/>
  <c r="C105" i="21"/>
  <c r="C110" i="21"/>
  <c r="C23" i="21"/>
  <c r="C35" i="21"/>
  <c r="C47" i="21"/>
  <c r="C59" i="21"/>
  <c r="C71" i="21"/>
  <c r="C83" i="21"/>
  <c r="C95" i="21"/>
  <c r="C107" i="21"/>
  <c r="C18" i="21"/>
  <c r="C22" i="21"/>
  <c r="C26" i="21"/>
  <c r="C30" i="21"/>
  <c r="C34" i="21"/>
  <c r="C38" i="21"/>
  <c r="C42" i="21"/>
  <c r="C46" i="21"/>
  <c r="C50" i="21"/>
  <c r="C54" i="21"/>
  <c r="C58" i="21"/>
  <c r="C62" i="21"/>
  <c r="C66" i="21"/>
  <c r="C70" i="21"/>
  <c r="C74" i="21"/>
  <c r="C78" i="21"/>
  <c r="C82" i="21"/>
  <c r="C86" i="21"/>
  <c r="C90" i="21"/>
  <c r="C94" i="21"/>
  <c r="C98" i="21"/>
  <c r="C102" i="21"/>
  <c r="C106" i="21"/>
  <c r="C19" i="21"/>
  <c r="C27" i="21"/>
  <c r="C43" i="21"/>
  <c r="C51" i="21"/>
  <c r="C63" i="21"/>
  <c r="C79" i="21"/>
  <c r="C91" i="21"/>
  <c r="C103" i="21"/>
  <c r="C16" i="21"/>
  <c r="C20" i="21"/>
  <c r="C24" i="21"/>
  <c r="C28" i="21"/>
  <c r="C32" i="21"/>
  <c r="C36" i="21"/>
  <c r="C40" i="21"/>
  <c r="C44" i="21"/>
  <c r="C48" i="21"/>
  <c r="C52" i="21"/>
  <c r="C56" i="21"/>
  <c r="C60" i="21"/>
  <c r="C64" i="21"/>
  <c r="C68" i="21"/>
  <c r="C72" i="21"/>
  <c r="C76" i="21"/>
  <c r="C80" i="21"/>
  <c r="C84" i="21"/>
  <c r="C88" i="21"/>
  <c r="C92" i="21"/>
  <c r="C96" i="21"/>
  <c r="C100" i="21"/>
  <c r="C104" i="21"/>
  <c r="C108" i="21"/>
  <c r="C109" i="21"/>
  <c r="C31" i="21"/>
  <c r="C39" i="21"/>
  <c r="C55" i="21"/>
  <c r="C67" i="21"/>
  <c r="C75" i="21"/>
  <c r="C87" i="21"/>
  <c r="C99" i="21"/>
  <c r="C15" i="21"/>
  <c r="E2" i="21" s="1"/>
  <c r="U300" i="3"/>
  <c r="U299" i="3"/>
  <c r="U298" i="3"/>
  <c r="U297" i="3"/>
  <c r="U296" i="3"/>
  <c r="U295" i="3"/>
  <c r="U294" i="3"/>
  <c r="U293" i="3"/>
  <c r="U292" i="3"/>
  <c r="U291" i="3"/>
  <c r="U290" i="3"/>
  <c r="U289" i="3"/>
  <c r="U288" i="3"/>
  <c r="U287" i="3"/>
  <c r="U286" i="3"/>
  <c r="U285" i="3"/>
  <c r="U284" i="3"/>
  <c r="U283" i="3"/>
  <c r="U282" i="3"/>
  <c r="U281" i="3"/>
  <c r="U280" i="3"/>
  <c r="U279" i="3"/>
  <c r="U278" i="3"/>
  <c r="U277" i="3"/>
  <c r="U276" i="3"/>
  <c r="U275" i="3"/>
  <c r="U274" i="3"/>
  <c r="U273" i="3"/>
  <c r="U272" i="3"/>
  <c r="U271" i="3"/>
  <c r="U270" i="3"/>
  <c r="U269" i="3"/>
  <c r="U268" i="3"/>
  <c r="U267" i="3"/>
  <c r="U266" i="3"/>
  <c r="U265" i="3"/>
  <c r="U264" i="3"/>
  <c r="U263" i="3"/>
  <c r="U262" i="3"/>
  <c r="U261" i="3"/>
  <c r="U260" i="3"/>
  <c r="U259" i="3"/>
  <c r="U258" i="3"/>
  <c r="U257" i="3"/>
  <c r="U256" i="3"/>
  <c r="U255" i="3"/>
  <c r="U254" i="3"/>
  <c r="U253" i="3"/>
  <c r="U252" i="3"/>
  <c r="U251" i="3"/>
  <c r="U250" i="3"/>
  <c r="U249" i="3"/>
  <c r="U248" i="3"/>
  <c r="U247" i="3"/>
  <c r="U246" i="3"/>
  <c r="U245" i="3"/>
  <c r="U244" i="3"/>
  <c r="U243" i="3"/>
  <c r="U242" i="3"/>
  <c r="U241" i="3"/>
  <c r="U240" i="3"/>
  <c r="U239" i="3"/>
  <c r="U238" i="3"/>
  <c r="U237" i="3"/>
  <c r="U236" i="3"/>
  <c r="U235" i="3"/>
  <c r="U234" i="3"/>
  <c r="U233" i="3"/>
  <c r="U232" i="3"/>
  <c r="U231" i="3"/>
  <c r="U230" i="3"/>
  <c r="U229" i="3"/>
  <c r="U228" i="3"/>
  <c r="U227" i="3"/>
  <c r="U226" i="3"/>
  <c r="U225" i="3"/>
  <c r="U224" i="3"/>
  <c r="U223" i="3"/>
  <c r="U222" i="3"/>
  <c r="U221" i="3"/>
  <c r="U220" i="3"/>
  <c r="U219" i="3"/>
  <c r="U218" i="3"/>
  <c r="U217" i="3"/>
  <c r="U216" i="3"/>
  <c r="U215" i="3"/>
  <c r="U214" i="3"/>
  <c r="U213" i="3"/>
  <c r="U212" i="3"/>
  <c r="U211" i="3"/>
  <c r="U210" i="3"/>
  <c r="U209" i="3"/>
  <c r="U208" i="3"/>
  <c r="U207" i="3"/>
  <c r="U206" i="3"/>
  <c r="U205" i="3"/>
  <c r="U204" i="3"/>
  <c r="U203" i="3"/>
  <c r="U202" i="3"/>
  <c r="U201" i="3"/>
  <c r="U200" i="3"/>
  <c r="U199" i="3"/>
  <c r="U198" i="3"/>
  <c r="U197" i="3"/>
  <c r="U196" i="3"/>
  <c r="U195" i="3"/>
  <c r="U194" i="3"/>
  <c r="U193" i="3"/>
  <c r="U192" i="3"/>
  <c r="U191" i="3"/>
  <c r="U190" i="3"/>
  <c r="U189" i="3"/>
  <c r="U188" i="3"/>
  <c r="U187" i="3"/>
  <c r="U186" i="3"/>
  <c r="U185" i="3"/>
  <c r="U184" i="3"/>
  <c r="U183" i="3"/>
  <c r="U182" i="3"/>
  <c r="U181" i="3"/>
  <c r="U180" i="3"/>
  <c r="U179" i="3"/>
  <c r="U178" i="3"/>
  <c r="U177" i="3"/>
  <c r="U176" i="3"/>
  <c r="U175" i="3"/>
  <c r="U174" i="3"/>
  <c r="U173" i="3"/>
  <c r="U172" i="3"/>
  <c r="U171" i="3"/>
  <c r="U170" i="3"/>
  <c r="U169" i="3"/>
  <c r="U168" i="3"/>
  <c r="U167" i="3"/>
  <c r="U166" i="3"/>
  <c r="U165" i="3"/>
  <c r="U164" i="3"/>
  <c r="U163" i="3"/>
  <c r="U162" i="3"/>
  <c r="U161" i="3"/>
  <c r="U160" i="3"/>
  <c r="U159" i="3"/>
  <c r="U158" i="3"/>
  <c r="U157" i="3"/>
  <c r="U156" i="3"/>
  <c r="U155" i="3"/>
  <c r="U154" i="3"/>
  <c r="U153" i="3"/>
  <c r="U152" i="3"/>
  <c r="U151" i="3"/>
  <c r="U150" i="3"/>
  <c r="U149" i="3"/>
  <c r="U148" i="3"/>
  <c r="U147" i="3"/>
  <c r="U146" i="3"/>
  <c r="U145" i="3"/>
  <c r="U144" i="3"/>
  <c r="U143" i="3"/>
  <c r="U142" i="3"/>
  <c r="U141" i="3"/>
  <c r="U140" i="3"/>
  <c r="U139" i="3"/>
  <c r="U138" i="3"/>
  <c r="U137" i="3"/>
  <c r="U136" i="3"/>
  <c r="U135" i="3"/>
  <c r="U134" i="3"/>
  <c r="U133" i="3"/>
  <c r="U132" i="3"/>
  <c r="U131" i="3"/>
  <c r="U130" i="3"/>
  <c r="U129" i="3"/>
  <c r="U128" i="3"/>
  <c r="U127" i="3"/>
  <c r="U126" i="3"/>
  <c r="U125" i="3"/>
  <c r="U124" i="3"/>
  <c r="U123" i="3"/>
  <c r="U122" i="3"/>
  <c r="U121" i="3"/>
  <c r="U120" i="3"/>
  <c r="U119" i="3"/>
  <c r="U118" i="3"/>
  <c r="U117" i="3"/>
  <c r="U116" i="3"/>
  <c r="U115" i="3"/>
  <c r="U114" i="3"/>
  <c r="U113" i="3"/>
  <c r="U112" i="3"/>
  <c r="U111" i="3"/>
  <c r="U110" i="3"/>
  <c r="U109" i="3"/>
  <c r="U108" i="3"/>
  <c r="U107" i="3"/>
  <c r="U106" i="3"/>
  <c r="U105" i="3"/>
  <c r="U104" i="3"/>
  <c r="U103" i="3"/>
  <c r="U102" i="3"/>
  <c r="U101" i="3"/>
  <c r="U100" i="3"/>
  <c r="U99" i="3"/>
  <c r="U98" i="3"/>
  <c r="U97" i="3"/>
  <c r="U96" i="3"/>
  <c r="U95" i="3"/>
  <c r="U94" i="3"/>
  <c r="U93" i="3"/>
  <c r="U92" i="3"/>
  <c r="U91" i="3"/>
  <c r="U90" i="3"/>
  <c r="U89" i="3"/>
  <c r="U88" i="3"/>
  <c r="U87" i="3"/>
  <c r="U86" i="3"/>
  <c r="U85" i="3"/>
  <c r="U84" i="3"/>
  <c r="U83" i="3"/>
  <c r="U82" i="3"/>
  <c r="U81" i="3"/>
  <c r="U80" i="3"/>
  <c r="U79" i="3"/>
  <c r="U78" i="3"/>
  <c r="U77" i="3"/>
  <c r="U76" i="3"/>
  <c r="U75" i="3"/>
  <c r="U74" i="3"/>
  <c r="U73" i="3"/>
  <c r="U72" i="3"/>
  <c r="U71" i="3"/>
  <c r="U70" i="3"/>
  <c r="U69" i="3"/>
  <c r="U68" i="3"/>
  <c r="U67" i="3"/>
  <c r="U66" i="3"/>
  <c r="U65" i="3"/>
  <c r="U64" i="3"/>
  <c r="U63" i="3"/>
  <c r="U62" i="3"/>
  <c r="U61" i="3"/>
  <c r="U60" i="3"/>
  <c r="U59" i="3"/>
  <c r="U58" i="3"/>
  <c r="U57" i="3"/>
  <c r="U56" i="3"/>
  <c r="U55" i="3"/>
  <c r="U54" i="3"/>
  <c r="U53" i="3"/>
  <c r="U52" i="3"/>
  <c r="U51" i="3"/>
  <c r="U50" i="3"/>
  <c r="U49" i="3"/>
  <c r="U48" i="3"/>
  <c r="U47" i="3"/>
  <c r="U46" i="3"/>
  <c r="U45" i="3"/>
  <c r="U44" i="3"/>
  <c r="U43" i="3"/>
  <c r="U42" i="3"/>
  <c r="U41" i="3"/>
  <c r="U40" i="3"/>
  <c r="U39" i="3"/>
  <c r="U38" i="3"/>
  <c r="U37" i="3"/>
  <c r="U36" i="3"/>
  <c r="U35" i="3"/>
  <c r="U34" i="3"/>
  <c r="U33" i="3"/>
  <c r="U32" i="3"/>
  <c r="U31" i="3"/>
  <c r="U30" i="3"/>
  <c r="U29" i="3"/>
  <c r="U28" i="3"/>
  <c r="U27" i="3"/>
  <c r="P22" i="3"/>
  <c r="R20" i="3" s="1"/>
  <c r="G5" i="2"/>
  <c r="J5" i="2" s="1"/>
  <c r="H5" i="2" s="1"/>
  <c r="U27" i="31"/>
  <c r="P20" i="31"/>
  <c r="U27" i="30"/>
  <c r="P20" i="30"/>
  <c r="P22" i="30" s="1"/>
  <c r="R20" i="30" s="1"/>
  <c r="U27" i="29"/>
  <c r="P20" i="29"/>
  <c r="R23" i="29" s="1"/>
  <c r="U27" i="28"/>
  <c r="P20" i="28"/>
  <c r="R23" i="28" s="1"/>
  <c r="U27" i="26"/>
  <c r="P20" i="26"/>
  <c r="R23" i="26" s="1"/>
  <c r="F47" i="31"/>
  <c r="E43" i="31"/>
  <c r="C43" i="31"/>
  <c r="E41" i="31" s="1"/>
  <c r="C42" i="31"/>
  <c r="E39" i="31" s="1"/>
  <c r="C41" i="31"/>
  <c r="E44" i="31" s="1"/>
  <c r="G37" i="31"/>
  <c r="F47" i="30"/>
  <c r="E43" i="30"/>
  <c r="C43" i="30"/>
  <c r="E41" i="30" s="1"/>
  <c r="E42" i="30"/>
  <c r="C42" i="30"/>
  <c r="E39" i="30" s="1"/>
  <c r="C41" i="30"/>
  <c r="E44" i="30" s="1"/>
  <c r="G37" i="30"/>
  <c r="F47" i="29"/>
  <c r="E43" i="29"/>
  <c r="C43" i="29"/>
  <c r="E41" i="29" s="1"/>
  <c r="E42" i="29"/>
  <c r="C42" i="29"/>
  <c r="E39" i="29" s="1"/>
  <c r="C41" i="29"/>
  <c r="E44" i="29" s="1"/>
  <c r="G37" i="29"/>
  <c r="F47" i="28"/>
  <c r="E43" i="28"/>
  <c r="C43" i="28"/>
  <c r="E41" i="28" s="1"/>
  <c r="E42" i="28"/>
  <c r="C42" i="28"/>
  <c r="E39" i="28" s="1"/>
  <c r="C41" i="28"/>
  <c r="E44" i="28" s="1"/>
  <c r="G37" i="28"/>
  <c r="F47" i="26"/>
  <c r="E43" i="26"/>
  <c r="C43" i="26"/>
  <c r="E41" i="26" s="1"/>
  <c r="E42" i="26"/>
  <c r="C42" i="26"/>
  <c r="E39" i="26" s="1"/>
  <c r="C41" i="26"/>
  <c r="E44" i="26" s="1"/>
  <c r="G37" i="26"/>
  <c r="AF151" i="31"/>
  <c r="AF152" i="31"/>
  <c r="AF153" i="31"/>
  <c r="AF154" i="31"/>
  <c r="AF155" i="31"/>
  <c r="AF156" i="31"/>
  <c r="AF157" i="31"/>
  <c r="AF158" i="31"/>
  <c r="AF159" i="31"/>
  <c r="AF160" i="31"/>
  <c r="AF161" i="31"/>
  <c r="AF162" i="31"/>
  <c r="AF163" i="31"/>
  <c r="AF164" i="31"/>
  <c r="AF165" i="31"/>
  <c r="AF166" i="31"/>
  <c r="AF167" i="31"/>
  <c r="AF168" i="31"/>
  <c r="AF169" i="31"/>
  <c r="AF170" i="31"/>
  <c r="AF171" i="31"/>
  <c r="AF172" i="31"/>
  <c r="AF173" i="31"/>
  <c r="AF174" i="31"/>
  <c r="AF175" i="31"/>
  <c r="AF176" i="31"/>
  <c r="AF177" i="31"/>
  <c r="AF178" i="31"/>
  <c r="AF179" i="31"/>
  <c r="AF180" i="31"/>
  <c r="AF181" i="31"/>
  <c r="AF182" i="31"/>
  <c r="AF183" i="31"/>
  <c r="AF184" i="31"/>
  <c r="AF185" i="31"/>
  <c r="AF186" i="31"/>
  <c r="AF187" i="31"/>
  <c r="AF188" i="31"/>
  <c r="AF189" i="31"/>
  <c r="AF190" i="31"/>
  <c r="AF191" i="31"/>
  <c r="AF192" i="31"/>
  <c r="AF193" i="31"/>
  <c r="AF194" i="31"/>
  <c r="AF195" i="31"/>
  <c r="AF196" i="31"/>
  <c r="AF197" i="31"/>
  <c r="AF198" i="31"/>
  <c r="AF199" i="31"/>
  <c r="AF200" i="31"/>
  <c r="AF201" i="31"/>
  <c r="AF202" i="31"/>
  <c r="AF203" i="31"/>
  <c r="AF204" i="31"/>
  <c r="AF205" i="31"/>
  <c r="AF206" i="31"/>
  <c r="AF207" i="31"/>
  <c r="AF208" i="31"/>
  <c r="AF209" i="31"/>
  <c r="AF210" i="31"/>
  <c r="AF211" i="31"/>
  <c r="AF212" i="31"/>
  <c r="AF213" i="31"/>
  <c r="AF214" i="31"/>
  <c r="AF215" i="31"/>
  <c r="AF216" i="31"/>
  <c r="AF217" i="31"/>
  <c r="AF218" i="31"/>
  <c r="AF219" i="31"/>
  <c r="AF220" i="31"/>
  <c r="AF221" i="31"/>
  <c r="AF222" i="31"/>
  <c r="AF223" i="31"/>
  <c r="AF224" i="31"/>
  <c r="AF225" i="31"/>
  <c r="AF226" i="31"/>
  <c r="AF227" i="31"/>
  <c r="AF228" i="31"/>
  <c r="AF229" i="31"/>
  <c r="AF230" i="31"/>
  <c r="AF231" i="31"/>
  <c r="AF232" i="31"/>
  <c r="AF233" i="31"/>
  <c r="AF234" i="31"/>
  <c r="AF235" i="31"/>
  <c r="AF236" i="31"/>
  <c r="AF237" i="31"/>
  <c r="AF238" i="31"/>
  <c r="AF239" i="31"/>
  <c r="AF240" i="31"/>
  <c r="AF241" i="31"/>
  <c r="AF242" i="31"/>
  <c r="AF243" i="31"/>
  <c r="AF244" i="31"/>
  <c r="AF245" i="31"/>
  <c r="AF246" i="31"/>
  <c r="AF247" i="31"/>
  <c r="AF248" i="31"/>
  <c r="AF249" i="31"/>
  <c r="AF250" i="31"/>
  <c r="AF251" i="31"/>
  <c r="AF252" i="31"/>
  <c r="AF253" i="31"/>
  <c r="AF254" i="31"/>
  <c r="AF255" i="31"/>
  <c r="AF256" i="31"/>
  <c r="AF257" i="31"/>
  <c r="AF258" i="31"/>
  <c r="AF259" i="31"/>
  <c r="AF260" i="31"/>
  <c r="AF261" i="31"/>
  <c r="AF262" i="31"/>
  <c r="AF263" i="31"/>
  <c r="AF264" i="31"/>
  <c r="AF265" i="31"/>
  <c r="AF266" i="31"/>
  <c r="AF267" i="31"/>
  <c r="AF268" i="31"/>
  <c r="AF269" i="31"/>
  <c r="AF270" i="31"/>
  <c r="AF271" i="31"/>
  <c r="AF272" i="31"/>
  <c r="AF273" i="31"/>
  <c r="AF274" i="31"/>
  <c r="AF275" i="31"/>
  <c r="AF276" i="31"/>
  <c r="AF277" i="31"/>
  <c r="AF278" i="31"/>
  <c r="AF279" i="31"/>
  <c r="AF280" i="31"/>
  <c r="AF281" i="31"/>
  <c r="AF282" i="31"/>
  <c r="AF283" i="31"/>
  <c r="AF284" i="31"/>
  <c r="AF285" i="31"/>
  <c r="AF286" i="31"/>
  <c r="AF287" i="31"/>
  <c r="AF288" i="31"/>
  <c r="AF289" i="31"/>
  <c r="AF290" i="31"/>
  <c r="AF291" i="31"/>
  <c r="AF292" i="31"/>
  <c r="AF293" i="31"/>
  <c r="AF294" i="31"/>
  <c r="AF295" i="31"/>
  <c r="AF296" i="31"/>
  <c r="AF297" i="31"/>
  <c r="AF298" i="31"/>
  <c r="AF299" i="31"/>
  <c r="AF300" i="31"/>
  <c r="U151" i="31"/>
  <c r="U152" i="31"/>
  <c r="U153" i="31"/>
  <c r="U154" i="31"/>
  <c r="U155" i="31"/>
  <c r="U156" i="31"/>
  <c r="U157" i="31"/>
  <c r="U158" i="31"/>
  <c r="U159" i="31"/>
  <c r="U160" i="31"/>
  <c r="U161" i="31"/>
  <c r="U162" i="31"/>
  <c r="U163" i="31"/>
  <c r="U164" i="31"/>
  <c r="U165" i="31"/>
  <c r="U166" i="31"/>
  <c r="U167" i="31"/>
  <c r="U168" i="31"/>
  <c r="U169" i="31"/>
  <c r="U170" i="31"/>
  <c r="U171" i="31"/>
  <c r="U172" i="31"/>
  <c r="U173" i="31"/>
  <c r="U174" i="31"/>
  <c r="U175" i="31"/>
  <c r="U176" i="31"/>
  <c r="U177" i="31"/>
  <c r="U178" i="31"/>
  <c r="U179" i="31"/>
  <c r="U180" i="31"/>
  <c r="U181" i="31"/>
  <c r="U182" i="31"/>
  <c r="U183" i="31"/>
  <c r="U184" i="31"/>
  <c r="U185" i="31"/>
  <c r="U186" i="31"/>
  <c r="U187" i="31"/>
  <c r="U188" i="31"/>
  <c r="U189" i="31"/>
  <c r="U190" i="31"/>
  <c r="U191" i="31"/>
  <c r="U192" i="31"/>
  <c r="U193" i="31"/>
  <c r="U194" i="31"/>
  <c r="U195" i="31"/>
  <c r="U196" i="31"/>
  <c r="U197" i="31"/>
  <c r="U198" i="31"/>
  <c r="U199" i="31"/>
  <c r="U200" i="31"/>
  <c r="U201" i="31"/>
  <c r="U202" i="31"/>
  <c r="U203" i="31"/>
  <c r="U204" i="31"/>
  <c r="U205" i="31"/>
  <c r="U206" i="31"/>
  <c r="U207" i="31"/>
  <c r="U208" i="31"/>
  <c r="U209" i="31"/>
  <c r="U210" i="31"/>
  <c r="U211" i="31"/>
  <c r="U212" i="31"/>
  <c r="U213" i="31"/>
  <c r="U214" i="31"/>
  <c r="U215" i="31"/>
  <c r="U216" i="31"/>
  <c r="U217" i="31"/>
  <c r="U218" i="31"/>
  <c r="U219" i="31"/>
  <c r="U220" i="31"/>
  <c r="U221" i="31"/>
  <c r="U222" i="31"/>
  <c r="U223" i="31"/>
  <c r="U224" i="31"/>
  <c r="U225" i="31"/>
  <c r="U226" i="31"/>
  <c r="U227" i="31"/>
  <c r="U228" i="31"/>
  <c r="U229" i="31"/>
  <c r="U230" i="31"/>
  <c r="U231" i="31"/>
  <c r="U232" i="31"/>
  <c r="U233" i="31"/>
  <c r="U234" i="31"/>
  <c r="U235" i="31"/>
  <c r="U236" i="31"/>
  <c r="U237" i="31"/>
  <c r="U238" i="31"/>
  <c r="U239" i="31"/>
  <c r="U240" i="31"/>
  <c r="U241" i="31"/>
  <c r="U242" i="31"/>
  <c r="U243" i="31"/>
  <c r="U244" i="31"/>
  <c r="U245" i="31"/>
  <c r="U246" i="31"/>
  <c r="U247" i="31"/>
  <c r="U248" i="31"/>
  <c r="U249" i="31"/>
  <c r="U250" i="31"/>
  <c r="U251" i="31"/>
  <c r="U252" i="31"/>
  <c r="U253" i="31"/>
  <c r="U254" i="31"/>
  <c r="U255" i="31"/>
  <c r="U256" i="31"/>
  <c r="U257" i="31"/>
  <c r="U258" i="31"/>
  <c r="U259" i="31"/>
  <c r="U260" i="31"/>
  <c r="U261" i="31"/>
  <c r="U262" i="31"/>
  <c r="U263" i="31"/>
  <c r="U264" i="31"/>
  <c r="U265" i="31"/>
  <c r="U266" i="31"/>
  <c r="U267" i="31"/>
  <c r="U268" i="31"/>
  <c r="U269" i="31"/>
  <c r="U270" i="31"/>
  <c r="U271" i="31"/>
  <c r="U272" i="31"/>
  <c r="U273" i="31"/>
  <c r="U274" i="31"/>
  <c r="U275" i="31"/>
  <c r="U276" i="31"/>
  <c r="U277" i="31"/>
  <c r="U278" i="31"/>
  <c r="U279" i="31"/>
  <c r="U280" i="31"/>
  <c r="U281" i="31"/>
  <c r="U282" i="31"/>
  <c r="U283" i="31"/>
  <c r="U284" i="31"/>
  <c r="U285" i="31"/>
  <c r="U286" i="31"/>
  <c r="U287" i="31"/>
  <c r="U288" i="31"/>
  <c r="U289" i="31"/>
  <c r="U290" i="31"/>
  <c r="U291" i="31"/>
  <c r="U292" i="31"/>
  <c r="U293" i="31"/>
  <c r="U294" i="31"/>
  <c r="U295" i="31"/>
  <c r="U296" i="31"/>
  <c r="U297" i="31"/>
  <c r="U298" i="31"/>
  <c r="U299" i="31"/>
  <c r="U300" i="31"/>
  <c r="AF151" i="30"/>
  <c r="AF152" i="30"/>
  <c r="AF153" i="30"/>
  <c r="AF154" i="30"/>
  <c r="AF155" i="30"/>
  <c r="AF156" i="30"/>
  <c r="AF157" i="30"/>
  <c r="AF158" i="30"/>
  <c r="AF159" i="30"/>
  <c r="AF160" i="30"/>
  <c r="AF161" i="30"/>
  <c r="AF162" i="30"/>
  <c r="AF163" i="30"/>
  <c r="AF164" i="30"/>
  <c r="AF165" i="30"/>
  <c r="AF166" i="30"/>
  <c r="AF167" i="30"/>
  <c r="AF168" i="30"/>
  <c r="AF169" i="30"/>
  <c r="AF170" i="30"/>
  <c r="AF171" i="30"/>
  <c r="AF172" i="30"/>
  <c r="AF173" i="30"/>
  <c r="AF174" i="30"/>
  <c r="AF175" i="30"/>
  <c r="AF176" i="30"/>
  <c r="AF177" i="30"/>
  <c r="AF178" i="30"/>
  <c r="AF179" i="30"/>
  <c r="AF180" i="30"/>
  <c r="AF181" i="30"/>
  <c r="AF182" i="30"/>
  <c r="AF183" i="30"/>
  <c r="AF184" i="30"/>
  <c r="AF185" i="30"/>
  <c r="AF186" i="30"/>
  <c r="AF187" i="30"/>
  <c r="AF188" i="30"/>
  <c r="AF189" i="30"/>
  <c r="AF190" i="30"/>
  <c r="AF191" i="30"/>
  <c r="AF192" i="30"/>
  <c r="AF193" i="30"/>
  <c r="AF194" i="30"/>
  <c r="AF195" i="30"/>
  <c r="AF196" i="30"/>
  <c r="AF197" i="30"/>
  <c r="AF198" i="30"/>
  <c r="AF199" i="30"/>
  <c r="AF200" i="30"/>
  <c r="AF201" i="30"/>
  <c r="AF202" i="30"/>
  <c r="AF203" i="30"/>
  <c r="AF204" i="30"/>
  <c r="AF205" i="30"/>
  <c r="AF206" i="30"/>
  <c r="AF207" i="30"/>
  <c r="AF208" i="30"/>
  <c r="AF209" i="30"/>
  <c r="AF210" i="30"/>
  <c r="AF211" i="30"/>
  <c r="AF212" i="30"/>
  <c r="AF213" i="30"/>
  <c r="AF214" i="30"/>
  <c r="AF215" i="30"/>
  <c r="AF216" i="30"/>
  <c r="AF217" i="30"/>
  <c r="AF218" i="30"/>
  <c r="AF219" i="30"/>
  <c r="AF220" i="30"/>
  <c r="AF221" i="30"/>
  <c r="AF222" i="30"/>
  <c r="AF223" i="30"/>
  <c r="AF224" i="30"/>
  <c r="AF225" i="30"/>
  <c r="AF226" i="30"/>
  <c r="AF227" i="30"/>
  <c r="AF228" i="30"/>
  <c r="AF229" i="30"/>
  <c r="AF230" i="30"/>
  <c r="AF231" i="30"/>
  <c r="AF232" i="30"/>
  <c r="AF233" i="30"/>
  <c r="AF234" i="30"/>
  <c r="AF235" i="30"/>
  <c r="AF236" i="30"/>
  <c r="AF237" i="30"/>
  <c r="AF238" i="30"/>
  <c r="AF239" i="30"/>
  <c r="AF240" i="30"/>
  <c r="AF241" i="30"/>
  <c r="AF242" i="30"/>
  <c r="AF243" i="30"/>
  <c r="AF244" i="30"/>
  <c r="AF245" i="30"/>
  <c r="AF246" i="30"/>
  <c r="AF247" i="30"/>
  <c r="AF248" i="30"/>
  <c r="AF249" i="30"/>
  <c r="AF250" i="30"/>
  <c r="AF251" i="30"/>
  <c r="AF252" i="30"/>
  <c r="AF253" i="30"/>
  <c r="AF254" i="30"/>
  <c r="AF255" i="30"/>
  <c r="AF256" i="30"/>
  <c r="AF257" i="30"/>
  <c r="AF258" i="30"/>
  <c r="AF259" i="30"/>
  <c r="AF260" i="30"/>
  <c r="AF261" i="30"/>
  <c r="AF262" i="30"/>
  <c r="AF263" i="30"/>
  <c r="AF264" i="30"/>
  <c r="AF265" i="30"/>
  <c r="AF266" i="30"/>
  <c r="AF267" i="30"/>
  <c r="AF268" i="30"/>
  <c r="AF269" i="30"/>
  <c r="AF270" i="30"/>
  <c r="AF271" i="30"/>
  <c r="AF272" i="30"/>
  <c r="AF273" i="30"/>
  <c r="AF274" i="30"/>
  <c r="AF275" i="30"/>
  <c r="AF276" i="30"/>
  <c r="AF277" i="30"/>
  <c r="AF278" i="30"/>
  <c r="AF279" i="30"/>
  <c r="AF280" i="30"/>
  <c r="AF281" i="30"/>
  <c r="AF282" i="30"/>
  <c r="AF283" i="30"/>
  <c r="AF284" i="30"/>
  <c r="AF285" i="30"/>
  <c r="AF286" i="30"/>
  <c r="AF287" i="30"/>
  <c r="AF288" i="30"/>
  <c r="AF289" i="30"/>
  <c r="AF290" i="30"/>
  <c r="AF291" i="30"/>
  <c r="AF292" i="30"/>
  <c r="AF293" i="30"/>
  <c r="AF294" i="30"/>
  <c r="AF295" i="30"/>
  <c r="AF296" i="30"/>
  <c r="AF297" i="30"/>
  <c r="AF298" i="30"/>
  <c r="AF299" i="30"/>
  <c r="AF300" i="30"/>
  <c r="U151" i="30"/>
  <c r="U152" i="30"/>
  <c r="U153" i="30"/>
  <c r="U154" i="30"/>
  <c r="U155" i="30"/>
  <c r="U156" i="30"/>
  <c r="U157" i="30"/>
  <c r="U158" i="30"/>
  <c r="U159" i="30"/>
  <c r="U160" i="30"/>
  <c r="U161" i="30"/>
  <c r="U162" i="30"/>
  <c r="U163" i="30"/>
  <c r="U164" i="30"/>
  <c r="U165" i="30"/>
  <c r="U166" i="30"/>
  <c r="U167" i="30"/>
  <c r="U168" i="30"/>
  <c r="U169" i="30"/>
  <c r="U170" i="30"/>
  <c r="U171" i="30"/>
  <c r="U172" i="30"/>
  <c r="U173" i="30"/>
  <c r="U174" i="30"/>
  <c r="U175" i="30"/>
  <c r="U176" i="30"/>
  <c r="U177" i="30"/>
  <c r="U178" i="30"/>
  <c r="U179" i="30"/>
  <c r="U180" i="30"/>
  <c r="U181" i="30"/>
  <c r="U182" i="30"/>
  <c r="U183" i="30"/>
  <c r="U184" i="30"/>
  <c r="U185" i="30"/>
  <c r="U186" i="30"/>
  <c r="U187" i="30"/>
  <c r="U188" i="30"/>
  <c r="U189" i="30"/>
  <c r="U190" i="30"/>
  <c r="U191" i="30"/>
  <c r="U192" i="30"/>
  <c r="U193" i="30"/>
  <c r="U194" i="30"/>
  <c r="U195" i="30"/>
  <c r="U196" i="30"/>
  <c r="U197" i="30"/>
  <c r="U198" i="30"/>
  <c r="U199" i="30"/>
  <c r="U200" i="30"/>
  <c r="U201" i="30"/>
  <c r="U202" i="30"/>
  <c r="U203" i="30"/>
  <c r="U204" i="30"/>
  <c r="U205" i="30"/>
  <c r="U206" i="30"/>
  <c r="U207" i="30"/>
  <c r="U208" i="30"/>
  <c r="U209" i="30"/>
  <c r="U210" i="30"/>
  <c r="U211" i="30"/>
  <c r="U212" i="30"/>
  <c r="U213" i="30"/>
  <c r="U214" i="30"/>
  <c r="U215" i="30"/>
  <c r="U216" i="30"/>
  <c r="U217" i="30"/>
  <c r="U218" i="30"/>
  <c r="U219" i="30"/>
  <c r="U220" i="30"/>
  <c r="U221" i="30"/>
  <c r="U222" i="30"/>
  <c r="U223" i="30"/>
  <c r="U224" i="30"/>
  <c r="U225" i="30"/>
  <c r="U226" i="30"/>
  <c r="U227" i="30"/>
  <c r="U228" i="30"/>
  <c r="U229" i="30"/>
  <c r="U230" i="30"/>
  <c r="U231" i="30"/>
  <c r="U232" i="30"/>
  <c r="U233" i="30"/>
  <c r="U234" i="30"/>
  <c r="U235" i="30"/>
  <c r="U236" i="30"/>
  <c r="U237" i="30"/>
  <c r="U238" i="30"/>
  <c r="U239" i="30"/>
  <c r="U240" i="30"/>
  <c r="U241" i="30"/>
  <c r="U242" i="30"/>
  <c r="U243" i="30"/>
  <c r="U244" i="30"/>
  <c r="U245" i="30"/>
  <c r="U246" i="30"/>
  <c r="U247" i="30"/>
  <c r="U248" i="30"/>
  <c r="U249" i="30"/>
  <c r="U250" i="30"/>
  <c r="U251" i="30"/>
  <c r="U252" i="30"/>
  <c r="U253" i="30"/>
  <c r="U254" i="30"/>
  <c r="U255" i="30"/>
  <c r="U256" i="30"/>
  <c r="U257" i="30"/>
  <c r="U258" i="30"/>
  <c r="U259" i="30"/>
  <c r="U260" i="30"/>
  <c r="U261" i="30"/>
  <c r="U262" i="30"/>
  <c r="U263" i="30"/>
  <c r="U264" i="30"/>
  <c r="U265" i="30"/>
  <c r="U266" i="30"/>
  <c r="U267" i="30"/>
  <c r="U268" i="30"/>
  <c r="U269" i="30"/>
  <c r="U270" i="30"/>
  <c r="U271" i="30"/>
  <c r="U272" i="30"/>
  <c r="U273" i="30"/>
  <c r="U274" i="30"/>
  <c r="U275" i="30"/>
  <c r="U276" i="30"/>
  <c r="U277" i="30"/>
  <c r="U278" i="30"/>
  <c r="U279" i="30"/>
  <c r="U280" i="30"/>
  <c r="U281" i="30"/>
  <c r="U282" i="30"/>
  <c r="U283" i="30"/>
  <c r="U284" i="30"/>
  <c r="U285" i="30"/>
  <c r="U286" i="30"/>
  <c r="U287" i="30"/>
  <c r="U288" i="30"/>
  <c r="U289" i="30"/>
  <c r="U290" i="30"/>
  <c r="U291" i="30"/>
  <c r="U292" i="30"/>
  <c r="U293" i="30"/>
  <c r="U294" i="30"/>
  <c r="U295" i="30"/>
  <c r="U296" i="30"/>
  <c r="U297" i="30"/>
  <c r="U298" i="30"/>
  <c r="U299" i="30"/>
  <c r="U300" i="30"/>
  <c r="AF151" i="29"/>
  <c r="AF152" i="29"/>
  <c r="AF153" i="29"/>
  <c r="AF154" i="29"/>
  <c r="AF155" i="29"/>
  <c r="AF156" i="29"/>
  <c r="AF157" i="29"/>
  <c r="AF158" i="29"/>
  <c r="AF159" i="29"/>
  <c r="AF160" i="29"/>
  <c r="AF161" i="29"/>
  <c r="AF162" i="29"/>
  <c r="AF163" i="29"/>
  <c r="AF164" i="29"/>
  <c r="AF165" i="29"/>
  <c r="AF166" i="29"/>
  <c r="AF167" i="29"/>
  <c r="AF168" i="29"/>
  <c r="AF169" i="29"/>
  <c r="AF170" i="29"/>
  <c r="AF171" i="29"/>
  <c r="AF172" i="29"/>
  <c r="AF173" i="29"/>
  <c r="AF174" i="29"/>
  <c r="AF175" i="29"/>
  <c r="AF176" i="29"/>
  <c r="AF177" i="29"/>
  <c r="AF178" i="29"/>
  <c r="AF179" i="29"/>
  <c r="AF180" i="29"/>
  <c r="AF181" i="29"/>
  <c r="AF182" i="29"/>
  <c r="AF183" i="29"/>
  <c r="AF184" i="29"/>
  <c r="AF185" i="29"/>
  <c r="AF186" i="29"/>
  <c r="AF187" i="29"/>
  <c r="AF188" i="29"/>
  <c r="AF189" i="29"/>
  <c r="AF190" i="29"/>
  <c r="AF191" i="29"/>
  <c r="AF192" i="29"/>
  <c r="AF193" i="29"/>
  <c r="AF194" i="29"/>
  <c r="AF195" i="29"/>
  <c r="AF196" i="29"/>
  <c r="AF197" i="29"/>
  <c r="AF198" i="29"/>
  <c r="AF199" i="29"/>
  <c r="AF200" i="29"/>
  <c r="AF201" i="29"/>
  <c r="AF202" i="29"/>
  <c r="AF203" i="29"/>
  <c r="AF204" i="29"/>
  <c r="AF205" i="29"/>
  <c r="AF206" i="29"/>
  <c r="AF207" i="29"/>
  <c r="AF208" i="29"/>
  <c r="AF209" i="29"/>
  <c r="AF210" i="29"/>
  <c r="AF211" i="29"/>
  <c r="AF212" i="29"/>
  <c r="AF213" i="29"/>
  <c r="AF214" i="29"/>
  <c r="AF215" i="29"/>
  <c r="AF216" i="29"/>
  <c r="AF217" i="29"/>
  <c r="AF218" i="29"/>
  <c r="AF219" i="29"/>
  <c r="AF220" i="29"/>
  <c r="AF221" i="29"/>
  <c r="AF222" i="29"/>
  <c r="AF223" i="29"/>
  <c r="AF224" i="29"/>
  <c r="AF225" i="29"/>
  <c r="AF226" i="29"/>
  <c r="AF227" i="29"/>
  <c r="AF228" i="29"/>
  <c r="AF229" i="29"/>
  <c r="AF230" i="29"/>
  <c r="AF231" i="29"/>
  <c r="AF232" i="29"/>
  <c r="AF233" i="29"/>
  <c r="AF234" i="29"/>
  <c r="AF235" i="29"/>
  <c r="AF236" i="29"/>
  <c r="AF237" i="29"/>
  <c r="AF238" i="29"/>
  <c r="AF239" i="29"/>
  <c r="AF240" i="29"/>
  <c r="AF241" i="29"/>
  <c r="AF242" i="29"/>
  <c r="AF243" i="29"/>
  <c r="AF244" i="29"/>
  <c r="AF245" i="29"/>
  <c r="AF246" i="29"/>
  <c r="AF247" i="29"/>
  <c r="AF248" i="29"/>
  <c r="AF249" i="29"/>
  <c r="AF250" i="29"/>
  <c r="AF251" i="29"/>
  <c r="AF252" i="29"/>
  <c r="AF253" i="29"/>
  <c r="AF254" i="29"/>
  <c r="AF255" i="29"/>
  <c r="AF256" i="29"/>
  <c r="AF257" i="29"/>
  <c r="AF258" i="29"/>
  <c r="AF259" i="29"/>
  <c r="AF260" i="29"/>
  <c r="AF261" i="29"/>
  <c r="AF262" i="29"/>
  <c r="AF263" i="29"/>
  <c r="AF264" i="29"/>
  <c r="AF265" i="29"/>
  <c r="AF266" i="29"/>
  <c r="AF267" i="29"/>
  <c r="AF268" i="29"/>
  <c r="AF269" i="29"/>
  <c r="AF270" i="29"/>
  <c r="AF271" i="29"/>
  <c r="AF272" i="29"/>
  <c r="AF273" i="29"/>
  <c r="AF274" i="29"/>
  <c r="AF275" i="29"/>
  <c r="AF276" i="29"/>
  <c r="AF277" i="29"/>
  <c r="AF278" i="29"/>
  <c r="AF279" i="29"/>
  <c r="AF280" i="29"/>
  <c r="AF281" i="29"/>
  <c r="AF282" i="29"/>
  <c r="AF283" i="29"/>
  <c r="AF284" i="29"/>
  <c r="AF285" i="29"/>
  <c r="AF286" i="29"/>
  <c r="AF287" i="29"/>
  <c r="AF288" i="29"/>
  <c r="AF289" i="29"/>
  <c r="AF290" i="29"/>
  <c r="AF291" i="29"/>
  <c r="AF292" i="29"/>
  <c r="AF293" i="29"/>
  <c r="AF294" i="29"/>
  <c r="AF295" i="29"/>
  <c r="AF296" i="29"/>
  <c r="AF297" i="29"/>
  <c r="AF298" i="29"/>
  <c r="AF299" i="29"/>
  <c r="AF300" i="29"/>
  <c r="U151" i="29"/>
  <c r="U152" i="29"/>
  <c r="U153" i="29"/>
  <c r="U154" i="29"/>
  <c r="U155" i="29"/>
  <c r="U156" i="29"/>
  <c r="U157" i="29"/>
  <c r="U158" i="29"/>
  <c r="U159" i="29"/>
  <c r="U160" i="29"/>
  <c r="U161" i="29"/>
  <c r="U162" i="29"/>
  <c r="U163" i="29"/>
  <c r="U164" i="29"/>
  <c r="U165" i="29"/>
  <c r="U166" i="29"/>
  <c r="U167" i="29"/>
  <c r="U168" i="29"/>
  <c r="U169" i="29"/>
  <c r="U170" i="29"/>
  <c r="U171" i="29"/>
  <c r="U172" i="29"/>
  <c r="U173" i="29"/>
  <c r="U174" i="29"/>
  <c r="U175" i="29"/>
  <c r="U176" i="29"/>
  <c r="U177" i="29"/>
  <c r="U178" i="29"/>
  <c r="U179" i="29"/>
  <c r="U180" i="29"/>
  <c r="U181" i="29"/>
  <c r="U182" i="29"/>
  <c r="U183" i="29"/>
  <c r="U184" i="29"/>
  <c r="U185" i="29"/>
  <c r="U186" i="29"/>
  <c r="U187" i="29"/>
  <c r="U188" i="29"/>
  <c r="U189" i="29"/>
  <c r="U190" i="29"/>
  <c r="U191" i="29"/>
  <c r="U192" i="29"/>
  <c r="U193" i="29"/>
  <c r="U194" i="29"/>
  <c r="U195" i="29"/>
  <c r="U196" i="29"/>
  <c r="U197" i="29"/>
  <c r="U198" i="29"/>
  <c r="U199" i="29"/>
  <c r="U200" i="29"/>
  <c r="U201" i="29"/>
  <c r="U202" i="29"/>
  <c r="U203" i="29"/>
  <c r="U204" i="29"/>
  <c r="U205" i="29"/>
  <c r="U206" i="29"/>
  <c r="U207" i="29"/>
  <c r="U208" i="29"/>
  <c r="U209" i="29"/>
  <c r="U210" i="29"/>
  <c r="U211" i="29"/>
  <c r="U212" i="29"/>
  <c r="U213" i="29"/>
  <c r="U214" i="29"/>
  <c r="U215" i="29"/>
  <c r="U216" i="29"/>
  <c r="U217" i="29"/>
  <c r="U218" i="29"/>
  <c r="U219" i="29"/>
  <c r="U220" i="29"/>
  <c r="U221" i="29"/>
  <c r="U222" i="29"/>
  <c r="U223" i="29"/>
  <c r="U224" i="29"/>
  <c r="U225" i="29"/>
  <c r="U226" i="29"/>
  <c r="U227" i="29"/>
  <c r="U228" i="29"/>
  <c r="U229" i="29"/>
  <c r="U230" i="29"/>
  <c r="U231" i="29"/>
  <c r="U232" i="29"/>
  <c r="U233" i="29"/>
  <c r="U234" i="29"/>
  <c r="U235" i="29"/>
  <c r="U236" i="29"/>
  <c r="U237" i="29"/>
  <c r="U238" i="29"/>
  <c r="U239" i="29"/>
  <c r="U240" i="29"/>
  <c r="U241" i="29"/>
  <c r="U242" i="29"/>
  <c r="U243" i="29"/>
  <c r="U244" i="29"/>
  <c r="U245" i="29"/>
  <c r="U246" i="29"/>
  <c r="U247" i="29"/>
  <c r="U248" i="29"/>
  <c r="U249" i="29"/>
  <c r="U250" i="29"/>
  <c r="U251" i="29"/>
  <c r="U252" i="29"/>
  <c r="U253" i="29"/>
  <c r="U254" i="29"/>
  <c r="U255" i="29"/>
  <c r="U256" i="29"/>
  <c r="U257" i="29"/>
  <c r="U258" i="29"/>
  <c r="U259" i="29"/>
  <c r="U260" i="29"/>
  <c r="U261" i="29"/>
  <c r="U262" i="29"/>
  <c r="U263" i="29"/>
  <c r="U264" i="29"/>
  <c r="U265" i="29"/>
  <c r="U266" i="29"/>
  <c r="U267" i="29"/>
  <c r="U268" i="29"/>
  <c r="U269" i="29"/>
  <c r="U270" i="29"/>
  <c r="U271" i="29"/>
  <c r="U272" i="29"/>
  <c r="U273" i="29"/>
  <c r="U274" i="29"/>
  <c r="U275" i="29"/>
  <c r="U276" i="29"/>
  <c r="U277" i="29"/>
  <c r="U278" i="29"/>
  <c r="U279" i="29"/>
  <c r="U280" i="29"/>
  <c r="U281" i="29"/>
  <c r="U282" i="29"/>
  <c r="U283" i="29"/>
  <c r="U284" i="29"/>
  <c r="U285" i="29"/>
  <c r="U286" i="29"/>
  <c r="U287" i="29"/>
  <c r="U288" i="29"/>
  <c r="U289" i="29"/>
  <c r="U290" i="29"/>
  <c r="U291" i="29"/>
  <c r="U292" i="29"/>
  <c r="U293" i="29"/>
  <c r="U294" i="29"/>
  <c r="U295" i="29"/>
  <c r="U296" i="29"/>
  <c r="U297" i="29"/>
  <c r="U298" i="29"/>
  <c r="U299" i="29"/>
  <c r="U300" i="29"/>
  <c r="AF151" i="28"/>
  <c r="AF152" i="28"/>
  <c r="AF153" i="28"/>
  <c r="AF154" i="28"/>
  <c r="AF155" i="28"/>
  <c r="AF156" i="28"/>
  <c r="AF157" i="28"/>
  <c r="AF158" i="28"/>
  <c r="AF159" i="28"/>
  <c r="AF160" i="28"/>
  <c r="AF161" i="28"/>
  <c r="AF162" i="28"/>
  <c r="AF163" i="28"/>
  <c r="AF164" i="28"/>
  <c r="AF165" i="28"/>
  <c r="AF166" i="28"/>
  <c r="AF167" i="28"/>
  <c r="AF168" i="28"/>
  <c r="AF169" i="28"/>
  <c r="AF170" i="28"/>
  <c r="AF171" i="28"/>
  <c r="AF172" i="28"/>
  <c r="AF173" i="28"/>
  <c r="AF174" i="28"/>
  <c r="AF175" i="28"/>
  <c r="AF176" i="28"/>
  <c r="AF177" i="28"/>
  <c r="AF178" i="28"/>
  <c r="AF179" i="28"/>
  <c r="AF180" i="28"/>
  <c r="AF181" i="28"/>
  <c r="AF182" i="28"/>
  <c r="AF183" i="28"/>
  <c r="AF184" i="28"/>
  <c r="AF185" i="28"/>
  <c r="AF186" i="28"/>
  <c r="AF187" i="28"/>
  <c r="AF188" i="28"/>
  <c r="AF189" i="28"/>
  <c r="AF190" i="28"/>
  <c r="AF191" i="28"/>
  <c r="AF192" i="28"/>
  <c r="AF193" i="28"/>
  <c r="AF194" i="28"/>
  <c r="AF195" i="28"/>
  <c r="AF196" i="28"/>
  <c r="AF197" i="28"/>
  <c r="AF198" i="28"/>
  <c r="AF199" i="28"/>
  <c r="AF200" i="28"/>
  <c r="AF201" i="28"/>
  <c r="AF202" i="28"/>
  <c r="AF203" i="28"/>
  <c r="AF204" i="28"/>
  <c r="AF205" i="28"/>
  <c r="AF206" i="28"/>
  <c r="AF207" i="28"/>
  <c r="AF208" i="28"/>
  <c r="AF209" i="28"/>
  <c r="AF210" i="28"/>
  <c r="AF211" i="28"/>
  <c r="AF212" i="28"/>
  <c r="AF213" i="28"/>
  <c r="AF214" i="28"/>
  <c r="AF215" i="28"/>
  <c r="AF216" i="28"/>
  <c r="AF217" i="28"/>
  <c r="AF218" i="28"/>
  <c r="AF219" i="28"/>
  <c r="AF220" i="28"/>
  <c r="AF221" i="28"/>
  <c r="AF222" i="28"/>
  <c r="AF223" i="28"/>
  <c r="AF224" i="28"/>
  <c r="AF225" i="28"/>
  <c r="AF226" i="28"/>
  <c r="AF227" i="28"/>
  <c r="AF228" i="28"/>
  <c r="AF229" i="28"/>
  <c r="AF230" i="28"/>
  <c r="AF231" i="28"/>
  <c r="AF232" i="28"/>
  <c r="AF233" i="28"/>
  <c r="AF234" i="28"/>
  <c r="AF235" i="28"/>
  <c r="AF236" i="28"/>
  <c r="AF237" i="28"/>
  <c r="AF238" i="28"/>
  <c r="AF239" i="28"/>
  <c r="AF240" i="28"/>
  <c r="AF241" i="28"/>
  <c r="AF242" i="28"/>
  <c r="AF243" i="28"/>
  <c r="AF244" i="28"/>
  <c r="AF245" i="28"/>
  <c r="AF246" i="28"/>
  <c r="AF247" i="28"/>
  <c r="AF248" i="28"/>
  <c r="AF249" i="28"/>
  <c r="AF250" i="28"/>
  <c r="AF251" i="28"/>
  <c r="AF252" i="28"/>
  <c r="AF253" i="28"/>
  <c r="AF254" i="28"/>
  <c r="AF255" i="28"/>
  <c r="AF256" i="28"/>
  <c r="AF257" i="28"/>
  <c r="AF258" i="28"/>
  <c r="AF259" i="28"/>
  <c r="AF260" i="28"/>
  <c r="AF261" i="28"/>
  <c r="AF262" i="28"/>
  <c r="AF263" i="28"/>
  <c r="AF264" i="28"/>
  <c r="AF265" i="28"/>
  <c r="AF266" i="28"/>
  <c r="AF267" i="28"/>
  <c r="AF268" i="28"/>
  <c r="AF269" i="28"/>
  <c r="AF270" i="28"/>
  <c r="AF271" i="28"/>
  <c r="AF272" i="28"/>
  <c r="AF273" i="28"/>
  <c r="AF274" i="28"/>
  <c r="AF275" i="28"/>
  <c r="AF276" i="28"/>
  <c r="AF277" i="28"/>
  <c r="AF278" i="28"/>
  <c r="AF279" i="28"/>
  <c r="AF280" i="28"/>
  <c r="AF281" i="28"/>
  <c r="AF282" i="28"/>
  <c r="AF283" i="28"/>
  <c r="AF284" i="28"/>
  <c r="AF285" i="28"/>
  <c r="AF286" i="28"/>
  <c r="AF287" i="28"/>
  <c r="AF288" i="28"/>
  <c r="AF289" i="28"/>
  <c r="AF290" i="28"/>
  <c r="AF291" i="28"/>
  <c r="AF292" i="28"/>
  <c r="AF293" i="28"/>
  <c r="AF294" i="28"/>
  <c r="AF295" i="28"/>
  <c r="AF296" i="28"/>
  <c r="AF297" i="28"/>
  <c r="AF298" i="28"/>
  <c r="AF299" i="28"/>
  <c r="AF300" i="28"/>
  <c r="U151" i="28"/>
  <c r="U152" i="28"/>
  <c r="U153" i="28"/>
  <c r="U154" i="28"/>
  <c r="U155" i="28"/>
  <c r="U156" i="28"/>
  <c r="U157" i="28"/>
  <c r="U158" i="28"/>
  <c r="U159" i="28"/>
  <c r="U160" i="28"/>
  <c r="U161" i="28"/>
  <c r="U162" i="28"/>
  <c r="U163" i="28"/>
  <c r="U164" i="28"/>
  <c r="U165" i="28"/>
  <c r="U166" i="28"/>
  <c r="U167" i="28"/>
  <c r="U168" i="28"/>
  <c r="U169" i="28"/>
  <c r="U170" i="28"/>
  <c r="U171" i="28"/>
  <c r="U172" i="28"/>
  <c r="U173" i="28"/>
  <c r="U174" i="28"/>
  <c r="U175" i="28"/>
  <c r="U176" i="28"/>
  <c r="U177" i="28"/>
  <c r="U178" i="28"/>
  <c r="U179" i="28"/>
  <c r="U180" i="28"/>
  <c r="U181" i="28"/>
  <c r="U182" i="28"/>
  <c r="U183" i="28"/>
  <c r="U184" i="28"/>
  <c r="U185" i="28"/>
  <c r="U186" i="28"/>
  <c r="U187" i="28"/>
  <c r="U188" i="28"/>
  <c r="U189" i="28"/>
  <c r="U190" i="28"/>
  <c r="U191" i="28"/>
  <c r="U192" i="28"/>
  <c r="U193" i="28"/>
  <c r="U194" i="28"/>
  <c r="U195" i="28"/>
  <c r="U196" i="28"/>
  <c r="U197" i="28"/>
  <c r="U198" i="28"/>
  <c r="U199" i="28"/>
  <c r="U200" i="28"/>
  <c r="U201" i="28"/>
  <c r="U202" i="28"/>
  <c r="U203" i="28"/>
  <c r="U204" i="28"/>
  <c r="U205" i="28"/>
  <c r="U206" i="28"/>
  <c r="U207" i="28"/>
  <c r="U208" i="28"/>
  <c r="U209" i="28"/>
  <c r="U210" i="28"/>
  <c r="U211" i="28"/>
  <c r="U212" i="28"/>
  <c r="U213" i="28"/>
  <c r="U214" i="28"/>
  <c r="U215" i="28"/>
  <c r="U216" i="28"/>
  <c r="U217" i="28"/>
  <c r="U218" i="28"/>
  <c r="U219" i="28"/>
  <c r="U220" i="28"/>
  <c r="U221" i="28"/>
  <c r="U222" i="28"/>
  <c r="U223" i="28"/>
  <c r="U224" i="28"/>
  <c r="U225" i="28"/>
  <c r="U226" i="28"/>
  <c r="U227" i="28"/>
  <c r="U228" i="28"/>
  <c r="U229" i="28"/>
  <c r="U230" i="28"/>
  <c r="U231" i="28"/>
  <c r="U232" i="28"/>
  <c r="U233" i="28"/>
  <c r="U234" i="28"/>
  <c r="U235" i="28"/>
  <c r="U236" i="28"/>
  <c r="U237" i="28"/>
  <c r="U238" i="28"/>
  <c r="U239" i="28"/>
  <c r="U240" i="28"/>
  <c r="U241" i="28"/>
  <c r="U242" i="28"/>
  <c r="U243" i="28"/>
  <c r="U244" i="28"/>
  <c r="U245" i="28"/>
  <c r="U246" i="28"/>
  <c r="U247" i="28"/>
  <c r="U248" i="28"/>
  <c r="U249" i="28"/>
  <c r="U250" i="28"/>
  <c r="U251" i="28"/>
  <c r="U252" i="28"/>
  <c r="U253" i="28"/>
  <c r="U254" i="28"/>
  <c r="U255" i="28"/>
  <c r="U256" i="28"/>
  <c r="U257" i="28"/>
  <c r="U258" i="28"/>
  <c r="U259" i="28"/>
  <c r="U260" i="28"/>
  <c r="U261" i="28"/>
  <c r="U262" i="28"/>
  <c r="U263" i="28"/>
  <c r="U264" i="28"/>
  <c r="U265" i="28"/>
  <c r="U266" i="28"/>
  <c r="U267" i="28"/>
  <c r="U268" i="28"/>
  <c r="U269" i="28"/>
  <c r="U270" i="28"/>
  <c r="U271" i="28"/>
  <c r="U272" i="28"/>
  <c r="U273" i="28"/>
  <c r="U274" i="28"/>
  <c r="U275" i="28"/>
  <c r="U276" i="28"/>
  <c r="U277" i="28"/>
  <c r="U278" i="28"/>
  <c r="U279" i="28"/>
  <c r="U280" i="28"/>
  <c r="U281" i="28"/>
  <c r="U282" i="28"/>
  <c r="U283" i="28"/>
  <c r="U284" i="28"/>
  <c r="U285" i="28"/>
  <c r="U286" i="28"/>
  <c r="U287" i="28"/>
  <c r="U288" i="28"/>
  <c r="U289" i="28"/>
  <c r="U290" i="28"/>
  <c r="U291" i="28"/>
  <c r="U292" i="28"/>
  <c r="U293" i="28"/>
  <c r="U294" i="28"/>
  <c r="U295" i="28"/>
  <c r="U296" i="28"/>
  <c r="U297" i="28"/>
  <c r="U298" i="28"/>
  <c r="U299" i="28"/>
  <c r="U300" i="28"/>
  <c r="AF151" i="26"/>
  <c r="AF152" i="26"/>
  <c r="AF153" i="26"/>
  <c r="AF154" i="26"/>
  <c r="AF155" i="26"/>
  <c r="AF156" i="26"/>
  <c r="AF157" i="26"/>
  <c r="AF158" i="26"/>
  <c r="AF159" i="26"/>
  <c r="AF160" i="26"/>
  <c r="AF161" i="26"/>
  <c r="AF162" i="26"/>
  <c r="AF163" i="26"/>
  <c r="AF164" i="26"/>
  <c r="AF165" i="26"/>
  <c r="AF166" i="26"/>
  <c r="AF167" i="26"/>
  <c r="AF168" i="26"/>
  <c r="AF169" i="26"/>
  <c r="AF170" i="26"/>
  <c r="AF171" i="26"/>
  <c r="AF172" i="26"/>
  <c r="AF173" i="26"/>
  <c r="AF174" i="26"/>
  <c r="AF175" i="26"/>
  <c r="AF176" i="26"/>
  <c r="AF177" i="26"/>
  <c r="AF178" i="26"/>
  <c r="AF179" i="26"/>
  <c r="AF180" i="26"/>
  <c r="AF181" i="26"/>
  <c r="AF182" i="26"/>
  <c r="AF183" i="26"/>
  <c r="AF184" i="26"/>
  <c r="AF185" i="26"/>
  <c r="AF186" i="26"/>
  <c r="AF187" i="26"/>
  <c r="AF188" i="26"/>
  <c r="AF189" i="26"/>
  <c r="AF190" i="26"/>
  <c r="AF191" i="26"/>
  <c r="AF192" i="26"/>
  <c r="AF193" i="26"/>
  <c r="AF194" i="26"/>
  <c r="AF195" i="26"/>
  <c r="AF196" i="26"/>
  <c r="AF197" i="26"/>
  <c r="AF198" i="26"/>
  <c r="AF199" i="26"/>
  <c r="AF200" i="26"/>
  <c r="AF201" i="26"/>
  <c r="AF202" i="26"/>
  <c r="AF203" i="26"/>
  <c r="AF204" i="26"/>
  <c r="AF205" i="26"/>
  <c r="AF206" i="26"/>
  <c r="AF207" i="26"/>
  <c r="AF208" i="26"/>
  <c r="AF209" i="26"/>
  <c r="AF210" i="26"/>
  <c r="AF211" i="26"/>
  <c r="AF212" i="26"/>
  <c r="AF213" i="26"/>
  <c r="AF214" i="26"/>
  <c r="AF215" i="26"/>
  <c r="AF216" i="26"/>
  <c r="AF217" i="26"/>
  <c r="AF218" i="26"/>
  <c r="AF219" i="26"/>
  <c r="AF220" i="26"/>
  <c r="AF221" i="26"/>
  <c r="AF222" i="26"/>
  <c r="AF223" i="26"/>
  <c r="AF224" i="26"/>
  <c r="AF225" i="26"/>
  <c r="AF226" i="26"/>
  <c r="AF227" i="26"/>
  <c r="AF228" i="26"/>
  <c r="AF229" i="26"/>
  <c r="AF230" i="26"/>
  <c r="AF231" i="26"/>
  <c r="AF232" i="26"/>
  <c r="AF233" i="26"/>
  <c r="AF234" i="26"/>
  <c r="AF235" i="26"/>
  <c r="AF236" i="26"/>
  <c r="AF237" i="26"/>
  <c r="AF238" i="26"/>
  <c r="AF239" i="26"/>
  <c r="AF240" i="26"/>
  <c r="AF241" i="26"/>
  <c r="AF242" i="26"/>
  <c r="AF243" i="26"/>
  <c r="AF244" i="26"/>
  <c r="AF245" i="26"/>
  <c r="AF246" i="26"/>
  <c r="AF247" i="26"/>
  <c r="AF248" i="26"/>
  <c r="AF249" i="26"/>
  <c r="AF250" i="26"/>
  <c r="AF251" i="26"/>
  <c r="AF252" i="26"/>
  <c r="AF253" i="26"/>
  <c r="AF254" i="26"/>
  <c r="AF255" i="26"/>
  <c r="AF256" i="26"/>
  <c r="AF257" i="26"/>
  <c r="AF258" i="26"/>
  <c r="AF259" i="26"/>
  <c r="AF260" i="26"/>
  <c r="AF261" i="26"/>
  <c r="AF262" i="26"/>
  <c r="AF263" i="26"/>
  <c r="AF264" i="26"/>
  <c r="AF265" i="26"/>
  <c r="AF266" i="26"/>
  <c r="AF267" i="26"/>
  <c r="AF268" i="26"/>
  <c r="AF269" i="26"/>
  <c r="AF270" i="26"/>
  <c r="AF271" i="26"/>
  <c r="AF272" i="26"/>
  <c r="AF273" i="26"/>
  <c r="AF274" i="26"/>
  <c r="AF275" i="26"/>
  <c r="AF276" i="26"/>
  <c r="AF277" i="26"/>
  <c r="AF278" i="26"/>
  <c r="AF279" i="26"/>
  <c r="AF280" i="26"/>
  <c r="AF281" i="26"/>
  <c r="AF282" i="26"/>
  <c r="AF283" i="26"/>
  <c r="AF284" i="26"/>
  <c r="AF285" i="26"/>
  <c r="AF286" i="26"/>
  <c r="AF287" i="26"/>
  <c r="AF288" i="26"/>
  <c r="AF289" i="26"/>
  <c r="AF290" i="26"/>
  <c r="AF291" i="26"/>
  <c r="AF292" i="26"/>
  <c r="AF293" i="26"/>
  <c r="AF294" i="26"/>
  <c r="AF295" i="26"/>
  <c r="AF296" i="26"/>
  <c r="AF297" i="26"/>
  <c r="AF298" i="26"/>
  <c r="AF299" i="26"/>
  <c r="AF300" i="26"/>
  <c r="U151" i="26"/>
  <c r="U152" i="26"/>
  <c r="U153" i="26"/>
  <c r="U154" i="26"/>
  <c r="U155" i="26"/>
  <c r="U156" i="26"/>
  <c r="U157" i="26"/>
  <c r="U158" i="26"/>
  <c r="U159" i="26"/>
  <c r="U160" i="26"/>
  <c r="U161" i="26"/>
  <c r="U162" i="26"/>
  <c r="U163" i="26"/>
  <c r="U164" i="26"/>
  <c r="U165" i="26"/>
  <c r="U166" i="26"/>
  <c r="U167" i="26"/>
  <c r="U168" i="26"/>
  <c r="U169" i="26"/>
  <c r="U170" i="26"/>
  <c r="U171" i="26"/>
  <c r="U172" i="26"/>
  <c r="U173" i="26"/>
  <c r="U174" i="26"/>
  <c r="U175" i="26"/>
  <c r="U176" i="26"/>
  <c r="U177" i="26"/>
  <c r="U178" i="26"/>
  <c r="U179" i="26"/>
  <c r="U180" i="26"/>
  <c r="U181" i="26"/>
  <c r="U182" i="26"/>
  <c r="U183" i="26"/>
  <c r="U184" i="26"/>
  <c r="U185" i="26"/>
  <c r="U186" i="26"/>
  <c r="U187" i="26"/>
  <c r="U188" i="26"/>
  <c r="U189" i="26"/>
  <c r="U190" i="26"/>
  <c r="U191" i="26"/>
  <c r="U192" i="26"/>
  <c r="U193" i="26"/>
  <c r="U194" i="26"/>
  <c r="U195" i="26"/>
  <c r="U196" i="26"/>
  <c r="U197" i="26"/>
  <c r="U198" i="26"/>
  <c r="U199" i="26"/>
  <c r="U200" i="26"/>
  <c r="U201" i="26"/>
  <c r="U202" i="26"/>
  <c r="U203" i="26"/>
  <c r="U204" i="26"/>
  <c r="U205" i="26"/>
  <c r="U206" i="26"/>
  <c r="U207" i="26"/>
  <c r="U208" i="26"/>
  <c r="U209" i="26"/>
  <c r="U210" i="26"/>
  <c r="U211" i="26"/>
  <c r="U212" i="26"/>
  <c r="U213" i="26"/>
  <c r="U214" i="26"/>
  <c r="U215" i="26"/>
  <c r="U216" i="26"/>
  <c r="U217" i="26"/>
  <c r="U218" i="26"/>
  <c r="U219" i="26"/>
  <c r="U220" i="26"/>
  <c r="U221" i="26"/>
  <c r="U222" i="26"/>
  <c r="U223" i="26"/>
  <c r="U224" i="26"/>
  <c r="U225" i="26"/>
  <c r="U226" i="26"/>
  <c r="U227" i="26"/>
  <c r="U228" i="26"/>
  <c r="U229" i="26"/>
  <c r="U230" i="26"/>
  <c r="U231" i="26"/>
  <c r="U232" i="26"/>
  <c r="U233" i="26"/>
  <c r="U234" i="26"/>
  <c r="U235" i="26"/>
  <c r="U236" i="26"/>
  <c r="U237" i="26"/>
  <c r="U238" i="26"/>
  <c r="U239" i="26"/>
  <c r="U240" i="26"/>
  <c r="U241" i="26"/>
  <c r="U242" i="26"/>
  <c r="U243" i="26"/>
  <c r="U244" i="26"/>
  <c r="U245" i="26"/>
  <c r="U246" i="26"/>
  <c r="U247" i="26"/>
  <c r="U248" i="26"/>
  <c r="U249" i="26"/>
  <c r="U250" i="26"/>
  <c r="U251" i="26"/>
  <c r="U252" i="26"/>
  <c r="U253" i="26"/>
  <c r="U254" i="26"/>
  <c r="U255" i="26"/>
  <c r="U256" i="26"/>
  <c r="U257" i="26"/>
  <c r="U258" i="26"/>
  <c r="U259" i="26"/>
  <c r="U260" i="26"/>
  <c r="U261" i="26"/>
  <c r="U262" i="26"/>
  <c r="U263" i="26"/>
  <c r="U264" i="26"/>
  <c r="U265" i="26"/>
  <c r="U266" i="26"/>
  <c r="U267" i="26"/>
  <c r="U268" i="26"/>
  <c r="U269" i="26"/>
  <c r="U270" i="26"/>
  <c r="U271" i="26"/>
  <c r="U272" i="26"/>
  <c r="U273" i="26"/>
  <c r="U274" i="26"/>
  <c r="U275" i="26"/>
  <c r="U276" i="26"/>
  <c r="U277" i="26"/>
  <c r="U278" i="26"/>
  <c r="U279" i="26"/>
  <c r="U280" i="26"/>
  <c r="U281" i="26"/>
  <c r="U282" i="26"/>
  <c r="U283" i="26"/>
  <c r="U284" i="26"/>
  <c r="U285" i="26"/>
  <c r="U286" i="26"/>
  <c r="U287" i="26"/>
  <c r="U288" i="26"/>
  <c r="U289" i="26"/>
  <c r="U290" i="26"/>
  <c r="U291" i="26"/>
  <c r="U292" i="26"/>
  <c r="U293" i="26"/>
  <c r="U294" i="26"/>
  <c r="U295" i="26"/>
  <c r="U296" i="26"/>
  <c r="U297" i="26"/>
  <c r="U298" i="26"/>
  <c r="U299" i="26"/>
  <c r="U300" i="26"/>
  <c r="AF151" i="3"/>
  <c r="AF152" i="3"/>
  <c r="AF153" i="3"/>
  <c r="AF154" i="3"/>
  <c r="AF155" i="3"/>
  <c r="AF156" i="3"/>
  <c r="AF157" i="3"/>
  <c r="AF158" i="3"/>
  <c r="AF159" i="3"/>
  <c r="AF160" i="3"/>
  <c r="AF161" i="3"/>
  <c r="AF162" i="3"/>
  <c r="AF163" i="3"/>
  <c r="AF164" i="3"/>
  <c r="AF165" i="3"/>
  <c r="AF166" i="3"/>
  <c r="AF167" i="3"/>
  <c r="AF168" i="3"/>
  <c r="AF169" i="3"/>
  <c r="AF170" i="3"/>
  <c r="AF171" i="3"/>
  <c r="AF172" i="3"/>
  <c r="AF173" i="3"/>
  <c r="AF174" i="3"/>
  <c r="AF175" i="3"/>
  <c r="AF176" i="3"/>
  <c r="AF177" i="3"/>
  <c r="AF178" i="3"/>
  <c r="AF179" i="3"/>
  <c r="AF180" i="3"/>
  <c r="AF181" i="3"/>
  <c r="AF182" i="3"/>
  <c r="AF183" i="3"/>
  <c r="AF184" i="3"/>
  <c r="AF185" i="3"/>
  <c r="AF186" i="3"/>
  <c r="AF187" i="3"/>
  <c r="AF188" i="3"/>
  <c r="AF189" i="3"/>
  <c r="AF190" i="3"/>
  <c r="AF191" i="3"/>
  <c r="AF192" i="3"/>
  <c r="AF193" i="3"/>
  <c r="AF194" i="3"/>
  <c r="AF195" i="3"/>
  <c r="AF196" i="3"/>
  <c r="AF197" i="3"/>
  <c r="AF198" i="3"/>
  <c r="AF199" i="3"/>
  <c r="AF200" i="3"/>
  <c r="AF201" i="3"/>
  <c r="AF202" i="3"/>
  <c r="AF203" i="3"/>
  <c r="AF204" i="3"/>
  <c r="AF205" i="3"/>
  <c r="AF206" i="3"/>
  <c r="AF207" i="3"/>
  <c r="AF208" i="3"/>
  <c r="AF209" i="3"/>
  <c r="AF210" i="3"/>
  <c r="AF211" i="3"/>
  <c r="AF212" i="3"/>
  <c r="AF213" i="3"/>
  <c r="AF214" i="3"/>
  <c r="AF215" i="3"/>
  <c r="AF216" i="3"/>
  <c r="AF217" i="3"/>
  <c r="AF218" i="3"/>
  <c r="AF219" i="3"/>
  <c r="AF220" i="3"/>
  <c r="AF221" i="3"/>
  <c r="AF222" i="3"/>
  <c r="AF223" i="3"/>
  <c r="AF224" i="3"/>
  <c r="AF225" i="3"/>
  <c r="AF226" i="3"/>
  <c r="AF227" i="3"/>
  <c r="AF228" i="3"/>
  <c r="AF229" i="3"/>
  <c r="AF230" i="3"/>
  <c r="AF231" i="3"/>
  <c r="AF232" i="3"/>
  <c r="AF233" i="3"/>
  <c r="AF234" i="3"/>
  <c r="AF235" i="3"/>
  <c r="AF236" i="3"/>
  <c r="AF237" i="3"/>
  <c r="AF238" i="3"/>
  <c r="AF239" i="3"/>
  <c r="AF240" i="3"/>
  <c r="AF241" i="3"/>
  <c r="AF242" i="3"/>
  <c r="AF243" i="3"/>
  <c r="AF244" i="3"/>
  <c r="AF245" i="3"/>
  <c r="AF246" i="3"/>
  <c r="AF247" i="3"/>
  <c r="AF248" i="3"/>
  <c r="AF249" i="3"/>
  <c r="AF250" i="3"/>
  <c r="AF251" i="3"/>
  <c r="AF252" i="3"/>
  <c r="AF253" i="3"/>
  <c r="AF254" i="3"/>
  <c r="AF255" i="3"/>
  <c r="AF256" i="3"/>
  <c r="AF257" i="3"/>
  <c r="AF258" i="3"/>
  <c r="AF259" i="3"/>
  <c r="AF260" i="3"/>
  <c r="AF261" i="3"/>
  <c r="AF262" i="3"/>
  <c r="AF263" i="3"/>
  <c r="AF264" i="3"/>
  <c r="AF265" i="3"/>
  <c r="AF266" i="3"/>
  <c r="AF267" i="3"/>
  <c r="AF268" i="3"/>
  <c r="AF269" i="3"/>
  <c r="AF270" i="3"/>
  <c r="AF271" i="3"/>
  <c r="AF272" i="3"/>
  <c r="AF273" i="3"/>
  <c r="AF274" i="3"/>
  <c r="AF275" i="3"/>
  <c r="AF276" i="3"/>
  <c r="AF277" i="3"/>
  <c r="AF278" i="3"/>
  <c r="AF279" i="3"/>
  <c r="AF280" i="3"/>
  <c r="AF281" i="3"/>
  <c r="AF282" i="3"/>
  <c r="AF283" i="3"/>
  <c r="AF284" i="3"/>
  <c r="AF285" i="3"/>
  <c r="AF286" i="3"/>
  <c r="AF287" i="3"/>
  <c r="AF288" i="3"/>
  <c r="AF289" i="3"/>
  <c r="AF290" i="3"/>
  <c r="AF291" i="3"/>
  <c r="AF292" i="3"/>
  <c r="AF293" i="3"/>
  <c r="AF294" i="3"/>
  <c r="AF295" i="3"/>
  <c r="AF296" i="3"/>
  <c r="AF297" i="3"/>
  <c r="AF298" i="3"/>
  <c r="AF299" i="3"/>
  <c r="AF300" i="3"/>
  <c r="C37" i="17"/>
  <c r="E34" i="17" s="1"/>
  <c r="C36" i="17"/>
  <c r="E32" i="17" s="1"/>
  <c r="C35" i="17"/>
  <c r="E37" i="17" s="1"/>
  <c r="P20" i="17"/>
  <c r="R23" i="17" s="1"/>
  <c r="M13" i="3"/>
  <c r="M13" i="26"/>
  <c r="X100" i="21" l="1"/>
  <c r="X44" i="21"/>
  <c r="X68" i="21"/>
  <c r="X43" i="21"/>
  <c r="X107" i="21"/>
  <c r="X103" i="21"/>
  <c r="R23" i="31"/>
  <c r="AF80" i="13"/>
  <c r="X36" i="21"/>
  <c r="AJ28" i="21"/>
  <c r="AD60" i="21"/>
  <c r="X31" i="21"/>
  <c r="AJ31" i="21"/>
  <c r="P15" i="3"/>
  <c r="P14" i="3"/>
  <c r="Q13" i="3" s="1"/>
  <c r="R13" i="3" s="1"/>
  <c r="S13" i="3" s="1"/>
  <c r="T13" i="3" s="1"/>
  <c r="AD46" i="21"/>
  <c r="X102" i="21"/>
  <c r="X70" i="21"/>
  <c r="X38" i="21"/>
  <c r="X101" i="21"/>
  <c r="X69" i="21"/>
  <c r="X37" i="21"/>
  <c r="AJ95" i="21"/>
  <c r="AJ63" i="21"/>
  <c r="AD94" i="21"/>
  <c r="AD92" i="21"/>
  <c r="X108" i="21"/>
  <c r="H15" i="3"/>
  <c r="X94" i="21"/>
  <c r="X62" i="21"/>
  <c r="X30" i="21"/>
  <c r="X93" i="21"/>
  <c r="X61" i="21"/>
  <c r="X29" i="21"/>
  <c r="X72" i="21"/>
  <c r="F18" i="21"/>
  <c r="AD95" i="21"/>
  <c r="X67" i="21"/>
  <c r="X32" i="21"/>
  <c r="X40" i="21"/>
  <c r="AD74" i="21"/>
  <c r="AD30" i="21"/>
  <c r="X28" i="21"/>
  <c r="X110" i="21"/>
  <c r="X78" i="21"/>
  <c r="X46" i="21"/>
  <c r="X109" i="21"/>
  <c r="X77" i="21"/>
  <c r="X45" i="21"/>
  <c r="R26" i="21"/>
  <c r="R70" i="21"/>
  <c r="AD110" i="21"/>
  <c r="AD108" i="21"/>
  <c r="AD76" i="21"/>
  <c r="F98" i="21"/>
  <c r="F66" i="21"/>
  <c r="AD62" i="21"/>
  <c r="AD28" i="21"/>
  <c r="AJ79" i="21"/>
  <c r="AJ47" i="21"/>
  <c r="R94" i="21"/>
  <c r="R106" i="21"/>
  <c r="AD102" i="21"/>
  <c r="AD70" i="21"/>
  <c r="AD38" i="21"/>
  <c r="AD22" i="21"/>
  <c r="X106" i="21"/>
  <c r="X90" i="21"/>
  <c r="X74" i="21"/>
  <c r="X58" i="21"/>
  <c r="X42" i="21"/>
  <c r="X26" i="21"/>
  <c r="X105" i="21"/>
  <c r="X89" i="21"/>
  <c r="X73" i="21"/>
  <c r="X57" i="21"/>
  <c r="X41" i="21"/>
  <c r="X25" i="21"/>
  <c r="X98" i="21"/>
  <c r="X82" i="21"/>
  <c r="X66" i="21"/>
  <c r="X50" i="21"/>
  <c r="X34" i="21"/>
  <c r="X18" i="21"/>
  <c r="X97" i="21"/>
  <c r="X81" i="21"/>
  <c r="X65" i="21"/>
  <c r="X49" i="21"/>
  <c r="X33" i="21"/>
  <c r="X17" i="21"/>
  <c r="R62" i="21"/>
  <c r="R30" i="21"/>
  <c r="F70" i="21"/>
  <c r="F54" i="21"/>
  <c r="F38" i="21"/>
  <c r="F22" i="21"/>
  <c r="F30" i="21"/>
  <c r="F110" i="21"/>
  <c r="F42" i="21"/>
  <c r="F26" i="21"/>
  <c r="F62" i="21"/>
  <c r="F46" i="21"/>
  <c r="AJ110" i="21"/>
  <c r="AJ66" i="21"/>
  <c r="AJ22" i="21"/>
  <c r="AJ97" i="21"/>
  <c r="AJ81" i="21"/>
  <c r="AJ65" i="21"/>
  <c r="AJ49" i="21"/>
  <c r="AJ33" i="21"/>
  <c r="AJ17" i="21"/>
  <c r="AJ99" i="21"/>
  <c r="AJ83" i="21"/>
  <c r="AJ67" i="21"/>
  <c r="AJ51" i="21"/>
  <c r="AJ35" i="21"/>
  <c r="AJ82" i="21"/>
  <c r="AJ58" i="21"/>
  <c r="AD106" i="21"/>
  <c r="AD85" i="21"/>
  <c r="AD96" i="21"/>
  <c r="AD69" i="21"/>
  <c r="AD100" i="21"/>
  <c r="AD57" i="21"/>
  <c r="AD36" i="21"/>
  <c r="AD65" i="21"/>
  <c r="AD20" i="21"/>
  <c r="AD64" i="21"/>
  <c r="AD48" i="21"/>
  <c r="AD97" i="21"/>
  <c r="AD33" i="21"/>
  <c r="R86" i="21"/>
  <c r="R54" i="21"/>
  <c r="R22" i="21"/>
  <c r="R74" i="21"/>
  <c r="R98" i="21"/>
  <c r="R34" i="21"/>
  <c r="AJ23" i="21"/>
  <c r="AJ78" i="21"/>
  <c r="AJ30" i="21"/>
  <c r="AJ101" i="21"/>
  <c r="AJ85" i="21"/>
  <c r="AJ69" i="21"/>
  <c r="AJ53" i="21"/>
  <c r="AJ37" i="21"/>
  <c r="AJ21" i="21"/>
  <c r="AJ103" i="21"/>
  <c r="AJ87" i="21"/>
  <c r="AJ71" i="21"/>
  <c r="AJ55" i="21"/>
  <c r="AJ39" i="21"/>
  <c r="AJ19" i="21"/>
  <c r="AJ86" i="21"/>
  <c r="AJ62" i="21"/>
  <c r="AJ38" i="21"/>
  <c r="AJ102" i="21"/>
  <c r="AJ54" i="21"/>
  <c r="AJ109" i="21"/>
  <c r="AJ93" i="21"/>
  <c r="AJ77" i="21"/>
  <c r="AJ61" i="21"/>
  <c r="AJ45" i="21"/>
  <c r="AJ29" i="21"/>
  <c r="AJ98" i="21"/>
  <c r="AJ74" i="21"/>
  <c r="AJ50" i="21"/>
  <c r="AJ26" i="21"/>
  <c r="AJ106" i="21"/>
  <c r="AJ34" i="21"/>
  <c r="AI2" i="21"/>
  <c r="AJ15" i="21"/>
  <c r="AJ90" i="21"/>
  <c r="AJ42" i="21"/>
  <c r="AJ105" i="21"/>
  <c r="AJ89" i="21"/>
  <c r="AJ73" i="21"/>
  <c r="AJ57" i="21"/>
  <c r="AJ41" i="21"/>
  <c r="AJ25" i="21"/>
  <c r="AJ107" i="21"/>
  <c r="AJ91" i="21"/>
  <c r="AJ75" i="21"/>
  <c r="AJ59" i="21"/>
  <c r="AJ43" i="21"/>
  <c r="AJ27" i="21"/>
  <c r="AJ94" i="21"/>
  <c r="AJ70" i="21"/>
  <c r="AJ46" i="21"/>
  <c r="AJ18" i="21"/>
  <c r="E37" i="31"/>
  <c r="P22" i="31"/>
  <c r="R20" i="31" s="1"/>
  <c r="AD90" i="21"/>
  <c r="AD32" i="21"/>
  <c r="AD42" i="21"/>
  <c r="AD26" i="21"/>
  <c r="AD40" i="21"/>
  <c r="AD101" i="21"/>
  <c r="AD109" i="21"/>
  <c r="AD73" i="21"/>
  <c r="AD52" i="21"/>
  <c r="AD81" i="21"/>
  <c r="AD25" i="21"/>
  <c r="AD93" i="21"/>
  <c r="AD77" i="21"/>
  <c r="AD86" i="21"/>
  <c r="AD72" i="21"/>
  <c r="AD29" i="21"/>
  <c r="AD56" i="21"/>
  <c r="AD89" i="21"/>
  <c r="AD68" i="21"/>
  <c r="AD24" i="21"/>
  <c r="AD21" i="21"/>
  <c r="AD98" i="21"/>
  <c r="AD82" i="21"/>
  <c r="AD66" i="21"/>
  <c r="AD50" i="21"/>
  <c r="AD34" i="21"/>
  <c r="AD18" i="21"/>
  <c r="AD53" i="21"/>
  <c r="AD104" i="21"/>
  <c r="AD61" i="21"/>
  <c r="AD80" i="21"/>
  <c r="AD37" i="21"/>
  <c r="AD88" i="21"/>
  <c r="AD45" i="21"/>
  <c r="AD105" i="21"/>
  <c r="AD84" i="21"/>
  <c r="AD41" i="21"/>
  <c r="AD16" i="21"/>
  <c r="AD49" i="21"/>
  <c r="AD17" i="21"/>
  <c r="R50" i="21"/>
  <c r="R78" i="21"/>
  <c r="R109" i="21"/>
  <c r="R93" i="21"/>
  <c r="R77" i="21"/>
  <c r="R61" i="21"/>
  <c r="R45" i="21"/>
  <c r="R29" i="21"/>
  <c r="R108" i="21"/>
  <c r="R92" i="21"/>
  <c r="R76" i="21"/>
  <c r="R60" i="21"/>
  <c r="R44" i="21"/>
  <c r="R28" i="21"/>
  <c r="R15" i="21"/>
  <c r="R95" i="21"/>
  <c r="R79" i="21"/>
  <c r="R63" i="21"/>
  <c r="R47" i="21"/>
  <c r="R31" i="21"/>
  <c r="R105" i="21"/>
  <c r="R89" i="21"/>
  <c r="R73" i="21"/>
  <c r="R57" i="21"/>
  <c r="R41" i="21"/>
  <c r="R25" i="21"/>
  <c r="R104" i="21"/>
  <c r="R88" i="21"/>
  <c r="R72" i="21"/>
  <c r="R56" i="21"/>
  <c r="R40" i="21"/>
  <c r="R24" i="21"/>
  <c r="R107" i="21"/>
  <c r="R91" i="21"/>
  <c r="R75" i="21"/>
  <c r="R59" i="21"/>
  <c r="R43" i="21"/>
  <c r="R27" i="21"/>
  <c r="R102" i="21"/>
  <c r="R38" i="21"/>
  <c r="R58" i="21"/>
  <c r="R82" i="21"/>
  <c r="R18" i="21"/>
  <c r="R90" i="21"/>
  <c r="R110" i="21"/>
  <c r="R46" i="21"/>
  <c r="R101" i="21"/>
  <c r="R85" i="21"/>
  <c r="R69" i="21"/>
  <c r="R53" i="21"/>
  <c r="R37" i="21"/>
  <c r="R21" i="21"/>
  <c r="R100" i="21"/>
  <c r="R84" i="21"/>
  <c r="R68" i="21"/>
  <c r="R52" i="21"/>
  <c r="R36" i="21"/>
  <c r="R20" i="21"/>
  <c r="R103" i="21"/>
  <c r="R87" i="21"/>
  <c r="R71" i="21"/>
  <c r="R55" i="21"/>
  <c r="R39" i="21"/>
  <c r="R23" i="21"/>
  <c r="R66" i="21"/>
  <c r="R42" i="21"/>
  <c r="R97" i="21"/>
  <c r="R81" i="21"/>
  <c r="R65" i="21"/>
  <c r="R49" i="21"/>
  <c r="R33" i="21"/>
  <c r="R17" i="21"/>
  <c r="R96" i="21"/>
  <c r="R80" i="21"/>
  <c r="R64" i="21"/>
  <c r="R48" i="21"/>
  <c r="R32" i="21"/>
  <c r="R16" i="21"/>
  <c r="R99" i="21"/>
  <c r="R83" i="21"/>
  <c r="R67" i="21"/>
  <c r="R51" i="21"/>
  <c r="R35" i="21"/>
  <c r="R19" i="21"/>
  <c r="L51" i="21"/>
  <c r="L82" i="21"/>
  <c r="L88" i="21"/>
  <c r="L72" i="21"/>
  <c r="L103" i="21"/>
  <c r="L67" i="21"/>
  <c r="L18" i="21"/>
  <c r="L52" i="21"/>
  <c r="L36" i="21"/>
  <c r="L20" i="21"/>
  <c r="L83" i="21"/>
  <c r="L47" i="21"/>
  <c r="L93" i="21"/>
  <c r="L77" i="21"/>
  <c r="L98" i="21"/>
  <c r="L50" i="21"/>
  <c r="F50" i="21"/>
  <c r="F34" i="21"/>
  <c r="F90" i="21"/>
  <c r="F74" i="21"/>
  <c r="F58" i="21"/>
  <c r="F106" i="21"/>
  <c r="L29" i="21"/>
  <c r="L96" i="21"/>
  <c r="L110" i="21"/>
  <c r="L94" i="21"/>
  <c r="L78" i="21"/>
  <c r="L62" i="21"/>
  <c r="L46" i="21"/>
  <c r="L30" i="21"/>
  <c r="L104" i="21"/>
  <c r="L84" i="21"/>
  <c r="L68" i="21"/>
  <c r="L48" i="21"/>
  <c r="L32" i="21"/>
  <c r="L16" i="21"/>
  <c r="L99" i="21"/>
  <c r="L79" i="21"/>
  <c r="L63" i="21"/>
  <c r="L43" i="21"/>
  <c r="L27" i="21"/>
  <c r="L105" i="21"/>
  <c r="L89" i="21"/>
  <c r="L73" i="21"/>
  <c r="L57" i="21"/>
  <c r="L41" i="21"/>
  <c r="L25" i="21"/>
  <c r="L108" i="21"/>
  <c r="L66" i="21"/>
  <c r="L45" i="21"/>
  <c r="L60" i="21"/>
  <c r="L106" i="21"/>
  <c r="L90" i="21"/>
  <c r="L74" i="21"/>
  <c r="L58" i="21"/>
  <c r="L42" i="21"/>
  <c r="L26" i="21"/>
  <c r="L100" i="21"/>
  <c r="L80" i="21"/>
  <c r="L64" i="21"/>
  <c r="L44" i="21"/>
  <c r="L28" i="21"/>
  <c r="L15" i="21"/>
  <c r="L91" i="21"/>
  <c r="L75" i="21"/>
  <c r="L59" i="21"/>
  <c r="L39" i="21"/>
  <c r="L23" i="21"/>
  <c r="L101" i="21"/>
  <c r="L85" i="21"/>
  <c r="L69" i="21"/>
  <c r="L53" i="21"/>
  <c r="L37" i="21"/>
  <c r="L21" i="21"/>
  <c r="L34" i="21"/>
  <c r="L31" i="21"/>
  <c r="L109" i="21"/>
  <c r="L61" i="21"/>
  <c r="L95" i="21"/>
  <c r="L102" i="21"/>
  <c r="L86" i="21"/>
  <c r="L70" i="21"/>
  <c r="L54" i="21"/>
  <c r="L38" i="21"/>
  <c r="L22" i="21"/>
  <c r="L92" i="21"/>
  <c r="L76" i="21"/>
  <c r="L56" i="21"/>
  <c r="L40" i="21"/>
  <c r="L24" i="21"/>
  <c r="L107" i="21"/>
  <c r="L87" i="21"/>
  <c r="L71" i="21"/>
  <c r="L55" i="21"/>
  <c r="L35" i="21"/>
  <c r="L19" i="21"/>
  <c r="L97" i="21"/>
  <c r="L81" i="21"/>
  <c r="L65" i="21"/>
  <c r="L49" i="21"/>
  <c r="L33" i="21"/>
  <c r="L17" i="21"/>
  <c r="F108" i="21"/>
  <c r="F92" i="21"/>
  <c r="F76" i="21"/>
  <c r="F60" i="21"/>
  <c r="F44" i="21"/>
  <c r="F28" i="21"/>
  <c r="F95" i="21"/>
  <c r="F79" i="21"/>
  <c r="F47" i="21"/>
  <c r="F31" i="21"/>
  <c r="F104" i="21"/>
  <c r="F88" i="21"/>
  <c r="F72" i="21"/>
  <c r="F56" i="21"/>
  <c r="F40" i="21"/>
  <c r="F24" i="21"/>
  <c r="F91" i="21"/>
  <c r="F75" i="21"/>
  <c r="F43" i="21"/>
  <c r="F27" i="21"/>
  <c r="F94" i="21"/>
  <c r="F78" i="21"/>
  <c r="F109" i="21"/>
  <c r="F77" i="21"/>
  <c r="F45" i="21"/>
  <c r="F15" i="21"/>
  <c r="F105" i="21"/>
  <c r="F73" i="21"/>
  <c r="F41" i="21"/>
  <c r="F107" i="21"/>
  <c r="F102" i="21"/>
  <c r="F86" i="21"/>
  <c r="F101" i="21"/>
  <c r="F85" i="21"/>
  <c r="F69" i="21"/>
  <c r="F53" i="21"/>
  <c r="F37" i="21"/>
  <c r="F21" i="21"/>
  <c r="F100" i="21"/>
  <c r="F84" i="21"/>
  <c r="F68" i="21"/>
  <c r="F52" i="21"/>
  <c r="F36" i="21"/>
  <c r="F20" i="21"/>
  <c r="F103" i="21"/>
  <c r="F87" i="21"/>
  <c r="F71" i="21"/>
  <c r="F55" i="21"/>
  <c r="F39" i="21"/>
  <c r="F23" i="21"/>
  <c r="F93" i="21"/>
  <c r="F61" i="21"/>
  <c r="F29" i="21"/>
  <c r="F63" i="21"/>
  <c r="F89" i="21"/>
  <c r="F57" i="21"/>
  <c r="F25" i="21"/>
  <c r="F59" i="21"/>
  <c r="F82" i="21"/>
  <c r="F97" i="21"/>
  <c r="F81" i="21"/>
  <c r="F65" i="21"/>
  <c r="F49" i="21"/>
  <c r="F33" i="21"/>
  <c r="F17" i="21"/>
  <c r="F96" i="21"/>
  <c r="F80" i="21"/>
  <c r="F64" i="21"/>
  <c r="F48" i="21"/>
  <c r="F32" i="21"/>
  <c r="F16" i="21"/>
  <c r="F99" i="21"/>
  <c r="F83" i="21"/>
  <c r="F67" i="21"/>
  <c r="F51" i="21"/>
  <c r="F35" i="21"/>
  <c r="F19" i="21"/>
  <c r="Q2" i="21"/>
  <c r="E30" i="17"/>
  <c r="P21" i="31"/>
  <c r="R18" i="31" s="1"/>
  <c r="R23" i="30"/>
  <c r="P21" i="30"/>
  <c r="R18" i="30" s="1"/>
  <c r="P22" i="29"/>
  <c r="R20" i="29" s="1"/>
  <c r="P21" i="29"/>
  <c r="R18" i="29" s="1"/>
  <c r="P22" i="28"/>
  <c r="R20" i="28" s="1"/>
  <c r="P21" i="28"/>
  <c r="R18" i="28" s="1"/>
  <c r="P22" i="26"/>
  <c r="R20" i="26" s="1"/>
  <c r="P21" i="26"/>
  <c r="R18" i="26" s="1"/>
  <c r="E37" i="30"/>
  <c r="E37" i="29"/>
  <c r="E37" i="28"/>
  <c r="E37" i="26"/>
  <c r="P22" i="17"/>
  <c r="R20" i="17" s="1"/>
  <c r="P21" i="17"/>
  <c r="R18" i="17" s="1"/>
  <c r="F47" i="3"/>
  <c r="G11" i="2"/>
  <c r="J11" i="2" s="1"/>
  <c r="H11" i="2" s="1"/>
  <c r="G10" i="2"/>
  <c r="J10" i="2" s="1"/>
  <c r="H10" i="2" s="1"/>
  <c r="G9" i="2"/>
  <c r="J9" i="2" s="1"/>
  <c r="H9" i="2" s="1"/>
  <c r="G8" i="2"/>
  <c r="J8" i="2" s="1"/>
  <c r="H8" i="2" s="1"/>
  <c r="G7" i="2"/>
  <c r="J7" i="2" s="1"/>
  <c r="H7" i="2" s="1"/>
  <c r="G6" i="2"/>
  <c r="J6" i="2" s="1"/>
  <c r="H6" i="2" s="1"/>
  <c r="I6" i="2" s="1"/>
  <c r="V53" i="3" l="1"/>
  <c r="I11" i="2"/>
  <c r="I10" i="2"/>
  <c r="I9" i="2"/>
  <c r="I8" i="2"/>
  <c r="I7" i="2"/>
  <c r="V285" i="3"/>
  <c r="V159" i="3"/>
  <c r="V227" i="3"/>
  <c r="V189" i="3"/>
  <c r="V221" i="3"/>
  <c r="V147" i="3"/>
  <c r="V271" i="3"/>
  <c r="V273" i="3"/>
  <c r="V149" i="3"/>
  <c r="V120" i="3"/>
  <c r="V239" i="3"/>
  <c r="V241" i="3"/>
  <c r="V160" i="3"/>
  <c r="V29" i="3"/>
  <c r="V68" i="3"/>
  <c r="V287" i="3"/>
  <c r="V193" i="3"/>
  <c r="V186" i="3"/>
  <c r="V206" i="3"/>
  <c r="V70" i="3"/>
  <c r="V259" i="3"/>
  <c r="V223" i="3"/>
  <c r="V174" i="3"/>
  <c r="V217" i="3"/>
  <c r="V277" i="3"/>
  <c r="V212" i="3"/>
  <c r="V148" i="3"/>
  <c r="V143" i="3"/>
  <c r="V76" i="3"/>
  <c r="V291" i="3"/>
  <c r="V255" i="3"/>
  <c r="V205" i="3"/>
  <c r="V281" i="3"/>
  <c r="V202" i="3"/>
  <c r="V245" i="3"/>
  <c r="V210" i="3"/>
  <c r="V144" i="3"/>
  <c r="V98" i="3"/>
  <c r="V51" i="3"/>
  <c r="V89" i="3"/>
  <c r="V275" i="3"/>
  <c r="V243" i="3"/>
  <c r="V209" i="3"/>
  <c r="V178" i="3"/>
  <c r="V249" i="3"/>
  <c r="V190" i="3"/>
  <c r="V253" i="3"/>
  <c r="V216" i="3"/>
  <c r="V164" i="3"/>
  <c r="V163" i="3"/>
  <c r="V126" i="3"/>
  <c r="V100" i="3"/>
  <c r="V28" i="3"/>
  <c r="V299" i="3"/>
  <c r="V283" i="3"/>
  <c r="V267" i="3"/>
  <c r="V251" i="3"/>
  <c r="V235" i="3"/>
  <c r="V219" i="3"/>
  <c r="V201" i="3"/>
  <c r="V185" i="3"/>
  <c r="V297" i="3"/>
  <c r="V265" i="3"/>
  <c r="V233" i="3"/>
  <c r="V198" i="3"/>
  <c r="V182" i="3"/>
  <c r="V269" i="3"/>
  <c r="V237" i="3"/>
  <c r="V145" i="3"/>
  <c r="V208" i="3"/>
  <c r="V172" i="3"/>
  <c r="V156" i="3"/>
  <c r="V171" i="3"/>
  <c r="V155" i="3"/>
  <c r="V138" i="3"/>
  <c r="V106" i="3"/>
  <c r="V82" i="3"/>
  <c r="V132" i="3"/>
  <c r="V108" i="3"/>
  <c r="V88" i="3"/>
  <c r="V67" i="3"/>
  <c r="V35" i="3"/>
  <c r="V73" i="3"/>
  <c r="V57" i="3"/>
  <c r="V118" i="3"/>
  <c r="V86" i="3"/>
  <c r="V136" i="3"/>
  <c r="V116" i="3"/>
  <c r="V92" i="3"/>
  <c r="V72" i="3"/>
  <c r="V43" i="3"/>
  <c r="V81" i="3"/>
  <c r="V65" i="3"/>
  <c r="V295" i="3"/>
  <c r="V279" i="3"/>
  <c r="V263" i="3"/>
  <c r="V247" i="3"/>
  <c r="V231" i="3"/>
  <c r="V213" i="3"/>
  <c r="V197" i="3"/>
  <c r="V181" i="3"/>
  <c r="V289" i="3"/>
  <c r="V257" i="3"/>
  <c r="V225" i="3"/>
  <c r="V194" i="3"/>
  <c r="V293" i="3"/>
  <c r="V261" i="3"/>
  <c r="V229" i="3"/>
  <c r="V141" i="3"/>
  <c r="V214" i="3"/>
  <c r="V168" i="3"/>
  <c r="V152" i="3"/>
  <c r="V167" i="3"/>
  <c r="V151" i="3"/>
  <c r="V130" i="3"/>
  <c r="V102" i="3"/>
  <c r="V78" i="3"/>
  <c r="V124" i="3"/>
  <c r="V104" i="3"/>
  <c r="V84" i="3"/>
  <c r="V55" i="3"/>
  <c r="V27" i="3"/>
  <c r="V64" i="3"/>
  <c r="V37" i="3"/>
  <c r="V134" i="3"/>
  <c r="V114" i="3"/>
  <c r="V90" i="3"/>
  <c r="V74" i="3"/>
  <c r="V128" i="3"/>
  <c r="V112" i="3"/>
  <c r="V96" i="3"/>
  <c r="V80" i="3"/>
  <c r="V59" i="3"/>
  <c r="V39" i="3"/>
  <c r="V85" i="3"/>
  <c r="V52" i="3"/>
  <c r="V49" i="3"/>
  <c r="V33" i="3"/>
  <c r="V61" i="3"/>
  <c r="V48" i="3"/>
  <c r="V36" i="3"/>
  <c r="V122" i="3"/>
  <c r="V110" i="3"/>
  <c r="V94" i="3"/>
  <c r="V63" i="3"/>
  <c r="V47" i="3"/>
  <c r="V31" i="3"/>
  <c r="V77" i="3"/>
  <c r="V56" i="3"/>
  <c r="V40" i="3"/>
  <c r="V69" i="3"/>
  <c r="V41" i="3"/>
  <c r="V300" i="3"/>
  <c r="V296" i="3"/>
  <c r="V292" i="3"/>
  <c r="V288" i="3"/>
  <c r="V284" i="3"/>
  <c r="V280" i="3"/>
  <c r="V276" i="3"/>
  <c r="V272" i="3"/>
  <c r="V268" i="3"/>
  <c r="V264" i="3"/>
  <c r="V260" i="3"/>
  <c r="V256" i="3"/>
  <c r="V252" i="3"/>
  <c r="V248" i="3"/>
  <c r="V244" i="3"/>
  <c r="V240" i="3"/>
  <c r="V236" i="3"/>
  <c r="V232" i="3"/>
  <c r="V228" i="3"/>
  <c r="V224" i="3"/>
  <c r="V220" i="3"/>
  <c r="V294" i="3"/>
  <c r="V286" i="3"/>
  <c r="V278" i="3"/>
  <c r="V270" i="3"/>
  <c r="V262" i="3"/>
  <c r="V254" i="3"/>
  <c r="V246" i="3"/>
  <c r="V238" i="3"/>
  <c r="V230" i="3"/>
  <c r="V222" i="3"/>
  <c r="V203" i="3"/>
  <c r="V199" i="3"/>
  <c r="V195" i="3"/>
  <c r="V191" i="3"/>
  <c r="V187" i="3"/>
  <c r="V183" i="3"/>
  <c r="V298" i="3"/>
  <c r="V290" i="3"/>
  <c r="V282" i="3"/>
  <c r="V274" i="3"/>
  <c r="V266" i="3"/>
  <c r="V258" i="3"/>
  <c r="V250" i="3"/>
  <c r="V242" i="3"/>
  <c r="V234" i="3"/>
  <c r="V226" i="3"/>
  <c r="V218" i="3"/>
  <c r="V215" i="3"/>
  <c r="V211" i="3"/>
  <c r="V207" i="3"/>
  <c r="V180" i="3"/>
  <c r="V179" i="3"/>
  <c r="V177" i="3"/>
  <c r="V176" i="3"/>
  <c r="V175" i="3"/>
  <c r="V173" i="3"/>
  <c r="V169" i="3"/>
  <c r="V165" i="3"/>
  <c r="V161" i="3"/>
  <c r="V157" i="3"/>
  <c r="V153" i="3"/>
  <c r="V204" i="3"/>
  <c r="V196" i="3"/>
  <c r="V188" i="3"/>
  <c r="V170" i="3"/>
  <c r="V166" i="3"/>
  <c r="V162" i="3"/>
  <c r="V158" i="3"/>
  <c r="V154" i="3"/>
  <c r="V150" i="3"/>
  <c r="V146" i="3"/>
  <c r="V142" i="3"/>
  <c r="V137" i="3"/>
  <c r="V133" i="3"/>
  <c r="V129" i="3"/>
  <c r="V125" i="3"/>
  <c r="V121" i="3"/>
  <c r="V117" i="3"/>
  <c r="V113" i="3"/>
  <c r="V109" i="3"/>
  <c r="V105" i="3"/>
  <c r="V101" i="3"/>
  <c r="V97" i="3"/>
  <c r="V93" i="3"/>
  <c r="V192" i="3"/>
  <c r="V184" i="3"/>
  <c r="V140" i="3"/>
  <c r="V200" i="3"/>
  <c r="V66" i="3"/>
  <c r="V62" i="3"/>
  <c r="V54" i="3"/>
  <c r="V46" i="3"/>
  <c r="V34" i="3"/>
  <c r="V139" i="3"/>
  <c r="V135" i="3"/>
  <c r="V131" i="3"/>
  <c r="V127" i="3"/>
  <c r="V123" i="3"/>
  <c r="V119" i="3"/>
  <c r="V115" i="3"/>
  <c r="V111" i="3"/>
  <c r="V107" i="3"/>
  <c r="V103" i="3"/>
  <c r="V99" i="3"/>
  <c r="V95" i="3"/>
  <c r="V91" i="3"/>
  <c r="V87" i="3"/>
  <c r="V83" i="3"/>
  <c r="V79" i="3"/>
  <c r="V75" i="3"/>
  <c r="V71" i="3"/>
  <c r="V58" i="3"/>
  <c r="V50" i="3"/>
  <c r="V42" i="3"/>
  <c r="V38" i="3"/>
  <c r="V30" i="3"/>
  <c r="V60" i="3"/>
  <c r="V44" i="3"/>
  <c r="V32" i="3"/>
  <c r="V45" i="3"/>
  <c r="U150" i="26"/>
  <c r="AF150" i="26"/>
  <c r="V26" i="3" l="1"/>
  <c r="W298" i="3"/>
  <c r="W294" i="3"/>
  <c r="W290" i="3"/>
  <c r="W286" i="3"/>
  <c r="W282" i="3"/>
  <c r="W246" i="3"/>
  <c r="W215" i="3"/>
  <c r="W211" i="3"/>
  <c r="W207" i="3"/>
  <c r="W203" i="3"/>
  <c r="W202" i="3"/>
  <c r="W199" i="3"/>
  <c r="W198" i="3"/>
  <c r="W195" i="3"/>
  <c r="W194" i="3"/>
  <c r="W191" i="3"/>
  <c r="W190" i="3"/>
  <c r="W187" i="3"/>
  <c r="W186" i="3"/>
  <c r="W183" i="3"/>
  <c r="W182" i="3"/>
  <c r="W214" i="3"/>
  <c r="W210" i="3"/>
  <c r="W206" i="3"/>
  <c r="W170" i="3"/>
  <c r="W166" i="3"/>
  <c r="W162" i="3"/>
  <c r="W158" i="3"/>
  <c r="W178" i="3"/>
  <c r="W174" i="3"/>
  <c r="W180" i="3"/>
  <c r="W176" i="3"/>
  <c r="W115" i="3"/>
  <c r="W87" i="3"/>
  <c r="W83" i="3"/>
  <c r="W79" i="3"/>
  <c r="W75" i="3"/>
  <c r="W71" i="3"/>
  <c r="W179" i="3"/>
  <c r="W175" i="3"/>
  <c r="W169" i="3"/>
  <c r="W165" i="3"/>
  <c r="W137" i="3"/>
  <c r="W133" i="3"/>
  <c r="W129" i="3"/>
  <c r="W161" i="3"/>
  <c r="W153" i="3"/>
  <c r="W145" i="3"/>
  <c r="W149" i="3"/>
  <c r="W69" i="3"/>
  <c r="W66" i="3"/>
  <c r="W65" i="3"/>
  <c r="W61" i="3"/>
  <c r="W58" i="3"/>
  <c r="W57" i="3"/>
  <c r="W46" i="3"/>
  <c r="W45" i="3"/>
  <c r="W42" i="3"/>
  <c r="W41" i="3"/>
  <c r="W37" i="3"/>
  <c r="W34" i="3"/>
  <c r="W33" i="3"/>
  <c r="W30" i="3"/>
  <c r="W29" i="3"/>
  <c r="W118" i="3"/>
  <c r="W114" i="3"/>
  <c r="W157" i="3"/>
  <c r="W141" i="3"/>
  <c r="W62" i="3"/>
  <c r="W54" i="3"/>
  <c r="W53" i="3"/>
  <c r="W50" i="3"/>
  <c r="W49" i="3"/>
  <c r="W38" i="3"/>
  <c r="W138" i="3"/>
  <c r="W134" i="3"/>
  <c r="W130" i="3"/>
  <c r="W126" i="3"/>
  <c r="W122" i="3"/>
  <c r="W110" i="3"/>
  <c r="W106" i="3"/>
  <c r="W102" i="3"/>
  <c r="W98" i="3"/>
  <c r="W94" i="3"/>
  <c r="W90" i="3"/>
  <c r="W86" i="3"/>
  <c r="W82" i="3"/>
  <c r="W78" i="3"/>
  <c r="W74" i="3"/>
  <c r="W70" i="3"/>
  <c r="W91" i="3"/>
  <c r="W107" i="3"/>
  <c r="W123" i="3"/>
  <c r="W39" i="3"/>
  <c r="W51" i="3"/>
  <c r="W59" i="3"/>
  <c r="W40" i="3"/>
  <c r="W56" i="3"/>
  <c r="W135" i="3"/>
  <c r="W93" i="3"/>
  <c r="W109" i="3"/>
  <c r="W121" i="3"/>
  <c r="W216" i="3"/>
  <c r="W148" i="3"/>
  <c r="W217" i="3"/>
  <c r="W225" i="3"/>
  <c r="W233" i="3"/>
  <c r="W241" i="3"/>
  <c r="W249" i="3"/>
  <c r="W257" i="3"/>
  <c r="W265" i="3"/>
  <c r="W273" i="3"/>
  <c r="W281" i="3"/>
  <c r="W289" i="3"/>
  <c r="W297" i="3"/>
  <c r="W223" i="3"/>
  <c r="W231" i="3"/>
  <c r="W239" i="3"/>
  <c r="W247" i="3"/>
  <c r="W255" i="3"/>
  <c r="W263" i="3"/>
  <c r="W271" i="3"/>
  <c r="W279" i="3"/>
  <c r="W287" i="3"/>
  <c r="W295" i="3"/>
  <c r="W220" i="3"/>
  <c r="W228" i="3"/>
  <c r="W236" i="3"/>
  <c r="W244" i="3"/>
  <c r="W292" i="3"/>
  <c r="W31" i="3"/>
  <c r="W43" i="3"/>
  <c r="W55" i="3"/>
  <c r="W28" i="3"/>
  <c r="W52" i="3"/>
  <c r="W64" i="3"/>
  <c r="W36" i="3"/>
  <c r="W48" i="3"/>
  <c r="W68" i="3"/>
  <c r="W95" i="3"/>
  <c r="W111" i="3"/>
  <c r="W127" i="3"/>
  <c r="W35" i="3"/>
  <c r="W47" i="3"/>
  <c r="W67" i="3"/>
  <c r="W139" i="3"/>
  <c r="W73" i="3"/>
  <c r="W81" i="3"/>
  <c r="W89" i="3"/>
  <c r="W105" i="3"/>
  <c r="W117" i="3"/>
  <c r="W143" i="3"/>
  <c r="W147" i="3"/>
  <c r="W151" i="3"/>
  <c r="W155" i="3"/>
  <c r="W159" i="3"/>
  <c r="W163" i="3"/>
  <c r="W167" i="3"/>
  <c r="W171" i="3"/>
  <c r="W144" i="3"/>
  <c r="W156" i="3"/>
  <c r="W164" i="3"/>
  <c r="W172" i="3"/>
  <c r="W188" i="3"/>
  <c r="W196" i="3"/>
  <c r="W204" i="3"/>
  <c r="W221" i="3"/>
  <c r="W229" i="3"/>
  <c r="W237" i="3"/>
  <c r="W245" i="3"/>
  <c r="W253" i="3"/>
  <c r="W261" i="3"/>
  <c r="W269" i="3"/>
  <c r="W277" i="3"/>
  <c r="W285" i="3"/>
  <c r="W293" i="3"/>
  <c r="W150" i="3"/>
  <c r="W173" i="3"/>
  <c r="W177" i="3"/>
  <c r="W181" i="3"/>
  <c r="W189" i="3"/>
  <c r="W197" i="3"/>
  <c r="W205" i="3"/>
  <c r="W213" i="3"/>
  <c r="W218" i="3"/>
  <c r="W226" i="3"/>
  <c r="W234" i="3"/>
  <c r="W242" i="3"/>
  <c r="W250" i="3"/>
  <c r="W258" i="3"/>
  <c r="W266" i="3"/>
  <c r="W274" i="3"/>
  <c r="W248" i="3"/>
  <c r="W256" i="3"/>
  <c r="W264" i="3"/>
  <c r="W272" i="3"/>
  <c r="W280" i="3"/>
  <c r="W296" i="3"/>
  <c r="W99" i="3"/>
  <c r="W131" i="3"/>
  <c r="W101" i="3"/>
  <c r="W77" i="3"/>
  <c r="W113" i="3"/>
  <c r="W125" i="3"/>
  <c r="W208" i="3"/>
  <c r="W140" i="3"/>
  <c r="W160" i="3"/>
  <c r="W184" i="3"/>
  <c r="W200" i="3"/>
  <c r="W209" i="3"/>
  <c r="W230" i="3"/>
  <c r="W262" i="3"/>
  <c r="W278" i="3"/>
  <c r="W260" i="3"/>
  <c r="W276" i="3"/>
  <c r="W152" i="3"/>
  <c r="W168" i="3"/>
  <c r="W192" i="3"/>
  <c r="W254" i="3"/>
  <c r="W252" i="3"/>
  <c r="W72" i="3"/>
  <c r="W96" i="3"/>
  <c r="W112" i="3"/>
  <c r="W128" i="3"/>
  <c r="W85" i="3"/>
  <c r="W97" i="3"/>
  <c r="W212" i="3"/>
  <c r="W185" i="3"/>
  <c r="W259" i="3"/>
  <c r="W291" i="3"/>
  <c r="W240" i="3"/>
  <c r="W32" i="3"/>
  <c r="W60" i="3"/>
  <c r="W103" i="3"/>
  <c r="W63" i="3"/>
  <c r="W76" i="3"/>
  <c r="W84" i="3"/>
  <c r="W92" i="3"/>
  <c r="W100" i="3"/>
  <c r="W108" i="3"/>
  <c r="W116" i="3"/>
  <c r="W124" i="3"/>
  <c r="W132" i="3"/>
  <c r="W201" i="3"/>
  <c r="W219" i="3"/>
  <c r="W235" i="3"/>
  <c r="W251" i="3"/>
  <c r="W267" i="3"/>
  <c r="W283" i="3"/>
  <c r="W299" i="3"/>
  <c r="W232" i="3"/>
  <c r="W284" i="3"/>
  <c r="W119" i="3"/>
  <c r="W27" i="3"/>
  <c r="W142" i="3"/>
  <c r="W154" i="3"/>
  <c r="W193" i="3"/>
  <c r="W222" i="3"/>
  <c r="W238" i="3"/>
  <c r="W270" i="3"/>
  <c r="W268" i="3"/>
  <c r="W288" i="3"/>
  <c r="W44" i="3"/>
  <c r="W80" i="3"/>
  <c r="W88" i="3"/>
  <c r="W104" i="3"/>
  <c r="W120" i="3"/>
  <c r="W136" i="3"/>
  <c r="W146" i="3"/>
  <c r="W227" i="3"/>
  <c r="W243" i="3"/>
  <c r="W275" i="3"/>
  <c r="W224" i="3"/>
  <c r="W300" i="3"/>
  <c r="Q14" i="3" l="1"/>
  <c r="Q15" i="3"/>
  <c r="X300" i="3"/>
  <c r="X296" i="3"/>
  <c r="X292" i="3"/>
  <c r="X288" i="3"/>
  <c r="X284" i="3"/>
  <c r="X280" i="3"/>
  <c r="X276" i="3"/>
  <c r="X272" i="3"/>
  <c r="X268" i="3"/>
  <c r="X264" i="3"/>
  <c r="X260" i="3"/>
  <c r="X256" i="3"/>
  <c r="X252" i="3"/>
  <c r="X248" i="3"/>
  <c r="X244" i="3"/>
  <c r="X240" i="3"/>
  <c r="X236" i="3"/>
  <c r="X232" i="3"/>
  <c r="X228" i="3"/>
  <c r="X224" i="3"/>
  <c r="X220" i="3"/>
  <c r="X215" i="3"/>
  <c r="X211" i="3"/>
  <c r="X207" i="3"/>
  <c r="X203" i="3"/>
  <c r="X199" i="3"/>
  <c r="X195" i="3"/>
  <c r="X191" i="3"/>
  <c r="X187" i="3"/>
  <c r="X183" i="3"/>
  <c r="X298" i="3"/>
  <c r="X294" i="3"/>
  <c r="X290" i="3"/>
  <c r="X286" i="3"/>
  <c r="X282" i="3"/>
  <c r="X278" i="3"/>
  <c r="X274" i="3"/>
  <c r="X270" i="3"/>
  <c r="X266" i="3"/>
  <c r="X262" i="3"/>
  <c r="X258" i="3"/>
  <c r="X254" i="3"/>
  <c r="X250" i="3"/>
  <c r="X246" i="3"/>
  <c r="X242" i="3"/>
  <c r="X238" i="3"/>
  <c r="X234" i="3"/>
  <c r="X230" i="3"/>
  <c r="X226" i="3"/>
  <c r="X222" i="3"/>
  <c r="X218" i="3"/>
  <c r="X214" i="3"/>
  <c r="X210" i="3"/>
  <c r="X206" i="3"/>
  <c r="X179" i="3"/>
  <c r="X175" i="3"/>
  <c r="X169" i="3"/>
  <c r="X165" i="3"/>
  <c r="X161" i="3"/>
  <c r="X157" i="3"/>
  <c r="X153" i="3"/>
  <c r="X213" i="3"/>
  <c r="X209" i="3"/>
  <c r="X205" i="3"/>
  <c r="X202" i="3"/>
  <c r="X201" i="3"/>
  <c r="X198" i="3"/>
  <c r="X197" i="3"/>
  <c r="X194" i="3"/>
  <c r="X193" i="3"/>
  <c r="X190" i="3"/>
  <c r="X189" i="3"/>
  <c r="X186" i="3"/>
  <c r="X185" i="3"/>
  <c r="X182" i="3"/>
  <c r="X181" i="3"/>
  <c r="X178" i="3"/>
  <c r="X174" i="3"/>
  <c r="X172" i="3"/>
  <c r="X168" i="3"/>
  <c r="X164" i="3"/>
  <c r="X160" i="3"/>
  <c r="X156" i="3"/>
  <c r="X152" i="3"/>
  <c r="X148" i="3"/>
  <c r="X144" i="3"/>
  <c r="X140" i="3"/>
  <c r="X139" i="3"/>
  <c r="X135" i="3"/>
  <c r="X131" i="3"/>
  <c r="X127" i="3"/>
  <c r="X123" i="3"/>
  <c r="X119" i="3"/>
  <c r="X115" i="3"/>
  <c r="X111" i="3"/>
  <c r="X107" i="3"/>
  <c r="X103" i="3"/>
  <c r="X99" i="3"/>
  <c r="X95" i="3"/>
  <c r="X91" i="3"/>
  <c r="X87" i="3"/>
  <c r="X83" i="3"/>
  <c r="X79" i="3"/>
  <c r="X75" i="3"/>
  <c r="X71" i="3"/>
  <c r="X177" i="3"/>
  <c r="X173" i="3"/>
  <c r="X86" i="3"/>
  <c r="X82" i="3"/>
  <c r="X78" i="3"/>
  <c r="X74" i="3"/>
  <c r="X70" i="3"/>
  <c r="X66" i="3"/>
  <c r="X62" i="3"/>
  <c r="X58" i="3"/>
  <c r="X54" i="3"/>
  <c r="X50" i="3"/>
  <c r="X46" i="3"/>
  <c r="X42" i="3"/>
  <c r="X38" i="3"/>
  <c r="X34" i="3"/>
  <c r="X30" i="3"/>
  <c r="X137" i="3"/>
  <c r="X133" i="3"/>
  <c r="X129" i="3"/>
  <c r="X125" i="3"/>
  <c r="X121" i="3"/>
  <c r="X117" i="3"/>
  <c r="X113" i="3"/>
  <c r="X109" i="3"/>
  <c r="X105" i="3"/>
  <c r="X101" i="3"/>
  <c r="X97" i="3"/>
  <c r="X93" i="3"/>
  <c r="X89" i="3"/>
  <c r="X85" i="3"/>
  <c r="X81" i="3"/>
  <c r="X77" i="3"/>
  <c r="X73" i="3"/>
  <c r="X69" i="3"/>
  <c r="X65" i="3"/>
  <c r="X61" i="3"/>
  <c r="X57" i="3"/>
  <c r="X53" i="3"/>
  <c r="X49" i="3"/>
  <c r="X45" i="3"/>
  <c r="X41" i="3"/>
  <c r="X37" i="3"/>
  <c r="X33" i="3"/>
  <c r="X29" i="3"/>
  <c r="X28" i="3"/>
  <c r="X64" i="3"/>
  <c r="X35" i="3"/>
  <c r="X47" i="3"/>
  <c r="X67" i="3"/>
  <c r="X102" i="3"/>
  <c r="X118" i="3"/>
  <c r="X134" i="3"/>
  <c r="X146" i="3"/>
  <c r="X154" i="3"/>
  <c r="X162" i="3"/>
  <c r="X170" i="3"/>
  <c r="X188" i="3"/>
  <c r="X196" i="3"/>
  <c r="X204" i="3"/>
  <c r="X149" i="3"/>
  <c r="X176" i="3"/>
  <c r="X180" i="3"/>
  <c r="X219" i="3"/>
  <c r="X227" i="3"/>
  <c r="X235" i="3"/>
  <c r="X243" i="3"/>
  <c r="X251" i="3"/>
  <c r="X259" i="3"/>
  <c r="X267" i="3"/>
  <c r="X275" i="3"/>
  <c r="X283" i="3"/>
  <c r="X291" i="3"/>
  <c r="X299" i="3"/>
  <c r="X36" i="3"/>
  <c r="X48" i="3"/>
  <c r="X63" i="3"/>
  <c r="X68" i="3"/>
  <c r="X94" i="3"/>
  <c r="X126" i="3"/>
  <c r="X150" i="3"/>
  <c r="X166" i="3"/>
  <c r="X40" i="3"/>
  <c r="X27" i="3"/>
  <c r="X31" i="3"/>
  <c r="X43" i="3"/>
  <c r="X55" i="3"/>
  <c r="X60" i="3"/>
  <c r="X72" i="3"/>
  <c r="X76" i="3"/>
  <c r="X80" i="3"/>
  <c r="X84" i="3"/>
  <c r="X88" i="3"/>
  <c r="X92" i="3"/>
  <c r="X96" i="3"/>
  <c r="X100" i="3"/>
  <c r="X104" i="3"/>
  <c r="X108" i="3"/>
  <c r="X112" i="3"/>
  <c r="X116" i="3"/>
  <c r="X120" i="3"/>
  <c r="X124" i="3"/>
  <c r="X128" i="3"/>
  <c r="X132" i="3"/>
  <c r="X136" i="3"/>
  <c r="X90" i="3"/>
  <c r="X106" i="3"/>
  <c r="X122" i="3"/>
  <c r="X138" i="3"/>
  <c r="X145" i="3"/>
  <c r="X217" i="3"/>
  <c r="X225" i="3"/>
  <c r="X233" i="3"/>
  <c r="X241" i="3"/>
  <c r="X249" i="3"/>
  <c r="X257" i="3"/>
  <c r="X265" i="3"/>
  <c r="X273" i="3"/>
  <c r="X281" i="3"/>
  <c r="X289" i="3"/>
  <c r="X297" i="3"/>
  <c r="X52" i="3"/>
  <c r="X110" i="3"/>
  <c r="X142" i="3"/>
  <c r="X158" i="3"/>
  <c r="X56" i="3"/>
  <c r="X32" i="3"/>
  <c r="X59" i="3"/>
  <c r="X143" i="3"/>
  <c r="X151" i="3"/>
  <c r="X159" i="3"/>
  <c r="X167" i="3"/>
  <c r="X114" i="3"/>
  <c r="X223" i="3"/>
  <c r="X255" i="3"/>
  <c r="X287" i="3"/>
  <c r="X155" i="3"/>
  <c r="X216" i="3"/>
  <c r="X271" i="3"/>
  <c r="X51" i="3"/>
  <c r="X184" i="3"/>
  <c r="X229" i="3"/>
  <c r="X261" i="3"/>
  <c r="X293" i="3"/>
  <c r="X263" i="3"/>
  <c r="X39" i="3"/>
  <c r="X130" i="3"/>
  <c r="X192" i="3"/>
  <c r="X221" i="3"/>
  <c r="X237" i="3"/>
  <c r="X253" i="3"/>
  <c r="X269" i="3"/>
  <c r="X285" i="3"/>
  <c r="X141" i="3"/>
  <c r="X247" i="3"/>
  <c r="X279" i="3"/>
  <c r="X44" i="3"/>
  <c r="X147" i="3"/>
  <c r="X163" i="3"/>
  <c r="X171" i="3"/>
  <c r="X212" i="3"/>
  <c r="X239" i="3"/>
  <c r="X98" i="3"/>
  <c r="X208" i="3"/>
  <c r="X200" i="3"/>
  <c r="X245" i="3"/>
  <c r="X277" i="3"/>
  <c r="X231" i="3"/>
  <c r="X295" i="3"/>
  <c r="W26" i="3"/>
  <c r="L50" i="23"/>
  <c r="B17" i="23"/>
  <c r="E6" i="21"/>
  <c r="B14" i="23" s="1"/>
  <c r="AO23" i="21"/>
  <c r="AP23" i="21" s="1"/>
  <c r="L19" i="23"/>
  <c r="L18" i="23"/>
  <c r="L17" i="23"/>
  <c r="L16" i="23"/>
  <c r="L15" i="23"/>
  <c r="L14" i="23"/>
  <c r="L13" i="23"/>
  <c r="L12" i="23"/>
  <c r="L11" i="23"/>
  <c r="L10" i="23"/>
  <c r="L9" i="23"/>
  <c r="L8" i="23"/>
  <c r="AO24" i="21"/>
  <c r="AP24" i="21" s="1"/>
  <c r="AO25" i="21"/>
  <c r="AP25" i="21" s="1"/>
  <c r="AO26" i="21"/>
  <c r="AP26" i="21" s="1"/>
  <c r="AO27" i="21"/>
  <c r="AP27" i="21" s="1"/>
  <c r="AO28" i="21"/>
  <c r="AP28" i="21" s="1"/>
  <c r="AO29" i="21"/>
  <c r="AP29" i="21" s="1"/>
  <c r="AO30" i="21"/>
  <c r="AP30" i="21" s="1"/>
  <c r="AO31" i="21"/>
  <c r="AP31" i="21" s="1"/>
  <c r="AO32" i="21"/>
  <c r="AP32" i="21" s="1"/>
  <c r="AO33" i="21"/>
  <c r="AP33" i="21" s="1"/>
  <c r="AO34" i="21"/>
  <c r="AP34" i="21" s="1"/>
  <c r="AO35" i="21"/>
  <c r="AP35" i="21" s="1"/>
  <c r="AO36" i="21"/>
  <c r="AP36" i="21" s="1"/>
  <c r="AO37" i="21"/>
  <c r="AP37" i="21" s="1"/>
  <c r="AO38" i="21"/>
  <c r="AP38" i="21" s="1"/>
  <c r="AO39" i="21"/>
  <c r="AP39" i="21" s="1"/>
  <c r="AO40" i="21"/>
  <c r="AP40" i="21" s="1"/>
  <c r="AO41" i="21"/>
  <c r="AP41" i="21" s="1"/>
  <c r="AO42" i="21"/>
  <c r="AP42" i="21" s="1"/>
  <c r="AO43" i="21"/>
  <c r="AP43" i="21" s="1"/>
  <c r="AO44" i="21"/>
  <c r="AP44" i="21" s="1"/>
  <c r="AO45" i="21"/>
  <c r="AP45" i="21" s="1"/>
  <c r="AO46" i="21"/>
  <c r="AP46" i="21" s="1"/>
  <c r="AO47" i="21"/>
  <c r="AP47" i="21" s="1"/>
  <c r="AO48" i="21"/>
  <c r="AP48" i="21" s="1"/>
  <c r="AO49" i="21"/>
  <c r="AP49" i="21" s="1"/>
  <c r="AO50" i="21"/>
  <c r="AP50" i="21" s="1"/>
  <c r="AO51" i="21"/>
  <c r="AP51" i="21" s="1"/>
  <c r="AO52" i="21"/>
  <c r="AP52" i="21" s="1"/>
  <c r="AO53" i="21"/>
  <c r="AP53" i="21" s="1"/>
  <c r="AO54" i="21"/>
  <c r="AP54" i="21" s="1"/>
  <c r="AO55" i="21"/>
  <c r="AP55" i="21" s="1"/>
  <c r="AO56" i="21"/>
  <c r="AP56" i="21" s="1"/>
  <c r="AO57" i="21"/>
  <c r="AP57" i="21" s="1"/>
  <c r="AO58" i="21"/>
  <c r="AP58" i="21" s="1"/>
  <c r="AO59" i="21"/>
  <c r="AP59" i="21" s="1"/>
  <c r="AO60" i="21"/>
  <c r="AP60" i="21" s="1"/>
  <c r="AO61" i="21"/>
  <c r="AP61" i="21" s="1"/>
  <c r="AO62" i="21"/>
  <c r="AP62" i="21" s="1"/>
  <c r="AO63" i="21"/>
  <c r="AP63" i="21" s="1"/>
  <c r="AO64" i="21"/>
  <c r="AP64" i="21" s="1"/>
  <c r="AO65" i="21"/>
  <c r="AP65" i="21" s="1"/>
  <c r="AO66" i="21"/>
  <c r="AP66" i="21" s="1"/>
  <c r="AO67" i="21"/>
  <c r="AP67" i="21" s="1"/>
  <c r="AO68" i="21"/>
  <c r="AP68" i="21" s="1"/>
  <c r="AO69" i="21"/>
  <c r="AP69" i="21" s="1"/>
  <c r="AO70" i="21"/>
  <c r="AP70" i="21" s="1"/>
  <c r="AO71" i="21"/>
  <c r="AP71" i="21" s="1"/>
  <c r="AO72" i="21"/>
  <c r="AP72" i="21" s="1"/>
  <c r="AO73" i="21"/>
  <c r="AP73" i="21" s="1"/>
  <c r="AO74" i="21"/>
  <c r="AP74" i="21" s="1"/>
  <c r="AO75" i="21"/>
  <c r="AP75" i="21" s="1"/>
  <c r="AO76" i="21"/>
  <c r="AP76" i="21" s="1"/>
  <c r="AO77" i="21"/>
  <c r="AP77" i="21" s="1"/>
  <c r="AO78" i="21"/>
  <c r="AP78" i="21" s="1"/>
  <c r="AO79" i="21"/>
  <c r="AP79" i="21" s="1"/>
  <c r="AO80" i="21"/>
  <c r="AP80" i="21" s="1"/>
  <c r="AO81" i="21"/>
  <c r="AP81" i="21" s="1"/>
  <c r="AO82" i="21"/>
  <c r="AP82" i="21" s="1"/>
  <c r="AO83" i="21"/>
  <c r="AP83" i="21" s="1"/>
  <c r="AO84" i="21"/>
  <c r="AP84" i="21" s="1"/>
  <c r="AO85" i="21"/>
  <c r="AP85" i="21" s="1"/>
  <c r="AO86" i="21"/>
  <c r="AP86" i="21" s="1"/>
  <c r="AO87" i="21"/>
  <c r="AP87" i="21" s="1"/>
  <c r="AO88" i="21"/>
  <c r="AP88" i="21" s="1"/>
  <c r="AO89" i="21"/>
  <c r="AP89" i="21" s="1"/>
  <c r="AO90" i="21"/>
  <c r="AP90" i="21" s="1"/>
  <c r="AO91" i="21"/>
  <c r="AP91" i="21" s="1"/>
  <c r="AO92" i="21"/>
  <c r="AP92" i="21" s="1"/>
  <c r="AO93" i="21"/>
  <c r="AP93" i="21" s="1"/>
  <c r="AO94" i="21"/>
  <c r="AP94" i="21" s="1"/>
  <c r="AO95" i="21"/>
  <c r="AP95" i="21" s="1"/>
  <c r="AO96" i="21"/>
  <c r="AP96" i="21" s="1"/>
  <c r="AO97" i="21"/>
  <c r="AP97" i="21" s="1"/>
  <c r="AO98" i="21"/>
  <c r="AP98" i="21" s="1"/>
  <c r="AO99" i="21"/>
  <c r="AP99" i="21" s="1"/>
  <c r="AO100" i="21"/>
  <c r="AP100" i="21" s="1"/>
  <c r="AO101" i="21"/>
  <c r="AP101" i="21" s="1"/>
  <c r="AO102" i="21"/>
  <c r="AP102" i="21" s="1"/>
  <c r="AL23" i="21"/>
  <c r="AM23" i="21" s="1"/>
  <c r="AL24" i="21"/>
  <c r="AM24" i="21" s="1"/>
  <c r="AL25" i="21"/>
  <c r="AM25" i="21" s="1"/>
  <c r="AL26" i="21"/>
  <c r="AM26" i="21" s="1"/>
  <c r="AL27" i="21"/>
  <c r="AM27" i="21" s="1"/>
  <c r="AL28" i="21"/>
  <c r="AM28" i="21" s="1"/>
  <c r="AL29" i="21"/>
  <c r="AM29" i="21" s="1"/>
  <c r="AL30" i="21"/>
  <c r="AM30" i="21" s="1"/>
  <c r="AL31" i="21"/>
  <c r="AM31" i="21" s="1"/>
  <c r="AL32" i="21"/>
  <c r="AM32" i="21" s="1"/>
  <c r="AL33" i="21"/>
  <c r="AM33" i="21" s="1"/>
  <c r="AL34" i="21"/>
  <c r="AM34" i="21" s="1"/>
  <c r="AL35" i="21"/>
  <c r="AM35" i="21" s="1"/>
  <c r="AL36" i="21"/>
  <c r="AM36" i="21" s="1"/>
  <c r="AL37" i="21"/>
  <c r="AM37" i="21" s="1"/>
  <c r="AL38" i="21"/>
  <c r="AM38" i="21" s="1"/>
  <c r="AL39" i="21"/>
  <c r="AM39" i="21" s="1"/>
  <c r="AL40" i="21"/>
  <c r="AM40" i="21" s="1"/>
  <c r="AL41" i="21"/>
  <c r="AM41" i="21" s="1"/>
  <c r="AL42" i="21"/>
  <c r="AM42" i="21" s="1"/>
  <c r="AL43" i="21"/>
  <c r="AM43" i="21" s="1"/>
  <c r="AL44" i="21"/>
  <c r="AM44" i="21" s="1"/>
  <c r="AL45" i="21"/>
  <c r="AM45" i="21" s="1"/>
  <c r="AL46" i="21"/>
  <c r="AM46" i="21" s="1"/>
  <c r="AL47" i="21"/>
  <c r="AM47" i="21" s="1"/>
  <c r="AL48" i="21"/>
  <c r="AM48" i="21" s="1"/>
  <c r="AL49" i="21"/>
  <c r="AM49" i="21" s="1"/>
  <c r="AL50" i="21"/>
  <c r="AM50" i="21" s="1"/>
  <c r="AL51" i="21"/>
  <c r="AM51" i="21" s="1"/>
  <c r="AL52" i="21"/>
  <c r="AM52" i="21" s="1"/>
  <c r="AL53" i="21"/>
  <c r="AM53" i="21" s="1"/>
  <c r="AL54" i="21"/>
  <c r="AM54" i="21" s="1"/>
  <c r="AL55" i="21"/>
  <c r="AM55" i="21" s="1"/>
  <c r="AL56" i="21"/>
  <c r="AM56" i="21" s="1"/>
  <c r="AL57" i="21"/>
  <c r="AM57" i="21" s="1"/>
  <c r="AL58" i="21"/>
  <c r="AM58" i="21" s="1"/>
  <c r="AL59" i="21"/>
  <c r="AM59" i="21" s="1"/>
  <c r="AL60" i="21"/>
  <c r="AM60" i="21" s="1"/>
  <c r="AL61" i="21"/>
  <c r="AM61" i="21" s="1"/>
  <c r="AL62" i="21"/>
  <c r="AM62" i="21" s="1"/>
  <c r="AL63" i="21"/>
  <c r="AM63" i="21" s="1"/>
  <c r="AL64" i="21"/>
  <c r="AM64" i="21" s="1"/>
  <c r="AL65" i="21"/>
  <c r="AM65" i="21" s="1"/>
  <c r="AL66" i="21"/>
  <c r="AM66" i="21" s="1"/>
  <c r="AL67" i="21"/>
  <c r="AM67" i="21" s="1"/>
  <c r="AL68" i="21"/>
  <c r="AM68" i="21" s="1"/>
  <c r="AL69" i="21"/>
  <c r="AM69" i="21" s="1"/>
  <c r="AL70" i="21"/>
  <c r="AM70" i="21" s="1"/>
  <c r="AL71" i="21"/>
  <c r="AM71" i="21" s="1"/>
  <c r="AL72" i="21"/>
  <c r="AM72" i="21" s="1"/>
  <c r="AL73" i="21"/>
  <c r="AM73" i="21" s="1"/>
  <c r="AL74" i="21"/>
  <c r="AM74" i="21" s="1"/>
  <c r="AL75" i="21"/>
  <c r="AM75" i="21" s="1"/>
  <c r="AL76" i="21"/>
  <c r="AM76" i="21" s="1"/>
  <c r="AL77" i="21"/>
  <c r="AM77" i="21" s="1"/>
  <c r="AL78" i="21"/>
  <c r="AM78" i="21" s="1"/>
  <c r="AL79" i="21"/>
  <c r="AM79" i="21" s="1"/>
  <c r="AL80" i="21"/>
  <c r="AM80" i="21" s="1"/>
  <c r="AL81" i="21"/>
  <c r="AM81" i="21" s="1"/>
  <c r="AL82" i="21"/>
  <c r="AM82" i="21" s="1"/>
  <c r="AL83" i="21"/>
  <c r="AM83" i="21" s="1"/>
  <c r="AL84" i="21"/>
  <c r="AM84" i="21" s="1"/>
  <c r="AL85" i="21"/>
  <c r="AM85" i="21" s="1"/>
  <c r="AL86" i="21"/>
  <c r="AM86" i="21" s="1"/>
  <c r="AL87" i="21"/>
  <c r="AM87" i="21" s="1"/>
  <c r="AL88" i="21"/>
  <c r="AM88" i="21" s="1"/>
  <c r="AL89" i="21"/>
  <c r="AM89" i="21" s="1"/>
  <c r="AL90" i="21"/>
  <c r="AM90" i="21" s="1"/>
  <c r="AL91" i="21"/>
  <c r="AM91" i="21" s="1"/>
  <c r="AL92" i="21"/>
  <c r="AM92" i="21" s="1"/>
  <c r="AL93" i="21"/>
  <c r="AM93" i="21" s="1"/>
  <c r="AL94" i="21"/>
  <c r="AM94" i="21" s="1"/>
  <c r="AL95" i="21"/>
  <c r="AM95" i="21" s="1"/>
  <c r="AL96" i="21"/>
  <c r="AM96" i="21" s="1"/>
  <c r="AL97" i="21"/>
  <c r="AM97" i="21" s="1"/>
  <c r="AL98" i="21"/>
  <c r="AM98" i="21" s="1"/>
  <c r="AL99" i="21"/>
  <c r="AM99" i="21" s="1"/>
  <c r="AL100" i="21"/>
  <c r="AM100" i="21" s="1"/>
  <c r="AL101" i="21"/>
  <c r="AM101" i="21" s="1"/>
  <c r="AL102" i="21"/>
  <c r="AM102" i="21" s="1"/>
  <c r="Q16" i="3" l="1"/>
  <c r="R15" i="3"/>
  <c r="R14" i="3"/>
  <c r="AM13" i="21"/>
  <c r="Y299" i="3"/>
  <c r="Y291" i="3"/>
  <c r="Y283" i="3"/>
  <c r="Y275" i="3"/>
  <c r="Y267" i="3"/>
  <c r="Y259" i="3"/>
  <c r="Y251" i="3"/>
  <c r="Y243" i="3"/>
  <c r="Y235" i="3"/>
  <c r="Y227" i="3"/>
  <c r="Y219" i="3"/>
  <c r="Y204" i="3"/>
  <c r="Y200" i="3"/>
  <c r="Y196" i="3"/>
  <c r="Y192" i="3"/>
  <c r="Y180" i="3"/>
  <c r="Y178" i="3"/>
  <c r="Y177" i="3"/>
  <c r="Y176" i="3"/>
  <c r="Y174" i="3"/>
  <c r="Y173" i="3"/>
  <c r="Y295" i="3"/>
  <c r="Y287" i="3"/>
  <c r="Y279" i="3"/>
  <c r="Y271" i="3"/>
  <c r="Y263" i="3"/>
  <c r="Y255" i="3"/>
  <c r="Y247" i="3"/>
  <c r="Y239" i="3"/>
  <c r="Y231" i="3"/>
  <c r="Y223" i="3"/>
  <c r="Y201" i="3"/>
  <c r="Y193" i="3"/>
  <c r="Y185" i="3"/>
  <c r="Y197" i="3"/>
  <c r="Y189" i="3"/>
  <c r="Y181" i="3"/>
  <c r="Y171" i="3"/>
  <c r="Y167" i="3"/>
  <c r="Y151" i="3"/>
  <c r="Y143" i="3"/>
  <c r="Y136" i="3"/>
  <c r="Y132" i="3"/>
  <c r="Y128" i="3"/>
  <c r="Y124" i="3"/>
  <c r="Y112" i="3"/>
  <c r="Y108" i="3"/>
  <c r="Y104" i="3"/>
  <c r="Y100" i="3"/>
  <c r="Y96" i="3"/>
  <c r="Y92" i="3"/>
  <c r="Y88" i="3"/>
  <c r="Y84" i="3"/>
  <c r="Y80" i="3"/>
  <c r="Y76" i="3"/>
  <c r="Y72" i="3"/>
  <c r="Y59" i="3"/>
  <c r="Y51" i="3"/>
  <c r="Y43" i="3"/>
  <c r="Y39" i="3"/>
  <c r="Y31" i="3"/>
  <c r="Y163" i="3"/>
  <c r="Y155" i="3"/>
  <c r="Y147" i="3"/>
  <c r="Y159" i="3"/>
  <c r="Y120" i="3"/>
  <c r="Y116" i="3"/>
  <c r="Y67" i="3"/>
  <c r="Y63" i="3"/>
  <c r="Y55" i="3"/>
  <c r="Y47" i="3"/>
  <c r="Y35" i="3"/>
  <c r="Y27" i="3"/>
  <c r="Y75" i="3"/>
  <c r="Y105" i="3"/>
  <c r="Y121" i="3"/>
  <c r="Y30" i="3"/>
  <c r="Y40" i="3"/>
  <c r="Y46" i="3"/>
  <c r="Y56" i="3"/>
  <c r="Y62" i="3"/>
  <c r="Y103" i="3"/>
  <c r="Y141" i="3"/>
  <c r="Y145" i="3"/>
  <c r="Y149" i="3"/>
  <c r="Y153" i="3"/>
  <c r="Y157" i="3"/>
  <c r="Y161" i="3"/>
  <c r="Y165" i="3"/>
  <c r="Y169" i="3"/>
  <c r="Y187" i="3"/>
  <c r="Y41" i="3"/>
  <c r="Y57" i="3"/>
  <c r="Y73" i="3"/>
  <c r="Y89" i="3"/>
  <c r="Y191" i="3"/>
  <c r="Y142" i="3"/>
  <c r="Y154" i="3"/>
  <c r="Y162" i="3"/>
  <c r="Y170" i="3"/>
  <c r="Y221" i="3"/>
  <c r="Y229" i="3"/>
  <c r="Y237" i="3"/>
  <c r="Y245" i="3"/>
  <c r="Y253" i="3"/>
  <c r="Y261" i="3"/>
  <c r="Y269" i="3"/>
  <c r="Y277" i="3"/>
  <c r="Y285" i="3"/>
  <c r="Y293" i="3"/>
  <c r="Y144" i="3"/>
  <c r="Y156" i="3"/>
  <c r="Y172" i="3"/>
  <c r="Y188" i="3"/>
  <c r="Y211" i="3"/>
  <c r="Y209" i="3"/>
  <c r="Y228" i="3"/>
  <c r="Y244" i="3"/>
  <c r="Y260" i="3"/>
  <c r="Y276" i="3"/>
  <c r="Y292" i="3"/>
  <c r="Y186" i="3"/>
  <c r="Y202" i="3"/>
  <c r="Y210" i="3"/>
  <c r="Y254" i="3"/>
  <c r="Y262" i="3"/>
  <c r="Y270" i="3"/>
  <c r="Y278" i="3"/>
  <c r="Y113" i="3"/>
  <c r="Y129" i="3"/>
  <c r="Y32" i="3"/>
  <c r="Y38" i="3"/>
  <c r="Y48" i="3"/>
  <c r="Y54" i="3"/>
  <c r="Y70" i="3"/>
  <c r="Y78" i="3"/>
  <c r="Y86" i="3"/>
  <c r="Y94" i="3"/>
  <c r="Y102" i="3"/>
  <c r="Y110" i="3"/>
  <c r="Y118" i="3"/>
  <c r="Y126" i="3"/>
  <c r="Y134" i="3"/>
  <c r="Y95" i="3"/>
  <c r="Y123" i="3"/>
  <c r="Y33" i="3"/>
  <c r="Y49" i="3"/>
  <c r="Y81" i="3"/>
  <c r="Y79" i="3"/>
  <c r="Y93" i="3"/>
  <c r="Y109" i="3"/>
  <c r="Y125" i="3"/>
  <c r="Y36" i="3"/>
  <c r="Y42" i="3"/>
  <c r="Y52" i="3"/>
  <c r="Y58" i="3"/>
  <c r="Y68" i="3"/>
  <c r="Y99" i="3"/>
  <c r="Y127" i="3"/>
  <c r="Y135" i="3"/>
  <c r="Y29" i="3"/>
  <c r="Y45" i="3"/>
  <c r="Y61" i="3"/>
  <c r="Y77" i="3"/>
  <c r="Y199" i="3"/>
  <c r="Y208" i="3"/>
  <c r="Y212" i="3"/>
  <c r="Y160" i="3"/>
  <c r="Y213" i="3"/>
  <c r="Y232" i="3"/>
  <c r="Y248" i="3"/>
  <c r="Y264" i="3"/>
  <c r="Y280" i="3"/>
  <c r="Y296" i="3"/>
  <c r="Y190" i="3"/>
  <c r="Y282" i="3"/>
  <c r="Y290" i="3"/>
  <c r="Y298" i="3"/>
  <c r="Y222" i="3"/>
  <c r="Y230" i="3"/>
  <c r="Y238" i="3"/>
  <c r="Y83" i="3"/>
  <c r="Y115" i="3"/>
  <c r="Y97" i="3"/>
  <c r="Y64" i="3"/>
  <c r="Y74" i="3"/>
  <c r="Y82" i="3"/>
  <c r="Y90" i="3"/>
  <c r="Y98" i="3"/>
  <c r="Y106" i="3"/>
  <c r="Y114" i="3"/>
  <c r="Y122" i="3"/>
  <c r="Y130" i="3"/>
  <c r="Y138" i="3"/>
  <c r="Y111" i="3"/>
  <c r="Y65" i="3"/>
  <c r="Y195" i="3"/>
  <c r="Y87" i="3"/>
  <c r="Y133" i="3"/>
  <c r="Y50" i="3"/>
  <c r="Y60" i="3"/>
  <c r="Y53" i="3"/>
  <c r="Y148" i="3"/>
  <c r="Y168" i="3"/>
  <c r="Y224" i="3"/>
  <c r="Y256" i="3"/>
  <c r="Y288" i="3"/>
  <c r="Y198" i="3"/>
  <c r="Y246" i="3"/>
  <c r="Y294" i="3"/>
  <c r="Y226" i="3"/>
  <c r="Y242" i="3"/>
  <c r="Y183" i="3"/>
  <c r="Y184" i="3"/>
  <c r="Y205" i="3"/>
  <c r="Y272" i="3"/>
  <c r="Y182" i="3"/>
  <c r="Y286" i="3"/>
  <c r="Y234" i="3"/>
  <c r="Y137" i="3"/>
  <c r="Y117" i="3"/>
  <c r="Y44" i="3"/>
  <c r="Y119" i="3"/>
  <c r="Y37" i="3"/>
  <c r="Y146" i="3"/>
  <c r="Y164" i="3"/>
  <c r="Y225" i="3"/>
  <c r="Y241" i="3"/>
  <c r="Y257" i="3"/>
  <c r="Y273" i="3"/>
  <c r="Y175" i="3"/>
  <c r="Y220" i="3"/>
  <c r="Y284" i="3"/>
  <c r="Y274" i="3"/>
  <c r="Y66" i="3"/>
  <c r="Y140" i="3"/>
  <c r="Y69" i="3"/>
  <c r="Y216" i="3"/>
  <c r="Y150" i="3"/>
  <c r="Y166" i="3"/>
  <c r="Y152" i="3"/>
  <c r="Y217" i="3"/>
  <c r="Y233" i="3"/>
  <c r="Y249" i="3"/>
  <c r="Y265" i="3"/>
  <c r="Y281" i="3"/>
  <c r="Y297" i="3"/>
  <c r="Y179" i="3"/>
  <c r="Y215" i="3"/>
  <c r="Y236" i="3"/>
  <c r="Y268" i="3"/>
  <c r="Y300" i="3"/>
  <c r="Y214" i="3"/>
  <c r="Y250" i="3"/>
  <c r="Y266" i="3"/>
  <c r="Y101" i="3"/>
  <c r="Y28" i="3"/>
  <c r="Y91" i="3"/>
  <c r="Y139" i="3"/>
  <c r="Y85" i="3"/>
  <c r="Y203" i="3"/>
  <c r="Y240" i="3"/>
  <c r="Y206" i="3"/>
  <c r="Y218" i="3"/>
  <c r="Y71" i="3"/>
  <c r="Y34" i="3"/>
  <c r="Y107" i="3"/>
  <c r="Y131" i="3"/>
  <c r="Y158" i="3"/>
  <c r="Y289" i="3"/>
  <c r="Y207" i="3"/>
  <c r="Y252" i="3"/>
  <c r="Y194" i="3"/>
  <c r="Y258" i="3"/>
  <c r="X26" i="3"/>
  <c r="AP13" i="21"/>
  <c r="L4" i="23" s="1"/>
  <c r="L5" i="23" s="1"/>
  <c r="S15" i="3" l="1"/>
  <c r="S14" i="3"/>
  <c r="R16" i="3"/>
  <c r="Y26" i="3"/>
  <c r="E4" i="21"/>
  <c r="T15" i="3" l="1"/>
  <c r="T14" i="3"/>
  <c r="S16" i="3"/>
  <c r="L152" i="13"/>
  <c r="M144" i="2"/>
  <c r="M139" i="2"/>
  <c r="I139" i="2"/>
  <c r="G139" i="2"/>
  <c r="X80" i="13"/>
  <c r="T80" i="13"/>
  <c r="J17" i="31"/>
  <c r="AH157" i="13" s="1"/>
  <c r="J16" i="31"/>
  <c r="AF157" i="13" s="1"/>
  <c r="J15" i="31"/>
  <c r="AD157" i="13" s="1"/>
  <c r="J14" i="31"/>
  <c r="AB157" i="13" s="1"/>
  <c r="J13" i="31"/>
  <c r="Z157" i="13" s="1"/>
  <c r="J12" i="31"/>
  <c r="X157" i="13" s="1"/>
  <c r="J11" i="31"/>
  <c r="V157" i="13" s="1"/>
  <c r="J10" i="31"/>
  <c r="T157" i="13" s="1"/>
  <c r="J9" i="31"/>
  <c r="R157" i="13" s="1"/>
  <c r="J8" i="31"/>
  <c r="P157" i="13" s="1"/>
  <c r="J7" i="31"/>
  <c r="N157" i="13" s="1"/>
  <c r="J6" i="31"/>
  <c r="L157" i="13" s="1"/>
  <c r="I17" i="31"/>
  <c r="C119" i="2" s="1"/>
  <c r="I16" i="31"/>
  <c r="AF156" i="13" s="1"/>
  <c r="I15" i="31"/>
  <c r="I14" i="31"/>
  <c r="I13" i="31"/>
  <c r="Z156" i="13" s="1"/>
  <c r="I12" i="31"/>
  <c r="I11" i="31"/>
  <c r="V156" i="13" s="1"/>
  <c r="I10" i="31"/>
  <c r="C112" i="2" s="1"/>
  <c r="I9" i="31"/>
  <c r="C111" i="2" s="1"/>
  <c r="I8" i="31"/>
  <c r="P156" i="13" s="1"/>
  <c r="I7" i="31"/>
  <c r="N156" i="13" s="1"/>
  <c r="I6" i="31"/>
  <c r="H17" i="31"/>
  <c r="AH155" i="13" s="1"/>
  <c r="G17" i="31"/>
  <c r="B119" i="2" s="1"/>
  <c r="H16" i="31"/>
  <c r="AF155" i="13" s="1"/>
  <c r="G16" i="31"/>
  <c r="H15" i="31"/>
  <c r="AD155" i="13" s="1"/>
  <c r="G15" i="31"/>
  <c r="AD154" i="13" s="1"/>
  <c r="H14" i="31"/>
  <c r="AB155" i="13" s="1"/>
  <c r="G14" i="31"/>
  <c r="H13" i="31"/>
  <c r="Z155" i="13" s="1"/>
  <c r="G13" i="31"/>
  <c r="H12" i="31"/>
  <c r="X155" i="13" s="1"/>
  <c r="G12" i="31"/>
  <c r="H11" i="31"/>
  <c r="V155" i="13" s="1"/>
  <c r="G11" i="31"/>
  <c r="V154" i="13" s="1"/>
  <c r="H10" i="31"/>
  <c r="T155" i="13" s="1"/>
  <c r="G10" i="31"/>
  <c r="B112" i="2" s="1"/>
  <c r="H9" i="31"/>
  <c r="R155" i="13" s="1"/>
  <c r="G9" i="31"/>
  <c r="B111" i="2" s="1"/>
  <c r="H8" i="31"/>
  <c r="P155" i="13" s="1"/>
  <c r="G8" i="31"/>
  <c r="H7" i="31"/>
  <c r="N155" i="13" s="1"/>
  <c r="G7" i="31"/>
  <c r="N154" i="13" s="1"/>
  <c r="H6" i="31"/>
  <c r="L155" i="13" s="1"/>
  <c r="G6" i="31"/>
  <c r="L154" i="13" s="1"/>
  <c r="AF150" i="31"/>
  <c r="U150" i="31"/>
  <c r="AF149" i="31"/>
  <c r="U149" i="31"/>
  <c r="AF148" i="31"/>
  <c r="U148" i="31"/>
  <c r="AF147" i="31"/>
  <c r="U147" i="31"/>
  <c r="AF146" i="31"/>
  <c r="U146" i="31"/>
  <c r="AF145" i="31"/>
  <c r="U145" i="31"/>
  <c r="AF144" i="31"/>
  <c r="U144" i="31"/>
  <c r="AF143" i="31"/>
  <c r="U143" i="31"/>
  <c r="AF142" i="31"/>
  <c r="U142" i="31"/>
  <c r="AF141" i="31"/>
  <c r="U141" i="31"/>
  <c r="AF140" i="31"/>
  <c r="U140" i="31"/>
  <c r="AF139" i="31"/>
  <c r="U139" i="31"/>
  <c r="AF138" i="31"/>
  <c r="U138" i="31"/>
  <c r="AF137" i="31"/>
  <c r="U137" i="31"/>
  <c r="AF136" i="31"/>
  <c r="U136" i="31"/>
  <c r="AF135" i="31"/>
  <c r="U135" i="31"/>
  <c r="AF134" i="31"/>
  <c r="U134" i="31"/>
  <c r="AF133" i="31"/>
  <c r="U133" i="31"/>
  <c r="AF132" i="31"/>
  <c r="U132" i="31"/>
  <c r="AF131" i="31"/>
  <c r="U131" i="31"/>
  <c r="AF130" i="31"/>
  <c r="U130" i="31"/>
  <c r="AF129" i="31"/>
  <c r="U129" i="31"/>
  <c r="AF128" i="31"/>
  <c r="U128" i="31"/>
  <c r="AF127" i="31"/>
  <c r="U127" i="31"/>
  <c r="AF126" i="31"/>
  <c r="U126" i="31"/>
  <c r="AF125" i="31"/>
  <c r="U125" i="31"/>
  <c r="AF124" i="31"/>
  <c r="U124" i="31"/>
  <c r="AF123" i="31"/>
  <c r="U123" i="31"/>
  <c r="AF122" i="31"/>
  <c r="U122" i="31"/>
  <c r="AF121" i="31"/>
  <c r="U121" i="31"/>
  <c r="AF120" i="31"/>
  <c r="U120" i="31"/>
  <c r="AF119" i="31"/>
  <c r="U119" i="31"/>
  <c r="AF118" i="31"/>
  <c r="U118" i="31"/>
  <c r="AF117" i="31"/>
  <c r="U117" i="31"/>
  <c r="AF116" i="31"/>
  <c r="U116" i="31"/>
  <c r="AF115" i="31"/>
  <c r="U115" i="31"/>
  <c r="AF114" i="31"/>
  <c r="U114" i="31"/>
  <c r="AF113" i="31"/>
  <c r="U113" i="31"/>
  <c r="AF112" i="31"/>
  <c r="U112" i="31"/>
  <c r="AF111" i="31"/>
  <c r="U111" i="31"/>
  <c r="AF110" i="31"/>
  <c r="U110" i="31"/>
  <c r="AF109" i="31"/>
  <c r="U109" i="31"/>
  <c r="AF108" i="31"/>
  <c r="U108" i="31"/>
  <c r="AF107" i="31"/>
  <c r="U107" i="31"/>
  <c r="AF106" i="31"/>
  <c r="U106" i="31"/>
  <c r="AF105" i="31"/>
  <c r="U105" i="31"/>
  <c r="AF104" i="31"/>
  <c r="U104" i="31"/>
  <c r="AF103" i="31"/>
  <c r="U103" i="31"/>
  <c r="AF102" i="31"/>
  <c r="U102" i="31"/>
  <c r="AF101" i="31"/>
  <c r="U101" i="31"/>
  <c r="AF100" i="31"/>
  <c r="U100" i="31"/>
  <c r="AF99" i="31"/>
  <c r="U99" i="31"/>
  <c r="AF98" i="31"/>
  <c r="U98" i="31"/>
  <c r="AF97" i="31"/>
  <c r="U97" i="31"/>
  <c r="AF96" i="31"/>
  <c r="U96" i="31"/>
  <c r="AF95" i="31"/>
  <c r="U95" i="31"/>
  <c r="AF94" i="31"/>
  <c r="U94" i="31"/>
  <c r="AF93" i="31"/>
  <c r="U93" i="31"/>
  <c r="AF92" i="31"/>
  <c r="U92" i="31"/>
  <c r="AF91" i="31"/>
  <c r="U91" i="31"/>
  <c r="AF90" i="31"/>
  <c r="U90" i="31"/>
  <c r="AF89" i="31"/>
  <c r="U89" i="31"/>
  <c r="AF88" i="31"/>
  <c r="U88" i="31"/>
  <c r="AF87" i="31"/>
  <c r="U87" i="31"/>
  <c r="AF86" i="31"/>
  <c r="U86" i="31"/>
  <c r="AF85" i="31"/>
  <c r="U85" i="31"/>
  <c r="AF84" i="31"/>
  <c r="U84" i="31"/>
  <c r="AF83" i="31"/>
  <c r="U83" i="31"/>
  <c r="AF82" i="31"/>
  <c r="U82" i="31"/>
  <c r="AF81" i="31"/>
  <c r="U81" i="31"/>
  <c r="AF80" i="31"/>
  <c r="U80" i="31"/>
  <c r="AF79" i="31"/>
  <c r="U79" i="31"/>
  <c r="AF78" i="31"/>
  <c r="U78" i="31"/>
  <c r="AF77" i="31"/>
  <c r="U77" i="31"/>
  <c r="AF76" i="31"/>
  <c r="U76" i="31"/>
  <c r="AF75" i="31"/>
  <c r="U75" i="31"/>
  <c r="AF74" i="31"/>
  <c r="U74" i="31"/>
  <c r="AF73" i="31"/>
  <c r="U73" i="31"/>
  <c r="AF72" i="31"/>
  <c r="U72" i="31"/>
  <c r="AF71" i="31"/>
  <c r="U71" i="31"/>
  <c r="AF70" i="31"/>
  <c r="U70" i="31"/>
  <c r="AF69" i="31"/>
  <c r="U69" i="31"/>
  <c r="AF68" i="31"/>
  <c r="U68" i="31"/>
  <c r="AF67" i="31"/>
  <c r="U67" i="31"/>
  <c r="AF66" i="31"/>
  <c r="U66" i="31"/>
  <c r="AF65" i="31"/>
  <c r="U65" i="31"/>
  <c r="AF64" i="31"/>
  <c r="U64" i="31"/>
  <c r="AF63" i="31"/>
  <c r="U63" i="31"/>
  <c r="AF62" i="31"/>
  <c r="U62" i="31"/>
  <c r="AF61" i="31"/>
  <c r="U61" i="31"/>
  <c r="AF60" i="31"/>
  <c r="U60" i="31"/>
  <c r="AF59" i="31"/>
  <c r="U59" i="31"/>
  <c r="AF58" i="31"/>
  <c r="U58" i="31"/>
  <c r="AF57" i="31"/>
  <c r="U57" i="31"/>
  <c r="AF56" i="31"/>
  <c r="U56" i="31"/>
  <c r="AF55" i="31"/>
  <c r="U55" i="31"/>
  <c r="AF54" i="31"/>
  <c r="U54" i="31"/>
  <c r="AF53" i="31"/>
  <c r="U53" i="31"/>
  <c r="AF52" i="31"/>
  <c r="U52" i="31"/>
  <c r="AF51" i="31"/>
  <c r="U51" i="31"/>
  <c r="AF50" i="31"/>
  <c r="U50" i="31"/>
  <c r="AF49" i="31"/>
  <c r="U49" i="31"/>
  <c r="AF48" i="31"/>
  <c r="U48" i="31"/>
  <c r="AF47" i="31"/>
  <c r="U47" i="31"/>
  <c r="AF46" i="31"/>
  <c r="U46" i="31"/>
  <c r="AF45" i="31"/>
  <c r="U45" i="31"/>
  <c r="AF44" i="31"/>
  <c r="U44" i="31"/>
  <c r="AF43" i="31"/>
  <c r="U43" i="31"/>
  <c r="AF42" i="31"/>
  <c r="U42" i="31"/>
  <c r="AF41" i="31"/>
  <c r="U41" i="31"/>
  <c r="AF40" i="31"/>
  <c r="U40" i="31"/>
  <c r="AF39" i="31"/>
  <c r="U39" i="31"/>
  <c r="AF38" i="31"/>
  <c r="U38" i="31"/>
  <c r="AF37" i="31"/>
  <c r="U37" i="31"/>
  <c r="H37" i="31"/>
  <c r="I37" i="31"/>
  <c r="AF36" i="31"/>
  <c r="U36" i="31"/>
  <c r="G36" i="31"/>
  <c r="I36" i="31" s="1"/>
  <c r="AF35" i="31"/>
  <c r="U35" i="31"/>
  <c r="G35" i="31"/>
  <c r="I35" i="31" s="1"/>
  <c r="AF34" i="31"/>
  <c r="U34" i="31"/>
  <c r="G34" i="31"/>
  <c r="I34" i="31" s="1"/>
  <c r="AF33" i="31"/>
  <c r="U33" i="31"/>
  <c r="G33" i="31"/>
  <c r="I33" i="31" s="1"/>
  <c r="AF32" i="31"/>
  <c r="U32" i="31"/>
  <c r="G32" i="31"/>
  <c r="H32" i="31" s="1"/>
  <c r="AF31" i="31"/>
  <c r="U31" i="31"/>
  <c r="G31" i="31"/>
  <c r="I31" i="31" s="1"/>
  <c r="AF30" i="31"/>
  <c r="U30" i="31"/>
  <c r="G30" i="31"/>
  <c r="H30" i="31" s="1"/>
  <c r="AF29" i="31"/>
  <c r="U29" i="31"/>
  <c r="G29" i="31"/>
  <c r="I29" i="31" s="1"/>
  <c r="AF28" i="31"/>
  <c r="U28" i="31"/>
  <c r="G28" i="31"/>
  <c r="H28" i="31" s="1"/>
  <c r="AF27" i="31"/>
  <c r="AF26" i="31"/>
  <c r="AF25" i="31"/>
  <c r="AF24" i="31"/>
  <c r="AF23" i="31"/>
  <c r="AF22" i="31"/>
  <c r="AF21" i="31"/>
  <c r="AF20" i="31"/>
  <c r="AF19" i="31"/>
  <c r="AF18" i="31"/>
  <c r="AF17" i="31"/>
  <c r="AF16" i="31"/>
  <c r="AF15" i="31"/>
  <c r="AF14" i="31"/>
  <c r="AF13" i="31"/>
  <c r="AF12" i="31"/>
  <c r="AF11" i="31"/>
  <c r="AF10" i="31"/>
  <c r="M140" i="2"/>
  <c r="M137" i="2"/>
  <c r="M142" i="2"/>
  <c r="M138" i="2"/>
  <c r="AF9" i="31"/>
  <c r="AF8" i="31"/>
  <c r="AF7" i="31"/>
  <c r="AF6" i="31"/>
  <c r="AF5" i="31"/>
  <c r="J17" i="30"/>
  <c r="AH148" i="13" s="1"/>
  <c r="J16" i="30"/>
  <c r="AF148" i="13" s="1"/>
  <c r="J15" i="30"/>
  <c r="AD148" i="13" s="1"/>
  <c r="J14" i="30"/>
  <c r="AB148" i="13" s="1"/>
  <c r="J13" i="30"/>
  <c r="Z148" i="13" s="1"/>
  <c r="J12" i="30"/>
  <c r="X148" i="13" s="1"/>
  <c r="J11" i="30"/>
  <c r="V148" i="13" s="1"/>
  <c r="J10" i="30"/>
  <c r="T148" i="13" s="1"/>
  <c r="J9" i="30"/>
  <c r="R148" i="13" s="1"/>
  <c r="J8" i="30"/>
  <c r="P148" i="13" s="1"/>
  <c r="J7" i="30"/>
  <c r="N148" i="13" s="1"/>
  <c r="J6" i="30"/>
  <c r="L148" i="13" s="1"/>
  <c r="I17" i="30"/>
  <c r="C104" i="2" s="1"/>
  <c r="I16" i="30"/>
  <c r="AF147" i="13" s="1"/>
  <c r="I15" i="30"/>
  <c r="AD147" i="13" s="1"/>
  <c r="I14" i="30"/>
  <c r="I13" i="30"/>
  <c r="I12" i="30"/>
  <c r="X147" i="13" s="1"/>
  <c r="I11" i="30"/>
  <c r="V147" i="13" s="1"/>
  <c r="I10" i="30"/>
  <c r="C97" i="2" s="1"/>
  <c r="I9" i="30"/>
  <c r="C96" i="2" s="1"/>
  <c r="I8" i="30"/>
  <c r="P147" i="13" s="1"/>
  <c r="I7" i="30"/>
  <c r="N147" i="13" s="1"/>
  <c r="I6" i="30"/>
  <c r="H17" i="30"/>
  <c r="AH146" i="13" s="1"/>
  <c r="G17" i="30"/>
  <c r="B104" i="2" s="1"/>
  <c r="H16" i="30"/>
  <c r="AF146" i="13" s="1"/>
  <c r="G16" i="30"/>
  <c r="H15" i="30"/>
  <c r="AD146" i="13" s="1"/>
  <c r="G15" i="30"/>
  <c r="AD145" i="13" s="1"/>
  <c r="H14" i="30"/>
  <c r="AB146" i="13" s="1"/>
  <c r="G14" i="30"/>
  <c r="AB145" i="13" s="1"/>
  <c r="H13" i="30"/>
  <c r="Z146" i="13" s="1"/>
  <c r="G13" i="30"/>
  <c r="H12" i="30"/>
  <c r="X146" i="13" s="1"/>
  <c r="G12" i="30"/>
  <c r="H11" i="30"/>
  <c r="V146" i="13" s="1"/>
  <c r="G11" i="30"/>
  <c r="V145" i="13" s="1"/>
  <c r="H10" i="30"/>
  <c r="T146" i="13" s="1"/>
  <c r="G10" i="30"/>
  <c r="T145" i="13" s="1"/>
  <c r="H9" i="30"/>
  <c r="R146" i="13" s="1"/>
  <c r="G9" i="30"/>
  <c r="B96" i="2" s="1"/>
  <c r="H8" i="30"/>
  <c r="P146" i="13" s="1"/>
  <c r="G8" i="30"/>
  <c r="H7" i="30"/>
  <c r="N146" i="13" s="1"/>
  <c r="G7" i="30"/>
  <c r="N145" i="13" s="1"/>
  <c r="H6" i="30"/>
  <c r="L146" i="13" s="1"/>
  <c r="G6" i="30"/>
  <c r="L145" i="13" s="1"/>
  <c r="AF150" i="30"/>
  <c r="U150" i="30"/>
  <c r="AF149" i="30"/>
  <c r="U149" i="30"/>
  <c r="AF148" i="30"/>
  <c r="U148" i="30"/>
  <c r="AF147" i="30"/>
  <c r="U147" i="30"/>
  <c r="AF146" i="30"/>
  <c r="U146" i="30"/>
  <c r="AF145" i="30"/>
  <c r="U145" i="30"/>
  <c r="AF144" i="30"/>
  <c r="U144" i="30"/>
  <c r="AF143" i="30"/>
  <c r="U143" i="30"/>
  <c r="AF142" i="30"/>
  <c r="U142" i="30"/>
  <c r="AF141" i="30"/>
  <c r="U141" i="30"/>
  <c r="AF140" i="30"/>
  <c r="U140" i="30"/>
  <c r="AF139" i="30"/>
  <c r="U139" i="30"/>
  <c r="AF138" i="30"/>
  <c r="U138" i="30"/>
  <c r="AF137" i="30"/>
  <c r="U137" i="30"/>
  <c r="AF136" i="30"/>
  <c r="U136" i="30"/>
  <c r="AF135" i="30"/>
  <c r="U135" i="30"/>
  <c r="AF134" i="30"/>
  <c r="U134" i="30"/>
  <c r="AF133" i="30"/>
  <c r="U133" i="30"/>
  <c r="AF132" i="30"/>
  <c r="U132" i="30"/>
  <c r="AF131" i="30"/>
  <c r="U131" i="30"/>
  <c r="AF130" i="30"/>
  <c r="U130" i="30"/>
  <c r="AF129" i="30"/>
  <c r="U129" i="30"/>
  <c r="AF128" i="30"/>
  <c r="U128" i="30"/>
  <c r="AF127" i="30"/>
  <c r="U127" i="30"/>
  <c r="AF126" i="30"/>
  <c r="U126" i="30"/>
  <c r="AF125" i="30"/>
  <c r="U125" i="30"/>
  <c r="AF124" i="30"/>
  <c r="U124" i="30"/>
  <c r="AF123" i="30"/>
  <c r="U123" i="30"/>
  <c r="AF122" i="30"/>
  <c r="U122" i="30"/>
  <c r="AF121" i="30"/>
  <c r="U121" i="30"/>
  <c r="AF120" i="30"/>
  <c r="U120" i="30"/>
  <c r="AF119" i="30"/>
  <c r="U119" i="30"/>
  <c r="AF118" i="30"/>
  <c r="U118" i="30"/>
  <c r="AF117" i="30"/>
  <c r="U117" i="30"/>
  <c r="AF116" i="30"/>
  <c r="U116" i="30"/>
  <c r="AF115" i="30"/>
  <c r="U115" i="30"/>
  <c r="AF114" i="30"/>
  <c r="U114" i="30"/>
  <c r="AF113" i="30"/>
  <c r="U113" i="30"/>
  <c r="AF112" i="30"/>
  <c r="U112" i="30"/>
  <c r="AF111" i="30"/>
  <c r="U111" i="30"/>
  <c r="AF110" i="30"/>
  <c r="U110" i="30"/>
  <c r="AF109" i="30"/>
  <c r="U109" i="30"/>
  <c r="AF108" i="30"/>
  <c r="U108" i="30"/>
  <c r="AF107" i="30"/>
  <c r="U107" i="30"/>
  <c r="AF106" i="30"/>
  <c r="U106" i="30"/>
  <c r="AF105" i="30"/>
  <c r="U105" i="30"/>
  <c r="AF104" i="30"/>
  <c r="U104" i="30"/>
  <c r="AF103" i="30"/>
  <c r="U103" i="30"/>
  <c r="AF102" i="30"/>
  <c r="U102" i="30"/>
  <c r="AF101" i="30"/>
  <c r="U101" i="30"/>
  <c r="AF100" i="30"/>
  <c r="U100" i="30"/>
  <c r="AF99" i="30"/>
  <c r="U99" i="30"/>
  <c r="AF98" i="30"/>
  <c r="U98" i="30"/>
  <c r="AF97" i="30"/>
  <c r="U97" i="30"/>
  <c r="AF96" i="30"/>
  <c r="U96" i="30"/>
  <c r="AF95" i="30"/>
  <c r="U95" i="30"/>
  <c r="AF94" i="30"/>
  <c r="U94" i="30"/>
  <c r="AF93" i="30"/>
  <c r="U93" i="30"/>
  <c r="AF92" i="30"/>
  <c r="U92" i="30"/>
  <c r="AF91" i="30"/>
  <c r="U91" i="30"/>
  <c r="AF90" i="30"/>
  <c r="U90" i="30"/>
  <c r="AF89" i="30"/>
  <c r="U89" i="30"/>
  <c r="AF88" i="30"/>
  <c r="U88" i="30"/>
  <c r="AF87" i="30"/>
  <c r="U87" i="30"/>
  <c r="AF86" i="30"/>
  <c r="U86" i="30"/>
  <c r="AF85" i="30"/>
  <c r="U85" i="30"/>
  <c r="AF84" i="30"/>
  <c r="U84" i="30"/>
  <c r="AF83" i="30"/>
  <c r="U83" i="30"/>
  <c r="AF82" i="30"/>
  <c r="U82" i="30"/>
  <c r="AF81" i="30"/>
  <c r="U81" i="30"/>
  <c r="AF80" i="30"/>
  <c r="U80" i="30"/>
  <c r="AF79" i="30"/>
  <c r="U79" i="30"/>
  <c r="AF78" i="30"/>
  <c r="U78" i="30"/>
  <c r="AF77" i="30"/>
  <c r="U77" i="30"/>
  <c r="AF76" i="30"/>
  <c r="U76" i="30"/>
  <c r="AF75" i="30"/>
  <c r="U75" i="30"/>
  <c r="AF74" i="30"/>
  <c r="U74" i="30"/>
  <c r="AF73" i="30"/>
  <c r="U73" i="30"/>
  <c r="AF72" i="30"/>
  <c r="U72" i="30"/>
  <c r="AF71" i="30"/>
  <c r="U71" i="30"/>
  <c r="AF70" i="30"/>
  <c r="U70" i="30"/>
  <c r="AF69" i="30"/>
  <c r="U69" i="30"/>
  <c r="AF68" i="30"/>
  <c r="U68" i="30"/>
  <c r="AF67" i="30"/>
  <c r="U67" i="30"/>
  <c r="AF66" i="30"/>
  <c r="U66" i="30"/>
  <c r="AF65" i="30"/>
  <c r="U65" i="30"/>
  <c r="AF64" i="30"/>
  <c r="U64" i="30"/>
  <c r="AF63" i="30"/>
  <c r="U63" i="30"/>
  <c r="AF62" i="30"/>
  <c r="U62" i="30"/>
  <c r="AF61" i="30"/>
  <c r="U61" i="30"/>
  <c r="AF60" i="30"/>
  <c r="U60" i="30"/>
  <c r="AF59" i="30"/>
  <c r="U59" i="30"/>
  <c r="AF58" i="30"/>
  <c r="U58" i="30"/>
  <c r="AF57" i="30"/>
  <c r="U57" i="30"/>
  <c r="AF56" i="30"/>
  <c r="U56" i="30"/>
  <c r="AF55" i="30"/>
  <c r="U55" i="30"/>
  <c r="AF54" i="30"/>
  <c r="U54" i="30"/>
  <c r="AF53" i="30"/>
  <c r="U53" i="30"/>
  <c r="AF52" i="30"/>
  <c r="U52" i="30"/>
  <c r="AF51" i="30"/>
  <c r="U51" i="30"/>
  <c r="AF50" i="30"/>
  <c r="U50" i="30"/>
  <c r="AF49" i="30"/>
  <c r="U49" i="30"/>
  <c r="AF48" i="30"/>
  <c r="U48" i="30"/>
  <c r="AF47" i="30"/>
  <c r="U47" i="30"/>
  <c r="K144" i="2"/>
  <c r="K139" i="2"/>
  <c r="AF46" i="30"/>
  <c r="U46" i="30"/>
  <c r="AF45" i="30"/>
  <c r="U45" i="30"/>
  <c r="AF44" i="30"/>
  <c r="U44" i="30"/>
  <c r="AF43" i="30"/>
  <c r="U43" i="30"/>
  <c r="AF42" i="30"/>
  <c r="U42" i="30"/>
  <c r="AF41" i="30"/>
  <c r="U41" i="30"/>
  <c r="AF40" i="30"/>
  <c r="U40" i="30"/>
  <c r="AF39" i="30"/>
  <c r="U39" i="30"/>
  <c r="AF38" i="30"/>
  <c r="U38" i="30"/>
  <c r="AF37" i="30"/>
  <c r="U37" i="30"/>
  <c r="AF36" i="30"/>
  <c r="U36" i="30"/>
  <c r="G36" i="30"/>
  <c r="H36" i="30" s="1"/>
  <c r="AF35" i="30"/>
  <c r="U35" i="30"/>
  <c r="G35" i="30"/>
  <c r="AF34" i="30"/>
  <c r="U34" i="30"/>
  <c r="G34" i="30"/>
  <c r="H34" i="30" s="1"/>
  <c r="AF33" i="30"/>
  <c r="U33" i="30"/>
  <c r="G33" i="30"/>
  <c r="AF32" i="30"/>
  <c r="U32" i="30"/>
  <c r="G32" i="30"/>
  <c r="H32" i="30" s="1"/>
  <c r="AF31" i="30"/>
  <c r="U31" i="30"/>
  <c r="G31" i="30"/>
  <c r="AF30" i="30"/>
  <c r="U30" i="30"/>
  <c r="G30" i="30"/>
  <c r="H30" i="30" s="1"/>
  <c r="AF29" i="30"/>
  <c r="U29" i="30"/>
  <c r="G29" i="30"/>
  <c r="AF28" i="30"/>
  <c r="U28" i="30"/>
  <c r="G28" i="30"/>
  <c r="I28" i="30" s="1"/>
  <c r="AF27" i="30"/>
  <c r="AF26" i="30"/>
  <c r="AF25" i="30"/>
  <c r="AF24" i="30"/>
  <c r="AF23" i="30"/>
  <c r="AF22" i="30"/>
  <c r="AF21" i="30"/>
  <c r="AF20" i="30"/>
  <c r="AF19" i="30"/>
  <c r="AF18" i="30"/>
  <c r="AF17" i="30"/>
  <c r="AF16" i="30"/>
  <c r="AF15" i="30"/>
  <c r="AF14" i="30"/>
  <c r="AF13" i="30"/>
  <c r="AF12" i="30"/>
  <c r="AF11" i="30"/>
  <c r="AF10" i="30"/>
  <c r="K140" i="2"/>
  <c r="K137" i="2"/>
  <c r="K142" i="2"/>
  <c r="K138" i="2"/>
  <c r="AF9" i="30"/>
  <c r="AF8" i="30"/>
  <c r="AF7" i="30"/>
  <c r="AF6" i="30"/>
  <c r="AF5" i="30"/>
  <c r="B107" i="2"/>
  <c r="B92" i="2"/>
  <c r="B77" i="2"/>
  <c r="B62" i="2"/>
  <c r="B47" i="2"/>
  <c r="B32" i="2"/>
  <c r="J6" i="29"/>
  <c r="L139" i="13" s="1"/>
  <c r="J17" i="29"/>
  <c r="AH139" i="13" s="1"/>
  <c r="J16" i="29"/>
  <c r="AF139" i="13" s="1"/>
  <c r="J15" i="29"/>
  <c r="AD139" i="13" s="1"/>
  <c r="J14" i="29"/>
  <c r="AB139" i="13" s="1"/>
  <c r="J13" i="29"/>
  <c r="Z139" i="13" s="1"/>
  <c r="J12" i="29"/>
  <c r="X139" i="13" s="1"/>
  <c r="J11" i="29"/>
  <c r="V139" i="13" s="1"/>
  <c r="J10" i="29"/>
  <c r="T139" i="13" s="1"/>
  <c r="J9" i="29"/>
  <c r="R139" i="13" s="1"/>
  <c r="J8" i="29"/>
  <c r="P139" i="13" s="1"/>
  <c r="J7" i="29"/>
  <c r="N139" i="13" s="1"/>
  <c r="I6" i="29"/>
  <c r="I17" i="29"/>
  <c r="C89" i="2" s="1"/>
  <c r="I16" i="29"/>
  <c r="AF138" i="13" s="1"/>
  <c r="I15" i="29"/>
  <c r="AD138" i="13" s="1"/>
  <c r="I14" i="29"/>
  <c r="I13" i="29"/>
  <c r="I12" i="29"/>
  <c r="X138" i="13" s="1"/>
  <c r="I11" i="29"/>
  <c r="V138" i="13" s="1"/>
  <c r="I10" i="29"/>
  <c r="C82" i="2" s="1"/>
  <c r="I9" i="29"/>
  <c r="C81" i="2" s="1"/>
  <c r="I8" i="29"/>
  <c r="P138" i="13" s="1"/>
  <c r="I7" i="29"/>
  <c r="N138" i="13" s="1"/>
  <c r="H17" i="29"/>
  <c r="AH137" i="13" s="1"/>
  <c r="G17" i="29"/>
  <c r="B89" i="2" s="1"/>
  <c r="H16" i="29"/>
  <c r="AF137" i="13" s="1"/>
  <c r="G16" i="29"/>
  <c r="H15" i="29"/>
  <c r="AD137" i="13" s="1"/>
  <c r="G15" i="29"/>
  <c r="AD136" i="13" s="1"/>
  <c r="H14" i="29"/>
  <c r="AB137" i="13" s="1"/>
  <c r="G14" i="29"/>
  <c r="AB136" i="13" s="1"/>
  <c r="H13" i="29"/>
  <c r="Z137" i="13" s="1"/>
  <c r="G13" i="29"/>
  <c r="H12" i="29"/>
  <c r="X137" i="13" s="1"/>
  <c r="G12" i="29"/>
  <c r="H11" i="29"/>
  <c r="V137" i="13" s="1"/>
  <c r="G11" i="29"/>
  <c r="V136" i="13" s="1"/>
  <c r="H10" i="29"/>
  <c r="T137" i="13" s="1"/>
  <c r="G10" i="29"/>
  <c r="B82" i="2" s="1"/>
  <c r="H9" i="29"/>
  <c r="R137" i="13" s="1"/>
  <c r="G9" i="29"/>
  <c r="B81" i="2" s="1"/>
  <c r="H8" i="29"/>
  <c r="P137" i="13" s="1"/>
  <c r="G8" i="29"/>
  <c r="P136" i="13" s="1"/>
  <c r="H7" i="29"/>
  <c r="N137" i="13" s="1"/>
  <c r="G7" i="29"/>
  <c r="N136" i="13" s="1"/>
  <c r="H6" i="29"/>
  <c r="L137" i="13" s="1"/>
  <c r="G6" i="29"/>
  <c r="L136" i="13" s="1"/>
  <c r="AF150" i="29"/>
  <c r="U150" i="29"/>
  <c r="AF149" i="29"/>
  <c r="U149" i="29"/>
  <c r="AF148" i="29"/>
  <c r="U148" i="29"/>
  <c r="AF147" i="29"/>
  <c r="U147" i="29"/>
  <c r="AF146" i="29"/>
  <c r="U146" i="29"/>
  <c r="AF145" i="29"/>
  <c r="U145" i="29"/>
  <c r="AF144" i="29"/>
  <c r="U144" i="29"/>
  <c r="AF143" i="29"/>
  <c r="U143" i="29"/>
  <c r="AF142" i="29"/>
  <c r="U142" i="29"/>
  <c r="AF141" i="29"/>
  <c r="U141" i="29"/>
  <c r="AF140" i="29"/>
  <c r="U140" i="29"/>
  <c r="AF139" i="29"/>
  <c r="U139" i="29"/>
  <c r="AF138" i="29"/>
  <c r="U138" i="29"/>
  <c r="AF137" i="29"/>
  <c r="U137" i="29"/>
  <c r="AF136" i="29"/>
  <c r="U136" i="29"/>
  <c r="AF135" i="29"/>
  <c r="U135" i="29"/>
  <c r="AF134" i="29"/>
  <c r="U134" i="29"/>
  <c r="AF133" i="29"/>
  <c r="U133" i="29"/>
  <c r="AF132" i="29"/>
  <c r="U132" i="29"/>
  <c r="AF131" i="29"/>
  <c r="U131" i="29"/>
  <c r="AF130" i="29"/>
  <c r="U130" i="29"/>
  <c r="AF129" i="29"/>
  <c r="U129" i="29"/>
  <c r="AF128" i="29"/>
  <c r="U128" i="29"/>
  <c r="AF127" i="29"/>
  <c r="U127" i="29"/>
  <c r="AF126" i="29"/>
  <c r="U126" i="29"/>
  <c r="AF125" i="29"/>
  <c r="U125" i="29"/>
  <c r="AF124" i="29"/>
  <c r="U124" i="29"/>
  <c r="AF123" i="29"/>
  <c r="U123" i="29"/>
  <c r="AF122" i="29"/>
  <c r="U122" i="29"/>
  <c r="AF121" i="29"/>
  <c r="U121" i="29"/>
  <c r="AF120" i="29"/>
  <c r="U120" i="29"/>
  <c r="AF119" i="29"/>
  <c r="U119" i="29"/>
  <c r="AF118" i="29"/>
  <c r="U118" i="29"/>
  <c r="AF117" i="29"/>
  <c r="U117" i="29"/>
  <c r="AF116" i="29"/>
  <c r="U116" i="29"/>
  <c r="AF115" i="29"/>
  <c r="U115" i="29"/>
  <c r="AF114" i="29"/>
  <c r="U114" i="29"/>
  <c r="AF113" i="29"/>
  <c r="U113" i="29"/>
  <c r="AF112" i="29"/>
  <c r="U112" i="29"/>
  <c r="AF111" i="29"/>
  <c r="U111" i="29"/>
  <c r="AF110" i="29"/>
  <c r="U110" i="29"/>
  <c r="AF109" i="29"/>
  <c r="U109" i="29"/>
  <c r="AF108" i="29"/>
  <c r="U108" i="29"/>
  <c r="AF107" i="29"/>
  <c r="U107" i="29"/>
  <c r="AF106" i="29"/>
  <c r="U106" i="29"/>
  <c r="AF105" i="29"/>
  <c r="U105" i="29"/>
  <c r="AF104" i="29"/>
  <c r="U104" i="29"/>
  <c r="AF103" i="29"/>
  <c r="U103" i="29"/>
  <c r="AF102" i="29"/>
  <c r="U102" i="29"/>
  <c r="AF101" i="29"/>
  <c r="U101" i="29"/>
  <c r="AF100" i="29"/>
  <c r="U100" i="29"/>
  <c r="AF99" i="29"/>
  <c r="U99" i="29"/>
  <c r="AF98" i="29"/>
  <c r="U98" i="29"/>
  <c r="AF97" i="29"/>
  <c r="U97" i="29"/>
  <c r="AF96" i="29"/>
  <c r="U96" i="29"/>
  <c r="AF95" i="29"/>
  <c r="U95" i="29"/>
  <c r="AF94" i="29"/>
  <c r="U94" i="29"/>
  <c r="AF93" i="29"/>
  <c r="U93" i="29"/>
  <c r="AF92" i="29"/>
  <c r="U92" i="29"/>
  <c r="AF91" i="29"/>
  <c r="U91" i="29"/>
  <c r="AF90" i="29"/>
  <c r="U90" i="29"/>
  <c r="AF89" i="29"/>
  <c r="U89" i="29"/>
  <c r="AF88" i="29"/>
  <c r="U88" i="29"/>
  <c r="AF87" i="29"/>
  <c r="U87" i="29"/>
  <c r="AF86" i="29"/>
  <c r="U86" i="29"/>
  <c r="AF85" i="29"/>
  <c r="U85" i="29"/>
  <c r="AF84" i="29"/>
  <c r="U84" i="29"/>
  <c r="AF83" i="29"/>
  <c r="U83" i="29"/>
  <c r="AF82" i="29"/>
  <c r="U82" i="29"/>
  <c r="AF81" i="29"/>
  <c r="U81" i="29"/>
  <c r="AF80" i="29"/>
  <c r="U80" i="29"/>
  <c r="AF79" i="29"/>
  <c r="U79" i="29"/>
  <c r="AF78" i="29"/>
  <c r="U78" i="29"/>
  <c r="AF77" i="29"/>
  <c r="U77" i="29"/>
  <c r="AF76" i="29"/>
  <c r="U76" i="29"/>
  <c r="AF75" i="29"/>
  <c r="U75" i="29"/>
  <c r="AF74" i="29"/>
  <c r="U74" i="29"/>
  <c r="AF73" i="29"/>
  <c r="U73" i="29"/>
  <c r="AF72" i="29"/>
  <c r="U72" i="29"/>
  <c r="AF71" i="29"/>
  <c r="U71" i="29"/>
  <c r="AF70" i="29"/>
  <c r="U70" i="29"/>
  <c r="AF69" i="29"/>
  <c r="U69" i="29"/>
  <c r="AF68" i="29"/>
  <c r="U68" i="29"/>
  <c r="AF67" i="29"/>
  <c r="U67" i="29"/>
  <c r="AF66" i="29"/>
  <c r="U66" i="29"/>
  <c r="AF65" i="29"/>
  <c r="U65" i="29"/>
  <c r="AF64" i="29"/>
  <c r="U64" i="29"/>
  <c r="AF63" i="29"/>
  <c r="U63" i="29"/>
  <c r="AF62" i="29"/>
  <c r="U62" i="29"/>
  <c r="AF61" i="29"/>
  <c r="U61" i="29"/>
  <c r="AF60" i="29"/>
  <c r="U60" i="29"/>
  <c r="AF59" i="29"/>
  <c r="U59" i="29"/>
  <c r="AF58" i="29"/>
  <c r="U58" i="29"/>
  <c r="AF57" i="29"/>
  <c r="U57" i="29"/>
  <c r="AF56" i="29"/>
  <c r="U56" i="29"/>
  <c r="AF55" i="29"/>
  <c r="U55" i="29"/>
  <c r="AF54" i="29"/>
  <c r="U54" i="29"/>
  <c r="AF53" i="29"/>
  <c r="U53" i="29"/>
  <c r="AF52" i="29"/>
  <c r="U52" i="29"/>
  <c r="AF51" i="29"/>
  <c r="U51" i="29"/>
  <c r="AF50" i="29"/>
  <c r="U50" i="29"/>
  <c r="AF49" i="29"/>
  <c r="U49" i="29"/>
  <c r="AF48" i="29"/>
  <c r="U48" i="29"/>
  <c r="AF47" i="29"/>
  <c r="U47" i="29"/>
  <c r="I144" i="2"/>
  <c r="AF46" i="29"/>
  <c r="U46" i="29"/>
  <c r="AF45" i="29"/>
  <c r="U45" i="29"/>
  <c r="AF44" i="29"/>
  <c r="U44" i="29"/>
  <c r="AF43" i="29"/>
  <c r="U43" i="29"/>
  <c r="AF42" i="29"/>
  <c r="U42" i="29"/>
  <c r="AF41" i="29"/>
  <c r="U41" i="29"/>
  <c r="AF40" i="29"/>
  <c r="U40" i="29"/>
  <c r="AF39" i="29"/>
  <c r="U39" i="29"/>
  <c r="AF38" i="29"/>
  <c r="U38" i="29"/>
  <c r="AF37" i="29"/>
  <c r="U37" i="29"/>
  <c r="I37" i="29"/>
  <c r="H37" i="29"/>
  <c r="AF36" i="29"/>
  <c r="U36" i="29"/>
  <c r="G36" i="29"/>
  <c r="I36" i="29" s="1"/>
  <c r="AF35" i="29"/>
  <c r="U35" i="29"/>
  <c r="G35" i="29"/>
  <c r="I35" i="29" s="1"/>
  <c r="AF34" i="29"/>
  <c r="U34" i="29"/>
  <c r="G34" i="29"/>
  <c r="I34" i="29" s="1"/>
  <c r="AF33" i="29"/>
  <c r="U33" i="29"/>
  <c r="G33" i="29"/>
  <c r="H33" i="29" s="1"/>
  <c r="AF32" i="29"/>
  <c r="U32" i="29"/>
  <c r="G32" i="29"/>
  <c r="I32" i="29" s="1"/>
  <c r="AF31" i="29"/>
  <c r="U31" i="29"/>
  <c r="G31" i="29"/>
  <c r="H31" i="29" s="1"/>
  <c r="AF30" i="29"/>
  <c r="U30" i="29"/>
  <c r="G30" i="29"/>
  <c r="AF29" i="29"/>
  <c r="U29" i="29"/>
  <c r="G29" i="29"/>
  <c r="I29" i="29" s="1"/>
  <c r="AF28" i="29"/>
  <c r="U28" i="29"/>
  <c r="G28" i="29"/>
  <c r="H28" i="29" s="1"/>
  <c r="AF27" i="29"/>
  <c r="AF26" i="29"/>
  <c r="AF25" i="29"/>
  <c r="AF24" i="29"/>
  <c r="AF23" i="29"/>
  <c r="AF22" i="29"/>
  <c r="AF21" i="29"/>
  <c r="AF20" i="29"/>
  <c r="AF19" i="29"/>
  <c r="AF18" i="29"/>
  <c r="AF17" i="29"/>
  <c r="AF16" i="29"/>
  <c r="AF15" i="29"/>
  <c r="AF14" i="29"/>
  <c r="AF13" i="29"/>
  <c r="AF12" i="29"/>
  <c r="AF11" i="29"/>
  <c r="AF10" i="29"/>
  <c r="I140" i="2"/>
  <c r="I137" i="2"/>
  <c r="I142" i="2"/>
  <c r="I138" i="2"/>
  <c r="AF9" i="29"/>
  <c r="AF8" i="29"/>
  <c r="AF7" i="29"/>
  <c r="AF6" i="29"/>
  <c r="AF5" i="29"/>
  <c r="J6" i="28"/>
  <c r="L130" i="13" s="1"/>
  <c r="J17" i="28"/>
  <c r="AH130" i="13" s="1"/>
  <c r="J16" i="28"/>
  <c r="AF130" i="13" s="1"/>
  <c r="J15" i="28"/>
  <c r="AD130" i="13" s="1"/>
  <c r="J14" i="28"/>
  <c r="AB130" i="13" s="1"/>
  <c r="J13" i="28"/>
  <c r="Z130" i="13" s="1"/>
  <c r="J12" i="28"/>
  <c r="X130" i="13" s="1"/>
  <c r="J11" i="28"/>
  <c r="V130" i="13" s="1"/>
  <c r="J10" i="28"/>
  <c r="T130" i="13" s="1"/>
  <c r="J9" i="28"/>
  <c r="R130" i="13" s="1"/>
  <c r="J8" i="28"/>
  <c r="P130" i="13" s="1"/>
  <c r="J7" i="28"/>
  <c r="N130" i="13" s="1"/>
  <c r="I6" i="28"/>
  <c r="I17" i="28"/>
  <c r="C74" i="2" s="1"/>
  <c r="I16" i="28"/>
  <c r="AF129" i="13" s="1"/>
  <c r="I15" i="28"/>
  <c r="AD129" i="13" s="1"/>
  <c r="I14" i="28"/>
  <c r="I13" i="28"/>
  <c r="Z129" i="13" s="1"/>
  <c r="I12" i="28"/>
  <c r="X129" i="13" s="1"/>
  <c r="I11" i="28"/>
  <c r="V129" i="13" s="1"/>
  <c r="I10" i="28"/>
  <c r="I9" i="28"/>
  <c r="R129" i="13" s="1"/>
  <c r="I8" i="28"/>
  <c r="C65" i="2" s="1"/>
  <c r="I7" i="28"/>
  <c r="N129" i="13" s="1"/>
  <c r="H17" i="28"/>
  <c r="G17" i="28"/>
  <c r="B74" i="2" s="1"/>
  <c r="H16" i="28"/>
  <c r="AF128" i="13" s="1"/>
  <c r="G16" i="28"/>
  <c r="AF127" i="13" s="1"/>
  <c r="H15" i="28"/>
  <c r="AD128" i="13" s="1"/>
  <c r="G15" i="28"/>
  <c r="AD127" i="13" s="1"/>
  <c r="H14" i="28"/>
  <c r="AB128" i="13" s="1"/>
  <c r="G14" i="28"/>
  <c r="AB127" i="13" s="1"/>
  <c r="H13" i="28"/>
  <c r="Z128" i="13" s="1"/>
  <c r="G13" i="28"/>
  <c r="H12" i="28"/>
  <c r="X128" i="13" s="1"/>
  <c r="G12" i="28"/>
  <c r="X127" i="13" s="1"/>
  <c r="H11" i="28"/>
  <c r="V128" i="13" s="1"/>
  <c r="G11" i="28"/>
  <c r="V127" i="13" s="1"/>
  <c r="H10" i="28"/>
  <c r="T128" i="13" s="1"/>
  <c r="G10" i="28"/>
  <c r="T127" i="13" s="1"/>
  <c r="H9" i="28"/>
  <c r="R128" i="13" s="1"/>
  <c r="G9" i="28"/>
  <c r="H8" i="28"/>
  <c r="P128" i="13" s="1"/>
  <c r="G8" i="28"/>
  <c r="P127" i="13" s="1"/>
  <c r="H7" i="28"/>
  <c r="N128" i="13" s="1"/>
  <c r="G7" i="28"/>
  <c r="N127" i="13" s="1"/>
  <c r="H6" i="28"/>
  <c r="L128" i="13" s="1"/>
  <c r="G6" i="28"/>
  <c r="L127" i="13" s="1"/>
  <c r="AF150" i="28"/>
  <c r="U150" i="28"/>
  <c r="AF149" i="28"/>
  <c r="U149" i="28"/>
  <c r="AF148" i="28"/>
  <c r="U148" i="28"/>
  <c r="AF147" i="28"/>
  <c r="U147" i="28"/>
  <c r="AF146" i="28"/>
  <c r="U146" i="28"/>
  <c r="AF145" i="28"/>
  <c r="U145" i="28"/>
  <c r="AF144" i="28"/>
  <c r="U144" i="28"/>
  <c r="AF143" i="28"/>
  <c r="U143" i="28"/>
  <c r="AF142" i="28"/>
  <c r="U142" i="28"/>
  <c r="AF141" i="28"/>
  <c r="U141" i="28"/>
  <c r="AF140" i="28"/>
  <c r="U140" i="28"/>
  <c r="AF139" i="28"/>
  <c r="U139" i="28"/>
  <c r="AF138" i="28"/>
  <c r="U138" i="28"/>
  <c r="AF137" i="28"/>
  <c r="U137" i="28"/>
  <c r="AF136" i="28"/>
  <c r="U136" i="28"/>
  <c r="AF135" i="28"/>
  <c r="U135" i="28"/>
  <c r="AF134" i="28"/>
  <c r="U134" i="28"/>
  <c r="AF133" i="28"/>
  <c r="U133" i="28"/>
  <c r="AF132" i="28"/>
  <c r="U132" i="28"/>
  <c r="AF131" i="28"/>
  <c r="U131" i="28"/>
  <c r="AF130" i="28"/>
  <c r="U130" i="28"/>
  <c r="AF129" i="28"/>
  <c r="U129" i="28"/>
  <c r="AF128" i="28"/>
  <c r="U128" i="28"/>
  <c r="AF127" i="28"/>
  <c r="U127" i="28"/>
  <c r="AF126" i="28"/>
  <c r="U126" i="28"/>
  <c r="AF125" i="28"/>
  <c r="U125" i="28"/>
  <c r="AF124" i="28"/>
  <c r="U124" i="28"/>
  <c r="AF123" i="28"/>
  <c r="U123" i="28"/>
  <c r="AF122" i="28"/>
  <c r="U122" i="28"/>
  <c r="AF121" i="28"/>
  <c r="U121" i="28"/>
  <c r="AF120" i="28"/>
  <c r="U120" i="28"/>
  <c r="AF119" i="28"/>
  <c r="U119" i="28"/>
  <c r="AF118" i="28"/>
  <c r="U118" i="28"/>
  <c r="AF117" i="28"/>
  <c r="U117" i="28"/>
  <c r="AF116" i="28"/>
  <c r="U116" i="28"/>
  <c r="AF115" i="28"/>
  <c r="U115" i="28"/>
  <c r="AF114" i="28"/>
  <c r="U114" i="28"/>
  <c r="AF113" i="28"/>
  <c r="U113" i="28"/>
  <c r="AF112" i="28"/>
  <c r="U112" i="28"/>
  <c r="AF111" i="28"/>
  <c r="U111" i="28"/>
  <c r="AF110" i="28"/>
  <c r="U110" i="28"/>
  <c r="AF109" i="28"/>
  <c r="U109" i="28"/>
  <c r="AF108" i="28"/>
  <c r="U108" i="28"/>
  <c r="AF107" i="28"/>
  <c r="U107" i="28"/>
  <c r="AF106" i="28"/>
  <c r="U106" i="28"/>
  <c r="AF105" i="28"/>
  <c r="U105" i="28"/>
  <c r="AF104" i="28"/>
  <c r="U104" i="28"/>
  <c r="AF103" i="28"/>
  <c r="U103" i="28"/>
  <c r="AF102" i="28"/>
  <c r="U102" i="28"/>
  <c r="AF101" i="28"/>
  <c r="U101" i="28"/>
  <c r="AF100" i="28"/>
  <c r="U100" i="28"/>
  <c r="AF99" i="28"/>
  <c r="U99" i="28"/>
  <c r="AF98" i="28"/>
  <c r="U98" i="28"/>
  <c r="AF97" i="28"/>
  <c r="U97" i="28"/>
  <c r="AF96" i="28"/>
  <c r="U96" i="28"/>
  <c r="AF95" i="28"/>
  <c r="U95" i="28"/>
  <c r="AF94" i="28"/>
  <c r="U94" i="28"/>
  <c r="AF93" i="28"/>
  <c r="U93" i="28"/>
  <c r="AF92" i="28"/>
  <c r="U92" i="28"/>
  <c r="AF91" i="28"/>
  <c r="U91" i="28"/>
  <c r="AF90" i="28"/>
  <c r="U90" i="28"/>
  <c r="AF89" i="28"/>
  <c r="U89" i="28"/>
  <c r="AF88" i="28"/>
  <c r="U88" i="28"/>
  <c r="AF87" i="28"/>
  <c r="U87" i="28"/>
  <c r="AF86" i="28"/>
  <c r="U86" i="28"/>
  <c r="AF85" i="28"/>
  <c r="U85" i="28"/>
  <c r="AF84" i="28"/>
  <c r="U84" i="28"/>
  <c r="AF83" i="28"/>
  <c r="U83" i="28"/>
  <c r="AF82" i="28"/>
  <c r="U82" i="28"/>
  <c r="AF81" i="28"/>
  <c r="U81" i="28"/>
  <c r="AF80" i="28"/>
  <c r="U80" i="28"/>
  <c r="AF79" i="28"/>
  <c r="U79" i="28"/>
  <c r="AF78" i="28"/>
  <c r="U78" i="28"/>
  <c r="AF77" i="28"/>
  <c r="U77" i="28"/>
  <c r="AF76" i="28"/>
  <c r="U76" i="28"/>
  <c r="AF75" i="28"/>
  <c r="U75" i="28"/>
  <c r="AF74" i="28"/>
  <c r="U74" i="28"/>
  <c r="AF73" i="28"/>
  <c r="U73" i="28"/>
  <c r="AF72" i="28"/>
  <c r="U72" i="28"/>
  <c r="AF71" i="28"/>
  <c r="U71" i="28"/>
  <c r="AF70" i="28"/>
  <c r="U70" i="28"/>
  <c r="AF69" i="28"/>
  <c r="U69" i="28"/>
  <c r="AF68" i="28"/>
  <c r="U68" i="28"/>
  <c r="AF67" i="28"/>
  <c r="U67" i="28"/>
  <c r="AF66" i="28"/>
  <c r="U66" i="28"/>
  <c r="AF65" i="28"/>
  <c r="U65" i="28"/>
  <c r="AF64" i="28"/>
  <c r="U64" i="28"/>
  <c r="AF63" i="28"/>
  <c r="U63" i="28"/>
  <c r="AF62" i="28"/>
  <c r="U62" i="28"/>
  <c r="AF61" i="28"/>
  <c r="U61" i="28"/>
  <c r="AF60" i="28"/>
  <c r="U60" i="28"/>
  <c r="AF59" i="28"/>
  <c r="U59" i="28"/>
  <c r="AF58" i="28"/>
  <c r="U58" i="28"/>
  <c r="AF57" i="28"/>
  <c r="U57" i="28"/>
  <c r="AF56" i="28"/>
  <c r="U56" i="28"/>
  <c r="AF55" i="28"/>
  <c r="U55" i="28"/>
  <c r="AF54" i="28"/>
  <c r="U54" i="28"/>
  <c r="AF53" i="28"/>
  <c r="U53" i="28"/>
  <c r="AF52" i="28"/>
  <c r="U52" i="28"/>
  <c r="AF51" i="28"/>
  <c r="U51" i="28"/>
  <c r="AF50" i="28"/>
  <c r="U50" i="28"/>
  <c r="AF49" i="28"/>
  <c r="U49" i="28"/>
  <c r="AF48" i="28"/>
  <c r="U48" i="28"/>
  <c r="AF47" i="28"/>
  <c r="U47" i="28"/>
  <c r="G144" i="2"/>
  <c r="AF46" i="28"/>
  <c r="U46" i="28"/>
  <c r="AF45" i="28"/>
  <c r="U45" i="28"/>
  <c r="AF44" i="28"/>
  <c r="U44" i="28"/>
  <c r="AF43" i="28"/>
  <c r="U43" i="28"/>
  <c r="AF42" i="28"/>
  <c r="U42" i="28"/>
  <c r="AF41" i="28"/>
  <c r="U41" i="28"/>
  <c r="AF40" i="28"/>
  <c r="U40" i="28"/>
  <c r="AF39" i="28"/>
  <c r="U39" i="28"/>
  <c r="AF38" i="28"/>
  <c r="U38" i="28"/>
  <c r="AF37" i="28"/>
  <c r="U37" i="28"/>
  <c r="I37" i="28"/>
  <c r="H37" i="28"/>
  <c r="AF36" i="28"/>
  <c r="U36" i="28"/>
  <c r="G36" i="28"/>
  <c r="I36" i="28" s="1"/>
  <c r="AF35" i="28"/>
  <c r="U35" i="28"/>
  <c r="G35" i="28"/>
  <c r="H35" i="28" s="1"/>
  <c r="AF34" i="28"/>
  <c r="U34" i="28"/>
  <c r="G34" i="28"/>
  <c r="I34" i="28" s="1"/>
  <c r="AF33" i="28"/>
  <c r="U33" i="28"/>
  <c r="G33" i="28"/>
  <c r="H33" i="28" s="1"/>
  <c r="AF32" i="28"/>
  <c r="U32" i="28"/>
  <c r="G32" i="28"/>
  <c r="I32" i="28" s="1"/>
  <c r="AF31" i="28"/>
  <c r="U31" i="28"/>
  <c r="G31" i="28"/>
  <c r="I31" i="28" s="1"/>
  <c r="AF30" i="28"/>
  <c r="U30" i="28"/>
  <c r="G30" i="28"/>
  <c r="I30" i="28" s="1"/>
  <c r="AF29" i="28"/>
  <c r="U29" i="28"/>
  <c r="G29" i="28"/>
  <c r="I29" i="28" s="1"/>
  <c r="AF28" i="28"/>
  <c r="U28" i="28"/>
  <c r="G28" i="28"/>
  <c r="I28" i="28" s="1"/>
  <c r="AF27" i="28"/>
  <c r="AF26" i="28"/>
  <c r="AF25" i="28"/>
  <c r="AF24" i="28"/>
  <c r="AF23" i="28"/>
  <c r="AF22" i="28"/>
  <c r="AF21" i="28"/>
  <c r="AF20" i="28"/>
  <c r="AF19" i="28"/>
  <c r="AF18" i="28"/>
  <c r="AF17" i="28"/>
  <c r="AF16" i="28"/>
  <c r="AF15" i="28"/>
  <c r="AF14" i="28"/>
  <c r="AF13" i="28"/>
  <c r="AF12" i="28"/>
  <c r="AF11" i="28"/>
  <c r="AF10" i="28"/>
  <c r="G140" i="2"/>
  <c r="G137" i="2"/>
  <c r="G142" i="2"/>
  <c r="G138" i="2"/>
  <c r="AF9" i="28"/>
  <c r="AF8" i="28"/>
  <c r="AF7" i="28"/>
  <c r="AF6" i="28"/>
  <c r="AF5" i="28"/>
  <c r="J17" i="26"/>
  <c r="AH121" i="13" s="1"/>
  <c r="J16" i="26"/>
  <c r="AF121" i="13" s="1"/>
  <c r="J15" i="26"/>
  <c r="AD121" i="13" s="1"/>
  <c r="J14" i="26"/>
  <c r="AB121" i="13" s="1"/>
  <c r="J13" i="26"/>
  <c r="Z121" i="13" s="1"/>
  <c r="J12" i="26"/>
  <c r="X121" i="13" s="1"/>
  <c r="J11" i="26"/>
  <c r="V121" i="13" s="1"/>
  <c r="J7" i="26"/>
  <c r="N121" i="13" s="1"/>
  <c r="I17" i="26"/>
  <c r="AH120" i="13" s="1"/>
  <c r="I16" i="26"/>
  <c r="AF120" i="13" s="1"/>
  <c r="I15" i="26"/>
  <c r="J36" i="26" s="1"/>
  <c r="I14" i="26"/>
  <c r="C56" i="2" s="1"/>
  <c r="I13" i="26"/>
  <c r="I10" i="26"/>
  <c r="I12" i="26"/>
  <c r="X120" i="13" s="1"/>
  <c r="I11" i="26"/>
  <c r="V120" i="13" s="1"/>
  <c r="J10" i="26"/>
  <c r="T121" i="13" s="1"/>
  <c r="J9" i="26"/>
  <c r="R121" i="13" s="1"/>
  <c r="I9" i="26"/>
  <c r="R120" i="13" s="1"/>
  <c r="J8" i="26"/>
  <c r="P121" i="13" s="1"/>
  <c r="I8" i="26"/>
  <c r="I7" i="26"/>
  <c r="N120" i="13" s="1"/>
  <c r="J6" i="26"/>
  <c r="L121" i="13" s="1"/>
  <c r="I6" i="26"/>
  <c r="C48" i="2" s="1"/>
  <c r="H17" i="26"/>
  <c r="AH119" i="13" s="1"/>
  <c r="G17" i="26"/>
  <c r="H16" i="26"/>
  <c r="AF119" i="13" s="1"/>
  <c r="G16" i="26"/>
  <c r="B58" i="2" s="1"/>
  <c r="H15" i="26"/>
  <c r="AD119" i="13" s="1"/>
  <c r="G15" i="26"/>
  <c r="B57" i="2" s="1"/>
  <c r="H14" i="26"/>
  <c r="AB119" i="13" s="1"/>
  <c r="G14" i="26"/>
  <c r="AB118" i="13" s="1"/>
  <c r="H13" i="26"/>
  <c r="Z119" i="13" s="1"/>
  <c r="G13" i="26"/>
  <c r="H12" i="26"/>
  <c r="X119" i="13" s="1"/>
  <c r="G12" i="26"/>
  <c r="X118" i="13" s="1"/>
  <c r="H11" i="26"/>
  <c r="V119" i="13" s="1"/>
  <c r="G11" i="26"/>
  <c r="V118" i="13" s="1"/>
  <c r="H10" i="26"/>
  <c r="T119" i="13" s="1"/>
  <c r="G10" i="26"/>
  <c r="T118" i="13" s="1"/>
  <c r="H9" i="26"/>
  <c r="R119" i="13" s="1"/>
  <c r="G9" i="26"/>
  <c r="H8" i="26"/>
  <c r="P119" i="13" s="1"/>
  <c r="G8" i="26"/>
  <c r="P118" i="13" s="1"/>
  <c r="H7" i="26"/>
  <c r="N119" i="13" s="1"/>
  <c r="G7" i="26"/>
  <c r="N118" i="13" s="1"/>
  <c r="H6" i="26"/>
  <c r="L119" i="13" s="1"/>
  <c r="G6" i="26"/>
  <c r="L118" i="13" s="1"/>
  <c r="AF149" i="26"/>
  <c r="U149" i="26"/>
  <c r="AF148" i="26"/>
  <c r="U148" i="26"/>
  <c r="AF147" i="26"/>
  <c r="U147" i="26"/>
  <c r="AF146" i="26"/>
  <c r="U146" i="26"/>
  <c r="AF145" i="26"/>
  <c r="U145" i="26"/>
  <c r="AF144" i="26"/>
  <c r="U144" i="26"/>
  <c r="AF143" i="26"/>
  <c r="U143" i="26"/>
  <c r="AF142" i="26"/>
  <c r="U142" i="26"/>
  <c r="AF141" i="26"/>
  <c r="U141" i="26"/>
  <c r="AF140" i="26"/>
  <c r="U140" i="26"/>
  <c r="AF139" i="26"/>
  <c r="U139" i="26"/>
  <c r="AF138" i="26"/>
  <c r="U138" i="26"/>
  <c r="AF137" i="26"/>
  <c r="U137" i="26"/>
  <c r="AF136" i="26"/>
  <c r="U136" i="26"/>
  <c r="AF135" i="26"/>
  <c r="U135" i="26"/>
  <c r="AF134" i="26"/>
  <c r="U134" i="26"/>
  <c r="AF133" i="26"/>
  <c r="U133" i="26"/>
  <c r="AF132" i="26"/>
  <c r="U132" i="26"/>
  <c r="AF131" i="26"/>
  <c r="U131" i="26"/>
  <c r="AF130" i="26"/>
  <c r="U130" i="26"/>
  <c r="AF129" i="26"/>
  <c r="U129" i="26"/>
  <c r="AF128" i="26"/>
  <c r="U128" i="26"/>
  <c r="AF127" i="26"/>
  <c r="U127" i="26"/>
  <c r="AF126" i="26"/>
  <c r="U126" i="26"/>
  <c r="AF125" i="26"/>
  <c r="U125" i="26"/>
  <c r="AF124" i="26"/>
  <c r="U124" i="26"/>
  <c r="AF123" i="26"/>
  <c r="U123" i="26"/>
  <c r="AF122" i="26"/>
  <c r="U122" i="26"/>
  <c r="AF121" i="26"/>
  <c r="U121" i="26"/>
  <c r="AF120" i="26"/>
  <c r="U120" i="26"/>
  <c r="AF119" i="26"/>
  <c r="U119" i="26"/>
  <c r="AF118" i="26"/>
  <c r="U118" i="26"/>
  <c r="AF117" i="26"/>
  <c r="U117" i="26"/>
  <c r="AF116" i="26"/>
  <c r="U116" i="26"/>
  <c r="AF115" i="26"/>
  <c r="U115" i="26"/>
  <c r="AF114" i="26"/>
  <c r="U114" i="26"/>
  <c r="AF113" i="26"/>
  <c r="U113" i="26"/>
  <c r="AF112" i="26"/>
  <c r="U112" i="26"/>
  <c r="AF111" i="26"/>
  <c r="U111" i="26"/>
  <c r="AF110" i="26"/>
  <c r="U110" i="26"/>
  <c r="AF109" i="26"/>
  <c r="U109" i="26"/>
  <c r="AF108" i="26"/>
  <c r="U108" i="26"/>
  <c r="AF107" i="26"/>
  <c r="U107" i="26"/>
  <c r="AF106" i="26"/>
  <c r="U106" i="26"/>
  <c r="AF105" i="26"/>
  <c r="U105" i="26"/>
  <c r="AF104" i="26"/>
  <c r="U104" i="26"/>
  <c r="AF103" i="26"/>
  <c r="U103" i="26"/>
  <c r="AF102" i="26"/>
  <c r="U102" i="26"/>
  <c r="AF101" i="26"/>
  <c r="U101" i="26"/>
  <c r="AF100" i="26"/>
  <c r="U100" i="26"/>
  <c r="AF99" i="26"/>
  <c r="U99" i="26"/>
  <c r="AF98" i="26"/>
  <c r="U98" i="26"/>
  <c r="AF97" i="26"/>
  <c r="U97" i="26"/>
  <c r="AF96" i="26"/>
  <c r="U96" i="26"/>
  <c r="AF95" i="26"/>
  <c r="U95" i="26"/>
  <c r="AF94" i="26"/>
  <c r="U94" i="26"/>
  <c r="AF93" i="26"/>
  <c r="U93" i="26"/>
  <c r="AF92" i="26"/>
  <c r="U92" i="26"/>
  <c r="AF91" i="26"/>
  <c r="U91" i="26"/>
  <c r="AF90" i="26"/>
  <c r="U90" i="26"/>
  <c r="AF89" i="26"/>
  <c r="U89" i="26"/>
  <c r="AF88" i="26"/>
  <c r="U88" i="26"/>
  <c r="AF87" i="26"/>
  <c r="U87" i="26"/>
  <c r="AF86" i="26"/>
  <c r="U86" i="26"/>
  <c r="AF85" i="26"/>
  <c r="U85" i="26"/>
  <c r="AF84" i="26"/>
  <c r="U84" i="26"/>
  <c r="AF83" i="26"/>
  <c r="U83" i="26"/>
  <c r="AF82" i="26"/>
  <c r="U82" i="26"/>
  <c r="AF81" i="26"/>
  <c r="U81" i="26"/>
  <c r="AF80" i="26"/>
  <c r="U80" i="26"/>
  <c r="AF79" i="26"/>
  <c r="U79" i="26"/>
  <c r="AF78" i="26"/>
  <c r="U78" i="26"/>
  <c r="AF77" i="26"/>
  <c r="U77" i="26"/>
  <c r="AF76" i="26"/>
  <c r="U76" i="26"/>
  <c r="AF75" i="26"/>
  <c r="U75" i="26"/>
  <c r="AF74" i="26"/>
  <c r="U74" i="26"/>
  <c r="AF73" i="26"/>
  <c r="U73" i="26"/>
  <c r="AF72" i="26"/>
  <c r="U72" i="26"/>
  <c r="AF71" i="26"/>
  <c r="U71" i="26"/>
  <c r="AF70" i="26"/>
  <c r="U70" i="26"/>
  <c r="AF69" i="26"/>
  <c r="U69" i="26"/>
  <c r="AF68" i="26"/>
  <c r="U68" i="26"/>
  <c r="AF67" i="26"/>
  <c r="U67" i="26"/>
  <c r="AF66" i="26"/>
  <c r="U66" i="26"/>
  <c r="AF65" i="26"/>
  <c r="U65" i="26"/>
  <c r="AF64" i="26"/>
  <c r="U64" i="26"/>
  <c r="AF63" i="26"/>
  <c r="U63" i="26"/>
  <c r="AF62" i="26"/>
  <c r="U62" i="26"/>
  <c r="AF61" i="26"/>
  <c r="U61" i="26"/>
  <c r="AF60" i="26"/>
  <c r="U60" i="26"/>
  <c r="AF59" i="26"/>
  <c r="U59" i="26"/>
  <c r="AF58" i="26"/>
  <c r="U58" i="26"/>
  <c r="AF57" i="26"/>
  <c r="U57" i="26"/>
  <c r="AF56" i="26"/>
  <c r="U56" i="26"/>
  <c r="AF55" i="26"/>
  <c r="U55" i="26"/>
  <c r="AF54" i="26"/>
  <c r="U54" i="26"/>
  <c r="AF53" i="26"/>
  <c r="U53" i="26"/>
  <c r="AF52" i="26"/>
  <c r="U52" i="26"/>
  <c r="AF51" i="26"/>
  <c r="U51" i="26"/>
  <c r="AF50" i="26"/>
  <c r="U50" i="26"/>
  <c r="AF49" i="26"/>
  <c r="U49" i="26"/>
  <c r="AF48" i="26"/>
  <c r="U48" i="26"/>
  <c r="AF47" i="26"/>
  <c r="U47" i="26"/>
  <c r="E144" i="2"/>
  <c r="E139" i="2"/>
  <c r="AF46" i="26"/>
  <c r="U46" i="26"/>
  <c r="AF45" i="26"/>
  <c r="U45" i="26"/>
  <c r="AF44" i="26"/>
  <c r="U44" i="26"/>
  <c r="AF43" i="26"/>
  <c r="U43" i="26"/>
  <c r="AF42" i="26"/>
  <c r="U42" i="26"/>
  <c r="AF41" i="26"/>
  <c r="U41" i="26"/>
  <c r="AF40" i="26"/>
  <c r="U40" i="26"/>
  <c r="AF39" i="26"/>
  <c r="U39" i="26"/>
  <c r="AF38" i="26"/>
  <c r="U38" i="26"/>
  <c r="AF37" i="26"/>
  <c r="U37" i="26"/>
  <c r="I37" i="26"/>
  <c r="AF36" i="26"/>
  <c r="U36" i="26"/>
  <c r="G36" i="26"/>
  <c r="I36" i="26" s="1"/>
  <c r="AF35" i="26"/>
  <c r="U35" i="26"/>
  <c r="G35" i="26"/>
  <c r="I35" i="26" s="1"/>
  <c r="AF34" i="26"/>
  <c r="U34" i="26"/>
  <c r="G34" i="26"/>
  <c r="I34" i="26" s="1"/>
  <c r="AF33" i="26"/>
  <c r="U33" i="26"/>
  <c r="G33" i="26"/>
  <c r="I33" i="26" s="1"/>
  <c r="AF32" i="26"/>
  <c r="U32" i="26"/>
  <c r="G32" i="26"/>
  <c r="I32" i="26" s="1"/>
  <c r="AF31" i="26"/>
  <c r="U31" i="26"/>
  <c r="G31" i="26"/>
  <c r="I31" i="26" s="1"/>
  <c r="AF30" i="26"/>
  <c r="U30" i="26"/>
  <c r="G30" i="26"/>
  <c r="I30" i="26" s="1"/>
  <c r="AF29" i="26"/>
  <c r="U29" i="26"/>
  <c r="G29" i="26"/>
  <c r="I29" i="26" s="1"/>
  <c r="AF28" i="26"/>
  <c r="U28" i="26"/>
  <c r="G28" i="26"/>
  <c r="H28" i="26" s="1"/>
  <c r="AF27" i="26"/>
  <c r="AF26" i="26"/>
  <c r="AF25" i="26"/>
  <c r="AF24" i="26"/>
  <c r="AF23" i="26"/>
  <c r="AF22" i="26"/>
  <c r="AF21" i="26"/>
  <c r="AF20" i="26"/>
  <c r="AF19" i="26"/>
  <c r="AF18" i="26"/>
  <c r="AF17" i="26"/>
  <c r="AF16" i="26"/>
  <c r="AF15" i="26"/>
  <c r="AF14" i="26"/>
  <c r="AF13" i="26"/>
  <c r="AF12" i="26"/>
  <c r="AF11" i="26"/>
  <c r="AF10" i="26"/>
  <c r="E140" i="2"/>
  <c r="E137" i="2"/>
  <c r="E142" i="2"/>
  <c r="E138" i="2"/>
  <c r="AF9" i="26"/>
  <c r="AF8" i="26"/>
  <c r="AF7" i="26"/>
  <c r="AF6" i="26"/>
  <c r="AF5" i="26"/>
  <c r="C139" i="2"/>
  <c r="E119" i="2" l="1"/>
  <c r="F119" i="2" s="1"/>
  <c r="H112" i="2"/>
  <c r="E112" i="2"/>
  <c r="F112" i="2" s="1"/>
  <c r="G112" i="2" s="1"/>
  <c r="E111" i="2"/>
  <c r="F111" i="2" s="1"/>
  <c r="G111" i="2" s="1"/>
  <c r="H111" i="2"/>
  <c r="E104" i="2"/>
  <c r="F104" i="2" s="1"/>
  <c r="E97" i="2"/>
  <c r="F97" i="2" s="1"/>
  <c r="H96" i="2"/>
  <c r="E96" i="2"/>
  <c r="F96" i="2" s="1"/>
  <c r="G96" i="2" s="1"/>
  <c r="E81" i="2"/>
  <c r="F81" i="2" s="1"/>
  <c r="G81" i="2" s="1"/>
  <c r="H81" i="2"/>
  <c r="E89" i="2"/>
  <c r="F89" i="2" s="1"/>
  <c r="H82" i="2"/>
  <c r="E82" i="2"/>
  <c r="F82" i="2" s="1"/>
  <c r="G82" i="2" s="1"/>
  <c r="E65" i="2"/>
  <c r="F65" i="2" s="1"/>
  <c r="E74" i="2"/>
  <c r="F74" i="2" s="1"/>
  <c r="E48" i="2"/>
  <c r="F48" i="2" s="1"/>
  <c r="E56" i="2"/>
  <c r="F56" i="2" s="1"/>
  <c r="P15" i="31"/>
  <c r="P14" i="31"/>
  <c r="Q13" i="31" s="1"/>
  <c r="R13" i="31" s="1"/>
  <c r="S13" i="31" s="1"/>
  <c r="T13" i="31" s="1"/>
  <c r="P15" i="30"/>
  <c r="P14" i="30"/>
  <c r="Q13" i="30" s="1"/>
  <c r="R13" i="30" s="1"/>
  <c r="S13" i="30" s="1"/>
  <c r="T13" i="30" s="1"/>
  <c r="P14" i="29"/>
  <c r="Q13" i="29" s="1"/>
  <c r="R13" i="29" s="1"/>
  <c r="S13" i="29" s="1"/>
  <c r="T13" i="29" s="1"/>
  <c r="P15" i="29"/>
  <c r="P14" i="28"/>
  <c r="Q13" i="28" s="1"/>
  <c r="R13" i="28" s="1"/>
  <c r="S13" i="28" s="1"/>
  <c r="T13" i="28" s="1"/>
  <c r="P15" i="28"/>
  <c r="P14" i="26"/>
  <c r="Q13" i="26" s="1"/>
  <c r="R13" i="26" s="1"/>
  <c r="S13" i="26" s="1"/>
  <c r="T13" i="26" s="1"/>
  <c r="P15" i="26"/>
  <c r="T16" i="3"/>
  <c r="P5" i="31"/>
  <c r="P4" i="31"/>
  <c r="Q3" i="31" s="1"/>
  <c r="AG7" i="31" s="1"/>
  <c r="I34" i="30"/>
  <c r="I35" i="28"/>
  <c r="I32" i="30"/>
  <c r="H35" i="31"/>
  <c r="H36" i="31"/>
  <c r="I36" i="30"/>
  <c r="I30" i="30"/>
  <c r="H28" i="28"/>
  <c r="I33" i="28"/>
  <c r="H31" i="28"/>
  <c r="H29" i="28"/>
  <c r="I30" i="31"/>
  <c r="I32" i="31"/>
  <c r="H33" i="31"/>
  <c r="H34" i="31"/>
  <c r="X37" i="13"/>
  <c r="H28" i="30"/>
  <c r="AB80" i="13"/>
  <c r="L143" i="13"/>
  <c r="I31" i="29"/>
  <c r="I33" i="29"/>
  <c r="L134" i="13"/>
  <c r="H29" i="29"/>
  <c r="H34" i="29"/>
  <c r="H35" i="29"/>
  <c r="H36" i="29"/>
  <c r="H32" i="28"/>
  <c r="L125" i="13"/>
  <c r="L116" i="13"/>
  <c r="P80" i="13"/>
  <c r="J35" i="26"/>
  <c r="B87" i="2"/>
  <c r="J37" i="26"/>
  <c r="C95" i="2"/>
  <c r="AH136" i="13"/>
  <c r="C27" i="26"/>
  <c r="AH145" i="13"/>
  <c r="C118" i="2"/>
  <c r="B56" i="2"/>
  <c r="H56" i="2" s="1"/>
  <c r="B80" i="2"/>
  <c r="C103" i="2"/>
  <c r="L120" i="13"/>
  <c r="B109" i="2"/>
  <c r="P129" i="13"/>
  <c r="X122" i="13"/>
  <c r="C73" i="2"/>
  <c r="AH154" i="13"/>
  <c r="B49" i="2"/>
  <c r="B78" i="2"/>
  <c r="B98" i="2"/>
  <c r="R138" i="13"/>
  <c r="N122" i="13"/>
  <c r="K15" i="26"/>
  <c r="D57" i="2" s="1"/>
  <c r="J29" i="26"/>
  <c r="P120" i="13"/>
  <c r="P122" i="13" s="1"/>
  <c r="J34" i="26"/>
  <c r="Z120" i="13"/>
  <c r="AB138" i="13"/>
  <c r="C86" i="2"/>
  <c r="L138" i="13"/>
  <c r="C78" i="2"/>
  <c r="C100" i="2"/>
  <c r="Z147" i="13"/>
  <c r="AD156" i="13"/>
  <c r="C117" i="2"/>
  <c r="J33" i="26"/>
  <c r="K16" i="26"/>
  <c r="D58" i="2" s="1"/>
  <c r="AF118" i="13"/>
  <c r="AF122" i="13" s="1"/>
  <c r="V122" i="13"/>
  <c r="X136" i="13"/>
  <c r="B84" i="2"/>
  <c r="AF136" i="13"/>
  <c r="B88" i="2"/>
  <c r="P145" i="13"/>
  <c r="B95" i="2"/>
  <c r="X145" i="13"/>
  <c r="B99" i="2"/>
  <c r="AF145" i="13"/>
  <c r="B103" i="2"/>
  <c r="L147" i="13"/>
  <c r="C93" i="2"/>
  <c r="AB147" i="13"/>
  <c r="C101" i="2"/>
  <c r="B115" i="2"/>
  <c r="Z154" i="13"/>
  <c r="X156" i="13"/>
  <c r="C114" i="2"/>
  <c r="C50" i="2"/>
  <c r="B52" i="2"/>
  <c r="B54" i="2"/>
  <c r="C57" i="2"/>
  <c r="C59" i="2"/>
  <c r="B64" i="2"/>
  <c r="C69" i="2"/>
  <c r="B71" i="2"/>
  <c r="B73" i="2"/>
  <c r="C79" i="2"/>
  <c r="C83" i="2"/>
  <c r="B86" i="2"/>
  <c r="C94" i="2"/>
  <c r="B97" i="2"/>
  <c r="H97" i="2" s="1"/>
  <c r="C102" i="2"/>
  <c r="B108" i="2"/>
  <c r="C113" i="2"/>
  <c r="B117" i="2"/>
  <c r="AD120" i="13"/>
  <c r="T136" i="13"/>
  <c r="T154" i="13"/>
  <c r="R127" i="13"/>
  <c r="B66" i="2"/>
  <c r="Z127" i="13"/>
  <c r="B70" i="2"/>
  <c r="C54" i="2"/>
  <c r="C64" i="2"/>
  <c r="C66" i="2"/>
  <c r="B68" i="2"/>
  <c r="C84" i="2"/>
  <c r="R147" i="13"/>
  <c r="R156" i="13"/>
  <c r="R118" i="13"/>
  <c r="R122" i="13" s="1"/>
  <c r="B51" i="2"/>
  <c r="Z118" i="13"/>
  <c r="B55" i="2"/>
  <c r="AH118" i="13"/>
  <c r="B59" i="2"/>
  <c r="J31" i="26"/>
  <c r="T120" i="13"/>
  <c r="T122" i="13" s="1"/>
  <c r="C52" i="2"/>
  <c r="T129" i="13"/>
  <c r="C67" i="2"/>
  <c r="AB129" i="13"/>
  <c r="C71" i="2"/>
  <c r="L129" i="13"/>
  <c r="C63" i="2"/>
  <c r="Z136" i="13"/>
  <c r="B85" i="2"/>
  <c r="C85" i="2"/>
  <c r="Z138" i="13"/>
  <c r="Z145" i="13"/>
  <c r="B100" i="2"/>
  <c r="P154" i="13"/>
  <c r="B110" i="2"/>
  <c r="X154" i="13"/>
  <c r="B114" i="2"/>
  <c r="AB154" i="13"/>
  <c r="B116" i="2"/>
  <c r="AF154" i="13"/>
  <c r="B118" i="2"/>
  <c r="L156" i="13"/>
  <c r="C108" i="2"/>
  <c r="C116" i="2"/>
  <c r="AB156" i="13"/>
  <c r="B48" i="2"/>
  <c r="C49" i="2"/>
  <c r="C51" i="2"/>
  <c r="B53" i="2"/>
  <c r="C58" i="2"/>
  <c r="B63" i="2"/>
  <c r="B65" i="2"/>
  <c r="H65" i="2" s="1"/>
  <c r="C68" i="2"/>
  <c r="C70" i="2"/>
  <c r="B72" i="2"/>
  <c r="C80" i="2"/>
  <c r="C87" i="2"/>
  <c r="B93" i="2"/>
  <c r="C98" i="2"/>
  <c r="B101" i="2"/>
  <c r="C109" i="2"/>
  <c r="C115" i="2"/>
  <c r="AD118" i="13"/>
  <c r="T138" i="13"/>
  <c r="T147" i="13"/>
  <c r="T156" i="13"/>
  <c r="B50" i="2"/>
  <c r="C53" i="2"/>
  <c r="C55" i="2"/>
  <c r="B67" i="2"/>
  <c r="B69" i="2"/>
  <c r="C72" i="2"/>
  <c r="B79" i="2"/>
  <c r="B83" i="2"/>
  <c r="C88" i="2"/>
  <c r="B94" i="2"/>
  <c r="C99" i="2"/>
  <c r="B102" i="2"/>
  <c r="C110" i="2"/>
  <c r="B113" i="2"/>
  <c r="AB120" i="13"/>
  <c r="AB122" i="13" s="1"/>
  <c r="R136" i="13"/>
  <c r="AH138" i="13"/>
  <c r="R145" i="13"/>
  <c r="AH147" i="13"/>
  <c r="R154" i="13"/>
  <c r="AH156" i="13"/>
  <c r="J29" i="31"/>
  <c r="J31" i="31"/>
  <c r="J33" i="31"/>
  <c r="J35" i="31"/>
  <c r="C27" i="31"/>
  <c r="J28" i="31"/>
  <c r="K7" i="31"/>
  <c r="D109" i="2" s="1"/>
  <c r="K9" i="31"/>
  <c r="D111" i="2" s="1"/>
  <c r="J30" i="31"/>
  <c r="J32" i="31"/>
  <c r="K11" i="31"/>
  <c r="D113" i="2" s="1"/>
  <c r="K13" i="31"/>
  <c r="D115" i="2" s="1"/>
  <c r="K15" i="31"/>
  <c r="D117" i="2" s="1"/>
  <c r="J36" i="31"/>
  <c r="K17" i="31"/>
  <c r="D119" i="2" s="1"/>
  <c r="K12" i="31"/>
  <c r="D114" i="2" s="1"/>
  <c r="K14" i="31"/>
  <c r="D116" i="2" s="1"/>
  <c r="I23" i="31"/>
  <c r="E11" i="2" s="1"/>
  <c r="Q170" i="13" s="1"/>
  <c r="I20" i="31"/>
  <c r="D11" i="2" s="1"/>
  <c r="K170" i="13" s="1"/>
  <c r="H31" i="31"/>
  <c r="J34" i="31"/>
  <c r="J37" i="31"/>
  <c r="G20" i="31"/>
  <c r="C11" i="2" s="1"/>
  <c r="G170" i="13" s="1"/>
  <c r="G23" i="31"/>
  <c r="F11" i="2" s="1"/>
  <c r="W170" i="13" s="1"/>
  <c r="K6" i="31"/>
  <c r="D108" i="2" s="1"/>
  <c r="K8" i="31"/>
  <c r="D110" i="2" s="1"/>
  <c r="K10" i="31"/>
  <c r="D112" i="2" s="1"/>
  <c r="K16" i="31"/>
  <c r="D118" i="2" s="1"/>
  <c r="I28" i="31"/>
  <c r="H29" i="31"/>
  <c r="G23" i="30"/>
  <c r="F10" i="2" s="1"/>
  <c r="W169" i="13" s="1"/>
  <c r="G20" i="30"/>
  <c r="C10" i="2" s="1"/>
  <c r="G169" i="13" s="1"/>
  <c r="I23" i="30"/>
  <c r="E10" i="2" s="1"/>
  <c r="Q169" i="13" s="1"/>
  <c r="K8" i="30"/>
  <c r="D95" i="2" s="1"/>
  <c r="J31" i="30"/>
  <c r="K10" i="30"/>
  <c r="D97" i="2" s="1"/>
  <c r="J33" i="30"/>
  <c r="K12" i="30"/>
  <c r="D99" i="2" s="1"/>
  <c r="J35" i="30"/>
  <c r="K14" i="30"/>
  <c r="D101" i="2" s="1"/>
  <c r="J37" i="30"/>
  <c r="J28" i="30"/>
  <c r="J30" i="30"/>
  <c r="J32" i="30"/>
  <c r="K11" i="30"/>
  <c r="D98" i="2" s="1"/>
  <c r="J36" i="30"/>
  <c r="K15" i="30"/>
  <c r="D102" i="2" s="1"/>
  <c r="K17" i="30"/>
  <c r="D104" i="2" s="1"/>
  <c r="K9" i="30"/>
  <c r="D96" i="2" s="1"/>
  <c r="I35" i="30"/>
  <c r="H35" i="30"/>
  <c r="P4" i="30"/>
  <c r="Q3" i="30" s="1"/>
  <c r="AG32" i="30" s="1"/>
  <c r="K7" i="30"/>
  <c r="D94" i="2" s="1"/>
  <c r="K13" i="30"/>
  <c r="D100" i="2" s="1"/>
  <c r="J34" i="30"/>
  <c r="I29" i="30"/>
  <c r="H29" i="30"/>
  <c r="I37" i="30"/>
  <c r="H37" i="30"/>
  <c r="P5" i="30"/>
  <c r="K6" i="30"/>
  <c r="D93" i="2" s="1"/>
  <c r="I20" i="30"/>
  <c r="D10" i="2" s="1"/>
  <c r="K169" i="13" s="1"/>
  <c r="J29" i="30"/>
  <c r="I31" i="30"/>
  <c r="H31" i="30"/>
  <c r="K16" i="30"/>
  <c r="D103" i="2" s="1"/>
  <c r="C27" i="30"/>
  <c r="I33" i="30"/>
  <c r="H33" i="30"/>
  <c r="K8" i="29"/>
  <c r="D80" i="2" s="1"/>
  <c r="J29" i="29"/>
  <c r="J31" i="29"/>
  <c r="K10" i="29"/>
  <c r="D82" i="2" s="1"/>
  <c r="K14" i="29"/>
  <c r="D86" i="2" s="1"/>
  <c r="J35" i="29"/>
  <c r="C27" i="29"/>
  <c r="K16" i="29"/>
  <c r="D88" i="2" s="1"/>
  <c r="J37" i="29"/>
  <c r="J34" i="29"/>
  <c r="J36" i="29"/>
  <c r="G23" i="29"/>
  <c r="F9" i="2" s="1"/>
  <c r="W168" i="13" s="1"/>
  <c r="K13" i="29"/>
  <c r="D85" i="2" s="1"/>
  <c r="K15" i="29"/>
  <c r="D87" i="2" s="1"/>
  <c r="K9" i="29"/>
  <c r="D81" i="2" s="1"/>
  <c r="K17" i="29"/>
  <c r="D89" i="2" s="1"/>
  <c r="K6" i="29"/>
  <c r="D78" i="2" s="1"/>
  <c r="J30" i="29"/>
  <c r="P4" i="29"/>
  <c r="Q3" i="29" s="1"/>
  <c r="P5" i="29"/>
  <c r="I23" i="29"/>
  <c r="E9" i="2" s="1"/>
  <c r="Q168" i="13" s="1"/>
  <c r="I28" i="29"/>
  <c r="G20" i="29"/>
  <c r="C9" i="2" s="1"/>
  <c r="G168" i="13" s="1"/>
  <c r="I20" i="29"/>
  <c r="D9" i="2" s="1"/>
  <c r="K168" i="13" s="1"/>
  <c r="H32" i="29"/>
  <c r="J28" i="29"/>
  <c r="K7" i="29"/>
  <c r="D79" i="2" s="1"/>
  <c r="K12" i="29"/>
  <c r="D84" i="2" s="1"/>
  <c r="J33" i="29"/>
  <c r="K11" i="29"/>
  <c r="D83" i="2" s="1"/>
  <c r="J32" i="29"/>
  <c r="I30" i="29"/>
  <c r="H30" i="29"/>
  <c r="J29" i="28"/>
  <c r="J31" i="28"/>
  <c r="J35" i="28"/>
  <c r="C27" i="28"/>
  <c r="J37" i="28"/>
  <c r="J34" i="28"/>
  <c r="J36" i="28"/>
  <c r="K17" i="28"/>
  <c r="D74" i="2" s="1"/>
  <c r="K8" i="28"/>
  <c r="D65" i="2" s="1"/>
  <c r="K10" i="28"/>
  <c r="D67" i="2" s="1"/>
  <c r="K16" i="28"/>
  <c r="D73" i="2" s="1"/>
  <c r="K13" i="28"/>
  <c r="D70" i="2" s="1"/>
  <c r="K15" i="28"/>
  <c r="D72" i="2" s="1"/>
  <c r="K12" i="28"/>
  <c r="D69" i="2" s="1"/>
  <c r="K14" i="28"/>
  <c r="D71" i="2" s="1"/>
  <c r="K9" i="28"/>
  <c r="D66" i="2" s="1"/>
  <c r="J30" i="28"/>
  <c r="P5" i="28"/>
  <c r="H36" i="28"/>
  <c r="P4" i="28"/>
  <c r="Q3" i="28" s="1"/>
  <c r="AG57" i="28" s="1"/>
  <c r="G20" i="28"/>
  <c r="C8" i="2" s="1"/>
  <c r="G167" i="13" s="1"/>
  <c r="J28" i="28"/>
  <c r="K7" i="28"/>
  <c r="D64" i="2" s="1"/>
  <c r="I20" i="28"/>
  <c r="D8" i="2" s="1"/>
  <c r="K167" i="13" s="1"/>
  <c r="K6" i="28"/>
  <c r="D63" i="2" s="1"/>
  <c r="K11" i="28"/>
  <c r="D68" i="2" s="1"/>
  <c r="J32" i="28"/>
  <c r="G23" i="28"/>
  <c r="F8" i="2" s="1"/>
  <c r="W167" i="13" s="1"/>
  <c r="I23" i="28"/>
  <c r="E8" i="2" s="1"/>
  <c r="Q167" i="13" s="1"/>
  <c r="H30" i="28"/>
  <c r="J33" i="28"/>
  <c r="H34" i="28"/>
  <c r="I28" i="26"/>
  <c r="H34" i="26"/>
  <c r="H35" i="26"/>
  <c r="H29" i="26"/>
  <c r="H30" i="26"/>
  <c r="H31" i="26"/>
  <c r="H33" i="26"/>
  <c r="H36" i="26"/>
  <c r="H37" i="26"/>
  <c r="K13" i="26"/>
  <c r="D55" i="2" s="1"/>
  <c r="K10" i="26"/>
  <c r="D52" i="2" s="1"/>
  <c r="K8" i="26"/>
  <c r="D50" i="2" s="1"/>
  <c r="K12" i="26"/>
  <c r="D54" i="2" s="1"/>
  <c r="K14" i="26"/>
  <c r="D56" i="2" s="1"/>
  <c r="K17" i="26"/>
  <c r="D59" i="2" s="1"/>
  <c r="I23" i="26"/>
  <c r="E7" i="2" s="1"/>
  <c r="Q166" i="13" s="1"/>
  <c r="I20" i="26"/>
  <c r="D7" i="2" s="1"/>
  <c r="K166" i="13" s="1"/>
  <c r="K6" i="26"/>
  <c r="D48" i="2" s="1"/>
  <c r="J28" i="26"/>
  <c r="K7" i="26"/>
  <c r="D49" i="2" s="1"/>
  <c r="G23" i="26"/>
  <c r="F7" i="2" s="1"/>
  <c r="W166" i="13" s="1"/>
  <c r="P4" i="26"/>
  <c r="Q3" i="26" s="1"/>
  <c r="G20" i="26"/>
  <c r="C7" i="2" s="1"/>
  <c r="G166" i="13" s="1"/>
  <c r="J32" i="26"/>
  <c r="K11" i="26"/>
  <c r="D53" i="2" s="1"/>
  <c r="J30" i="26"/>
  <c r="K9" i="26"/>
  <c r="D51" i="2" s="1"/>
  <c r="H32" i="26"/>
  <c r="P5" i="26"/>
  <c r="G97" i="2" l="1"/>
  <c r="E109" i="2"/>
  <c r="F109" i="2" s="1"/>
  <c r="G109" i="2" s="1"/>
  <c r="H109" i="2"/>
  <c r="E113" i="2"/>
  <c r="F113" i="2" s="1"/>
  <c r="G113" i="2" s="1"/>
  <c r="H113" i="2"/>
  <c r="H116" i="2"/>
  <c r="E116" i="2"/>
  <c r="F116" i="2" s="1"/>
  <c r="G116" i="2" s="1"/>
  <c r="H114" i="2"/>
  <c r="E114" i="2"/>
  <c r="F114" i="2" s="1"/>
  <c r="G114" i="2" s="1"/>
  <c r="E115" i="2"/>
  <c r="F115" i="2" s="1"/>
  <c r="G115" i="2" s="1"/>
  <c r="H115" i="2"/>
  <c r="E117" i="2"/>
  <c r="F117" i="2" s="1"/>
  <c r="G117" i="2" s="1"/>
  <c r="H117" i="2"/>
  <c r="H110" i="2"/>
  <c r="E110" i="2"/>
  <c r="F110" i="2" s="1"/>
  <c r="G110" i="2" s="1"/>
  <c r="E108" i="2"/>
  <c r="F108" i="2" s="1"/>
  <c r="H118" i="2"/>
  <c r="E118" i="2"/>
  <c r="F118" i="2" s="1"/>
  <c r="G118" i="2" s="1"/>
  <c r="H98" i="2"/>
  <c r="E98" i="2"/>
  <c r="F98" i="2" s="1"/>
  <c r="G98" i="2" s="1"/>
  <c r="H102" i="2"/>
  <c r="E102" i="2"/>
  <c r="F102" i="2" s="1"/>
  <c r="G102" i="2" s="1"/>
  <c r="H100" i="2"/>
  <c r="E100" i="2"/>
  <c r="F100" i="2" s="1"/>
  <c r="G100" i="2" s="1"/>
  <c r="H95" i="2"/>
  <c r="E95" i="2"/>
  <c r="F95" i="2" s="1"/>
  <c r="G95" i="2" s="1"/>
  <c r="E93" i="2"/>
  <c r="F93" i="2" s="1"/>
  <c r="E103" i="2"/>
  <c r="F103" i="2" s="1"/>
  <c r="G103" i="2" s="1"/>
  <c r="H103" i="2"/>
  <c r="H99" i="2"/>
  <c r="E99" i="2"/>
  <c r="F99" i="2" s="1"/>
  <c r="G99" i="2" s="1"/>
  <c r="H94" i="2"/>
  <c r="E94" i="2"/>
  <c r="F94" i="2" s="1"/>
  <c r="G94" i="2" s="1"/>
  <c r="H101" i="2"/>
  <c r="E101" i="2"/>
  <c r="F101" i="2" s="1"/>
  <c r="G101" i="2" s="1"/>
  <c r="H88" i="2"/>
  <c r="E88" i="2"/>
  <c r="F88" i="2" s="1"/>
  <c r="G88" i="2" s="1"/>
  <c r="E83" i="2"/>
  <c r="F83" i="2" s="1"/>
  <c r="G83" i="2" s="1"/>
  <c r="H83" i="2"/>
  <c r="E87" i="2"/>
  <c r="F87" i="2" s="1"/>
  <c r="G87" i="2" s="1"/>
  <c r="H87" i="2"/>
  <c r="H80" i="2"/>
  <c r="E80" i="2"/>
  <c r="F80" i="2" s="1"/>
  <c r="G80" i="2" s="1"/>
  <c r="H86" i="2"/>
  <c r="E86" i="2"/>
  <c r="F86" i="2" s="1"/>
  <c r="G86" i="2" s="1"/>
  <c r="E85" i="2"/>
  <c r="F85" i="2" s="1"/>
  <c r="G85" i="2" s="1"/>
  <c r="H85" i="2"/>
  <c r="E84" i="2"/>
  <c r="F84" i="2" s="1"/>
  <c r="G84" i="2" s="1"/>
  <c r="H84" i="2"/>
  <c r="E79" i="2"/>
  <c r="F79" i="2" s="1"/>
  <c r="G79" i="2" s="1"/>
  <c r="H79" i="2"/>
  <c r="E78" i="2"/>
  <c r="F78" i="2" s="1"/>
  <c r="G65" i="2"/>
  <c r="E68" i="2"/>
  <c r="F68" i="2" s="1"/>
  <c r="G68" i="2" s="1"/>
  <c r="H68" i="2"/>
  <c r="E71" i="2"/>
  <c r="F71" i="2" s="1"/>
  <c r="G71" i="2" s="1"/>
  <c r="H71" i="2"/>
  <c r="E72" i="2"/>
  <c r="F72" i="2" s="1"/>
  <c r="G72" i="2" s="1"/>
  <c r="H72" i="2"/>
  <c r="E66" i="2"/>
  <c r="F66" i="2" s="1"/>
  <c r="G66" i="2" s="1"/>
  <c r="H66" i="2"/>
  <c r="E70" i="2"/>
  <c r="F70" i="2" s="1"/>
  <c r="G70" i="2" s="1"/>
  <c r="H70" i="2"/>
  <c r="E63" i="2"/>
  <c r="F63" i="2" s="1"/>
  <c r="H67" i="2"/>
  <c r="E67" i="2"/>
  <c r="F67" i="2" s="1"/>
  <c r="G67" i="2" s="1"/>
  <c r="E64" i="2"/>
  <c r="F64" i="2" s="1"/>
  <c r="G64" i="2" s="1"/>
  <c r="H64" i="2"/>
  <c r="H69" i="2"/>
  <c r="E69" i="2"/>
  <c r="F69" i="2" s="1"/>
  <c r="G69" i="2" s="1"/>
  <c r="H73" i="2"/>
  <c r="E73" i="2"/>
  <c r="F73" i="2" s="1"/>
  <c r="G73" i="2" s="1"/>
  <c r="G56" i="2"/>
  <c r="E53" i="2"/>
  <c r="F53" i="2" s="1"/>
  <c r="G53" i="2" s="1"/>
  <c r="H53" i="2"/>
  <c r="E51" i="2"/>
  <c r="F51" i="2" s="1"/>
  <c r="G51" i="2" s="1"/>
  <c r="H51" i="2"/>
  <c r="E57" i="2"/>
  <c r="F57" i="2" s="1"/>
  <c r="G57" i="2" s="1"/>
  <c r="H57" i="2"/>
  <c r="E49" i="2"/>
  <c r="F49" i="2" s="1"/>
  <c r="G49" i="2" s="1"/>
  <c r="H49" i="2"/>
  <c r="H58" i="2"/>
  <c r="E58" i="2"/>
  <c r="F58" i="2" s="1"/>
  <c r="G58" i="2" s="1"/>
  <c r="H54" i="2"/>
  <c r="E54" i="2"/>
  <c r="F54" i="2" s="1"/>
  <c r="G54" i="2" s="1"/>
  <c r="E55" i="2"/>
  <c r="F55" i="2" s="1"/>
  <c r="G55" i="2" s="1"/>
  <c r="H55" i="2"/>
  <c r="H52" i="2"/>
  <c r="E52" i="2"/>
  <c r="F52" i="2" s="1"/>
  <c r="G52" i="2" s="1"/>
  <c r="E59" i="2"/>
  <c r="F59" i="2" s="1"/>
  <c r="H50" i="2"/>
  <c r="E50" i="2"/>
  <c r="F50" i="2" s="1"/>
  <c r="G50" i="2" s="1"/>
  <c r="V132" i="29"/>
  <c r="V93" i="28"/>
  <c r="AG119" i="30"/>
  <c r="V45" i="31"/>
  <c r="V146" i="31"/>
  <c r="AG8" i="30"/>
  <c r="AG130" i="30"/>
  <c r="AG40" i="30"/>
  <c r="V107" i="31"/>
  <c r="V132" i="31"/>
  <c r="V52" i="31"/>
  <c r="V110" i="31"/>
  <c r="V142" i="31"/>
  <c r="V81" i="31"/>
  <c r="V85" i="31"/>
  <c r="V54" i="31"/>
  <c r="AG125" i="31"/>
  <c r="AG132" i="30"/>
  <c r="AG26" i="30"/>
  <c r="AG79" i="30"/>
  <c r="AG63" i="30"/>
  <c r="V134" i="29"/>
  <c r="V150" i="29"/>
  <c r="V130" i="29"/>
  <c r="V142" i="29"/>
  <c r="V144" i="29"/>
  <c r="V120" i="28"/>
  <c r="AG10" i="28"/>
  <c r="V140" i="31"/>
  <c r="V125" i="31"/>
  <c r="V116" i="31"/>
  <c r="V102" i="31"/>
  <c r="V71" i="31"/>
  <c r="V134" i="31"/>
  <c r="V123" i="31"/>
  <c r="V115" i="31"/>
  <c r="V100" i="31"/>
  <c r="V65" i="31"/>
  <c r="V61" i="31"/>
  <c r="V130" i="31"/>
  <c r="V119" i="31"/>
  <c r="V124" i="31"/>
  <c r="V112" i="31"/>
  <c r="V106" i="31"/>
  <c r="V99" i="31"/>
  <c r="V77" i="31"/>
  <c r="V63" i="31"/>
  <c r="V48" i="31"/>
  <c r="V49" i="31"/>
  <c r="V138" i="31"/>
  <c r="V150" i="31"/>
  <c r="V120" i="31"/>
  <c r="V111" i="31"/>
  <c r="V104" i="31"/>
  <c r="V87" i="31"/>
  <c r="V73" i="31"/>
  <c r="V60" i="31"/>
  <c r="V44" i="31"/>
  <c r="AG147" i="31"/>
  <c r="AG119" i="31"/>
  <c r="AG101" i="30"/>
  <c r="AG53" i="30"/>
  <c r="AG95" i="30"/>
  <c r="AG103" i="30"/>
  <c r="AG71" i="30"/>
  <c r="AG148" i="30"/>
  <c r="AG117" i="30"/>
  <c r="AG85" i="30"/>
  <c r="AG55" i="30"/>
  <c r="AG146" i="30"/>
  <c r="AG111" i="30"/>
  <c r="AG87" i="30"/>
  <c r="AG69" i="30"/>
  <c r="AG47" i="30"/>
  <c r="AG138" i="30"/>
  <c r="V138" i="29"/>
  <c r="V128" i="29"/>
  <c r="V146" i="29"/>
  <c r="V136" i="29"/>
  <c r="V126" i="29"/>
  <c r="V148" i="29"/>
  <c r="V140" i="29"/>
  <c r="V65" i="28"/>
  <c r="V136" i="28"/>
  <c r="AG15" i="28"/>
  <c r="AG8" i="28"/>
  <c r="AG99" i="28"/>
  <c r="AG22" i="31"/>
  <c r="AG161" i="31"/>
  <c r="AG195" i="31"/>
  <c r="AG203" i="31"/>
  <c r="AG242" i="31"/>
  <c r="AG253" i="31"/>
  <c r="AG169" i="31"/>
  <c r="AG183" i="31"/>
  <c r="AG189" i="31"/>
  <c r="AG193" i="31"/>
  <c r="AG197" i="31"/>
  <c r="AG211" i="31"/>
  <c r="AG219" i="31"/>
  <c r="AG247" i="31"/>
  <c r="AG249" i="31"/>
  <c r="AG257" i="31"/>
  <c r="AG258" i="31"/>
  <c r="AG262" i="31"/>
  <c r="AG264" i="31"/>
  <c r="AG266" i="31"/>
  <c r="AG267" i="31"/>
  <c r="AG271" i="31"/>
  <c r="AG275" i="31"/>
  <c r="AG276" i="31"/>
  <c r="AG177" i="31"/>
  <c r="AG221" i="31"/>
  <c r="AG225" i="31"/>
  <c r="AG278" i="31"/>
  <c r="AG191" i="31"/>
  <c r="AG215" i="31"/>
  <c r="AG237" i="31"/>
  <c r="AG259" i="31"/>
  <c r="AG280" i="31"/>
  <c r="AG282" i="31"/>
  <c r="AG290" i="31"/>
  <c r="AG291" i="31"/>
  <c r="AG159" i="31"/>
  <c r="AG163" i="31"/>
  <c r="AG201" i="31"/>
  <c r="AG209" i="31"/>
  <c r="AG246" i="31"/>
  <c r="AG263" i="31"/>
  <c r="AG288" i="31"/>
  <c r="AG171" i="31"/>
  <c r="AG226" i="31"/>
  <c r="AG230" i="31"/>
  <c r="AG286" i="31"/>
  <c r="AG299" i="31"/>
  <c r="AG270" i="31"/>
  <c r="AG287" i="31"/>
  <c r="AG233" i="31"/>
  <c r="AG277" i="31"/>
  <c r="AG265" i="31"/>
  <c r="AG241" i="31"/>
  <c r="AG224" i="31"/>
  <c r="AG179" i="31"/>
  <c r="AG256" i="31"/>
  <c r="AG239" i="31"/>
  <c r="AG281" i="31"/>
  <c r="AG244" i="31"/>
  <c r="AG155" i="31"/>
  <c r="AG289" i="31"/>
  <c r="AG283" i="31"/>
  <c r="AG272" i="31"/>
  <c r="AG268" i="31"/>
  <c r="AG252" i="31"/>
  <c r="AG151" i="31"/>
  <c r="AG274" i="31"/>
  <c r="AG254" i="31"/>
  <c r="AG298" i="31"/>
  <c r="AG205" i="31"/>
  <c r="AG248" i="31"/>
  <c r="AG273" i="31"/>
  <c r="AG229" i="31"/>
  <c r="AG199" i="31"/>
  <c r="AG173" i="31"/>
  <c r="AG240" i="31"/>
  <c r="AG228" i="31"/>
  <c r="AG216" i="31"/>
  <c r="AG152" i="31"/>
  <c r="AG186" i="31"/>
  <c r="AG170" i="31"/>
  <c r="AG154" i="31"/>
  <c r="AG297" i="31"/>
  <c r="AG157" i="31"/>
  <c r="AG285" i="31"/>
  <c r="AG255" i="31"/>
  <c r="AG223" i="31"/>
  <c r="AG213" i="31"/>
  <c r="AG218" i="31"/>
  <c r="AG200" i="31"/>
  <c r="AG198" i="31"/>
  <c r="AG164" i="31"/>
  <c r="AG222" i="31"/>
  <c r="AG204" i="31"/>
  <c r="AG172" i="31"/>
  <c r="AG295" i="31"/>
  <c r="AG279" i="31"/>
  <c r="AG181" i="31"/>
  <c r="AG187" i="31"/>
  <c r="AG294" i="31"/>
  <c r="AG245" i="31"/>
  <c r="AG231" i="31"/>
  <c r="AG217" i="31"/>
  <c r="AG185" i="31"/>
  <c r="AG293" i="31"/>
  <c r="AG261" i="31"/>
  <c r="AG232" i="31"/>
  <c r="AG214" i="31"/>
  <c r="AG180" i="31"/>
  <c r="AG168" i="31"/>
  <c r="AG206" i="31"/>
  <c r="AG174" i="31"/>
  <c r="AG251" i="31"/>
  <c r="AG208" i="31"/>
  <c r="AG192" i="31"/>
  <c r="AG176" i="31"/>
  <c r="AG160" i="31"/>
  <c r="AG292" i="31"/>
  <c r="AG296" i="31"/>
  <c r="AG243" i="31"/>
  <c r="AG227" i="31"/>
  <c r="AG236" i="31"/>
  <c r="AG167" i="31"/>
  <c r="AG260" i="31"/>
  <c r="AG196" i="31"/>
  <c r="AG166" i="31"/>
  <c r="AG202" i="31"/>
  <c r="AG184" i="31"/>
  <c r="AG220" i="31"/>
  <c r="AG188" i="31"/>
  <c r="AG156" i="31"/>
  <c r="AG250" i="31"/>
  <c r="AG235" i="31"/>
  <c r="AG210" i="31"/>
  <c r="AG194" i="31"/>
  <c r="AG178" i="31"/>
  <c r="AG162" i="31"/>
  <c r="AG238" i="31"/>
  <c r="AG284" i="31"/>
  <c r="AG300" i="31"/>
  <c r="AG165" i="31"/>
  <c r="AG269" i="31"/>
  <c r="AG207" i="31"/>
  <c r="AG175" i="31"/>
  <c r="AG153" i="31"/>
  <c r="AG212" i="31"/>
  <c r="AG182" i="31"/>
  <c r="AG190" i="31"/>
  <c r="AG158" i="31"/>
  <c r="AG234" i="31"/>
  <c r="AG109" i="30"/>
  <c r="AG93" i="30"/>
  <c r="AG77" i="30"/>
  <c r="AG61" i="30"/>
  <c r="AG45" i="30"/>
  <c r="AG140" i="30"/>
  <c r="AG124" i="30"/>
  <c r="AG13" i="30"/>
  <c r="AG19" i="30"/>
  <c r="AG151" i="30"/>
  <c r="AG153" i="30"/>
  <c r="AG166" i="30"/>
  <c r="AG253" i="30"/>
  <c r="AG173" i="30"/>
  <c r="AG181" i="30"/>
  <c r="AG182" i="30"/>
  <c r="AG191" i="30"/>
  <c r="AG195" i="30"/>
  <c r="AG199" i="30"/>
  <c r="AG201" i="30"/>
  <c r="AG210" i="30"/>
  <c r="AG221" i="30"/>
  <c r="AG222" i="30"/>
  <c r="AG237" i="30"/>
  <c r="AG238" i="30"/>
  <c r="AG257" i="30"/>
  <c r="AG258" i="30"/>
  <c r="AG272" i="30"/>
  <c r="AG282" i="30"/>
  <c r="AG159" i="30"/>
  <c r="AG163" i="30"/>
  <c r="AG158" i="30"/>
  <c r="AG183" i="30"/>
  <c r="AG189" i="30"/>
  <c r="AG215" i="30"/>
  <c r="AG226" i="30"/>
  <c r="AG230" i="30"/>
  <c r="AG271" i="30"/>
  <c r="AG275" i="30"/>
  <c r="AG169" i="30"/>
  <c r="AG193" i="30"/>
  <c r="AG225" i="30"/>
  <c r="AG259" i="30"/>
  <c r="AG270" i="30"/>
  <c r="AG278" i="30"/>
  <c r="AG286" i="30"/>
  <c r="AG290" i="30"/>
  <c r="AG294" i="30"/>
  <c r="AG157" i="30"/>
  <c r="AG167" i="30"/>
  <c r="AG178" i="30"/>
  <c r="AG198" i="30"/>
  <c r="AG242" i="30"/>
  <c r="AG246" i="30"/>
  <c r="AG263" i="30"/>
  <c r="AG266" i="30"/>
  <c r="AG276" i="30"/>
  <c r="AG284" i="30"/>
  <c r="AG292" i="30"/>
  <c r="AG185" i="30"/>
  <c r="AG190" i="30"/>
  <c r="AG194" i="30"/>
  <c r="AG217" i="30"/>
  <c r="AG241" i="30"/>
  <c r="AG279" i="30"/>
  <c r="AG283" i="30"/>
  <c r="AG267" i="30"/>
  <c r="AG197" i="30"/>
  <c r="AG175" i="30"/>
  <c r="AG299" i="30"/>
  <c r="AG249" i="30"/>
  <c r="AG206" i="30"/>
  <c r="AG274" i="30"/>
  <c r="AG180" i="30"/>
  <c r="AG162" i="30"/>
  <c r="AG240" i="30"/>
  <c r="AG233" i="30"/>
  <c r="AG245" i="30"/>
  <c r="AG229" i="30"/>
  <c r="AG212" i="30"/>
  <c r="AG152" i="30"/>
  <c r="AG174" i="30"/>
  <c r="AG260" i="30"/>
  <c r="AG228" i="30"/>
  <c r="AG168" i="30"/>
  <c r="AG204" i="30"/>
  <c r="AG172" i="30"/>
  <c r="AG248" i="30"/>
  <c r="AG234" i="30"/>
  <c r="AG202" i="30"/>
  <c r="AG170" i="30"/>
  <c r="AG295" i="30"/>
  <c r="AG247" i="30"/>
  <c r="AG254" i="30"/>
  <c r="AG165" i="30"/>
  <c r="AG227" i="30"/>
  <c r="AG223" i="30"/>
  <c r="AG300" i="30"/>
  <c r="AG176" i="30"/>
  <c r="AG161" i="30"/>
  <c r="AG268" i="30"/>
  <c r="AG184" i="30"/>
  <c r="AG179" i="30"/>
  <c r="AG244" i="30"/>
  <c r="AG196" i="30"/>
  <c r="AG218" i="30"/>
  <c r="AG186" i="30"/>
  <c r="AG154" i="30"/>
  <c r="AG285" i="30"/>
  <c r="AG252" i="30"/>
  <c r="AG250" i="30"/>
  <c r="AG296" i="30"/>
  <c r="AG289" i="30"/>
  <c r="AG280" i="30"/>
  <c r="AG273" i="30"/>
  <c r="AG264" i="30"/>
  <c r="AG207" i="30"/>
  <c r="AG224" i="30"/>
  <c r="AG214" i="30"/>
  <c r="AG288" i="30"/>
  <c r="AG211" i="30"/>
  <c r="AG298" i="30"/>
  <c r="AG291" i="30"/>
  <c r="AG255" i="30"/>
  <c r="AG256" i="30"/>
  <c r="AG208" i="30"/>
  <c r="AG177" i="30"/>
  <c r="AG232" i="30"/>
  <c r="AG164" i="30"/>
  <c r="AG293" i="30"/>
  <c r="AG277" i="30"/>
  <c r="AG251" i="30"/>
  <c r="AG297" i="30"/>
  <c r="AG281" i="30"/>
  <c r="AG265" i="30"/>
  <c r="AG203" i="30"/>
  <c r="AG171" i="30"/>
  <c r="AG262" i="30"/>
  <c r="AG287" i="30"/>
  <c r="AG243" i="30"/>
  <c r="AG239" i="30"/>
  <c r="AG192" i="30"/>
  <c r="AG231" i="30"/>
  <c r="AG216" i="30"/>
  <c r="AG187" i="30"/>
  <c r="AG188" i="30"/>
  <c r="AG155" i="30"/>
  <c r="AG213" i="30"/>
  <c r="AG209" i="30"/>
  <c r="AG160" i="30"/>
  <c r="AG200" i="30"/>
  <c r="AG235" i="30"/>
  <c r="AG236" i="30"/>
  <c r="AG205" i="30"/>
  <c r="AG261" i="30"/>
  <c r="AG269" i="30"/>
  <c r="AG220" i="30"/>
  <c r="AG156" i="30"/>
  <c r="AG219" i="30"/>
  <c r="AG60" i="29"/>
  <c r="AG172" i="29"/>
  <c r="AG204" i="29"/>
  <c r="AG169" i="29"/>
  <c r="AG196" i="29"/>
  <c r="AG233" i="29"/>
  <c r="AG260" i="29"/>
  <c r="AG168" i="29"/>
  <c r="AG179" i="29"/>
  <c r="AG201" i="29"/>
  <c r="AG228" i="29"/>
  <c r="AG243" i="29"/>
  <c r="AG155" i="29"/>
  <c r="AG165" i="29"/>
  <c r="AG199" i="29"/>
  <c r="AG219" i="29"/>
  <c r="AG229" i="29"/>
  <c r="AG263" i="29"/>
  <c r="AG266" i="29"/>
  <c r="AG164" i="29"/>
  <c r="AG188" i="29"/>
  <c r="AG207" i="29"/>
  <c r="AG232" i="29"/>
  <c r="AG252" i="29"/>
  <c r="AG277" i="29"/>
  <c r="AG231" i="29"/>
  <c r="AG281" i="29"/>
  <c r="AG300" i="29"/>
  <c r="AG187" i="29"/>
  <c r="AG197" i="29"/>
  <c r="AG205" i="29"/>
  <c r="AG261" i="29"/>
  <c r="AG265" i="29"/>
  <c r="AG278" i="29"/>
  <c r="AG280" i="29"/>
  <c r="AG288" i="29"/>
  <c r="AG167" i="29"/>
  <c r="AG251" i="29"/>
  <c r="AG216" i="29"/>
  <c r="AG273" i="29"/>
  <c r="AG175" i="29"/>
  <c r="AG156" i="29"/>
  <c r="AG269" i="29"/>
  <c r="AG220" i="29"/>
  <c r="AG296" i="29"/>
  <c r="AG268" i="29"/>
  <c r="AG237" i="29"/>
  <c r="AG158" i="29"/>
  <c r="AG270" i="29"/>
  <c r="AG221" i="29"/>
  <c r="AG157" i="29"/>
  <c r="AG255" i="29"/>
  <c r="AG215" i="29"/>
  <c r="AG195" i="29"/>
  <c r="AG171" i="29"/>
  <c r="AG291" i="29"/>
  <c r="AG283" i="29"/>
  <c r="AG240" i="29"/>
  <c r="AG208" i="29"/>
  <c r="AG176" i="29"/>
  <c r="AG249" i="29"/>
  <c r="AG290" i="29"/>
  <c r="AG276" i="29"/>
  <c r="AG185" i="29"/>
  <c r="AG222" i="29"/>
  <c r="AG203" i="29"/>
  <c r="AG248" i="29"/>
  <c r="AG184" i="29"/>
  <c r="AG218" i="29"/>
  <c r="AG181" i="29"/>
  <c r="AG250" i="29"/>
  <c r="AG223" i="29"/>
  <c r="AG213" i="29"/>
  <c r="AG151" i="29"/>
  <c r="AG262" i="29"/>
  <c r="AG230" i="29"/>
  <c r="AG198" i="29"/>
  <c r="AG166" i="29"/>
  <c r="AG234" i="29"/>
  <c r="AG206" i="29"/>
  <c r="AG170" i="29"/>
  <c r="AG256" i="29"/>
  <c r="AG224" i="29"/>
  <c r="AG192" i="29"/>
  <c r="AG160" i="29"/>
  <c r="AG258" i="29"/>
  <c r="AG282" i="29"/>
  <c r="AG189" i="29"/>
  <c r="AG289" i="29"/>
  <c r="AG200" i="29"/>
  <c r="AG293" i="29"/>
  <c r="AG239" i="29"/>
  <c r="AG286" i="29"/>
  <c r="AG212" i="29"/>
  <c r="AG191" i="29"/>
  <c r="AG235" i="29"/>
  <c r="AG182" i="29"/>
  <c r="AG238" i="29"/>
  <c r="AG202" i="29"/>
  <c r="AG294" i="29"/>
  <c r="AG274" i="29"/>
  <c r="AG285" i="29"/>
  <c r="AG153" i="29"/>
  <c r="AG246" i="29"/>
  <c r="AG159" i="29"/>
  <c r="AG257" i="29"/>
  <c r="AG241" i="29"/>
  <c r="AG226" i="29"/>
  <c r="AG297" i="29"/>
  <c r="AG272" i="29"/>
  <c r="AG253" i="29"/>
  <c r="AG247" i="29"/>
  <c r="AG214" i="29"/>
  <c r="AG259" i="29"/>
  <c r="AG180" i="29"/>
  <c r="AG295" i="29"/>
  <c r="AG210" i="29"/>
  <c r="AG178" i="29"/>
  <c r="AG275" i="29"/>
  <c r="AG211" i="29"/>
  <c r="AG264" i="29"/>
  <c r="AG292" i="29"/>
  <c r="AG236" i="29"/>
  <c r="AG152" i="29"/>
  <c r="AG217" i="29"/>
  <c r="AG245" i="29"/>
  <c r="AG154" i="29"/>
  <c r="AG254" i="29"/>
  <c r="AG244" i="29"/>
  <c r="AG186" i="29"/>
  <c r="AG271" i="29"/>
  <c r="AG225" i="29"/>
  <c r="AG161" i="29"/>
  <c r="AG267" i="29"/>
  <c r="AG209" i="29"/>
  <c r="AG194" i="29"/>
  <c r="AG298" i="29"/>
  <c r="AG173" i="29"/>
  <c r="AG227" i="29"/>
  <c r="AG193" i="29"/>
  <c r="AG177" i="29"/>
  <c r="AG162" i="29"/>
  <c r="AG284" i="29"/>
  <c r="AG183" i="29"/>
  <c r="AG163" i="29"/>
  <c r="AG190" i="29"/>
  <c r="AG174" i="29"/>
  <c r="AG279" i="29"/>
  <c r="AG242" i="29"/>
  <c r="AG299" i="29"/>
  <c r="AG287" i="29"/>
  <c r="AG45" i="28"/>
  <c r="AG202" i="28"/>
  <c r="AG243" i="28"/>
  <c r="AG245" i="28"/>
  <c r="AG274" i="28"/>
  <c r="AG277" i="28"/>
  <c r="AG286" i="28"/>
  <c r="AG291" i="28"/>
  <c r="AG295" i="28"/>
  <c r="AG296" i="28"/>
  <c r="AG171" i="28"/>
  <c r="AG182" i="28"/>
  <c r="AG187" i="28"/>
  <c r="AG191" i="28"/>
  <c r="AG198" i="28"/>
  <c r="AG231" i="28"/>
  <c r="AG235" i="28"/>
  <c r="AG242" i="28"/>
  <c r="AG253" i="28"/>
  <c r="AG262" i="28"/>
  <c r="AG151" i="28"/>
  <c r="AG155" i="28"/>
  <c r="AG162" i="28"/>
  <c r="AG167" i="28"/>
  <c r="AG174" i="28"/>
  <c r="AG186" i="28"/>
  <c r="AG194" i="28"/>
  <c r="AG214" i="28"/>
  <c r="AG234" i="28"/>
  <c r="AG238" i="28"/>
  <c r="AG251" i="28"/>
  <c r="AG292" i="28"/>
  <c r="AG154" i="28"/>
  <c r="AG158" i="28"/>
  <c r="AG219" i="28"/>
  <c r="AG263" i="28"/>
  <c r="AG281" i="28"/>
  <c r="AG290" i="28"/>
  <c r="AG166" i="28"/>
  <c r="AG199" i="28"/>
  <c r="AG210" i="28"/>
  <c r="AG215" i="28"/>
  <c r="AG222" i="28"/>
  <c r="AG239" i="28"/>
  <c r="AG270" i="28"/>
  <c r="AG289" i="28"/>
  <c r="AG298" i="28"/>
  <c r="AG213" i="28"/>
  <c r="AG258" i="28"/>
  <c r="AG217" i="28"/>
  <c r="AG181" i="28"/>
  <c r="AG294" i="28"/>
  <c r="AG159" i="28"/>
  <c r="AG225" i="28"/>
  <c r="AG201" i="28"/>
  <c r="AG177" i="28"/>
  <c r="AG178" i="28"/>
  <c r="AG193" i="28"/>
  <c r="AG272" i="28"/>
  <c r="AG255" i="28"/>
  <c r="AG279" i="28"/>
  <c r="AG160" i="28"/>
  <c r="AG276" i="28"/>
  <c r="AG271" i="28"/>
  <c r="AG196" i="28"/>
  <c r="AG163" i="28"/>
  <c r="AG260" i="28"/>
  <c r="AG244" i="28"/>
  <c r="AG232" i="28"/>
  <c r="AG216" i="28"/>
  <c r="AG200" i="28"/>
  <c r="AG184" i="28"/>
  <c r="AG266" i="28"/>
  <c r="AG218" i="28"/>
  <c r="AG283" i="28"/>
  <c r="AG207" i="28"/>
  <c r="AG265" i="28"/>
  <c r="AG241" i="28"/>
  <c r="AG221" i="28"/>
  <c r="AG190" i="28"/>
  <c r="AG284" i="28"/>
  <c r="AG282" i="28"/>
  <c r="AG257" i="28"/>
  <c r="AG229" i="28"/>
  <c r="AG223" i="28"/>
  <c r="AG254" i="28"/>
  <c r="AG273" i="28"/>
  <c r="AG246" i="28"/>
  <c r="AG226" i="28"/>
  <c r="AG203" i="28"/>
  <c r="AG185" i="28"/>
  <c r="AG192" i="28"/>
  <c r="AG228" i="28"/>
  <c r="AG297" i="28"/>
  <c r="AG275" i="28"/>
  <c r="AG264" i="28"/>
  <c r="AG248" i="28"/>
  <c r="AG236" i="28"/>
  <c r="AG220" i="28"/>
  <c r="AG204" i="28"/>
  <c r="AG188" i="28"/>
  <c r="AG172" i="28"/>
  <c r="AG287" i="28"/>
  <c r="AG250" i="28"/>
  <c r="AG173" i="28"/>
  <c r="AG285" i="28"/>
  <c r="AG233" i="28"/>
  <c r="AG175" i="28"/>
  <c r="AG161" i="28"/>
  <c r="AG230" i="28"/>
  <c r="AG165" i="28"/>
  <c r="AG288" i="28"/>
  <c r="AG209" i="28"/>
  <c r="AG206" i="28"/>
  <c r="AG269" i="28"/>
  <c r="AG183" i="28"/>
  <c r="AG237" i="28"/>
  <c r="AG157" i="28"/>
  <c r="AG212" i="28"/>
  <c r="AG268" i="28"/>
  <c r="AG180" i="28"/>
  <c r="AG224" i="28"/>
  <c r="AG179" i="28"/>
  <c r="AG293" i="28"/>
  <c r="AG252" i="28"/>
  <c r="AG259" i="28"/>
  <c r="AG240" i="28"/>
  <c r="AG208" i="28"/>
  <c r="AG176" i="28"/>
  <c r="AG168" i="28"/>
  <c r="AG152" i="28"/>
  <c r="AG164" i="28"/>
  <c r="AG153" i="28"/>
  <c r="AG299" i="28"/>
  <c r="AG247" i="28"/>
  <c r="AG300" i="28"/>
  <c r="AG261" i="28"/>
  <c r="AG249" i="28"/>
  <c r="AG205" i="28"/>
  <c r="AG278" i="28"/>
  <c r="AG227" i="28"/>
  <c r="AG156" i="28"/>
  <c r="AG170" i="28"/>
  <c r="AG267" i="28"/>
  <c r="AG169" i="28"/>
  <c r="AG256" i="28"/>
  <c r="AG211" i="28"/>
  <c r="AG189" i="28"/>
  <c r="AG197" i="28"/>
  <c r="AG280" i="28"/>
  <c r="AG195" i="28"/>
  <c r="AG157" i="26"/>
  <c r="AG183" i="26"/>
  <c r="AG191" i="26"/>
  <c r="AG209" i="26"/>
  <c r="AG218" i="26"/>
  <c r="AG219" i="26"/>
  <c r="AG221" i="26"/>
  <c r="AG153" i="26"/>
  <c r="AG165" i="26"/>
  <c r="AG177" i="26"/>
  <c r="AG189" i="26"/>
  <c r="AG190" i="26"/>
  <c r="AG193" i="26"/>
  <c r="AG197" i="26"/>
  <c r="AG205" i="26"/>
  <c r="AG227" i="26"/>
  <c r="AG277" i="26"/>
  <c r="AG195" i="26"/>
  <c r="AG223" i="26"/>
  <c r="AG271" i="26"/>
  <c r="AG181" i="26"/>
  <c r="AG207" i="26"/>
  <c r="AG241" i="26"/>
  <c r="AG251" i="26"/>
  <c r="AG253" i="26"/>
  <c r="AG255" i="26"/>
  <c r="AG257" i="26"/>
  <c r="AG270" i="26"/>
  <c r="AG287" i="26"/>
  <c r="AG293" i="26"/>
  <c r="AG294" i="26"/>
  <c r="AG297" i="26"/>
  <c r="AG151" i="26"/>
  <c r="AG155" i="26"/>
  <c r="AG159" i="26"/>
  <c r="AG173" i="26"/>
  <c r="AG179" i="26"/>
  <c r="AG233" i="26"/>
  <c r="AG235" i="26"/>
  <c r="AG239" i="26"/>
  <c r="AG261" i="26"/>
  <c r="AG269" i="26"/>
  <c r="AG279" i="26"/>
  <c r="AG281" i="26"/>
  <c r="AG285" i="26"/>
  <c r="AG286" i="26"/>
  <c r="AG289" i="26"/>
  <c r="AG167" i="26"/>
  <c r="AG169" i="26"/>
  <c r="AG185" i="26"/>
  <c r="AG187" i="26"/>
  <c r="AG242" i="26"/>
  <c r="AG250" i="26"/>
  <c r="AG254" i="26"/>
  <c r="AG265" i="26"/>
  <c r="AG278" i="26"/>
  <c r="AG228" i="26"/>
  <c r="AG283" i="26"/>
  <c r="AG202" i="26"/>
  <c r="AG290" i="26"/>
  <c r="AG196" i="26"/>
  <c r="AG282" i="26"/>
  <c r="AG238" i="26"/>
  <c r="AG229" i="26"/>
  <c r="AG204" i="26"/>
  <c r="AG236" i="26"/>
  <c r="AG213" i="26"/>
  <c r="AG194" i="26"/>
  <c r="AG171" i="26"/>
  <c r="AG252" i="26"/>
  <c r="AG232" i="26"/>
  <c r="AG158" i="26"/>
  <c r="AG263" i="26"/>
  <c r="AG214" i="26"/>
  <c r="AG199" i="26"/>
  <c r="AG178" i="26"/>
  <c r="AG162" i="26"/>
  <c r="AG284" i="26"/>
  <c r="AG216" i="26"/>
  <c r="AG258" i="26"/>
  <c r="AG210" i="26"/>
  <c r="AG300" i="26"/>
  <c r="AG298" i="26"/>
  <c r="AG273" i="26"/>
  <c r="AG266" i="26"/>
  <c r="AG203" i="26"/>
  <c r="AG248" i="26"/>
  <c r="AG296" i="26"/>
  <c r="AG272" i="26"/>
  <c r="AG208" i="26"/>
  <c r="AG180" i="26"/>
  <c r="AG164" i="26"/>
  <c r="AG184" i="26"/>
  <c r="AG168" i="26"/>
  <c r="AG152" i="26"/>
  <c r="AG172" i="26"/>
  <c r="AG262" i="26"/>
  <c r="AG247" i="26"/>
  <c r="AG198" i="26"/>
  <c r="AG259" i="26"/>
  <c r="AG240" i="26"/>
  <c r="AG292" i="26"/>
  <c r="AG237" i="26"/>
  <c r="AG222" i="26"/>
  <c r="AG276" i="26"/>
  <c r="AG192" i="26"/>
  <c r="AG268" i="26"/>
  <c r="AG234" i="26"/>
  <c r="AG212" i="26"/>
  <c r="AG267" i="26"/>
  <c r="AG244" i="26"/>
  <c r="AG161" i="26"/>
  <c r="AG288" i="26"/>
  <c r="AG163" i="26"/>
  <c r="AG264" i="26"/>
  <c r="AG220" i="26"/>
  <c r="AG200" i="26"/>
  <c r="AG182" i="26"/>
  <c r="AG166" i="26"/>
  <c r="AG186" i="26"/>
  <c r="AG170" i="26"/>
  <c r="AG154" i="26"/>
  <c r="AG174" i="26"/>
  <c r="AG246" i="26"/>
  <c r="AG231" i="26"/>
  <c r="AG299" i="26"/>
  <c r="AG245" i="26"/>
  <c r="AG225" i="26"/>
  <c r="AG274" i="26"/>
  <c r="AG175" i="26"/>
  <c r="AG226" i="26"/>
  <c r="AG295" i="26"/>
  <c r="AG291" i="26"/>
  <c r="AG275" i="26"/>
  <c r="AG249" i="26"/>
  <c r="AG217" i="26"/>
  <c r="AG201" i="26"/>
  <c r="AG260" i="26"/>
  <c r="AG256" i="26"/>
  <c r="AG215" i="26"/>
  <c r="AG160" i="26"/>
  <c r="AG243" i="26"/>
  <c r="AG156" i="26"/>
  <c r="AG224" i="26"/>
  <c r="AG188" i="26"/>
  <c r="AG230" i="26"/>
  <c r="AG176" i="26"/>
  <c r="AG211" i="26"/>
  <c r="AG280" i="26"/>
  <c r="AG206" i="26"/>
  <c r="V29" i="31"/>
  <c r="V233" i="31"/>
  <c r="V237" i="31"/>
  <c r="V245" i="31"/>
  <c r="V247" i="31"/>
  <c r="V214" i="31"/>
  <c r="V217" i="31"/>
  <c r="V221" i="31"/>
  <c r="V229" i="31"/>
  <c r="V231" i="31"/>
  <c r="V249" i="31"/>
  <c r="V253" i="31"/>
  <c r="V261" i="31"/>
  <c r="V157" i="31"/>
  <c r="V173" i="31"/>
  <c r="V189" i="31"/>
  <c r="V205" i="31"/>
  <c r="V222" i="31"/>
  <c r="V230" i="31"/>
  <c r="V241" i="31"/>
  <c r="V254" i="31"/>
  <c r="V262" i="31"/>
  <c r="V266" i="31"/>
  <c r="V272" i="31"/>
  <c r="V278" i="31"/>
  <c r="V280" i="31"/>
  <c r="V286" i="31"/>
  <c r="V288" i="31"/>
  <c r="V294" i="31"/>
  <c r="V296" i="31"/>
  <c r="V27" i="31"/>
  <c r="V161" i="31"/>
  <c r="V165" i="31"/>
  <c r="V181" i="31"/>
  <c r="V197" i="31"/>
  <c r="V213" i="31"/>
  <c r="V239" i="31"/>
  <c r="V264" i="31"/>
  <c r="V274" i="31"/>
  <c r="V276" i="31"/>
  <c r="V282" i="31"/>
  <c r="V284" i="31"/>
  <c r="V290" i="31"/>
  <c r="V292" i="31"/>
  <c r="V298" i="31"/>
  <c r="V300" i="31"/>
  <c r="V153" i="31"/>
  <c r="V169" i="31"/>
  <c r="V185" i="31"/>
  <c r="V201" i="31"/>
  <c r="V177" i="31"/>
  <c r="V238" i="31"/>
  <c r="V255" i="31"/>
  <c r="V257" i="31"/>
  <c r="V270" i="31"/>
  <c r="V209" i="31"/>
  <c r="V225" i="31"/>
  <c r="V193" i="31"/>
  <c r="V246" i="31"/>
  <c r="V263" i="31"/>
  <c r="V268" i="31"/>
  <c r="V228" i="31"/>
  <c r="V199" i="31"/>
  <c r="V175" i="31"/>
  <c r="V283" i="31"/>
  <c r="V171" i="31"/>
  <c r="V151" i="31"/>
  <c r="V267" i="31"/>
  <c r="V195" i="31"/>
  <c r="V236" i="31"/>
  <c r="V218" i="31"/>
  <c r="V184" i="31"/>
  <c r="V152" i="31"/>
  <c r="V240" i="31"/>
  <c r="V232" i="31"/>
  <c r="V196" i="31"/>
  <c r="V164" i="31"/>
  <c r="V293" i="31"/>
  <c r="V285" i="31"/>
  <c r="V277" i="31"/>
  <c r="V269" i="31"/>
  <c r="V206" i="31"/>
  <c r="V174" i="31"/>
  <c r="V243" i="31"/>
  <c r="V202" i="31"/>
  <c r="V170" i="31"/>
  <c r="V183" i="31"/>
  <c r="V216" i="31"/>
  <c r="V159" i="31"/>
  <c r="V275" i="31"/>
  <c r="V220" i="31"/>
  <c r="V155" i="31"/>
  <c r="V295" i="31"/>
  <c r="V179" i="31"/>
  <c r="V208" i="31"/>
  <c r="V176" i="31"/>
  <c r="V188" i="31"/>
  <c r="V156" i="31"/>
  <c r="V251" i="31"/>
  <c r="V182" i="31"/>
  <c r="V242" i="31"/>
  <c r="V210" i="31"/>
  <c r="V178" i="31"/>
  <c r="V271" i="31"/>
  <c r="V207" i="31"/>
  <c r="V299" i="31"/>
  <c r="V203" i="31"/>
  <c r="V287" i="31"/>
  <c r="V244" i="31"/>
  <c r="V163" i="31"/>
  <c r="V224" i="31"/>
  <c r="V200" i="31"/>
  <c r="V168" i="31"/>
  <c r="V252" i="31"/>
  <c r="V212" i="31"/>
  <c r="V180" i="31"/>
  <c r="V223" i="31"/>
  <c r="V297" i="31"/>
  <c r="V289" i="31"/>
  <c r="V281" i="31"/>
  <c r="V273" i="31"/>
  <c r="V265" i="31"/>
  <c r="V250" i="31"/>
  <c r="V235" i="31"/>
  <c r="V190" i="31"/>
  <c r="V158" i="31"/>
  <c r="V259" i="31"/>
  <c r="V227" i="31"/>
  <c r="V186" i="31"/>
  <c r="V154" i="31"/>
  <c r="V260" i="31"/>
  <c r="V191" i="31"/>
  <c r="V291" i="31"/>
  <c r="V187" i="31"/>
  <c r="V167" i="31"/>
  <c r="V279" i="31"/>
  <c r="V211" i="31"/>
  <c r="V256" i="31"/>
  <c r="V248" i="31"/>
  <c r="V192" i="31"/>
  <c r="V160" i="31"/>
  <c r="V204" i="31"/>
  <c r="V172" i="31"/>
  <c r="V234" i="31"/>
  <c r="V198" i="31"/>
  <c r="V166" i="31"/>
  <c r="V215" i="31"/>
  <c r="V258" i="31"/>
  <c r="V226" i="31"/>
  <c r="V219" i="31"/>
  <c r="V194" i="31"/>
  <c r="V162" i="31"/>
  <c r="V122" i="31"/>
  <c r="V114" i="31"/>
  <c r="V108" i="31"/>
  <c r="V103" i="31"/>
  <c r="V89" i="31"/>
  <c r="V79" i="31"/>
  <c r="V69" i="31"/>
  <c r="V56" i="31"/>
  <c r="V46" i="31"/>
  <c r="V57" i="31"/>
  <c r="V151" i="30"/>
  <c r="V153" i="30"/>
  <c r="V157" i="30"/>
  <c r="V166" i="30"/>
  <c r="V178" i="30"/>
  <c r="V183" i="30"/>
  <c r="V185" i="30"/>
  <c r="V189" i="30"/>
  <c r="V165" i="30"/>
  <c r="V174" i="30"/>
  <c r="V175" i="30"/>
  <c r="V177" i="30"/>
  <c r="V179" i="30"/>
  <c r="V197" i="30"/>
  <c r="V206" i="30"/>
  <c r="V207" i="30"/>
  <c r="V209" i="30"/>
  <c r="V211" i="30"/>
  <c r="V229" i="30"/>
  <c r="V245" i="30"/>
  <c r="V261" i="30"/>
  <c r="V267" i="30"/>
  <c r="V268" i="30"/>
  <c r="V274" i="30"/>
  <c r="V163" i="30"/>
  <c r="V169" i="30"/>
  <c r="V190" i="30"/>
  <c r="V194" i="30"/>
  <c r="V205" i="30"/>
  <c r="V213" i="30"/>
  <c r="V214" i="30"/>
  <c r="V223" i="30"/>
  <c r="V227" i="30"/>
  <c r="V231" i="30"/>
  <c r="V233" i="30"/>
  <c r="V239" i="30"/>
  <c r="V243" i="30"/>
  <c r="V247" i="30"/>
  <c r="V249" i="30"/>
  <c r="V253" i="30"/>
  <c r="V254" i="30"/>
  <c r="V279" i="30"/>
  <c r="V283" i="30"/>
  <c r="V284" i="30"/>
  <c r="V290" i="30"/>
  <c r="V159" i="30"/>
  <c r="V167" i="30"/>
  <c r="V158" i="30"/>
  <c r="V162" i="30"/>
  <c r="V191" i="30"/>
  <c r="V210" i="30"/>
  <c r="V257" i="30"/>
  <c r="V258" i="30"/>
  <c r="V263" i="30"/>
  <c r="V271" i="30"/>
  <c r="V300" i="30"/>
  <c r="V182" i="30"/>
  <c r="V193" i="30"/>
  <c r="V195" i="30"/>
  <c r="V198" i="30"/>
  <c r="V217" i="30"/>
  <c r="V226" i="30"/>
  <c r="V242" i="30"/>
  <c r="V266" i="30"/>
  <c r="V270" i="30"/>
  <c r="V278" i="30"/>
  <c r="V288" i="30"/>
  <c r="V298" i="30"/>
  <c r="V299" i="30"/>
  <c r="V161" i="30"/>
  <c r="V173" i="30"/>
  <c r="V215" i="30"/>
  <c r="V225" i="30"/>
  <c r="V230" i="30"/>
  <c r="V241" i="30"/>
  <c r="V246" i="30"/>
  <c r="V259" i="30"/>
  <c r="V276" i="30"/>
  <c r="V286" i="30"/>
  <c r="V287" i="30"/>
  <c r="V255" i="30"/>
  <c r="V272" i="30"/>
  <c r="V275" i="30"/>
  <c r="V282" i="30"/>
  <c r="V291" i="30"/>
  <c r="V292" i="30"/>
  <c r="V294" i="30"/>
  <c r="V295" i="30"/>
  <c r="V181" i="30"/>
  <c r="V199" i="30"/>
  <c r="V201" i="30"/>
  <c r="V221" i="30"/>
  <c r="V222" i="30"/>
  <c r="V237" i="30"/>
  <c r="V238" i="30"/>
  <c r="V240" i="30"/>
  <c r="V212" i="30"/>
  <c r="V208" i="30"/>
  <c r="V180" i="30"/>
  <c r="V200" i="30"/>
  <c r="V293" i="30"/>
  <c r="V277" i="30"/>
  <c r="V251" i="30"/>
  <c r="V297" i="30"/>
  <c r="V281" i="30"/>
  <c r="V265" i="30"/>
  <c r="V203" i="30"/>
  <c r="V171" i="30"/>
  <c r="V262" i="30"/>
  <c r="V176" i="30"/>
  <c r="V260" i="30"/>
  <c r="V228" i="30"/>
  <c r="V168" i="30"/>
  <c r="V27" i="30"/>
  <c r="V235" i="30"/>
  <c r="V269" i="30"/>
  <c r="V220" i="30"/>
  <c r="V188" i="30"/>
  <c r="V156" i="30"/>
  <c r="V236" i="30"/>
  <c r="V219" i="30"/>
  <c r="V187" i="30"/>
  <c r="V155" i="30"/>
  <c r="V224" i="30"/>
  <c r="V244" i="30"/>
  <c r="V196" i="30"/>
  <c r="V204" i="30"/>
  <c r="V172" i="30"/>
  <c r="V248" i="30"/>
  <c r="V234" i="30"/>
  <c r="V202" i="30"/>
  <c r="V170" i="30"/>
  <c r="V216" i="30"/>
  <c r="V152" i="30"/>
  <c r="V256" i="30"/>
  <c r="V184" i="30"/>
  <c r="V232" i="30"/>
  <c r="V164" i="30"/>
  <c r="V192" i="30"/>
  <c r="V160" i="30"/>
  <c r="V218" i="30"/>
  <c r="V186" i="30"/>
  <c r="V154" i="30"/>
  <c r="V285" i="30"/>
  <c r="V252" i="30"/>
  <c r="V250" i="30"/>
  <c r="V296" i="30"/>
  <c r="V289" i="30"/>
  <c r="V280" i="30"/>
  <c r="V273" i="30"/>
  <c r="V264" i="30"/>
  <c r="V175" i="29"/>
  <c r="V191" i="29"/>
  <c r="V197" i="29"/>
  <c r="V199" i="29"/>
  <c r="V207" i="29"/>
  <c r="V224" i="29"/>
  <c r="V225" i="29"/>
  <c r="V227" i="29"/>
  <c r="V235" i="29"/>
  <c r="V244" i="29"/>
  <c r="V251" i="29"/>
  <c r="V260" i="29"/>
  <c r="V272" i="29"/>
  <c r="V151" i="29"/>
  <c r="V161" i="29"/>
  <c r="V165" i="29"/>
  <c r="V167" i="29"/>
  <c r="V171" i="29"/>
  <c r="V176" i="29"/>
  <c r="V177" i="29"/>
  <c r="V179" i="29"/>
  <c r="V180" i="29"/>
  <c r="V219" i="29"/>
  <c r="V223" i="29"/>
  <c r="V259" i="29"/>
  <c r="V263" i="29"/>
  <c r="V282" i="29"/>
  <c r="V284" i="29"/>
  <c r="V288" i="29"/>
  <c r="V159" i="29"/>
  <c r="V160" i="29"/>
  <c r="V183" i="29"/>
  <c r="V187" i="29"/>
  <c r="V192" i="29"/>
  <c r="V193" i="29"/>
  <c r="V195" i="29"/>
  <c r="V196" i="29"/>
  <c r="V228" i="29"/>
  <c r="V241" i="29"/>
  <c r="V261" i="29"/>
  <c r="V280" i="29"/>
  <c r="V289" i="29"/>
  <c r="V290" i="29"/>
  <c r="V292" i="29"/>
  <c r="V294" i="29"/>
  <c r="V295" i="29"/>
  <c r="V298" i="29"/>
  <c r="V27" i="29"/>
  <c r="V154" i="29"/>
  <c r="V155" i="29"/>
  <c r="V231" i="29"/>
  <c r="V239" i="29"/>
  <c r="V281" i="29"/>
  <c r="V164" i="29"/>
  <c r="V208" i="29"/>
  <c r="V215" i="29"/>
  <c r="V247" i="29"/>
  <c r="V268" i="29"/>
  <c r="V276" i="29"/>
  <c r="V293" i="29"/>
  <c r="V163" i="29"/>
  <c r="V203" i="29"/>
  <c r="V211" i="29"/>
  <c r="V255" i="29"/>
  <c r="V209" i="29"/>
  <c r="V229" i="29"/>
  <c r="V243" i="29"/>
  <c r="V256" i="29"/>
  <c r="V269" i="29"/>
  <c r="V273" i="29"/>
  <c r="V299" i="29"/>
  <c r="V213" i="29"/>
  <c r="V240" i="29"/>
  <c r="V257" i="29"/>
  <c r="V287" i="29"/>
  <c r="V242" i="29"/>
  <c r="V238" i="29"/>
  <c r="V162" i="29"/>
  <c r="V300" i="29"/>
  <c r="V275" i="29"/>
  <c r="V206" i="29"/>
  <c r="V190" i="29"/>
  <c r="V174" i="29"/>
  <c r="V265" i="29"/>
  <c r="V249" i="29"/>
  <c r="V153" i="29"/>
  <c r="V266" i="29"/>
  <c r="V233" i="29"/>
  <c r="V230" i="29"/>
  <c r="V166" i="29"/>
  <c r="V252" i="29"/>
  <c r="V205" i="29"/>
  <c r="V188" i="29"/>
  <c r="V283" i="29"/>
  <c r="V267" i="29"/>
  <c r="V210" i="29"/>
  <c r="V194" i="29"/>
  <c r="V178" i="29"/>
  <c r="V271" i="29"/>
  <c r="V297" i="29"/>
  <c r="V226" i="29"/>
  <c r="V158" i="29"/>
  <c r="V291" i="29"/>
  <c r="V258" i="29"/>
  <c r="V201" i="29"/>
  <c r="V185" i="29"/>
  <c r="V169" i="29"/>
  <c r="V286" i="29"/>
  <c r="V212" i="29"/>
  <c r="V237" i="29"/>
  <c r="V220" i="29"/>
  <c r="V173" i="29"/>
  <c r="V156" i="29"/>
  <c r="V296" i="29"/>
  <c r="V152" i="29"/>
  <c r="V222" i="29"/>
  <c r="V254" i="29"/>
  <c r="V279" i="29"/>
  <c r="V234" i="29"/>
  <c r="V262" i="29"/>
  <c r="V216" i="29"/>
  <c r="V202" i="29"/>
  <c r="V277" i="29"/>
  <c r="V245" i="29"/>
  <c r="V181" i="29"/>
  <c r="V221" i="29"/>
  <c r="V274" i="29"/>
  <c r="V246" i="29"/>
  <c r="V200" i="29"/>
  <c r="V270" i="29"/>
  <c r="V204" i="29"/>
  <c r="V214" i="29"/>
  <c r="V278" i="29"/>
  <c r="V182" i="29"/>
  <c r="V248" i="29"/>
  <c r="V184" i="29"/>
  <c r="V236" i="29"/>
  <c r="V189" i="29"/>
  <c r="V170" i="29"/>
  <c r="V198" i="29"/>
  <c r="V264" i="29"/>
  <c r="V285" i="29"/>
  <c r="V250" i="29"/>
  <c r="V217" i="29"/>
  <c r="V186" i="29"/>
  <c r="V253" i="29"/>
  <c r="V172" i="29"/>
  <c r="V232" i="29"/>
  <c r="V218" i="29"/>
  <c r="V157" i="29"/>
  <c r="V168" i="29"/>
  <c r="V63" i="28"/>
  <c r="V156" i="28"/>
  <c r="V168" i="28"/>
  <c r="V173" i="28"/>
  <c r="V175" i="28"/>
  <c r="V179" i="28"/>
  <c r="V188" i="28"/>
  <c r="V200" i="28"/>
  <c r="V205" i="28"/>
  <c r="V207" i="28"/>
  <c r="V211" i="28"/>
  <c r="V220" i="28"/>
  <c r="V228" i="28"/>
  <c r="V229" i="28"/>
  <c r="V231" i="28"/>
  <c r="V233" i="28"/>
  <c r="V237" i="28"/>
  <c r="V243" i="28"/>
  <c r="V252" i="28"/>
  <c r="V264" i="28"/>
  <c r="V265" i="28"/>
  <c r="V270" i="28"/>
  <c r="V271" i="28"/>
  <c r="V152" i="28"/>
  <c r="V157" i="28"/>
  <c r="V159" i="28"/>
  <c r="V163" i="28"/>
  <c r="V172" i="28"/>
  <c r="V184" i="28"/>
  <c r="V189" i="28"/>
  <c r="V191" i="28"/>
  <c r="V195" i="28"/>
  <c r="V204" i="28"/>
  <c r="V216" i="28"/>
  <c r="V221" i="28"/>
  <c r="V223" i="28"/>
  <c r="V235" i="28"/>
  <c r="V248" i="28"/>
  <c r="V277" i="28"/>
  <c r="V151" i="28"/>
  <c r="V164" i="28"/>
  <c r="V181" i="28"/>
  <c r="V201" i="28"/>
  <c r="V203" i="28"/>
  <c r="V215" i="28"/>
  <c r="V244" i="28"/>
  <c r="V263" i="28"/>
  <c r="V293" i="28"/>
  <c r="V297" i="28"/>
  <c r="V153" i="28"/>
  <c r="V155" i="28"/>
  <c r="V167" i="28"/>
  <c r="V180" i="28"/>
  <c r="V197" i="28"/>
  <c r="V169" i="28"/>
  <c r="V171" i="28"/>
  <c r="V183" i="28"/>
  <c r="V196" i="28"/>
  <c r="V213" i="28"/>
  <c r="V227" i="28"/>
  <c r="V232" i="28"/>
  <c r="V239" i="28"/>
  <c r="V249" i="28"/>
  <c r="V251" i="28"/>
  <c r="V269" i="28"/>
  <c r="V281" i="28"/>
  <c r="V286" i="28"/>
  <c r="V287" i="28"/>
  <c r="V289" i="28"/>
  <c r="V291" i="28"/>
  <c r="V165" i="28"/>
  <c r="V185" i="28"/>
  <c r="V187" i="28"/>
  <c r="V199" i="28"/>
  <c r="V212" i="28"/>
  <c r="V245" i="28"/>
  <c r="V273" i="28"/>
  <c r="V274" i="28"/>
  <c r="V290" i="28"/>
  <c r="V219" i="28"/>
  <c r="V255" i="28"/>
  <c r="V275" i="28"/>
  <c r="V217" i="28"/>
  <c r="V247" i="28"/>
  <c r="V259" i="28"/>
  <c r="V257" i="28"/>
  <c r="V285" i="28"/>
  <c r="V222" i="28"/>
  <c r="V250" i="28"/>
  <c r="V284" i="28"/>
  <c r="V218" i="28"/>
  <c r="V174" i="28"/>
  <c r="V292" i="28"/>
  <c r="V272" i="28"/>
  <c r="V276" i="28"/>
  <c r="V246" i="28"/>
  <c r="V294" i="28"/>
  <c r="V225" i="28"/>
  <c r="V254" i="28"/>
  <c r="V210" i="28"/>
  <c r="V178" i="28"/>
  <c r="V282" i="28"/>
  <c r="V267" i="28"/>
  <c r="V208" i="28"/>
  <c r="V176" i="28"/>
  <c r="V190" i="28"/>
  <c r="V154" i="28"/>
  <c r="V300" i="28"/>
  <c r="V198" i="28"/>
  <c r="V166" i="28"/>
  <c r="V268" i="28"/>
  <c r="V214" i="28"/>
  <c r="V182" i="28"/>
  <c r="V261" i="28"/>
  <c r="V238" i="28"/>
  <c r="V224" i="28"/>
  <c r="V192" i="28"/>
  <c r="V160" i="28"/>
  <c r="V266" i="28"/>
  <c r="V260" i="28"/>
  <c r="V236" i="28"/>
  <c r="V288" i="28"/>
  <c r="V170" i="28"/>
  <c r="V296" i="28"/>
  <c r="V280" i="28"/>
  <c r="V206" i="28"/>
  <c r="V279" i="28"/>
  <c r="V256" i="28"/>
  <c r="V262" i="28"/>
  <c r="V242" i="28"/>
  <c r="V240" i="28"/>
  <c r="V226" i="28"/>
  <c r="V209" i="28"/>
  <c r="V177" i="28"/>
  <c r="V299" i="28"/>
  <c r="V258" i="28"/>
  <c r="V253" i="28"/>
  <c r="V241" i="28"/>
  <c r="V202" i="28"/>
  <c r="V158" i="28"/>
  <c r="V230" i="28"/>
  <c r="V186" i="28"/>
  <c r="V27" i="28"/>
  <c r="V234" i="28"/>
  <c r="V295" i="28"/>
  <c r="V278" i="28"/>
  <c r="V193" i="28"/>
  <c r="V161" i="28"/>
  <c r="V298" i="28"/>
  <c r="V283" i="28"/>
  <c r="V194" i="28"/>
  <c r="V162" i="28"/>
  <c r="V148" i="28"/>
  <c r="V132" i="28"/>
  <c r="V116" i="28"/>
  <c r="V81" i="28"/>
  <c r="V51" i="28"/>
  <c r="V144" i="28"/>
  <c r="V128" i="28"/>
  <c r="V112" i="28"/>
  <c r="V77" i="28"/>
  <c r="V34" i="28"/>
  <c r="V140" i="28"/>
  <c r="V124" i="28"/>
  <c r="V108" i="28"/>
  <c r="V99" i="28"/>
  <c r="V71" i="28"/>
  <c r="V89" i="26"/>
  <c r="V153" i="26"/>
  <c r="V160" i="26"/>
  <c r="V173" i="26"/>
  <c r="V185" i="26"/>
  <c r="V192" i="26"/>
  <c r="V204" i="26"/>
  <c r="V205" i="26"/>
  <c r="V207" i="26"/>
  <c r="V211" i="26"/>
  <c r="V231" i="26"/>
  <c r="V236" i="26"/>
  <c r="V237" i="26"/>
  <c r="V239" i="26"/>
  <c r="V243" i="26"/>
  <c r="V263" i="26"/>
  <c r="V268" i="26"/>
  <c r="V269" i="26"/>
  <c r="V156" i="26"/>
  <c r="V161" i="26"/>
  <c r="V164" i="26"/>
  <c r="V168" i="26"/>
  <c r="V188" i="26"/>
  <c r="V193" i="26"/>
  <c r="V196" i="26"/>
  <c r="V200" i="26"/>
  <c r="V201" i="26"/>
  <c r="V208" i="26"/>
  <c r="V212" i="26"/>
  <c r="V213" i="26"/>
  <c r="V219" i="26"/>
  <c r="V232" i="26"/>
  <c r="V233" i="26"/>
  <c r="V240" i="26"/>
  <c r="V244" i="26"/>
  <c r="V245" i="26"/>
  <c r="V251" i="26"/>
  <c r="V264" i="26"/>
  <c r="V265" i="26"/>
  <c r="V152" i="26"/>
  <c r="V172" i="26"/>
  <c r="V177" i="26"/>
  <c r="V180" i="26"/>
  <c r="V184" i="26"/>
  <c r="V203" i="26"/>
  <c r="V216" i="26"/>
  <c r="V217" i="26"/>
  <c r="V224" i="26"/>
  <c r="V228" i="26"/>
  <c r="V229" i="26"/>
  <c r="V235" i="26"/>
  <c r="V248" i="26"/>
  <c r="V249" i="26"/>
  <c r="V256" i="26"/>
  <c r="V260" i="26"/>
  <c r="V261" i="26"/>
  <c r="V267" i="26"/>
  <c r="V169" i="26"/>
  <c r="V215" i="26"/>
  <c r="V220" i="26"/>
  <c r="V253" i="26"/>
  <c r="V259" i="26"/>
  <c r="V275" i="26"/>
  <c r="V279" i="26"/>
  <c r="V176" i="26"/>
  <c r="V221" i="26"/>
  <c r="V247" i="26"/>
  <c r="V282" i="26"/>
  <c r="V291" i="26"/>
  <c r="V295" i="26"/>
  <c r="V189" i="26"/>
  <c r="V223" i="26"/>
  <c r="V271" i="26"/>
  <c r="V272" i="26"/>
  <c r="V280" i="26"/>
  <c r="V281" i="26"/>
  <c r="V283" i="26"/>
  <c r="V285" i="26"/>
  <c r="V287" i="26"/>
  <c r="V289" i="26"/>
  <c r="V227" i="26"/>
  <c r="V293" i="26"/>
  <c r="V297" i="26"/>
  <c r="V157" i="26"/>
  <c r="V255" i="26"/>
  <c r="V294" i="26"/>
  <c r="V298" i="26"/>
  <c r="V299" i="26"/>
  <c r="V252" i="26"/>
  <c r="V286" i="26"/>
  <c r="V290" i="26"/>
  <c r="V274" i="26"/>
  <c r="V151" i="26"/>
  <c r="V191" i="26"/>
  <c r="V165" i="26"/>
  <c r="V195" i="26"/>
  <c r="V155" i="26"/>
  <c r="V300" i="26"/>
  <c r="V276" i="26"/>
  <c r="V296" i="26"/>
  <c r="V258" i="26"/>
  <c r="V226" i="26"/>
  <c r="V210" i="26"/>
  <c r="V262" i="26"/>
  <c r="V190" i="26"/>
  <c r="V158" i="26"/>
  <c r="V186" i="26"/>
  <c r="V154" i="26"/>
  <c r="V225" i="26"/>
  <c r="V182" i="26"/>
  <c r="V178" i="26"/>
  <c r="V187" i="26"/>
  <c r="V277" i="26"/>
  <c r="V273" i="26"/>
  <c r="V288" i="26"/>
  <c r="V284" i="26"/>
  <c r="V257" i="26"/>
  <c r="V266" i="26"/>
  <c r="V218" i="26"/>
  <c r="V198" i="26"/>
  <c r="V246" i="26"/>
  <c r="V230" i="26"/>
  <c r="V214" i="26"/>
  <c r="V27" i="26"/>
  <c r="V171" i="26"/>
  <c r="V179" i="26"/>
  <c r="V159" i="26"/>
  <c r="V175" i="26"/>
  <c r="V199" i="26"/>
  <c r="V163" i="26"/>
  <c r="V197" i="26"/>
  <c r="V254" i="26"/>
  <c r="V222" i="26"/>
  <c r="V292" i="26"/>
  <c r="V278" i="26"/>
  <c r="V270" i="26"/>
  <c r="V238" i="26"/>
  <c r="V206" i="26"/>
  <c r="V194" i="26"/>
  <c r="V250" i="26"/>
  <c r="V234" i="26"/>
  <c r="V202" i="26"/>
  <c r="V181" i="26"/>
  <c r="V242" i="26"/>
  <c r="V183" i="26"/>
  <c r="V167" i="26"/>
  <c r="V241" i="26"/>
  <c r="V209" i="26"/>
  <c r="V166" i="26"/>
  <c r="V174" i="26"/>
  <c r="V162" i="26"/>
  <c r="V170" i="26"/>
  <c r="AG117" i="31"/>
  <c r="AG95" i="31"/>
  <c r="AG149" i="31"/>
  <c r="V136" i="31"/>
  <c r="V128" i="31"/>
  <c r="V121" i="31"/>
  <c r="V117" i="31"/>
  <c r="V126" i="31"/>
  <c r="V118" i="31"/>
  <c r="V113" i="31"/>
  <c r="V109" i="31"/>
  <c r="V105" i="31"/>
  <c r="V101" i="31"/>
  <c r="V91" i="31"/>
  <c r="V83" i="31"/>
  <c r="V75" i="31"/>
  <c r="V67" i="31"/>
  <c r="V58" i="31"/>
  <c r="V50" i="31"/>
  <c r="AG38" i="31"/>
  <c r="V148" i="31"/>
  <c r="AG145" i="31"/>
  <c r="V53" i="31"/>
  <c r="AG5" i="31"/>
  <c r="AG115" i="30"/>
  <c r="AG107" i="30"/>
  <c r="AG99" i="30"/>
  <c r="AG91" i="30"/>
  <c r="AG83" i="30"/>
  <c r="AG75" i="30"/>
  <c r="AG67" i="30"/>
  <c r="AG59" i="30"/>
  <c r="AG51" i="30"/>
  <c r="AG144" i="30"/>
  <c r="AG136" i="30"/>
  <c r="AG128" i="30"/>
  <c r="AG38" i="30"/>
  <c r="AG11" i="30"/>
  <c r="AG121" i="30"/>
  <c r="AG113" i="30"/>
  <c r="AG105" i="30"/>
  <c r="AG97" i="30"/>
  <c r="AG89" i="30"/>
  <c r="AG81" i="30"/>
  <c r="AG73" i="30"/>
  <c r="AG65" i="30"/>
  <c r="AG57" i="30"/>
  <c r="AG49" i="30"/>
  <c r="AG150" i="30"/>
  <c r="AG142" i="30"/>
  <c r="AG134" i="30"/>
  <c r="AG126" i="30"/>
  <c r="AG10" i="30"/>
  <c r="AG108" i="29"/>
  <c r="AG76" i="29"/>
  <c r="AG44" i="29"/>
  <c r="AG25" i="29"/>
  <c r="AG24" i="29"/>
  <c r="AG116" i="29"/>
  <c r="AG84" i="29"/>
  <c r="AG52" i="29"/>
  <c r="AG28" i="29"/>
  <c r="AG100" i="29"/>
  <c r="AG68" i="29"/>
  <c r="AG36" i="29"/>
  <c r="AG15" i="29"/>
  <c r="AG124" i="29"/>
  <c r="AG92" i="29"/>
  <c r="V146" i="28"/>
  <c r="V138" i="28"/>
  <c r="V130" i="28"/>
  <c r="V122" i="28"/>
  <c r="V114" i="28"/>
  <c r="V106" i="28"/>
  <c r="V32" i="28"/>
  <c r="V95" i="28"/>
  <c r="V79" i="28"/>
  <c r="V67" i="28"/>
  <c r="V49" i="28"/>
  <c r="V150" i="28"/>
  <c r="V142" i="28"/>
  <c r="V134" i="28"/>
  <c r="V126" i="28"/>
  <c r="V118" i="28"/>
  <c r="V110" i="28"/>
  <c r="V103" i="28"/>
  <c r="V87" i="28"/>
  <c r="V73" i="28"/>
  <c r="V138" i="26"/>
  <c r="V145" i="26"/>
  <c r="V129" i="26"/>
  <c r="V148" i="26"/>
  <c r="V126" i="26"/>
  <c r="V105" i="26"/>
  <c r="V97" i="26"/>
  <c r="V38" i="26"/>
  <c r="V124" i="26"/>
  <c r="V147" i="26"/>
  <c r="V139" i="26"/>
  <c r="V131" i="26"/>
  <c r="V123" i="26"/>
  <c r="V142" i="26"/>
  <c r="V130" i="26"/>
  <c r="V115" i="26"/>
  <c r="V107" i="26"/>
  <c r="V99" i="26"/>
  <c r="V91" i="26"/>
  <c r="V122" i="26"/>
  <c r="V137" i="26"/>
  <c r="V121" i="26"/>
  <c r="V140" i="26"/>
  <c r="V113" i="26"/>
  <c r="V40" i="26"/>
  <c r="V150" i="26"/>
  <c r="V132" i="26"/>
  <c r="V116" i="26"/>
  <c r="V143" i="26"/>
  <c r="V135" i="26"/>
  <c r="V127" i="26"/>
  <c r="V119" i="26"/>
  <c r="V146" i="26"/>
  <c r="V136" i="26"/>
  <c r="V120" i="26"/>
  <c r="V111" i="26"/>
  <c r="V103" i="26"/>
  <c r="V95" i="26"/>
  <c r="V36" i="26"/>
  <c r="V128" i="26"/>
  <c r="V149" i="26"/>
  <c r="V141" i="26"/>
  <c r="V133" i="26"/>
  <c r="V125" i="26"/>
  <c r="V117" i="26"/>
  <c r="V144" i="26"/>
  <c r="V134" i="26"/>
  <c r="V118" i="26"/>
  <c r="V109" i="26"/>
  <c r="V101" i="26"/>
  <c r="V93" i="26"/>
  <c r="AG133" i="26"/>
  <c r="AG150" i="26"/>
  <c r="V30" i="26"/>
  <c r="AG28" i="26"/>
  <c r="AG41" i="26"/>
  <c r="Z122" i="13"/>
  <c r="AD122" i="13"/>
  <c r="AG92" i="31"/>
  <c r="AG87" i="31"/>
  <c r="AG84" i="31"/>
  <c r="AG79" i="31"/>
  <c r="AG76" i="31"/>
  <c r="AG71" i="31"/>
  <c r="AG68" i="31"/>
  <c r="AG63" i="31"/>
  <c r="AG42" i="31"/>
  <c r="AG43" i="31"/>
  <c r="AG29" i="31"/>
  <c r="AG150" i="31"/>
  <c r="AG148" i="31"/>
  <c r="AG146" i="31"/>
  <c r="AG144" i="31"/>
  <c r="AG142" i="31"/>
  <c r="AG140" i="31"/>
  <c r="AG138" i="31"/>
  <c r="AG136" i="31"/>
  <c r="AG134" i="31"/>
  <c r="AG132" i="31"/>
  <c r="AG130" i="31"/>
  <c r="AG128" i="31"/>
  <c r="AG126" i="31"/>
  <c r="AG124" i="31"/>
  <c r="AG122" i="31"/>
  <c r="AG120" i="31"/>
  <c r="AG118" i="31"/>
  <c r="AG116" i="31"/>
  <c r="AG114" i="31"/>
  <c r="AG112" i="31"/>
  <c r="AG110" i="31"/>
  <c r="AG108" i="31"/>
  <c r="AG106" i="31"/>
  <c r="AG104" i="31"/>
  <c r="AG102" i="31"/>
  <c r="AG100" i="31"/>
  <c r="AG98" i="31"/>
  <c r="AG60" i="31"/>
  <c r="AG58" i="31"/>
  <c r="AG56" i="31"/>
  <c r="AG54" i="31"/>
  <c r="AG52" i="31"/>
  <c r="AG50" i="31"/>
  <c r="AG48" i="31"/>
  <c r="AG46" i="31"/>
  <c r="AG44" i="31"/>
  <c r="AG21" i="31"/>
  <c r="AG18" i="31"/>
  <c r="AG14" i="31"/>
  <c r="AG20" i="31"/>
  <c r="AG19" i="31"/>
  <c r="AG16" i="31"/>
  <c r="R3" i="31"/>
  <c r="AG61" i="31"/>
  <c r="AG59" i="31"/>
  <c r="AG57" i="31"/>
  <c r="AG55" i="31"/>
  <c r="AG53" i="31"/>
  <c r="AG51" i="31"/>
  <c r="AG49" i="31"/>
  <c r="AG47" i="31"/>
  <c r="AG45" i="31"/>
  <c r="AG28" i="31"/>
  <c r="AG24" i="31"/>
  <c r="AG26" i="31"/>
  <c r="AG13" i="31"/>
  <c r="AG11" i="31"/>
  <c r="AG10" i="31"/>
  <c r="AG8" i="31"/>
  <c r="AG6" i="31"/>
  <c r="AG12" i="31"/>
  <c r="AG9" i="31"/>
  <c r="AG27" i="31"/>
  <c r="AG25" i="31"/>
  <c r="AG30" i="31"/>
  <c r="AG39" i="31"/>
  <c r="AG23" i="31"/>
  <c r="AG35" i="31"/>
  <c r="AG41" i="31"/>
  <c r="AG129" i="31"/>
  <c r="AG133" i="31"/>
  <c r="AG137" i="31"/>
  <c r="AG93" i="31"/>
  <c r="AG97" i="31"/>
  <c r="AG96" i="31"/>
  <c r="AG123" i="31"/>
  <c r="AG143" i="31"/>
  <c r="AG17" i="31"/>
  <c r="AG15" i="31"/>
  <c r="AG135" i="31"/>
  <c r="AG139" i="31"/>
  <c r="AG62" i="31"/>
  <c r="AG65" i="31"/>
  <c r="AG66" i="31"/>
  <c r="AG69" i="31"/>
  <c r="AG70" i="31"/>
  <c r="AG73" i="31"/>
  <c r="AG74" i="31"/>
  <c r="AG77" i="31"/>
  <c r="AG78" i="31"/>
  <c r="AG81" i="31"/>
  <c r="AG82" i="31"/>
  <c r="AG85" i="31"/>
  <c r="AG86" i="31"/>
  <c r="AG89" i="31"/>
  <c r="AG90" i="31"/>
  <c r="AG127" i="31"/>
  <c r="AG131" i="31"/>
  <c r="AG32" i="31"/>
  <c r="AG141" i="31"/>
  <c r="AG31" i="31"/>
  <c r="AG40" i="31"/>
  <c r="AG94" i="31"/>
  <c r="AG99" i="31"/>
  <c r="AG101" i="31"/>
  <c r="AG103" i="31"/>
  <c r="AG105" i="31"/>
  <c r="AG107" i="31"/>
  <c r="AG109" i="31"/>
  <c r="AG111" i="31"/>
  <c r="AG113" i="31"/>
  <c r="AG115" i="31"/>
  <c r="AG121" i="31"/>
  <c r="AG91" i="31"/>
  <c r="AG88" i="31"/>
  <c r="AG83" i="31"/>
  <c r="AG80" i="31"/>
  <c r="AG75" i="31"/>
  <c r="AG72" i="31"/>
  <c r="AG67" i="31"/>
  <c r="AG64" i="31"/>
  <c r="AG34" i="31"/>
  <c r="AG36" i="31"/>
  <c r="AG33" i="31"/>
  <c r="AG37" i="31"/>
  <c r="V59" i="31"/>
  <c r="V55" i="31"/>
  <c r="V51" i="31"/>
  <c r="V47" i="31"/>
  <c r="V28" i="31"/>
  <c r="V149" i="31"/>
  <c r="V147" i="31"/>
  <c r="V145" i="31"/>
  <c r="V143" i="31"/>
  <c r="V141" i="31"/>
  <c r="V139" i="31"/>
  <c r="V137" i="31"/>
  <c r="V135" i="31"/>
  <c r="V133" i="31"/>
  <c r="V131" i="31"/>
  <c r="V129" i="31"/>
  <c r="V127" i="31"/>
  <c r="V97" i="31"/>
  <c r="V95" i="31"/>
  <c r="V93" i="31"/>
  <c r="V92" i="31"/>
  <c r="V90" i="31"/>
  <c r="V88" i="31"/>
  <c r="V86" i="31"/>
  <c r="V84" i="31"/>
  <c r="V82" i="31"/>
  <c r="V80" i="31"/>
  <c r="V78" i="31"/>
  <c r="V76" i="31"/>
  <c r="V74" i="31"/>
  <c r="V72" i="31"/>
  <c r="V70" i="31"/>
  <c r="V68" i="31"/>
  <c r="V66" i="31"/>
  <c r="V64" i="31"/>
  <c r="V62" i="31"/>
  <c r="V98" i="31"/>
  <c r="V96" i="31"/>
  <c r="V94" i="31"/>
  <c r="V42" i="31"/>
  <c r="V39" i="31"/>
  <c r="V37" i="31"/>
  <c r="V34" i="31"/>
  <c r="V43" i="31"/>
  <c r="V36" i="31"/>
  <c r="V40" i="31"/>
  <c r="V38" i="31"/>
  <c r="V33" i="31"/>
  <c r="V30" i="31"/>
  <c r="V41" i="31"/>
  <c r="V35" i="31"/>
  <c r="V32" i="31"/>
  <c r="V31" i="31"/>
  <c r="V144" i="31"/>
  <c r="V122" i="30"/>
  <c r="V120" i="30"/>
  <c r="V118" i="30"/>
  <c r="V116" i="30"/>
  <c r="V114" i="30"/>
  <c r="V112" i="30"/>
  <c r="V110" i="30"/>
  <c r="V108" i="30"/>
  <c r="V106" i="30"/>
  <c r="V104" i="30"/>
  <c r="V102" i="30"/>
  <c r="V100" i="30"/>
  <c r="V98" i="30"/>
  <c r="V96" i="30"/>
  <c r="V94" i="30"/>
  <c r="V92" i="30"/>
  <c r="V90" i="30"/>
  <c r="V88" i="30"/>
  <c r="V86" i="30"/>
  <c r="V84" i="30"/>
  <c r="V82" i="30"/>
  <c r="V80" i="30"/>
  <c r="V78" i="30"/>
  <c r="V76" i="30"/>
  <c r="V74" i="30"/>
  <c r="V72" i="30"/>
  <c r="V70" i="30"/>
  <c r="V68" i="30"/>
  <c r="V66" i="30"/>
  <c r="V64" i="30"/>
  <c r="V62" i="30"/>
  <c r="V60" i="30"/>
  <c r="V58" i="30"/>
  <c r="V56" i="30"/>
  <c r="V54" i="30"/>
  <c r="V52" i="30"/>
  <c r="V50" i="30"/>
  <c r="V48" i="30"/>
  <c r="V46" i="30"/>
  <c r="V44" i="30"/>
  <c r="V28" i="30"/>
  <c r="V34" i="30"/>
  <c r="V42" i="30"/>
  <c r="V41" i="30"/>
  <c r="V40" i="30"/>
  <c r="V38" i="30"/>
  <c r="V32" i="30"/>
  <c r="V149" i="30"/>
  <c r="V147" i="30"/>
  <c r="V145" i="30"/>
  <c r="V143" i="30"/>
  <c r="V141" i="30"/>
  <c r="V139" i="30"/>
  <c r="V137" i="30"/>
  <c r="V135" i="30"/>
  <c r="V133" i="30"/>
  <c r="V131" i="30"/>
  <c r="V129" i="30"/>
  <c r="V127" i="30"/>
  <c r="V125" i="30"/>
  <c r="V123" i="30"/>
  <c r="V30" i="30"/>
  <c r="V43" i="30"/>
  <c r="V36" i="30"/>
  <c r="V126" i="30"/>
  <c r="V49" i="30"/>
  <c r="V53" i="30"/>
  <c r="V57" i="30"/>
  <c r="V61" i="30"/>
  <c r="V65" i="30"/>
  <c r="V69" i="30"/>
  <c r="V73" i="30"/>
  <c r="V77" i="30"/>
  <c r="V81" i="30"/>
  <c r="V85" i="30"/>
  <c r="V89" i="30"/>
  <c r="V93" i="30"/>
  <c r="V97" i="30"/>
  <c r="V101" i="30"/>
  <c r="V105" i="30"/>
  <c r="V109" i="30"/>
  <c r="V113" i="30"/>
  <c r="V117" i="30"/>
  <c r="V121" i="30"/>
  <c r="V130" i="30"/>
  <c r="V140" i="30"/>
  <c r="V148" i="30"/>
  <c r="V45" i="30"/>
  <c r="V37" i="30"/>
  <c r="V138" i="30"/>
  <c r="V31" i="30"/>
  <c r="V33" i="30"/>
  <c r="V132" i="30"/>
  <c r="V142" i="30"/>
  <c r="V150" i="30"/>
  <c r="V35" i="30"/>
  <c r="V47" i="30"/>
  <c r="V51" i="30"/>
  <c r="V55" i="30"/>
  <c r="V59" i="30"/>
  <c r="V63" i="30"/>
  <c r="V67" i="30"/>
  <c r="V71" i="30"/>
  <c r="V75" i="30"/>
  <c r="V79" i="30"/>
  <c r="V83" i="30"/>
  <c r="V87" i="30"/>
  <c r="V91" i="30"/>
  <c r="V95" i="30"/>
  <c r="V99" i="30"/>
  <c r="V103" i="30"/>
  <c r="V107" i="30"/>
  <c r="V111" i="30"/>
  <c r="V115" i="30"/>
  <c r="V119" i="30"/>
  <c r="V124" i="30"/>
  <c r="V134" i="30"/>
  <c r="V144" i="30"/>
  <c r="V29" i="30"/>
  <c r="V146" i="30"/>
  <c r="V136" i="30"/>
  <c r="V39" i="30"/>
  <c r="V128" i="30"/>
  <c r="AG39" i="30"/>
  <c r="AG37" i="30"/>
  <c r="AG35" i="30"/>
  <c r="AG33" i="30"/>
  <c r="AG31" i="30"/>
  <c r="AG29" i="30"/>
  <c r="AG23" i="30"/>
  <c r="AG22" i="30"/>
  <c r="AG17" i="30"/>
  <c r="AG15" i="30"/>
  <c r="AG12" i="30"/>
  <c r="AG9" i="30"/>
  <c r="AG7" i="30"/>
  <c r="AG5" i="30"/>
  <c r="AG149" i="30"/>
  <c r="AG147" i="30"/>
  <c r="AG145" i="30"/>
  <c r="AG143" i="30"/>
  <c r="AG141" i="30"/>
  <c r="AG139" i="30"/>
  <c r="AG137" i="30"/>
  <c r="AG135" i="30"/>
  <c r="AG133" i="30"/>
  <c r="AG131" i="30"/>
  <c r="AG129" i="30"/>
  <c r="AG127" i="30"/>
  <c r="AG125" i="30"/>
  <c r="AG123" i="30"/>
  <c r="AG43" i="30"/>
  <c r="AG36" i="30"/>
  <c r="AG27" i="30"/>
  <c r="AG20" i="30"/>
  <c r="AG18" i="30"/>
  <c r="AG6" i="30"/>
  <c r="AG16" i="30"/>
  <c r="AG14" i="30"/>
  <c r="R3" i="30"/>
  <c r="AG122" i="30"/>
  <c r="AG120" i="30"/>
  <c r="AG118" i="30"/>
  <c r="AG116" i="30"/>
  <c r="AG114" i="30"/>
  <c r="AG112" i="30"/>
  <c r="AG110" i="30"/>
  <c r="AG108" i="30"/>
  <c r="AG106" i="30"/>
  <c r="AG104" i="30"/>
  <c r="AG102" i="30"/>
  <c r="AG100" i="30"/>
  <c r="AG98" i="30"/>
  <c r="AG96" i="30"/>
  <c r="AG94" i="30"/>
  <c r="AG92" i="30"/>
  <c r="AG90" i="30"/>
  <c r="AG88" i="30"/>
  <c r="AG86" i="30"/>
  <c r="AG84" i="30"/>
  <c r="AG82" i="30"/>
  <c r="AG80" i="30"/>
  <c r="AG78" i="30"/>
  <c r="AG76" i="30"/>
  <c r="AG74" i="30"/>
  <c r="AG72" i="30"/>
  <c r="AG70" i="30"/>
  <c r="AG68" i="30"/>
  <c r="AG66" i="30"/>
  <c r="AG64" i="30"/>
  <c r="AG62" i="30"/>
  <c r="AG60" i="30"/>
  <c r="AG58" i="30"/>
  <c r="AG56" i="30"/>
  <c r="AG54" i="30"/>
  <c r="AG52" i="30"/>
  <c r="AG50" i="30"/>
  <c r="AG48" i="30"/>
  <c r="AG46" i="30"/>
  <c r="AG44" i="30"/>
  <c r="AG28" i="30"/>
  <c r="AG24" i="30"/>
  <c r="AG42" i="30"/>
  <c r="AG41" i="30"/>
  <c r="AG30" i="30"/>
  <c r="AG25" i="30"/>
  <c r="AG21" i="30"/>
  <c r="AG34" i="30"/>
  <c r="V36" i="29"/>
  <c r="R3" i="29"/>
  <c r="AG150" i="29"/>
  <c r="AG149" i="29"/>
  <c r="AG148" i="29"/>
  <c r="AG147" i="29"/>
  <c r="AG146" i="29"/>
  <c r="AG145" i="29"/>
  <c r="AG144" i="29"/>
  <c r="AG143" i="29"/>
  <c r="AG142" i="29"/>
  <c r="AG141" i="29"/>
  <c r="AG140" i="29"/>
  <c r="AG139" i="29"/>
  <c r="AG138" i="29"/>
  <c r="AG137" i="29"/>
  <c r="AG136" i="29"/>
  <c r="AG135" i="29"/>
  <c r="AG134" i="29"/>
  <c r="AG133" i="29"/>
  <c r="AG132" i="29"/>
  <c r="AG131" i="29"/>
  <c r="AG130" i="29"/>
  <c r="AG129" i="29"/>
  <c r="AG128" i="29"/>
  <c r="AG127" i="29"/>
  <c r="AG126" i="29"/>
  <c r="AG31" i="29"/>
  <c r="AG23" i="29"/>
  <c r="AG9" i="29"/>
  <c r="AG35" i="29"/>
  <c r="AG26" i="29"/>
  <c r="AG22" i="29"/>
  <c r="AG33" i="29"/>
  <c r="AG5" i="29"/>
  <c r="AG17" i="29"/>
  <c r="AG21" i="29"/>
  <c r="AG37" i="29"/>
  <c r="AG45" i="29"/>
  <c r="AG49" i="29"/>
  <c r="AG55" i="29"/>
  <c r="AG61" i="29"/>
  <c r="AG67" i="29"/>
  <c r="AG73" i="29"/>
  <c r="AG79" i="29"/>
  <c r="AG87" i="29"/>
  <c r="AG93" i="29"/>
  <c r="AG99" i="29"/>
  <c r="AG103" i="29"/>
  <c r="AG109" i="29"/>
  <c r="AG117" i="29"/>
  <c r="AG121" i="29"/>
  <c r="AG10" i="29"/>
  <c r="AG32" i="29"/>
  <c r="AG42" i="29"/>
  <c r="AG20" i="29"/>
  <c r="AG30" i="29"/>
  <c r="V38" i="29"/>
  <c r="AG118" i="29"/>
  <c r="AG110" i="29"/>
  <c r="AG102" i="29"/>
  <c r="AG94" i="29"/>
  <c r="AG86" i="29"/>
  <c r="AG78" i="29"/>
  <c r="AG70" i="29"/>
  <c r="AG62" i="29"/>
  <c r="AG54" i="29"/>
  <c r="AG46" i="29"/>
  <c r="AG38" i="29"/>
  <c r="AG115" i="29"/>
  <c r="AG105" i="29"/>
  <c r="AG91" i="29"/>
  <c r="AG81" i="29"/>
  <c r="AG69" i="29"/>
  <c r="AG57" i="29"/>
  <c r="V123" i="29"/>
  <c r="V119" i="29"/>
  <c r="V115" i="29"/>
  <c r="V111" i="29"/>
  <c r="V107" i="29"/>
  <c r="V103" i="29"/>
  <c r="V95" i="29"/>
  <c r="V91" i="29"/>
  <c r="V83" i="29"/>
  <c r="V79" i="29"/>
  <c r="V75" i="29"/>
  <c r="V71" i="29"/>
  <c r="V67" i="29"/>
  <c r="V63" i="29"/>
  <c r="V59" i="29"/>
  <c r="V55" i="29"/>
  <c r="V51" i="29"/>
  <c r="V47" i="29"/>
  <c r="AG16" i="29"/>
  <c r="AG119" i="29"/>
  <c r="AG95" i="29"/>
  <c r="AG71" i="29"/>
  <c r="AG47" i="29"/>
  <c r="AG39" i="29"/>
  <c r="AG120" i="29"/>
  <c r="AG112" i="29"/>
  <c r="AG104" i="29"/>
  <c r="AG96" i="29"/>
  <c r="AG88" i="29"/>
  <c r="AG80" i="29"/>
  <c r="AG72" i="29"/>
  <c r="AG64" i="29"/>
  <c r="AG56" i="29"/>
  <c r="AG48" i="29"/>
  <c r="AG40" i="29"/>
  <c r="AG19" i="29"/>
  <c r="AG11" i="29"/>
  <c r="AG6" i="29"/>
  <c r="AG18" i="29"/>
  <c r="AG13" i="29"/>
  <c r="V43" i="29"/>
  <c r="AG14" i="29"/>
  <c r="AG7" i="29"/>
  <c r="AG125" i="29"/>
  <c r="AG101" i="29"/>
  <c r="AG75" i="29"/>
  <c r="AG51" i="29"/>
  <c r="AG29" i="29"/>
  <c r="V149" i="29"/>
  <c r="V147" i="29"/>
  <c r="V145" i="29"/>
  <c r="V143" i="29"/>
  <c r="V141" i="29"/>
  <c r="V139" i="29"/>
  <c r="V137" i="29"/>
  <c r="V135" i="29"/>
  <c r="V133" i="29"/>
  <c r="V131" i="29"/>
  <c r="V129" i="29"/>
  <c r="V127" i="29"/>
  <c r="V124" i="29"/>
  <c r="V122" i="29"/>
  <c r="V120" i="29"/>
  <c r="V118" i="29"/>
  <c r="V116" i="29"/>
  <c r="V114" i="29"/>
  <c r="V112" i="29"/>
  <c r="V110" i="29"/>
  <c r="V108" i="29"/>
  <c r="V106" i="29"/>
  <c r="V104" i="29"/>
  <c r="V102" i="29"/>
  <c r="V100" i="29"/>
  <c r="V98" i="29"/>
  <c r="V96" i="29"/>
  <c r="V94" i="29"/>
  <c r="V92" i="29"/>
  <c r="V90" i="29"/>
  <c r="V88" i="29"/>
  <c r="V86" i="29"/>
  <c r="V84" i="29"/>
  <c r="V82" i="29"/>
  <c r="V80" i="29"/>
  <c r="V78" i="29"/>
  <c r="V76" i="29"/>
  <c r="V74" i="29"/>
  <c r="V72" i="29"/>
  <c r="V70" i="29"/>
  <c r="V68" i="29"/>
  <c r="V66" i="29"/>
  <c r="V64" i="29"/>
  <c r="V62" i="29"/>
  <c r="V60" i="29"/>
  <c r="V58" i="29"/>
  <c r="V56" i="29"/>
  <c r="V54" i="29"/>
  <c r="V52" i="29"/>
  <c r="V50" i="29"/>
  <c r="V48" i="29"/>
  <c r="V46" i="29"/>
  <c r="V44" i="29"/>
  <c r="V39" i="29"/>
  <c r="V37" i="29"/>
  <c r="V29" i="29"/>
  <c r="V42" i="29"/>
  <c r="V28" i="29"/>
  <c r="V31" i="29"/>
  <c r="V35" i="29"/>
  <c r="V34" i="29"/>
  <c r="V33" i="29"/>
  <c r="V32" i="29"/>
  <c r="V30" i="29"/>
  <c r="V41" i="29"/>
  <c r="V45" i="29"/>
  <c r="V53" i="29"/>
  <c r="V77" i="29"/>
  <c r="V87" i="29"/>
  <c r="V93" i="29"/>
  <c r="V99" i="29"/>
  <c r="V117" i="29"/>
  <c r="AG113" i="29"/>
  <c r="AG89" i="29"/>
  <c r="AG65" i="29"/>
  <c r="AG34" i="29"/>
  <c r="AG8" i="29"/>
  <c r="AG122" i="29"/>
  <c r="AG114" i="29"/>
  <c r="AG106" i="29"/>
  <c r="AG98" i="29"/>
  <c r="AG90" i="29"/>
  <c r="AG82" i="29"/>
  <c r="AG74" i="29"/>
  <c r="AG66" i="29"/>
  <c r="AG58" i="29"/>
  <c r="AG50" i="29"/>
  <c r="AG123" i="29"/>
  <c r="AG111" i="29"/>
  <c r="AG97" i="29"/>
  <c r="AG85" i="29"/>
  <c r="AG77" i="29"/>
  <c r="AG63" i="29"/>
  <c r="AG53" i="29"/>
  <c r="V40" i="29"/>
  <c r="V125" i="29"/>
  <c r="V121" i="29"/>
  <c r="V113" i="29"/>
  <c r="V109" i="29"/>
  <c r="V105" i="29"/>
  <c r="V101" i="29"/>
  <c r="V97" i="29"/>
  <c r="V89" i="29"/>
  <c r="V85" i="29"/>
  <c r="V81" i="29"/>
  <c r="V73" i="29"/>
  <c r="V69" i="29"/>
  <c r="V65" i="29"/>
  <c r="V61" i="29"/>
  <c r="V57" i="29"/>
  <c r="V49" i="29"/>
  <c r="AG12" i="29"/>
  <c r="AG107" i="29"/>
  <c r="AG83" i="29"/>
  <c r="AG59" i="29"/>
  <c r="AG43" i="29"/>
  <c r="AG41" i="29"/>
  <c r="AG27" i="29"/>
  <c r="AG13" i="28"/>
  <c r="AG89" i="28"/>
  <c r="R3" i="28"/>
  <c r="AG26" i="28"/>
  <c r="AG150" i="28"/>
  <c r="AG148" i="28"/>
  <c r="AG146" i="28"/>
  <c r="AG144" i="28"/>
  <c r="AG142" i="28"/>
  <c r="AG140" i="28"/>
  <c r="AG138" i="28"/>
  <c r="AG136" i="28"/>
  <c r="AG134" i="28"/>
  <c r="AG132" i="28"/>
  <c r="AG130" i="28"/>
  <c r="AG128" i="28"/>
  <c r="AG126" i="28"/>
  <c r="AG124" i="28"/>
  <c r="AG122" i="28"/>
  <c r="AG120" i="28"/>
  <c r="AG118" i="28"/>
  <c r="AG116" i="28"/>
  <c r="AG114" i="28"/>
  <c r="AG112" i="28"/>
  <c r="AG110" i="28"/>
  <c r="AG108" i="28"/>
  <c r="AG106" i="28"/>
  <c r="AG104" i="28"/>
  <c r="AG102" i="28"/>
  <c r="AG100" i="28"/>
  <c r="AG98" i="28"/>
  <c r="AG96" i="28"/>
  <c r="AG94" i="28"/>
  <c r="AG92" i="28"/>
  <c r="AG90" i="28"/>
  <c r="AG88" i="28"/>
  <c r="AG86" i="28"/>
  <c r="AG84" i="28"/>
  <c r="AG82" i="28"/>
  <c r="AG80" i="28"/>
  <c r="AG78" i="28"/>
  <c r="AG76" i="28"/>
  <c r="AG74" i="28"/>
  <c r="AG72" i="28"/>
  <c r="AG70" i="28"/>
  <c r="AG68" i="28"/>
  <c r="AG66" i="28"/>
  <c r="AG64" i="28"/>
  <c r="AG62" i="28"/>
  <c r="AG60" i="28"/>
  <c r="AG58" i="28"/>
  <c r="AG56" i="28"/>
  <c r="AG54" i="28"/>
  <c r="AG52" i="28"/>
  <c r="AG50" i="28"/>
  <c r="AG48" i="28"/>
  <c r="AG46" i="28"/>
  <c r="AG44" i="28"/>
  <c r="AG35" i="28"/>
  <c r="AG31" i="28"/>
  <c r="AG145" i="28"/>
  <c r="AG137" i="28"/>
  <c r="AG129" i="28"/>
  <c r="AG127" i="28"/>
  <c r="AG123" i="28"/>
  <c r="AG113" i="28"/>
  <c r="AG105" i="28"/>
  <c r="AG42" i="28"/>
  <c r="AG41" i="28"/>
  <c r="AG39" i="28"/>
  <c r="AG37" i="28"/>
  <c r="AG28" i="28"/>
  <c r="AG23" i="28"/>
  <c r="AG17" i="28"/>
  <c r="AG43" i="28"/>
  <c r="AG33" i="28"/>
  <c r="AG29" i="28"/>
  <c r="AG24" i="28"/>
  <c r="AG22" i="28"/>
  <c r="AG21" i="28"/>
  <c r="AG18" i="28"/>
  <c r="AG9" i="28"/>
  <c r="AG149" i="28"/>
  <c r="AG147" i="28"/>
  <c r="AG143" i="28"/>
  <c r="AG141" i="28"/>
  <c r="AG139" i="28"/>
  <c r="AG135" i="28"/>
  <c r="AG133" i="28"/>
  <c r="AG131" i="28"/>
  <c r="AG125" i="28"/>
  <c r="AG121" i="28"/>
  <c r="AG119" i="28"/>
  <c r="AG117" i="28"/>
  <c r="AG115" i="28"/>
  <c r="AG111" i="28"/>
  <c r="AG109" i="28"/>
  <c r="AG107" i="28"/>
  <c r="AG34" i="28"/>
  <c r="AG40" i="28"/>
  <c r="AG6" i="28"/>
  <c r="AG20" i="28"/>
  <c r="AG36" i="28"/>
  <c r="AG14" i="28"/>
  <c r="AG55" i="28"/>
  <c r="AG61" i="28"/>
  <c r="AG71" i="28"/>
  <c r="AG77" i="28"/>
  <c r="AG87" i="28"/>
  <c r="AG93" i="28"/>
  <c r="AG103" i="28"/>
  <c r="AG47" i="28"/>
  <c r="AG53" i="28"/>
  <c r="AG63" i="28"/>
  <c r="AG69" i="28"/>
  <c r="AG79" i="28"/>
  <c r="AG85" i="28"/>
  <c r="AG95" i="28"/>
  <c r="AG101" i="28"/>
  <c r="AG5" i="28"/>
  <c r="AG30" i="28"/>
  <c r="AG51" i="28"/>
  <c r="AG73" i="28"/>
  <c r="AG83" i="28"/>
  <c r="AG25" i="28"/>
  <c r="AG12" i="28"/>
  <c r="AG38" i="28"/>
  <c r="AG65" i="28"/>
  <c r="AG75" i="28"/>
  <c r="AG97" i="28"/>
  <c r="AG16" i="28"/>
  <c r="AG11" i="28"/>
  <c r="AG19" i="28"/>
  <c r="AG27" i="28"/>
  <c r="AG7" i="28"/>
  <c r="AG49" i="28"/>
  <c r="AG59" i="28"/>
  <c r="AG81" i="28"/>
  <c r="AG91" i="28"/>
  <c r="AG32" i="28"/>
  <c r="AG67" i="28"/>
  <c r="V104" i="28"/>
  <c r="V102" i="28"/>
  <c r="V100" i="28"/>
  <c r="V98" i="28"/>
  <c r="V96" i="28"/>
  <c r="V94" i="28"/>
  <c r="V92" i="28"/>
  <c r="V90" i="28"/>
  <c r="V88" i="28"/>
  <c r="V86" i="28"/>
  <c r="V84" i="28"/>
  <c r="V82" i="28"/>
  <c r="V80" i="28"/>
  <c r="V78" i="28"/>
  <c r="V76" i="28"/>
  <c r="V74" i="28"/>
  <c r="V72" i="28"/>
  <c r="V70" i="28"/>
  <c r="V68" i="28"/>
  <c r="V66" i="28"/>
  <c r="V64" i="28"/>
  <c r="V62" i="28"/>
  <c r="V60" i="28"/>
  <c r="V58" i="28"/>
  <c r="V56" i="28"/>
  <c r="V54" i="28"/>
  <c r="V52" i="28"/>
  <c r="V50" i="28"/>
  <c r="V48" i="28"/>
  <c r="V46" i="28"/>
  <c r="V44" i="28"/>
  <c r="V39" i="28"/>
  <c r="V37" i="28"/>
  <c r="V35" i="28"/>
  <c r="V33" i="28"/>
  <c r="V31" i="28"/>
  <c r="V29" i="28"/>
  <c r="V149" i="28"/>
  <c r="V147" i="28"/>
  <c r="V145" i="28"/>
  <c r="V143" i="28"/>
  <c r="V141" i="28"/>
  <c r="V139" i="28"/>
  <c r="V137" i="28"/>
  <c r="V135" i="28"/>
  <c r="V133" i="28"/>
  <c r="V131" i="28"/>
  <c r="V129" i="28"/>
  <c r="V127" i="28"/>
  <c r="V125" i="28"/>
  <c r="V123" i="28"/>
  <c r="V121" i="28"/>
  <c r="V119" i="28"/>
  <c r="V117" i="28"/>
  <c r="V115" i="28"/>
  <c r="V113" i="28"/>
  <c r="V111" i="28"/>
  <c r="V109" i="28"/>
  <c r="V107" i="28"/>
  <c r="V105" i="28"/>
  <c r="V43" i="28"/>
  <c r="V30" i="28"/>
  <c r="V40" i="28"/>
  <c r="V38" i="28"/>
  <c r="V36" i="28"/>
  <c r="V42" i="28"/>
  <c r="V41" i="28"/>
  <c r="V28" i="28"/>
  <c r="V45" i="28"/>
  <c r="V47" i="28"/>
  <c r="V57" i="28"/>
  <c r="V59" i="28"/>
  <c r="V53" i="28"/>
  <c r="V61" i="28"/>
  <c r="V55" i="28"/>
  <c r="V69" i="28"/>
  <c r="V75" i="28"/>
  <c r="V85" i="28"/>
  <c r="V91" i="28"/>
  <c r="V101" i="28"/>
  <c r="V97" i="28"/>
  <c r="V89" i="28"/>
  <c r="V83" i="28"/>
  <c r="AG6" i="26"/>
  <c r="AG87" i="26"/>
  <c r="AG83" i="26"/>
  <c r="AG79" i="26"/>
  <c r="AG75" i="26"/>
  <c r="AG71" i="26"/>
  <c r="AG67" i="26"/>
  <c r="AG63" i="26"/>
  <c r="AG59" i="26"/>
  <c r="AG55" i="26"/>
  <c r="AG51" i="26"/>
  <c r="AG47" i="26"/>
  <c r="AG43" i="26"/>
  <c r="AG18" i="26"/>
  <c r="AG8" i="26"/>
  <c r="AG19" i="26"/>
  <c r="AG143" i="26"/>
  <c r="AG131" i="26"/>
  <c r="AG127" i="26"/>
  <c r="AG123" i="26"/>
  <c r="AG115" i="26"/>
  <c r="AG111" i="26"/>
  <c r="AG107" i="26"/>
  <c r="AG103" i="26"/>
  <c r="AG99" i="26"/>
  <c r="AG95" i="26"/>
  <c r="AG91" i="26"/>
  <c r="AG24" i="26"/>
  <c r="AG125" i="26"/>
  <c r="AG30" i="26"/>
  <c r="AG38" i="26"/>
  <c r="AG27" i="26"/>
  <c r="AG141" i="26"/>
  <c r="AG10" i="26"/>
  <c r="AG42" i="26"/>
  <c r="AG32" i="26"/>
  <c r="AG16" i="26"/>
  <c r="AG85" i="26"/>
  <c r="AG81" i="26"/>
  <c r="AG77" i="26"/>
  <c r="AG73" i="26"/>
  <c r="AG69" i="26"/>
  <c r="AG65" i="26"/>
  <c r="AG61" i="26"/>
  <c r="AG57" i="26"/>
  <c r="AG53" i="26"/>
  <c r="AG49" i="26"/>
  <c r="AG45" i="26"/>
  <c r="AG13" i="26"/>
  <c r="AG147" i="26"/>
  <c r="AG119" i="26"/>
  <c r="V114" i="26"/>
  <c r="V112" i="26"/>
  <c r="V110" i="26"/>
  <c r="V108" i="26"/>
  <c r="V106" i="26"/>
  <c r="V104" i="26"/>
  <c r="V102" i="26"/>
  <c r="V100" i="26"/>
  <c r="V98" i="26"/>
  <c r="V96" i="26"/>
  <c r="V94" i="26"/>
  <c r="V92" i="26"/>
  <c r="V90" i="26"/>
  <c r="V88" i="26"/>
  <c r="V86" i="26"/>
  <c r="V84" i="26"/>
  <c r="V82" i="26"/>
  <c r="V80" i="26"/>
  <c r="V78" i="26"/>
  <c r="V76" i="26"/>
  <c r="V74" i="26"/>
  <c r="V72" i="26"/>
  <c r="V70" i="26"/>
  <c r="V68" i="26"/>
  <c r="V66" i="26"/>
  <c r="V64" i="26"/>
  <c r="V62" i="26"/>
  <c r="V60" i="26"/>
  <c r="V58" i="26"/>
  <c r="V56" i="26"/>
  <c r="V54" i="26"/>
  <c r="V52" i="26"/>
  <c r="V50" i="26"/>
  <c r="V48" i="26"/>
  <c r="V46" i="26"/>
  <c r="V44" i="26"/>
  <c r="V39" i="26"/>
  <c r="V37" i="26"/>
  <c r="V35" i="26"/>
  <c r="V33" i="26"/>
  <c r="V31" i="26"/>
  <c r="V29" i="26"/>
  <c r="V43" i="26"/>
  <c r="V32" i="26"/>
  <c r="V87" i="26"/>
  <c r="V85" i="26"/>
  <c r="V83" i="26"/>
  <c r="V81" i="26"/>
  <c r="V79" i="26"/>
  <c r="V77" i="26"/>
  <c r="V75" i="26"/>
  <c r="V73" i="26"/>
  <c r="V71" i="26"/>
  <c r="V69" i="26"/>
  <c r="V67" i="26"/>
  <c r="V65" i="26"/>
  <c r="V63" i="26"/>
  <c r="V61" i="26"/>
  <c r="V59" i="26"/>
  <c r="V57" i="26"/>
  <c r="V55" i="26"/>
  <c r="V53" i="26"/>
  <c r="V51" i="26"/>
  <c r="V49" i="26"/>
  <c r="V47" i="26"/>
  <c r="V45" i="26"/>
  <c r="V42" i="26"/>
  <c r="V41" i="26"/>
  <c r="V34" i="26"/>
  <c r="V28" i="26"/>
  <c r="AG20" i="26"/>
  <c r="AG26" i="26"/>
  <c r="AG148" i="26"/>
  <c r="AG146" i="26"/>
  <c r="AG144" i="26"/>
  <c r="AG142" i="26"/>
  <c r="AG140" i="26"/>
  <c r="AG138" i="26"/>
  <c r="AG136" i="26"/>
  <c r="AG134" i="26"/>
  <c r="AG132" i="26"/>
  <c r="AG130" i="26"/>
  <c r="AG128" i="26"/>
  <c r="AG126" i="26"/>
  <c r="AG124" i="26"/>
  <c r="AG122" i="26"/>
  <c r="AG120" i="26"/>
  <c r="AG118" i="26"/>
  <c r="AG116" i="26"/>
  <c r="R3" i="26"/>
  <c r="AG39" i="26"/>
  <c r="AG37" i="26"/>
  <c r="AG23" i="26"/>
  <c r="AG17" i="26"/>
  <c r="AG7" i="26"/>
  <c r="AG114" i="26"/>
  <c r="AG112" i="26"/>
  <c r="AG110" i="26"/>
  <c r="AG108" i="26"/>
  <c r="AG106" i="26"/>
  <c r="AG104" i="26"/>
  <c r="AG102" i="26"/>
  <c r="AG100" i="26"/>
  <c r="AG98" i="26"/>
  <c r="AG96" i="26"/>
  <c r="AG94" i="26"/>
  <c r="AG92" i="26"/>
  <c r="AG90" i="26"/>
  <c r="AG33" i="26"/>
  <c r="AG29" i="26"/>
  <c r="AG22" i="26"/>
  <c r="AG15" i="26"/>
  <c r="AG9" i="26"/>
  <c r="AG5" i="26"/>
  <c r="AG88" i="26"/>
  <c r="AG86" i="26"/>
  <c r="AG80" i="26"/>
  <c r="AG78" i="26"/>
  <c r="AG76" i="26"/>
  <c r="AG74" i="26"/>
  <c r="AG72" i="26"/>
  <c r="AG68" i="26"/>
  <c r="AG66" i="26"/>
  <c r="AG64" i="26"/>
  <c r="AG60" i="26"/>
  <c r="AG58" i="26"/>
  <c r="AG52" i="26"/>
  <c r="AG46" i="26"/>
  <c r="AG44" i="26"/>
  <c r="AG12" i="26"/>
  <c r="AG31" i="26"/>
  <c r="AG14" i="26"/>
  <c r="AG84" i="26"/>
  <c r="AG82" i="26"/>
  <c r="AG70" i="26"/>
  <c r="AG62" i="26"/>
  <c r="AG56" i="26"/>
  <c r="AG54" i="26"/>
  <c r="AG50" i="26"/>
  <c r="AG48" i="26"/>
  <c r="AG35" i="26"/>
  <c r="AG135" i="26"/>
  <c r="AG149" i="26"/>
  <c r="AG137" i="26"/>
  <c r="AG121" i="26"/>
  <c r="AG113" i="26"/>
  <c r="AG109" i="26"/>
  <c r="AG105" i="26"/>
  <c r="AG101" i="26"/>
  <c r="AG97" i="26"/>
  <c r="AG93" i="26"/>
  <c r="AG89" i="26"/>
  <c r="AG34" i="26"/>
  <c r="AG21" i="26"/>
  <c r="AG139" i="26"/>
  <c r="AG117" i="26"/>
  <c r="AG11" i="26"/>
  <c r="AG40" i="26"/>
  <c r="AG36" i="26"/>
  <c r="AG25" i="26"/>
  <c r="AG145" i="26"/>
  <c r="AG129" i="26"/>
  <c r="AH204" i="31" l="1"/>
  <c r="AH153" i="31"/>
  <c r="AH154" i="31"/>
  <c r="AH160" i="31"/>
  <c r="AH161" i="31"/>
  <c r="AH170" i="31"/>
  <c r="AH190" i="31"/>
  <c r="AH194" i="31"/>
  <c r="AH213" i="31"/>
  <c r="AH216" i="31"/>
  <c r="AH242" i="31"/>
  <c r="AH244" i="31"/>
  <c r="AH253" i="31"/>
  <c r="AH261" i="31"/>
  <c r="AH186" i="31"/>
  <c r="AH206" i="31"/>
  <c r="AH229" i="31"/>
  <c r="AH286" i="31"/>
  <c r="AH152" i="31"/>
  <c r="AH156" i="31"/>
  <c r="AH172" i="31"/>
  <c r="AH185" i="31"/>
  <c r="AH189" i="31"/>
  <c r="AH202" i="31"/>
  <c r="AH217" i="31"/>
  <c r="AH221" i="31"/>
  <c r="AH225" i="31"/>
  <c r="AH248" i="31"/>
  <c r="AH257" i="31"/>
  <c r="AH278" i="31"/>
  <c r="AH174" i="31"/>
  <c r="AH193" i="31"/>
  <c r="AH197" i="31"/>
  <c r="AH205" i="31"/>
  <c r="AH232" i="31"/>
  <c r="AH256" i="31"/>
  <c r="AH271" i="31"/>
  <c r="AH275" i="31"/>
  <c r="AH290" i="31"/>
  <c r="AH298" i="31"/>
  <c r="AH169" i="31"/>
  <c r="AH173" i="31"/>
  <c r="AH192" i="31"/>
  <c r="AH201" i="31"/>
  <c r="AH218" i="31"/>
  <c r="AH222" i="31"/>
  <c r="AH249" i="31"/>
  <c r="AH260" i="31"/>
  <c r="AH266" i="31"/>
  <c r="AH299" i="31"/>
  <c r="AH224" i="31"/>
  <c r="AH228" i="31"/>
  <c r="AH294" i="31"/>
  <c r="AH268" i="31"/>
  <c r="AH245" i="31"/>
  <c r="AH151" i="31"/>
  <c r="AH296" i="31"/>
  <c r="AH181" i="31"/>
  <c r="AH287" i="31"/>
  <c r="AH243" i="31"/>
  <c r="AH227" i="31"/>
  <c r="AH165" i="31"/>
  <c r="AH158" i="31"/>
  <c r="AH226" i="31"/>
  <c r="AH215" i="31"/>
  <c r="AH178" i="31"/>
  <c r="AH208" i="31"/>
  <c r="AH238" i="31"/>
  <c r="AH210" i="31"/>
  <c r="AH284" i="31"/>
  <c r="AH176" i="31"/>
  <c r="AH157" i="31"/>
  <c r="AH263" i="31"/>
  <c r="AH300" i="31"/>
  <c r="AH295" i="31"/>
  <c r="AH291" i="31"/>
  <c r="AH283" i="31"/>
  <c r="AH237" i="31"/>
  <c r="AH231" i="31"/>
  <c r="AH179" i="31"/>
  <c r="AH251" i="31"/>
  <c r="AH207" i="31"/>
  <c r="AH211" i="31"/>
  <c r="AH200" i="31"/>
  <c r="AH175" i="31"/>
  <c r="AH167" i="31"/>
  <c r="AH264" i="31"/>
  <c r="AH163" i="31"/>
  <c r="AH250" i="31"/>
  <c r="AH297" i="31"/>
  <c r="AH289" i="31"/>
  <c r="AH188" i="31"/>
  <c r="AH220" i="31"/>
  <c r="AH187" i="31"/>
  <c r="AH162" i="31"/>
  <c r="AH199" i="31"/>
  <c r="AH267" i="31"/>
  <c r="AH235" i="31"/>
  <c r="AH195" i="31"/>
  <c r="AH285" i="31"/>
  <c r="AH273" i="31"/>
  <c r="AH262" i="31"/>
  <c r="AH252" i="31"/>
  <c r="AH214" i="31"/>
  <c r="AH198" i="31"/>
  <c r="AH182" i="31"/>
  <c r="AH166" i="31"/>
  <c r="AH279" i="31"/>
  <c r="AH255" i="31"/>
  <c r="AH233" i="31"/>
  <c r="AH274" i="31"/>
  <c r="AH155" i="31"/>
  <c r="AH209" i="31"/>
  <c r="AH282" i="31"/>
  <c r="AH239" i="31"/>
  <c r="AH240" i="31"/>
  <c r="AH183" i="31"/>
  <c r="AH171" i="31"/>
  <c r="AH269" i="31"/>
  <c r="AH293" i="31"/>
  <c r="AH281" i="31"/>
  <c r="AH234" i="31"/>
  <c r="AH246" i="31"/>
  <c r="AH236" i="31"/>
  <c r="AH212" i="31"/>
  <c r="AH196" i="31"/>
  <c r="AH180" i="31"/>
  <c r="AH164" i="31"/>
  <c r="AH270" i="31"/>
  <c r="AH272" i="31"/>
  <c r="AH241" i="31"/>
  <c r="AH168" i="31"/>
  <c r="AH280" i="31"/>
  <c r="AH177" i="31"/>
  <c r="AH276" i="31"/>
  <c r="AH258" i="31"/>
  <c r="AH230" i="31"/>
  <c r="AH292" i="31"/>
  <c r="AH184" i="31"/>
  <c r="AH254" i="31"/>
  <c r="AH288" i="31"/>
  <c r="AH259" i="31"/>
  <c r="AH223" i="31"/>
  <c r="AH191" i="31"/>
  <c r="AH159" i="31"/>
  <c r="AH219" i="31"/>
  <c r="AH247" i="31"/>
  <c r="AH203" i="31"/>
  <c r="AH277" i="31"/>
  <c r="AH265" i="31"/>
  <c r="AG4" i="31"/>
  <c r="AH157" i="30"/>
  <c r="AH168" i="30"/>
  <c r="AH185" i="30"/>
  <c r="AH196" i="30"/>
  <c r="AH275" i="30"/>
  <c r="AH278" i="30"/>
  <c r="AH153" i="30"/>
  <c r="AH160" i="30"/>
  <c r="AH164" i="30"/>
  <c r="AH174" i="30"/>
  <c r="AH184" i="30"/>
  <c r="AH209" i="30"/>
  <c r="AH253" i="30"/>
  <c r="AH261" i="30"/>
  <c r="AH152" i="30"/>
  <c r="AH181" i="30"/>
  <c r="AH190" i="30"/>
  <c r="AH210" i="30"/>
  <c r="AH217" i="30"/>
  <c r="AH222" i="30"/>
  <c r="AH241" i="30"/>
  <c r="AH282" i="30"/>
  <c r="AH283" i="30"/>
  <c r="AH189" i="30"/>
  <c r="AH200" i="30"/>
  <c r="AH221" i="30"/>
  <c r="AH229" i="30"/>
  <c r="AH240" i="30"/>
  <c r="AH244" i="30"/>
  <c r="AH248" i="30"/>
  <c r="AH257" i="30"/>
  <c r="AH271" i="30"/>
  <c r="AH180" i="30"/>
  <c r="AH225" i="30"/>
  <c r="AH238" i="30"/>
  <c r="AH256" i="30"/>
  <c r="AH270" i="30"/>
  <c r="AH274" i="30"/>
  <c r="AH290" i="30"/>
  <c r="AH177" i="30"/>
  <c r="AH178" i="30"/>
  <c r="AH212" i="30"/>
  <c r="AH224" i="30"/>
  <c r="AH228" i="30"/>
  <c r="AH232" i="30"/>
  <c r="AH237" i="30"/>
  <c r="AH245" i="30"/>
  <c r="AH260" i="30"/>
  <c r="AH291" i="30"/>
  <c r="AH287" i="30"/>
  <c r="AH194" i="30"/>
  <c r="AH227" i="30"/>
  <c r="AH216" i="30"/>
  <c r="AH294" i="30"/>
  <c r="AH259" i="30"/>
  <c r="AH213" i="30"/>
  <c r="AH167" i="30"/>
  <c r="AH201" i="30"/>
  <c r="AH179" i="30"/>
  <c r="AH296" i="30"/>
  <c r="AH280" i="30"/>
  <c r="AH264" i="30"/>
  <c r="AH300" i="30"/>
  <c r="AH284" i="30"/>
  <c r="AH268" i="30"/>
  <c r="AH246" i="30"/>
  <c r="AH269" i="30"/>
  <c r="AH220" i="30"/>
  <c r="AH188" i="30"/>
  <c r="AH156" i="30"/>
  <c r="AH247" i="30"/>
  <c r="AH236" i="30"/>
  <c r="AH239" i="30"/>
  <c r="AH207" i="30"/>
  <c r="AH192" i="30"/>
  <c r="AH299" i="30"/>
  <c r="AH279" i="30"/>
  <c r="AH206" i="30"/>
  <c r="AH211" i="30"/>
  <c r="AH286" i="30"/>
  <c r="AH197" i="30"/>
  <c r="AH163" i="30"/>
  <c r="AH258" i="30"/>
  <c r="AH199" i="30"/>
  <c r="AH173" i="30"/>
  <c r="AH158" i="30"/>
  <c r="AH215" i="30"/>
  <c r="AH251" i="30"/>
  <c r="AH204" i="30"/>
  <c r="AH172" i="30"/>
  <c r="AH203" i="30"/>
  <c r="AH171" i="30"/>
  <c r="AH272" i="30"/>
  <c r="AH234" i="30"/>
  <c r="AH202" i="30"/>
  <c r="AH170" i="30"/>
  <c r="AH214" i="30"/>
  <c r="AH182" i="30"/>
  <c r="AH298" i="30"/>
  <c r="AH295" i="30"/>
  <c r="AH255" i="30"/>
  <c r="AH243" i="30"/>
  <c r="AH254" i="30"/>
  <c r="AH165" i="30"/>
  <c r="AH231" i="30"/>
  <c r="AH205" i="30"/>
  <c r="AH176" i="30"/>
  <c r="AH161" i="30"/>
  <c r="AH242" i="30"/>
  <c r="AH226" i="30"/>
  <c r="AH159" i="30"/>
  <c r="AH195" i="30"/>
  <c r="AH183" i="30"/>
  <c r="AH218" i="30"/>
  <c r="AH186" i="30"/>
  <c r="AH154" i="30"/>
  <c r="AH235" i="30"/>
  <c r="AH285" i="30"/>
  <c r="AH263" i="30"/>
  <c r="AH252" i="30"/>
  <c r="AH250" i="30"/>
  <c r="AH289" i="30"/>
  <c r="AH273" i="30"/>
  <c r="AH219" i="30"/>
  <c r="AH187" i="30"/>
  <c r="AH155" i="30"/>
  <c r="AH175" i="30"/>
  <c r="AH249" i="30"/>
  <c r="AH266" i="30"/>
  <c r="AH223" i="30"/>
  <c r="AH162" i="30"/>
  <c r="AH193" i="30"/>
  <c r="AH169" i="30"/>
  <c r="AH151" i="30"/>
  <c r="AH265" i="30"/>
  <c r="AH230" i="30"/>
  <c r="AH233" i="30"/>
  <c r="AH293" i="30"/>
  <c r="AH288" i="30"/>
  <c r="AH292" i="30"/>
  <c r="AH277" i="30"/>
  <c r="AH297" i="30"/>
  <c r="AH166" i="30"/>
  <c r="AH267" i="30"/>
  <c r="AH208" i="30"/>
  <c r="AH191" i="30"/>
  <c r="AH262" i="30"/>
  <c r="AH281" i="30"/>
  <c r="AH276" i="30"/>
  <c r="AH198" i="30"/>
  <c r="AG4" i="30"/>
  <c r="AH170" i="29"/>
  <c r="AH174" i="29"/>
  <c r="AH202" i="29"/>
  <c r="AH234" i="29"/>
  <c r="AH152" i="29"/>
  <c r="AH166" i="29"/>
  <c r="AH167" i="29"/>
  <c r="AH187" i="29"/>
  <c r="AH216" i="29"/>
  <c r="AH230" i="29"/>
  <c r="AH231" i="29"/>
  <c r="AH251" i="29"/>
  <c r="AH184" i="29"/>
  <c r="AH198" i="29"/>
  <c r="AH248" i="29"/>
  <c r="AH159" i="29"/>
  <c r="AH195" i="29"/>
  <c r="AH196" i="29"/>
  <c r="AH223" i="29"/>
  <c r="AH259" i="29"/>
  <c r="AH260" i="29"/>
  <c r="AH155" i="29"/>
  <c r="AH199" i="29"/>
  <c r="AH219" i="29"/>
  <c r="AH163" i="29"/>
  <c r="AH191" i="29"/>
  <c r="AH218" i="29"/>
  <c r="AH263" i="29"/>
  <c r="AH265" i="29"/>
  <c r="AH280" i="29"/>
  <c r="AH297" i="29"/>
  <c r="AH154" i="29"/>
  <c r="AH222" i="29"/>
  <c r="AH276" i="29"/>
  <c r="AH164" i="29"/>
  <c r="AH227" i="29"/>
  <c r="AH255" i="29"/>
  <c r="AH285" i="29"/>
  <c r="AH293" i="29"/>
  <c r="AH300" i="29"/>
  <c r="AH228" i="29"/>
  <c r="AH262" i="29"/>
  <c r="AH277" i="29"/>
  <c r="AH158" i="29"/>
  <c r="AH211" i="29"/>
  <c r="AH200" i="29"/>
  <c r="AH288" i="29"/>
  <c r="AH203" i="29"/>
  <c r="AH243" i="29"/>
  <c r="AH207" i="29"/>
  <c r="AH179" i="29"/>
  <c r="AH238" i="29"/>
  <c r="AH205" i="29"/>
  <c r="AH237" i="29"/>
  <c r="AH151" i="29"/>
  <c r="AH261" i="29"/>
  <c r="AH229" i="29"/>
  <c r="AH197" i="29"/>
  <c r="AH165" i="29"/>
  <c r="AH257" i="29"/>
  <c r="AH225" i="29"/>
  <c r="AH193" i="29"/>
  <c r="AH161" i="29"/>
  <c r="AH298" i="29"/>
  <c r="AH282" i="29"/>
  <c r="AH256" i="29"/>
  <c r="AH224" i="29"/>
  <c r="AH192" i="29"/>
  <c r="AH160" i="29"/>
  <c r="AH241" i="29"/>
  <c r="AH209" i="29"/>
  <c r="AH177" i="29"/>
  <c r="AH290" i="29"/>
  <c r="AH258" i="29"/>
  <c r="AH226" i="29"/>
  <c r="AH194" i="29"/>
  <c r="AH254" i="29"/>
  <c r="AH292" i="29"/>
  <c r="AH239" i="29"/>
  <c r="AH281" i="29"/>
  <c r="AH270" i="29"/>
  <c r="AH232" i="29"/>
  <c r="AH168" i="29"/>
  <c r="AH268" i="29"/>
  <c r="AH246" i="29"/>
  <c r="AH244" i="29"/>
  <c r="AH173" i="29"/>
  <c r="AH253" i="29"/>
  <c r="AH189" i="29"/>
  <c r="AH279" i="29"/>
  <c r="AH295" i="29"/>
  <c r="AH242" i="29"/>
  <c r="AH210" i="29"/>
  <c r="AH178" i="29"/>
  <c r="AH299" i="29"/>
  <c r="AH275" i="29"/>
  <c r="AH287" i="29"/>
  <c r="AH274" i="29"/>
  <c r="AH273" i="29"/>
  <c r="AH186" i="29"/>
  <c r="AH278" i="29"/>
  <c r="AH153" i="29"/>
  <c r="AH206" i="29"/>
  <c r="AH171" i="29"/>
  <c r="AH294" i="29"/>
  <c r="AH271" i="29"/>
  <c r="AH286" i="29"/>
  <c r="AH267" i="29"/>
  <c r="AH289" i="29"/>
  <c r="AH249" i="29"/>
  <c r="AH212" i="29"/>
  <c r="AH181" i="29"/>
  <c r="AH169" i="29"/>
  <c r="AH220" i="29"/>
  <c r="AH156" i="29"/>
  <c r="AH269" i="29"/>
  <c r="AH215" i="29"/>
  <c r="AH221" i="29"/>
  <c r="AH162" i="29"/>
  <c r="AH284" i="29"/>
  <c r="AH272" i="29"/>
  <c r="AH250" i="29"/>
  <c r="AH247" i="29"/>
  <c r="AH183" i="29"/>
  <c r="AH214" i="29"/>
  <c r="AH213" i="29"/>
  <c r="AH180" i="29"/>
  <c r="AH201" i="29"/>
  <c r="AH240" i="29"/>
  <c r="AH176" i="29"/>
  <c r="AH236" i="29"/>
  <c r="AH204" i="29"/>
  <c r="AH172" i="29"/>
  <c r="AH175" i="29"/>
  <c r="AH185" i="29"/>
  <c r="AH235" i="29"/>
  <c r="AH182" i="29"/>
  <c r="AH233" i="29"/>
  <c r="AH157" i="29"/>
  <c r="AH291" i="29"/>
  <c r="AH283" i="29"/>
  <c r="AH208" i="29"/>
  <c r="AH252" i="29"/>
  <c r="AH188" i="29"/>
  <c r="AH264" i="29"/>
  <c r="AH190" i="29"/>
  <c r="AH296" i="29"/>
  <c r="AH217" i="29"/>
  <c r="AH245" i="29"/>
  <c r="AH266" i="29"/>
  <c r="AG4" i="29"/>
  <c r="AG4" i="28"/>
  <c r="AH158" i="28"/>
  <c r="AH194" i="28"/>
  <c r="AH238" i="28"/>
  <c r="AH262" i="28"/>
  <c r="AH178" i="28"/>
  <c r="AH205" i="28"/>
  <c r="AH226" i="28"/>
  <c r="AH246" i="28"/>
  <c r="AH273" i="28"/>
  <c r="AH157" i="28"/>
  <c r="AH269" i="28"/>
  <c r="AH270" i="28"/>
  <c r="AH289" i="28"/>
  <c r="AH295" i="28"/>
  <c r="AH197" i="28"/>
  <c r="AH198" i="28"/>
  <c r="AH209" i="28"/>
  <c r="AH242" i="28"/>
  <c r="AH288" i="28"/>
  <c r="AH162" i="28"/>
  <c r="AH170" i="28"/>
  <c r="AH181" i="28"/>
  <c r="AH185" i="28"/>
  <c r="AH186" i="28"/>
  <c r="AH190" i="28"/>
  <c r="AH201" i="28"/>
  <c r="AH230" i="28"/>
  <c r="AH234" i="28"/>
  <c r="AH241" i="28"/>
  <c r="AH261" i="28"/>
  <c r="AH286" i="28"/>
  <c r="AH154" i="28"/>
  <c r="AH161" i="28"/>
  <c r="AH193" i="28"/>
  <c r="AH233" i="28"/>
  <c r="AH237" i="28"/>
  <c r="AH254" i="28"/>
  <c r="AH277" i="28"/>
  <c r="AH299" i="28"/>
  <c r="AH173" i="28"/>
  <c r="AH298" i="28"/>
  <c r="AH283" i="28"/>
  <c r="AH166" i="28"/>
  <c r="AH265" i="28"/>
  <c r="AH249" i="28"/>
  <c r="AH165" i="28"/>
  <c r="AH257" i="28"/>
  <c r="AH214" i="28"/>
  <c r="AH189" i="28"/>
  <c r="AH174" i="28"/>
  <c r="AH169" i="28"/>
  <c r="AH179" i="28"/>
  <c r="AH296" i="28"/>
  <c r="AH274" i="28"/>
  <c r="AH291" i="28"/>
  <c r="AH280" i="28"/>
  <c r="AH278" i="28"/>
  <c r="AH256" i="28"/>
  <c r="AH155" i="28"/>
  <c r="AH167" i="28"/>
  <c r="AH151" i="28"/>
  <c r="AH156" i="28"/>
  <c r="AH287" i="28"/>
  <c r="AH250" i="28"/>
  <c r="AH258" i="28"/>
  <c r="AH222" i="28"/>
  <c r="AH217" i="28"/>
  <c r="AH281" i="28"/>
  <c r="AH294" i="28"/>
  <c r="AH153" i="28"/>
  <c r="AH225" i="28"/>
  <c r="AH177" i="28"/>
  <c r="AH272" i="28"/>
  <c r="AH292" i="28"/>
  <c r="AH211" i="28"/>
  <c r="AH183" i="28"/>
  <c r="AH160" i="28"/>
  <c r="AH196" i="28"/>
  <c r="AH227" i="28"/>
  <c r="AH195" i="28"/>
  <c r="AH260" i="28"/>
  <c r="AH244" i="28"/>
  <c r="AH232" i="28"/>
  <c r="AH216" i="28"/>
  <c r="AH200" i="28"/>
  <c r="AH184" i="28"/>
  <c r="AH159" i="28"/>
  <c r="AH266" i="28"/>
  <c r="AH213" i="28"/>
  <c r="AH284" i="28"/>
  <c r="AH282" i="28"/>
  <c r="AH229" i="28"/>
  <c r="AH218" i="28"/>
  <c r="AH253" i="28"/>
  <c r="AH245" i="28"/>
  <c r="AH202" i="28"/>
  <c r="AH290" i="28"/>
  <c r="AH255" i="28"/>
  <c r="AH215" i="28"/>
  <c r="AH192" i="28"/>
  <c r="AH271" i="28"/>
  <c r="AH243" i="28"/>
  <c r="AH228" i="28"/>
  <c r="AH297" i="28"/>
  <c r="AH231" i="28"/>
  <c r="AH199" i="28"/>
  <c r="AH163" i="28"/>
  <c r="AH263" i="28"/>
  <c r="AH247" i="28"/>
  <c r="AH235" i="28"/>
  <c r="AH219" i="28"/>
  <c r="AH203" i="28"/>
  <c r="AH187" i="28"/>
  <c r="AH171" i="28"/>
  <c r="AH264" i="28"/>
  <c r="AH248" i="28"/>
  <c r="AH236" i="28"/>
  <c r="AH220" i="28"/>
  <c r="AH204" i="28"/>
  <c r="AH188" i="28"/>
  <c r="AH172" i="28"/>
  <c r="AH285" i="28"/>
  <c r="AH276" i="28"/>
  <c r="AH221" i="28"/>
  <c r="AH259" i="28"/>
  <c r="AH268" i="28"/>
  <c r="AH224" i="28"/>
  <c r="AH176" i="28"/>
  <c r="AH164" i="28"/>
  <c r="AH267" i="28"/>
  <c r="AH207" i="28"/>
  <c r="AH212" i="28"/>
  <c r="AH300" i="28"/>
  <c r="AH208" i="28"/>
  <c r="AH251" i="28"/>
  <c r="AH191" i="28"/>
  <c r="AH206" i="28"/>
  <c r="AH210" i="28"/>
  <c r="AH180" i="28"/>
  <c r="AH252" i="28"/>
  <c r="AH240" i="28"/>
  <c r="AH168" i="28"/>
  <c r="AH239" i="28"/>
  <c r="AH175" i="28"/>
  <c r="AH182" i="28"/>
  <c r="AH275" i="28"/>
  <c r="AH279" i="28"/>
  <c r="AH293" i="28"/>
  <c r="AH152" i="28"/>
  <c r="AH223" i="28"/>
  <c r="AG4" i="26"/>
  <c r="AH169" i="26"/>
  <c r="AH184" i="26"/>
  <c r="AH220" i="26"/>
  <c r="AH241" i="26"/>
  <c r="AH250" i="26"/>
  <c r="AH253" i="26"/>
  <c r="AH156" i="26"/>
  <c r="AH157" i="26"/>
  <c r="AH168" i="26"/>
  <c r="AH178" i="26"/>
  <c r="AH206" i="26"/>
  <c r="AH208" i="26"/>
  <c r="AH209" i="26"/>
  <c r="AH213" i="26"/>
  <c r="AH218" i="26"/>
  <c r="AH221" i="26"/>
  <c r="AH236" i="26"/>
  <c r="AH152" i="26"/>
  <c r="AH160" i="26"/>
  <c r="AH189" i="26"/>
  <c r="AH277" i="26"/>
  <c r="AH278" i="26"/>
  <c r="AH162" i="26"/>
  <c r="AH170" i="26"/>
  <c r="AH188" i="26"/>
  <c r="AH212" i="26"/>
  <c r="AH249" i="26"/>
  <c r="AH266" i="26"/>
  <c r="AH298" i="26"/>
  <c r="AH161" i="26"/>
  <c r="AH177" i="26"/>
  <c r="AH204" i="26"/>
  <c r="AH244" i="26"/>
  <c r="AH270" i="26"/>
  <c r="AH290" i="26"/>
  <c r="AH293" i="26"/>
  <c r="AH294" i="26"/>
  <c r="AH165" i="26"/>
  <c r="AH190" i="26"/>
  <c r="AH197" i="26"/>
  <c r="AH252" i="26"/>
  <c r="AH269" i="26"/>
  <c r="AH285" i="26"/>
  <c r="AH286" i="26"/>
  <c r="AH295" i="26"/>
  <c r="AH245" i="26"/>
  <c r="AH274" i="26"/>
  <c r="AH281" i="26"/>
  <c r="AH233" i="26"/>
  <c r="AH179" i="26"/>
  <c r="AH257" i="26"/>
  <c r="AH217" i="26"/>
  <c r="AH201" i="26"/>
  <c r="AH176" i="26"/>
  <c r="AH260" i="26"/>
  <c r="AH224" i="26"/>
  <c r="AH186" i="26"/>
  <c r="AH167" i="26"/>
  <c r="AH256" i="26"/>
  <c r="AH205" i="26"/>
  <c r="AH154" i="26"/>
  <c r="AH183" i="26"/>
  <c r="AH296" i="26"/>
  <c r="AH288" i="26"/>
  <c r="AH280" i="26"/>
  <c r="AH272" i="26"/>
  <c r="AH264" i="26"/>
  <c r="AH246" i="26"/>
  <c r="AH214" i="26"/>
  <c r="AH258" i="26"/>
  <c r="AH248" i="26"/>
  <c r="AH194" i="26"/>
  <c r="AH259" i="26"/>
  <c r="AH228" i="26"/>
  <c r="AH265" i="26"/>
  <c r="AH237" i="26"/>
  <c r="AH175" i="26"/>
  <c r="AH289" i="26"/>
  <c r="AH261" i="26"/>
  <c r="AH196" i="26"/>
  <c r="AH287" i="26"/>
  <c r="AH282" i="26"/>
  <c r="AH238" i="26"/>
  <c r="AH229" i="26"/>
  <c r="AH181" i="26"/>
  <c r="AH172" i="26"/>
  <c r="AH279" i="26"/>
  <c r="AH267" i="26"/>
  <c r="AH235" i="26"/>
  <c r="AH215" i="26"/>
  <c r="AH185" i="26"/>
  <c r="AH247" i="26"/>
  <c r="AH193" i="26"/>
  <c r="AH163" i="26"/>
  <c r="AH153" i="26"/>
  <c r="AH251" i="26"/>
  <c r="AH223" i="26"/>
  <c r="AH159" i="26"/>
  <c r="AH242" i="26"/>
  <c r="AH232" i="26"/>
  <c r="AH299" i="26"/>
  <c r="AH273" i="26"/>
  <c r="AH234" i="26"/>
  <c r="AH225" i="26"/>
  <c r="AH203" i="26"/>
  <c r="AH187" i="26"/>
  <c r="AH297" i="26"/>
  <c r="AH291" i="26"/>
  <c r="AH275" i="26"/>
  <c r="AH211" i="26"/>
  <c r="AH199" i="26"/>
  <c r="AH174" i="26"/>
  <c r="AH243" i="26"/>
  <c r="AH231" i="26"/>
  <c r="AH151" i="26"/>
  <c r="AH300" i="26"/>
  <c r="AH292" i="26"/>
  <c r="AH284" i="26"/>
  <c r="AH276" i="26"/>
  <c r="AH268" i="26"/>
  <c r="AH262" i="26"/>
  <c r="AH230" i="26"/>
  <c r="AH198" i="26"/>
  <c r="AH226" i="26"/>
  <c r="AH216" i="26"/>
  <c r="AH182" i="26"/>
  <c r="AH166" i="26"/>
  <c r="AH240" i="26"/>
  <c r="AH283" i="26"/>
  <c r="AH254" i="26"/>
  <c r="AH222" i="26"/>
  <c r="AH202" i="26"/>
  <c r="AH192" i="26"/>
  <c r="AH263" i="26"/>
  <c r="AH207" i="26"/>
  <c r="AH158" i="26"/>
  <c r="AH271" i="26"/>
  <c r="AH239" i="26"/>
  <c r="AH195" i="26"/>
  <c r="AH255" i="26"/>
  <c r="AH173" i="26"/>
  <c r="AH210" i="26"/>
  <c r="AH180" i="26"/>
  <c r="AH155" i="26"/>
  <c r="AH227" i="26"/>
  <c r="AH171" i="26"/>
  <c r="AH219" i="26"/>
  <c r="AH200" i="26"/>
  <c r="AH191" i="26"/>
  <c r="AH164" i="26"/>
  <c r="W153" i="31"/>
  <c r="W161" i="31"/>
  <c r="W169" i="31"/>
  <c r="W177" i="31"/>
  <c r="W185" i="31"/>
  <c r="W193" i="31"/>
  <c r="W201" i="31"/>
  <c r="W209" i="31"/>
  <c r="W225" i="31"/>
  <c r="W226" i="31"/>
  <c r="W254" i="31"/>
  <c r="W257" i="31"/>
  <c r="W258" i="31"/>
  <c r="W157" i="31"/>
  <c r="W165" i="31"/>
  <c r="W173" i="31"/>
  <c r="W181" i="31"/>
  <c r="W189" i="31"/>
  <c r="W197" i="31"/>
  <c r="W205" i="31"/>
  <c r="W213" i="31"/>
  <c r="W216" i="31"/>
  <c r="W220" i="31"/>
  <c r="W238" i="31"/>
  <c r="W241" i="31"/>
  <c r="W242" i="31"/>
  <c r="W152" i="31"/>
  <c r="W168" i="31"/>
  <c r="W184" i="31"/>
  <c r="W200" i="31"/>
  <c r="W224" i="31"/>
  <c r="W232" i="31"/>
  <c r="W237" i="31"/>
  <c r="W261" i="31"/>
  <c r="W156" i="31"/>
  <c r="W172" i="31"/>
  <c r="W160" i="31"/>
  <c r="W176" i="31"/>
  <c r="W192" i="31"/>
  <c r="W208" i="31"/>
  <c r="W217" i="31"/>
  <c r="W233" i="31"/>
  <c r="W245" i="31"/>
  <c r="W256" i="31"/>
  <c r="W270" i="31"/>
  <c r="W271" i="31"/>
  <c r="W164" i="31"/>
  <c r="W180" i="31"/>
  <c r="W196" i="31"/>
  <c r="W212" i="31"/>
  <c r="W229" i="31"/>
  <c r="W240" i="31"/>
  <c r="W253" i="31"/>
  <c r="W188" i="31"/>
  <c r="W266" i="31"/>
  <c r="W275" i="31"/>
  <c r="W279" i="31"/>
  <c r="W287" i="31"/>
  <c r="W295" i="31"/>
  <c r="W204" i="31"/>
  <c r="W274" i="31"/>
  <c r="W278" i="31"/>
  <c r="W286" i="31"/>
  <c r="W294" i="31"/>
  <c r="W298" i="31"/>
  <c r="W221" i="31"/>
  <c r="W248" i="31"/>
  <c r="W267" i="31"/>
  <c r="W283" i="31"/>
  <c r="W291" i="31"/>
  <c r="W299" i="31"/>
  <c r="W249" i="31"/>
  <c r="W282" i="31"/>
  <c r="W290" i="31"/>
  <c r="W296" i="31"/>
  <c r="W284" i="31"/>
  <c r="W235" i="31"/>
  <c r="W263" i="31"/>
  <c r="W227" i="31"/>
  <c r="W255" i="31"/>
  <c r="W297" i="31"/>
  <c r="W281" i="31"/>
  <c r="W250" i="31"/>
  <c r="W265" i="31"/>
  <c r="W262" i="31"/>
  <c r="W252" i="31"/>
  <c r="W198" i="31"/>
  <c r="W166" i="31"/>
  <c r="W215" i="31"/>
  <c r="W219" i="31"/>
  <c r="W194" i="31"/>
  <c r="W162" i="31"/>
  <c r="W199" i="31"/>
  <c r="W183" i="31"/>
  <c r="W167" i="31"/>
  <c r="W151" i="31"/>
  <c r="W276" i="31"/>
  <c r="W300" i="31"/>
  <c r="W280" i="31"/>
  <c r="W251" i="31"/>
  <c r="W259" i="31"/>
  <c r="W27" i="31"/>
  <c r="W239" i="31"/>
  <c r="W293" i="31"/>
  <c r="W277" i="31"/>
  <c r="W234" i="31"/>
  <c r="W246" i="31"/>
  <c r="W236" i="31"/>
  <c r="W206" i="31"/>
  <c r="W174" i="31"/>
  <c r="W218" i="31"/>
  <c r="W260" i="31"/>
  <c r="W228" i="31"/>
  <c r="W222" i="31"/>
  <c r="W202" i="31"/>
  <c r="W170" i="31"/>
  <c r="W211" i="31"/>
  <c r="W195" i="31"/>
  <c r="W179" i="31"/>
  <c r="W163" i="31"/>
  <c r="W292" i="31"/>
  <c r="W272" i="31"/>
  <c r="W264" i="31"/>
  <c r="W243" i="31"/>
  <c r="W247" i="31"/>
  <c r="W289" i="31"/>
  <c r="W273" i="31"/>
  <c r="W230" i="31"/>
  <c r="W214" i="31"/>
  <c r="W182" i="31"/>
  <c r="W210" i="31"/>
  <c r="W178" i="31"/>
  <c r="W207" i="31"/>
  <c r="W191" i="31"/>
  <c r="W175" i="31"/>
  <c r="W159" i="31"/>
  <c r="W288" i="31"/>
  <c r="W231" i="31"/>
  <c r="W268" i="31"/>
  <c r="W285" i="31"/>
  <c r="W269" i="31"/>
  <c r="W223" i="31"/>
  <c r="W190" i="31"/>
  <c r="W158" i="31"/>
  <c r="W244" i="31"/>
  <c r="W186" i="31"/>
  <c r="W154" i="31"/>
  <c r="W203" i="31"/>
  <c r="W187" i="31"/>
  <c r="W171" i="31"/>
  <c r="W155" i="31"/>
  <c r="V26" i="31"/>
  <c r="W164" i="30"/>
  <c r="W165" i="30"/>
  <c r="W168" i="30"/>
  <c r="W174" i="30"/>
  <c r="W177" i="30"/>
  <c r="W196" i="30"/>
  <c r="W162" i="30"/>
  <c r="W169" i="30"/>
  <c r="W173" i="30"/>
  <c r="W176" i="30"/>
  <c r="W194" i="30"/>
  <c r="W201" i="30"/>
  <c r="W205" i="30"/>
  <c r="W208" i="30"/>
  <c r="W226" i="30"/>
  <c r="W233" i="30"/>
  <c r="W242" i="30"/>
  <c r="W249" i="30"/>
  <c r="W258" i="30"/>
  <c r="W266" i="30"/>
  <c r="W160" i="30"/>
  <c r="W161" i="30"/>
  <c r="W181" i="30"/>
  <c r="W206" i="30"/>
  <c r="W216" i="30"/>
  <c r="W275" i="30"/>
  <c r="W278" i="30"/>
  <c r="W282" i="30"/>
  <c r="W27" i="30"/>
  <c r="W153" i="30"/>
  <c r="W180" i="30"/>
  <c r="W184" i="30"/>
  <c r="W209" i="30"/>
  <c r="W212" i="30"/>
  <c r="W221" i="30"/>
  <c r="W222" i="30"/>
  <c r="W224" i="30"/>
  <c r="W237" i="30"/>
  <c r="W238" i="30"/>
  <c r="W240" i="30"/>
  <c r="W260" i="30"/>
  <c r="W267" i="30"/>
  <c r="W274" i="30"/>
  <c r="W291" i="30"/>
  <c r="W294" i="30"/>
  <c r="W295" i="30"/>
  <c r="W158" i="30"/>
  <c r="W200" i="30"/>
  <c r="W210" i="30"/>
  <c r="W228" i="30"/>
  <c r="W232" i="30"/>
  <c r="W244" i="30"/>
  <c r="W248" i="30"/>
  <c r="W254" i="30"/>
  <c r="W256" i="30"/>
  <c r="W257" i="30"/>
  <c r="W271" i="30"/>
  <c r="W279" i="30"/>
  <c r="W157" i="30"/>
  <c r="W185" i="30"/>
  <c r="W190" i="30"/>
  <c r="W192" i="30"/>
  <c r="W193" i="30"/>
  <c r="W197" i="30"/>
  <c r="W213" i="30"/>
  <c r="W217" i="30"/>
  <c r="W253" i="30"/>
  <c r="W270" i="30"/>
  <c r="W298" i="30"/>
  <c r="W299" i="30"/>
  <c r="W261" i="30"/>
  <c r="W283" i="30"/>
  <c r="W286" i="30"/>
  <c r="W287" i="30"/>
  <c r="W290" i="30"/>
  <c r="W152" i="30"/>
  <c r="W178" i="30"/>
  <c r="W189" i="30"/>
  <c r="W225" i="30"/>
  <c r="W229" i="30"/>
  <c r="W241" i="30"/>
  <c r="W245" i="30"/>
  <c r="W227" i="30"/>
  <c r="W175" i="30"/>
  <c r="W151" i="30"/>
  <c r="W191" i="30"/>
  <c r="W159" i="30"/>
  <c r="W218" i="30"/>
  <c r="W186" i="30"/>
  <c r="W154" i="30"/>
  <c r="W235" i="30"/>
  <c r="W285" i="30"/>
  <c r="W263" i="30"/>
  <c r="W252" i="30"/>
  <c r="W250" i="30"/>
  <c r="W289" i="30"/>
  <c r="W273" i="30"/>
  <c r="W219" i="30"/>
  <c r="W187" i="30"/>
  <c r="W155" i="30"/>
  <c r="W231" i="30"/>
  <c r="W211" i="30"/>
  <c r="W259" i="30"/>
  <c r="W293" i="30"/>
  <c r="W277" i="30"/>
  <c r="W262" i="30"/>
  <c r="W297" i="30"/>
  <c r="W281" i="30"/>
  <c r="W265" i="30"/>
  <c r="W288" i="30"/>
  <c r="W292" i="30"/>
  <c r="W276" i="30"/>
  <c r="W230" i="30"/>
  <c r="W198" i="30"/>
  <c r="W166" i="30"/>
  <c r="W255" i="30"/>
  <c r="W207" i="30"/>
  <c r="W239" i="30"/>
  <c r="W199" i="30"/>
  <c r="W215" i="30"/>
  <c r="W195" i="30"/>
  <c r="W163" i="30"/>
  <c r="W296" i="30"/>
  <c r="W280" i="30"/>
  <c r="W264" i="30"/>
  <c r="W300" i="30"/>
  <c r="W284" i="30"/>
  <c r="W268" i="30"/>
  <c r="W246" i="30"/>
  <c r="W269" i="30"/>
  <c r="W220" i="30"/>
  <c r="W188" i="30"/>
  <c r="W156" i="30"/>
  <c r="W247" i="30"/>
  <c r="W236" i="30"/>
  <c r="W214" i="30"/>
  <c r="W182" i="30"/>
  <c r="W243" i="30"/>
  <c r="W223" i="30"/>
  <c r="W179" i="30"/>
  <c r="W167" i="30"/>
  <c r="W183" i="30"/>
  <c r="W251" i="30"/>
  <c r="W204" i="30"/>
  <c r="W172" i="30"/>
  <c r="W203" i="30"/>
  <c r="W171" i="30"/>
  <c r="W272" i="30"/>
  <c r="W234" i="30"/>
  <c r="W202" i="30"/>
  <c r="W170" i="30"/>
  <c r="V26" i="30"/>
  <c r="V26" i="29"/>
  <c r="W151" i="29"/>
  <c r="W155" i="29"/>
  <c r="W156" i="29"/>
  <c r="W183" i="29"/>
  <c r="W223" i="29"/>
  <c r="W226" i="29"/>
  <c r="W231" i="29"/>
  <c r="W240" i="29"/>
  <c r="W243" i="29"/>
  <c r="W256" i="29"/>
  <c r="W259" i="29"/>
  <c r="W262" i="29"/>
  <c r="W271" i="29"/>
  <c r="W172" i="29"/>
  <c r="W175" i="29"/>
  <c r="W178" i="29"/>
  <c r="W198" i="29"/>
  <c r="W220" i="29"/>
  <c r="W224" i="29"/>
  <c r="W242" i="29"/>
  <c r="W247" i="29"/>
  <c r="W251" i="29"/>
  <c r="W252" i="29"/>
  <c r="W255" i="29"/>
  <c r="W276" i="29"/>
  <c r="W27" i="29"/>
  <c r="W167" i="29"/>
  <c r="W171" i="29"/>
  <c r="W176" i="29"/>
  <c r="W179" i="29"/>
  <c r="W188" i="29"/>
  <c r="W191" i="29"/>
  <c r="W194" i="29"/>
  <c r="W219" i="29"/>
  <c r="W227" i="29"/>
  <c r="W230" i="29"/>
  <c r="W246" i="29"/>
  <c r="W258" i="29"/>
  <c r="W263" i="29"/>
  <c r="W284" i="29"/>
  <c r="W288" i="29"/>
  <c r="W291" i="29"/>
  <c r="W159" i="29"/>
  <c r="W154" i="29"/>
  <c r="W163" i="29"/>
  <c r="W182" i="29"/>
  <c r="W199" i="29"/>
  <c r="W203" i="29"/>
  <c r="W210" i="29"/>
  <c r="W211" i="29"/>
  <c r="W275" i="29"/>
  <c r="W160" i="29"/>
  <c r="W195" i="29"/>
  <c r="W204" i="29"/>
  <c r="W279" i="29"/>
  <c r="W289" i="29"/>
  <c r="W298" i="29"/>
  <c r="W299" i="29"/>
  <c r="W207" i="29"/>
  <c r="W215" i="29"/>
  <c r="W236" i="29"/>
  <c r="W267" i="29"/>
  <c r="W268" i="29"/>
  <c r="W272" i="29"/>
  <c r="W283" i="29"/>
  <c r="W292" i="29"/>
  <c r="W162" i="29"/>
  <c r="W166" i="29"/>
  <c r="W187" i="29"/>
  <c r="W192" i="29"/>
  <c r="W235" i="29"/>
  <c r="W239" i="29"/>
  <c r="W280" i="29"/>
  <c r="W294" i="29"/>
  <c r="W208" i="29"/>
  <c r="W293" i="29"/>
  <c r="W253" i="29"/>
  <c r="W286" i="29"/>
  <c r="W295" i="29"/>
  <c r="W241" i="29"/>
  <c r="W221" i="29"/>
  <c r="W181" i="29"/>
  <c r="W170" i="29"/>
  <c r="W168" i="29"/>
  <c r="W278" i="29"/>
  <c r="W165" i="29"/>
  <c r="W296" i="29"/>
  <c r="W285" i="29"/>
  <c r="W264" i="29"/>
  <c r="W261" i="29"/>
  <c r="W250" i="29"/>
  <c r="W248" i="29"/>
  <c r="W228" i="29"/>
  <c r="W197" i="29"/>
  <c r="W186" i="29"/>
  <c r="W184" i="29"/>
  <c r="W164" i="29"/>
  <c r="W222" i="29"/>
  <c r="W158" i="29"/>
  <c r="W152" i="29"/>
  <c r="W205" i="29"/>
  <c r="W282" i="29"/>
  <c r="W225" i="29"/>
  <c r="W157" i="29"/>
  <c r="W237" i="29"/>
  <c r="W173" i="29"/>
  <c r="W161" i="29"/>
  <c r="W209" i="29"/>
  <c r="W193" i="29"/>
  <c r="W177" i="29"/>
  <c r="W274" i="29"/>
  <c r="W245" i="29"/>
  <c r="W234" i="29"/>
  <c r="W232" i="29"/>
  <c r="W297" i="29"/>
  <c r="W229" i="29"/>
  <c r="W218" i="29"/>
  <c r="W216" i="29"/>
  <c r="W269" i="29"/>
  <c r="W213" i="29"/>
  <c r="W202" i="29"/>
  <c r="W200" i="29"/>
  <c r="W281" i="29"/>
  <c r="W270" i="29"/>
  <c r="W217" i="29"/>
  <c r="W254" i="29"/>
  <c r="W190" i="29"/>
  <c r="W189" i="29"/>
  <c r="W257" i="29"/>
  <c r="W290" i="29"/>
  <c r="W277" i="29"/>
  <c r="W265" i="29"/>
  <c r="W185" i="29"/>
  <c r="W266" i="29"/>
  <c r="W244" i="29"/>
  <c r="W287" i="29"/>
  <c r="W174" i="29"/>
  <c r="W201" i="29"/>
  <c r="W260" i="29"/>
  <c r="W169" i="29"/>
  <c r="W214" i="29"/>
  <c r="W238" i="29"/>
  <c r="W249" i="29"/>
  <c r="W196" i="29"/>
  <c r="W212" i="29"/>
  <c r="W300" i="29"/>
  <c r="W233" i="29"/>
  <c r="W180" i="29"/>
  <c r="W273" i="29"/>
  <c r="W206" i="29"/>
  <c r="W153" i="29"/>
  <c r="W154" i="28"/>
  <c r="W155" i="28"/>
  <c r="W158" i="28"/>
  <c r="W164" i="28"/>
  <c r="W167" i="28"/>
  <c r="W186" i="28"/>
  <c r="W187" i="28"/>
  <c r="W190" i="28"/>
  <c r="W196" i="28"/>
  <c r="W199" i="28"/>
  <c r="W218" i="28"/>
  <c r="W219" i="28"/>
  <c r="W222" i="28"/>
  <c r="W227" i="28"/>
  <c r="W230" i="28"/>
  <c r="W239" i="28"/>
  <c r="W250" i="28"/>
  <c r="W251" i="28"/>
  <c r="W263" i="28"/>
  <c r="W269" i="28"/>
  <c r="W272" i="28"/>
  <c r="W151" i="28"/>
  <c r="W170" i="28"/>
  <c r="W171" i="28"/>
  <c r="W174" i="28"/>
  <c r="W180" i="28"/>
  <c r="W183" i="28"/>
  <c r="W202" i="28"/>
  <c r="W203" i="28"/>
  <c r="W206" i="28"/>
  <c r="W212" i="28"/>
  <c r="W215" i="28"/>
  <c r="W232" i="28"/>
  <c r="W244" i="28"/>
  <c r="W247" i="28"/>
  <c r="W255" i="28"/>
  <c r="W258" i="28"/>
  <c r="W259" i="28"/>
  <c r="W260" i="28"/>
  <c r="W274" i="28"/>
  <c r="W168" i="28"/>
  <c r="W175" i="28"/>
  <c r="W198" i="28"/>
  <c r="W211" i="28"/>
  <c r="W235" i="28"/>
  <c r="W248" i="28"/>
  <c r="W273" i="28"/>
  <c r="W276" i="28"/>
  <c r="W290" i="28"/>
  <c r="W163" i="28"/>
  <c r="W184" i="28"/>
  <c r="W191" i="28"/>
  <c r="W214" i="28"/>
  <c r="W166" i="28"/>
  <c r="W179" i="28"/>
  <c r="W200" i="28"/>
  <c r="W207" i="28"/>
  <c r="W234" i="28"/>
  <c r="W246" i="28"/>
  <c r="W285" i="28"/>
  <c r="W288" i="28"/>
  <c r="W152" i="28"/>
  <c r="W159" i="28"/>
  <c r="W182" i="28"/>
  <c r="W195" i="28"/>
  <c r="W216" i="28"/>
  <c r="W223" i="28"/>
  <c r="W231" i="28"/>
  <c r="W264" i="28"/>
  <c r="W277" i="28"/>
  <c r="W281" i="28"/>
  <c r="W286" i="28"/>
  <c r="W289" i="28"/>
  <c r="W243" i="28"/>
  <c r="W252" i="28"/>
  <c r="W270" i="28"/>
  <c r="W292" i="28"/>
  <c r="W228" i="28"/>
  <c r="W265" i="28"/>
  <c r="W293" i="28"/>
  <c r="W297" i="28"/>
  <c r="W295" i="28"/>
  <c r="W205" i="28"/>
  <c r="W271" i="28"/>
  <c r="W201" i="28"/>
  <c r="W169" i="28"/>
  <c r="W27" i="28"/>
  <c r="W217" i="28"/>
  <c r="W185" i="28"/>
  <c r="W153" i="28"/>
  <c r="W261" i="28"/>
  <c r="W282" i="28"/>
  <c r="W257" i="28"/>
  <c r="W238" i="28"/>
  <c r="W194" i="28"/>
  <c r="W162" i="28"/>
  <c r="W204" i="28"/>
  <c r="W172" i="28"/>
  <c r="W291" i="28"/>
  <c r="W299" i="28"/>
  <c r="W283" i="28"/>
  <c r="W221" i="28"/>
  <c r="W267" i="28"/>
  <c r="W245" i="28"/>
  <c r="W256" i="28"/>
  <c r="W280" i="28"/>
  <c r="W236" i="28"/>
  <c r="W210" i="28"/>
  <c r="W178" i="28"/>
  <c r="W209" i="28"/>
  <c r="W177" i="28"/>
  <c r="W300" i="28"/>
  <c r="W241" i="28"/>
  <c r="W208" i="28"/>
  <c r="W176" i="28"/>
  <c r="W279" i="28"/>
  <c r="W233" i="28"/>
  <c r="W173" i="28"/>
  <c r="W157" i="28"/>
  <c r="W197" i="28"/>
  <c r="W165" i="28"/>
  <c r="W213" i="28"/>
  <c r="W181" i="28"/>
  <c r="W296" i="28"/>
  <c r="W193" i="28"/>
  <c r="W161" i="28"/>
  <c r="W224" i="28"/>
  <c r="W192" i="28"/>
  <c r="W160" i="28"/>
  <c r="W298" i="28"/>
  <c r="W266" i="28"/>
  <c r="W294" i="28"/>
  <c r="W284" i="28"/>
  <c r="W220" i="28"/>
  <c r="W188" i="28"/>
  <c r="W156" i="28"/>
  <c r="W287" i="28"/>
  <c r="W254" i="28"/>
  <c r="W229" i="28"/>
  <c r="W189" i="28"/>
  <c r="W275" i="28"/>
  <c r="W249" i="28"/>
  <c r="W253" i="28"/>
  <c r="W225" i="28"/>
  <c r="W262" i="28"/>
  <c r="W242" i="28"/>
  <c r="W240" i="28"/>
  <c r="W237" i="28"/>
  <c r="W226" i="28"/>
  <c r="W278" i="28"/>
  <c r="W268" i="28"/>
  <c r="V26" i="28"/>
  <c r="V26" i="26"/>
  <c r="W152" i="26"/>
  <c r="W159" i="26"/>
  <c r="W172" i="26"/>
  <c r="W180" i="26"/>
  <c r="W184" i="26"/>
  <c r="W191" i="26"/>
  <c r="W203" i="26"/>
  <c r="W216" i="26"/>
  <c r="W224" i="26"/>
  <c r="W228" i="26"/>
  <c r="W235" i="26"/>
  <c r="W248" i="26"/>
  <c r="W256" i="26"/>
  <c r="W260" i="26"/>
  <c r="W267" i="26"/>
  <c r="W155" i="26"/>
  <c r="W160" i="26"/>
  <c r="W163" i="26"/>
  <c r="W167" i="26"/>
  <c r="W187" i="26"/>
  <c r="W192" i="26"/>
  <c r="W195" i="26"/>
  <c r="W199" i="26"/>
  <c r="W204" i="26"/>
  <c r="W207" i="26"/>
  <c r="W211" i="26"/>
  <c r="W231" i="26"/>
  <c r="W236" i="26"/>
  <c r="W239" i="26"/>
  <c r="W243" i="26"/>
  <c r="W263" i="26"/>
  <c r="W151" i="26"/>
  <c r="W171" i="26"/>
  <c r="W176" i="26"/>
  <c r="W179" i="26"/>
  <c r="W183" i="26"/>
  <c r="W215" i="26"/>
  <c r="W220" i="26"/>
  <c r="W223" i="26"/>
  <c r="W227" i="26"/>
  <c r="W247" i="26"/>
  <c r="W252" i="26"/>
  <c r="W255" i="26"/>
  <c r="W259" i="26"/>
  <c r="W27" i="26"/>
  <c r="W164" i="26"/>
  <c r="W175" i="26"/>
  <c r="W200" i="26"/>
  <c r="W212" i="26"/>
  <c r="W251" i="26"/>
  <c r="W264" i="26"/>
  <c r="W294" i="26"/>
  <c r="W298" i="26"/>
  <c r="W272" i="26"/>
  <c r="W156" i="26"/>
  <c r="W208" i="26"/>
  <c r="W275" i="26"/>
  <c r="W279" i="26"/>
  <c r="W219" i="26"/>
  <c r="W274" i="26"/>
  <c r="W281" i="26"/>
  <c r="W285" i="26"/>
  <c r="W289" i="26"/>
  <c r="W188" i="26"/>
  <c r="W240" i="26"/>
  <c r="W268" i="26"/>
  <c r="W282" i="26"/>
  <c r="W286" i="26"/>
  <c r="W290" i="26"/>
  <c r="W293" i="26"/>
  <c r="W297" i="26"/>
  <c r="W168" i="26"/>
  <c r="W196" i="26"/>
  <c r="W232" i="26"/>
  <c r="W244" i="26"/>
  <c r="W271" i="26"/>
  <c r="W280" i="26"/>
  <c r="W197" i="26"/>
  <c r="W277" i="26"/>
  <c r="W254" i="26"/>
  <c r="W222" i="26"/>
  <c r="W292" i="26"/>
  <c r="W284" i="26"/>
  <c r="W278" i="26"/>
  <c r="W270" i="26"/>
  <c r="W238" i="26"/>
  <c r="W206" i="26"/>
  <c r="W194" i="26"/>
  <c r="W169" i="26"/>
  <c r="W287" i="26"/>
  <c r="W250" i="26"/>
  <c r="W234" i="26"/>
  <c r="W202" i="26"/>
  <c r="W177" i="26"/>
  <c r="W165" i="26"/>
  <c r="W242" i="26"/>
  <c r="W173" i="26"/>
  <c r="W288" i="26"/>
  <c r="W261" i="26"/>
  <c r="W299" i="26"/>
  <c r="W300" i="26"/>
  <c r="W276" i="26"/>
  <c r="W296" i="26"/>
  <c r="W181" i="26"/>
  <c r="W258" i="26"/>
  <c r="W226" i="26"/>
  <c r="W210" i="26"/>
  <c r="W262" i="26"/>
  <c r="W253" i="26"/>
  <c r="W237" i="26"/>
  <c r="W205" i="26"/>
  <c r="W190" i="26"/>
  <c r="W158" i="26"/>
  <c r="W245" i="26"/>
  <c r="W153" i="26"/>
  <c r="W186" i="26"/>
  <c r="W154" i="26"/>
  <c r="W213" i="26"/>
  <c r="W295" i="26"/>
  <c r="W218" i="26"/>
  <c r="W193" i="26"/>
  <c r="W161" i="26"/>
  <c r="W283" i="26"/>
  <c r="W273" i="26"/>
  <c r="W241" i="26"/>
  <c r="W209" i="26"/>
  <c r="W257" i="26"/>
  <c r="W225" i="26"/>
  <c r="W182" i="26"/>
  <c r="W166" i="26"/>
  <c r="W291" i="26"/>
  <c r="W269" i="26"/>
  <c r="W221" i="26"/>
  <c r="W174" i="26"/>
  <c r="W178" i="26"/>
  <c r="W162" i="26"/>
  <c r="W185" i="26"/>
  <c r="W249" i="26"/>
  <c r="W233" i="26"/>
  <c r="W217" i="26"/>
  <c r="W201" i="26"/>
  <c r="W170" i="26"/>
  <c r="W229" i="26"/>
  <c r="W265" i="26"/>
  <c r="W266" i="26"/>
  <c r="W189" i="26"/>
  <c r="W157" i="26"/>
  <c r="W246" i="26"/>
  <c r="W198" i="26"/>
  <c r="W230" i="26"/>
  <c r="W214" i="26"/>
  <c r="AH150" i="26"/>
  <c r="W150" i="26"/>
  <c r="W147" i="31"/>
  <c r="W143" i="31"/>
  <c r="W149" i="31"/>
  <c r="W145" i="31"/>
  <c r="W98" i="31"/>
  <c r="W96" i="31"/>
  <c r="W94" i="31"/>
  <c r="W43" i="31"/>
  <c r="W42" i="31"/>
  <c r="W41" i="31"/>
  <c r="W40" i="31"/>
  <c r="W38" i="31"/>
  <c r="W36" i="31"/>
  <c r="W34" i="31"/>
  <c r="W32" i="31"/>
  <c r="W140" i="31"/>
  <c r="W136" i="31"/>
  <c r="W132" i="31"/>
  <c r="W128" i="31"/>
  <c r="W30" i="31"/>
  <c r="W138" i="31"/>
  <c r="W134" i="31"/>
  <c r="W125" i="31"/>
  <c r="W123" i="31"/>
  <c r="W121" i="31"/>
  <c r="W119" i="31"/>
  <c r="W117" i="31"/>
  <c r="W99" i="31"/>
  <c r="W88" i="31"/>
  <c r="W86" i="31"/>
  <c r="W84" i="31"/>
  <c r="W68" i="31"/>
  <c r="W66" i="31"/>
  <c r="W64" i="31"/>
  <c r="W62" i="31"/>
  <c r="W60" i="31"/>
  <c r="W52" i="31"/>
  <c r="W48" i="31"/>
  <c r="W46" i="31"/>
  <c r="W44" i="31"/>
  <c r="W130" i="31"/>
  <c r="W115" i="31"/>
  <c r="W113" i="31"/>
  <c r="W111" i="31"/>
  <c r="W109" i="31"/>
  <c r="W107" i="31"/>
  <c r="W105" i="31"/>
  <c r="W103" i="31"/>
  <c r="W101" i="31"/>
  <c r="W92" i="31"/>
  <c r="W90" i="31"/>
  <c r="W82" i="31"/>
  <c r="W80" i="31"/>
  <c r="W78" i="31"/>
  <c r="W76" i="31"/>
  <c r="W74" i="31"/>
  <c r="W72" i="31"/>
  <c r="W70" i="31"/>
  <c r="W58" i="31"/>
  <c r="W56" i="31"/>
  <c r="W54" i="31"/>
  <c r="W50" i="31"/>
  <c r="W33" i="31"/>
  <c r="W29" i="31"/>
  <c r="W31" i="31"/>
  <c r="W95" i="31"/>
  <c r="W142" i="31"/>
  <c r="W150" i="31"/>
  <c r="W118" i="31"/>
  <c r="W126" i="31"/>
  <c r="W133" i="31"/>
  <c r="W141" i="31"/>
  <c r="W39" i="31"/>
  <c r="W45" i="31"/>
  <c r="W49" i="31"/>
  <c r="W53" i="31"/>
  <c r="W57" i="31"/>
  <c r="W61" i="31"/>
  <c r="W35" i="31"/>
  <c r="W102" i="31"/>
  <c r="W106" i="31"/>
  <c r="W110" i="31"/>
  <c r="W114" i="31"/>
  <c r="W124" i="31"/>
  <c r="W131" i="31"/>
  <c r="W139" i="31"/>
  <c r="W37" i="31"/>
  <c r="W51" i="31"/>
  <c r="W59" i="31"/>
  <c r="W122" i="31"/>
  <c r="W137" i="31"/>
  <c r="W148" i="31"/>
  <c r="W100" i="31"/>
  <c r="W108" i="31"/>
  <c r="W112" i="31"/>
  <c r="W116" i="31"/>
  <c r="W63" i="31"/>
  <c r="W67" i="31"/>
  <c r="W71" i="31"/>
  <c r="W75" i="31"/>
  <c r="W79" i="31"/>
  <c r="W83" i="31"/>
  <c r="W87" i="31"/>
  <c r="W91" i="31"/>
  <c r="W97" i="31"/>
  <c r="W127" i="31"/>
  <c r="W144" i="31"/>
  <c r="W47" i="31"/>
  <c r="W55" i="31"/>
  <c r="W104" i="31"/>
  <c r="W146" i="31"/>
  <c r="W120" i="31"/>
  <c r="W129" i="31"/>
  <c r="W28" i="31"/>
  <c r="W65" i="31"/>
  <c r="W69" i="31"/>
  <c r="W73" i="31"/>
  <c r="W77" i="31"/>
  <c r="W81" i="31"/>
  <c r="W85" i="31"/>
  <c r="W89" i="31"/>
  <c r="W93" i="31"/>
  <c r="W135" i="31"/>
  <c r="AH140" i="31"/>
  <c r="AH138" i="31"/>
  <c r="AH136" i="31"/>
  <c r="AH134" i="31"/>
  <c r="AH132" i="31"/>
  <c r="AH130" i="31"/>
  <c r="AH128" i="31"/>
  <c r="AH126" i="31"/>
  <c r="AH150" i="31"/>
  <c r="AH146" i="31"/>
  <c r="AH142" i="31"/>
  <c r="AH60" i="31"/>
  <c r="AH58" i="31"/>
  <c r="AH56" i="31"/>
  <c r="AH54" i="31"/>
  <c r="AH52" i="31"/>
  <c r="AH50" i="31"/>
  <c r="AH48" i="31"/>
  <c r="AH46" i="31"/>
  <c r="AH44" i="31"/>
  <c r="AH41" i="31"/>
  <c r="AH35" i="31"/>
  <c r="AH32" i="31"/>
  <c r="AH22" i="31"/>
  <c r="AH17" i="31"/>
  <c r="AH15" i="31"/>
  <c r="AH12" i="31"/>
  <c r="AH9" i="31"/>
  <c r="AH7" i="31"/>
  <c r="AH5" i="31"/>
  <c r="AH144" i="31"/>
  <c r="AH124" i="31"/>
  <c r="AH122" i="31"/>
  <c r="AH120" i="31"/>
  <c r="AH118" i="31"/>
  <c r="AH116" i="31"/>
  <c r="AH114" i="31"/>
  <c r="AH112" i="31"/>
  <c r="AH110" i="31"/>
  <c r="AH108" i="31"/>
  <c r="AH106" i="31"/>
  <c r="AH104" i="31"/>
  <c r="AH102" i="31"/>
  <c r="AH100" i="31"/>
  <c r="AH98" i="31"/>
  <c r="AH97" i="31"/>
  <c r="AH96" i="31"/>
  <c r="AH95" i="31"/>
  <c r="AH94" i="31"/>
  <c r="AH93" i="31"/>
  <c r="AH92" i="31"/>
  <c r="AH90" i="31"/>
  <c r="AH88" i="31"/>
  <c r="AH86" i="31"/>
  <c r="AH84" i="31"/>
  <c r="AH82" i="31"/>
  <c r="AH80" i="31"/>
  <c r="AH78" i="31"/>
  <c r="AH76" i="31"/>
  <c r="AH74" i="31"/>
  <c r="AH72" i="31"/>
  <c r="AH70" i="31"/>
  <c r="AH68" i="31"/>
  <c r="AH66" i="31"/>
  <c r="AH64" i="31"/>
  <c r="AH62" i="31"/>
  <c r="AH28" i="31"/>
  <c r="AH24" i="31"/>
  <c r="AH148" i="31"/>
  <c r="AH21" i="31"/>
  <c r="AH18" i="31"/>
  <c r="S3" i="31"/>
  <c r="AH40" i="31"/>
  <c r="AH38" i="31"/>
  <c r="AH33" i="31"/>
  <c r="AH31" i="31"/>
  <c r="AH14" i="31"/>
  <c r="AH51" i="31"/>
  <c r="AH6" i="31"/>
  <c r="AH10" i="31"/>
  <c r="AH19" i="31"/>
  <c r="AH36" i="31"/>
  <c r="AH63" i="31"/>
  <c r="AH67" i="31"/>
  <c r="AH71" i="31"/>
  <c r="AH75" i="31"/>
  <c r="AH79" i="31"/>
  <c r="AH83" i="31"/>
  <c r="AH87" i="31"/>
  <c r="AH91" i="31"/>
  <c r="AH53" i="31"/>
  <c r="AH145" i="31"/>
  <c r="AH25" i="31"/>
  <c r="AH37" i="31"/>
  <c r="AH149" i="31"/>
  <c r="AH59" i="31"/>
  <c r="AH11" i="31"/>
  <c r="AH43" i="31"/>
  <c r="AH55" i="31"/>
  <c r="AH27" i="31"/>
  <c r="AH147" i="31"/>
  <c r="AH23" i="31"/>
  <c r="AH45" i="31"/>
  <c r="AH139" i="31"/>
  <c r="AH13" i="31"/>
  <c r="AH29" i="31"/>
  <c r="AH69" i="31"/>
  <c r="AH77" i="31"/>
  <c r="AH85" i="31"/>
  <c r="AH57" i="31"/>
  <c r="AH30" i="31"/>
  <c r="AH141" i="31"/>
  <c r="AH99" i="31"/>
  <c r="AH103" i="31"/>
  <c r="AH107" i="31"/>
  <c r="AH111" i="31"/>
  <c r="AH115" i="31"/>
  <c r="AH81" i="31"/>
  <c r="AH105" i="31"/>
  <c r="AH113" i="31"/>
  <c r="AH61" i="31"/>
  <c r="AH8" i="31"/>
  <c r="AH20" i="31"/>
  <c r="AH127" i="31"/>
  <c r="AH39" i="31"/>
  <c r="AH129" i="31"/>
  <c r="AH137" i="31"/>
  <c r="AH117" i="31"/>
  <c r="AH121" i="31"/>
  <c r="AH125" i="31"/>
  <c r="AH143" i="31"/>
  <c r="AH135" i="31"/>
  <c r="AH16" i="31"/>
  <c r="AH65" i="31"/>
  <c r="AH73" i="31"/>
  <c r="AH89" i="31"/>
  <c r="AH47" i="31"/>
  <c r="AH34" i="31"/>
  <c r="AH101" i="31"/>
  <c r="AH109" i="31"/>
  <c r="AH49" i="31"/>
  <c r="AH131" i="31"/>
  <c r="AH42" i="31"/>
  <c r="AH133" i="31"/>
  <c r="AH26" i="31"/>
  <c r="AH119" i="31"/>
  <c r="AH123" i="31"/>
  <c r="S3" i="30"/>
  <c r="AH150" i="30"/>
  <c r="AH148" i="30"/>
  <c r="AH146" i="30"/>
  <c r="AH144" i="30"/>
  <c r="AH142" i="30"/>
  <c r="AH140" i="30"/>
  <c r="AH138" i="30"/>
  <c r="AH136" i="30"/>
  <c r="AH134" i="30"/>
  <c r="AH132" i="30"/>
  <c r="AH130" i="30"/>
  <c r="AH128" i="30"/>
  <c r="AH126" i="30"/>
  <c r="AH124" i="30"/>
  <c r="AH122" i="30"/>
  <c r="AH120" i="30"/>
  <c r="AH118" i="30"/>
  <c r="AH116" i="30"/>
  <c r="AH114" i="30"/>
  <c r="AH112" i="30"/>
  <c r="AH110" i="30"/>
  <c r="AH108" i="30"/>
  <c r="AH106" i="30"/>
  <c r="AH104" i="30"/>
  <c r="AH102" i="30"/>
  <c r="AH100" i="30"/>
  <c r="AH98" i="30"/>
  <c r="AH96" i="30"/>
  <c r="AH94" i="30"/>
  <c r="AH92" i="30"/>
  <c r="AH90" i="30"/>
  <c r="AH88" i="30"/>
  <c r="AH86" i="30"/>
  <c r="AH84" i="30"/>
  <c r="AH82" i="30"/>
  <c r="AH80" i="30"/>
  <c r="AH78" i="30"/>
  <c r="AH76" i="30"/>
  <c r="AH74" i="30"/>
  <c r="AH72" i="30"/>
  <c r="AH70" i="30"/>
  <c r="AH68" i="30"/>
  <c r="AH66" i="30"/>
  <c r="AH64" i="30"/>
  <c r="AH62" i="30"/>
  <c r="AH60" i="30"/>
  <c r="AH58" i="30"/>
  <c r="AH56" i="30"/>
  <c r="AH54" i="30"/>
  <c r="AH52" i="30"/>
  <c r="AH50" i="30"/>
  <c r="AH48" i="30"/>
  <c r="AH46" i="30"/>
  <c r="AH44" i="30"/>
  <c r="AH39" i="30"/>
  <c r="AH37" i="30"/>
  <c r="AH29" i="30"/>
  <c r="AH28" i="30"/>
  <c r="AH15" i="30"/>
  <c r="AH7" i="30"/>
  <c r="AH18" i="30"/>
  <c r="AH17" i="30"/>
  <c r="AH35" i="30"/>
  <c r="AH24" i="30"/>
  <c r="AH23" i="30"/>
  <c r="AH9" i="30"/>
  <c r="AH5" i="30"/>
  <c r="AH33" i="30"/>
  <c r="AH22" i="30"/>
  <c r="AH21" i="30"/>
  <c r="AH14" i="30"/>
  <c r="AH12" i="30"/>
  <c r="AH31" i="30"/>
  <c r="AH38" i="30"/>
  <c r="AH8" i="30"/>
  <c r="AH10" i="30"/>
  <c r="AH30" i="30"/>
  <c r="AH41" i="30"/>
  <c r="AH45" i="30"/>
  <c r="AH49" i="30"/>
  <c r="AH53" i="30"/>
  <c r="AH57" i="30"/>
  <c r="AH61" i="30"/>
  <c r="AH65" i="30"/>
  <c r="AH69" i="30"/>
  <c r="AH73" i="30"/>
  <c r="AH77" i="30"/>
  <c r="AH81" i="30"/>
  <c r="AH85" i="30"/>
  <c r="AH89" i="30"/>
  <c r="AH93" i="30"/>
  <c r="AH97" i="30"/>
  <c r="AH101" i="30"/>
  <c r="AH105" i="30"/>
  <c r="AH109" i="30"/>
  <c r="AH113" i="30"/>
  <c r="AH117" i="30"/>
  <c r="AH121" i="30"/>
  <c r="AH11" i="30"/>
  <c r="AH26" i="30"/>
  <c r="AH19" i="30"/>
  <c r="AH43" i="30"/>
  <c r="AH125" i="30"/>
  <c r="AH129" i="30"/>
  <c r="AH133" i="30"/>
  <c r="AH137" i="30"/>
  <c r="AH141" i="30"/>
  <c r="AH145" i="30"/>
  <c r="AH149" i="30"/>
  <c r="AH40" i="30"/>
  <c r="AH13" i="30"/>
  <c r="AH27" i="30"/>
  <c r="AH36" i="30"/>
  <c r="AH123" i="30"/>
  <c r="AH139" i="30"/>
  <c r="AH34" i="30"/>
  <c r="AH51" i="30"/>
  <c r="AH67" i="30"/>
  <c r="AH83" i="30"/>
  <c r="AH99" i="30"/>
  <c r="AH115" i="30"/>
  <c r="AH55" i="30"/>
  <c r="AH71" i="30"/>
  <c r="AH87" i="30"/>
  <c r="AH103" i="30"/>
  <c r="AH119" i="30"/>
  <c r="AH32" i="30"/>
  <c r="AH6" i="30"/>
  <c r="AH135" i="30"/>
  <c r="AH25" i="30"/>
  <c r="AH47" i="30"/>
  <c r="AH63" i="30"/>
  <c r="AH79" i="30"/>
  <c r="AH95" i="30"/>
  <c r="AH111" i="30"/>
  <c r="AH131" i="30"/>
  <c r="AH147" i="30"/>
  <c r="AH16" i="30"/>
  <c r="AH42" i="30"/>
  <c r="AH59" i="30"/>
  <c r="AH75" i="30"/>
  <c r="AH91" i="30"/>
  <c r="AH107" i="30"/>
  <c r="AH20" i="30"/>
  <c r="AH127" i="30"/>
  <c r="AH143" i="30"/>
  <c r="W149" i="30"/>
  <c r="W147" i="30"/>
  <c r="W145" i="30"/>
  <c r="W143" i="30"/>
  <c r="W141" i="30"/>
  <c r="W139" i="30"/>
  <c r="W137" i="30"/>
  <c r="W135" i="30"/>
  <c r="W133" i="30"/>
  <c r="W131" i="30"/>
  <c r="W129" i="30"/>
  <c r="W127" i="30"/>
  <c r="W125" i="30"/>
  <c r="W123" i="30"/>
  <c r="W122" i="30"/>
  <c r="W120" i="30"/>
  <c r="W118" i="30"/>
  <c r="W116" i="30"/>
  <c r="W114" i="30"/>
  <c r="W112" i="30"/>
  <c r="W110" i="30"/>
  <c r="W108" i="30"/>
  <c r="W106" i="30"/>
  <c r="W104" i="30"/>
  <c r="W102" i="30"/>
  <c r="W100" i="30"/>
  <c r="W98" i="30"/>
  <c r="W96" i="30"/>
  <c r="W94" i="30"/>
  <c r="W92" i="30"/>
  <c r="W90" i="30"/>
  <c r="W88" i="30"/>
  <c r="W86" i="30"/>
  <c r="W84" i="30"/>
  <c r="W82" i="30"/>
  <c r="W80" i="30"/>
  <c r="W78" i="30"/>
  <c r="W76" i="30"/>
  <c r="W74" i="30"/>
  <c r="W72" i="30"/>
  <c r="W70" i="30"/>
  <c r="W68" i="30"/>
  <c r="W66" i="30"/>
  <c r="W64" i="30"/>
  <c r="W62" i="30"/>
  <c r="W60" i="30"/>
  <c r="W58" i="30"/>
  <c r="W56" i="30"/>
  <c r="W54" i="30"/>
  <c r="W52" i="30"/>
  <c r="W50" i="30"/>
  <c r="W48" i="30"/>
  <c r="W46" i="30"/>
  <c r="W44" i="30"/>
  <c r="W40" i="30"/>
  <c r="W38" i="30"/>
  <c r="W32" i="30"/>
  <c r="W28" i="30"/>
  <c r="W43" i="30"/>
  <c r="W36" i="30"/>
  <c r="W42" i="30"/>
  <c r="W41" i="30"/>
  <c r="W30" i="30"/>
  <c r="W34" i="30"/>
  <c r="W31" i="30"/>
  <c r="W47" i="30"/>
  <c r="W53" i="30"/>
  <c r="W61" i="30"/>
  <c r="W69" i="30"/>
  <c r="W77" i="30"/>
  <c r="W83" i="30"/>
  <c r="W93" i="30"/>
  <c r="W99" i="30"/>
  <c r="W105" i="30"/>
  <c r="W109" i="30"/>
  <c r="W117" i="30"/>
  <c r="W124" i="30"/>
  <c r="W128" i="30"/>
  <c r="W142" i="30"/>
  <c r="W150" i="30"/>
  <c r="W33" i="30"/>
  <c r="W35" i="30"/>
  <c r="W55" i="30"/>
  <c r="W63" i="30"/>
  <c r="W71" i="30"/>
  <c r="W79" i="30"/>
  <c r="W89" i="30"/>
  <c r="W95" i="30"/>
  <c r="W111" i="30"/>
  <c r="W119" i="30"/>
  <c r="W138" i="30"/>
  <c r="W134" i="30"/>
  <c r="W136" i="30"/>
  <c r="W140" i="30"/>
  <c r="W148" i="30"/>
  <c r="W126" i="30"/>
  <c r="W29" i="30"/>
  <c r="W39" i="30"/>
  <c r="W45" i="30"/>
  <c r="W51" i="30"/>
  <c r="W57" i="30"/>
  <c r="W65" i="30"/>
  <c r="W73" i="30"/>
  <c r="W81" i="30"/>
  <c r="W87" i="30"/>
  <c r="W97" i="30"/>
  <c r="W103" i="30"/>
  <c r="W107" i="30"/>
  <c r="W113" i="30"/>
  <c r="W121" i="30"/>
  <c r="W132" i="30"/>
  <c r="W146" i="30"/>
  <c r="W144" i="30"/>
  <c r="W75" i="30"/>
  <c r="W37" i="30"/>
  <c r="W49" i="30"/>
  <c r="W67" i="30"/>
  <c r="W85" i="30"/>
  <c r="W101" i="30"/>
  <c r="W130" i="30"/>
  <c r="W59" i="30"/>
  <c r="W91" i="30"/>
  <c r="W115" i="30"/>
  <c r="W150" i="29"/>
  <c r="W148" i="29"/>
  <c r="W146" i="29"/>
  <c r="W144" i="29"/>
  <c r="W142" i="29"/>
  <c r="W140" i="29"/>
  <c r="W138" i="29"/>
  <c r="W136" i="29"/>
  <c r="W134" i="29"/>
  <c r="W132" i="29"/>
  <c r="W130" i="29"/>
  <c r="W128" i="29"/>
  <c r="W126" i="29"/>
  <c r="W31" i="29"/>
  <c r="W149" i="29"/>
  <c r="W147" i="29"/>
  <c r="W145" i="29"/>
  <c r="W143" i="29"/>
  <c r="W141" i="29"/>
  <c r="W139" i="29"/>
  <c r="W137" i="29"/>
  <c r="W135" i="29"/>
  <c r="W133" i="29"/>
  <c r="W131" i="29"/>
  <c r="W129" i="29"/>
  <c r="W127" i="29"/>
  <c r="W41" i="29"/>
  <c r="W39" i="29"/>
  <c r="W37" i="29"/>
  <c r="W35" i="29"/>
  <c r="W88" i="29"/>
  <c r="W72" i="29"/>
  <c r="W48" i="29"/>
  <c r="W42" i="29"/>
  <c r="W33" i="29"/>
  <c r="W29" i="29"/>
  <c r="W124" i="29"/>
  <c r="W122" i="29"/>
  <c r="W120" i="29"/>
  <c r="W118" i="29"/>
  <c r="W116" i="29"/>
  <c r="W114" i="29"/>
  <c r="W112" i="29"/>
  <c r="W110" i="29"/>
  <c r="W108" i="29"/>
  <c r="W106" i="29"/>
  <c r="W104" i="29"/>
  <c r="W102" i="29"/>
  <c r="W100" i="29"/>
  <c r="W98" i="29"/>
  <c r="W96" i="29"/>
  <c r="W94" i="29"/>
  <c r="W92" i="29"/>
  <c r="W90" i="29"/>
  <c r="W86" i="29"/>
  <c r="W84" i="29"/>
  <c r="W82" i="29"/>
  <c r="W80" i="29"/>
  <c r="W78" i="29"/>
  <c r="W76" i="29"/>
  <c r="W74" i="29"/>
  <c r="W70" i="29"/>
  <c r="W68" i="29"/>
  <c r="W66" i="29"/>
  <c r="W64" i="29"/>
  <c r="W62" i="29"/>
  <c r="W60" i="29"/>
  <c r="W58" i="29"/>
  <c r="W56" i="29"/>
  <c r="W54" i="29"/>
  <c r="W52" i="29"/>
  <c r="W50" i="29"/>
  <c r="W46" i="29"/>
  <c r="W44" i="29"/>
  <c r="W38" i="29"/>
  <c r="W51" i="29"/>
  <c r="W57" i="29"/>
  <c r="W63" i="29"/>
  <c r="W69" i="29"/>
  <c r="W75" i="29"/>
  <c r="W81" i="29"/>
  <c r="W105" i="29"/>
  <c r="W111" i="29"/>
  <c r="W123" i="29"/>
  <c r="W40" i="29"/>
  <c r="W30" i="29"/>
  <c r="W53" i="29"/>
  <c r="W77" i="29"/>
  <c r="W43" i="29"/>
  <c r="W45" i="29"/>
  <c r="W65" i="29"/>
  <c r="W73" i="29"/>
  <c r="W93" i="29"/>
  <c r="W101" i="29"/>
  <c r="W109" i="29"/>
  <c r="W121" i="29"/>
  <c r="W34" i="29"/>
  <c r="W47" i="29"/>
  <c r="W55" i="29"/>
  <c r="W59" i="29"/>
  <c r="W67" i="29"/>
  <c r="W71" i="29"/>
  <c r="W79" i="29"/>
  <c r="W83" i="29"/>
  <c r="W87" i="29"/>
  <c r="W91" i="29"/>
  <c r="W95" i="29"/>
  <c r="W99" i="29"/>
  <c r="W103" i="29"/>
  <c r="W107" i="29"/>
  <c r="W115" i="29"/>
  <c r="W119" i="29"/>
  <c r="W28" i="29"/>
  <c r="W36" i="29"/>
  <c r="W49" i="29"/>
  <c r="W61" i="29"/>
  <c r="W85" i="29"/>
  <c r="W89" i="29"/>
  <c r="W97" i="29"/>
  <c r="W113" i="29"/>
  <c r="W117" i="29"/>
  <c r="W125" i="29"/>
  <c r="W32" i="29"/>
  <c r="AH35" i="29"/>
  <c r="AH32" i="29"/>
  <c r="AH26" i="29"/>
  <c r="AH22" i="29"/>
  <c r="AH12" i="29"/>
  <c r="AH10" i="29"/>
  <c r="AH8" i="29"/>
  <c r="AH7" i="29"/>
  <c r="AH150" i="29"/>
  <c r="AH148" i="29"/>
  <c r="AH146" i="29"/>
  <c r="AH144" i="29"/>
  <c r="AH142" i="29"/>
  <c r="AH140" i="29"/>
  <c r="AH132" i="29"/>
  <c r="AH128" i="29"/>
  <c r="AH126" i="29"/>
  <c r="AH124" i="29"/>
  <c r="AH110" i="29"/>
  <c r="AH104" i="29"/>
  <c r="AH98" i="29"/>
  <c r="AH96" i="29"/>
  <c r="AH94" i="29"/>
  <c r="AH88" i="29"/>
  <c r="AH86" i="29"/>
  <c r="AH80" i="29"/>
  <c r="AH78" i="29"/>
  <c r="AH70" i="29"/>
  <c r="AH68" i="29"/>
  <c r="AH62" i="29"/>
  <c r="AH54" i="29"/>
  <c r="AH48" i="29"/>
  <c r="AH46" i="29"/>
  <c r="AH9" i="29"/>
  <c r="AH34" i="29"/>
  <c r="AH33" i="29"/>
  <c r="AH138" i="29"/>
  <c r="AH136" i="29"/>
  <c r="AH134" i="29"/>
  <c r="AH130" i="29"/>
  <c r="AH122" i="29"/>
  <c r="AH120" i="29"/>
  <c r="AH118" i="29"/>
  <c r="AH116" i="29"/>
  <c r="AH114" i="29"/>
  <c r="AH112" i="29"/>
  <c r="AH108" i="29"/>
  <c r="AH106" i="29"/>
  <c r="AH102" i="29"/>
  <c r="AH100" i="29"/>
  <c r="AH92" i="29"/>
  <c r="AH90" i="29"/>
  <c r="AH84" i="29"/>
  <c r="AH82" i="29"/>
  <c r="AH76" i="29"/>
  <c r="AH74" i="29"/>
  <c r="AH72" i="29"/>
  <c r="AH66" i="29"/>
  <c r="AH64" i="29"/>
  <c r="AH60" i="29"/>
  <c r="AH58" i="29"/>
  <c r="AH56" i="29"/>
  <c r="AH52" i="29"/>
  <c r="AH50" i="29"/>
  <c r="AH44" i="29"/>
  <c r="S3" i="29"/>
  <c r="AH21" i="29"/>
  <c r="AH25" i="29"/>
  <c r="AH5" i="29"/>
  <c r="AH14" i="29"/>
  <c r="AH17" i="29"/>
  <c r="AH23" i="29"/>
  <c r="AH43" i="29"/>
  <c r="AH49" i="29"/>
  <c r="AH65" i="29"/>
  <c r="AH73" i="29"/>
  <c r="AH89" i="29"/>
  <c r="AH99" i="29"/>
  <c r="AH113" i="29"/>
  <c r="AH121" i="29"/>
  <c r="AH39" i="29"/>
  <c r="AH18" i="29"/>
  <c r="AH36" i="29"/>
  <c r="AH127" i="29"/>
  <c r="AH133" i="29"/>
  <c r="AH137" i="29"/>
  <c r="AH143" i="29"/>
  <c r="AH147" i="29"/>
  <c r="AH15" i="29"/>
  <c r="AH24" i="29"/>
  <c r="AH27" i="29"/>
  <c r="AH29" i="29"/>
  <c r="AH41" i="29"/>
  <c r="AH47" i="29"/>
  <c r="AH55" i="29"/>
  <c r="AH71" i="29"/>
  <c r="AH79" i="29"/>
  <c r="AH95" i="29"/>
  <c r="AH103" i="29"/>
  <c r="AH119" i="29"/>
  <c r="AH57" i="29"/>
  <c r="AH81" i="29"/>
  <c r="AH105" i="29"/>
  <c r="AH20" i="29"/>
  <c r="AH28" i="29"/>
  <c r="AH30" i="29"/>
  <c r="AH42" i="29"/>
  <c r="AH45" i="29"/>
  <c r="AH59" i="29"/>
  <c r="AH67" i="29"/>
  <c r="AH83" i="29"/>
  <c r="AH93" i="29"/>
  <c r="AH107" i="29"/>
  <c r="AH117" i="29"/>
  <c r="AH53" i="29"/>
  <c r="AH63" i="29"/>
  <c r="AH77" i="29"/>
  <c r="AH85" i="29"/>
  <c r="AH97" i="29"/>
  <c r="AH111" i="29"/>
  <c r="AH123" i="29"/>
  <c r="AH51" i="29"/>
  <c r="AH61" i="29"/>
  <c r="AH75" i="29"/>
  <c r="AH87" i="29"/>
  <c r="AH101" i="29"/>
  <c r="AH109" i="29"/>
  <c r="AH125" i="29"/>
  <c r="AH31" i="29"/>
  <c r="AH37" i="29"/>
  <c r="AH13" i="29"/>
  <c r="AH6" i="29"/>
  <c r="AH11" i="29"/>
  <c r="AH19" i="29"/>
  <c r="AH40" i="29"/>
  <c r="AH129" i="29"/>
  <c r="AH131" i="29"/>
  <c r="AH135" i="29"/>
  <c r="AH139" i="29"/>
  <c r="AH141" i="29"/>
  <c r="AH145" i="29"/>
  <c r="AH149" i="29"/>
  <c r="AH16" i="29"/>
  <c r="AH69" i="29"/>
  <c r="AH91" i="29"/>
  <c r="AH115" i="29"/>
  <c r="AH38" i="29"/>
  <c r="AH31" i="28"/>
  <c r="AH39" i="28"/>
  <c r="AH37" i="28"/>
  <c r="AH23" i="28"/>
  <c r="AH17" i="28"/>
  <c r="AH33" i="28"/>
  <c r="AH29" i="28"/>
  <c r="AH22" i="28"/>
  <c r="AH9" i="28"/>
  <c r="AH150" i="28"/>
  <c r="AH148" i="28"/>
  <c r="AH146" i="28"/>
  <c r="AH144" i="28"/>
  <c r="AH142" i="28"/>
  <c r="AH140" i="28"/>
  <c r="AH138" i="28"/>
  <c r="AH136" i="28"/>
  <c r="AH134" i="28"/>
  <c r="AH132" i="28"/>
  <c r="AH130" i="28"/>
  <c r="AH128" i="28"/>
  <c r="AH126" i="28"/>
  <c r="AH124" i="28"/>
  <c r="AH122" i="28"/>
  <c r="AH120" i="28"/>
  <c r="AH118" i="28"/>
  <c r="AH116" i="28"/>
  <c r="AH114" i="28"/>
  <c r="AH112" i="28"/>
  <c r="AH110" i="28"/>
  <c r="AH108" i="28"/>
  <c r="AH106" i="28"/>
  <c r="AH104" i="28"/>
  <c r="AH102" i="28"/>
  <c r="AH100" i="28"/>
  <c r="AH98" i="28"/>
  <c r="AH96" i="28"/>
  <c r="AH94" i="28"/>
  <c r="AH92" i="28"/>
  <c r="AH90" i="28"/>
  <c r="AH88" i="28"/>
  <c r="AH86" i="28"/>
  <c r="AH84" i="28"/>
  <c r="AH82" i="28"/>
  <c r="AH80" i="28"/>
  <c r="AH78" i="28"/>
  <c r="AH76" i="28"/>
  <c r="AH74" i="28"/>
  <c r="AH72" i="28"/>
  <c r="AH70" i="28"/>
  <c r="AH68" i="28"/>
  <c r="AH66" i="28"/>
  <c r="AH64" i="28"/>
  <c r="AH62" i="28"/>
  <c r="AH60" i="28"/>
  <c r="AH58" i="28"/>
  <c r="AH56" i="28"/>
  <c r="AH54" i="28"/>
  <c r="AH52" i="28"/>
  <c r="AH50" i="28"/>
  <c r="AH48" i="28"/>
  <c r="AH46" i="28"/>
  <c r="AH44" i="28"/>
  <c r="AH35" i="28"/>
  <c r="AH26" i="28"/>
  <c r="AH8" i="28"/>
  <c r="S3" i="28"/>
  <c r="AH10" i="28"/>
  <c r="AH38" i="28"/>
  <c r="AH42" i="28"/>
  <c r="AH45" i="28"/>
  <c r="AH15" i="28"/>
  <c r="AH40" i="28"/>
  <c r="AH5" i="28"/>
  <c r="AH7" i="28"/>
  <c r="AH28" i="28"/>
  <c r="AH41" i="28"/>
  <c r="AH47" i="28"/>
  <c r="AH51" i="28"/>
  <c r="AH55" i="28"/>
  <c r="AH59" i="28"/>
  <c r="AH63" i="28"/>
  <c r="AH67" i="28"/>
  <c r="AH71" i="28"/>
  <c r="AH75" i="28"/>
  <c r="AH79" i="28"/>
  <c r="AH83" i="28"/>
  <c r="AH87" i="28"/>
  <c r="AH91" i="28"/>
  <c r="AH95" i="28"/>
  <c r="AH99" i="28"/>
  <c r="AH103" i="28"/>
  <c r="AH25" i="28"/>
  <c r="AH6" i="28"/>
  <c r="AH34" i="28"/>
  <c r="AH49" i="28"/>
  <c r="AH65" i="28"/>
  <c r="AH81" i="28"/>
  <c r="AH97" i="28"/>
  <c r="AH12" i="28"/>
  <c r="AH57" i="28"/>
  <c r="AH73" i="28"/>
  <c r="AH89" i="28"/>
  <c r="AH32" i="28"/>
  <c r="AH14" i="28"/>
  <c r="AH20" i="28"/>
  <c r="AH27" i="28"/>
  <c r="AH11" i="28"/>
  <c r="AH21" i="28"/>
  <c r="AH61" i="28"/>
  <c r="AH93" i="28"/>
  <c r="AH24" i="28"/>
  <c r="AH109" i="28"/>
  <c r="AH117" i="28"/>
  <c r="AH125" i="28"/>
  <c r="AH133" i="28"/>
  <c r="AH141" i="28"/>
  <c r="AH149" i="28"/>
  <c r="AH53" i="28"/>
  <c r="AH85" i="28"/>
  <c r="AH36" i="28"/>
  <c r="AH13" i="28"/>
  <c r="AH107" i="28"/>
  <c r="AH115" i="28"/>
  <c r="AH123" i="28"/>
  <c r="AH131" i="28"/>
  <c r="AH139" i="28"/>
  <c r="AH147" i="28"/>
  <c r="AH69" i="28"/>
  <c r="AH101" i="28"/>
  <c r="AH18" i="28"/>
  <c r="AH30" i="28"/>
  <c r="AH111" i="28"/>
  <c r="AH119" i="28"/>
  <c r="AH127" i="28"/>
  <c r="AH135" i="28"/>
  <c r="AH143" i="28"/>
  <c r="AH19" i="28"/>
  <c r="AH43" i="28"/>
  <c r="AH113" i="28"/>
  <c r="AH129" i="28"/>
  <c r="AH145" i="28"/>
  <c r="AH77" i="28"/>
  <c r="AH16" i="28"/>
  <c r="AH105" i="28"/>
  <c r="AH121" i="28"/>
  <c r="AH137" i="28"/>
  <c r="W149" i="28"/>
  <c r="W147" i="28"/>
  <c r="W145" i="28"/>
  <c r="W143" i="28"/>
  <c r="W141" i="28"/>
  <c r="W139" i="28"/>
  <c r="W137" i="28"/>
  <c r="W135" i="28"/>
  <c r="W133" i="28"/>
  <c r="W131" i="28"/>
  <c r="W129" i="28"/>
  <c r="W127" i="28"/>
  <c r="W125" i="28"/>
  <c r="W123" i="28"/>
  <c r="W121" i="28"/>
  <c r="W119" i="28"/>
  <c r="W117" i="28"/>
  <c r="W115" i="28"/>
  <c r="W113" i="28"/>
  <c r="W111" i="28"/>
  <c r="W109" i="28"/>
  <c r="W107" i="28"/>
  <c r="W105" i="28"/>
  <c r="W42" i="28"/>
  <c r="W41" i="28"/>
  <c r="W31" i="28"/>
  <c r="W28" i="28"/>
  <c r="W37" i="28"/>
  <c r="W33" i="28"/>
  <c r="W29" i="28"/>
  <c r="W150" i="28"/>
  <c r="W148" i="28"/>
  <c r="W146" i="28"/>
  <c r="W144" i="28"/>
  <c r="W142" i="28"/>
  <c r="W140" i="28"/>
  <c r="W138" i="28"/>
  <c r="W136" i="28"/>
  <c r="W134" i="28"/>
  <c r="W132" i="28"/>
  <c r="W130" i="28"/>
  <c r="W128" i="28"/>
  <c r="W126" i="28"/>
  <c r="W124" i="28"/>
  <c r="W122" i="28"/>
  <c r="W120" i="28"/>
  <c r="W118" i="28"/>
  <c r="W116" i="28"/>
  <c r="W114" i="28"/>
  <c r="W112" i="28"/>
  <c r="W110" i="28"/>
  <c r="W108" i="28"/>
  <c r="W106" i="28"/>
  <c r="W104" i="28"/>
  <c r="W102" i="28"/>
  <c r="W100" i="28"/>
  <c r="W98" i="28"/>
  <c r="W96" i="28"/>
  <c r="W94" i="28"/>
  <c r="W92" i="28"/>
  <c r="W90" i="28"/>
  <c r="W88" i="28"/>
  <c r="W86" i="28"/>
  <c r="W84" i="28"/>
  <c r="W82" i="28"/>
  <c r="W80" i="28"/>
  <c r="W78" i="28"/>
  <c r="W76" i="28"/>
  <c r="W74" i="28"/>
  <c r="W72" i="28"/>
  <c r="W70" i="28"/>
  <c r="W68" i="28"/>
  <c r="W66" i="28"/>
  <c r="W64" i="28"/>
  <c r="W62" i="28"/>
  <c r="W60" i="28"/>
  <c r="W58" i="28"/>
  <c r="W56" i="28"/>
  <c r="W54" i="28"/>
  <c r="W52" i="28"/>
  <c r="W50" i="28"/>
  <c r="W48" i="28"/>
  <c r="W46" i="28"/>
  <c r="W44" i="28"/>
  <c r="W35" i="28"/>
  <c r="W43" i="28"/>
  <c r="W39" i="28"/>
  <c r="W53" i="28"/>
  <c r="W61" i="28"/>
  <c r="W95" i="28"/>
  <c r="W49" i="28"/>
  <c r="W57" i="28"/>
  <c r="W67" i="28"/>
  <c r="W103" i="28"/>
  <c r="W40" i="28"/>
  <c r="W30" i="28"/>
  <c r="W51" i="28"/>
  <c r="W69" i="28"/>
  <c r="W75" i="28"/>
  <c r="W85" i="28"/>
  <c r="W91" i="28"/>
  <c r="W34" i="28"/>
  <c r="W59" i="28"/>
  <c r="W71" i="28"/>
  <c r="W77" i="28"/>
  <c r="W101" i="28"/>
  <c r="W36" i="28"/>
  <c r="W47" i="28"/>
  <c r="W63" i="28"/>
  <c r="W79" i="28"/>
  <c r="W87" i="28"/>
  <c r="W93" i="28"/>
  <c r="W38" i="28"/>
  <c r="W45" i="28"/>
  <c r="W55" i="28"/>
  <c r="W83" i="28"/>
  <c r="W89" i="28"/>
  <c r="W99" i="28"/>
  <c r="W65" i="28"/>
  <c r="W97" i="28"/>
  <c r="W73" i="28"/>
  <c r="W81" i="28"/>
  <c r="W32" i="28"/>
  <c r="W33" i="26"/>
  <c r="W29" i="26"/>
  <c r="W88" i="26"/>
  <c r="W86" i="26"/>
  <c r="W84" i="26"/>
  <c r="W82" i="26"/>
  <c r="W80" i="26"/>
  <c r="W78" i="26"/>
  <c r="W76" i="26"/>
  <c r="W74" i="26"/>
  <c r="W72" i="26"/>
  <c r="W70" i="26"/>
  <c r="W68" i="26"/>
  <c r="W66" i="26"/>
  <c r="W64" i="26"/>
  <c r="W62" i="26"/>
  <c r="W60" i="26"/>
  <c r="W58" i="26"/>
  <c r="W56" i="26"/>
  <c r="W54" i="26"/>
  <c r="W52" i="26"/>
  <c r="W50" i="26"/>
  <c r="W48" i="26"/>
  <c r="W46" i="26"/>
  <c r="W44" i="26"/>
  <c r="W35" i="26"/>
  <c r="W114" i="26"/>
  <c r="W112" i="26"/>
  <c r="W110" i="26"/>
  <c r="W108" i="26"/>
  <c r="W106" i="26"/>
  <c r="W104" i="26"/>
  <c r="W102" i="26"/>
  <c r="W100" i="26"/>
  <c r="W98" i="26"/>
  <c r="W96" i="26"/>
  <c r="W94" i="26"/>
  <c r="W92" i="26"/>
  <c r="W90" i="26"/>
  <c r="W43" i="26"/>
  <c r="W39" i="26"/>
  <c r="W37" i="26"/>
  <c r="W42" i="26"/>
  <c r="W41" i="26"/>
  <c r="W31" i="26"/>
  <c r="W28" i="26"/>
  <c r="W30" i="26"/>
  <c r="W45" i="26"/>
  <c r="W53" i="26"/>
  <c r="W61" i="26"/>
  <c r="W69" i="26"/>
  <c r="W77" i="26"/>
  <c r="W85" i="26"/>
  <c r="W116" i="26"/>
  <c r="W132" i="26"/>
  <c r="W118" i="26"/>
  <c r="W126" i="26"/>
  <c r="W130" i="26"/>
  <c r="W134" i="26"/>
  <c r="W142" i="26"/>
  <c r="W146" i="26"/>
  <c r="W121" i="26"/>
  <c r="W129" i="26"/>
  <c r="W137" i="26"/>
  <c r="W145" i="26"/>
  <c r="W117" i="26"/>
  <c r="W125" i="26"/>
  <c r="W133" i="26"/>
  <c r="W38" i="26"/>
  <c r="W47" i="26"/>
  <c r="W55" i="26"/>
  <c r="W71" i="26"/>
  <c r="W91" i="26"/>
  <c r="W93" i="26"/>
  <c r="W113" i="26"/>
  <c r="W128" i="26"/>
  <c r="W32" i="26"/>
  <c r="W36" i="26"/>
  <c r="W40" i="26"/>
  <c r="W51" i="26"/>
  <c r="W59" i="26"/>
  <c r="W67" i="26"/>
  <c r="W75" i="26"/>
  <c r="W83" i="26"/>
  <c r="W122" i="26"/>
  <c r="W138" i="26"/>
  <c r="W119" i="26"/>
  <c r="W127" i="26"/>
  <c r="W135" i="26"/>
  <c r="W143" i="26"/>
  <c r="W49" i="26"/>
  <c r="W57" i="26"/>
  <c r="W65" i="26"/>
  <c r="W73" i="26"/>
  <c r="W81" i="26"/>
  <c r="W89" i="26"/>
  <c r="W97" i="26"/>
  <c r="W101" i="26"/>
  <c r="W103" i="26"/>
  <c r="W105" i="26"/>
  <c r="W107" i="26"/>
  <c r="W111" i="26"/>
  <c r="W115" i="26"/>
  <c r="W124" i="26"/>
  <c r="W120" i="26"/>
  <c r="W136" i="26"/>
  <c r="W140" i="26"/>
  <c r="W144" i="26"/>
  <c r="W148" i="26"/>
  <c r="W141" i="26"/>
  <c r="W149" i="26"/>
  <c r="W34" i="26"/>
  <c r="W63" i="26"/>
  <c r="W79" i="26"/>
  <c r="W87" i="26"/>
  <c r="W95" i="26"/>
  <c r="W99" i="26"/>
  <c r="W109" i="26"/>
  <c r="W139" i="26"/>
  <c r="W123" i="26"/>
  <c r="W131" i="26"/>
  <c r="W147" i="26"/>
  <c r="AH148" i="26"/>
  <c r="AH146" i="26"/>
  <c r="AH144" i="26"/>
  <c r="AH142" i="26"/>
  <c r="AH140" i="26"/>
  <c r="AH138" i="26"/>
  <c r="AH136" i="26"/>
  <c r="AH134" i="26"/>
  <c r="AH132" i="26"/>
  <c r="AH130" i="26"/>
  <c r="AH128" i="26"/>
  <c r="AH126" i="26"/>
  <c r="AH124" i="26"/>
  <c r="AH122" i="26"/>
  <c r="AH120" i="26"/>
  <c r="AH118" i="26"/>
  <c r="AH116" i="26"/>
  <c r="S3" i="26"/>
  <c r="AH108" i="26"/>
  <c r="AH94" i="26"/>
  <c r="AH92" i="26"/>
  <c r="AH114" i="26"/>
  <c r="AH112" i="26"/>
  <c r="AH110" i="26"/>
  <c r="AH106" i="26"/>
  <c r="AH104" i="26"/>
  <c r="AH102" i="26"/>
  <c r="AH100" i="26"/>
  <c r="AH98" i="26"/>
  <c r="AH96" i="26"/>
  <c r="AH90" i="26"/>
  <c r="AH33" i="26"/>
  <c r="AH29" i="26"/>
  <c r="AH22" i="26"/>
  <c r="AH15" i="26"/>
  <c r="AH9" i="26"/>
  <c r="AH5" i="26"/>
  <c r="AH88" i="26"/>
  <c r="AH86" i="26"/>
  <c r="AH84" i="26"/>
  <c r="AH82" i="26"/>
  <c r="AH80" i="26"/>
  <c r="AH78" i="26"/>
  <c r="AH76" i="26"/>
  <c r="AH74" i="26"/>
  <c r="AH72" i="26"/>
  <c r="AH70" i="26"/>
  <c r="AH68" i="26"/>
  <c r="AH66" i="26"/>
  <c r="AH64" i="26"/>
  <c r="AH62" i="26"/>
  <c r="AH60" i="26"/>
  <c r="AH58" i="26"/>
  <c r="AH56" i="26"/>
  <c r="AH54" i="26"/>
  <c r="AH52" i="26"/>
  <c r="AH50" i="26"/>
  <c r="AH48" i="26"/>
  <c r="AH46" i="26"/>
  <c r="AH44" i="26"/>
  <c r="AH35" i="26"/>
  <c r="AH26" i="26"/>
  <c r="AH12" i="26"/>
  <c r="AH31" i="26"/>
  <c r="AH39" i="26"/>
  <c r="AH37" i="26"/>
  <c r="AH23" i="26"/>
  <c r="AH17" i="26"/>
  <c r="AH7" i="26"/>
  <c r="AH20" i="26"/>
  <c r="AH21" i="26"/>
  <c r="AH95" i="26"/>
  <c r="AH13" i="26"/>
  <c r="AH45" i="26"/>
  <c r="AH49" i="26"/>
  <c r="AH53" i="26"/>
  <c r="AH57" i="26"/>
  <c r="AH61" i="26"/>
  <c r="AH65" i="26"/>
  <c r="AH69" i="26"/>
  <c r="AH73" i="26"/>
  <c r="AH77" i="26"/>
  <c r="AH81" i="26"/>
  <c r="AH85" i="26"/>
  <c r="AH16" i="26"/>
  <c r="AH32" i="26"/>
  <c r="AH131" i="26"/>
  <c r="AH149" i="26"/>
  <c r="AH129" i="26"/>
  <c r="AH139" i="26"/>
  <c r="AH145" i="26"/>
  <c r="AH141" i="26"/>
  <c r="AH11" i="26"/>
  <c r="AH24" i="26"/>
  <c r="AH43" i="26"/>
  <c r="AH93" i="26"/>
  <c r="AH107" i="26"/>
  <c r="AH113" i="26"/>
  <c r="AH123" i="26"/>
  <c r="AH137" i="26"/>
  <c r="AH10" i="26"/>
  <c r="AH89" i="26"/>
  <c r="AH99" i="26"/>
  <c r="AH109" i="26"/>
  <c r="AH27" i="26"/>
  <c r="AH38" i="26"/>
  <c r="AH30" i="26"/>
  <c r="AH97" i="26"/>
  <c r="AH103" i="26"/>
  <c r="AH28" i="26"/>
  <c r="AH42" i="26"/>
  <c r="AH121" i="26"/>
  <c r="AH117" i="26"/>
  <c r="AH125" i="26"/>
  <c r="AH135" i="26"/>
  <c r="AH147" i="26"/>
  <c r="AH101" i="26"/>
  <c r="AH111" i="26"/>
  <c r="AH19" i="26"/>
  <c r="AH18" i="26"/>
  <c r="AH91" i="26"/>
  <c r="AH105" i="26"/>
  <c r="AH8" i="26"/>
  <c r="AH47" i="26"/>
  <c r="AH51" i="26"/>
  <c r="AH55" i="26"/>
  <c r="AH59" i="26"/>
  <c r="AH63" i="26"/>
  <c r="AH67" i="26"/>
  <c r="AH71" i="26"/>
  <c r="AH75" i="26"/>
  <c r="AH79" i="26"/>
  <c r="AH83" i="26"/>
  <c r="AH87" i="26"/>
  <c r="AH6" i="26"/>
  <c r="AH115" i="26"/>
  <c r="AH25" i="26"/>
  <c r="AH36" i="26"/>
  <c r="AH40" i="26"/>
  <c r="AH34" i="26"/>
  <c r="AH41" i="26"/>
  <c r="AH14" i="26"/>
  <c r="AH127" i="26"/>
  <c r="AH143" i="26"/>
  <c r="AH133" i="26"/>
  <c r="AH119" i="26"/>
  <c r="Q14" i="31" l="1"/>
  <c r="Q15" i="31"/>
  <c r="Q14" i="30"/>
  <c r="Q15" i="30"/>
  <c r="Q14" i="29"/>
  <c r="Q15" i="29"/>
  <c r="Q15" i="28"/>
  <c r="Q14" i="28"/>
  <c r="Q14" i="26"/>
  <c r="Q15" i="26"/>
  <c r="Q5" i="31"/>
  <c r="Q4" i="31"/>
  <c r="Q5" i="30"/>
  <c r="Q4" i="30"/>
  <c r="Q5" i="29"/>
  <c r="Q4" i="29"/>
  <c r="Q5" i="28"/>
  <c r="Q4" i="28"/>
  <c r="Q5" i="26"/>
  <c r="Q4" i="26"/>
  <c r="AH4" i="31"/>
  <c r="AI163" i="31"/>
  <c r="AI171" i="31"/>
  <c r="AI228" i="31"/>
  <c r="AI167" i="31"/>
  <c r="AI175" i="31"/>
  <c r="AI195" i="31"/>
  <c r="AI203" i="31"/>
  <c r="AI240" i="31"/>
  <c r="AI173" i="31"/>
  <c r="AI249" i="31"/>
  <c r="AI260" i="31"/>
  <c r="AI177" i="31"/>
  <c r="AI213" i="31"/>
  <c r="AI229" i="31"/>
  <c r="AI239" i="31"/>
  <c r="AI243" i="31"/>
  <c r="AI253" i="31"/>
  <c r="AI286" i="31"/>
  <c r="AI294" i="31"/>
  <c r="AI185" i="31"/>
  <c r="AI215" i="31"/>
  <c r="AI261" i="31"/>
  <c r="AI153" i="31"/>
  <c r="AI159" i="31"/>
  <c r="AI161" i="31"/>
  <c r="AI193" i="31"/>
  <c r="AI256" i="31"/>
  <c r="AI183" i="31"/>
  <c r="AI199" i="31"/>
  <c r="AI207" i="31"/>
  <c r="AI274" i="31"/>
  <c r="AI287" i="31"/>
  <c r="AI278" i="31"/>
  <c r="AI254" i="31"/>
  <c r="AI157" i="31"/>
  <c r="AI155" i="31"/>
  <c r="AI209" i="31"/>
  <c r="AI282" i="31"/>
  <c r="AI259" i="31"/>
  <c r="AI217" i="31"/>
  <c r="AI201" i="31"/>
  <c r="AI267" i="31"/>
  <c r="AI258" i="31"/>
  <c r="AI219" i="31"/>
  <c r="AI279" i="31"/>
  <c r="AI238" i="31"/>
  <c r="AI295" i="31"/>
  <c r="AI241" i="31"/>
  <c r="AI224" i="31"/>
  <c r="AI187" i="31"/>
  <c r="AI227" i="31"/>
  <c r="AI223" i="31"/>
  <c r="AI165" i="31"/>
  <c r="AI299" i="31"/>
  <c r="AI275" i="31"/>
  <c r="AI266" i="31"/>
  <c r="AI257" i="31"/>
  <c r="AI242" i="31"/>
  <c r="AI285" i="31"/>
  <c r="AI276" i="31"/>
  <c r="AI212" i="31"/>
  <c r="AI196" i="31"/>
  <c r="AI180" i="31"/>
  <c r="AI164" i="31"/>
  <c r="AI293" i="31"/>
  <c r="AI236" i="31"/>
  <c r="AI220" i="31"/>
  <c r="AI283" i="31"/>
  <c r="AI191" i="31"/>
  <c r="AI225" i="31"/>
  <c r="AI244" i="31"/>
  <c r="AI189" i="31"/>
  <c r="AI284" i="31"/>
  <c r="AI182" i="31"/>
  <c r="AI277" i="31"/>
  <c r="AI186" i="31"/>
  <c r="AI168" i="31"/>
  <c r="AI264" i="31"/>
  <c r="AI235" i="31"/>
  <c r="AI190" i="31"/>
  <c r="AI158" i="31"/>
  <c r="AI247" i="31"/>
  <c r="AI232" i="31"/>
  <c r="AI208" i="31"/>
  <c r="AI192" i="31"/>
  <c r="AI176" i="31"/>
  <c r="AI160" i="31"/>
  <c r="AI298" i="31"/>
  <c r="AI151" i="31"/>
  <c r="AI246" i="31"/>
  <c r="AI179" i="31"/>
  <c r="AI221" i="31"/>
  <c r="AI211" i="31"/>
  <c r="AI169" i="31"/>
  <c r="AI262" i="31"/>
  <c r="AI281" i="31"/>
  <c r="AI218" i="31"/>
  <c r="AI152" i="31"/>
  <c r="AI198" i="31"/>
  <c r="AI297" i="31"/>
  <c r="AI273" i="31"/>
  <c r="AI184" i="31"/>
  <c r="AI272" i="31"/>
  <c r="AI251" i="31"/>
  <c r="AI222" i="31"/>
  <c r="AI188" i="31"/>
  <c r="AI156" i="31"/>
  <c r="AI231" i="31"/>
  <c r="AI255" i="31"/>
  <c r="AI233" i="31"/>
  <c r="AI181" i="31"/>
  <c r="AI291" i="31"/>
  <c r="AI230" i="31"/>
  <c r="AI265" i="31"/>
  <c r="AI216" i="31"/>
  <c r="AI296" i="31"/>
  <c r="AI214" i="31"/>
  <c r="AI269" i="31"/>
  <c r="AI154" i="31"/>
  <c r="AI292" i="31"/>
  <c r="AI280" i="31"/>
  <c r="AI268" i="31"/>
  <c r="AI206" i="31"/>
  <c r="AI174" i="31"/>
  <c r="AI270" i="31"/>
  <c r="AI245" i="31"/>
  <c r="AI234" i="31"/>
  <c r="AI205" i="31"/>
  <c r="AI290" i="31"/>
  <c r="AI237" i="31"/>
  <c r="AI226" i="31"/>
  <c r="AI271" i="31"/>
  <c r="AI250" i="31"/>
  <c r="AI197" i="31"/>
  <c r="AI200" i="31"/>
  <c r="AI288" i="31"/>
  <c r="AI252" i="31"/>
  <c r="AI166" i="31"/>
  <c r="AI289" i="31"/>
  <c r="AI202" i="31"/>
  <c r="AI170" i="31"/>
  <c r="AI300" i="31"/>
  <c r="AI204" i="31"/>
  <c r="AI172" i="31"/>
  <c r="AI263" i="31"/>
  <c r="AI248" i="31"/>
  <c r="AI210" i="31"/>
  <c r="AI194" i="31"/>
  <c r="AI178" i="31"/>
  <c r="AI162" i="31"/>
  <c r="AH4" i="30"/>
  <c r="AI189" i="30"/>
  <c r="AI217" i="30"/>
  <c r="AI228" i="30"/>
  <c r="AI244" i="30"/>
  <c r="AI270" i="30"/>
  <c r="AI273" i="30"/>
  <c r="AI157" i="30"/>
  <c r="AI179" i="30"/>
  <c r="AI185" i="30"/>
  <c r="AI196" i="30"/>
  <c r="AI265" i="30"/>
  <c r="AI278" i="30"/>
  <c r="AI297" i="30"/>
  <c r="AI153" i="30"/>
  <c r="AI160" i="30"/>
  <c r="AI177" i="30"/>
  <c r="AI237" i="30"/>
  <c r="AI245" i="30"/>
  <c r="AI260" i="30"/>
  <c r="AI164" i="30"/>
  <c r="AI176" i="30"/>
  <c r="AI195" i="30"/>
  <c r="AI209" i="30"/>
  <c r="AI253" i="30"/>
  <c r="AI282" i="30"/>
  <c r="AI159" i="30"/>
  <c r="AI169" i="30"/>
  <c r="AI191" i="30"/>
  <c r="AI208" i="30"/>
  <c r="AI221" i="30"/>
  <c r="AI229" i="30"/>
  <c r="AI261" i="30"/>
  <c r="AI281" i="30"/>
  <c r="AI163" i="30"/>
  <c r="AI173" i="30"/>
  <c r="AI201" i="30"/>
  <c r="AI256" i="30"/>
  <c r="AI269" i="30"/>
  <c r="AI289" i="30"/>
  <c r="AI295" i="30"/>
  <c r="AI255" i="30"/>
  <c r="AI243" i="30"/>
  <c r="AI239" i="30"/>
  <c r="AI224" i="30"/>
  <c r="AI266" i="30"/>
  <c r="AI205" i="30"/>
  <c r="AI161" i="30"/>
  <c r="AI158" i="30"/>
  <c r="AI190" i="30"/>
  <c r="AI258" i="30"/>
  <c r="AI198" i="30"/>
  <c r="AI218" i="30"/>
  <c r="AI186" i="30"/>
  <c r="AI154" i="30"/>
  <c r="AI235" i="30"/>
  <c r="AI288" i="30"/>
  <c r="AI250" i="30"/>
  <c r="AI292" i="30"/>
  <c r="AI276" i="30"/>
  <c r="AI219" i="30"/>
  <c r="AI187" i="30"/>
  <c r="AI155" i="30"/>
  <c r="AI215" i="30"/>
  <c r="AI183" i="30"/>
  <c r="AI151" i="30"/>
  <c r="AI285" i="30"/>
  <c r="AI197" i="30"/>
  <c r="AI175" i="30"/>
  <c r="AI249" i="30"/>
  <c r="AI214" i="30"/>
  <c r="AI274" i="30"/>
  <c r="AI180" i="30"/>
  <c r="AI294" i="30"/>
  <c r="AI259" i="30"/>
  <c r="AI233" i="30"/>
  <c r="AI207" i="30"/>
  <c r="AI242" i="30"/>
  <c r="AI226" i="30"/>
  <c r="AI212" i="30"/>
  <c r="AI238" i="30"/>
  <c r="AI222" i="30"/>
  <c r="AI166" i="30"/>
  <c r="AI296" i="30"/>
  <c r="AI280" i="30"/>
  <c r="AI264" i="30"/>
  <c r="AI300" i="30"/>
  <c r="AI284" i="30"/>
  <c r="AI268" i="30"/>
  <c r="AI248" i="30"/>
  <c r="AI220" i="30"/>
  <c r="AI188" i="30"/>
  <c r="AI156" i="30"/>
  <c r="AI247" i="30"/>
  <c r="AI236" i="30"/>
  <c r="AI232" i="30"/>
  <c r="AI200" i="30"/>
  <c r="AI168" i="30"/>
  <c r="AI287" i="30"/>
  <c r="AI192" i="30"/>
  <c r="AI227" i="30"/>
  <c r="AI223" i="30"/>
  <c r="AI162" i="30"/>
  <c r="AI286" i="30"/>
  <c r="AI240" i="30"/>
  <c r="AI213" i="30"/>
  <c r="AI193" i="30"/>
  <c r="AI283" i="30"/>
  <c r="AI257" i="30"/>
  <c r="AI182" i="30"/>
  <c r="AI210" i="30"/>
  <c r="AI262" i="30"/>
  <c r="AI204" i="30"/>
  <c r="AI172" i="30"/>
  <c r="AI272" i="30"/>
  <c r="AI293" i="30"/>
  <c r="AI277" i="30"/>
  <c r="AI231" i="30"/>
  <c r="AI199" i="30"/>
  <c r="AI167" i="30"/>
  <c r="AI298" i="30"/>
  <c r="AI291" i="30"/>
  <c r="AI267" i="30"/>
  <c r="AI299" i="30"/>
  <c r="AI279" i="30"/>
  <c r="AI254" i="30"/>
  <c r="AI206" i="30"/>
  <c r="AI194" i="30"/>
  <c r="AI165" i="30"/>
  <c r="AI211" i="30"/>
  <c r="AI181" i="30"/>
  <c r="AI275" i="30"/>
  <c r="AI251" i="30"/>
  <c r="AI171" i="30"/>
  <c r="AI263" i="30"/>
  <c r="AI202" i="30"/>
  <c r="AI184" i="30"/>
  <c r="AI241" i="30"/>
  <c r="AI174" i="30"/>
  <c r="AI230" i="30"/>
  <c r="AI246" i="30"/>
  <c r="AI252" i="30"/>
  <c r="AI216" i="30"/>
  <c r="AI290" i="30"/>
  <c r="AI225" i="30"/>
  <c r="AI234" i="30"/>
  <c r="AI170" i="30"/>
  <c r="AI271" i="30"/>
  <c r="AI178" i="30"/>
  <c r="AI203" i="30"/>
  <c r="AI152" i="30"/>
  <c r="AI155" i="29"/>
  <c r="AI187" i="29"/>
  <c r="AI219" i="29"/>
  <c r="AI251" i="29"/>
  <c r="AI263" i="29"/>
  <c r="AI163" i="29"/>
  <c r="AI191" i="29"/>
  <c r="AI197" i="29"/>
  <c r="AI227" i="29"/>
  <c r="AI255" i="29"/>
  <c r="AI261" i="29"/>
  <c r="AI280" i="29"/>
  <c r="AI300" i="29"/>
  <c r="AI159" i="29"/>
  <c r="AI165" i="29"/>
  <c r="AI195" i="29"/>
  <c r="AI223" i="29"/>
  <c r="AI166" i="29"/>
  <c r="AI169" i="29"/>
  <c r="AI202" i="29"/>
  <c r="AI230" i="29"/>
  <c r="AI233" i="29"/>
  <c r="AI229" i="29"/>
  <c r="AI203" i="29"/>
  <c r="AI259" i="29"/>
  <c r="AI198" i="29"/>
  <c r="AI247" i="29"/>
  <c r="AI170" i="29"/>
  <c r="AI276" i="29"/>
  <c r="AI295" i="29"/>
  <c r="AI201" i="29"/>
  <c r="AI234" i="29"/>
  <c r="AI296" i="29"/>
  <c r="AI183" i="29"/>
  <c r="AI262" i="29"/>
  <c r="AI283" i="29"/>
  <c r="AI264" i="29"/>
  <c r="AI289" i="29"/>
  <c r="AI249" i="29"/>
  <c r="AI239" i="29"/>
  <c r="AI185" i="29"/>
  <c r="AI212" i="29"/>
  <c r="AI218" i="29"/>
  <c r="AI181" i="29"/>
  <c r="AI297" i="29"/>
  <c r="AI268" i="29"/>
  <c r="AI250" i="29"/>
  <c r="AI246" i="29"/>
  <c r="AI213" i="29"/>
  <c r="AI180" i="29"/>
  <c r="AI248" i="29"/>
  <c r="AI204" i="29"/>
  <c r="AI184" i="29"/>
  <c r="AI279" i="29"/>
  <c r="AI242" i="29"/>
  <c r="AI210" i="29"/>
  <c r="AI178" i="29"/>
  <c r="AI275" i="29"/>
  <c r="AI235" i="29"/>
  <c r="AI151" i="29"/>
  <c r="AI287" i="29"/>
  <c r="AI273" i="29"/>
  <c r="AI200" i="29"/>
  <c r="AI175" i="29"/>
  <c r="AI156" i="29"/>
  <c r="AI269" i="29"/>
  <c r="AI220" i="29"/>
  <c r="AI272" i="29"/>
  <c r="AI299" i="29"/>
  <c r="AI167" i="29"/>
  <c r="AI217" i="29"/>
  <c r="AI153" i="29"/>
  <c r="AI245" i="29"/>
  <c r="AI214" i="29"/>
  <c r="AI154" i="29"/>
  <c r="AI199" i="29"/>
  <c r="AI186" i="29"/>
  <c r="AI182" i="29"/>
  <c r="AI152" i="29"/>
  <c r="AI294" i="29"/>
  <c r="AI271" i="29"/>
  <c r="AI286" i="29"/>
  <c r="AI267" i="29"/>
  <c r="AI291" i="29"/>
  <c r="AI240" i="29"/>
  <c r="AI288" i="29"/>
  <c r="AI215" i="29"/>
  <c r="AI243" i="29"/>
  <c r="AI207" i="29"/>
  <c r="AI231" i="29"/>
  <c r="AI293" i="29"/>
  <c r="AI260" i="29"/>
  <c r="AI196" i="29"/>
  <c r="AI225" i="29"/>
  <c r="AI161" i="29"/>
  <c r="AI256" i="29"/>
  <c r="AI224" i="29"/>
  <c r="AI192" i="29"/>
  <c r="AI160" i="29"/>
  <c r="AI209" i="29"/>
  <c r="AI208" i="29"/>
  <c r="AI194" i="29"/>
  <c r="AI266" i="29"/>
  <c r="AI253" i="29"/>
  <c r="AI221" i="29"/>
  <c r="AI189" i="29"/>
  <c r="AI157" i="29"/>
  <c r="AI281" i="29"/>
  <c r="AI284" i="29"/>
  <c r="AI232" i="29"/>
  <c r="AI298" i="29"/>
  <c r="AI290" i="29"/>
  <c r="AI278" i="29"/>
  <c r="AI238" i="29"/>
  <c r="AI174" i="29"/>
  <c r="AI211" i="29"/>
  <c r="AI179" i="29"/>
  <c r="AI228" i="29"/>
  <c r="AI257" i="29"/>
  <c r="AI177" i="29"/>
  <c r="AI205" i="29"/>
  <c r="AI171" i="29"/>
  <c r="AI292" i="29"/>
  <c r="AI252" i="29"/>
  <c r="AI168" i="29"/>
  <c r="AI265" i="29"/>
  <c r="AI216" i="29"/>
  <c r="AI172" i="29"/>
  <c r="AI282" i="29"/>
  <c r="AI162" i="29"/>
  <c r="AI270" i="29"/>
  <c r="AI254" i="29"/>
  <c r="AI222" i="29"/>
  <c r="AI190" i="29"/>
  <c r="AI158" i="29"/>
  <c r="AI277" i="29"/>
  <c r="AI188" i="29"/>
  <c r="AI285" i="29"/>
  <c r="AI236" i="29"/>
  <c r="AI258" i="29"/>
  <c r="AI206" i="29"/>
  <c r="AI244" i="29"/>
  <c r="AI164" i="29"/>
  <c r="AI193" i="29"/>
  <c r="AI241" i="29"/>
  <c r="AI226" i="29"/>
  <c r="AI176" i="29"/>
  <c r="AI274" i="29"/>
  <c r="AI237" i="29"/>
  <c r="AI173" i="29"/>
  <c r="AH4" i="29"/>
  <c r="AH4" i="28"/>
  <c r="AI157" i="28"/>
  <c r="AI186" i="28"/>
  <c r="AI193" i="28"/>
  <c r="AI198" i="28"/>
  <c r="AI237" i="28"/>
  <c r="AI260" i="28"/>
  <c r="AI152" i="28"/>
  <c r="AI158" i="28"/>
  <c r="AI168" i="28"/>
  <c r="AI188" i="28"/>
  <c r="AI194" i="28"/>
  <c r="AI216" i="28"/>
  <c r="AI232" i="28"/>
  <c r="AI238" i="28"/>
  <c r="AI293" i="28"/>
  <c r="AI210" i="28"/>
  <c r="AI225" i="28"/>
  <c r="AI248" i="28"/>
  <c r="AI178" i="28"/>
  <c r="AI182" i="28"/>
  <c r="AI202" i="28"/>
  <c r="AI204" i="28"/>
  <c r="AI253" i="28"/>
  <c r="AI269" i="28"/>
  <c r="AI273" i="28"/>
  <c r="AI294" i="28"/>
  <c r="AI177" i="28"/>
  <c r="AI197" i="28"/>
  <c r="AI245" i="28"/>
  <c r="AI185" i="28"/>
  <c r="AI205" i="28"/>
  <c r="AI226" i="28"/>
  <c r="AI228" i="28"/>
  <c r="AI256" i="28"/>
  <c r="AI272" i="28"/>
  <c r="AI285" i="28"/>
  <c r="AI266" i="28"/>
  <c r="AI250" i="28"/>
  <c r="AI244" i="28"/>
  <c r="AI196" i="28"/>
  <c r="AI233" i="28"/>
  <c r="AI161" i="28"/>
  <c r="AI261" i="28"/>
  <c r="AI236" i="28"/>
  <c r="AI170" i="28"/>
  <c r="AI282" i="28"/>
  <c r="AI254" i="28"/>
  <c r="AI242" i="28"/>
  <c r="AI277" i="28"/>
  <c r="AI246" i="28"/>
  <c r="AI270" i="28"/>
  <c r="AI259" i="28"/>
  <c r="AI275" i="28"/>
  <c r="AI268" i="28"/>
  <c r="AI224" i="28"/>
  <c r="AI252" i="28"/>
  <c r="AI300" i="28"/>
  <c r="AI240" i="28"/>
  <c r="AI208" i="28"/>
  <c r="AI176" i="28"/>
  <c r="AI267" i="28"/>
  <c r="AI251" i="28"/>
  <c r="AI239" i="28"/>
  <c r="AI223" i="28"/>
  <c r="AI207" i="28"/>
  <c r="AI191" i="28"/>
  <c r="AI175" i="28"/>
  <c r="AI153" i="28"/>
  <c r="AI289" i="28"/>
  <c r="AI156" i="28"/>
  <c r="AI181" i="28"/>
  <c r="AI165" i="28"/>
  <c r="AI206" i="28"/>
  <c r="AI200" i="28"/>
  <c r="AI189" i="28"/>
  <c r="AI174" i="28"/>
  <c r="AI169" i="28"/>
  <c r="AI201" i="28"/>
  <c r="AI154" i="28"/>
  <c r="AI262" i="28"/>
  <c r="AI290" i="28"/>
  <c r="AI279" i="28"/>
  <c r="AI179" i="28"/>
  <c r="AI296" i="28"/>
  <c r="AI276" i="28"/>
  <c r="AI291" i="28"/>
  <c r="AI280" i="28"/>
  <c r="AI212" i="28"/>
  <c r="AI180" i="28"/>
  <c r="AI155" i="28"/>
  <c r="AI167" i="28"/>
  <c r="AI151" i="28"/>
  <c r="AI218" i="28"/>
  <c r="AI299" i="28"/>
  <c r="AI283" i="28"/>
  <c r="AI222" i="28"/>
  <c r="AI217" i="28"/>
  <c r="AI281" i="28"/>
  <c r="AI265" i="28"/>
  <c r="AI249" i="28"/>
  <c r="AI221" i="28"/>
  <c r="AI190" i="28"/>
  <c r="AI298" i="28"/>
  <c r="AI257" i="28"/>
  <c r="AI220" i="28"/>
  <c r="AI172" i="28"/>
  <c r="AI295" i="28"/>
  <c r="AI292" i="28"/>
  <c r="AI211" i="28"/>
  <c r="AI183" i="28"/>
  <c r="AI160" i="28"/>
  <c r="AI278" i="28"/>
  <c r="AI227" i="28"/>
  <c r="AI195" i="28"/>
  <c r="AI159" i="28"/>
  <c r="AI287" i="28"/>
  <c r="AI213" i="28"/>
  <c r="AI173" i="28"/>
  <c r="AI258" i="28"/>
  <c r="AI166" i="28"/>
  <c r="AI241" i="28"/>
  <c r="AI230" i="28"/>
  <c r="AI284" i="28"/>
  <c r="AI214" i="28"/>
  <c r="AI184" i="28"/>
  <c r="AI162" i="28"/>
  <c r="AI274" i="28"/>
  <c r="AI219" i="28"/>
  <c r="AI209" i="28"/>
  <c r="AI234" i="28"/>
  <c r="AI286" i="28"/>
  <c r="AI255" i="28"/>
  <c r="AI215" i="28"/>
  <c r="AI271" i="28"/>
  <c r="AI163" i="28"/>
  <c r="AI263" i="28"/>
  <c r="AI203" i="28"/>
  <c r="AI297" i="28"/>
  <c r="AI164" i="28"/>
  <c r="AI199" i="28"/>
  <c r="AI247" i="28"/>
  <c r="AI187" i="28"/>
  <c r="AI288" i="28"/>
  <c r="AI229" i="28"/>
  <c r="AI264" i="28"/>
  <c r="AI192" i="28"/>
  <c r="AI243" i="28"/>
  <c r="AI231" i="28"/>
  <c r="AI235" i="28"/>
  <c r="AI171" i="28"/>
  <c r="AH4" i="26"/>
  <c r="AI151" i="26"/>
  <c r="AI159" i="26"/>
  <c r="AI223" i="26"/>
  <c r="AI251" i="26"/>
  <c r="AI252" i="26"/>
  <c r="AI269" i="26"/>
  <c r="AI163" i="26"/>
  <c r="AI169" i="26"/>
  <c r="AI171" i="26"/>
  <c r="AI183" i="26"/>
  <c r="AI191" i="26"/>
  <c r="AI219" i="26"/>
  <c r="AI220" i="26"/>
  <c r="AI241" i="26"/>
  <c r="AI253" i="26"/>
  <c r="AI256" i="26"/>
  <c r="AI165" i="26"/>
  <c r="AI185" i="26"/>
  <c r="AI193" i="26"/>
  <c r="AI285" i="26"/>
  <c r="AI189" i="26"/>
  <c r="AI205" i="26"/>
  <c r="AI209" i="26"/>
  <c r="AI221" i="26"/>
  <c r="AI277" i="26"/>
  <c r="AI153" i="26"/>
  <c r="AI192" i="26"/>
  <c r="AI224" i="26"/>
  <c r="AI255" i="26"/>
  <c r="AI297" i="26"/>
  <c r="AI155" i="26"/>
  <c r="AI157" i="26"/>
  <c r="AI161" i="26"/>
  <c r="AI173" i="26"/>
  <c r="AI208" i="26"/>
  <c r="AI213" i="26"/>
  <c r="AI289" i="26"/>
  <c r="AI293" i="26"/>
  <c r="AI262" i="26"/>
  <c r="AI240" i="26"/>
  <c r="AI225" i="26"/>
  <c r="AI258" i="26"/>
  <c r="AI242" i="26"/>
  <c r="AI230" i="26"/>
  <c r="AI210" i="26"/>
  <c r="AI187" i="26"/>
  <c r="AI261" i="26"/>
  <c r="AI298" i="26"/>
  <c r="AI294" i="26"/>
  <c r="AI266" i="26"/>
  <c r="AI249" i="26"/>
  <c r="AI207" i="26"/>
  <c r="AI270" i="26"/>
  <c r="AI239" i="26"/>
  <c r="AI218" i="26"/>
  <c r="AI180" i="26"/>
  <c r="AI164" i="26"/>
  <c r="AI292" i="26"/>
  <c r="AI276" i="26"/>
  <c r="AI184" i="26"/>
  <c r="AI168" i="26"/>
  <c r="AI152" i="26"/>
  <c r="AI232" i="26"/>
  <c r="AI200" i="26"/>
  <c r="AI172" i="26"/>
  <c r="AI243" i="26"/>
  <c r="AI228" i="26"/>
  <c r="AI245" i="26"/>
  <c r="AI234" i="26"/>
  <c r="AI222" i="26"/>
  <c r="AI281" i="26"/>
  <c r="AI257" i="26"/>
  <c r="AI217" i="26"/>
  <c r="AI204" i="26"/>
  <c r="AI167" i="26"/>
  <c r="AI236" i="26"/>
  <c r="AI198" i="26"/>
  <c r="AI177" i="26"/>
  <c r="AI214" i="26"/>
  <c r="AI288" i="26"/>
  <c r="AI272" i="26"/>
  <c r="AI295" i="26"/>
  <c r="AI287" i="26"/>
  <c r="AI279" i="26"/>
  <c r="AI271" i="26"/>
  <c r="AI263" i="26"/>
  <c r="AI231" i="26"/>
  <c r="AI199" i="26"/>
  <c r="AI158" i="26"/>
  <c r="AI227" i="26"/>
  <c r="AI212" i="26"/>
  <c r="AI178" i="26"/>
  <c r="AI162" i="26"/>
  <c r="AI274" i="26"/>
  <c r="AI265" i="26"/>
  <c r="AI254" i="26"/>
  <c r="AI202" i="26"/>
  <c r="AI175" i="26"/>
  <c r="AI286" i="26"/>
  <c r="AI226" i="26"/>
  <c r="AI179" i="26"/>
  <c r="AI201" i="26"/>
  <c r="AI181" i="26"/>
  <c r="AI278" i="26"/>
  <c r="AI235" i="26"/>
  <c r="AI206" i="26"/>
  <c r="AI197" i="26"/>
  <c r="AI190" i="26"/>
  <c r="AI250" i="26"/>
  <c r="AI300" i="26"/>
  <c r="AI284" i="26"/>
  <c r="AI268" i="26"/>
  <c r="AI248" i="26"/>
  <c r="AI216" i="26"/>
  <c r="AI188" i="26"/>
  <c r="AI156" i="26"/>
  <c r="AI260" i="26"/>
  <c r="AI211" i="26"/>
  <c r="AI196" i="26"/>
  <c r="AI176" i="26"/>
  <c r="AI160" i="26"/>
  <c r="AI273" i="26"/>
  <c r="AI203" i="26"/>
  <c r="AI237" i="26"/>
  <c r="AI290" i="26"/>
  <c r="AI233" i="26"/>
  <c r="AI282" i="26"/>
  <c r="AI238" i="26"/>
  <c r="AI229" i="26"/>
  <c r="AI194" i="26"/>
  <c r="AI166" i="26"/>
  <c r="AI170" i="26"/>
  <c r="AI283" i="26"/>
  <c r="AI247" i="26"/>
  <c r="AI244" i="26"/>
  <c r="AI246" i="26"/>
  <c r="AI296" i="26"/>
  <c r="AI154" i="26"/>
  <c r="AI275" i="26"/>
  <c r="AI280" i="26"/>
  <c r="AI299" i="26"/>
  <c r="AI267" i="26"/>
  <c r="AI259" i="26"/>
  <c r="AI182" i="26"/>
  <c r="AI264" i="26"/>
  <c r="AI186" i="26"/>
  <c r="AI291" i="26"/>
  <c r="AI215" i="26"/>
  <c r="AI174" i="26"/>
  <c r="AI195" i="26"/>
  <c r="X151" i="31"/>
  <c r="X152" i="31"/>
  <c r="X159" i="31"/>
  <c r="X160" i="31"/>
  <c r="X167" i="31"/>
  <c r="X168" i="31"/>
  <c r="X175" i="31"/>
  <c r="X176" i="31"/>
  <c r="X183" i="31"/>
  <c r="X184" i="31"/>
  <c r="X191" i="31"/>
  <c r="X192" i="31"/>
  <c r="X199" i="31"/>
  <c r="X200" i="31"/>
  <c r="X207" i="31"/>
  <c r="X208" i="31"/>
  <c r="X217" i="31"/>
  <c r="X219" i="31"/>
  <c r="X221" i="31"/>
  <c r="X224" i="31"/>
  <c r="X228" i="31"/>
  <c r="X229" i="31"/>
  <c r="X243" i="31"/>
  <c r="X249" i="31"/>
  <c r="X253" i="31"/>
  <c r="X255" i="31"/>
  <c r="X256" i="31"/>
  <c r="X155" i="31"/>
  <c r="X156" i="31"/>
  <c r="X163" i="31"/>
  <c r="X164" i="31"/>
  <c r="X171" i="31"/>
  <c r="X172" i="31"/>
  <c r="X179" i="31"/>
  <c r="X180" i="31"/>
  <c r="X187" i="31"/>
  <c r="X188" i="31"/>
  <c r="X195" i="31"/>
  <c r="X196" i="31"/>
  <c r="X203" i="31"/>
  <c r="X204" i="31"/>
  <c r="X211" i="31"/>
  <c r="X212" i="31"/>
  <c r="X227" i="31"/>
  <c r="X233" i="31"/>
  <c r="X237" i="31"/>
  <c r="X239" i="31"/>
  <c r="X240" i="31"/>
  <c r="X244" i="31"/>
  <c r="X245" i="31"/>
  <c r="X259" i="31"/>
  <c r="X27" i="31"/>
  <c r="X153" i="31"/>
  <c r="X169" i="31"/>
  <c r="X185" i="31"/>
  <c r="X201" i="31"/>
  <c r="X216" i="31"/>
  <c r="X225" i="31"/>
  <c r="X268" i="31"/>
  <c r="X274" i="31"/>
  <c r="X282" i="31"/>
  <c r="X290" i="31"/>
  <c r="X298" i="31"/>
  <c r="X157" i="31"/>
  <c r="X173" i="31"/>
  <c r="X161" i="31"/>
  <c r="X177" i="31"/>
  <c r="X193" i="31"/>
  <c r="X209" i="31"/>
  <c r="X257" i="31"/>
  <c r="X260" i="31"/>
  <c r="X266" i="31"/>
  <c r="X278" i="31"/>
  <c r="X286" i="31"/>
  <c r="X294" i="31"/>
  <c r="X165" i="31"/>
  <c r="X181" i="31"/>
  <c r="X197" i="31"/>
  <c r="X213" i="31"/>
  <c r="X220" i="31"/>
  <c r="X189" i="31"/>
  <c r="X272" i="31"/>
  <c r="X276" i="31"/>
  <c r="X280" i="31"/>
  <c r="X284" i="31"/>
  <c r="X288" i="31"/>
  <c r="X292" i="31"/>
  <c r="X296" i="31"/>
  <c r="X300" i="31"/>
  <c r="X241" i="31"/>
  <c r="X264" i="31"/>
  <c r="X205" i="31"/>
  <c r="X261" i="31"/>
  <c r="X270" i="31"/>
  <c r="X285" i="31"/>
  <c r="X258" i="31"/>
  <c r="X235" i="31"/>
  <c r="X247" i="31"/>
  <c r="X232" i="31"/>
  <c r="X190" i="31"/>
  <c r="X158" i="31"/>
  <c r="X223" i="31"/>
  <c r="X186" i="31"/>
  <c r="X154" i="31"/>
  <c r="X297" i="31"/>
  <c r="X281" i="31"/>
  <c r="X265" i="31"/>
  <c r="X254" i="31"/>
  <c r="X230" i="31"/>
  <c r="X215" i="31"/>
  <c r="X252" i="31"/>
  <c r="X299" i="31"/>
  <c r="X291" i="31"/>
  <c r="X283" i="31"/>
  <c r="X275" i="31"/>
  <c r="X267" i="31"/>
  <c r="X231" i="31"/>
  <c r="X198" i="31"/>
  <c r="X166" i="31"/>
  <c r="X194" i="31"/>
  <c r="X162" i="31"/>
  <c r="X293" i="31"/>
  <c r="X277" i="31"/>
  <c r="X269" i="31"/>
  <c r="X250" i="31"/>
  <c r="X238" i="31"/>
  <c r="X251" i="31"/>
  <c r="X206" i="31"/>
  <c r="X174" i="31"/>
  <c r="X218" i="31"/>
  <c r="X222" i="31"/>
  <c r="X202" i="31"/>
  <c r="X170" i="31"/>
  <c r="X262" i="31"/>
  <c r="X289" i="31"/>
  <c r="X273" i="31"/>
  <c r="X226" i="31"/>
  <c r="X242" i="31"/>
  <c r="X246" i="31"/>
  <c r="X234" i="31"/>
  <c r="X236" i="31"/>
  <c r="X295" i="31"/>
  <c r="X287" i="31"/>
  <c r="X279" i="31"/>
  <c r="X271" i="31"/>
  <c r="X263" i="31"/>
  <c r="X248" i="31"/>
  <c r="X214" i="31"/>
  <c r="X182" i="31"/>
  <c r="X210" i="31"/>
  <c r="X178" i="31"/>
  <c r="W26" i="31"/>
  <c r="X169" i="30"/>
  <c r="X173" i="30"/>
  <c r="X175" i="30"/>
  <c r="X176" i="30"/>
  <c r="X179" i="30"/>
  <c r="X161" i="30"/>
  <c r="X180" i="30"/>
  <c r="X181" i="30"/>
  <c r="X193" i="30"/>
  <c r="X212" i="30"/>
  <c r="X213" i="30"/>
  <c r="X225" i="30"/>
  <c r="X241" i="30"/>
  <c r="X257" i="30"/>
  <c r="X27" i="30"/>
  <c r="X157" i="30"/>
  <c r="X185" i="30"/>
  <c r="X191" i="30"/>
  <c r="X197" i="30"/>
  <c r="X211" i="30"/>
  <c r="X217" i="30"/>
  <c r="X224" i="30"/>
  <c r="X228" i="30"/>
  <c r="X240" i="30"/>
  <c r="X244" i="30"/>
  <c r="X255" i="30"/>
  <c r="X259" i="30"/>
  <c r="X266" i="30"/>
  <c r="X270" i="30"/>
  <c r="X273" i="30"/>
  <c r="X274" i="30"/>
  <c r="X160" i="30"/>
  <c r="X163" i="30"/>
  <c r="X165" i="30"/>
  <c r="X189" i="30"/>
  <c r="X196" i="30"/>
  <c r="X201" i="30"/>
  <c r="X229" i="30"/>
  <c r="X245" i="30"/>
  <c r="X261" i="30"/>
  <c r="X282" i="30"/>
  <c r="X286" i="30"/>
  <c r="X289" i="30"/>
  <c r="X290" i="30"/>
  <c r="X153" i="30"/>
  <c r="X177" i="30"/>
  <c r="X208" i="30"/>
  <c r="X209" i="30"/>
  <c r="X221" i="30"/>
  <c r="X237" i="30"/>
  <c r="X260" i="30"/>
  <c r="X281" i="30"/>
  <c r="X294" i="30"/>
  <c r="X195" i="30"/>
  <c r="X205" i="30"/>
  <c r="X223" i="30"/>
  <c r="X239" i="30"/>
  <c r="X256" i="30"/>
  <c r="X278" i="30"/>
  <c r="X253" i="30"/>
  <c r="X265" i="30"/>
  <c r="X269" i="30"/>
  <c r="X285" i="30"/>
  <c r="X297" i="30"/>
  <c r="X159" i="30"/>
  <c r="X164" i="30"/>
  <c r="X192" i="30"/>
  <c r="X207" i="30"/>
  <c r="X227" i="30"/>
  <c r="X233" i="30"/>
  <c r="X243" i="30"/>
  <c r="X249" i="30"/>
  <c r="X298" i="30"/>
  <c r="X295" i="30"/>
  <c r="X287" i="30"/>
  <c r="X254" i="30"/>
  <c r="X238" i="30"/>
  <c r="X275" i="30"/>
  <c r="X230" i="30"/>
  <c r="X178" i="30"/>
  <c r="X262" i="30"/>
  <c r="X204" i="30"/>
  <c r="X172" i="30"/>
  <c r="X272" i="30"/>
  <c r="X293" i="30"/>
  <c r="X277" i="30"/>
  <c r="X231" i="30"/>
  <c r="X199" i="30"/>
  <c r="X167" i="30"/>
  <c r="X194" i="30"/>
  <c r="X283" i="30"/>
  <c r="X299" i="30"/>
  <c r="X242" i="30"/>
  <c r="X206" i="30"/>
  <c r="X162" i="30"/>
  <c r="X222" i="30"/>
  <c r="X198" i="30"/>
  <c r="X190" i="30"/>
  <c r="X158" i="30"/>
  <c r="X251" i="30"/>
  <c r="X246" i="30"/>
  <c r="X203" i="30"/>
  <c r="X171" i="30"/>
  <c r="X263" i="30"/>
  <c r="X252" i="30"/>
  <c r="X234" i="30"/>
  <c r="X202" i="30"/>
  <c r="X170" i="30"/>
  <c r="X216" i="30"/>
  <c r="X184" i="30"/>
  <c r="X152" i="30"/>
  <c r="X271" i="30"/>
  <c r="X279" i="30"/>
  <c r="X226" i="30"/>
  <c r="X182" i="30"/>
  <c r="X291" i="30"/>
  <c r="X174" i="30"/>
  <c r="X166" i="30"/>
  <c r="X218" i="30"/>
  <c r="X186" i="30"/>
  <c r="X154" i="30"/>
  <c r="X235" i="30"/>
  <c r="X288" i="30"/>
  <c r="X250" i="30"/>
  <c r="X292" i="30"/>
  <c r="X276" i="30"/>
  <c r="X219" i="30"/>
  <c r="X187" i="30"/>
  <c r="X155" i="30"/>
  <c r="X215" i="30"/>
  <c r="X183" i="30"/>
  <c r="X151" i="30"/>
  <c r="X232" i="30"/>
  <c r="X200" i="30"/>
  <c r="X168" i="30"/>
  <c r="X267" i="30"/>
  <c r="X214" i="30"/>
  <c r="X258" i="30"/>
  <c r="X210" i="30"/>
  <c r="X296" i="30"/>
  <c r="X280" i="30"/>
  <c r="X264" i="30"/>
  <c r="X300" i="30"/>
  <c r="X284" i="30"/>
  <c r="X268" i="30"/>
  <c r="X248" i="30"/>
  <c r="X220" i="30"/>
  <c r="X188" i="30"/>
  <c r="X156" i="30"/>
  <c r="X247" i="30"/>
  <c r="X236" i="30"/>
  <c r="W26" i="30"/>
  <c r="X154" i="29"/>
  <c r="X163" i="29"/>
  <c r="X171" i="29"/>
  <c r="X187" i="29"/>
  <c r="X203" i="29"/>
  <c r="X215" i="29"/>
  <c r="X222" i="29"/>
  <c r="X237" i="29"/>
  <c r="X239" i="29"/>
  <c r="X241" i="29"/>
  <c r="X242" i="29"/>
  <c r="X253" i="29"/>
  <c r="X255" i="29"/>
  <c r="X257" i="29"/>
  <c r="X258" i="29"/>
  <c r="X263" i="29"/>
  <c r="X27" i="29"/>
  <c r="X157" i="29"/>
  <c r="X162" i="29"/>
  <c r="X205" i="29"/>
  <c r="X211" i="29"/>
  <c r="X231" i="29"/>
  <c r="X235" i="29"/>
  <c r="X238" i="29"/>
  <c r="X243" i="29"/>
  <c r="X268" i="29"/>
  <c r="X271" i="29"/>
  <c r="X272" i="29"/>
  <c r="X275" i="29"/>
  <c r="X278" i="29"/>
  <c r="X161" i="29"/>
  <c r="X174" i="29"/>
  <c r="X175" i="29"/>
  <c r="X177" i="29"/>
  <c r="X178" i="29"/>
  <c r="X223" i="29"/>
  <c r="X247" i="29"/>
  <c r="X251" i="29"/>
  <c r="X254" i="29"/>
  <c r="X259" i="29"/>
  <c r="X270" i="29"/>
  <c r="X276" i="29"/>
  <c r="X158" i="29"/>
  <c r="X159" i="29"/>
  <c r="X179" i="29"/>
  <c r="X193" i="29"/>
  <c r="X207" i="29"/>
  <c r="X225" i="29"/>
  <c r="X267" i="29"/>
  <c r="X291" i="29"/>
  <c r="X292" i="29"/>
  <c r="X155" i="29"/>
  <c r="X183" i="29"/>
  <c r="X191" i="29"/>
  <c r="X209" i="29"/>
  <c r="X219" i="29"/>
  <c r="X226" i="29"/>
  <c r="X280" i="29"/>
  <c r="X167" i="29"/>
  <c r="X173" i="29"/>
  <c r="X190" i="29"/>
  <c r="X194" i="29"/>
  <c r="X288" i="29"/>
  <c r="X297" i="29"/>
  <c r="X298" i="29"/>
  <c r="X189" i="29"/>
  <c r="X199" i="29"/>
  <c r="X206" i="29"/>
  <c r="X210" i="29"/>
  <c r="X221" i="29"/>
  <c r="X227" i="29"/>
  <c r="X266" i="29"/>
  <c r="X284" i="29"/>
  <c r="X290" i="29"/>
  <c r="X195" i="29"/>
  <c r="X279" i="29"/>
  <c r="X240" i="29"/>
  <c r="X204" i="29"/>
  <c r="X289" i="29"/>
  <c r="X277" i="29"/>
  <c r="X232" i="29"/>
  <c r="X214" i="29"/>
  <c r="X260" i="29"/>
  <c r="X216" i="29"/>
  <c r="X198" i="29"/>
  <c r="X244" i="29"/>
  <c r="X200" i="29"/>
  <c r="X182" i="29"/>
  <c r="X283" i="29"/>
  <c r="X273" i="29"/>
  <c r="X217" i="29"/>
  <c r="X224" i="29"/>
  <c r="X299" i="29"/>
  <c r="X294" i="29"/>
  <c r="X285" i="29"/>
  <c r="X188" i="29"/>
  <c r="X220" i="29"/>
  <c r="X256" i="29"/>
  <c r="X281" i="29"/>
  <c r="X160" i="29"/>
  <c r="X252" i="29"/>
  <c r="X212" i="29"/>
  <c r="X168" i="29"/>
  <c r="X262" i="29"/>
  <c r="X196" i="29"/>
  <c r="X287" i="29"/>
  <c r="X264" i="29"/>
  <c r="X246" i="29"/>
  <c r="X180" i="29"/>
  <c r="X274" i="29"/>
  <c r="X248" i="29"/>
  <c r="X184" i="29"/>
  <c r="X172" i="29"/>
  <c r="X151" i="29"/>
  <c r="X293" i="29"/>
  <c r="X156" i="29"/>
  <c r="X236" i="29"/>
  <c r="X208" i="29"/>
  <c r="X192" i="29"/>
  <c r="X176" i="29"/>
  <c r="X245" i="29"/>
  <c r="X181" i="29"/>
  <c r="X300" i="29"/>
  <c r="X249" i="29"/>
  <c r="X153" i="29"/>
  <c r="X261" i="29"/>
  <c r="X197" i="29"/>
  <c r="X170" i="29"/>
  <c r="X165" i="29"/>
  <c r="X250" i="29"/>
  <c r="X186" i="29"/>
  <c r="X265" i="29"/>
  <c r="X201" i="29"/>
  <c r="X218" i="29"/>
  <c r="X286" i="29"/>
  <c r="X269" i="29"/>
  <c r="X169" i="29"/>
  <c r="X234" i="29"/>
  <c r="X296" i="29"/>
  <c r="X229" i="29"/>
  <c r="X185" i="29"/>
  <c r="X202" i="29"/>
  <c r="X295" i="29"/>
  <c r="X233" i="29"/>
  <c r="X282" i="29"/>
  <c r="X230" i="29"/>
  <c r="X166" i="29"/>
  <c r="X213" i="29"/>
  <c r="X228" i="29"/>
  <c r="X164" i="29"/>
  <c r="X152" i="29"/>
  <c r="W26" i="29"/>
  <c r="W26" i="28"/>
  <c r="X159" i="28"/>
  <c r="X163" i="28"/>
  <c r="X165" i="28"/>
  <c r="X166" i="28"/>
  <c r="X169" i="28"/>
  <c r="X191" i="28"/>
  <c r="X195" i="28"/>
  <c r="X197" i="28"/>
  <c r="X198" i="28"/>
  <c r="X201" i="28"/>
  <c r="X223" i="28"/>
  <c r="X234" i="28"/>
  <c r="X235" i="28"/>
  <c r="X153" i="28"/>
  <c r="X175" i="28"/>
  <c r="X179" i="28"/>
  <c r="X181" i="28"/>
  <c r="X182" i="28"/>
  <c r="X185" i="28"/>
  <c r="X207" i="28"/>
  <c r="X211" i="28"/>
  <c r="X213" i="28"/>
  <c r="X214" i="28"/>
  <c r="X217" i="28"/>
  <c r="X231" i="28"/>
  <c r="X243" i="28"/>
  <c r="X245" i="28"/>
  <c r="X246" i="28"/>
  <c r="X249" i="28"/>
  <c r="X265" i="28"/>
  <c r="X273" i="28"/>
  <c r="X27" i="28"/>
  <c r="X170" i="28"/>
  <c r="X187" i="28"/>
  <c r="X199" i="28"/>
  <c r="X233" i="28"/>
  <c r="X250" i="28"/>
  <c r="X277" i="28"/>
  <c r="X281" i="28"/>
  <c r="X289" i="28"/>
  <c r="X151" i="28"/>
  <c r="X186" i="28"/>
  <c r="X203" i="28"/>
  <c r="X155" i="28"/>
  <c r="X167" i="28"/>
  <c r="X202" i="28"/>
  <c r="X219" i="28"/>
  <c r="X247" i="28"/>
  <c r="X255" i="28"/>
  <c r="X259" i="28"/>
  <c r="X275" i="28"/>
  <c r="X292" i="28"/>
  <c r="X293" i="28"/>
  <c r="X297" i="28"/>
  <c r="X154" i="28"/>
  <c r="X171" i="28"/>
  <c r="X183" i="28"/>
  <c r="X218" i="28"/>
  <c r="X227" i="28"/>
  <c r="X229" i="28"/>
  <c r="X239" i="28"/>
  <c r="X251" i="28"/>
  <c r="X269" i="28"/>
  <c r="X271" i="28"/>
  <c r="X285" i="28"/>
  <c r="X287" i="28"/>
  <c r="X288" i="28"/>
  <c r="X291" i="28"/>
  <c r="X230" i="28"/>
  <c r="X215" i="28"/>
  <c r="X276" i="28"/>
  <c r="X263" i="28"/>
  <c r="X272" i="28"/>
  <c r="X156" i="28"/>
  <c r="X200" i="28"/>
  <c r="X228" i="28"/>
  <c r="X184" i="28"/>
  <c r="X256" i="28"/>
  <c r="X236" i="28"/>
  <c r="X193" i="28"/>
  <c r="X161" i="28"/>
  <c r="X242" i="28"/>
  <c r="X224" i="28"/>
  <c r="X192" i="28"/>
  <c r="X160" i="28"/>
  <c r="X300" i="28"/>
  <c r="X268" i="28"/>
  <c r="X237" i="28"/>
  <c r="X226" i="28"/>
  <c r="X296" i="28"/>
  <c r="X260" i="28"/>
  <c r="X222" i="28"/>
  <c r="X190" i="28"/>
  <c r="X158" i="28"/>
  <c r="X286" i="28"/>
  <c r="X248" i="28"/>
  <c r="X282" i="28"/>
  <c r="X264" i="28"/>
  <c r="X216" i="28"/>
  <c r="X188" i="28"/>
  <c r="X270" i="28"/>
  <c r="X172" i="28"/>
  <c r="X225" i="28"/>
  <c r="X240" i="28"/>
  <c r="X299" i="28"/>
  <c r="X267" i="28"/>
  <c r="X257" i="28"/>
  <c r="X295" i="28"/>
  <c r="X280" i="28"/>
  <c r="X254" i="28"/>
  <c r="X194" i="28"/>
  <c r="X162" i="28"/>
  <c r="X221" i="28"/>
  <c r="X189" i="28"/>
  <c r="X157" i="28"/>
  <c r="X278" i="28"/>
  <c r="X262" i="28"/>
  <c r="X204" i="28"/>
  <c r="X152" i="28"/>
  <c r="X298" i="28"/>
  <c r="X266" i="28"/>
  <c r="X244" i="28"/>
  <c r="X238" i="28"/>
  <c r="X210" i="28"/>
  <c r="X178" i="28"/>
  <c r="X284" i="28"/>
  <c r="X253" i="28"/>
  <c r="X279" i="28"/>
  <c r="X206" i="28"/>
  <c r="X174" i="28"/>
  <c r="X220" i="28"/>
  <c r="X168" i="28"/>
  <c r="X290" i="28"/>
  <c r="X274" i="28"/>
  <c r="X294" i="28"/>
  <c r="X196" i="28"/>
  <c r="X164" i="28"/>
  <c r="X232" i="28"/>
  <c r="X212" i="28"/>
  <c r="X180" i="28"/>
  <c r="X283" i="28"/>
  <c r="X209" i="28"/>
  <c r="X177" i="28"/>
  <c r="X261" i="28"/>
  <c r="X258" i="28"/>
  <c r="X252" i="28"/>
  <c r="X241" i="28"/>
  <c r="X208" i="28"/>
  <c r="X176" i="28"/>
  <c r="X205" i="28"/>
  <c r="X173" i="28"/>
  <c r="X151" i="26"/>
  <c r="X170" i="26"/>
  <c r="X171" i="26"/>
  <c r="X176" i="26"/>
  <c r="X179" i="26"/>
  <c r="X183" i="26"/>
  <c r="X202" i="26"/>
  <c r="X215" i="26"/>
  <c r="X223" i="26"/>
  <c r="X226" i="26"/>
  <c r="X227" i="26"/>
  <c r="X234" i="26"/>
  <c r="X247" i="26"/>
  <c r="X255" i="26"/>
  <c r="X258" i="26"/>
  <c r="X259" i="26"/>
  <c r="X266" i="26"/>
  <c r="X152" i="26"/>
  <c r="X158" i="26"/>
  <c r="X159" i="26"/>
  <c r="X172" i="26"/>
  <c r="X180" i="26"/>
  <c r="X182" i="26"/>
  <c r="X184" i="26"/>
  <c r="X190" i="26"/>
  <c r="X191" i="26"/>
  <c r="X203" i="26"/>
  <c r="X230" i="26"/>
  <c r="X235" i="26"/>
  <c r="X262" i="26"/>
  <c r="X267" i="26"/>
  <c r="X156" i="26"/>
  <c r="X164" i="26"/>
  <c r="X166" i="26"/>
  <c r="X168" i="26"/>
  <c r="X174" i="26"/>
  <c r="X175" i="26"/>
  <c r="X188" i="26"/>
  <c r="X196" i="26"/>
  <c r="X198" i="26"/>
  <c r="X214" i="26"/>
  <c r="X219" i="26"/>
  <c r="X246" i="26"/>
  <c r="X251" i="26"/>
  <c r="X167" i="26"/>
  <c r="X195" i="26"/>
  <c r="X210" i="26"/>
  <c r="X218" i="26"/>
  <c r="X231" i="26"/>
  <c r="X243" i="26"/>
  <c r="X293" i="26"/>
  <c r="X297" i="26"/>
  <c r="X279" i="26"/>
  <c r="X154" i="26"/>
  <c r="X160" i="26"/>
  <c r="X187" i="26"/>
  <c r="X239" i="26"/>
  <c r="X163" i="26"/>
  <c r="X199" i="26"/>
  <c r="X242" i="26"/>
  <c r="X250" i="26"/>
  <c r="X155" i="26"/>
  <c r="X186" i="26"/>
  <c r="X192" i="26"/>
  <c r="X207" i="26"/>
  <c r="X271" i="26"/>
  <c r="X281" i="26"/>
  <c r="X285" i="26"/>
  <c r="X289" i="26"/>
  <c r="X211" i="26"/>
  <c r="X263" i="26"/>
  <c r="X275" i="26"/>
  <c r="X298" i="26"/>
  <c r="X248" i="26"/>
  <c r="X280" i="26"/>
  <c r="X212" i="26"/>
  <c r="X273" i="26"/>
  <c r="X241" i="26"/>
  <c r="X209" i="26"/>
  <c r="X257" i="26"/>
  <c r="X225" i="26"/>
  <c r="X299" i="26"/>
  <c r="X283" i="26"/>
  <c r="X269" i="26"/>
  <c r="X221" i="26"/>
  <c r="X185" i="26"/>
  <c r="X249" i="26"/>
  <c r="X233" i="26"/>
  <c r="X217" i="26"/>
  <c r="X201" i="26"/>
  <c r="X286" i="26"/>
  <c r="X200" i="26"/>
  <c r="X274" i="26"/>
  <c r="X294" i="26"/>
  <c r="X228" i="26"/>
  <c r="X290" i="26"/>
  <c r="X260" i="26"/>
  <c r="X272" i="26"/>
  <c r="X268" i="26"/>
  <c r="X220" i="26"/>
  <c r="X244" i="26"/>
  <c r="X208" i="26"/>
  <c r="X197" i="26"/>
  <c r="X254" i="26"/>
  <c r="X278" i="26"/>
  <c r="X270" i="26"/>
  <c r="X169" i="26"/>
  <c r="X282" i="26"/>
  <c r="X194" i="26"/>
  <c r="X177" i="26"/>
  <c r="X165" i="26"/>
  <c r="X173" i="26"/>
  <c r="X224" i="26"/>
  <c r="X287" i="26"/>
  <c r="X236" i="26"/>
  <c r="X240" i="26"/>
  <c r="X277" i="26"/>
  <c r="X222" i="26"/>
  <c r="X292" i="26"/>
  <c r="X238" i="26"/>
  <c r="X181" i="26"/>
  <c r="X291" i="26"/>
  <c r="X253" i="26"/>
  <c r="X295" i="26"/>
  <c r="X204" i="26"/>
  <c r="X252" i="26"/>
  <c r="X264" i="26"/>
  <c r="X232" i="26"/>
  <c r="X276" i="26"/>
  <c r="X296" i="26"/>
  <c r="X288" i="26"/>
  <c r="X261" i="26"/>
  <c r="X229" i="26"/>
  <c r="X213" i="26"/>
  <c r="X265" i="26"/>
  <c r="X193" i="26"/>
  <c r="X161" i="26"/>
  <c r="X189" i="26"/>
  <c r="X157" i="26"/>
  <c r="X216" i="26"/>
  <c r="X256" i="26"/>
  <c r="X162" i="26"/>
  <c r="X178" i="26"/>
  <c r="X27" i="26"/>
  <c r="X300" i="26"/>
  <c r="X284" i="26"/>
  <c r="X206" i="26"/>
  <c r="X237" i="26"/>
  <c r="X205" i="26"/>
  <c r="X153" i="26"/>
  <c r="X245" i="26"/>
  <c r="W26" i="26"/>
  <c r="AI150" i="26"/>
  <c r="X150" i="26"/>
  <c r="X92" i="31"/>
  <c r="X90" i="31"/>
  <c r="X88" i="31"/>
  <c r="X86" i="31"/>
  <c r="X84" i="31"/>
  <c r="X82" i="31"/>
  <c r="X80" i="31"/>
  <c r="X78" i="31"/>
  <c r="X76" i="31"/>
  <c r="X74" i="31"/>
  <c r="X72" i="31"/>
  <c r="X70" i="31"/>
  <c r="X68" i="31"/>
  <c r="X66" i="31"/>
  <c r="X64" i="31"/>
  <c r="X62" i="31"/>
  <c r="X43" i="31"/>
  <c r="X36" i="31"/>
  <c r="X30" i="31"/>
  <c r="X40" i="31"/>
  <c r="X38" i="31"/>
  <c r="X33" i="31"/>
  <c r="X116" i="31"/>
  <c r="X114" i="31"/>
  <c r="X112" i="31"/>
  <c r="X110" i="31"/>
  <c r="X108" i="31"/>
  <c r="X106" i="31"/>
  <c r="X104" i="31"/>
  <c r="X102" i="31"/>
  <c r="X100" i="31"/>
  <c r="X97" i="31"/>
  <c r="X94" i="31"/>
  <c r="X93" i="31"/>
  <c r="X91" i="31"/>
  <c r="X89" i="31"/>
  <c r="X83" i="31"/>
  <c r="X81" i="31"/>
  <c r="X79" i="31"/>
  <c r="X77" i="31"/>
  <c r="X75" i="31"/>
  <c r="X73" i="31"/>
  <c r="X71" i="31"/>
  <c r="X69" i="31"/>
  <c r="X41" i="31"/>
  <c r="X35" i="31"/>
  <c r="X32" i="31"/>
  <c r="X126" i="31"/>
  <c r="X124" i="31"/>
  <c r="X122" i="31"/>
  <c r="X120" i="31"/>
  <c r="X118" i="31"/>
  <c r="X98" i="31"/>
  <c r="X96" i="31"/>
  <c r="X95" i="31"/>
  <c r="X87" i="31"/>
  <c r="X85" i="31"/>
  <c r="X67" i="31"/>
  <c r="X65" i="31"/>
  <c r="X63" i="31"/>
  <c r="X42" i="31"/>
  <c r="X39" i="31"/>
  <c r="X37" i="31"/>
  <c r="X34" i="31"/>
  <c r="X47" i="31"/>
  <c r="X51" i="31"/>
  <c r="X55" i="31"/>
  <c r="X59" i="31"/>
  <c r="X44" i="31"/>
  <c r="X48" i="31"/>
  <c r="X52" i="31"/>
  <c r="X56" i="31"/>
  <c r="X60" i="31"/>
  <c r="X101" i="31"/>
  <c r="X105" i="31"/>
  <c r="X109" i="31"/>
  <c r="X113" i="31"/>
  <c r="X130" i="31"/>
  <c r="X134" i="31"/>
  <c r="X138" i="31"/>
  <c r="X131" i="31"/>
  <c r="X139" i="31"/>
  <c r="X147" i="31"/>
  <c r="X144" i="31"/>
  <c r="X29" i="31"/>
  <c r="X148" i="31"/>
  <c r="X117" i="31"/>
  <c r="X119" i="31"/>
  <c r="X121" i="31"/>
  <c r="X123" i="31"/>
  <c r="X125" i="31"/>
  <c r="X146" i="31"/>
  <c r="X129" i="31"/>
  <c r="X137" i="31"/>
  <c r="X149" i="31"/>
  <c r="X45" i="31"/>
  <c r="X53" i="31"/>
  <c r="X61" i="31"/>
  <c r="X54" i="31"/>
  <c r="X132" i="31"/>
  <c r="X127" i="31"/>
  <c r="X145" i="31"/>
  <c r="X57" i="31"/>
  <c r="X46" i="31"/>
  <c r="X140" i="31"/>
  <c r="X28" i="31"/>
  <c r="X50" i="31"/>
  <c r="X99" i="31"/>
  <c r="X103" i="31"/>
  <c r="X107" i="31"/>
  <c r="X111" i="31"/>
  <c r="X115" i="31"/>
  <c r="X128" i="31"/>
  <c r="X150" i="31"/>
  <c r="X133" i="31"/>
  <c r="X31" i="31"/>
  <c r="X49" i="31"/>
  <c r="X135" i="31"/>
  <c r="X58" i="31"/>
  <c r="X136" i="31"/>
  <c r="X142" i="31"/>
  <c r="X141" i="31"/>
  <c r="X143" i="31"/>
  <c r="AI148" i="31"/>
  <c r="AI144" i="31"/>
  <c r="AI124" i="31"/>
  <c r="AI122" i="31"/>
  <c r="AI120" i="31"/>
  <c r="AI118" i="31"/>
  <c r="AI116" i="31"/>
  <c r="AI114" i="31"/>
  <c r="AI112" i="31"/>
  <c r="AI110" i="31"/>
  <c r="AI108" i="31"/>
  <c r="AI106" i="31"/>
  <c r="AI104" i="31"/>
  <c r="AI102" i="31"/>
  <c r="AI100" i="31"/>
  <c r="AI98" i="31"/>
  <c r="AI150" i="31"/>
  <c r="AI146" i="31"/>
  <c r="AI142" i="31"/>
  <c r="AI28" i="31"/>
  <c r="AI24" i="31"/>
  <c r="AI138" i="31"/>
  <c r="AI134" i="31"/>
  <c r="AI130" i="31"/>
  <c r="AI126" i="31"/>
  <c r="AI125" i="31"/>
  <c r="AI123" i="31"/>
  <c r="AI121" i="31"/>
  <c r="AI119" i="31"/>
  <c r="AI117" i="31"/>
  <c r="AI115" i="31"/>
  <c r="AI113" i="31"/>
  <c r="AI111" i="31"/>
  <c r="AI109" i="31"/>
  <c r="AI107" i="31"/>
  <c r="AI105" i="31"/>
  <c r="AI103" i="31"/>
  <c r="AI101" i="31"/>
  <c r="AI99" i="31"/>
  <c r="AI91" i="31"/>
  <c r="AI89" i="31"/>
  <c r="AI87" i="31"/>
  <c r="AI85" i="31"/>
  <c r="AI83" i="31"/>
  <c r="AI81" i="31"/>
  <c r="AI79" i="31"/>
  <c r="AI77" i="31"/>
  <c r="AI75" i="31"/>
  <c r="AI73" i="31"/>
  <c r="AI71" i="31"/>
  <c r="AI69" i="31"/>
  <c r="AI67" i="31"/>
  <c r="AI65" i="31"/>
  <c r="AI63" i="31"/>
  <c r="AI61" i="31"/>
  <c r="AI59" i="31"/>
  <c r="AI57" i="31"/>
  <c r="AI55" i="31"/>
  <c r="AI53" i="31"/>
  <c r="AI51" i="31"/>
  <c r="AI49" i="31"/>
  <c r="AI47" i="31"/>
  <c r="AI45" i="31"/>
  <c r="T3" i="31"/>
  <c r="AI140" i="31"/>
  <c r="AI136" i="31"/>
  <c r="AI132" i="31"/>
  <c r="AI128" i="31"/>
  <c r="AI60" i="31"/>
  <c r="AI58" i="31"/>
  <c r="AI56" i="31"/>
  <c r="AI54" i="31"/>
  <c r="AI50" i="31"/>
  <c r="AI44" i="31"/>
  <c r="AI17" i="31"/>
  <c r="AI15" i="31"/>
  <c r="AI21" i="31"/>
  <c r="AI18" i="31"/>
  <c r="AI14" i="31"/>
  <c r="AI52" i="31"/>
  <c r="AI48" i="31"/>
  <c r="AI46" i="31"/>
  <c r="AI22" i="31"/>
  <c r="AI12" i="31"/>
  <c r="AI9" i="31"/>
  <c r="AI7" i="31"/>
  <c r="AI5" i="31"/>
  <c r="AI135" i="31"/>
  <c r="AI139" i="31"/>
  <c r="AI62" i="31"/>
  <c r="AI66" i="31"/>
  <c r="AI70" i="31"/>
  <c r="AI74" i="31"/>
  <c r="AI78" i="31"/>
  <c r="AI82" i="31"/>
  <c r="AI86" i="31"/>
  <c r="AI90" i="31"/>
  <c r="AI127" i="31"/>
  <c r="AI131" i="31"/>
  <c r="AI6" i="31"/>
  <c r="AI10" i="31"/>
  <c r="AI16" i="31"/>
  <c r="AI32" i="31"/>
  <c r="AI33" i="31"/>
  <c r="AI40" i="31"/>
  <c r="AI94" i="31"/>
  <c r="AI147" i="31"/>
  <c r="AI36" i="31"/>
  <c r="AI43" i="31"/>
  <c r="AI26" i="31"/>
  <c r="AI34" i="31"/>
  <c r="AI39" i="31"/>
  <c r="AI11" i="31"/>
  <c r="AI19" i="31"/>
  <c r="AI35" i="31"/>
  <c r="AI93" i="31"/>
  <c r="AI97" i="31"/>
  <c r="AI30" i="31"/>
  <c r="AI64" i="31"/>
  <c r="AI72" i="31"/>
  <c r="AI80" i="31"/>
  <c r="AI88" i="31"/>
  <c r="AI27" i="31"/>
  <c r="AI13" i="31"/>
  <c r="AI133" i="31"/>
  <c r="AI95" i="31"/>
  <c r="AI143" i="31"/>
  <c r="AI68" i="31"/>
  <c r="AI76" i="31"/>
  <c r="AI41" i="31"/>
  <c r="AI129" i="31"/>
  <c r="AI96" i="31"/>
  <c r="AI37" i="31"/>
  <c r="AI145" i="31"/>
  <c r="AI149" i="31"/>
  <c r="AI38" i="31"/>
  <c r="AI25" i="31"/>
  <c r="AI42" i="31"/>
  <c r="AI84" i="31"/>
  <c r="AI92" i="31"/>
  <c r="AI8" i="31"/>
  <c r="AI20" i="31"/>
  <c r="AI137" i="31"/>
  <c r="AI31" i="31"/>
  <c r="AI23" i="31"/>
  <c r="AI29" i="31"/>
  <c r="AI141" i="31"/>
  <c r="T3" i="30"/>
  <c r="AI35" i="30"/>
  <c r="AI23" i="30"/>
  <c r="AI9" i="30"/>
  <c r="AI5" i="30"/>
  <c r="AI31" i="30"/>
  <c r="AI107" i="30"/>
  <c r="AI103" i="30"/>
  <c r="AI81" i="30"/>
  <c r="AI51" i="30"/>
  <c r="AI15" i="30"/>
  <c r="AI33" i="30"/>
  <c r="AI22" i="30"/>
  <c r="AI12" i="30"/>
  <c r="AI17" i="30"/>
  <c r="AI121" i="30"/>
  <c r="AI119" i="30"/>
  <c r="AI117" i="30"/>
  <c r="AI115" i="30"/>
  <c r="AI113" i="30"/>
  <c r="AI111" i="30"/>
  <c r="AI109" i="30"/>
  <c r="AI105" i="30"/>
  <c r="AI101" i="30"/>
  <c r="AI99" i="30"/>
  <c r="AI97" i="30"/>
  <c r="AI95" i="30"/>
  <c r="AI93" i="30"/>
  <c r="AI91" i="30"/>
  <c r="AI89" i="30"/>
  <c r="AI87" i="30"/>
  <c r="AI85" i="30"/>
  <c r="AI83" i="30"/>
  <c r="AI79" i="30"/>
  <c r="AI77" i="30"/>
  <c r="AI75" i="30"/>
  <c r="AI73" i="30"/>
  <c r="AI71" i="30"/>
  <c r="AI69" i="30"/>
  <c r="AI67" i="30"/>
  <c r="AI65" i="30"/>
  <c r="AI63" i="30"/>
  <c r="AI61" i="30"/>
  <c r="AI59" i="30"/>
  <c r="AI57" i="30"/>
  <c r="AI55" i="30"/>
  <c r="AI53" i="30"/>
  <c r="AI49" i="30"/>
  <c r="AI47" i="30"/>
  <c r="AI45" i="30"/>
  <c r="AI39" i="30"/>
  <c r="AI37" i="30"/>
  <c r="AI29" i="30"/>
  <c r="AI7" i="30"/>
  <c r="AI11" i="30"/>
  <c r="AI19" i="30"/>
  <c r="AI43" i="30"/>
  <c r="AI126" i="30"/>
  <c r="AI130" i="30"/>
  <c r="AI134" i="30"/>
  <c r="AI138" i="30"/>
  <c r="AI142" i="30"/>
  <c r="AI146" i="30"/>
  <c r="AI150" i="30"/>
  <c r="AI40" i="30"/>
  <c r="AI6" i="30"/>
  <c r="AI27" i="30"/>
  <c r="AI123" i="30"/>
  <c r="AI127" i="30"/>
  <c r="AI131" i="30"/>
  <c r="AI135" i="30"/>
  <c r="AI139" i="30"/>
  <c r="AI143" i="30"/>
  <c r="AI147" i="30"/>
  <c r="AI16" i="30"/>
  <c r="AI42" i="30"/>
  <c r="AI18" i="30"/>
  <c r="AI28" i="30"/>
  <c r="AI48" i="30"/>
  <c r="AI56" i="30"/>
  <c r="AI64" i="30"/>
  <c r="AI72" i="30"/>
  <c r="AI80" i="30"/>
  <c r="AI88" i="30"/>
  <c r="AI96" i="30"/>
  <c r="AI104" i="30"/>
  <c r="AI112" i="30"/>
  <c r="AI120" i="30"/>
  <c r="AI32" i="30"/>
  <c r="AI13" i="30"/>
  <c r="AI26" i="30"/>
  <c r="AI38" i="30"/>
  <c r="AI132" i="30"/>
  <c r="AI137" i="30"/>
  <c r="AI148" i="30"/>
  <c r="AI10" i="30"/>
  <c r="AI25" i="30"/>
  <c r="AI21" i="30"/>
  <c r="AI50" i="30"/>
  <c r="AI60" i="30"/>
  <c r="AI70" i="30"/>
  <c r="AI82" i="30"/>
  <c r="AI92" i="30"/>
  <c r="AI102" i="30"/>
  <c r="AI114" i="30"/>
  <c r="AI44" i="30"/>
  <c r="AI54" i="30"/>
  <c r="AI66" i="30"/>
  <c r="AI76" i="30"/>
  <c r="AI86" i="30"/>
  <c r="AI98" i="30"/>
  <c r="AI108" i="30"/>
  <c r="AI118" i="30"/>
  <c r="AI125" i="30"/>
  <c r="AI136" i="30"/>
  <c r="AI141" i="30"/>
  <c r="AI30" i="30"/>
  <c r="AI58" i="30"/>
  <c r="AI78" i="30"/>
  <c r="AI100" i="30"/>
  <c r="AI128" i="30"/>
  <c r="AI133" i="30"/>
  <c r="AI144" i="30"/>
  <c r="AI149" i="30"/>
  <c r="AI41" i="30"/>
  <c r="AI24" i="30"/>
  <c r="AI52" i="30"/>
  <c r="AI62" i="30"/>
  <c r="AI74" i="30"/>
  <c r="AI84" i="30"/>
  <c r="AI94" i="30"/>
  <c r="AI106" i="30"/>
  <c r="AI116" i="30"/>
  <c r="AI20" i="30"/>
  <c r="AI124" i="30"/>
  <c r="AI129" i="30"/>
  <c r="AI140" i="30"/>
  <c r="AI145" i="30"/>
  <c r="AI8" i="30"/>
  <c r="AI36" i="30"/>
  <c r="AI34" i="30"/>
  <c r="AI14" i="30"/>
  <c r="AI46" i="30"/>
  <c r="AI68" i="30"/>
  <c r="AI90" i="30"/>
  <c r="AI110" i="30"/>
  <c r="AI122" i="30"/>
  <c r="X149" i="30"/>
  <c r="X147" i="30"/>
  <c r="X145" i="30"/>
  <c r="X143" i="30"/>
  <c r="X141" i="30"/>
  <c r="X139" i="30"/>
  <c r="X137" i="30"/>
  <c r="X135" i="30"/>
  <c r="X133" i="30"/>
  <c r="X131" i="30"/>
  <c r="X129" i="30"/>
  <c r="X127" i="30"/>
  <c r="X125" i="30"/>
  <c r="X123" i="30"/>
  <c r="X35" i="30"/>
  <c r="X122" i="30"/>
  <c r="X120" i="30"/>
  <c r="X116" i="30"/>
  <c r="X112" i="30"/>
  <c r="X108" i="30"/>
  <c r="X106" i="30"/>
  <c r="X104" i="30"/>
  <c r="X102" i="30"/>
  <c r="X98" i="30"/>
  <c r="X96" i="30"/>
  <c r="X92" i="30"/>
  <c r="X86" i="30"/>
  <c r="X80" i="30"/>
  <c r="X76" i="30"/>
  <c r="X72" i="30"/>
  <c r="X68" i="30"/>
  <c r="X64" i="30"/>
  <c r="X60" i="30"/>
  <c r="X56" i="30"/>
  <c r="X52" i="30"/>
  <c r="X50" i="30"/>
  <c r="X28" i="30"/>
  <c r="X118" i="30"/>
  <c r="X114" i="30"/>
  <c r="X110" i="30"/>
  <c r="X100" i="30"/>
  <c r="X94" i="30"/>
  <c r="X90" i="30"/>
  <c r="X88" i="30"/>
  <c r="X84" i="30"/>
  <c r="X82" i="30"/>
  <c r="X78" i="30"/>
  <c r="X74" i="30"/>
  <c r="X70" i="30"/>
  <c r="X66" i="30"/>
  <c r="X62" i="30"/>
  <c r="X58" i="30"/>
  <c r="X54" i="30"/>
  <c r="X48" i="30"/>
  <c r="X46" i="30"/>
  <c r="X44" i="30"/>
  <c r="X39" i="30"/>
  <c r="X37" i="30"/>
  <c r="X29" i="30"/>
  <c r="X132" i="30"/>
  <c r="X146" i="30"/>
  <c r="X45" i="30"/>
  <c r="X51" i="30"/>
  <c r="X57" i="30"/>
  <c r="X65" i="30"/>
  <c r="X73" i="30"/>
  <c r="X81" i="30"/>
  <c r="X87" i="30"/>
  <c r="X97" i="30"/>
  <c r="X103" i="30"/>
  <c r="X107" i="30"/>
  <c r="X113" i="30"/>
  <c r="X121" i="30"/>
  <c r="X130" i="30"/>
  <c r="X144" i="30"/>
  <c r="X31" i="30"/>
  <c r="X49" i="30"/>
  <c r="X59" i="30"/>
  <c r="X67" i="30"/>
  <c r="X75" i="30"/>
  <c r="X85" i="30"/>
  <c r="X91" i="30"/>
  <c r="X101" i="30"/>
  <c r="X115" i="30"/>
  <c r="X36" i="30"/>
  <c r="X42" i="30"/>
  <c r="X124" i="30"/>
  <c r="X128" i="30"/>
  <c r="X142" i="30"/>
  <c r="X150" i="30"/>
  <c r="X61" i="30"/>
  <c r="X93" i="30"/>
  <c r="X117" i="30"/>
  <c r="X63" i="30"/>
  <c r="X79" i="30"/>
  <c r="X95" i="30"/>
  <c r="X119" i="30"/>
  <c r="X32" i="30"/>
  <c r="X41" i="30"/>
  <c r="X38" i="30"/>
  <c r="X30" i="30"/>
  <c r="X69" i="30"/>
  <c r="X99" i="30"/>
  <c r="X134" i="30"/>
  <c r="X33" i="30"/>
  <c r="X138" i="30"/>
  <c r="X34" i="30"/>
  <c r="X43" i="30"/>
  <c r="X47" i="30"/>
  <c r="X77" i="30"/>
  <c r="X105" i="30"/>
  <c r="X136" i="30"/>
  <c r="X148" i="30"/>
  <c r="X55" i="30"/>
  <c r="X71" i="30"/>
  <c r="X89" i="30"/>
  <c r="X111" i="30"/>
  <c r="X126" i="30"/>
  <c r="X53" i="30"/>
  <c r="X83" i="30"/>
  <c r="X109" i="30"/>
  <c r="X140" i="30"/>
  <c r="X40" i="30"/>
  <c r="AI26" i="29"/>
  <c r="T3" i="29"/>
  <c r="AI34" i="29"/>
  <c r="AI16" i="29"/>
  <c r="AI14" i="29"/>
  <c r="AI146" i="29"/>
  <c r="AI144" i="29"/>
  <c r="AI142" i="29"/>
  <c r="AI32" i="29"/>
  <c r="AI19" i="29"/>
  <c r="AI11" i="29"/>
  <c r="AI10" i="29"/>
  <c r="AI8" i="29"/>
  <c r="AI6" i="29"/>
  <c r="AI149" i="29"/>
  <c r="AI147" i="29"/>
  <c r="AI145" i="29"/>
  <c r="AI143" i="29"/>
  <c r="AI141" i="29"/>
  <c r="AI139" i="29"/>
  <c r="AI137" i="29"/>
  <c r="AI135" i="29"/>
  <c r="AI133" i="29"/>
  <c r="AI131" i="29"/>
  <c r="AI129" i="29"/>
  <c r="AI127" i="29"/>
  <c r="AI150" i="29"/>
  <c r="AI148" i="29"/>
  <c r="AI140" i="29"/>
  <c r="AI138" i="29"/>
  <c r="AI136" i="29"/>
  <c r="AI134" i="29"/>
  <c r="AI132" i="29"/>
  <c r="AI130" i="29"/>
  <c r="AI128" i="29"/>
  <c r="AI126" i="29"/>
  <c r="AI40" i="29"/>
  <c r="AI38" i="29"/>
  <c r="AI36" i="29"/>
  <c r="AI91" i="29"/>
  <c r="AI20" i="29"/>
  <c r="AI57" i="29"/>
  <c r="AI111" i="29"/>
  <c r="AI81" i="29"/>
  <c r="AI27" i="29"/>
  <c r="AI43" i="29"/>
  <c r="AI17" i="29"/>
  <c r="AI24" i="29"/>
  <c r="AI123" i="29"/>
  <c r="AI69" i="29"/>
  <c r="AI105" i="29"/>
  <c r="AI29" i="29"/>
  <c r="AI28" i="29"/>
  <c r="AI47" i="29"/>
  <c r="AI59" i="29"/>
  <c r="AI65" i="29"/>
  <c r="AI71" i="29"/>
  <c r="AI83" i="29"/>
  <c r="AI89" i="29"/>
  <c r="AI95" i="29"/>
  <c r="AI101" i="29"/>
  <c r="AI107" i="29"/>
  <c r="AI113" i="29"/>
  <c r="AI119" i="29"/>
  <c r="AI125" i="29"/>
  <c r="AI15" i="29"/>
  <c r="AI77" i="29"/>
  <c r="AI5" i="29"/>
  <c r="AI18" i="29"/>
  <c r="AI7" i="29"/>
  <c r="AI45" i="29"/>
  <c r="AI93" i="29"/>
  <c r="AI117" i="29"/>
  <c r="AI25" i="29"/>
  <c r="AI42" i="29"/>
  <c r="AI48" i="29"/>
  <c r="AI56" i="29"/>
  <c r="AI64" i="29"/>
  <c r="AI72" i="29"/>
  <c r="AI80" i="29"/>
  <c r="AI88" i="29"/>
  <c r="AI96" i="29"/>
  <c r="AI104" i="29"/>
  <c r="AI112" i="29"/>
  <c r="AI120" i="29"/>
  <c r="AI37" i="29"/>
  <c r="AI12" i="29"/>
  <c r="AI51" i="29"/>
  <c r="AI79" i="29"/>
  <c r="AI85" i="29"/>
  <c r="AI53" i="29"/>
  <c r="AI39" i="29"/>
  <c r="AI21" i="29"/>
  <c r="AI31" i="29"/>
  <c r="AI49" i="29"/>
  <c r="AI61" i="29"/>
  <c r="AI73" i="29"/>
  <c r="AI109" i="29"/>
  <c r="AI121" i="29"/>
  <c r="AI30" i="29"/>
  <c r="AI33" i="29"/>
  <c r="AI46" i="29"/>
  <c r="AI54" i="29"/>
  <c r="AI62" i="29"/>
  <c r="AI70" i="29"/>
  <c r="AI78" i="29"/>
  <c r="AI86" i="29"/>
  <c r="AI94" i="29"/>
  <c r="AI102" i="29"/>
  <c r="AI110" i="29"/>
  <c r="AI118" i="29"/>
  <c r="AI9" i="29"/>
  <c r="AI97" i="29"/>
  <c r="AI63" i="29"/>
  <c r="AI13" i="29"/>
  <c r="AI23" i="29"/>
  <c r="AI41" i="29"/>
  <c r="AI87" i="29"/>
  <c r="AI99" i="29"/>
  <c r="AI44" i="29"/>
  <c r="AI52" i="29"/>
  <c r="AI60" i="29"/>
  <c r="AI68" i="29"/>
  <c r="AI76" i="29"/>
  <c r="AI84" i="29"/>
  <c r="AI92" i="29"/>
  <c r="AI100" i="29"/>
  <c r="AI108" i="29"/>
  <c r="AI116" i="29"/>
  <c r="AI124" i="29"/>
  <c r="AI22" i="29"/>
  <c r="AI35" i="29"/>
  <c r="AI115" i="29"/>
  <c r="AI55" i="29"/>
  <c r="AI67" i="29"/>
  <c r="AI75" i="29"/>
  <c r="AI103" i="29"/>
  <c r="AI50" i="29"/>
  <c r="AI58" i="29"/>
  <c r="AI66" i="29"/>
  <c r="AI74" i="29"/>
  <c r="AI82" i="29"/>
  <c r="AI90" i="29"/>
  <c r="AI98" i="29"/>
  <c r="AI106" i="29"/>
  <c r="AI114" i="29"/>
  <c r="AI122" i="29"/>
  <c r="X33" i="29"/>
  <c r="X125" i="29"/>
  <c r="X123" i="29"/>
  <c r="X121" i="29"/>
  <c r="X119" i="29"/>
  <c r="X117" i="29"/>
  <c r="X115" i="29"/>
  <c r="X113" i="29"/>
  <c r="X111" i="29"/>
  <c r="X109" i="29"/>
  <c r="X107" i="29"/>
  <c r="X105" i="29"/>
  <c r="X103" i="29"/>
  <c r="X101" i="29"/>
  <c r="X99" i="29"/>
  <c r="X97" i="29"/>
  <c r="X95" i="29"/>
  <c r="X93" i="29"/>
  <c r="X91" i="29"/>
  <c r="X89" i="29"/>
  <c r="X87" i="29"/>
  <c r="X85" i="29"/>
  <c r="X83" i="29"/>
  <c r="X81" i="29"/>
  <c r="X79" i="29"/>
  <c r="X77" i="29"/>
  <c r="X75" i="29"/>
  <c r="X73" i="29"/>
  <c r="X71" i="29"/>
  <c r="X69" i="29"/>
  <c r="X67" i="29"/>
  <c r="X65" i="29"/>
  <c r="X63" i="29"/>
  <c r="X61" i="29"/>
  <c r="X59" i="29"/>
  <c r="X57" i="29"/>
  <c r="X55" i="29"/>
  <c r="X53" i="29"/>
  <c r="X51" i="29"/>
  <c r="X49" i="29"/>
  <c r="X47" i="29"/>
  <c r="X45" i="29"/>
  <c r="X34" i="29"/>
  <c r="X29" i="29"/>
  <c r="X150" i="29"/>
  <c r="X140" i="29"/>
  <c r="X138" i="29"/>
  <c r="X136" i="29"/>
  <c r="X132" i="29"/>
  <c r="X130" i="29"/>
  <c r="X128" i="29"/>
  <c r="X126" i="29"/>
  <c r="X124" i="29"/>
  <c r="X122" i="29"/>
  <c r="X120" i="29"/>
  <c r="X118" i="29"/>
  <c r="X116" i="29"/>
  <c r="X114" i="29"/>
  <c r="X112" i="29"/>
  <c r="X110" i="29"/>
  <c r="X108" i="29"/>
  <c r="X106" i="29"/>
  <c r="X104" i="29"/>
  <c r="X102" i="29"/>
  <c r="X100" i="29"/>
  <c r="X98" i="29"/>
  <c r="X96" i="29"/>
  <c r="X94" i="29"/>
  <c r="X92" i="29"/>
  <c r="X90" i="29"/>
  <c r="X88" i="29"/>
  <c r="X86" i="29"/>
  <c r="X84" i="29"/>
  <c r="X82" i="29"/>
  <c r="X80" i="29"/>
  <c r="X78" i="29"/>
  <c r="X76" i="29"/>
  <c r="X74" i="29"/>
  <c r="X72" i="29"/>
  <c r="X70" i="29"/>
  <c r="X68" i="29"/>
  <c r="X66" i="29"/>
  <c r="X64" i="29"/>
  <c r="X62" i="29"/>
  <c r="X60" i="29"/>
  <c r="X58" i="29"/>
  <c r="X56" i="29"/>
  <c r="X54" i="29"/>
  <c r="X52" i="29"/>
  <c r="X50" i="29"/>
  <c r="X48" i="29"/>
  <c r="X46" i="29"/>
  <c r="X44" i="29"/>
  <c r="X148" i="29"/>
  <c r="X146" i="29"/>
  <c r="X144" i="29"/>
  <c r="X142" i="29"/>
  <c r="X134" i="29"/>
  <c r="X32" i="29"/>
  <c r="X31" i="29"/>
  <c r="X39" i="29"/>
  <c r="X37" i="29"/>
  <c r="X35" i="29"/>
  <c r="X30" i="29"/>
  <c r="X40" i="29"/>
  <c r="X28" i="29"/>
  <c r="X38" i="29"/>
  <c r="X41" i="29"/>
  <c r="X127" i="29"/>
  <c r="X129" i="29"/>
  <c r="X131" i="29"/>
  <c r="X133" i="29"/>
  <c r="X135" i="29"/>
  <c r="X137" i="29"/>
  <c r="X139" i="29"/>
  <c r="X141" i="29"/>
  <c r="X143" i="29"/>
  <c r="X145" i="29"/>
  <c r="X147" i="29"/>
  <c r="X149" i="29"/>
  <c r="X36" i="29"/>
  <c r="X43" i="29"/>
  <c r="X42" i="29"/>
  <c r="X39" i="28"/>
  <c r="X37" i="28"/>
  <c r="X33" i="28"/>
  <c r="X29" i="28"/>
  <c r="X150" i="28"/>
  <c r="X148" i="28"/>
  <c r="X146" i="28"/>
  <c r="X144" i="28"/>
  <c r="X142" i="28"/>
  <c r="X140" i="28"/>
  <c r="X138" i="28"/>
  <c r="X136" i="28"/>
  <c r="X134" i="28"/>
  <c r="X132" i="28"/>
  <c r="X130" i="28"/>
  <c r="X128" i="28"/>
  <c r="X126" i="28"/>
  <c r="X124" i="28"/>
  <c r="X122" i="28"/>
  <c r="X120" i="28"/>
  <c r="X118" i="28"/>
  <c r="X116" i="28"/>
  <c r="X114" i="28"/>
  <c r="X112" i="28"/>
  <c r="X110" i="28"/>
  <c r="X108" i="28"/>
  <c r="X106" i="28"/>
  <c r="X102" i="28"/>
  <c r="X100" i="28"/>
  <c r="X94" i="28"/>
  <c r="X90" i="28"/>
  <c r="X88" i="28"/>
  <c r="X86" i="28"/>
  <c r="X84" i="28"/>
  <c r="X82" i="28"/>
  <c r="X80" i="28"/>
  <c r="X78" i="28"/>
  <c r="X76" i="28"/>
  <c r="X72" i="28"/>
  <c r="X66" i="28"/>
  <c r="X64" i="28"/>
  <c r="X60" i="28"/>
  <c r="X56" i="28"/>
  <c r="X52" i="28"/>
  <c r="X48" i="28"/>
  <c r="X46" i="28"/>
  <c r="X44" i="28"/>
  <c r="X35" i="28"/>
  <c r="X31" i="28"/>
  <c r="X104" i="28"/>
  <c r="X98" i="28"/>
  <c r="X96" i="28"/>
  <c r="X92" i="28"/>
  <c r="X74" i="28"/>
  <c r="X70" i="28"/>
  <c r="X68" i="28"/>
  <c r="X62" i="28"/>
  <c r="X58" i="28"/>
  <c r="X54" i="28"/>
  <c r="X50" i="28"/>
  <c r="X28" i="28"/>
  <c r="X53" i="28"/>
  <c r="X61" i="28"/>
  <c r="X95" i="28"/>
  <c r="X30" i="28"/>
  <c r="X43" i="28"/>
  <c r="X34" i="28"/>
  <c r="X42" i="28"/>
  <c r="X47" i="28"/>
  <c r="X55" i="28"/>
  <c r="X63" i="28"/>
  <c r="X69" i="28"/>
  <c r="X73" i="28"/>
  <c r="X77" i="28"/>
  <c r="X81" i="28"/>
  <c r="X85" i="28"/>
  <c r="X89" i="28"/>
  <c r="X93" i="28"/>
  <c r="X99" i="28"/>
  <c r="X32" i="28"/>
  <c r="X103" i="28"/>
  <c r="X49" i="28"/>
  <c r="X57" i="28"/>
  <c r="X41" i="28"/>
  <c r="X59" i="28"/>
  <c r="X79" i="28"/>
  <c r="X97" i="28"/>
  <c r="X36" i="28"/>
  <c r="X40" i="28"/>
  <c r="X105" i="28"/>
  <c r="X107" i="28"/>
  <c r="X109" i="28"/>
  <c r="X111" i="28"/>
  <c r="X113" i="28"/>
  <c r="X115" i="28"/>
  <c r="X117" i="28"/>
  <c r="X119" i="28"/>
  <c r="X121" i="28"/>
  <c r="X123" i="28"/>
  <c r="X125" i="28"/>
  <c r="X127" i="28"/>
  <c r="X129" i="28"/>
  <c r="X131" i="28"/>
  <c r="X133" i="28"/>
  <c r="X135" i="28"/>
  <c r="X137" i="28"/>
  <c r="X139" i="28"/>
  <c r="X141" i="28"/>
  <c r="X143" i="28"/>
  <c r="X145" i="28"/>
  <c r="X147" i="28"/>
  <c r="X149" i="28"/>
  <c r="X45" i="28"/>
  <c r="X83" i="28"/>
  <c r="X91" i="28"/>
  <c r="X71" i="28"/>
  <c r="X101" i="28"/>
  <c r="X65" i="28"/>
  <c r="X75" i="28"/>
  <c r="X67" i="28"/>
  <c r="X38" i="28"/>
  <c r="X51" i="28"/>
  <c r="X87" i="28"/>
  <c r="AI150" i="28"/>
  <c r="AI148" i="28"/>
  <c r="AI146" i="28"/>
  <c r="AI144" i="28"/>
  <c r="AI142" i="28"/>
  <c r="AI140" i="28"/>
  <c r="AI138" i="28"/>
  <c r="AI136" i="28"/>
  <c r="AI134" i="28"/>
  <c r="AI132" i="28"/>
  <c r="AI130" i="28"/>
  <c r="AI128" i="28"/>
  <c r="AI126" i="28"/>
  <c r="AI124" i="28"/>
  <c r="AI122" i="28"/>
  <c r="AI120" i="28"/>
  <c r="AI118" i="28"/>
  <c r="AI116" i="28"/>
  <c r="AI114" i="28"/>
  <c r="AI112" i="28"/>
  <c r="AI110" i="28"/>
  <c r="AI108" i="28"/>
  <c r="AI106" i="28"/>
  <c r="AI104" i="28"/>
  <c r="T3" i="28"/>
  <c r="AI149" i="28"/>
  <c r="AI147" i="28"/>
  <c r="AI145" i="28"/>
  <c r="AI143" i="28"/>
  <c r="AI141" i="28"/>
  <c r="AI139" i="28"/>
  <c r="AI137" i="28"/>
  <c r="AI135" i="28"/>
  <c r="AI133" i="28"/>
  <c r="AI131" i="28"/>
  <c r="AI129" i="28"/>
  <c r="AI127" i="28"/>
  <c r="AI125" i="28"/>
  <c r="AI123" i="28"/>
  <c r="AI121" i="28"/>
  <c r="AI119" i="28"/>
  <c r="AI117" i="28"/>
  <c r="AI115" i="28"/>
  <c r="AI113" i="28"/>
  <c r="AI111" i="28"/>
  <c r="AI109" i="28"/>
  <c r="AI107" i="28"/>
  <c r="AI105" i="28"/>
  <c r="AI10" i="28"/>
  <c r="AI103" i="28"/>
  <c r="AI101" i="28"/>
  <c r="AI99" i="28"/>
  <c r="AI97" i="28"/>
  <c r="AI93" i="28"/>
  <c r="AI91" i="28"/>
  <c r="AI89" i="28"/>
  <c r="AI87" i="28"/>
  <c r="AI85" i="28"/>
  <c r="AI83" i="28"/>
  <c r="AI81" i="28"/>
  <c r="AI79" i="28"/>
  <c r="AI77" i="28"/>
  <c r="AI75" i="28"/>
  <c r="AI73" i="28"/>
  <c r="AI71" i="28"/>
  <c r="AI69" i="28"/>
  <c r="AI67" i="28"/>
  <c r="AI65" i="28"/>
  <c r="AI61" i="28"/>
  <c r="AI59" i="28"/>
  <c r="AI57" i="28"/>
  <c r="AI55" i="28"/>
  <c r="AI53" i="28"/>
  <c r="AI51" i="28"/>
  <c r="AI49" i="28"/>
  <c r="AI47" i="28"/>
  <c r="AI45" i="28"/>
  <c r="AI34" i="28"/>
  <c r="AI26" i="28"/>
  <c r="AI8" i="28"/>
  <c r="AI30" i="28"/>
  <c r="AI95" i="28"/>
  <c r="AI63" i="28"/>
  <c r="AI6" i="28"/>
  <c r="AI11" i="28"/>
  <c r="AI7" i="28"/>
  <c r="AI46" i="28"/>
  <c r="AI54" i="28"/>
  <c r="AI17" i="28"/>
  <c r="AI39" i="28"/>
  <c r="AI13" i="28"/>
  <c r="AI48" i="28"/>
  <c r="AI14" i="28"/>
  <c r="AI5" i="28"/>
  <c r="AI50" i="28"/>
  <c r="AI60" i="28"/>
  <c r="AI37" i="28"/>
  <c r="AI31" i="28"/>
  <c r="AI12" i="28"/>
  <c r="AI15" i="28"/>
  <c r="AI66" i="28"/>
  <c r="AI70" i="28"/>
  <c r="AI74" i="28"/>
  <c r="AI78" i="28"/>
  <c r="AI82" i="28"/>
  <c r="AI86" i="28"/>
  <c r="AI90" i="28"/>
  <c r="AI94" i="28"/>
  <c r="AI98" i="28"/>
  <c r="AI102" i="28"/>
  <c r="AI18" i="28"/>
  <c r="AI21" i="28"/>
  <c r="AI24" i="28"/>
  <c r="AI36" i="28"/>
  <c r="AI44" i="28"/>
  <c r="AI23" i="28"/>
  <c r="AI42" i="28"/>
  <c r="AI52" i="28"/>
  <c r="AI28" i="28"/>
  <c r="AI62" i="28"/>
  <c r="AI35" i="28"/>
  <c r="AI64" i="28"/>
  <c r="AI80" i="28"/>
  <c r="AI96" i="28"/>
  <c r="AI25" i="28"/>
  <c r="AI33" i="28"/>
  <c r="AI43" i="28"/>
  <c r="AI16" i="28"/>
  <c r="AI56" i="28"/>
  <c r="AI88" i="28"/>
  <c r="AI19" i="28"/>
  <c r="AI27" i="28"/>
  <c r="AI40" i="28"/>
  <c r="AI41" i="28"/>
  <c r="AI58" i="28"/>
  <c r="AI68" i="28"/>
  <c r="AI76" i="28"/>
  <c r="AI20" i="28"/>
  <c r="AI29" i="28"/>
  <c r="AI32" i="28"/>
  <c r="AI72" i="28"/>
  <c r="AI100" i="28"/>
  <c r="AI9" i="28"/>
  <c r="AI38" i="28"/>
  <c r="AI92" i="28"/>
  <c r="AI84" i="28"/>
  <c r="AI22" i="28"/>
  <c r="AI26" i="26"/>
  <c r="AI148" i="26"/>
  <c r="AI146" i="26"/>
  <c r="AI144" i="26"/>
  <c r="AI142" i="26"/>
  <c r="AI140" i="26"/>
  <c r="AI138" i="26"/>
  <c r="AI136" i="26"/>
  <c r="AI134" i="26"/>
  <c r="AI132" i="26"/>
  <c r="AI130" i="26"/>
  <c r="AI128" i="26"/>
  <c r="AI126" i="26"/>
  <c r="AI124" i="26"/>
  <c r="AI122" i="26"/>
  <c r="AI120" i="26"/>
  <c r="AI118" i="26"/>
  <c r="AI116" i="26"/>
  <c r="AI113" i="26"/>
  <c r="AI111" i="26"/>
  <c r="AI109" i="26"/>
  <c r="AI107" i="26"/>
  <c r="AI105" i="26"/>
  <c r="AI103" i="26"/>
  <c r="AI101" i="26"/>
  <c r="AI99" i="26"/>
  <c r="AI97" i="26"/>
  <c r="AI95" i="26"/>
  <c r="AI93" i="26"/>
  <c r="AI91" i="26"/>
  <c r="AI89" i="26"/>
  <c r="AI40" i="26"/>
  <c r="AI36" i="26"/>
  <c r="AI27" i="26"/>
  <c r="AI20" i="26"/>
  <c r="AI19" i="26"/>
  <c r="AI32" i="26"/>
  <c r="AI16" i="26"/>
  <c r="AI6" i="26"/>
  <c r="AI38" i="26"/>
  <c r="AI25" i="26"/>
  <c r="T3" i="26"/>
  <c r="AI10" i="26"/>
  <c r="AI28" i="26"/>
  <c r="AI42" i="26"/>
  <c r="AI8" i="26"/>
  <c r="AI34" i="26"/>
  <c r="AI47" i="26"/>
  <c r="AI55" i="26"/>
  <c r="AI63" i="26"/>
  <c r="AI71" i="26"/>
  <c r="AI79" i="26"/>
  <c r="AI87" i="26"/>
  <c r="AI7" i="26"/>
  <c r="AI17" i="26"/>
  <c r="AI29" i="26"/>
  <c r="AI37" i="26"/>
  <c r="AI50" i="26"/>
  <c r="AI58" i="26"/>
  <c r="AI66" i="26"/>
  <c r="AI74" i="26"/>
  <c r="AI82" i="26"/>
  <c r="AI115" i="26"/>
  <c r="AI123" i="26"/>
  <c r="AI131" i="26"/>
  <c r="AI139" i="26"/>
  <c r="AI147" i="26"/>
  <c r="AI119" i="26"/>
  <c r="AI143" i="26"/>
  <c r="AI18" i="26"/>
  <c r="AI30" i="26"/>
  <c r="AI13" i="26"/>
  <c r="AI45" i="26"/>
  <c r="AI53" i="26"/>
  <c r="AI61" i="26"/>
  <c r="AI69" i="26"/>
  <c r="AI77" i="26"/>
  <c r="AI85" i="26"/>
  <c r="AI9" i="26"/>
  <c r="AI22" i="26"/>
  <c r="AI31" i="26"/>
  <c r="AI39" i="26"/>
  <c r="AI44" i="26"/>
  <c r="AI52" i="26"/>
  <c r="AI60" i="26"/>
  <c r="AI68" i="26"/>
  <c r="AI76" i="26"/>
  <c r="AI84" i="26"/>
  <c r="AI90" i="26"/>
  <c r="AI94" i="26"/>
  <c r="AI98" i="26"/>
  <c r="AI102" i="26"/>
  <c r="AI106" i="26"/>
  <c r="AI110" i="26"/>
  <c r="AI114" i="26"/>
  <c r="AI121" i="26"/>
  <c r="AI129" i="26"/>
  <c r="AI137" i="26"/>
  <c r="AI145" i="26"/>
  <c r="AI24" i="26"/>
  <c r="AI43" i="26"/>
  <c r="AI41" i="26"/>
  <c r="AI14" i="26"/>
  <c r="AI51" i="26"/>
  <c r="AI59" i="26"/>
  <c r="AI67" i="26"/>
  <c r="AI75" i="26"/>
  <c r="AI83" i="26"/>
  <c r="AI12" i="26"/>
  <c r="AI23" i="26"/>
  <c r="AI33" i="26"/>
  <c r="AI46" i="26"/>
  <c r="AI54" i="26"/>
  <c r="AI62" i="26"/>
  <c r="AI70" i="26"/>
  <c r="AI78" i="26"/>
  <c r="AI86" i="26"/>
  <c r="AI127" i="26"/>
  <c r="AI135" i="26"/>
  <c r="AI21" i="26"/>
  <c r="AI11" i="26"/>
  <c r="AI49" i="26"/>
  <c r="AI57" i="26"/>
  <c r="AI73" i="26"/>
  <c r="AI81" i="26"/>
  <c r="AI5" i="26"/>
  <c r="AI72" i="26"/>
  <c r="AI96" i="26"/>
  <c r="AI112" i="26"/>
  <c r="AI117" i="26"/>
  <c r="AI149" i="26"/>
  <c r="AI133" i="26"/>
  <c r="AI15" i="26"/>
  <c r="AI48" i="26"/>
  <c r="AI80" i="26"/>
  <c r="AI100" i="26"/>
  <c r="AI141" i="26"/>
  <c r="AI88" i="26"/>
  <c r="AI35" i="26"/>
  <c r="AI64" i="26"/>
  <c r="AI92" i="26"/>
  <c r="AI108" i="26"/>
  <c r="AI125" i="26"/>
  <c r="AI65" i="26"/>
  <c r="AI56" i="26"/>
  <c r="AI104" i="26"/>
  <c r="X114" i="26"/>
  <c r="X112" i="26"/>
  <c r="X98" i="26"/>
  <c r="X90" i="26"/>
  <c r="X110" i="26"/>
  <c r="X108" i="26"/>
  <c r="X106" i="26"/>
  <c r="X104" i="26"/>
  <c r="X102" i="26"/>
  <c r="X100" i="26"/>
  <c r="X96" i="26"/>
  <c r="X94" i="26"/>
  <c r="X92" i="26"/>
  <c r="X88" i="26"/>
  <c r="X86" i="26"/>
  <c r="X84" i="26"/>
  <c r="X82" i="26"/>
  <c r="X80" i="26"/>
  <c r="X78" i="26"/>
  <c r="X76" i="26"/>
  <c r="X74" i="26"/>
  <c r="X72" i="26"/>
  <c r="X70" i="26"/>
  <c r="X68" i="26"/>
  <c r="X66" i="26"/>
  <c r="X64" i="26"/>
  <c r="X62" i="26"/>
  <c r="X60" i="26"/>
  <c r="X58" i="26"/>
  <c r="X56" i="26"/>
  <c r="X54" i="26"/>
  <c r="X52" i="26"/>
  <c r="X50" i="26"/>
  <c r="X48" i="26"/>
  <c r="X46" i="26"/>
  <c r="X44" i="26"/>
  <c r="X35" i="26"/>
  <c r="X31" i="26"/>
  <c r="X33" i="26"/>
  <c r="X29" i="26"/>
  <c r="X39" i="26"/>
  <c r="X37" i="26"/>
  <c r="X32" i="26"/>
  <c r="X36" i="26"/>
  <c r="X40" i="26"/>
  <c r="X51" i="26"/>
  <c r="X59" i="26"/>
  <c r="X67" i="26"/>
  <c r="X75" i="26"/>
  <c r="X83" i="26"/>
  <c r="X117" i="26"/>
  <c r="X121" i="26"/>
  <c r="X125" i="26"/>
  <c r="X135" i="26"/>
  <c r="X147" i="26"/>
  <c r="X43" i="26"/>
  <c r="X118" i="26"/>
  <c r="X126" i="26"/>
  <c r="X134" i="26"/>
  <c r="X142" i="26"/>
  <c r="X138" i="26"/>
  <c r="X45" i="26"/>
  <c r="X61" i="26"/>
  <c r="X77" i="26"/>
  <c r="X85" i="26"/>
  <c r="X131" i="26"/>
  <c r="X141" i="26"/>
  <c r="X49" i="26"/>
  <c r="X57" i="26"/>
  <c r="X65" i="26"/>
  <c r="X73" i="26"/>
  <c r="X81" i="26"/>
  <c r="X89" i="26"/>
  <c r="X91" i="26"/>
  <c r="X93" i="26"/>
  <c r="X95" i="26"/>
  <c r="X97" i="26"/>
  <c r="X99" i="26"/>
  <c r="X101" i="26"/>
  <c r="X103" i="26"/>
  <c r="X105" i="26"/>
  <c r="X107" i="26"/>
  <c r="X109" i="26"/>
  <c r="X111" i="26"/>
  <c r="X113" i="26"/>
  <c r="X115" i="26"/>
  <c r="X129" i="26"/>
  <c r="X139" i="26"/>
  <c r="X145" i="26"/>
  <c r="X116" i="26"/>
  <c r="X124" i="26"/>
  <c r="X132" i="26"/>
  <c r="X140" i="26"/>
  <c r="X148" i="26"/>
  <c r="X38" i="26"/>
  <c r="X34" i="26"/>
  <c r="X47" i="26"/>
  <c r="X55" i="26"/>
  <c r="X63" i="26"/>
  <c r="X71" i="26"/>
  <c r="X79" i="26"/>
  <c r="X87" i="26"/>
  <c r="X119" i="26"/>
  <c r="X123" i="26"/>
  <c r="X127" i="26"/>
  <c r="X133" i="26"/>
  <c r="X137" i="26"/>
  <c r="X143" i="26"/>
  <c r="X41" i="26"/>
  <c r="X122" i="26"/>
  <c r="X130" i="26"/>
  <c r="X146" i="26"/>
  <c r="X30" i="26"/>
  <c r="X53" i="26"/>
  <c r="X69" i="26"/>
  <c r="X149" i="26"/>
  <c r="X42" i="26"/>
  <c r="X128" i="26"/>
  <c r="X120" i="26"/>
  <c r="X28" i="26"/>
  <c r="X136" i="26"/>
  <c r="X144" i="26"/>
  <c r="Q16" i="26" l="1"/>
  <c r="Q16" i="29"/>
  <c r="Q16" i="30"/>
  <c r="Q16" i="31"/>
  <c r="R15" i="31"/>
  <c r="R14" i="31"/>
  <c r="R15" i="30"/>
  <c r="R14" i="30"/>
  <c r="R15" i="29"/>
  <c r="R14" i="29"/>
  <c r="R14" i="28"/>
  <c r="R15" i="28"/>
  <c r="Q16" i="28"/>
  <c r="R14" i="26"/>
  <c r="R15" i="26"/>
  <c r="Q6" i="31"/>
  <c r="R5" i="31"/>
  <c r="R4" i="31"/>
  <c r="R5" i="30"/>
  <c r="R4" i="30"/>
  <c r="R5" i="29"/>
  <c r="R4" i="29"/>
  <c r="R5" i="28"/>
  <c r="R4" i="28"/>
  <c r="R5" i="26"/>
  <c r="R4" i="26"/>
  <c r="AI4" i="31"/>
  <c r="AJ161" i="31"/>
  <c r="AJ193" i="31"/>
  <c r="AJ249" i="31"/>
  <c r="AJ253" i="31"/>
  <c r="AJ172" i="31"/>
  <c r="AJ206" i="31"/>
  <c r="AJ286" i="31"/>
  <c r="AJ163" i="31"/>
  <c r="AJ171" i="31"/>
  <c r="AJ204" i="31"/>
  <c r="AJ208" i="31"/>
  <c r="AJ278" i="31"/>
  <c r="AJ281" i="31"/>
  <c r="AJ153" i="31"/>
  <c r="AJ167" i="31"/>
  <c r="AJ169" i="31"/>
  <c r="AJ192" i="31"/>
  <c r="AJ240" i="31"/>
  <c r="AJ264" i="31"/>
  <c r="AJ266" i="31"/>
  <c r="AJ160" i="31"/>
  <c r="AJ165" i="31"/>
  <c r="AJ175" i="31"/>
  <c r="AJ194" i="31"/>
  <c r="AJ219" i="31"/>
  <c r="AJ269" i="31"/>
  <c r="AJ273" i="31"/>
  <c r="AJ276" i="31"/>
  <c r="AJ283" i="31"/>
  <c r="AJ285" i="31"/>
  <c r="AJ295" i="31"/>
  <c r="AJ300" i="31"/>
  <c r="AJ189" i="31"/>
  <c r="AJ213" i="31"/>
  <c r="AJ239" i="31"/>
  <c r="AJ241" i="31"/>
  <c r="AJ267" i="31"/>
  <c r="AJ280" i="31"/>
  <c r="AJ282" i="31"/>
  <c r="AJ293" i="31"/>
  <c r="AJ294" i="31"/>
  <c r="AJ174" i="31"/>
  <c r="AJ178" i="31"/>
  <c r="AJ195" i="31"/>
  <c r="AJ197" i="31"/>
  <c r="AJ199" i="31"/>
  <c r="AJ203" i="31"/>
  <c r="AJ207" i="31"/>
  <c r="AJ261" i="31"/>
  <c r="AJ275" i="31"/>
  <c r="AJ290" i="31"/>
  <c r="AJ211" i="31"/>
  <c r="AJ257" i="31"/>
  <c r="AJ284" i="31"/>
  <c r="AJ238" i="31"/>
  <c r="AJ255" i="31"/>
  <c r="AJ220" i="31"/>
  <c r="AJ205" i="31"/>
  <c r="AJ187" i="31"/>
  <c r="AJ298" i="31"/>
  <c r="AJ292" i="31"/>
  <c r="AJ237" i="31"/>
  <c r="AJ223" i="31"/>
  <c r="AJ191" i="31"/>
  <c r="AJ159" i="31"/>
  <c r="AJ229" i="31"/>
  <c r="AJ190" i="31"/>
  <c r="AJ183" i="31"/>
  <c r="AJ157" i="31"/>
  <c r="AJ188" i="31"/>
  <c r="AJ270" i="31"/>
  <c r="AJ210" i="31"/>
  <c r="AJ162" i="31"/>
  <c r="AJ222" i="31"/>
  <c r="AJ221" i="31"/>
  <c r="AJ185" i="31"/>
  <c r="AJ250" i="31"/>
  <c r="AJ272" i="31"/>
  <c r="AJ235" i="31"/>
  <c r="AJ279" i="31"/>
  <c r="AJ271" i="31"/>
  <c r="AJ262" i="31"/>
  <c r="AJ231" i="31"/>
  <c r="AJ287" i="31"/>
  <c r="AJ268" i="31"/>
  <c r="AJ245" i="31"/>
  <c r="AJ151" i="31"/>
  <c r="AJ277" i="31"/>
  <c r="AJ265" i="31"/>
  <c r="AJ224" i="31"/>
  <c r="AJ297" i="31"/>
  <c r="AJ233" i="31"/>
  <c r="AJ256" i="31"/>
  <c r="AJ156" i="31"/>
  <c r="AJ173" i="31"/>
  <c r="AJ288" i="31"/>
  <c r="AJ246" i="31"/>
  <c r="AJ236" i="31"/>
  <c r="AJ299" i="31"/>
  <c r="AJ212" i="31"/>
  <c r="AJ180" i="31"/>
  <c r="AJ242" i="31"/>
  <c r="AJ227" i="31"/>
  <c r="AJ158" i="31"/>
  <c r="AJ234" i="31"/>
  <c r="AJ198" i="31"/>
  <c r="AJ166" i="31"/>
  <c r="AJ260" i="31"/>
  <c r="AJ226" i="31"/>
  <c r="AJ181" i="31"/>
  <c r="AJ254" i="31"/>
  <c r="AJ155" i="31"/>
  <c r="AJ209" i="31"/>
  <c r="AJ274" i="31"/>
  <c r="AJ217" i="31"/>
  <c r="AJ179" i="31"/>
  <c r="AJ215" i="31"/>
  <c r="AJ225" i="31"/>
  <c r="AJ201" i="31"/>
  <c r="AJ177" i="31"/>
  <c r="AJ263" i="31"/>
  <c r="AJ296" i="31"/>
  <c r="AJ248" i="31"/>
  <c r="AJ232" i="31"/>
  <c r="AJ196" i="31"/>
  <c r="AJ164" i="31"/>
  <c r="AJ259" i="31"/>
  <c r="AJ244" i="31"/>
  <c r="AJ218" i="31"/>
  <c r="AJ202" i="31"/>
  <c r="AJ186" i="31"/>
  <c r="AJ170" i="31"/>
  <c r="AJ154" i="31"/>
  <c r="AJ289" i="31"/>
  <c r="AJ176" i="31"/>
  <c r="AJ252" i="31"/>
  <c r="AJ251" i="31"/>
  <c r="AJ291" i="31"/>
  <c r="AJ247" i="31"/>
  <c r="AJ230" i="31"/>
  <c r="AJ214" i="31"/>
  <c r="AJ182" i="31"/>
  <c r="AJ258" i="31"/>
  <c r="AJ243" i="31"/>
  <c r="AJ228" i="31"/>
  <c r="AJ216" i="31"/>
  <c r="AJ200" i="31"/>
  <c r="AJ184" i="31"/>
  <c r="AJ168" i="31"/>
  <c r="AJ152" i="31"/>
  <c r="AI4" i="30"/>
  <c r="AJ153" i="30"/>
  <c r="AJ157" i="30"/>
  <c r="AJ185" i="30"/>
  <c r="AJ189" i="30"/>
  <c r="AJ217" i="30"/>
  <c r="AJ221" i="30"/>
  <c r="AJ237" i="30"/>
  <c r="AJ253" i="30"/>
  <c r="AJ270" i="30"/>
  <c r="AJ278" i="30"/>
  <c r="AJ276" i="30"/>
  <c r="AJ282" i="30"/>
  <c r="AJ235" i="30"/>
  <c r="AJ273" i="30"/>
  <c r="AJ275" i="30"/>
  <c r="AJ290" i="30"/>
  <c r="AJ173" i="30"/>
  <c r="AJ201" i="30"/>
  <c r="AJ181" i="30"/>
  <c r="AJ205" i="30"/>
  <c r="AJ213" i="30"/>
  <c r="AJ233" i="30"/>
  <c r="AJ236" i="30"/>
  <c r="AJ174" i="30"/>
  <c r="AJ209" i="30"/>
  <c r="AJ257" i="30"/>
  <c r="AJ286" i="30"/>
  <c r="AJ294" i="30"/>
  <c r="AJ165" i="30"/>
  <c r="AJ208" i="30"/>
  <c r="AJ249" i="30"/>
  <c r="AJ252" i="30"/>
  <c r="AJ261" i="30"/>
  <c r="AJ272" i="30"/>
  <c r="AJ299" i="30"/>
  <c r="AJ192" i="30"/>
  <c r="AJ279" i="30"/>
  <c r="AJ254" i="30"/>
  <c r="AJ298" i="30"/>
  <c r="AJ223" i="30"/>
  <c r="AJ287" i="30"/>
  <c r="AJ193" i="30"/>
  <c r="AJ271" i="30"/>
  <c r="AJ241" i="30"/>
  <c r="AJ225" i="30"/>
  <c r="AJ191" i="30"/>
  <c r="AJ160" i="30"/>
  <c r="AJ262" i="30"/>
  <c r="AJ203" i="30"/>
  <c r="AJ171" i="30"/>
  <c r="AJ277" i="30"/>
  <c r="AJ263" i="30"/>
  <c r="AJ297" i="30"/>
  <c r="AJ281" i="30"/>
  <c r="AJ265" i="30"/>
  <c r="AJ230" i="30"/>
  <c r="AJ200" i="30"/>
  <c r="AJ183" i="30"/>
  <c r="AJ166" i="30"/>
  <c r="AJ259" i="30"/>
  <c r="AJ242" i="30"/>
  <c r="AJ228" i="30"/>
  <c r="AJ210" i="30"/>
  <c r="AJ196" i="30"/>
  <c r="AJ178" i="30"/>
  <c r="AJ164" i="30"/>
  <c r="AJ291" i="30"/>
  <c r="AJ267" i="30"/>
  <c r="AJ292" i="30"/>
  <c r="AJ266" i="30"/>
  <c r="AJ240" i="30"/>
  <c r="AJ158" i="30"/>
  <c r="AJ190" i="30"/>
  <c r="AJ246" i="30"/>
  <c r="AJ296" i="30"/>
  <c r="AJ264" i="30"/>
  <c r="AJ219" i="30"/>
  <c r="AJ187" i="30"/>
  <c r="AJ155" i="30"/>
  <c r="AJ216" i="30"/>
  <c r="AJ199" i="30"/>
  <c r="AJ182" i="30"/>
  <c r="AJ152" i="30"/>
  <c r="AJ258" i="30"/>
  <c r="AJ227" i="30"/>
  <c r="AJ195" i="30"/>
  <c r="AJ163" i="30"/>
  <c r="AJ285" i="30"/>
  <c r="AJ239" i="30"/>
  <c r="AJ197" i="30"/>
  <c r="AJ175" i="30"/>
  <c r="AJ289" i="30"/>
  <c r="AJ269" i="30"/>
  <c r="AJ206" i="30"/>
  <c r="AJ274" i="30"/>
  <c r="AJ283" i="30"/>
  <c r="AJ238" i="30"/>
  <c r="AJ222" i="30"/>
  <c r="AJ177" i="30"/>
  <c r="AJ169" i="30"/>
  <c r="AJ248" i="30"/>
  <c r="AJ293" i="30"/>
  <c r="AJ234" i="30"/>
  <c r="AJ220" i="30"/>
  <c r="AJ202" i="30"/>
  <c r="AJ188" i="30"/>
  <c r="AJ170" i="30"/>
  <c r="AJ156" i="30"/>
  <c r="AJ247" i="30"/>
  <c r="AJ232" i="30"/>
  <c r="AJ215" i="30"/>
  <c r="AJ198" i="30"/>
  <c r="AJ168" i="30"/>
  <c r="AJ151" i="30"/>
  <c r="AJ244" i="30"/>
  <c r="AJ226" i="30"/>
  <c r="AJ212" i="30"/>
  <c r="AJ194" i="30"/>
  <c r="AJ180" i="30"/>
  <c r="AJ162" i="30"/>
  <c r="AJ255" i="30"/>
  <c r="AJ207" i="30"/>
  <c r="AJ224" i="30"/>
  <c r="AJ288" i="30"/>
  <c r="AJ295" i="30"/>
  <c r="AJ250" i="30"/>
  <c r="AJ256" i="30"/>
  <c r="AJ245" i="30"/>
  <c r="AJ172" i="30"/>
  <c r="AJ300" i="30"/>
  <c r="AJ268" i="30"/>
  <c r="AJ184" i="30"/>
  <c r="AJ176" i="30"/>
  <c r="AJ159" i="30"/>
  <c r="AJ229" i="30"/>
  <c r="AJ218" i="30"/>
  <c r="AJ154" i="30"/>
  <c r="AJ251" i="30"/>
  <c r="AJ167" i="30"/>
  <c r="AJ179" i="30"/>
  <c r="AJ161" i="30"/>
  <c r="AJ204" i="30"/>
  <c r="AJ280" i="30"/>
  <c r="AJ284" i="30"/>
  <c r="AJ231" i="30"/>
  <c r="AJ260" i="30"/>
  <c r="AJ211" i="30"/>
  <c r="AJ186" i="30"/>
  <c r="AJ214" i="30"/>
  <c r="AJ243" i="30"/>
  <c r="AI4" i="29"/>
  <c r="AJ159" i="29"/>
  <c r="AJ163" i="29"/>
  <c r="AJ164" i="29"/>
  <c r="AJ191" i="29"/>
  <c r="AJ195" i="29"/>
  <c r="AJ196" i="29"/>
  <c r="AJ197" i="29"/>
  <c r="AJ223" i="29"/>
  <c r="AJ227" i="29"/>
  <c r="AJ228" i="29"/>
  <c r="AJ229" i="29"/>
  <c r="AJ255" i="29"/>
  <c r="AJ259" i="29"/>
  <c r="AJ260" i="29"/>
  <c r="AJ261" i="29"/>
  <c r="AJ262" i="29"/>
  <c r="AJ155" i="29"/>
  <c r="AJ167" i="29"/>
  <c r="AJ187" i="29"/>
  <c r="AJ199" i="29"/>
  <c r="AJ219" i="29"/>
  <c r="AJ231" i="29"/>
  <c r="AJ251" i="29"/>
  <c r="AJ263" i="29"/>
  <c r="AJ267" i="29"/>
  <c r="AJ276" i="29"/>
  <c r="AJ277" i="29"/>
  <c r="AJ171" i="29"/>
  <c r="AJ280" i="29"/>
  <c r="AJ300" i="29"/>
  <c r="AJ151" i="29"/>
  <c r="AJ215" i="29"/>
  <c r="AJ235" i="29"/>
  <c r="AJ179" i="29"/>
  <c r="AJ212" i="29"/>
  <c r="AJ273" i="29"/>
  <c r="AJ278" i="29"/>
  <c r="AJ285" i="29"/>
  <c r="AJ293" i="29"/>
  <c r="AJ297" i="29"/>
  <c r="AJ207" i="29"/>
  <c r="AJ288" i="29"/>
  <c r="AJ296" i="29"/>
  <c r="AJ181" i="29"/>
  <c r="AJ214" i="29"/>
  <c r="AJ243" i="29"/>
  <c r="AJ268" i="29"/>
  <c r="AJ284" i="29"/>
  <c r="AJ292" i="29"/>
  <c r="AJ245" i="29"/>
  <c r="AJ266" i="29"/>
  <c r="AJ272" i="29"/>
  <c r="AJ283" i="29"/>
  <c r="AJ286" i="29"/>
  <c r="AJ275" i="29"/>
  <c r="AJ299" i="29"/>
  <c r="AJ287" i="29"/>
  <c r="AJ290" i="29"/>
  <c r="AJ281" i="29"/>
  <c r="AJ213" i="29"/>
  <c r="AJ183" i="29"/>
  <c r="AJ230" i="29"/>
  <c r="AJ166" i="29"/>
  <c r="AJ294" i="29"/>
  <c r="AJ298" i="29"/>
  <c r="AJ282" i="29"/>
  <c r="AJ211" i="29"/>
  <c r="AJ274" i="29"/>
  <c r="AJ289" i="29"/>
  <c r="AJ244" i="29"/>
  <c r="AJ257" i="29"/>
  <c r="AJ225" i="29"/>
  <c r="AJ193" i="29"/>
  <c r="AJ161" i="29"/>
  <c r="AJ241" i="29"/>
  <c r="AJ209" i="29"/>
  <c r="AJ177" i="29"/>
  <c r="AJ247" i="29"/>
  <c r="AJ165" i="29"/>
  <c r="AJ271" i="29"/>
  <c r="AJ240" i="29"/>
  <c r="AJ176" i="29"/>
  <c r="AJ162" i="29"/>
  <c r="AJ238" i="29"/>
  <c r="AJ221" i="29"/>
  <c r="AJ204" i="29"/>
  <c r="AJ174" i="29"/>
  <c r="AJ157" i="29"/>
  <c r="AJ248" i="29"/>
  <c r="AJ234" i="29"/>
  <c r="AJ216" i="29"/>
  <c r="AJ202" i="29"/>
  <c r="AJ184" i="29"/>
  <c r="AJ170" i="29"/>
  <c r="AJ152" i="29"/>
  <c r="AJ203" i="29"/>
  <c r="AJ198" i="29"/>
  <c r="AJ224" i="29"/>
  <c r="AJ160" i="29"/>
  <c r="AJ194" i="29"/>
  <c r="AJ237" i="29"/>
  <c r="AJ190" i="29"/>
  <c r="AJ156" i="29"/>
  <c r="AJ201" i="29"/>
  <c r="AJ246" i="29"/>
  <c r="AJ270" i="29"/>
  <c r="AJ258" i="29"/>
  <c r="AJ208" i="29"/>
  <c r="AJ253" i="29"/>
  <c r="AJ206" i="29"/>
  <c r="AJ172" i="29"/>
  <c r="AJ250" i="29"/>
  <c r="AJ232" i="29"/>
  <c r="AJ186" i="29"/>
  <c r="AJ168" i="29"/>
  <c r="AJ269" i="29"/>
  <c r="AJ265" i="29"/>
  <c r="AJ242" i="29"/>
  <c r="AJ210" i="29"/>
  <c r="AJ178" i="29"/>
  <c r="AJ291" i="29"/>
  <c r="AJ295" i="29"/>
  <c r="AJ279" i="29"/>
  <c r="AJ226" i="29"/>
  <c r="AJ252" i="29"/>
  <c r="AJ222" i="29"/>
  <c r="AJ205" i="29"/>
  <c r="AJ188" i="29"/>
  <c r="AJ158" i="29"/>
  <c r="AJ249" i="29"/>
  <c r="AJ217" i="29"/>
  <c r="AJ185" i="29"/>
  <c r="AJ153" i="29"/>
  <c r="AJ180" i="29"/>
  <c r="AJ239" i="29"/>
  <c r="AJ256" i="29"/>
  <c r="AJ192" i="29"/>
  <c r="AJ254" i="29"/>
  <c r="AJ220" i="29"/>
  <c r="AJ173" i="29"/>
  <c r="AJ233" i="29"/>
  <c r="AJ169" i="29"/>
  <c r="AJ175" i="29"/>
  <c r="AJ182" i="29"/>
  <c r="AJ236" i="29"/>
  <c r="AJ189" i="29"/>
  <c r="AJ264" i="29"/>
  <c r="AJ218" i="29"/>
  <c r="AJ200" i="29"/>
  <c r="AJ154" i="29"/>
  <c r="AI4" i="28"/>
  <c r="AJ158" i="28"/>
  <c r="AJ186" i="28"/>
  <c r="AJ194" i="28"/>
  <c r="AJ198" i="28"/>
  <c r="AJ238" i="28"/>
  <c r="AJ171" i="28"/>
  <c r="AJ185" i="28"/>
  <c r="AJ191" i="28"/>
  <c r="AJ197" i="28"/>
  <c r="AJ219" i="28"/>
  <c r="AJ263" i="28"/>
  <c r="AJ270" i="28"/>
  <c r="AJ157" i="28"/>
  <c r="AJ193" i="28"/>
  <c r="AJ203" i="28"/>
  <c r="AJ237" i="28"/>
  <c r="AJ260" i="28"/>
  <c r="AJ262" i="28"/>
  <c r="AJ278" i="28"/>
  <c r="AJ280" i="28"/>
  <c r="AJ289" i="28"/>
  <c r="AJ220" i="28"/>
  <c r="AJ226" i="28"/>
  <c r="AJ254" i="28"/>
  <c r="AJ264" i="28"/>
  <c r="AJ277" i="28"/>
  <c r="AJ187" i="28"/>
  <c r="AJ206" i="28"/>
  <c r="AJ216" i="28"/>
  <c r="AJ223" i="28"/>
  <c r="AJ225" i="28"/>
  <c r="AJ246" i="28"/>
  <c r="AJ257" i="28"/>
  <c r="AJ267" i="28"/>
  <c r="AJ282" i="28"/>
  <c r="AJ284" i="28"/>
  <c r="AJ295" i="28"/>
  <c r="AJ297" i="28"/>
  <c r="AJ172" i="28"/>
  <c r="AJ178" i="28"/>
  <c r="AJ202" i="28"/>
  <c r="AJ249" i="28"/>
  <c r="AJ265" i="28"/>
  <c r="AJ273" i="28"/>
  <c r="AJ294" i="28"/>
  <c r="AJ300" i="28"/>
  <c r="AJ168" i="28"/>
  <c r="AJ175" i="28"/>
  <c r="AJ177" i="28"/>
  <c r="AJ188" i="28"/>
  <c r="AJ201" i="28"/>
  <c r="AJ245" i="28"/>
  <c r="AJ279" i="28"/>
  <c r="AJ281" i="28"/>
  <c r="AJ283" i="28"/>
  <c r="AJ293" i="28"/>
  <c r="AJ296" i="28"/>
  <c r="AJ153" i="28"/>
  <c r="AJ247" i="28"/>
  <c r="AJ207" i="28"/>
  <c r="AJ298" i="28"/>
  <c r="AJ230" i="28"/>
  <c r="AJ221" i="28"/>
  <c r="AJ285" i="28"/>
  <c r="AJ244" i="28"/>
  <c r="AJ229" i="28"/>
  <c r="AJ209" i="28"/>
  <c r="AJ204" i="28"/>
  <c r="AJ155" i="28"/>
  <c r="AJ232" i="28"/>
  <c r="AJ205" i="28"/>
  <c r="AJ212" i="28"/>
  <c r="AJ180" i="28"/>
  <c r="AJ215" i="28"/>
  <c r="AJ211" i="28"/>
  <c r="AJ192" i="28"/>
  <c r="AJ243" i="28"/>
  <c r="AJ231" i="28"/>
  <c r="AJ227" i="28"/>
  <c r="AJ199" i="28"/>
  <c r="AJ195" i="28"/>
  <c r="AJ288" i="28"/>
  <c r="AJ164" i="28"/>
  <c r="AJ213" i="28"/>
  <c r="AJ184" i="28"/>
  <c r="AJ173" i="28"/>
  <c r="AJ239" i="28"/>
  <c r="AJ166" i="28"/>
  <c r="AJ261" i="28"/>
  <c r="AJ236" i="28"/>
  <c r="AJ170" i="28"/>
  <c r="AJ299" i="28"/>
  <c r="AJ214" i="28"/>
  <c r="AJ242" i="28"/>
  <c r="AJ162" i="28"/>
  <c r="AJ259" i="28"/>
  <c r="AJ275" i="28"/>
  <c r="AJ268" i="28"/>
  <c r="AJ255" i="28"/>
  <c r="AJ224" i="28"/>
  <c r="AJ274" i="28"/>
  <c r="AJ271" i="28"/>
  <c r="AJ252" i="28"/>
  <c r="AJ256" i="28"/>
  <c r="AJ240" i="28"/>
  <c r="AJ208" i="28"/>
  <c r="AJ176" i="28"/>
  <c r="AJ163" i="28"/>
  <c r="AJ287" i="28"/>
  <c r="AJ151" i="28"/>
  <c r="AJ159" i="28"/>
  <c r="AJ258" i="28"/>
  <c r="AJ156" i="28"/>
  <c r="AJ241" i="28"/>
  <c r="AJ181" i="28"/>
  <c r="AJ200" i="28"/>
  <c r="AJ189" i="28"/>
  <c r="AJ174" i="28"/>
  <c r="AJ169" i="28"/>
  <c r="AJ235" i="28"/>
  <c r="AJ269" i="28"/>
  <c r="AJ210" i="28"/>
  <c r="AJ154" i="28"/>
  <c r="AJ272" i="28"/>
  <c r="AJ276" i="28"/>
  <c r="AJ196" i="28"/>
  <c r="AJ291" i="28"/>
  <c r="AJ286" i="28"/>
  <c r="AJ266" i="28"/>
  <c r="AJ250" i="28"/>
  <c r="AJ218" i="28"/>
  <c r="AJ233" i="28"/>
  <c r="AJ222" i="28"/>
  <c r="AJ217" i="28"/>
  <c r="AJ161" i="28"/>
  <c r="AJ190" i="28"/>
  <c r="AJ248" i="28"/>
  <c r="AJ183" i="28"/>
  <c r="AJ228" i="28"/>
  <c r="AJ182" i="28"/>
  <c r="AJ179" i="28"/>
  <c r="AJ165" i="28"/>
  <c r="AJ251" i="28"/>
  <c r="AJ253" i="28"/>
  <c r="AJ152" i="28"/>
  <c r="AJ290" i="28"/>
  <c r="AJ160" i="28"/>
  <c r="AJ292" i="28"/>
  <c r="AJ234" i="28"/>
  <c r="AJ167" i="28"/>
  <c r="AI4" i="26"/>
  <c r="AJ157" i="26"/>
  <c r="AJ165" i="26"/>
  <c r="AJ169" i="26"/>
  <c r="AJ189" i="26"/>
  <c r="AJ209" i="26"/>
  <c r="AJ221" i="26"/>
  <c r="AJ241" i="26"/>
  <c r="AJ253" i="26"/>
  <c r="AJ269" i="26"/>
  <c r="AJ160" i="26"/>
  <c r="AJ277" i="26"/>
  <c r="AJ285" i="26"/>
  <c r="AJ293" i="26"/>
  <c r="AJ151" i="26"/>
  <c r="AJ159" i="26"/>
  <c r="AJ250" i="26"/>
  <c r="AJ251" i="26"/>
  <c r="AJ252" i="26"/>
  <c r="AJ264" i="26"/>
  <c r="AJ272" i="26"/>
  <c r="AJ280" i="26"/>
  <c r="AJ163" i="26"/>
  <c r="AJ167" i="26"/>
  <c r="AJ183" i="26"/>
  <c r="AJ197" i="26"/>
  <c r="AJ213" i="26"/>
  <c r="AJ288" i="26"/>
  <c r="AJ156" i="26"/>
  <c r="AJ174" i="26"/>
  <c r="AJ193" i="26"/>
  <c r="AJ201" i="26"/>
  <c r="AJ217" i="26"/>
  <c r="AJ219" i="26"/>
  <c r="AJ229" i="26"/>
  <c r="AJ236" i="26"/>
  <c r="AJ271" i="26"/>
  <c r="AJ282" i="26"/>
  <c r="AJ291" i="26"/>
  <c r="AJ162" i="26"/>
  <c r="AJ188" i="26"/>
  <c r="AJ205" i="26"/>
  <c r="AJ276" i="26"/>
  <c r="AJ287" i="26"/>
  <c r="AJ298" i="26"/>
  <c r="AJ300" i="26"/>
  <c r="AJ153" i="26"/>
  <c r="AJ171" i="26"/>
  <c r="AJ177" i="26"/>
  <c r="AJ204" i="26"/>
  <c r="AJ218" i="26"/>
  <c r="AJ220" i="26"/>
  <c r="AJ235" i="26"/>
  <c r="AJ237" i="26"/>
  <c r="AJ267" i="26"/>
  <c r="AJ274" i="26"/>
  <c r="AJ279" i="26"/>
  <c r="AJ281" i="26"/>
  <c r="AJ290" i="26"/>
  <c r="AJ292" i="26"/>
  <c r="AJ296" i="26"/>
  <c r="AJ297" i="26"/>
  <c r="AJ203" i="26"/>
  <c r="AJ175" i="26"/>
  <c r="AJ289" i="26"/>
  <c r="AJ275" i="26"/>
  <c r="AJ158" i="26"/>
  <c r="AJ155" i="26"/>
  <c r="AJ278" i="26"/>
  <c r="AJ178" i="26"/>
  <c r="AJ263" i="26"/>
  <c r="AJ246" i="26"/>
  <c r="AJ216" i="26"/>
  <c r="AJ199" i="26"/>
  <c r="AJ259" i="26"/>
  <c r="AJ227" i="26"/>
  <c r="AJ195" i="26"/>
  <c r="AJ182" i="26"/>
  <c r="AJ238" i="26"/>
  <c r="AJ223" i="26"/>
  <c r="AJ208" i="26"/>
  <c r="AJ186" i="26"/>
  <c r="AJ170" i="26"/>
  <c r="AJ154" i="26"/>
  <c r="AJ176" i="26"/>
  <c r="AJ283" i="26"/>
  <c r="AJ202" i="26"/>
  <c r="AJ233" i="26"/>
  <c r="AJ179" i="26"/>
  <c r="AJ294" i="26"/>
  <c r="AJ249" i="26"/>
  <c r="AJ262" i="26"/>
  <c r="AJ232" i="26"/>
  <c r="AJ215" i="26"/>
  <c r="AJ198" i="26"/>
  <c r="AJ258" i="26"/>
  <c r="AJ244" i="26"/>
  <c r="AJ226" i="26"/>
  <c r="AJ212" i="26"/>
  <c r="AJ194" i="26"/>
  <c r="AJ180" i="26"/>
  <c r="AJ256" i="26"/>
  <c r="AJ222" i="26"/>
  <c r="AJ207" i="26"/>
  <c r="AJ192" i="26"/>
  <c r="AJ184" i="26"/>
  <c r="AJ168" i="26"/>
  <c r="AJ152" i="26"/>
  <c r="AJ295" i="26"/>
  <c r="AJ261" i="26"/>
  <c r="AJ284" i="26"/>
  <c r="AJ266" i="26"/>
  <c r="AJ257" i="26"/>
  <c r="AJ245" i="26"/>
  <c r="AJ225" i="26"/>
  <c r="AJ172" i="26"/>
  <c r="AJ270" i="26"/>
  <c r="AJ173" i="26"/>
  <c r="AJ248" i="26"/>
  <c r="AJ231" i="26"/>
  <c r="AJ214" i="26"/>
  <c r="AJ243" i="26"/>
  <c r="AJ211" i="26"/>
  <c r="AJ166" i="26"/>
  <c r="AJ255" i="26"/>
  <c r="AJ240" i="26"/>
  <c r="AJ206" i="26"/>
  <c r="AJ191" i="26"/>
  <c r="AJ234" i="26"/>
  <c r="AJ265" i="26"/>
  <c r="AJ187" i="26"/>
  <c r="AJ286" i="26"/>
  <c r="AJ273" i="26"/>
  <c r="AJ299" i="26"/>
  <c r="AJ268" i="26"/>
  <c r="AJ181" i="26"/>
  <c r="AJ247" i="26"/>
  <c r="AJ210" i="26"/>
  <c r="AJ164" i="26"/>
  <c r="AJ190" i="26"/>
  <c r="AJ185" i="26"/>
  <c r="AJ230" i="26"/>
  <c r="AJ242" i="26"/>
  <c r="AJ196" i="26"/>
  <c r="AJ239" i="26"/>
  <c r="AJ200" i="26"/>
  <c r="AJ228" i="26"/>
  <c r="AJ161" i="26"/>
  <c r="AJ260" i="26"/>
  <c r="AJ254" i="26"/>
  <c r="AJ224" i="26"/>
  <c r="Q6" i="28"/>
  <c r="X26" i="31"/>
  <c r="Y154" i="31"/>
  <c r="Y157" i="31"/>
  <c r="Y162" i="31"/>
  <c r="Y165" i="31"/>
  <c r="Y170" i="31"/>
  <c r="Y173" i="31"/>
  <c r="Y178" i="31"/>
  <c r="Y181" i="31"/>
  <c r="Y186" i="31"/>
  <c r="Y189" i="31"/>
  <c r="Y194" i="31"/>
  <c r="Y197" i="31"/>
  <c r="Y202" i="31"/>
  <c r="Y205" i="31"/>
  <c r="Y210" i="31"/>
  <c r="Y213" i="31"/>
  <c r="Y216" i="31"/>
  <c r="Y220" i="31"/>
  <c r="Y230" i="31"/>
  <c r="Y241" i="31"/>
  <c r="Y248" i="31"/>
  <c r="Y153" i="31"/>
  <c r="Y158" i="31"/>
  <c r="Y161" i="31"/>
  <c r="Y166" i="31"/>
  <c r="Y169" i="31"/>
  <c r="Y174" i="31"/>
  <c r="Y177" i="31"/>
  <c r="Y182" i="31"/>
  <c r="Y185" i="31"/>
  <c r="Y190" i="31"/>
  <c r="Y193" i="31"/>
  <c r="Y198" i="31"/>
  <c r="Y201" i="31"/>
  <c r="Y206" i="31"/>
  <c r="Y209" i="31"/>
  <c r="Y225" i="31"/>
  <c r="Y232" i="31"/>
  <c r="Y246" i="31"/>
  <c r="Y257" i="31"/>
  <c r="Y159" i="31"/>
  <c r="Y164" i="31"/>
  <c r="Y175" i="31"/>
  <c r="Y180" i="31"/>
  <c r="Y191" i="31"/>
  <c r="Y196" i="31"/>
  <c r="Y207" i="31"/>
  <c r="Y212" i="31"/>
  <c r="Y238" i="31"/>
  <c r="Y249" i="31"/>
  <c r="Y255" i="31"/>
  <c r="Y263" i="31"/>
  <c r="Y264" i="31"/>
  <c r="Y270" i="31"/>
  <c r="Y273" i="31"/>
  <c r="Y275" i="31"/>
  <c r="Y276" i="31"/>
  <c r="Y281" i="31"/>
  <c r="Y283" i="31"/>
  <c r="Y284" i="31"/>
  <c r="Y289" i="31"/>
  <c r="Y291" i="31"/>
  <c r="Y292" i="31"/>
  <c r="Y297" i="31"/>
  <c r="Y299" i="31"/>
  <c r="Y300" i="31"/>
  <c r="Y152" i="31"/>
  <c r="Y163" i="31"/>
  <c r="Y168" i="31"/>
  <c r="Y151" i="31"/>
  <c r="Y156" i="31"/>
  <c r="Y167" i="31"/>
  <c r="Y172" i="31"/>
  <c r="Y183" i="31"/>
  <c r="Y188" i="31"/>
  <c r="Y199" i="31"/>
  <c r="Y204" i="31"/>
  <c r="Y221" i="31"/>
  <c r="Y223" i="31"/>
  <c r="Y229" i="31"/>
  <c r="Y231" i="31"/>
  <c r="Y240" i="31"/>
  <c r="Y253" i="31"/>
  <c r="Y261" i="31"/>
  <c r="Y265" i="31"/>
  <c r="Y272" i="31"/>
  <c r="Y277" i="31"/>
  <c r="Y279" i="31"/>
  <c r="Y280" i="31"/>
  <c r="Y285" i="31"/>
  <c r="Y287" i="31"/>
  <c r="Y288" i="31"/>
  <c r="Y293" i="31"/>
  <c r="Y295" i="31"/>
  <c r="Y296" i="31"/>
  <c r="Y155" i="31"/>
  <c r="Y160" i="31"/>
  <c r="Y171" i="31"/>
  <c r="Y176" i="31"/>
  <c r="Y187" i="31"/>
  <c r="Y192" i="31"/>
  <c r="Y203" i="31"/>
  <c r="Y208" i="31"/>
  <c r="Y217" i="31"/>
  <c r="Y195" i="31"/>
  <c r="Y268" i="31"/>
  <c r="Y274" i="31"/>
  <c r="Y278" i="31"/>
  <c r="Y282" i="31"/>
  <c r="Y286" i="31"/>
  <c r="Y290" i="31"/>
  <c r="Y294" i="31"/>
  <c r="Y298" i="31"/>
  <c r="Y200" i="31"/>
  <c r="Y237" i="31"/>
  <c r="Y256" i="31"/>
  <c r="Y269" i="31"/>
  <c r="Y247" i="31"/>
  <c r="Y266" i="31"/>
  <c r="Y184" i="31"/>
  <c r="Y211" i="31"/>
  <c r="Y214" i="31"/>
  <c r="Y224" i="31"/>
  <c r="Y233" i="31"/>
  <c r="Y239" i="31"/>
  <c r="Y254" i="31"/>
  <c r="Y179" i="31"/>
  <c r="Y245" i="31"/>
  <c r="Y262" i="31"/>
  <c r="Y219" i="31"/>
  <c r="Y218" i="31"/>
  <c r="Y242" i="31"/>
  <c r="Y227" i="31"/>
  <c r="Y252" i="31"/>
  <c r="Y234" i="31"/>
  <c r="Y215" i="31"/>
  <c r="Y260" i="31"/>
  <c r="Y226" i="31"/>
  <c r="Y251" i="31"/>
  <c r="Y27" i="31"/>
  <c r="Y271" i="31"/>
  <c r="Y259" i="31"/>
  <c r="Y244" i="31"/>
  <c r="Y250" i="31"/>
  <c r="Y236" i="31"/>
  <c r="Y222" i="31"/>
  <c r="Y267" i="31"/>
  <c r="Y258" i="31"/>
  <c r="Y243" i="31"/>
  <c r="Y228" i="31"/>
  <c r="Y235" i="31"/>
  <c r="X26" i="30"/>
  <c r="Y161" i="30"/>
  <c r="Y181" i="30"/>
  <c r="Y193" i="30"/>
  <c r="Y153" i="30"/>
  <c r="Y157" i="30"/>
  <c r="Y158" i="30"/>
  <c r="Y159" i="30"/>
  <c r="Y160" i="30"/>
  <c r="Y185" i="30"/>
  <c r="Y189" i="30"/>
  <c r="Y190" i="30"/>
  <c r="Y191" i="30"/>
  <c r="Y192" i="30"/>
  <c r="Y217" i="30"/>
  <c r="Y221" i="30"/>
  <c r="Y222" i="30"/>
  <c r="Y223" i="30"/>
  <c r="Y224" i="30"/>
  <c r="Y237" i="30"/>
  <c r="Y238" i="30"/>
  <c r="Y239" i="30"/>
  <c r="Y240" i="30"/>
  <c r="Y250" i="30"/>
  <c r="Y253" i="30"/>
  <c r="Y254" i="30"/>
  <c r="Y255" i="30"/>
  <c r="Y256" i="30"/>
  <c r="Y270" i="30"/>
  <c r="Y271" i="30"/>
  <c r="Y177" i="30"/>
  <c r="Y207" i="30"/>
  <c r="Y225" i="30"/>
  <c r="Y229" i="30"/>
  <c r="Y241" i="30"/>
  <c r="Y245" i="30"/>
  <c r="Y267" i="30"/>
  <c r="Y269" i="30"/>
  <c r="Y276" i="30"/>
  <c r="Y286" i="30"/>
  <c r="Y287" i="30"/>
  <c r="Y294" i="30"/>
  <c r="Y295" i="30"/>
  <c r="Y298" i="30"/>
  <c r="Y299" i="30"/>
  <c r="Y169" i="30"/>
  <c r="Y174" i="30"/>
  <c r="Y176" i="30"/>
  <c r="Y233" i="30"/>
  <c r="Y249" i="30"/>
  <c r="Y252" i="30"/>
  <c r="Y272" i="30"/>
  <c r="Y275" i="30"/>
  <c r="Y283" i="30"/>
  <c r="Y285" i="30"/>
  <c r="Y292" i="30"/>
  <c r="Y165" i="30"/>
  <c r="Y201" i="30"/>
  <c r="Y206" i="30"/>
  <c r="Y236" i="30"/>
  <c r="Y261" i="30"/>
  <c r="Y274" i="30"/>
  <c r="Y282" i="30"/>
  <c r="Y289" i="30"/>
  <c r="Y290" i="30"/>
  <c r="Y291" i="30"/>
  <c r="Y175" i="30"/>
  <c r="Y208" i="30"/>
  <c r="Y209" i="30"/>
  <c r="Y257" i="30"/>
  <c r="Y266" i="30"/>
  <c r="Y273" i="30"/>
  <c r="Y279" i="30"/>
  <c r="Y288" i="30"/>
  <c r="Y278" i="30"/>
  <c r="Y173" i="30"/>
  <c r="Y197" i="30"/>
  <c r="Y205" i="30"/>
  <c r="Y213" i="30"/>
  <c r="Y235" i="30"/>
  <c r="Y27" i="30"/>
  <c r="Y248" i="30"/>
  <c r="Y293" i="30"/>
  <c r="Y234" i="30"/>
  <c r="Y220" i="30"/>
  <c r="Y202" i="30"/>
  <c r="Y188" i="30"/>
  <c r="Y170" i="30"/>
  <c r="Y156" i="30"/>
  <c r="Y247" i="30"/>
  <c r="Y232" i="30"/>
  <c r="Y215" i="30"/>
  <c r="Y198" i="30"/>
  <c r="Y168" i="30"/>
  <c r="Y151" i="30"/>
  <c r="Y244" i="30"/>
  <c r="Y226" i="30"/>
  <c r="Y212" i="30"/>
  <c r="Y194" i="30"/>
  <c r="Y180" i="30"/>
  <c r="Y162" i="30"/>
  <c r="Y218" i="30"/>
  <c r="Y204" i="30"/>
  <c r="Y186" i="30"/>
  <c r="Y172" i="30"/>
  <c r="Y154" i="30"/>
  <c r="Y280" i="30"/>
  <c r="Y300" i="30"/>
  <c r="Y284" i="30"/>
  <c r="Y268" i="30"/>
  <c r="Y251" i="30"/>
  <c r="Y231" i="30"/>
  <c r="Y214" i="30"/>
  <c r="Y184" i="30"/>
  <c r="Y167" i="30"/>
  <c r="Y260" i="30"/>
  <c r="Y243" i="30"/>
  <c r="Y211" i="30"/>
  <c r="Y179" i="30"/>
  <c r="Y262" i="30"/>
  <c r="Y203" i="30"/>
  <c r="Y171" i="30"/>
  <c r="Y277" i="30"/>
  <c r="Y263" i="30"/>
  <c r="Y297" i="30"/>
  <c r="Y281" i="30"/>
  <c r="Y265" i="30"/>
  <c r="Y230" i="30"/>
  <c r="Y200" i="30"/>
  <c r="Y183" i="30"/>
  <c r="Y166" i="30"/>
  <c r="Y259" i="30"/>
  <c r="Y242" i="30"/>
  <c r="Y228" i="30"/>
  <c r="Y210" i="30"/>
  <c r="Y196" i="30"/>
  <c r="Y178" i="30"/>
  <c r="Y164" i="30"/>
  <c r="Y219" i="30"/>
  <c r="Y187" i="30"/>
  <c r="Y155" i="30"/>
  <c r="Y216" i="30"/>
  <c r="Y199" i="30"/>
  <c r="Y182" i="30"/>
  <c r="Y152" i="30"/>
  <c r="Y258" i="30"/>
  <c r="Y227" i="30"/>
  <c r="Y195" i="30"/>
  <c r="Y163" i="30"/>
  <c r="Y246" i="30"/>
  <c r="Y296" i="30"/>
  <c r="Y264" i="30"/>
  <c r="Y157" i="29"/>
  <c r="Y159" i="29"/>
  <c r="Y160" i="29"/>
  <c r="Y161" i="29"/>
  <c r="Y162" i="29"/>
  <c r="Y167" i="29"/>
  <c r="Y172" i="29"/>
  <c r="Y179" i="29"/>
  <c r="Y184" i="29"/>
  <c r="Y186" i="29"/>
  <c r="Y188" i="29"/>
  <c r="Y195" i="29"/>
  <c r="Y202" i="29"/>
  <c r="Y204" i="29"/>
  <c r="Y211" i="29"/>
  <c r="Y219" i="29"/>
  <c r="Y238" i="29"/>
  <c r="Y247" i="29"/>
  <c r="Y249" i="29"/>
  <c r="Y254" i="29"/>
  <c r="Y268" i="29"/>
  <c r="Y276" i="29"/>
  <c r="Y154" i="29"/>
  <c r="Y155" i="29"/>
  <c r="Y163" i="29"/>
  <c r="Y189" i="29"/>
  <c r="Y199" i="29"/>
  <c r="Y203" i="29"/>
  <c r="Y206" i="29"/>
  <c r="Y207" i="29"/>
  <c r="Y208" i="29"/>
  <c r="Y209" i="29"/>
  <c r="Y210" i="29"/>
  <c r="Y215" i="29"/>
  <c r="Y217" i="29"/>
  <c r="Y221" i="29"/>
  <c r="Y225" i="29"/>
  <c r="Y233" i="29"/>
  <c r="Y236" i="29"/>
  <c r="Y239" i="29"/>
  <c r="Y256" i="29"/>
  <c r="Y264" i="29"/>
  <c r="Y266" i="29"/>
  <c r="Y267" i="29"/>
  <c r="Y273" i="29"/>
  <c r="Y280" i="29"/>
  <c r="Y292" i="29"/>
  <c r="Y296" i="29"/>
  <c r="Y298" i="29"/>
  <c r="Y299" i="29"/>
  <c r="Y151" i="29"/>
  <c r="Y169" i="29"/>
  <c r="Y205" i="29"/>
  <c r="Y220" i="29"/>
  <c r="Y224" i="29"/>
  <c r="Y231" i="29"/>
  <c r="Y235" i="29"/>
  <c r="Y242" i="29"/>
  <c r="Y243" i="29"/>
  <c r="Y252" i="29"/>
  <c r="Y255" i="29"/>
  <c r="Y271" i="29"/>
  <c r="Y272" i="29"/>
  <c r="Y275" i="29"/>
  <c r="Y156" i="29"/>
  <c r="Y171" i="29"/>
  <c r="Y173" i="29"/>
  <c r="Y175" i="29"/>
  <c r="Y177" i="29"/>
  <c r="Y190" i="29"/>
  <c r="Y194" i="29"/>
  <c r="Y218" i="29"/>
  <c r="Y240" i="29"/>
  <c r="Y248" i="29"/>
  <c r="Y253" i="29"/>
  <c r="Y257" i="29"/>
  <c r="Y259" i="29"/>
  <c r="Y270" i="29"/>
  <c r="Y288" i="29"/>
  <c r="Y295" i="29"/>
  <c r="Y297" i="29"/>
  <c r="Y300" i="29"/>
  <c r="Y158" i="29"/>
  <c r="Y174" i="29"/>
  <c r="Y176" i="29"/>
  <c r="Y178" i="29"/>
  <c r="Y185" i="29"/>
  <c r="Y187" i="29"/>
  <c r="Y192" i="29"/>
  <c r="Y227" i="29"/>
  <c r="Y241" i="29"/>
  <c r="Y258" i="29"/>
  <c r="Y269" i="29"/>
  <c r="Y284" i="29"/>
  <c r="Y290" i="29"/>
  <c r="Y294" i="29"/>
  <c r="Y200" i="29"/>
  <c r="Y226" i="29"/>
  <c r="Y250" i="29"/>
  <c r="Y152" i="29"/>
  <c r="Y193" i="29"/>
  <c r="Y216" i="29"/>
  <c r="Y223" i="29"/>
  <c r="Y237" i="29"/>
  <c r="Y251" i="29"/>
  <c r="Y263" i="29"/>
  <c r="Y291" i="29"/>
  <c r="Y183" i="29"/>
  <c r="Y191" i="29"/>
  <c r="Y222" i="29"/>
  <c r="Y289" i="29"/>
  <c r="Y245" i="29"/>
  <c r="Y212" i="29"/>
  <c r="Y287" i="29"/>
  <c r="Y229" i="29"/>
  <c r="Y196" i="29"/>
  <c r="Y277" i="29"/>
  <c r="Y213" i="29"/>
  <c r="Y180" i="29"/>
  <c r="Y293" i="29"/>
  <c r="Y278" i="29"/>
  <c r="Y27" i="29"/>
  <c r="Y181" i="29"/>
  <c r="Y285" i="29"/>
  <c r="Y260" i="29"/>
  <c r="Y165" i="29"/>
  <c r="Y153" i="29"/>
  <c r="Y282" i="29"/>
  <c r="Y244" i="29"/>
  <c r="Y261" i="29"/>
  <c r="Y234" i="29"/>
  <c r="Y230" i="29"/>
  <c r="Y197" i="29"/>
  <c r="Y170" i="29"/>
  <c r="Y166" i="29"/>
  <c r="Y214" i="29"/>
  <c r="Y283" i="29"/>
  <c r="Y182" i="29"/>
  <c r="Y228" i="29"/>
  <c r="Y164" i="29"/>
  <c r="Y198" i="29"/>
  <c r="Y274" i="29"/>
  <c r="Y246" i="29"/>
  <c r="Y265" i="29"/>
  <c r="Y201" i="29"/>
  <c r="Y262" i="29"/>
  <c r="Y281" i="29"/>
  <c r="Y232" i="29"/>
  <c r="Y168" i="29"/>
  <c r="Y286" i="29"/>
  <c r="Y279" i="29"/>
  <c r="X26" i="29"/>
  <c r="Y151" i="28"/>
  <c r="Y171" i="28"/>
  <c r="Y183" i="28"/>
  <c r="Y203" i="28"/>
  <c r="Y215" i="28"/>
  <c r="Y247" i="28"/>
  <c r="Y255" i="28"/>
  <c r="Y257" i="28"/>
  <c r="Y259" i="28"/>
  <c r="Y155" i="28"/>
  <c r="Y167" i="28"/>
  <c r="Y187" i="28"/>
  <c r="Y199" i="28"/>
  <c r="Y219" i="28"/>
  <c r="Y227" i="28"/>
  <c r="Y228" i="28"/>
  <c r="Y229" i="28"/>
  <c r="Y230" i="28"/>
  <c r="Y239" i="28"/>
  <c r="Y251" i="28"/>
  <c r="Y263" i="28"/>
  <c r="Y264" i="28"/>
  <c r="Y269" i="28"/>
  <c r="Y270" i="28"/>
  <c r="Y271" i="28"/>
  <c r="Y272" i="28"/>
  <c r="Y159" i="28"/>
  <c r="Y165" i="28"/>
  <c r="Y182" i="28"/>
  <c r="Y195" i="28"/>
  <c r="Y212" i="28"/>
  <c r="Y223" i="28"/>
  <c r="Y226" i="28"/>
  <c r="Y231" i="28"/>
  <c r="Y245" i="28"/>
  <c r="Y260" i="28"/>
  <c r="Y266" i="28"/>
  <c r="Y268" i="28"/>
  <c r="Y285" i="28"/>
  <c r="Y286" i="28"/>
  <c r="Y287" i="28"/>
  <c r="Y288" i="28"/>
  <c r="Y164" i="28"/>
  <c r="Y175" i="28"/>
  <c r="Y181" i="28"/>
  <c r="Y198" i="28"/>
  <c r="Y211" i="28"/>
  <c r="Y163" i="28"/>
  <c r="Y180" i="28"/>
  <c r="Y191" i="28"/>
  <c r="Y197" i="28"/>
  <c r="Y214" i="28"/>
  <c r="Y241" i="28"/>
  <c r="Y243" i="28"/>
  <c r="Y265" i="28"/>
  <c r="Y267" i="28"/>
  <c r="Y166" i="28"/>
  <c r="Y179" i="28"/>
  <c r="Y196" i="28"/>
  <c r="Y207" i="28"/>
  <c r="Y213" i="28"/>
  <c r="Y246" i="28"/>
  <c r="Y258" i="28"/>
  <c r="Y282" i="28"/>
  <c r="Y284" i="28"/>
  <c r="Y293" i="28"/>
  <c r="Y297" i="28"/>
  <c r="Y299" i="28"/>
  <c r="Y277" i="28"/>
  <c r="Y283" i="28"/>
  <c r="Y289" i="28"/>
  <c r="Y300" i="28"/>
  <c r="Y273" i="28"/>
  <c r="Y281" i="28"/>
  <c r="Y298" i="28"/>
  <c r="Y244" i="28"/>
  <c r="Y235" i="28"/>
  <c r="Y27" i="28"/>
  <c r="Y253" i="28"/>
  <c r="Y295" i="28"/>
  <c r="Y209" i="28"/>
  <c r="Y177" i="28"/>
  <c r="Y291" i="28"/>
  <c r="Y276" i="28"/>
  <c r="Y256" i="28"/>
  <c r="Y252" i="28"/>
  <c r="Y221" i="28"/>
  <c r="Y204" i="28"/>
  <c r="Y174" i="28"/>
  <c r="Y157" i="28"/>
  <c r="Y248" i="28"/>
  <c r="Y217" i="28"/>
  <c r="Y185" i="28"/>
  <c r="Y153" i="28"/>
  <c r="Y193" i="28"/>
  <c r="Y161" i="28"/>
  <c r="Y254" i="28"/>
  <c r="Y294" i="28"/>
  <c r="Y280" i="28"/>
  <c r="Y237" i="28"/>
  <c r="Y290" i="28"/>
  <c r="Y275" i="28"/>
  <c r="Y220" i="28"/>
  <c r="Y190" i="28"/>
  <c r="Y173" i="28"/>
  <c r="Y156" i="28"/>
  <c r="Y234" i="28"/>
  <c r="Y216" i="28"/>
  <c r="Y202" i="28"/>
  <c r="Y184" i="28"/>
  <c r="Y170" i="28"/>
  <c r="Y152" i="28"/>
  <c r="Y240" i="28"/>
  <c r="Y242" i="28"/>
  <c r="Y236" i="28"/>
  <c r="Y279" i="28"/>
  <c r="Y274" i="28"/>
  <c r="Y262" i="28"/>
  <c r="Y225" i="28"/>
  <c r="Y208" i="28"/>
  <c r="Y194" i="28"/>
  <c r="Y176" i="28"/>
  <c r="Y162" i="28"/>
  <c r="Y206" i="28"/>
  <c r="Y189" i="28"/>
  <c r="Y172" i="28"/>
  <c r="Y250" i="28"/>
  <c r="Y233" i="28"/>
  <c r="Y201" i="28"/>
  <c r="Y169" i="28"/>
  <c r="Y238" i="28"/>
  <c r="Y224" i="28"/>
  <c r="Y210" i="28"/>
  <c r="Y192" i="28"/>
  <c r="Y178" i="28"/>
  <c r="Y160" i="28"/>
  <c r="Y296" i="28"/>
  <c r="Y278" i="28"/>
  <c r="Y261" i="28"/>
  <c r="Y292" i="28"/>
  <c r="Y222" i="28"/>
  <c r="Y205" i="28"/>
  <c r="Y188" i="28"/>
  <c r="Y158" i="28"/>
  <c r="Y249" i="28"/>
  <c r="Y232" i="28"/>
  <c r="Y218" i="28"/>
  <c r="Y200" i="28"/>
  <c r="Y186" i="28"/>
  <c r="Y168" i="28"/>
  <c r="Y154" i="28"/>
  <c r="X26" i="28"/>
  <c r="Y156" i="26"/>
  <c r="Y164" i="26"/>
  <c r="Y168" i="26"/>
  <c r="Y174" i="26"/>
  <c r="Y175" i="26"/>
  <c r="Y177" i="26"/>
  <c r="Y188" i="26"/>
  <c r="Y196" i="26"/>
  <c r="Y214" i="26"/>
  <c r="Y217" i="26"/>
  <c r="Y219" i="26"/>
  <c r="Y220" i="26"/>
  <c r="Y246" i="26"/>
  <c r="Y249" i="26"/>
  <c r="Y251" i="26"/>
  <c r="Y252" i="26"/>
  <c r="Y151" i="26"/>
  <c r="Y170" i="26"/>
  <c r="Y171" i="26"/>
  <c r="Y173" i="26"/>
  <c r="Y176" i="26"/>
  <c r="Y179" i="26"/>
  <c r="Y183" i="26"/>
  <c r="Y202" i="26"/>
  <c r="Y205" i="26"/>
  <c r="Y215" i="26"/>
  <c r="Y216" i="26"/>
  <c r="Y223" i="26"/>
  <c r="Y224" i="26"/>
  <c r="Y227" i="26"/>
  <c r="Y228" i="26"/>
  <c r="Y234" i="26"/>
  <c r="Y237" i="26"/>
  <c r="Y247" i="26"/>
  <c r="Y248" i="26"/>
  <c r="Y255" i="26"/>
  <c r="Y256" i="26"/>
  <c r="Y259" i="26"/>
  <c r="Y260" i="26"/>
  <c r="Y266" i="26"/>
  <c r="Y154" i="26"/>
  <c r="Y155" i="26"/>
  <c r="Y157" i="26"/>
  <c r="Y160" i="26"/>
  <c r="Y163" i="26"/>
  <c r="Y167" i="26"/>
  <c r="Y186" i="26"/>
  <c r="Y187" i="26"/>
  <c r="Y189" i="26"/>
  <c r="Y192" i="26"/>
  <c r="Y195" i="26"/>
  <c r="Y199" i="26"/>
  <c r="Y200" i="26"/>
  <c r="Y207" i="26"/>
  <c r="Y208" i="26"/>
  <c r="Y211" i="26"/>
  <c r="Y212" i="26"/>
  <c r="Y218" i="26"/>
  <c r="Y221" i="26"/>
  <c r="Y231" i="26"/>
  <c r="Y232" i="26"/>
  <c r="Y239" i="26"/>
  <c r="Y240" i="26"/>
  <c r="Y243" i="26"/>
  <c r="Y244" i="26"/>
  <c r="Y250" i="26"/>
  <c r="Y253" i="26"/>
  <c r="Y263" i="26"/>
  <c r="Y264" i="26"/>
  <c r="Y271" i="26"/>
  <c r="Y172" i="26"/>
  <c r="Y184" i="26"/>
  <c r="Y233" i="26"/>
  <c r="Y262" i="26"/>
  <c r="Y268" i="26"/>
  <c r="Y281" i="26"/>
  <c r="Y285" i="26"/>
  <c r="Y289" i="26"/>
  <c r="Y290" i="26"/>
  <c r="Y292" i="26"/>
  <c r="Y296" i="26"/>
  <c r="Y152" i="26"/>
  <c r="Y201" i="26"/>
  <c r="Y230" i="26"/>
  <c r="Y265" i="26"/>
  <c r="Y158" i="26"/>
  <c r="Y191" i="26"/>
  <c r="Y193" i="26"/>
  <c r="Y203" i="26"/>
  <c r="Y236" i="26"/>
  <c r="Y267" i="26"/>
  <c r="Y293" i="26"/>
  <c r="Y297" i="26"/>
  <c r="Y298" i="26"/>
  <c r="Y300" i="26"/>
  <c r="Y269" i="26"/>
  <c r="Y159" i="26"/>
  <c r="Y161" i="26"/>
  <c r="Y180" i="26"/>
  <c r="Y190" i="26"/>
  <c r="Y204" i="26"/>
  <c r="Y235" i="26"/>
  <c r="Y272" i="26"/>
  <c r="Y275" i="26"/>
  <c r="Y279" i="26"/>
  <c r="Y280" i="26"/>
  <c r="Y284" i="26"/>
  <c r="Y288" i="26"/>
  <c r="Y291" i="26"/>
  <c r="Y27" i="26"/>
  <c r="Y153" i="26"/>
  <c r="Y242" i="26"/>
  <c r="Y245" i="26"/>
  <c r="Y287" i="26"/>
  <c r="Y258" i="26"/>
  <c r="Y210" i="26"/>
  <c r="Y169" i="26"/>
  <c r="Y295" i="26"/>
  <c r="Y165" i="26"/>
  <c r="Y197" i="26"/>
  <c r="Y254" i="26"/>
  <c r="Y270" i="26"/>
  <c r="Y226" i="26"/>
  <c r="Y182" i="26"/>
  <c r="Y185" i="26"/>
  <c r="Y241" i="26"/>
  <c r="Y222" i="26"/>
  <c r="Y209" i="26"/>
  <c r="Y238" i="26"/>
  <c r="Y225" i="26"/>
  <c r="Y206" i="26"/>
  <c r="Y283" i="26"/>
  <c r="Y294" i="26"/>
  <c r="Y274" i="26"/>
  <c r="Y229" i="26"/>
  <c r="Y166" i="26"/>
  <c r="Y194" i="26"/>
  <c r="Y162" i="26"/>
  <c r="Y276" i="26"/>
  <c r="Y278" i="26"/>
  <c r="Y282" i="26"/>
  <c r="Y198" i="26"/>
  <c r="Y277" i="26"/>
  <c r="Y299" i="26"/>
  <c r="Y286" i="26"/>
  <c r="Y261" i="26"/>
  <c r="Y213" i="26"/>
  <c r="Y178" i="26"/>
  <c r="Y273" i="26"/>
  <c r="Y257" i="26"/>
  <c r="Y181" i="26"/>
  <c r="X26" i="26"/>
  <c r="Y150" i="26"/>
  <c r="Q6" i="26"/>
  <c r="AJ150" i="26"/>
  <c r="AJ96" i="31"/>
  <c r="AJ94" i="31"/>
  <c r="AJ42" i="31"/>
  <c r="AJ39" i="31"/>
  <c r="AJ37" i="31"/>
  <c r="AJ34" i="31"/>
  <c r="AJ41" i="31"/>
  <c r="AJ35" i="31"/>
  <c r="AJ32" i="31"/>
  <c r="AJ14" i="31"/>
  <c r="AJ11" i="31"/>
  <c r="AJ31" i="31"/>
  <c r="AJ6" i="31"/>
  <c r="AJ64" i="31"/>
  <c r="AJ68" i="31"/>
  <c r="AJ72" i="31"/>
  <c r="AJ76" i="31"/>
  <c r="AJ80" i="31"/>
  <c r="AJ84" i="31"/>
  <c r="AJ88" i="31"/>
  <c r="AJ92" i="31"/>
  <c r="AJ44" i="31"/>
  <c r="AJ48" i="31"/>
  <c r="AJ52" i="31"/>
  <c r="AJ56" i="31"/>
  <c r="AJ60" i="31"/>
  <c r="AJ141" i="31"/>
  <c r="AJ23" i="31"/>
  <c r="AJ47" i="31"/>
  <c r="AJ55" i="31"/>
  <c r="AJ99" i="31"/>
  <c r="AJ101" i="31"/>
  <c r="AJ103" i="31"/>
  <c r="AJ105" i="31"/>
  <c r="AJ107" i="31"/>
  <c r="AJ109" i="31"/>
  <c r="AJ111" i="31"/>
  <c r="AJ113" i="31"/>
  <c r="AJ115" i="31"/>
  <c r="AJ118" i="31"/>
  <c r="AJ120" i="31"/>
  <c r="AJ122" i="31"/>
  <c r="AJ124" i="31"/>
  <c r="AJ126" i="31"/>
  <c r="AJ134" i="31"/>
  <c r="AJ143" i="31"/>
  <c r="AJ117" i="31"/>
  <c r="AJ125" i="31"/>
  <c r="AJ148" i="31"/>
  <c r="AJ18" i="31"/>
  <c r="AJ20" i="31"/>
  <c r="AJ13" i="31"/>
  <c r="AJ7" i="31"/>
  <c r="AJ15" i="31"/>
  <c r="AJ63" i="31"/>
  <c r="AJ67" i="31"/>
  <c r="AJ71" i="31"/>
  <c r="AJ75" i="31"/>
  <c r="AJ79" i="31"/>
  <c r="AJ83" i="31"/>
  <c r="AJ87" i="31"/>
  <c r="AJ91" i="31"/>
  <c r="AJ24" i="31"/>
  <c r="AJ145" i="31"/>
  <c r="AJ129" i="31"/>
  <c r="AJ133" i="31"/>
  <c r="AJ137" i="31"/>
  <c r="AJ149" i="31"/>
  <c r="AJ25" i="31"/>
  <c r="AJ49" i="31"/>
  <c r="AJ57" i="31"/>
  <c r="AJ97" i="31"/>
  <c r="AJ128" i="31"/>
  <c r="AJ136" i="31"/>
  <c r="AJ123" i="31"/>
  <c r="AJ142" i="31"/>
  <c r="AJ150" i="31"/>
  <c r="AJ10" i="31"/>
  <c r="AJ26" i="31"/>
  <c r="AJ21" i="31"/>
  <c r="AJ5" i="31"/>
  <c r="AJ66" i="31"/>
  <c r="AJ74" i="31"/>
  <c r="AJ82" i="31"/>
  <c r="AJ90" i="31"/>
  <c r="AJ131" i="31"/>
  <c r="AJ43" i="31"/>
  <c r="AJ27" i="31"/>
  <c r="AJ53" i="31"/>
  <c r="AJ93" i="31"/>
  <c r="AJ132" i="31"/>
  <c r="AJ147" i="31"/>
  <c r="AJ121" i="31"/>
  <c r="AJ146" i="31"/>
  <c r="AJ86" i="31"/>
  <c r="AJ127" i="31"/>
  <c r="AJ30" i="31"/>
  <c r="AJ45" i="31"/>
  <c r="AJ61" i="31"/>
  <c r="AJ140" i="31"/>
  <c r="AJ40" i="31"/>
  <c r="AJ38" i="31"/>
  <c r="AJ33" i="31"/>
  <c r="AJ139" i="31"/>
  <c r="AJ69" i="31"/>
  <c r="AJ77" i="31"/>
  <c r="AJ85" i="31"/>
  <c r="AJ28" i="31"/>
  <c r="AJ46" i="31"/>
  <c r="AJ54" i="31"/>
  <c r="AJ29" i="31"/>
  <c r="AJ59" i="31"/>
  <c r="AJ95" i="31"/>
  <c r="AJ100" i="31"/>
  <c r="AJ104" i="31"/>
  <c r="AJ108" i="31"/>
  <c r="AJ112" i="31"/>
  <c r="AJ116" i="31"/>
  <c r="AJ138" i="31"/>
  <c r="AJ8" i="31"/>
  <c r="AJ9" i="31"/>
  <c r="AJ22" i="31"/>
  <c r="AJ62" i="31"/>
  <c r="AJ70" i="31"/>
  <c r="AJ78" i="31"/>
  <c r="AJ19" i="31"/>
  <c r="AJ16" i="31"/>
  <c r="AJ135" i="31"/>
  <c r="AJ12" i="31"/>
  <c r="AJ17" i="31"/>
  <c r="AJ65" i="31"/>
  <c r="AJ73" i="31"/>
  <c r="AJ81" i="31"/>
  <c r="AJ89" i="31"/>
  <c r="AJ36" i="31"/>
  <c r="AJ50" i="31"/>
  <c r="AJ58" i="31"/>
  <c r="AJ51" i="31"/>
  <c r="AJ98" i="31"/>
  <c r="AJ102" i="31"/>
  <c r="AJ106" i="31"/>
  <c r="AJ110" i="31"/>
  <c r="AJ114" i="31"/>
  <c r="AJ130" i="31"/>
  <c r="AJ119" i="31"/>
  <c r="AJ144" i="31"/>
  <c r="Y141" i="31"/>
  <c r="Y139" i="31"/>
  <c r="Y137" i="31"/>
  <c r="Y135" i="31"/>
  <c r="Y133" i="31"/>
  <c r="Y131" i="31"/>
  <c r="Y129" i="31"/>
  <c r="Y127" i="31"/>
  <c r="Y61" i="31"/>
  <c r="Y59" i="31"/>
  <c r="Y57" i="31"/>
  <c r="Y55" i="31"/>
  <c r="Y53" i="31"/>
  <c r="Y51" i="31"/>
  <c r="Y49" i="31"/>
  <c r="Y47" i="31"/>
  <c r="Y45" i="31"/>
  <c r="Y146" i="31"/>
  <c r="Y150" i="31"/>
  <c r="Y142" i="31"/>
  <c r="Y50" i="31"/>
  <c r="Y58" i="31"/>
  <c r="Y40" i="31"/>
  <c r="Y43" i="31"/>
  <c r="Y28" i="31"/>
  <c r="Y63" i="31"/>
  <c r="Y65" i="31"/>
  <c r="Y67" i="31"/>
  <c r="Y69" i="31"/>
  <c r="Y71" i="31"/>
  <c r="Y73" i="31"/>
  <c r="Y75" i="31"/>
  <c r="Y77" i="31"/>
  <c r="Y79" i="31"/>
  <c r="Y81" i="31"/>
  <c r="Y83" i="31"/>
  <c r="Y85" i="31"/>
  <c r="Y87" i="31"/>
  <c r="Y89" i="31"/>
  <c r="Y91" i="31"/>
  <c r="Y35" i="31"/>
  <c r="Y102" i="31"/>
  <c r="Y106" i="31"/>
  <c r="Y110" i="31"/>
  <c r="Y114" i="31"/>
  <c r="Y95" i="31"/>
  <c r="Y120" i="31"/>
  <c r="Y123" i="31"/>
  <c r="Y128" i="31"/>
  <c r="Y136" i="31"/>
  <c r="Y44" i="31"/>
  <c r="Y52" i="31"/>
  <c r="Y60" i="31"/>
  <c r="Y30" i="31"/>
  <c r="Y42" i="31"/>
  <c r="Y29" i="31"/>
  <c r="Y62" i="31"/>
  <c r="Y64" i="31"/>
  <c r="Y66" i="31"/>
  <c r="Y68" i="31"/>
  <c r="Y70" i="31"/>
  <c r="Y72" i="31"/>
  <c r="Y74" i="31"/>
  <c r="Y76" i="31"/>
  <c r="Y78" i="31"/>
  <c r="Y80" i="31"/>
  <c r="Y82" i="31"/>
  <c r="Y84" i="31"/>
  <c r="Y86" i="31"/>
  <c r="Y88" i="31"/>
  <c r="Y90" i="31"/>
  <c r="Y92" i="31"/>
  <c r="Y96" i="31"/>
  <c r="Y37" i="31"/>
  <c r="Y101" i="31"/>
  <c r="Y105" i="31"/>
  <c r="Y109" i="31"/>
  <c r="Y113" i="31"/>
  <c r="Y145" i="31"/>
  <c r="Y97" i="31"/>
  <c r="Y118" i="31"/>
  <c r="Y121" i="31"/>
  <c r="Y126" i="31"/>
  <c r="Y134" i="31"/>
  <c r="Y56" i="31"/>
  <c r="Y148" i="31"/>
  <c r="Y94" i="31"/>
  <c r="Y33" i="31"/>
  <c r="Y132" i="31"/>
  <c r="Y48" i="31"/>
  <c r="Y36" i="31"/>
  <c r="Y98" i="31"/>
  <c r="Y99" i="31"/>
  <c r="Y103" i="31"/>
  <c r="Y107" i="31"/>
  <c r="Y111" i="31"/>
  <c r="Y46" i="31"/>
  <c r="Y31" i="31"/>
  <c r="Y34" i="31"/>
  <c r="Y143" i="31"/>
  <c r="Y39" i="31"/>
  <c r="Y100" i="31"/>
  <c r="Y104" i="31"/>
  <c r="Y108" i="31"/>
  <c r="Y112" i="31"/>
  <c r="Y116" i="31"/>
  <c r="Y149" i="31"/>
  <c r="Y93" i="31"/>
  <c r="Y117" i="31"/>
  <c r="Y122" i="31"/>
  <c r="Y138" i="31"/>
  <c r="Y38" i="31"/>
  <c r="Y115" i="31"/>
  <c r="Y119" i="31"/>
  <c r="Y124" i="31"/>
  <c r="Y140" i="31"/>
  <c r="Y54" i="31"/>
  <c r="Y144" i="31"/>
  <c r="Y147" i="31"/>
  <c r="Y32" i="31"/>
  <c r="Y41" i="31"/>
  <c r="Y125" i="31"/>
  <c r="Y130" i="31"/>
  <c r="Y39" i="30"/>
  <c r="Y37" i="30"/>
  <c r="Y29" i="30"/>
  <c r="Y35" i="30"/>
  <c r="Y55" i="30"/>
  <c r="Y71" i="30"/>
  <c r="Y89" i="30"/>
  <c r="Y111" i="30"/>
  <c r="Y42" i="30"/>
  <c r="Y130" i="30"/>
  <c r="Y135" i="30"/>
  <c r="Y137" i="30"/>
  <c r="Y144" i="30"/>
  <c r="Y31" i="30"/>
  <c r="Y46" i="30"/>
  <c r="Y51" i="30"/>
  <c r="Y56" i="30"/>
  <c r="Y61" i="30"/>
  <c r="Y66" i="30"/>
  <c r="Y72" i="30"/>
  <c r="Y77" i="30"/>
  <c r="Y82" i="30"/>
  <c r="Y87" i="30"/>
  <c r="Y93" i="30"/>
  <c r="Y98" i="30"/>
  <c r="Y103" i="30"/>
  <c r="Y107" i="30"/>
  <c r="Y112" i="30"/>
  <c r="Y117" i="30"/>
  <c r="Y122" i="30"/>
  <c r="Y127" i="30"/>
  <c r="Y141" i="30"/>
  <c r="Y149" i="30"/>
  <c r="Y33" i="30"/>
  <c r="Y59" i="30"/>
  <c r="Y75" i="30"/>
  <c r="Y91" i="30"/>
  <c r="Y115" i="30"/>
  <c r="Y124" i="30"/>
  <c r="Y128" i="30"/>
  <c r="Y142" i="30"/>
  <c r="Y150" i="30"/>
  <c r="Y38" i="30"/>
  <c r="Y47" i="30"/>
  <c r="Y52" i="30"/>
  <c r="Y57" i="30"/>
  <c r="Y62" i="30"/>
  <c r="Y68" i="30"/>
  <c r="Y73" i="30"/>
  <c r="Y78" i="30"/>
  <c r="Y83" i="30"/>
  <c r="Y88" i="30"/>
  <c r="Y94" i="30"/>
  <c r="Y99" i="30"/>
  <c r="Y104" i="30"/>
  <c r="Y108" i="30"/>
  <c r="Y113" i="30"/>
  <c r="Y118" i="30"/>
  <c r="Y129" i="30"/>
  <c r="Y138" i="30"/>
  <c r="Y143" i="30"/>
  <c r="Y63" i="30"/>
  <c r="Y79" i="30"/>
  <c r="Y95" i="30"/>
  <c r="Y119" i="30"/>
  <c r="Y134" i="30"/>
  <c r="Y136" i="30"/>
  <c r="Y140" i="30"/>
  <c r="Y148" i="30"/>
  <c r="Y32" i="30"/>
  <c r="Y101" i="30"/>
  <c r="Y30" i="30"/>
  <c r="Y132" i="30"/>
  <c r="Y45" i="30"/>
  <c r="Y54" i="30"/>
  <c r="Y65" i="30"/>
  <c r="Y76" i="30"/>
  <c r="Y86" i="30"/>
  <c r="Y97" i="30"/>
  <c r="Y106" i="30"/>
  <c r="Y116" i="30"/>
  <c r="Y133" i="30"/>
  <c r="Y147" i="30"/>
  <c r="Y44" i="30"/>
  <c r="Y105" i="30"/>
  <c r="Y145" i="30"/>
  <c r="Y43" i="30"/>
  <c r="Y49" i="30"/>
  <c r="Y41" i="30"/>
  <c r="Y123" i="30"/>
  <c r="Y146" i="30"/>
  <c r="Y28" i="30"/>
  <c r="Y48" i="30"/>
  <c r="Y58" i="30"/>
  <c r="Y69" i="30"/>
  <c r="Y80" i="30"/>
  <c r="Y90" i="30"/>
  <c r="Y100" i="30"/>
  <c r="Y109" i="30"/>
  <c r="Y120" i="30"/>
  <c r="Y126" i="30"/>
  <c r="Y67" i="30"/>
  <c r="Y125" i="30"/>
  <c r="Y34" i="30"/>
  <c r="Y50" i="30"/>
  <c r="Y60" i="30"/>
  <c r="Y70" i="30"/>
  <c r="Y81" i="30"/>
  <c r="Y92" i="30"/>
  <c r="Y102" i="30"/>
  <c r="Y110" i="30"/>
  <c r="Y121" i="30"/>
  <c r="Y139" i="30"/>
  <c r="Y36" i="30"/>
  <c r="Y85" i="30"/>
  <c r="Y40" i="30"/>
  <c r="Y53" i="30"/>
  <c r="Y64" i="30"/>
  <c r="Y74" i="30"/>
  <c r="Y84" i="30"/>
  <c r="Y96" i="30"/>
  <c r="Y114" i="30"/>
  <c r="Y131" i="30"/>
  <c r="Q6" i="30"/>
  <c r="AJ6" i="30"/>
  <c r="AJ121" i="30"/>
  <c r="AJ119" i="30"/>
  <c r="AJ117" i="30"/>
  <c r="AJ115" i="30"/>
  <c r="AJ113" i="30"/>
  <c r="AJ111" i="30"/>
  <c r="AJ109" i="30"/>
  <c r="AJ107" i="30"/>
  <c r="AJ105" i="30"/>
  <c r="AJ103" i="30"/>
  <c r="AJ101" i="30"/>
  <c r="AJ99" i="30"/>
  <c r="AJ97" i="30"/>
  <c r="AJ95" i="30"/>
  <c r="AJ93" i="30"/>
  <c r="AJ91" i="30"/>
  <c r="AJ89" i="30"/>
  <c r="AJ87" i="30"/>
  <c r="AJ85" i="30"/>
  <c r="AJ83" i="30"/>
  <c r="AJ81" i="30"/>
  <c r="AJ79" i="30"/>
  <c r="AJ77" i="30"/>
  <c r="AJ75" i="30"/>
  <c r="AJ73" i="30"/>
  <c r="AJ71" i="30"/>
  <c r="AJ69" i="30"/>
  <c r="AJ67" i="30"/>
  <c r="AJ65" i="30"/>
  <c r="AJ63" i="30"/>
  <c r="AJ61" i="30"/>
  <c r="AJ59" i="30"/>
  <c r="AJ57" i="30"/>
  <c r="AJ55" i="30"/>
  <c r="AJ53" i="30"/>
  <c r="AJ51" i="30"/>
  <c r="AJ49" i="30"/>
  <c r="AJ47" i="30"/>
  <c r="AJ45" i="30"/>
  <c r="AJ42" i="30"/>
  <c r="AJ41" i="30"/>
  <c r="AJ30" i="30"/>
  <c r="AJ25" i="30"/>
  <c r="AJ16" i="30"/>
  <c r="AJ43" i="30"/>
  <c r="AJ36" i="30"/>
  <c r="AJ27" i="30"/>
  <c r="AJ20" i="30"/>
  <c r="AJ24" i="30"/>
  <c r="AJ33" i="30"/>
  <c r="AJ18" i="30"/>
  <c r="AJ26" i="30"/>
  <c r="AJ37" i="30"/>
  <c r="AJ125" i="30"/>
  <c r="AJ129" i="30"/>
  <c r="AJ133" i="30"/>
  <c r="AJ137" i="30"/>
  <c r="AJ141" i="30"/>
  <c r="AJ145" i="30"/>
  <c r="AJ149" i="30"/>
  <c r="AJ23" i="30"/>
  <c r="AJ13" i="30"/>
  <c r="AJ19" i="30"/>
  <c r="AJ10" i="30"/>
  <c r="AJ5" i="30"/>
  <c r="AJ9" i="30"/>
  <c r="AJ44" i="30"/>
  <c r="AJ50" i="30"/>
  <c r="AJ54" i="30"/>
  <c r="AJ58" i="30"/>
  <c r="AJ62" i="30"/>
  <c r="AJ66" i="30"/>
  <c r="AJ70" i="30"/>
  <c r="AJ74" i="30"/>
  <c r="AJ78" i="30"/>
  <c r="AJ82" i="30"/>
  <c r="AJ86" i="30"/>
  <c r="AJ90" i="30"/>
  <c r="AJ94" i="30"/>
  <c r="AJ98" i="30"/>
  <c r="AJ102" i="30"/>
  <c r="AJ106" i="30"/>
  <c r="AJ110" i="30"/>
  <c r="AJ114" i="30"/>
  <c r="AJ118" i="30"/>
  <c r="AJ122" i="30"/>
  <c r="AJ11" i="30"/>
  <c r="AJ29" i="30"/>
  <c r="AJ32" i="30"/>
  <c r="AJ38" i="30"/>
  <c r="AJ124" i="30"/>
  <c r="AJ128" i="30"/>
  <c r="AJ132" i="30"/>
  <c r="AJ136" i="30"/>
  <c r="AJ140" i="30"/>
  <c r="AJ144" i="30"/>
  <c r="AJ148" i="30"/>
  <c r="AJ28" i="30"/>
  <c r="AJ46" i="30"/>
  <c r="AJ14" i="30"/>
  <c r="AJ21" i="30"/>
  <c r="AJ31" i="30"/>
  <c r="AJ34" i="30"/>
  <c r="AJ12" i="30"/>
  <c r="AJ35" i="30"/>
  <c r="AJ60" i="30"/>
  <c r="AJ76" i="30"/>
  <c r="AJ92" i="30"/>
  <c r="AJ108" i="30"/>
  <c r="AJ130" i="30"/>
  <c r="AJ135" i="30"/>
  <c r="AJ146" i="30"/>
  <c r="AJ134" i="30"/>
  <c r="AJ150" i="30"/>
  <c r="AJ17" i="30"/>
  <c r="AJ48" i="30"/>
  <c r="AJ64" i="30"/>
  <c r="AJ80" i="30"/>
  <c r="AJ96" i="30"/>
  <c r="AJ112" i="30"/>
  <c r="AJ15" i="30"/>
  <c r="AJ39" i="30"/>
  <c r="AJ126" i="30"/>
  <c r="AJ131" i="30"/>
  <c r="AJ142" i="30"/>
  <c r="AJ147" i="30"/>
  <c r="AJ22" i="30"/>
  <c r="AJ52" i="30"/>
  <c r="AJ68" i="30"/>
  <c r="AJ84" i="30"/>
  <c r="AJ100" i="30"/>
  <c r="AJ116" i="30"/>
  <c r="AJ7" i="30"/>
  <c r="AJ40" i="30"/>
  <c r="AJ127" i="30"/>
  <c r="AJ138" i="30"/>
  <c r="AJ143" i="30"/>
  <c r="AJ8" i="30"/>
  <c r="AJ56" i="30"/>
  <c r="AJ72" i="30"/>
  <c r="AJ88" i="30"/>
  <c r="AJ104" i="30"/>
  <c r="AJ120" i="30"/>
  <c r="AJ123" i="30"/>
  <c r="AJ139" i="30"/>
  <c r="Y137" i="29"/>
  <c r="Y135" i="29"/>
  <c r="Y123" i="29"/>
  <c r="Y121" i="29"/>
  <c r="Y109" i="29"/>
  <c r="Y107" i="29"/>
  <c r="Y103" i="29"/>
  <c r="Y93" i="29"/>
  <c r="Y91" i="29"/>
  <c r="Y85" i="29"/>
  <c r="Y83" i="29"/>
  <c r="Y77" i="29"/>
  <c r="Y75" i="29"/>
  <c r="Y67" i="29"/>
  <c r="Y65" i="29"/>
  <c r="Y61" i="29"/>
  <c r="Y59" i="29"/>
  <c r="Y57" i="29"/>
  <c r="Y53" i="29"/>
  <c r="Y51" i="29"/>
  <c r="Y45" i="29"/>
  <c r="Y41" i="29"/>
  <c r="Y150" i="29"/>
  <c r="Y148" i="29"/>
  <c r="Y146" i="29"/>
  <c r="Y144" i="29"/>
  <c r="Y142" i="29"/>
  <c r="Y140" i="29"/>
  <c r="Y138" i="29"/>
  <c r="Y136" i="29"/>
  <c r="Y134" i="29"/>
  <c r="Y132" i="29"/>
  <c r="Y130" i="29"/>
  <c r="Y128" i="29"/>
  <c r="Y126" i="29"/>
  <c r="Y149" i="29"/>
  <c r="Y147" i="29"/>
  <c r="Y145" i="29"/>
  <c r="Y143" i="29"/>
  <c r="Y141" i="29"/>
  <c r="Y139" i="29"/>
  <c r="Y133" i="29"/>
  <c r="Y131" i="29"/>
  <c r="Y129" i="29"/>
  <c r="Y127" i="29"/>
  <c r="Y125" i="29"/>
  <c r="Y119" i="29"/>
  <c r="Y117" i="29"/>
  <c r="Y115" i="29"/>
  <c r="Y113" i="29"/>
  <c r="Y111" i="29"/>
  <c r="Y105" i="29"/>
  <c r="Y101" i="29"/>
  <c r="Y99" i="29"/>
  <c r="Y97" i="29"/>
  <c r="Y95" i="29"/>
  <c r="Y89" i="29"/>
  <c r="Y87" i="29"/>
  <c r="Y81" i="29"/>
  <c r="Y79" i="29"/>
  <c r="Y73" i="29"/>
  <c r="Y71" i="29"/>
  <c r="Y69" i="29"/>
  <c r="Y63" i="29"/>
  <c r="Y55" i="29"/>
  <c r="Y49" i="29"/>
  <c r="Y47" i="29"/>
  <c r="Y34" i="29"/>
  <c r="Y28" i="29"/>
  <c r="Y33" i="29"/>
  <c r="Y54" i="29"/>
  <c r="Y66" i="29"/>
  <c r="Y78" i="29"/>
  <c r="Y88" i="29"/>
  <c r="Y98" i="29"/>
  <c r="Y122" i="29"/>
  <c r="Y46" i="29"/>
  <c r="Y58" i="29"/>
  <c r="Y68" i="29"/>
  <c r="Y80" i="29"/>
  <c r="Y92" i="29"/>
  <c r="Y104" i="29"/>
  <c r="Y124" i="29"/>
  <c r="Y38" i="29"/>
  <c r="Y50" i="29"/>
  <c r="Y74" i="29"/>
  <c r="Y102" i="29"/>
  <c r="Y116" i="29"/>
  <c r="Y62" i="29"/>
  <c r="Y86" i="29"/>
  <c r="Y110" i="29"/>
  <c r="Y42" i="29"/>
  <c r="Y64" i="29"/>
  <c r="Y100" i="29"/>
  <c r="Y118" i="29"/>
  <c r="Y32" i="29"/>
  <c r="Y39" i="29"/>
  <c r="Y56" i="29"/>
  <c r="Y114" i="29"/>
  <c r="Y36" i="29"/>
  <c r="Y48" i="29"/>
  <c r="Y70" i="29"/>
  <c r="Y94" i="29"/>
  <c r="Y37" i="29"/>
  <c r="Y72" i="29"/>
  <c r="Y106" i="29"/>
  <c r="Y120" i="29"/>
  <c r="Y30" i="29"/>
  <c r="Y43" i="29"/>
  <c r="Y35" i="29"/>
  <c r="Y40" i="29"/>
  <c r="Y52" i="29"/>
  <c r="Y76" i="29"/>
  <c r="Y96" i="29"/>
  <c r="Y29" i="29"/>
  <c r="Y44" i="29"/>
  <c r="Y82" i="29"/>
  <c r="Y112" i="29"/>
  <c r="Y31" i="29"/>
  <c r="Y60" i="29"/>
  <c r="Y84" i="29"/>
  <c r="Y108" i="29"/>
  <c r="Y90" i="29"/>
  <c r="AJ149" i="29"/>
  <c r="AJ147" i="29"/>
  <c r="AJ145" i="29"/>
  <c r="AJ143" i="29"/>
  <c r="AJ141" i="29"/>
  <c r="AJ139" i="29"/>
  <c r="AJ137" i="29"/>
  <c r="AJ135" i="29"/>
  <c r="AJ133" i="29"/>
  <c r="AJ131" i="29"/>
  <c r="AJ129" i="29"/>
  <c r="AJ127" i="29"/>
  <c r="AJ124" i="29"/>
  <c r="AJ118" i="29"/>
  <c r="AJ116" i="29"/>
  <c r="AJ108" i="29"/>
  <c r="AJ106" i="29"/>
  <c r="AJ102" i="29"/>
  <c r="AJ100" i="29"/>
  <c r="AJ98" i="29"/>
  <c r="AJ94" i="29"/>
  <c r="AJ92" i="29"/>
  <c r="AJ86" i="29"/>
  <c r="AJ82" i="29"/>
  <c r="AJ78" i="29"/>
  <c r="AJ74" i="29"/>
  <c r="AJ72" i="29"/>
  <c r="AJ70" i="29"/>
  <c r="AJ66" i="29"/>
  <c r="AJ64" i="29"/>
  <c r="AJ60" i="29"/>
  <c r="AJ58" i="29"/>
  <c r="AJ54" i="29"/>
  <c r="AJ50" i="29"/>
  <c r="AJ48" i="29"/>
  <c r="AJ11" i="29"/>
  <c r="AJ9" i="29"/>
  <c r="AJ16" i="29"/>
  <c r="AJ14" i="29"/>
  <c r="AJ12" i="29"/>
  <c r="AJ7" i="29"/>
  <c r="AJ122" i="29"/>
  <c r="AJ120" i="29"/>
  <c r="AJ114" i="29"/>
  <c r="AJ112" i="29"/>
  <c r="AJ110" i="29"/>
  <c r="AJ104" i="29"/>
  <c r="AJ96" i="29"/>
  <c r="AJ90" i="29"/>
  <c r="AJ88" i="29"/>
  <c r="AJ84" i="29"/>
  <c r="AJ80" i="29"/>
  <c r="AJ76" i="29"/>
  <c r="AJ68" i="29"/>
  <c r="AJ62" i="29"/>
  <c r="AJ56" i="29"/>
  <c r="AJ52" i="29"/>
  <c r="AJ46" i="29"/>
  <c r="AJ44" i="29"/>
  <c r="AJ40" i="29"/>
  <c r="AJ38" i="29"/>
  <c r="AJ36" i="29"/>
  <c r="AJ19" i="29"/>
  <c r="AJ8" i="29"/>
  <c r="AJ6" i="29"/>
  <c r="AJ35" i="29"/>
  <c r="AJ34" i="29"/>
  <c r="AJ31" i="29"/>
  <c r="AJ23" i="29"/>
  <c r="AJ22" i="29"/>
  <c r="AJ18" i="29"/>
  <c r="AJ15" i="29"/>
  <c r="AJ25" i="29"/>
  <c r="AJ30" i="29"/>
  <c r="AJ42" i="29"/>
  <c r="AJ26" i="29"/>
  <c r="AJ29" i="29"/>
  <c r="AJ32" i="29"/>
  <c r="AJ5" i="29"/>
  <c r="AJ17" i="29"/>
  <c r="AJ24" i="29"/>
  <c r="AJ39" i="29"/>
  <c r="AJ45" i="29"/>
  <c r="AJ53" i="29"/>
  <c r="AJ61" i="29"/>
  <c r="AJ69" i="29"/>
  <c r="AJ77" i="29"/>
  <c r="AJ85" i="29"/>
  <c r="AJ93" i="29"/>
  <c r="AJ101" i="29"/>
  <c r="AJ109" i="29"/>
  <c r="AJ117" i="29"/>
  <c r="AJ125" i="29"/>
  <c r="AJ126" i="29"/>
  <c r="AJ128" i="29"/>
  <c r="AJ130" i="29"/>
  <c r="AJ132" i="29"/>
  <c r="AJ134" i="29"/>
  <c r="AJ136" i="29"/>
  <c r="AJ138" i="29"/>
  <c r="AJ140" i="29"/>
  <c r="AJ142" i="29"/>
  <c r="AJ144" i="29"/>
  <c r="AJ146" i="29"/>
  <c r="AJ148" i="29"/>
  <c r="AJ150" i="29"/>
  <c r="AJ27" i="29"/>
  <c r="AJ37" i="29"/>
  <c r="AJ51" i="29"/>
  <c r="AJ59" i="29"/>
  <c r="AJ67" i="29"/>
  <c r="AJ75" i="29"/>
  <c r="AJ83" i="29"/>
  <c r="AJ91" i="29"/>
  <c r="AJ99" i="29"/>
  <c r="AJ107" i="29"/>
  <c r="AJ115" i="29"/>
  <c r="AJ123" i="29"/>
  <c r="AJ13" i="29"/>
  <c r="AJ10" i="29"/>
  <c r="AJ43" i="29"/>
  <c r="AJ20" i="29"/>
  <c r="AJ28" i="29"/>
  <c r="AJ33" i="29"/>
  <c r="AJ49" i="29"/>
  <c r="AJ57" i="29"/>
  <c r="AJ65" i="29"/>
  <c r="AJ73" i="29"/>
  <c r="AJ81" i="29"/>
  <c r="AJ89" i="29"/>
  <c r="AJ97" i="29"/>
  <c r="AJ105" i="29"/>
  <c r="AJ113" i="29"/>
  <c r="AJ121" i="29"/>
  <c r="AJ21" i="29"/>
  <c r="AJ41" i="29"/>
  <c r="AJ47" i="29"/>
  <c r="AJ55" i="29"/>
  <c r="AJ63" i="29"/>
  <c r="AJ71" i="29"/>
  <c r="AJ79" i="29"/>
  <c r="AJ87" i="29"/>
  <c r="AJ95" i="29"/>
  <c r="AJ103" i="29"/>
  <c r="AJ111" i="29"/>
  <c r="AJ119" i="29"/>
  <c r="Q6" i="29"/>
  <c r="AJ103" i="28"/>
  <c r="AJ101" i="28"/>
  <c r="AJ99" i="28"/>
  <c r="AJ97" i="28"/>
  <c r="AJ95" i="28"/>
  <c r="AJ93" i="28"/>
  <c r="AJ91" i="28"/>
  <c r="AJ89" i="28"/>
  <c r="AJ87" i="28"/>
  <c r="AJ83" i="28"/>
  <c r="AJ81" i="28"/>
  <c r="AJ79" i="28"/>
  <c r="AJ77" i="28"/>
  <c r="AJ75" i="28"/>
  <c r="AJ73" i="28"/>
  <c r="AJ69" i="28"/>
  <c r="AJ61" i="28"/>
  <c r="AJ59" i="28"/>
  <c r="AJ57" i="28"/>
  <c r="AJ53" i="28"/>
  <c r="AJ51" i="28"/>
  <c r="AJ49" i="28"/>
  <c r="AJ47" i="28"/>
  <c r="AJ34" i="28"/>
  <c r="AJ28" i="28"/>
  <c r="AJ9" i="28"/>
  <c r="AJ43" i="28"/>
  <c r="AJ30" i="28"/>
  <c r="AJ24" i="28"/>
  <c r="AJ21" i="28"/>
  <c r="AJ13" i="28"/>
  <c r="AJ12" i="28"/>
  <c r="AJ85" i="28"/>
  <c r="AJ71" i="28"/>
  <c r="AJ67" i="28"/>
  <c r="AJ65" i="28"/>
  <c r="AJ63" i="28"/>
  <c r="AJ55" i="28"/>
  <c r="AJ45" i="28"/>
  <c r="AJ42" i="28"/>
  <c r="AJ41" i="28"/>
  <c r="AJ8" i="28"/>
  <c r="AJ18" i="28"/>
  <c r="AJ15" i="28"/>
  <c r="AJ14" i="28"/>
  <c r="AJ11" i="28"/>
  <c r="AJ7" i="28"/>
  <c r="AJ6" i="28"/>
  <c r="AJ5" i="28"/>
  <c r="AJ27" i="28"/>
  <c r="AJ36" i="28"/>
  <c r="AJ20" i="28"/>
  <c r="AJ19" i="28"/>
  <c r="AJ10" i="28"/>
  <c r="AJ32" i="28"/>
  <c r="AJ25" i="28"/>
  <c r="AJ40" i="28"/>
  <c r="AJ16" i="28"/>
  <c r="AJ17" i="28"/>
  <c r="AJ29" i="28"/>
  <c r="AJ37" i="28"/>
  <c r="AJ50" i="28"/>
  <c r="AJ58" i="28"/>
  <c r="AJ66" i="28"/>
  <c r="AJ74" i="28"/>
  <c r="AJ82" i="28"/>
  <c r="AJ90" i="28"/>
  <c r="AJ98" i="28"/>
  <c r="AJ38" i="28"/>
  <c r="AJ31" i="28"/>
  <c r="AJ48" i="28"/>
  <c r="AJ60" i="28"/>
  <c r="AJ70" i="28"/>
  <c r="AJ80" i="28"/>
  <c r="AJ92" i="28"/>
  <c r="AJ102" i="28"/>
  <c r="AJ106" i="28"/>
  <c r="AJ114" i="28"/>
  <c r="AJ122" i="28"/>
  <c r="AJ130" i="28"/>
  <c r="AJ138" i="28"/>
  <c r="AJ146" i="28"/>
  <c r="AJ107" i="28"/>
  <c r="AJ115" i="28"/>
  <c r="AJ123" i="28"/>
  <c r="AJ131" i="28"/>
  <c r="AJ139" i="28"/>
  <c r="AJ147" i="28"/>
  <c r="AJ26" i="28"/>
  <c r="AJ22" i="28"/>
  <c r="AJ33" i="28"/>
  <c r="AJ52" i="28"/>
  <c r="AJ62" i="28"/>
  <c r="AJ72" i="28"/>
  <c r="AJ84" i="28"/>
  <c r="AJ94" i="28"/>
  <c r="AJ104" i="28"/>
  <c r="AJ112" i="28"/>
  <c r="AJ120" i="28"/>
  <c r="AJ128" i="28"/>
  <c r="AJ136" i="28"/>
  <c r="AJ144" i="28"/>
  <c r="AJ105" i="28"/>
  <c r="AJ113" i="28"/>
  <c r="AJ121" i="28"/>
  <c r="AJ129" i="28"/>
  <c r="AJ137" i="28"/>
  <c r="AJ145" i="28"/>
  <c r="AJ39" i="28"/>
  <c r="AJ46" i="28"/>
  <c r="AJ56" i="28"/>
  <c r="AJ68" i="28"/>
  <c r="AJ78" i="28"/>
  <c r="AJ88" i="28"/>
  <c r="AJ100" i="28"/>
  <c r="AJ108" i="28"/>
  <c r="AJ116" i="28"/>
  <c r="AJ124" i="28"/>
  <c r="AJ132" i="28"/>
  <c r="AJ140" i="28"/>
  <c r="AJ148" i="28"/>
  <c r="AJ44" i="28"/>
  <c r="AJ86" i="28"/>
  <c r="AJ118" i="28"/>
  <c r="AJ134" i="28"/>
  <c r="AJ150" i="28"/>
  <c r="AJ111" i="28"/>
  <c r="AJ127" i="28"/>
  <c r="AJ143" i="28"/>
  <c r="AJ54" i="28"/>
  <c r="AJ96" i="28"/>
  <c r="AJ117" i="28"/>
  <c r="AJ133" i="28"/>
  <c r="AJ149" i="28"/>
  <c r="AJ23" i="28"/>
  <c r="AJ64" i="28"/>
  <c r="AJ110" i="28"/>
  <c r="AJ126" i="28"/>
  <c r="AJ142" i="28"/>
  <c r="AJ119" i="28"/>
  <c r="AJ135" i="28"/>
  <c r="AJ35" i="28"/>
  <c r="AJ76" i="28"/>
  <c r="AJ109" i="28"/>
  <c r="AJ125" i="28"/>
  <c r="AJ141" i="28"/>
  <c r="Y30" i="28"/>
  <c r="Y40" i="28"/>
  <c r="Y38" i="28"/>
  <c r="Y36" i="28"/>
  <c r="Y29" i="28"/>
  <c r="Y31" i="28"/>
  <c r="Y34" i="28"/>
  <c r="Y32" i="28"/>
  <c r="Y47" i="28"/>
  <c r="Y51" i="28"/>
  <c r="Y55" i="28"/>
  <c r="Y59" i="28"/>
  <c r="Y63" i="28"/>
  <c r="Y67" i="28"/>
  <c r="Y71" i="28"/>
  <c r="Y75" i="28"/>
  <c r="Y79" i="28"/>
  <c r="Y83" i="28"/>
  <c r="Y87" i="28"/>
  <c r="Y91" i="28"/>
  <c r="Y95" i="28"/>
  <c r="Y99" i="28"/>
  <c r="Y103" i="28"/>
  <c r="Y43" i="28"/>
  <c r="Y45" i="28"/>
  <c r="Y50" i="28"/>
  <c r="Y56" i="28"/>
  <c r="Y61" i="28"/>
  <c r="Y66" i="28"/>
  <c r="Y72" i="28"/>
  <c r="Y77" i="28"/>
  <c r="Y82" i="28"/>
  <c r="Y88" i="28"/>
  <c r="Y93" i="28"/>
  <c r="Y98" i="28"/>
  <c r="Y104" i="28"/>
  <c r="Y41" i="28"/>
  <c r="Y105" i="28"/>
  <c r="Y110" i="28"/>
  <c r="Y113" i="28"/>
  <c r="Y118" i="28"/>
  <c r="Y121" i="28"/>
  <c r="Y126" i="28"/>
  <c r="Y129" i="28"/>
  <c r="Y134" i="28"/>
  <c r="Y137" i="28"/>
  <c r="Y142" i="28"/>
  <c r="Y145" i="28"/>
  <c r="Y150" i="28"/>
  <c r="Y37" i="28"/>
  <c r="Y46" i="28"/>
  <c r="Y52" i="28"/>
  <c r="Y57" i="28"/>
  <c r="Y62" i="28"/>
  <c r="Y68" i="28"/>
  <c r="Y73" i="28"/>
  <c r="Y78" i="28"/>
  <c r="Y84" i="28"/>
  <c r="Y89" i="28"/>
  <c r="Y94" i="28"/>
  <c r="Y100" i="28"/>
  <c r="Y42" i="28"/>
  <c r="Y108" i="28"/>
  <c r="Y111" i="28"/>
  <c r="Y116" i="28"/>
  <c r="Y119" i="28"/>
  <c r="Y124" i="28"/>
  <c r="Y127" i="28"/>
  <c r="Y132" i="28"/>
  <c r="Y135" i="28"/>
  <c r="Y140" i="28"/>
  <c r="Y143" i="28"/>
  <c r="Y148" i="28"/>
  <c r="Y33" i="28"/>
  <c r="Y35" i="28"/>
  <c r="Y44" i="28"/>
  <c r="Y49" i="28"/>
  <c r="Y54" i="28"/>
  <c r="Y60" i="28"/>
  <c r="Y65" i="28"/>
  <c r="Y70" i="28"/>
  <c r="Y76" i="28"/>
  <c r="Y81" i="28"/>
  <c r="Y86" i="28"/>
  <c r="Y92" i="28"/>
  <c r="Y97" i="28"/>
  <c r="Y102" i="28"/>
  <c r="Y28" i="28"/>
  <c r="Y64" i="28"/>
  <c r="Y85" i="28"/>
  <c r="Y106" i="28"/>
  <c r="Y117" i="28"/>
  <c r="Y122" i="28"/>
  <c r="Y133" i="28"/>
  <c r="Y138" i="28"/>
  <c r="Y149" i="28"/>
  <c r="Y48" i="28"/>
  <c r="Y69" i="28"/>
  <c r="Y90" i="28"/>
  <c r="Y107" i="28"/>
  <c r="Y112" i="28"/>
  <c r="Y123" i="28"/>
  <c r="Y128" i="28"/>
  <c r="Y139" i="28"/>
  <c r="Y144" i="28"/>
  <c r="Y39" i="28"/>
  <c r="Y53" i="28"/>
  <c r="Y74" i="28"/>
  <c r="Y96" i="28"/>
  <c r="Y109" i="28"/>
  <c r="Y114" i="28"/>
  <c r="Y125" i="28"/>
  <c r="Y130" i="28"/>
  <c r="Y141" i="28"/>
  <c r="Y146" i="28"/>
  <c r="Y58" i="28"/>
  <c r="Y80" i="28"/>
  <c r="Y101" i="28"/>
  <c r="Y115" i="28"/>
  <c r="Y120" i="28"/>
  <c r="Y131" i="28"/>
  <c r="Y136" i="28"/>
  <c r="Y147" i="28"/>
  <c r="AJ149" i="26"/>
  <c r="AJ147" i="26"/>
  <c r="AJ145" i="26"/>
  <c r="AJ143" i="26"/>
  <c r="AJ141" i="26"/>
  <c r="AJ139" i="26"/>
  <c r="AJ137" i="26"/>
  <c r="AJ135" i="26"/>
  <c r="AJ133" i="26"/>
  <c r="AJ131" i="26"/>
  <c r="AJ129" i="26"/>
  <c r="AJ127" i="26"/>
  <c r="AJ125" i="26"/>
  <c r="AJ123" i="26"/>
  <c r="AJ121" i="26"/>
  <c r="AJ119" i="26"/>
  <c r="AJ117" i="26"/>
  <c r="AJ115" i="26"/>
  <c r="AJ40" i="26"/>
  <c r="AJ38" i="26"/>
  <c r="AJ36" i="26"/>
  <c r="AJ27" i="26"/>
  <c r="AJ25" i="26"/>
  <c r="AJ20" i="26"/>
  <c r="AJ19" i="26"/>
  <c r="AJ16" i="26"/>
  <c r="AJ6" i="26"/>
  <c r="AJ32" i="26"/>
  <c r="AJ14" i="26"/>
  <c r="AJ13" i="26"/>
  <c r="AJ49" i="26"/>
  <c r="AJ63" i="26"/>
  <c r="AJ77" i="26"/>
  <c r="AJ34" i="26"/>
  <c r="AJ55" i="26"/>
  <c r="AJ75" i="26"/>
  <c r="AJ8" i="26"/>
  <c r="AJ96" i="26"/>
  <c r="AJ106" i="26"/>
  <c r="AJ50" i="26"/>
  <c r="AJ58" i="26"/>
  <c r="AJ66" i="26"/>
  <c r="AJ74" i="26"/>
  <c r="AJ82" i="26"/>
  <c r="AJ29" i="26"/>
  <c r="AJ102" i="26"/>
  <c r="AJ108" i="26"/>
  <c r="AJ39" i="26"/>
  <c r="AJ11" i="26"/>
  <c r="AJ24" i="26"/>
  <c r="AJ101" i="26"/>
  <c r="AJ111" i="26"/>
  <c r="AJ128" i="26"/>
  <c r="AJ138" i="26"/>
  <c r="AJ144" i="26"/>
  <c r="AJ91" i="26"/>
  <c r="AJ120" i="26"/>
  <c r="AJ124" i="26"/>
  <c r="AJ134" i="26"/>
  <c r="AJ99" i="26"/>
  <c r="AJ126" i="26"/>
  <c r="AJ136" i="26"/>
  <c r="AJ59" i="26"/>
  <c r="AJ100" i="26"/>
  <c r="AJ21" i="26"/>
  <c r="AJ107" i="26"/>
  <c r="AJ146" i="26"/>
  <c r="AJ53" i="26"/>
  <c r="AJ67" i="26"/>
  <c r="AJ81" i="26"/>
  <c r="AJ41" i="26"/>
  <c r="AJ61" i="26"/>
  <c r="AJ79" i="26"/>
  <c r="AJ26" i="26"/>
  <c r="AJ12" i="26"/>
  <c r="AJ44" i="26"/>
  <c r="AJ52" i="26"/>
  <c r="AJ60" i="26"/>
  <c r="AJ68" i="26"/>
  <c r="AJ76" i="26"/>
  <c r="AJ84" i="26"/>
  <c r="AJ5" i="26"/>
  <c r="AJ22" i="26"/>
  <c r="AJ90" i="26"/>
  <c r="AJ110" i="26"/>
  <c r="AJ7" i="26"/>
  <c r="AJ23" i="26"/>
  <c r="AJ30" i="26"/>
  <c r="AJ89" i="26"/>
  <c r="AJ103" i="26"/>
  <c r="AJ113" i="26"/>
  <c r="AJ132" i="26"/>
  <c r="AJ142" i="26"/>
  <c r="AJ93" i="26"/>
  <c r="AJ130" i="26"/>
  <c r="AJ140" i="26"/>
  <c r="AJ45" i="26"/>
  <c r="AJ57" i="26"/>
  <c r="AJ71" i="26"/>
  <c r="AJ83" i="26"/>
  <c r="AJ28" i="26"/>
  <c r="AJ65" i="26"/>
  <c r="AJ85" i="26"/>
  <c r="AJ33" i="26"/>
  <c r="AJ92" i="26"/>
  <c r="AJ35" i="26"/>
  <c r="AJ46" i="26"/>
  <c r="AJ54" i="26"/>
  <c r="AJ62" i="26"/>
  <c r="AJ70" i="26"/>
  <c r="AJ78" i="26"/>
  <c r="AJ86" i="26"/>
  <c r="AJ9" i="26"/>
  <c r="AJ98" i="26"/>
  <c r="AJ112" i="26"/>
  <c r="AJ17" i="26"/>
  <c r="AJ37" i="26"/>
  <c r="AJ18" i="26"/>
  <c r="AJ31" i="26"/>
  <c r="AJ43" i="26"/>
  <c r="AJ95" i="26"/>
  <c r="AJ105" i="26"/>
  <c r="AJ148" i="26"/>
  <c r="AJ118" i="26"/>
  <c r="AJ122" i="26"/>
  <c r="AJ47" i="26"/>
  <c r="AJ73" i="26"/>
  <c r="AJ87" i="26"/>
  <c r="AJ51" i="26"/>
  <c r="AJ69" i="26"/>
  <c r="AJ42" i="26"/>
  <c r="AJ15" i="26"/>
  <c r="AJ94" i="26"/>
  <c r="AJ104" i="26"/>
  <c r="AJ114" i="26"/>
  <c r="AJ48" i="26"/>
  <c r="AJ56" i="26"/>
  <c r="AJ64" i="26"/>
  <c r="AJ72" i="26"/>
  <c r="AJ80" i="26"/>
  <c r="AJ88" i="26"/>
  <c r="AJ10" i="26"/>
  <c r="AJ97" i="26"/>
  <c r="AJ116" i="26"/>
  <c r="AJ109" i="26"/>
  <c r="Y32" i="26"/>
  <c r="Y87" i="26"/>
  <c r="Y85" i="26"/>
  <c r="Y83" i="26"/>
  <c r="Y79" i="26"/>
  <c r="Y77" i="26"/>
  <c r="Y75" i="26"/>
  <c r="Y73" i="26"/>
  <c r="Y71" i="26"/>
  <c r="Y65" i="26"/>
  <c r="Y63" i="26"/>
  <c r="Y59" i="26"/>
  <c r="Y57" i="26"/>
  <c r="Y55" i="26"/>
  <c r="Y51" i="26"/>
  <c r="Y49" i="26"/>
  <c r="Y45" i="26"/>
  <c r="Y149" i="26"/>
  <c r="Y148" i="26"/>
  <c r="Y147" i="26"/>
  <c r="Y146" i="26"/>
  <c r="Y145" i="26"/>
  <c r="Y144" i="26"/>
  <c r="Y143" i="26"/>
  <c r="Y142" i="26"/>
  <c r="Y141" i="26"/>
  <c r="Y140" i="26"/>
  <c r="Y139" i="26"/>
  <c r="Y138" i="26"/>
  <c r="Y137" i="26"/>
  <c r="Y136" i="26"/>
  <c r="Y135" i="26"/>
  <c r="Y134" i="26"/>
  <c r="Y133" i="26"/>
  <c r="Y132" i="26"/>
  <c r="Y131" i="26"/>
  <c r="Y130" i="26"/>
  <c r="Y129" i="26"/>
  <c r="Y128" i="26"/>
  <c r="Y127" i="26"/>
  <c r="Y126" i="26"/>
  <c r="Y125" i="26"/>
  <c r="Y124" i="26"/>
  <c r="Y123" i="26"/>
  <c r="Y122" i="26"/>
  <c r="Y121" i="26"/>
  <c r="Y120" i="26"/>
  <c r="Y119" i="26"/>
  <c r="Y118" i="26"/>
  <c r="Y117" i="26"/>
  <c r="Y116" i="26"/>
  <c r="Y115" i="26"/>
  <c r="Y113" i="26"/>
  <c r="Y111" i="26"/>
  <c r="Y109" i="26"/>
  <c r="Y107" i="26"/>
  <c r="Y105" i="26"/>
  <c r="Y103" i="26"/>
  <c r="Y101" i="26"/>
  <c r="Y99" i="26"/>
  <c r="Y97" i="26"/>
  <c r="Y95" i="26"/>
  <c r="Y93" i="26"/>
  <c r="Y91" i="26"/>
  <c r="Y89" i="26"/>
  <c r="Y81" i="26"/>
  <c r="Y69" i="26"/>
  <c r="Y67" i="26"/>
  <c r="Y61" i="26"/>
  <c r="Y53" i="26"/>
  <c r="Y47" i="26"/>
  <c r="Y34" i="26"/>
  <c r="Y46" i="26"/>
  <c r="Y64" i="26"/>
  <c r="Y76" i="26"/>
  <c r="Y88" i="26"/>
  <c r="Y48" i="26"/>
  <c r="Y62" i="26"/>
  <c r="Y84" i="26"/>
  <c r="Y39" i="26"/>
  <c r="Y42" i="26"/>
  <c r="Y90" i="26"/>
  <c r="Y92" i="26"/>
  <c r="Y94" i="26"/>
  <c r="Y96" i="26"/>
  <c r="Y98" i="26"/>
  <c r="Y100" i="26"/>
  <c r="Y102" i="26"/>
  <c r="Y104" i="26"/>
  <c r="Y106" i="26"/>
  <c r="Y108" i="26"/>
  <c r="Y110" i="26"/>
  <c r="Y112" i="26"/>
  <c r="Y114" i="26"/>
  <c r="Y35" i="26"/>
  <c r="Y56" i="26"/>
  <c r="Y82" i="26"/>
  <c r="Y30" i="26"/>
  <c r="Y52" i="26"/>
  <c r="Y66" i="26"/>
  <c r="Y78" i="26"/>
  <c r="Y50" i="26"/>
  <c r="Y68" i="26"/>
  <c r="Y36" i="26"/>
  <c r="Y40" i="26"/>
  <c r="Y58" i="26"/>
  <c r="Y72" i="26"/>
  <c r="Y80" i="26"/>
  <c r="Y54" i="26"/>
  <c r="Y70" i="26"/>
  <c r="Y29" i="26"/>
  <c r="Y33" i="26"/>
  <c r="Y43" i="26"/>
  <c r="Y28" i="26"/>
  <c r="Y37" i="26"/>
  <c r="Y41" i="26"/>
  <c r="Y44" i="26"/>
  <c r="Y60" i="26"/>
  <c r="Y74" i="26"/>
  <c r="Y86" i="26"/>
  <c r="Y31" i="26"/>
  <c r="Y38" i="26"/>
  <c r="R16" i="26" l="1"/>
  <c r="R16" i="31"/>
  <c r="S14" i="31"/>
  <c r="S15" i="31"/>
  <c r="R16" i="30"/>
  <c r="S15" i="30"/>
  <c r="S14" i="30"/>
  <c r="S15" i="29"/>
  <c r="S14" i="29"/>
  <c r="R16" i="29"/>
  <c r="S15" i="28"/>
  <c r="S14" i="28"/>
  <c r="R16" i="28"/>
  <c r="S15" i="26"/>
  <c r="S14" i="26"/>
  <c r="S5" i="31"/>
  <c r="S4" i="31"/>
  <c r="S5" i="30"/>
  <c r="S4" i="30"/>
  <c r="S5" i="29"/>
  <c r="S4" i="29"/>
  <c r="S5" i="28"/>
  <c r="S4" i="28"/>
  <c r="S5" i="26"/>
  <c r="S4" i="26"/>
  <c r="AJ4" i="31"/>
  <c r="AJ4" i="30"/>
  <c r="AJ4" i="29"/>
  <c r="AJ4" i="28"/>
  <c r="AJ4" i="26"/>
  <c r="R6" i="29"/>
  <c r="Y26" i="31"/>
  <c r="Y26" i="30"/>
  <c r="Y26" i="29"/>
  <c r="Y26" i="28"/>
  <c r="Y26" i="26"/>
  <c r="R6" i="30"/>
  <c r="R6" i="26"/>
  <c r="R6" i="31"/>
  <c r="R6" i="28"/>
  <c r="S16" i="31" l="1"/>
  <c r="S16" i="30"/>
  <c r="S16" i="28"/>
  <c r="S16" i="26"/>
  <c r="T15" i="31"/>
  <c r="T14" i="31"/>
  <c r="T15" i="30"/>
  <c r="T14" i="30"/>
  <c r="T15" i="29"/>
  <c r="T14" i="29"/>
  <c r="S16" i="29"/>
  <c r="T14" i="28"/>
  <c r="T15" i="28"/>
  <c r="T15" i="26"/>
  <c r="T14" i="26"/>
  <c r="T5" i="31"/>
  <c r="T4" i="31"/>
  <c r="T5" i="30"/>
  <c r="T4" i="30"/>
  <c r="T5" i="29"/>
  <c r="T4" i="29"/>
  <c r="T5" i="28"/>
  <c r="T4" i="28"/>
  <c r="T5" i="26"/>
  <c r="T4" i="26"/>
  <c r="S6" i="29"/>
  <c r="S6" i="26"/>
  <c r="S6" i="31"/>
  <c r="S6" i="30"/>
  <c r="S6" i="28"/>
  <c r="T16" i="26" l="1"/>
  <c r="T16" i="28"/>
  <c r="T16" i="31"/>
  <c r="T16" i="30"/>
  <c r="T16" i="29"/>
  <c r="T6" i="31"/>
  <c r="T6" i="30"/>
  <c r="T6" i="29"/>
  <c r="T6" i="28"/>
  <c r="T6" i="26"/>
  <c r="F76" i="17" l="1"/>
  <c r="E79" i="17"/>
  <c r="E47" i="17"/>
  <c r="E56" i="17" s="1"/>
  <c r="J17" i="3" l="1"/>
  <c r="AH112" i="13" s="1"/>
  <c r="J16" i="3"/>
  <c r="AF112" i="13" s="1"/>
  <c r="J15" i="3"/>
  <c r="AD112" i="13" s="1"/>
  <c r="J14" i="3"/>
  <c r="AB112" i="13" s="1"/>
  <c r="J13" i="3"/>
  <c r="Z112" i="13" s="1"/>
  <c r="J12" i="3"/>
  <c r="X112" i="13" s="1"/>
  <c r="J11" i="3"/>
  <c r="V112" i="13" s="1"/>
  <c r="J10" i="3"/>
  <c r="T112" i="13" s="1"/>
  <c r="J9" i="3"/>
  <c r="R112" i="13" s="1"/>
  <c r="J8" i="3"/>
  <c r="P112" i="13" s="1"/>
  <c r="J7" i="3"/>
  <c r="N112" i="13" s="1"/>
  <c r="J6" i="3"/>
  <c r="L112" i="13" s="1"/>
  <c r="H17" i="3"/>
  <c r="H16" i="3"/>
  <c r="AF110" i="13" s="1"/>
  <c r="AD110" i="13"/>
  <c r="H14" i="3"/>
  <c r="AB110" i="13" s="1"/>
  <c r="H13" i="3"/>
  <c r="Z110" i="13" s="1"/>
  <c r="H12" i="3"/>
  <c r="X110" i="13" s="1"/>
  <c r="H11" i="3"/>
  <c r="V110" i="13" s="1"/>
  <c r="H10" i="3"/>
  <c r="T110" i="13" s="1"/>
  <c r="H9" i="3"/>
  <c r="R110" i="13" s="1"/>
  <c r="H8" i="3"/>
  <c r="P110" i="13" s="1"/>
  <c r="H7" i="3"/>
  <c r="N110" i="13" s="1"/>
  <c r="H6" i="3"/>
  <c r="L110" i="13" s="1"/>
  <c r="I6" i="3"/>
  <c r="I7" i="3"/>
  <c r="I8" i="3"/>
  <c r="I9" i="3"/>
  <c r="I10" i="3"/>
  <c r="I11" i="3"/>
  <c r="I12" i="3"/>
  <c r="I13" i="3"/>
  <c r="I14" i="3"/>
  <c r="I15" i="3"/>
  <c r="I16" i="3"/>
  <c r="C27" i="3" s="1"/>
  <c r="I17" i="3"/>
  <c r="G17" i="3"/>
  <c r="G16" i="3"/>
  <c r="G15" i="3"/>
  <c r="G14" i="3"/>
  <c r="G13" i="3"/>
  <c r="G12" i="3"/>
  <c r="G11" i="3"/>
  <c r="G10" i="3"/>
  <c r="G9" i="3"/>
  <c r="G8" i="3"/>
  <c r="G7" i="3"/>
  <c r="G6" i="3"/>
  <c r="N109" i="13" l="1"/>
  <c r="B34" i="2"/>
  <c r="AF111" i="13"/>
  <c r="C43" i="2"/>
  <c r="E43" i="2" s="1"/>
  <c r="X111" i="13"/>
  <c r="C39" i="2"/>
  <c r="E39" i="2" s="1"/>
  <c r="P111" i="13"/>
  <c r="C35" i="2"/>
  <c r="E35" i="2" s="1"/>
  <c r="AF109" i="13"/>
  <c r="B43" i="2"/>
  <c r="R109" i="13"/>
  <c r="B36" i="2"/>
  <c r="Z109" i="13"/>
  <c r="B40" i="2"/>
  <c r="L109" i="13"/>
  <c r="B33" i="2"/>
  <c r="N124" i="2" s="1"/>
  <c r="T109" i="13"/>
  <c r="B37" i="2"/>
  <c r="AB109" i="13"/>
  <c r="B41" i="2"/>
  <c r="AH129" i="13"/>
  <c r="AH111" i="13"/>
  <c r="C44" i="2"/>
  <c r="E44" i="2" s="1"/>
  <c r="C40" i="2"/>
  <c r="E40" i="2" s="1"/>
  <c r="Z111" i="13"/>
  <c r="R111" i="13"/>
  <c r="C36" i="2"/>
  <c r="E36" i="2" s="1"/>
  <c r="V109" i="13"/>
  <c r="B38" i="2"/>
  <c r="X109" i="13"/>
  <c r="B39" i="2"/>
  <c r="AD111" i="13"/>
  <c r="C42" i="2"/>
  <c r="E42" i="2" s="1"/>
  <c r="V111" i="13"/>
  <c r="C38" i="2"/>
  <c r="E38" i="2" s="1"/>
  <c r="N111" i="13"/>
  <c r="C34" i="2"/>
  <c r="E34" i="2" s="1"/>
  <c r="B42" i="2"/>
  <c r="AD109" i="13"/>
  <c r="P109" i="13"/>
  <c r="B35" i="2"/>
  <c r="AH109" i="13"/>
  <c r="AH127" i="13"/>
  <c r="B44" i="2"/>
  <c r="C41" i="2"/>
  <c r="E41" i="2" s="1"/>
  <c r="AB111" i="13"/>
  <c r="T111" i="13"/>
  <c r="C37" i="2"/>
  <c r="E37" i="2" s="1"/>
  <c r="C33" i="2"/>
  <c r="E33" i="2" s="1"/>
  <c r="L111" i="13"/>
  <c r="AH128" i="13"/>
  <c r="AH110" i="13"/>
  <c r="H21" i="17"/>
  <c r="F77" i="17"/>
  <c r="H39" i="2" l="1"/>
  <c r="F39" i="2"/>
  <c r="G39" i="2" s="1"/>
  <c r="H41" i="2"/>
  <c r="F41" i="2"/>
  <c r="G41" i="2" s="1"/>
  <c r="H34" i="2"/>
  <c r="F34" i="2"/>
  <c r="G34" i="2" s="1"/>
  <c r="F37" i="2"/>
  <c r="G37" i="2" s="1"/>
  <c r="H37" i="2"/>
  <c r="H40" i="2"/>
  <c r="F40" i="2"/>
  <c r="G40" i="2" s="1"/>
  <c r="H35" i="2"/>
  <c r="F35" i="2"/>
  <c r="G35" i="2" s="1"/>
  <c r="H43" i="2"/>
  <c r="F43" i="2"/>
  <c r="G43" i="2" s="1"/>
  <c r="F38" i="2"/>
  <c r="G38" i="2" s="1"/>
  <c r="H38" i="2"/>
  <c r="H36" i="2"/>
  <c r="F36" i="2"/>
  <c r="G36" i="2" s="1"/>
  <c r="F44" i="2"/>
  <c r="O124" i="2"/>
  <c r="F33" i="2"/>
  <c r="F42" i="2"/>
  <c r="G42" i="2" s="1"/>
  <c r="H42" i="2"/>
  <c r="J90" i="17"/>
  <c r="I85" i="17" l="1"/>
  <c r="H85" i="17"/>
  <c r="G85" i="17"/>
  <c r="F85" i="17"/>
  <c r="E86" i="17"/>
  <c r="I86" i="17"/>
  <c r="H86" i="17"/>
  <c r="G86" i="17"/>
  <c r="F86" i="17"/>
  <c r="E80" i="17"/>
  <c r="E90" i="17" s="1"/>
  <c r="E81" i="17"/>
  <c r="E91" i="17" s="1"/>
  <c r="E82" i="17"/>
  <c r="E92" i="17" s="1"/>
  <c r="E89" i="17"/>
  <c r="E77" i="17"/>
  <c r="E76" i="17"/>
  <c r="E48" i="17" l="1"/>
  <c r="E57" i="17" s="1"/>
  <c r="E49" i="17"/>
  <c r="E58" i="17" s="1"/>
  <c r="E50" i="17"/>
  <c r="E59" i="17" s="1"/>
  <c r="F45" i="17"/>
  <c r="F44" i="17"/>
  <c r="E45" i="17"/>
  <c r="E44" i="17"/>
  <c r="E53" i="17"/>
  <c r="F53" i="17"/>
  <c r="G53" i="17"/>
  <c r="H53" i="17"/>
  <c r="I53" i="17"/>
  <c r="F52" i="17"/>
  <c r="G52" i="17"/>
  <c r="H52" i="17"/>
  <c r="I52" i="17"/>
  <c r="F48" i="17" l="1"/>
  <c r="F57" i="17" s="1"/>
  <c r="G57" i="17" s="1"/>
  <c r="F47" i="17"/>
  <c r="F56" i="17" s="1"/>
  <c r="G56" i="17" s="1"/>
  <c r="F50" i="17"/>
  <c r="F59" i="17" s="1"/>
  <c r="G59" i="17" s="1"/>
  <c r="F49" i="17"/>
  <c r="F58" i="17" s="1"/>
  <c r="G58" i="17" s="1"/>
  <c r="H56" i="17" l="1"/>
  <c r="E62" i="17" s="1"/>
  <c r="G62" i="17" s="1"/>
  <c r="H57" i="17"/>
  <c r="F63" i="17" s="1"/>
  <c r="H63" i="17" s="1"/>
  <c r="H58" i="17"/>
  <c r="F64" i="17" s="1"/>
  <c r="H64" i="17" s="1"/>
  <c r="H59" i="17"/>
  <c r="F65" i="17" s="1"/>
  <c r="H65" i="17" s="1"/>
  <c r="F62" i="17" l="1"/>
  <c r="H62" i="17" s="1"/>
  <c r="E63" i="17"/>
  <c r="G63" i="17" s="1"/>
  <c r="E65" i="17"/>
  <c r="G65" i="17" s="1"/>
  <c r="E64" i="17"/>
  <c r="G64" i="17" s="1"/>
  <c r="H36" i="17"/>
  <c r="I64" i="17" l="1"/>
  <c r="I65" i="17"/>
  <c r="I62" i="17"/>
  <c r="E2" i="25"/>
  <c r="E3" i="25" s="1"/>
  <c r="J66" i="17" l="1"/>
  <c r="I63" i="17"/>
  <c r="C104" i="13"/>
  <c r="Q124" i="2"/>
  <c r="S124" i="2"/>
  <c r="U124" i="2"/>
  <c r="W124" i="2"/>
  <c r="Y124" i="2"/>
  <c r="O125" i="2"/>
  <c r="Q125" i="2"/>
  <c r="S125" i="2"/>
  <c r="U125" i="2"/>
  <c r="W125" i="2"/>
  <c r="Y125" i="2"/>
  <c r="O126" i="2"/>
  <c r="Q126" i="2"/>
  <c r="S126" i="2"/>
  <c r="U126" i="2"/>
  <c r="W126" i="2"/>
  <c r="Y126" i="2"/>
  <c r="O127" i="2"/>
  <c r="Q127" i="2"/>
  <c r="S127" i="2"/>
  <c r="U127" i="2"/>
  <c r="W127" i="2"/>
  <c r="Y127" i="2"/>
  <c r="O128" i="2"/>
  <c r="Q128" i="2"/>
  <c r="S128" i="2"/>
  <c r="U128" i="2"/>
  <c r="W128" i="2"/>
  <c r="Y128" i="2"/>
  <c r="O129" i="2"/>
  <c r="Q129" i="2"/>
  <c r="S129" i="2"/>
  <c r="U129" i="2"/>
  <c r="W129" i="2"/>
  <c r="Y129" i="2"/>
  <c r="O130" i="2"/>
  <c r="Q130" i="2"/>
  <c r="S130" i="2"/>
  <c r="U130" i="2"/>
  <c r="W130" i="2"/>
  <c r="Y130" i="2"/>
  <c r="O131" i="2"/>
  <c r="Q131" i="2"/>
  <c r="S131" i="2"/>
  <c r="U131" i="2"/>
  <c r="W131" i="2"/>
  <c r="Y131" i="2"/>
  <c r="O132" i="2"/>
  <c r="Q132" i="2"/>
  <c r="S132" i="2"/>
  <c r="U132" i="2"/>
  <c r="W132" i="2"/>
  <c r="Y132" i="2"/>
  <c r="O133" i="2"/>
  <c r="Q133" i="2"/>
  <c r="S133" i="2"/>
  <c r="U133" i="2"/>
  <c r="W133" i="2"/>
  <c r="Y133" i="2"/>
  <c r="O134" i="2"/>
  <c r="Q134" i="2"/>
  <c r="S134" i="2"/>
  <c r="U134" i="2"/>
  <c r="W134" i="2"/>
  <c r="Y134" i="2"/>
  <c r="O135" i="2"/>
  <c r="Q135" i="2"/>
  <c r="S135" i="2"/>
  <c r="U135" i="2"/>
  <c r="W135" i="2"/>
  <c r="Y135" i="2"/>
  <c r="K2" i="25"/>
  <c r="J2" i="25"/>
  <c r="I2" i="25"/>
  <c r="H2" i="25"/>
  <c r="K9" i="23"/>
  <c r="K10" i="23"/>
  <c r="K11" i="23"/>
  <c r="K12" i="23"/>
  <c r="K13" i="23"/>
  <c r="K14" i="23"/>
  <c r="K15" i="23"/>
  <c r="K16" i="23"/>
  <c r="K17" i="23"/>
  <c r="K18" i="23"/>
  <c r="K19" i="23"/>
  <c r="K8" i="23"/>
  <c r="AD9" i="13"/>
  <c r="G29" i="3"/>
  <c r="H29" i="3" s="1"/>
  <c r="G30" i="3"/>
  <c r="I30" i="3" s="1"/>
  <c r="G31" i="3"/>
  <c r="H31" i="3" s="1"/>
  <c r="G32" i="3"/>
  <c r="I32" i="3" s="1"/>
  <c r="G33" i="3"/>
  <c r="H33" i="3" s="1"/>
  <c r="G34" i="3"/>
  <c r="I34" i="3" s="1"/>
  <c r="G35" i="3"/>
  <c r="I35" i="3" s="1"/>
  <c r="G36" i="3"/>
  <c r="I36" i="3" s="1"/>
  <c r="G37" i="3"/>
  <c r="I37" i="3" s="1"/>
  <c r="G28" i="3"/>
  <c r="H28" i="3" s="1"/>
  <c r="J30" i="3"/>
  <c r="J31" i="3"/>
  <c r="J32" i="3"/>
  <c r="J33" i="3"/>
  <c r="J34" i="3"/>
  <c r="J35" i="3"/>
  <c r="J36" i="3"/>
  <c r="J37" i="3"/>
  <c r="J29" i="3"/>
  <c r="J28" i="3"/>
  <c r="V10" i="17"/>
  <c r="R10" i="17"/>
  <c r="H35" i="17"/>
  <c r="F27" i="11"/>
  <c r="F29" i="11" s="1"/>
  <c r="AF88" i="13"/>
  <c r="AF87" i="13"/>
  <c r="AB88" i="13"/>
  <c r="Q139" i="2"/>
  <c r="AB87" i="13"/>
  <c r="X88" i="13"/>
  <c r="X87" i="13"/>
  <c r="T88" i="13"/>
  <c r="T87" i="13"/>
  <c r="P88" i="13"/>
  <c r="P87" i="13"/>
  <c r="S139" i="2"/>
  <c r="W99" i="13"/>
  <c r="O99" i="13"/>
  <c r="AF83" i="13"/>
  <c r="AF81" i="13"/>
  <c r="AF86" i="13"/>
  <c r="AF84" i="13"/>
  <c r="AB83" i="13"/>
  <c r="AB81" i="13"/>
  <c r="AB86" i="13"/>
  <c r="X83" i="13"/>
  <c r="X81" i="13"/>
  <c r="Q137" i="2"/>
  <c r="X86" i="13"/>
  <c r="X84" i="13"/>
  <c r="P83" i="13"/>
  <c r="P81" i="13"/>
  <c r="P86" i="13"/>
  <c r="P84" i="13"/>
  <c r="AF150" i="3"/>
  <c r="AF149" i="3"/>
  <c r="AF148" i="3"/>
  <c r="AF147" i="3"/>
  <c r="AF146" i="3"/>
  <c r="AF145" i="3"/>
  <c r="AF144" i="3"/>
  <c r="AF143" i="3"/>
  <c r="AF142" i="3"/>
  <c r="AF141" i="3"/>
  <c r="AF140" i="3"/>
  <c r="AF139" i="3"/>
  <c r="AF138" i="3"/>
  <c r="AF137" i="3"/>
  <c r="AF136" i="3"/>
  <c r="AF135" i="3"/>
  <c r="AF134" i="3"/>
  <c r="AF133" i="3"/>
  <c r="AF132" i="3"/>
  <c r="AF131" i="3"/>
  <c r="AF130" i="3"/>
  <c r="AF129" i="3"/>
  <c r="AF128" i="3"/>
  <c r="AF127" i="3"/>
  <c r="AF126" i="3"/>
  <c r="AF125" i="3"/>
  <c r="AF124" i="3"/>
  <c r="AF123" i="3"/>
  <c r="AF122" i="3"/>
  <c r="AF121" i="3"/>
  <c r="AF120" i="3"/>
  <c r="AF119" i="3"/>
  <c r="AF118" i="3"/>
  <c r="AF117" i="3"/>
  <c r="AF116" i="3"/>
  <c r="AF115" i="3"/>
  <c r="AF114" i="3"/>
  <c r="AF113" i="3"/>
  <c r="AF112" i="3"/>
  <c r="AF111" i="3"/>
  <c r="AF110" i="3"/>
  <c r="AF109" i="3"/>
  <c r="AF108" i="3"/>
  <c r="AF107" i="3"/>
  <c r="AF106" i="3"/>
  <c r="AF105" i="3"/>
  <c r="AF104" i="3"/>
  <c r="AF103" i="3"/>
  <c r="AF102" i="3"/>
  <c r="AF101" i="3"/>
  <c r="AF100" i="3"/>
  <c r="AF99" i="3"/>
  <c r="AF98" i="3"/>
  <c r="AF97" i="3"/>
  <c r="AF96" i="3"/>
  <c r="AF95" i="3"/>
  <c r="AF94" i="3"/>
  <c r="AF93" i="3"/>
  <c r="AF92" i="3"/>
  <c r="AF91" i="3"/>
  <c r="AF90" i="3"/>
  <c r="AF89" i="3"/>
  <c r="AF88" i="3"/>
  <c r="AF87" i="3"/>
  <c r="AF86" i="3"/>
  <c r="AF85" i="3"/>
  <c r="AF84" i="3"/>
  <c r="AF83" i="3"/>
  <c r="AF82" i="3"/>
  <c r="AF81" i="3"/>
  <c r="AF80" i="3"/>
  <c r="AF79" i="3"/>
  <c r="AF78" i="3"/>
  <c r="AF77" i="3"/>
  <c r="AF76" i="3"/>
  <c r="AF75" i="3"/>
  <c r="AF74" i="3"/>
  <c r="AF73" i="3"/>
  <c r="AF72" i="3"/>
  <c r="AF71" i="3"/>
  <c r="AF70" i="3"/>
  <c r="AF69" i="3"/>
  <c r="AF68" i="3"/>
  <c r="AF67" i="3"/>
  <c r="AF66" i="3"/>
  <c r="AF65" i="3"/>
  <c r="AF64" i="3"/>
  <c r="AF63" i="3"/>
  <c r="AF62" i="3"/>
  <c r="AF61" i="3"/>
  <c r="AF60" i="3"/>
  <c r="AF59" i="3"/>
  <c r="AF58" i="3"/>
  <c r="AF57" i="3"/>
  <c r="AF56" i="3"/>
  <c r="AF55" i="3"/>
  <c r="AF54" i="3"/>
  <c r="AF53" i="3"/>
  <c r="AF52" i="3"/>
  <c r="AF51" i="3"/>
  <c r="AF50" i="3"/>
  <c r="AF49" i="3"/>
  <c r="AF48" i="3"/>
  <c r="AF47" i="3"/>
  <c r="AF46" i="3"/>
  <c r="AF45" i="3"/>
  <c r="AF44" i="3"/>
  <c r="AF43" i="3"/>
  <c r="AF42" i="3"/>
  <c r="AF41" i="3"/>
  <c r="AF40" i="3"/>
  <c r="AF39" i="3"/>
  <c r="AF38" i="3"/>
  <c r="AF37" i="3"/>
  <c r="AF36" i="3"/>
  <c r="AF35" i="3"/>
  <c r="AF34" i="3"/>
  <c r="AF33" i="3"/>
  <c r="AF32" i="3"/>
  <c r="AF31" i="3"/>
  <c r="AF30" i="3"/>
  <c r="AF29" i="3"/>
  <c r="AF28" i="3"/>
  <c r="AF27" i="3"/>
  <c r="AF26" i="3"/>
  <c r="AF25" i="3"/>
  <c r="AF24" i="3"/>
  <c r="AF23" i="3"/>
  <c r="AF22" i="3"/>
  <c r="AF21" i="3"/>
  <c r="AF20" i="3"/>
  <c r="AF19" i="3"/>
  <c r="AF18" i="3"/>
  <c r="AF17" i="3"/>
  <c r="AF16" i="3"/>
  <c r="AF15" i="3"/>
  <c r="AF14" i="3"/>
  <c r="AF13" i="3"/>
  <c r="AF12" i="3"/>
  <c r="AF11" i="3"/>
  <c r="AF10" i="3"/>
  <c r="AF9" i="3"/>
  <c r="AF8" i="3"/>
  <c r="AF7" i="3"/>
  <c r="AF6" i="3"/>
  <c r="AF5" i="3"/>
  <c r="Q138" i="2"/>
  <c r="AF296" i="17"/>
  <c r="AF295" i="17"/>
  <c r="AF294" i="17"/>
  <c r="AF293" i="17"/>
  <c r="AF292" i="17"/>
  <c r="AF291" i="17"/>
  <c r="AF290" i="17"/>
  <c r="AF289" i="17"/>
  <c r="AF288" i="17"/>
  <c r="AF287" i="17"/>
  <c r="AF286" i="17"/>
  <c r="AF285" i="17"/>
  <c r="AF284" i="17"/>
  <c r="AF283" i="17"/>
  <c r="U300" i="17"/>
  <c r="AF282" i="17"/>
  <c r="U299" i="17"/>
  <c r="AF281" i="17"/>
  <c r="U298" i="17"/>
  <c r="AF280" i="17"/>
  <c r="U297" i="17"/>
  <c r="AF279" i="17"/>
  <c r="U296" i="17"/>
  <c r="AF278" i="17"/>
  <c r="U295" i="17"/>
  <c r="AF277" i="17"/>
  <c r="U294" i="17"/>
  <c r="AF276" i="17"/>
  <c r="U293" i="17"/>
  <c r="AF275" i="17"/>
  <c r="U292" i="17"/>
  <c r="AF274" i="17"/>
  <c r="U291" i="17"/>
  <c r="AF273" i="17"/>
  <c r="U290" i="17"/>
  <c r="AF272" i="17"/>
  <c r="U289" i="17"/>
  <c r="AF271" i="17"/>
  <c r="U288" i="17"/>
  <c r="AF270" i="17"/>
  <c r="U287" i="17"/>
  <c r="AF269" i="17"/>
  <c r="U286" i="17"/>
  <c r="AF268" i="17"/>
  <c r="U285" i="17"/>
  <c r="AF267" i="17"/>
  <c r="U284" i="17"/>
  <c r="AF266" i="17"/>
  <c r="U283" i="17"/>
  <c r="AF265" i="17"/>
  <c r="U282" i="17"/>
  <c r="AF264" i="17"/>
  <c r="U281" i="17"/>
  <c r="AF263" i="17"/>
  <c r="U280" i="17"/>
  <c r="AF262" i="17"/>
  <c r="U279" i="17"/>
  <c r="AF261" i="17"/>
  <c r="U278" i="17"/>
  <c r="AF260" i="17"/>
  <c r="U277" i="17"/>
  <c r="AF259" i="17"/>
  <c r="U276" i="17"/>
  <c r="AF258" i="17"/>
  <c r="U275" i="17"/>
  <c r="AF257" i="17"/>
  <c r="U274" i="17"/>
  <c r="AF256" i="17"/>
  <c r="U273" i="17"/>
  <c r="AF255" i="17"/>
  <c r="U272" i="17"/>
  <c r="AF254" i="17"/>
  <c r="U271" i="17"/>
  <c r="AF253" i="17"/>
  <c r="U270" i="17"/>
  <c r="AF252" i="17"/>
  <c r="U269" i="17"/>
  <c r="AF251" i="17"/>
  <c r="U268" i="17"/>
  <c r="AF250" i="17"/>
  <c r="U267" i="17"/>
  <c r="AF249" i="17"/>
  <c r="U266" i="17"/>
  <c r="AF248" i="17"/>
  <c r="U265" i="17"/>
  <c r="AF247" i="17"/>
  <c r="U264" i="17"/>
  <c r="AF246" i="17"/>
  <c r="U263" i="17"/>
  <c r="AF245" i="17"/>
  <c r="U262" i="17"/>
  <c r="AF244" i="17"/>
  <c r="U261" i="17"/>
  <c r="AF243" i="17"/>
  <c r="U260" i="17"/>
  <c r="AF242" i="17"/>
  <c r="U259" i="17"/>
  <c r="AF241" i="17"/>
  <c r="U258" i="17"/>
  <c r="AF240" i="17"/>
  <c r="U257" i="17"/>
  <c r="AF239" i="17"/>
  <c r="U256" i="17"/>
  <c r="AF238" i="17"/>
  <c r="U255" i="17"/>
  <c r="AF237" i="17"/>
  <c r="U254" i="17"/>
  <c r="AF236" i="17"/>
  <c r="U253" i="17"/>
  <c r="AF235" i="17"/>
  <c r="U252" i="17"/>
  <c r="AF234" i="17"/>
  <c r="U251" i="17"/>
  <c r="AF233" i="17"/>
  <c r="U250" i="17"/>
  <c r="AF232" i="17"/>
  <c r="U249" i="17"/>
  <c r="AF231" i="17"/>
  <c r="U248" i="17"/>
  <c r="AF230" i="17"/>
  <c r="U247" i="17"/>
  <c r="AF229" i="17"/>
  <c r="U246" i="17"/>
  <c r="AF228" i="17"/>
  <c r="U245" i="17"/>
  <c r="AF227" i="17"/>
  <c r="U244" i="17"/>
  <c r="AF226" i="17"/>
  <c r="U243" i="17"/>
  <c r="AF225" i="17"/>
  <c r="U242" i="17"/>
  <c r="AF224" i="17"/>
  <c r="U241" i="17"/>
  <c r="AF223" i="17"/>
  <c r="U240" i="17"/>
  <c r="AF222" i="17"/>
  <c r="U239" i="17"/>
  <c r="AF221" i="17"/>
  <c r="U238" i="17"/>
  <c r="AF220" i="17"/>
  <c r="U237" i="17"/>
  <c r="AF219" i="17"/>
  <c r="U236" i="17"/>
  <c r="AF218" i="17"/>
  <c r="U235" i="17"/>
  <c r="AF217" i="17"/>
  <c r="U234" i="17"/>
  <c r="AF216" i="17"/>
  <c r="U233" i="17"/>
  <c r="AF215" i="17"/>
  <c r="U232" i="17"/>
  <c r="AF214" i="17"/>
  <c r="U231" i="17"/>
  <c r="AF213" i="17"/>
  <c r="U230" i="17"/>
  <c r="AF212" i="17"/>
  <c r="U229" i="17"/>
  <c r="AF211" i="17"/>
  <c r="U228" i="17"/>
  <c r="AF210" i="17"/>
  <c r="U227" i="17"/>
  <c r="AF209" i="17"/>
  <c r="U226" i="17"/>
  <c r="AF208" i="17"/>
  <c r="U225" i="17"/>
  <c r="AF207" i="17"/>
  <c r="U224" i="17"/>
  <c r="AF206" i="17"/>
  <c r="U223" i="17"/>
  <c r="AF205" i="17"/>
  <c r="U222" i="17"/>
  <c r="AF204" i="17"/>
  <c r="U221" i="17"/>
  <c r="AF203" i="17"/>
  <c r="U220" i="17"/>
  <c r="AF202" i="17"/>
  <c r="U219" i="17"/>
  <c r="AF201" i="17"/>
  <c r="U218" i="17"/>
  <c r="AF200" i="17"/>
  <c r="U217" i="17"/>
  <c r="AF199" i="17"/>
  <c r="U216" i="17"/>
  <c r="AF198" i="17"/>
  <c r="U215" i="17"/>
  <c r="AF197" i="17"/>
  <c r="U214" i="17"/>
  <c r="AF196" i="17"/>
  <c r="U213" i="17"/>
  <c r="AF195" i="17"/>
  <c r="U212" i="17"/>
  <c r="AF194" i="17"/>
  <c r="U211" i="17"/>
  <c r="AF193" i="17"/>
  <c r="U210" i="17"/>
  <c r="AF192" i="17"/>
  <c r="U209" i="17"/>
  <c r="AF191" i="17"/>
  <c r="U208" i="17"/>
  <c r="AF190" i="17"/>
  <c r="U207" i="17"/>
  <c r="AF189" i="17"/>
  <c r="U206" i="17"/>
  <c r="AF188" i="17"/>
  <c r="U205" i="17"/>
  <c r="AF187" i="17"/>
  <c r="U204" i="17"/>
  <c r="AF186" i="17"/>
  <c r="U203" i="17"/>
  <c r="AF185" i="17"/>
  <c r="U202" i="17"/>
  <c r="AF184" i="17"/>
  <c r="U201" i="17"/>
  <c r="AF183" i="17"/>
  <c r="U200" i="17"/>
  <c r="AF182" i="17"/>
  <c r="U199" i="17"/>
  <c r="AF181" i="17"/>
  <c r="U198" i="17"/>
  <c r="AF180" i="17"/>
  <c r="U197" i="17"/>
  <c r="AF179" i="17"/>
  <c r="U196" i="17"/>
  <c r="AF178" i="17"/>
  <c r="U195" i="17"/>
  <c r="AF177" i="17"/>
  <c r="U194" i="17"/>
  <c r="AF176" i="17"/>
  <c r="U193" i="17"/>
  <c r="AF175" i="17"/>
  <c r="U192" i="17"/>
  <c r="AF174" i="17"/>
  <c r="U191" i="17"/>
  <c r="AF173" i="17"/>
  <c r="U190" i="17"/>
  <c r="AF172" i="17"/>
  <c r="U189" i="17"/>
  <c r="AF171" i="17"/>
  <c r="U188" i="17"/>
  <c r="AF170" i="17"/>
  <c r="U187" i="17"/>
  <c r="AF169" i="17"/>
  <c r="U186" i="17"/>
  <c r="AF168" i="17"/>
  <c r="U185" i="17"/>
  <c r="AF167" i="17"/>
  <c r="U184" i="17"/>
  <c r="AF166" i="17"/>
  <c r="U183" i="17"/>
  <c r="AF165" i="17"/>
  <c r="U182" i="17"/>
  <c r="AF164" i="17"/>
  <c r="U181" i="17"/>
  <c r="AF163" i="17"/>
  <c r="U180" i="17"/>
  <c r="AF162" i="17"/>
  <c r="U179" i="17"/>
  <c r="AF161" i="17"/>
  <c r="U178" i="17"/>
  <c r="AF160" i="17"/>
  <c r="U177" i="17"/>
  <c r="AF159" i="17"/>
  <c r="U176" i="17"/>
  <c r="AF158" i="17"/>
  <c r="U175" i="17"/>
  <c r="AF157" i="17"/>
  <c r="U174" i="17"/>
  <c r="AF156" i="17"/>
  <c r="U173" i="17"/>
  <c r="AF155" i="17"/>
  <c r="U172" i="17"/>
  <c r="AF154" i="17"/>
  <c r="U171" i="17"/>
  <c r="AF153" i="17"/>
  <c r="U170" i="17"/>
  <c r="AF152" i="17"/>
  <c r="U169" i="17"/>
  <c r="AF151" i="17"/>
  <c r="U168" i="17"/>
  <c r="AF150" i="17"/>
  <c r="U167" i="17"/>
  <c r="AF149" i="17"/>
  <c r="U166" i="17"/>
  <c r="AF148" i="17"/>
  <c r="U165" i="17"/>
  <c r="AF147" i="17"/>
  <c r="U164" i="17"/>
  <c r="AF146" i="17"/>
  <c r="U163" i="17"/>
  <c r="AF145" i="17"/>
  <c r="U162" i="17"/>
  <c r="AF144" i="17"/>
  <c r="U161" i="17"/>
  <c r="AF143" i="17"/>
  <c r="U160" i="17"/>
  <c r="AF142" i="17"/>
  <c r="U159" i="17"/>
  <c r="AF141" i="17"/>
  <c r="U158" i="17"/>
  <c r="AF140" i="17"/>
  <c r="U157" i="17"/>
  <c r="AF139" i="17"/>
  <c r="U156" i="17"/>
  <c r="AF138" i="17"/>
  <c r="U155" i="17"/>
  <c r="AF137" i="17"/>
  <c r="U154" i="17"/>
  <c r="AF136" i="17"/>
  <c r="U153" i="17"/>
  <c r="AF135" i="17"/>
  <c r="U152" i="17"/>
  <c r="AF134" i="17"/>
  <c r="U151" i="17"/>
  <c r="AF133" i="17"/>
  <c r="U150" i="17"/>
  <c r="AF132" i="17"/>
  <c r="U149" i="17"/>
  <c r="AF131" i="17"/>
  <c r="U148" i="17"/>
  <c r="AF130" i="17"/>
  <c r="U147" i="17"/>
  <c r="AF129" i="17"/>
  <c r="U146" i="17"/>
  <c r="AF128" i="17"/>
  <c r="U145" i="17"/>
  <c r="AF127" i="17"/>
  <c r="U144" i="17"/>
  <c r="AF126" i="17"/>
  <c r="U143" i="17"/>
  <c r="AF125" i="17"/>
  <c r="U142" i="17"/>
  <c r="AF124" i="17"/>
  <c r="U141" i="17"/>
  <c r="AF123" i="17"/>
  <c r="U140" i="17"/>
  <c r="AF122" i="17"/>
  <c r="U139" i="17"/>
  <c r="AF121" i="17"/>
  <c r="U138" i="17"/>
  <c r="AF120" i="17"/>
  <c r="U137" i="17"/>
  <c r="AF119" i="17"/>
  <c r="U136" i="17"/>
  <c r="AF118" i="17"/>
  <c r="U135" i="17"/>
  <c r="AF117" i="17"/>
  <c r="U134" i="17"/>
  <c r="AF116" i="17"/>
  <c r="U133" i="17"/>
  <c r="AF115" i="17"/>
  <c r="U132" i="17"/>
  <c r="AF114" i="17"/>
  <c r="U131" i="17"/>
  <c r="AF113" i="17"/>
  <c r="U130" i="17"/>
  <c r="AF112" i="17"/>
  <c r="U129" i="17"/>
  <c r="AF111" i="17"/>
  <c r="U128" i="17"/>
  <c r="AF110" i="17"/>
  <c r="U127" i="17"/>
  <c r="AF109" i="17"/>
  <c r="U126" i="17"/>
  <c r="AF108" i="17"/>
  <c r="U125" i="17"/>
  <c r="AF107" i="17"/>
  <c r="U124" i="17"/>
  <c r="AF106" i="17"/>
  <c r="U123" i="17"/>
  <c r="AF105" i="17"/>
  <c r="U122" i="17"/>
  <c r="AF104" i="17"/>
  <c r="U121" i="17"/>
  <c r="AF103" i="17"/>
  <c r="U120" i="17"/>
  <c r="AF102" i="17"/>
  <c r="U119" i="17"/>
  <c r="AF101" i="17"/>
  <c r="U118" i="17"/>
  <c r="AF100" i="17"/>
  <c r="U117" i="17"/>
  <c r="AF99" i="17"/>
  <c r="U116" i="17"/>
  <c r="AF98" i="17"/>
  <c r="U115" i="17"/>
  <c r="AF97" i="17"/>
  <c r="U114" i="17"/>
  <c r="AF96" i="17"/>
  <c r="U113" i="17"/>
  <c r="AF95" i="17"/>
  <c r="U112" i="17"/>
  <c r="AF94" i="17"/>
  <c r="U111" i="17"/>
  <c r="AF93" i="17"/>
  <c r="U110" i="17"/>
  <c r="AF92" i="17"/>
  <c r="U109" i="17"/>
  <c r="AF91" i="17"/>
  <c r="U108" i="17"/>
  <c r="AF90" i="17"/>
  <c r="U107" i="17"/>
  <c r="AF89" i="17"/>
  <c r="U106" i="17"/>
  <c r="AF88" i="17"/>
  <c r="U105" i="17"/>
  <c r="AF87" i="17"/>
  <c r="U104" i="17"/>
  <c r="AF86" i="17"/>
  <c r="U103" i="17"/>
  <c r="AF85" i="17"/>
  <c r="U102" i="17"/>
  <c r="AF84" i="17"/>
  <c r="U101" i="17"/>
  <c r="AF83" i="17"/>
  <c r="U100" i="17"/>
  <c r="AF82" i="17"/>
  <c r="U99" i="17"/>
  <c r="AF81" i="17"/>
  <c r="U98" i="17"/>
  <c r="AF80" i="17"/>
  <c r="U97" i="17"/>
  <c r="AF79" i="17"/>
  <c r="U96" i="17"/>
  <c r="AF78" i="17"/>
  <c r="U95" i="17"/>
  <c r="AF77" i="17"/>
  <c r="U94" i="17"/>
  <c r="AF76" i="17"/>
  <c r="U93" i="17"/>
  <c r="AF75" i="17"/>
  <c r="U92" i="17"/>
  <c r="AF74" i="17"/>
  <c r="U91" i="17"/>
  <c r="AF73" i="17"/>
  <c r="U90" i="17"/>
  <c r="AF72" i="17"/>
  <c r="U89" i="17"/>
  <c r="AF71" i="17"/>
  <c r="U88" i="17"/>
  <c r="AF70" i="17"/>
  <c r="U87" i="17"/>
  <c r="AF69" i="17"/>
  <c r="U86" i="17"/>
  <c r="AF68" i="17"/>
  <c r="U85" i="17"/>
  <c r="AF67" i="17"/>
  <c r="U84" i="17"/>
  <c r="AF66" i="17"/>
  <c r="U83" i="17"/>
  <c r="AF65" i="17"/>
  <c r="U82" i="17"/>
  <c r="AF64" i="17"/>
  <c r="U81" i="17"/>
  <c r="AF63" i="17"/>
  <c r="U80" i="17"/>
  <c r="AF62" i="17"/>
  <c r="U79" i="17"/>
  <c r="AF61" i="17"/>
  <c r="U78" i="17"/>
  <c r="AF60" i="17"/>
  <c r="U77" i="17"/>
  <c r="AF59" i="17"/>
  <c r="U76" i="17"/>
  <c r="AF58" i="17"/>
  <c r="U75" i="17"/>
  <c r="AF57" i="17"/>
  <c r="U74" i="17"/>
  <c r="AF56" i="17"/>
  <c r="U73" i="17"/>
  <c r="AF55" i="17"/>
  <c r="U72" i="17"/>
  <c r="AF54" i="17"/>
  <c r="U71" i="17"/>
  <c r="AF53" i="17"/>
  <c r="U70" i="17"/>
  <c r="AF52" i="17"/>
  <c r="U69" i="17"/>
  <c r="AF51" i="17"/>
  <c r="U68" i="17"/>
  <c r="AF50" i="17"/>
  <c r="U67" i="17"/>
  <c r="AF49" i="17"/>
  <c r="U66" i="17"/>
  <c r="AF48" i="17"/>
  <c r="U65" i="17"/>
  <c r="AF47" i="17"/>
  <c r="U64" i="17"/>
  <c r="AF46" i="17"/>
  <c r="U63" i="17"/>
  <c r="AF45" i="17"/>
  <c r="U62" i="17"/>
  <c r="AF44" i="17"/>
  <c r="U61" i="17"/>
  <c r="AF43" i="17"/>
  <c r="U60" i="17"/>
  <c r="AF42" i="17"/>
  <c r="U59" i="17"/>
  <c r="AF41" i="17"/>
  <c r="U58" i="17"/>
  <c r="AF40" i="17"/>
  <c r="U57" i="17"/>
  <c r="AF39" i="17"/>
  <c r="U56" i="17"/>
  <c r="AF38" i="17"/>
  <c r="U55" i="17"/>
  <c r="AF37" i="17"/>
  <c r="U54" i="17"/>
  <c r="AF36" i="17"/>
  <c r="U53" i="17"/>
  <c r="AF35" i="17"/>
  <c r="U52" i="17"/>
  <c r="AF34" i="17"/>
  <c r="U51" i="17"/>
  <c r="AF33" i="17"/>
  <c r="U50" i="17"/>
  <c r="AF32" i="17"/>
  <c r="U49" i="17"/>
  <c r="AF31" i="17"/>
  <c r="U48" i="17"/>
  <c r="AF30" i="17"/>
  <c r="U47" i="17"/>
  <c r="AF29" i="17"/>
  <c r="U46" i="17"/>
  <c r="AF28" i="17"/>
  <c r="U45" i="17"/>
  <c r="AF27" i="17"/>
  <c r="U44" i="17"/>
  <c r="AF26" i="17"/>
  <c r="U43" i="17"/>
  <c r="AF25" i="17"/>
  <c r="U42" i="17"/>
  <c r="AF24" i="17"/>
  <c r="U41" i="17"/>
  <c r="AF23" i="17"/>
  <c r="U40" i="17"/>
  <c r="AF22" i="17"/>
  <c r="U39" i="17"/>
  <c r="AF21" i="17"/>
  <c r="U38" i="17"/>
  <c r="AF20" i="17"/>
  <c r="U37" i="17"/>
  <c r="AF19" i="17"/>
  <c r="U36" i="17"/>
  <c r="AF18" i="17"/>
  <c r="U35" i="17"/>
  <c r="AF17" i="17"/>
  <c r="U34" i="17"/>
  <c r="AF16" i="17"/>
  <c r="U33" i="17"/>
  <c r="AF15" i="17"/>
  <c r="U32" i="17"/>
  <c r="AF14" i="17"/>
  <c r="U31" i="17"/>
  <c r="AF13" i="17"/>
  <c r="U30" i="17"/>
  <c r="AF12" i="17"/>
  <c r="U29" i="17"/>
  <c r="AF11" i="17"/>
  <c r="U28" i="17"/>
  <c r="AF10" i="17"/>
  <c r="U27" i="17"/>
  <c r="AF9" i="17"/>
  <c r="AF8" i="17"/>
  <c r="AF7" i="17"/>
  <c r="AF6" i="17"/>
  <c r="AF5" i="17"/>
  <c r="T83" i="13"/>
  <c r="T81" i="13"/>
  <c r="T86" i="13"/>
  <c r="T84" i="13"/>
  <c r="I23" i="3"/>
  <c r="E6" i="2" s="1"/>
  <c r="I20" i="3"/>
  <c r="D6" i="2" s="1"/>
  <c r="K165" i="13" s="1"/>
  <c r="G2" i="2"/>
  <c r="P125" i="2"/>
  <c r="R125" i="2"/>
  <c r="N125" i="2"/>
  <c r="T125" i="2"/>
  <c r="V125" i="2"/>
  <c r="X125" i="2"/>
  <c r="P126" i="2"/>
  <c r="R126" i="2"/>
  <c r="N126" i="2"/>
  <c r="T126" i="2"/>
  <c r="V126" i="2"/>
  <c r="X126" i="2"/>
  <c r="P127" i="2"/>
  <c r="R127" i="2"/>
  <c r="N127" i="2"/>
  <c r="T127" i="2"/>
  <c r="V127" i="2"/>
  <c r="X127" i="2"/>
  <c r="P128" i="2"/>
  <c r="R128" i="2"/>
  <c r="N128" i="2"/>
  <c r="T128" i="2"/>
  <c r="V128" i="2"/>
  <c r="X128" i="2"/>
  <c r="P129" i="2"/>
  <c r="R129" i="2"/>
  <c r="N129" i="2"/>
  <c r="T129" i="2"/>
  <c r="V129" i="2"/>
  <c r="X129" i="2"/>
  <c r="P130" i="2"/>
  <c r="R130" i="2"/>
  <c r="N130" i="2"/>
  <c r="T130" i="2"/>
  <c r="V130" i="2"/>
  <c r="X130" i="2"/>
  <c r="R131" i="2"/>
  <c r="N131" i="2"/>
  <c r="P131" i="2"/>
  <c r="T131" i="2"/>
  <c r="V131" i="2"/>
  <c r="X131" i="2"/>
  <c r="N132" i="2"/>
  <c r="P132" i="2"/>
  <c r="R132" i="2"/>
  <c r="T132" i="2"/>
  <c r="V132" i="2"/>
  <c r="X132" i="2"/>
  <c r="N133" i="2"/>
  <c r="P133" i="2"/>
  <c r="R133" i="2"/>
  <c r="T133" i="2"/>
  <c r="V133" i="2"/>
  <c r="X133" i="2"/>
  <c r="N134" i="2"/>
  <c r="P134" i="2"/>
  <c r="R134" i="2"/>
  <c r="T134" i="2"/>
  <c r="V134" i="2"/>
  <c r="X134" i="2"/>
  <c r="N135" i="2"/>
  <c r="P135" i="2"/>
  <c r="R135" i="2"/>
  <c r="T135" i="2"/>
  <c r="V135" i="2"/>
  <c r="X135" i="2"/>
  <c r="P124" i="2"/>
  <c r="R124" i="2"/>
  <c r="T124" i="2"/>
  <c r="V124" i="2"/>
  <c r="X124" i="2"/>
  <c r="B123" i="2"/>
  <c r="G26" i="17"/>
  <c r="G23" i="17"/>
  <c r="G14" i="17"/>
  <c r="G17" i="17"/>
  <c r="G24" i="17"/>
  <c r="G25" i="17"/>
  <c r="G27" i="17"/>
  <c r="G22" i="17"/>
  <c r="N123" i="2"/>
  <c r="P123" i="2"/>
  <c r="R123" i="2"/>
  <c r="T123" i="2"/>
  <c r="V123" i="2"/>
  <c r="X123" i="2"/>
  <c r="K16" i="3"/>
  <c r="D43" i="2" s="1"/>
  <c r="K8" i="3"/>
  <c r="D35" i="2" s="1"/>
  <c r="K11" i="3"/>
  <c r="D38" i="2" s="1"/>
  <c r="K14" i="3"/>
  <c r="D41" i="2" s="1"/>
  <c r="K6" i="3"/>
  <c r="D33" i="2" s="1"/>
  <c r="K13" i="3"/>
  <c r="D40" i="2" s="1"/>
  <c r="K17" i="3"/>
  <c r="D44" i="2" s="1"/>
  <c r="K9" i="3"/>
  <c r="D36" i="2" s="1"/>
  <c r="G20" i="3"/>
  <c r="C6" i="2" s="1"/>
  <c r="G165" i="13" s="1"/>
  <c r="K12" i="3"/>
  <c r="D39" i="2" s="1"/>
  <c r="K15" i="3"/>
  <c r="D42" i="2" s="1"/>
  <c r="K7" i="3"/>
  <c r="D34" i="2" s="1"/>
  <c r="K10" i="3"/>
  <c r="D37" i="2" s="1"/>
  <c r="G23" i="3"/>
  <c r="F6" i="2" s="1"/>
  <c r="W165" i="13" s="1"/>
  <c r="E67" i="17" l="1"/>
  <c r="C23" i="11"/>
  <c r="C22" i="11"/>
  <c r="C101" i="13"/>
  <c r="O100" i="13"/>
  <c r="J14" i="17"/>
  <c r="B25" i="17"/>
  <c r="W100" i="13"/>
  <c r="J17" i="17"/>
  <c r="B12" i="11"/>
  <c r="M1" i="31"/>
  <c r="M1" i="29"/>
  <c r="M1" i="28"/>
  <c r="M1" i="26"/>
  <c r="M1" i="30"/>
  <c r="M1" i="3"/>
  <c r="R100" i="13"/>
  <c r="J100" i="13"/>
  <c r="C29" i="3"/>
  <c r="C29" i="31"/>
  <c r="C29" i="29"/>
  <c r="C29" i="26"/>
  <c r="C29" i="28"/>
  <c r="C29" i="30"/>
  <c r="P5" i="3"/>
  <c r="P4" i="3"/>
  <c r="Q3" i="3" s="1"/>
  <c r="R3" i="3" s="1"/>
  <c r="S3" i="3" s="1"/>
  <c r="T3" i="3" s="1"/>
  <c r="H24" i="17"/>
  <c r="I24" i="17" s="1"/>
  <c r="Q165" i="13"/>
  <c r="I17" i="2"/>
  <c r="U139" i="2"/>
  <c r="H35" i="3"/>
  <c r="C140" i="2"/>
  <c r="L83" i="13" s="1"/>
  <c r="C137" i="2"/>
  <c r="O137" i="2" s="1"/>
  <c r="S137" i="2"/>
  <c r="U137" i="2" s="1"/>
  <c r="C144" i="2"/>
  <c r="L88" i="13" s="1"/>
  <c r="S138" i="2"/>
  <c r="U138" i="2" s="1"/>
  <c r="C142" i="2"/>
  <c r="L86" i="13" s="1"/>
  <c r="C138" i="2"/>
  <c r="L84" i="13" s="1"/>
  <c r="C159" i="25"/>
  <c r="C258" i="25"/>
  <c r="U159" i="25"/>
  <c r="C241" i="25"/>
  <c r="U267" i="25"/>
  <c r="U362" i="25"/>
  <c r="C59" i="25"/>
  <c r="C62" i="2"/>
  <c r="C107" i="2"/>
  <c r="C47" i="2"/>
  <c r="C92" i="2"/>
  <c r="C77" i="2"/>
  <c r="C32" i="2"/>
  <c r="H27" i="17"/>
  <c r="I27" i="17" s="1"/>
  <c r="I28" i="3"/>
  <c r="C359" i="25"/>
  <c r="U195" i="25"/>
  <c r="U77" i="25"/>
  <c r="U57" i="25"/>
  <c r="C417" i="25"/>
  <c r="C64" i="25"/>
  <c r="U164" i="25"/>
  <c r="U208" i="25"/>
  <c r="C376" i="25"/>
  <c r="U144" i="25"/>
  <c r="U198" i="25"/>
  <c r="H36" i="3"/>
  <c r="F28" i="11"/>
  <c r="Q123" i="2"/>
  <c r="V158" i="13"/>
  <c r="C15" i="25"/>
  <c r="C11" i="25"/>
  <c r="C13" i="25"/>
  <c r="C14" i="25"/>
  <c r="C10" i="25"/>
  <c r="C9" i="25"/>
  <c r="C12" i="25"/>
  <c r="C8" i="25"/>
  <c r="C347" i="25"/>
  <c r="C502" i="25"/>
  <c r="C418" i="25"/>
  <c r="C226" i="25"/>
  <c r="C390" i="25"/>
  <c r="C491" i="25"/>
  <c r="C114" i="25"/>
  <c r="C26" i="25"/>
  <c r="C194" i="25"/>
  <c r="C382" i="25"/>
  <c r="C73" i="25"/>
  <c r="C33" i="25"/>
  <c r="C281" i="25"/>
  <c r="C93" i="25"/>
  <c r="C197" i="25"/>
  <c r="C349" i="25"/>
  <c r="C38" i="25"/>
  <c r="C372" i="25"/>
  <c r="C236" i="25"/>
  <c r="C140" i="25"/>
  <c r="U89" i="25"/>
  <c r="U209" i="25"/>
  <c r="U98" i="25"/>
  <c r="U250" i="25"/>
  <c r="U386" i="25"/>
  <c r="U43" i="25"/>
  <c r="U163" i="25"/>
  <c r="U86" i="25"/>
  <c r="U222" i="25"/>
  <c r="U382" i="25"/>
  <c r="U15" i="25"/>
  <c r="U53" i="25"/>
  <c r="U243" i="25"/>
  <c r="U456" i="25"/>
  <c r="U437" i="25"/>
  <c r="U428" i="25"/>
  <c r="U233" i="25"/>
  <c r="U340" i="25"/>
  <c r="U447" i="25"/>
  <c r="U140" i="25"/>
  <c r="U341" i="25"/>
  <c r="U20" i="25"/>
  <c r="U247" i="25"/>
  <c r="U471" i="25"/>
  <c r="U160" i="25"/>
  <c r="U292" i="25"/>
  <c r="U388" i="25"/>
  <c r="U473" i="25"/>
  <c r="U180" i="25"/>
  <c r="U304" i="25"/>
  <c r="U432" i="25"/>
  <c r="U52" i="25"/>
  <c r="U241" i="25"/>
  <c r="U508" i="25"/>
  <c r="U237" i="25"/>
  <c r="U461" i="25"/>
  <c r="U165" i="25"/>
  <c r="U408" i="25"/>
  <c r="U323" i="25"/>
  <c r="C440" i="25"/>
  <c r="C352" i="25"/>
  <c r="C264" i="25"/>
  <c r="C200" i="25"/>
  <c r="C120" i="25"/>
  <c r="C56" i="25"/>
  <c r="C495" i="25"/>
  <c r="C447" i="25"/>
  <c r="C407" i="25"/>
  <c r="C351" i="25"/>
  <c r="C295" i="25"/>
  <c r="C239" i="25"/>
  <c r="C191" i="25"/>
  <c r="C151" i="25"/>
  <c r="C95" i="25"/>
  <c r="C39" i="25"/>
  <c r="C206" i="25"/>
  <c r="C469" i="25"/>
  <c r="C430" i="25"/>
  <c r="C203" i="25"/>
  <c r="C310" i="25"/>
  <c r="C453" i="25"/>
  <c r="C91" i="25"/>
  <c r="C501" i="25"/>
  <c r="C171" i="25"/>
  <c r="C286" i="25"/>
  <c r="C105" i="25"/>
  <c r="C81" i="25"/>
  <c r="C353" i="25"/>
  <c r="C149" i="25"/>
  <c r="C498" i="25"/>
  <c r="C301" i="25"/>
  <c r="C492" i="25"/>
  <c r="C340" i="25"/>
  <c r="C212" i="25"/>
  <c r="C84" i="25"/>
  <c r="U113" i="25"/>
  <c r="U42" i="25"/>
  <c r="U162" i="25"/>
  <c r="U258" i="25"/>
  <c r="U410" i="25"/>
  <c r="U51" i="25"/>
  <c r="U22" i="25"/>
  <c r="U134" i="25"/>
  <c r="U246" i="25"/>
  <c r="U390" i="25"/>
  <c r="U39" i="25"/>
  <c r="U183" i="25"/>
  <c r="U328" i="25"/>
  <c r="U467" i="25"/>
  <c r="U40" i="25"/>
  <c r="U36" i="25"/>
  <c r="U276" i="25"/>
  <c r="U383" i="25"/>
  <c r="U468" i="25"/>
  <c r="U187" i="25"/>
  <c r="U363" i="25"/>
  <c r="U104" i="25"/>
  <c r="U375" i="25"/>
  <c r="U64" i="25"/>
  <c r="U176" i="25"/>
  <c r="U303" i="25"/>
  <c r="U431" i="25"/>
  <c r="U48" i="25"/>
  <c r="U192" i="25"/>
  <c r="U315" i="25"/>
  <c r="U443" i="25"/>
  <c r="U116" i="25"/>
  <c r="U412" i="25"/>
  <c r="U215" i="25"/>
  <c r="U365" i="25"/>
  <c r="U143" i="25"/>
  <c r="U273" i="25"/>
  <c r="U355" i="25"/>
  <c r="U451" i="25"/>
  <c r="C424" i="25"/>
  <c r="C328" i="25"/>
  <c r="C248" i="25"/>
  <c r="C168" i="25"/>
  <c r="C104" i="25"/>
  <c r="C48" i="25"/>
  <c r="C487" i="25"/>
  <c r="C431" i="25"/>
  <c r="C383" i="25"/>
  <c r="C343" i="25"/>
  <c r="C287" i="25"/>
  <c r="C231" i="25"/>
  <c r="C175" i="25"/>
  <c r="C127" i="25"/>
  <c r="C87" i="25"/>
  <c r="C31" i="25"/>
  <c r="C470" i="25"/>
  <c r="C507" i="25"/>
  <c r="C406" i="25"/>
  <c r="C139" i="25"/>
  <c r="C294" i="25"/>
  <c r="C441" i="25"/>
  <c r="C70" i="25"/>
  <c r="C437" i="25"/>
  <c r="C107" i="25"/>
  <c r="C270" i="25"/>
  <c r="C137" i="25"/>
  <c r="C97" i="25"/>
  <c r="C369" i="25"/>
  <c r="C157" i="25"/>
  <c r="C421" i="25"/>
  <c r="C210" i="25"/>
  <c r="C484" i="25"/>
  <c r="C332" i="25"/>
  <c r="C180" i="25"/>
  <c r="C36" i="25"/>
  <c r="U145" i="25"/>
  <c r="U58" i="25"/>
  <c r="U194" i="25"/>
  <c r="U346" i="25"/>
  <c r="U442" i="25"/>
  <c r="U67" i="25"/>
  <c r="U30" i="25"/>
  <c r="U190" i="25"/>
  <c r="U310" i="25"/>
  <c r="U406" i="25"/>
  <c r="U47" i="25"/>
  <c r="U196" i="25"/>
  <c r="U381" i="25"/>
  <c r="U256" i="25"/>
  <c r="U125" i="25"/>
  <c r="U56" i="25"/>
  <c r="U297" i="25"/>
  <c r="U425" i="25"/>
  <c r="U60" i="25"/>
  <c r="U199" i="25"/>
  <c r="U405" i="25"/>
  <c r="U200" i="25"/>
  <c r="U417" i="25"/>
  <c r="U68" i="25"/>
  <c r="U204" i="25"/>
  <c r="U335" i="25"/>
  <c r="U441" i="25"/>
  <c r="U112" i="25"/>
  <c r="U261" i="25"/>
  <c r="U347" i="25"/>
  <c r="U453" i="25"/>
  <c r="U133" i="25"/>
  <c r="U252" i="25"/>
  <c r="U305" i="25"/>
  <c r="U493" i="25"/>
  <c r="U295" i="25"/>
  <c r="U359" i="25"/>
  <c r="U483" i="25"/>
  <c r="C480" i="25"/>
  <c r="C416" i="25"/>
  <c r="C320" i="25"/>
  <c r="C232" i="25"/>
  <c r="C136" i="25"/>
  <c r="C80" i="25"/>
  <c r="C40" i="25"/>
  <c r="C479" i="25"/>
  <c r="C423" i="25"/>
  <c r="C367" i="25"/>
  <c r="C319" i="25"/>
  <c r="C279" i="25"/>
  <c r="C223" i="25"/>
  <c r="C167" i="25"/>
  <c r="C111" i="25"/>
  <c r="C63" i="25"/>
  <c r="C23" i="25"/>
  <c r="C215" i="25"/>
  <c r="C415" i="25"/>
  <c r="C128" i="25"/>
  <c r="C448" i="25"/>
  <c r="U376" i="25"/>
  <c r="U475" i="25"/>
  <c r="U463" i="25"/>
  <c r="U460" i="25"/>
  <c r="U124" i="25"/>
  <c r="U321" i="25"/>
  <c r="U87" i="25"/>
  <c r="U70" i="25"/>
  <c r="U234" i="25"/>
  <c r="C172" i="25"/>
  <c r="C409" i="25"/>
  <c r="C345" i="25"/>
  <c r="C67" i="25"/>
  <c r="C246" i="25"/>
  <c r="AD149" i="13"/>
  <c r="C47" i="25"/>
  <c r="C255" i="25"/>
  <c r="C471" i="25"/>
  <c r="C224" i="25"/>
  <c r="U181" i="25"/>
  <c r="U231" i="25"/>
  <c r="U389" i="25"/>
  <c r="U345" i="25"/>
  <c r="U225" i="25"/>
  <c r="U436" i="25"/>
  <c r="U416" i="25"/>
  <c r="U478" i="25"/>
  <c r="U99" i="25"/>
  <c r="U90" i="25"/>
  <c r="C308" i="25"/>
  <c r="C181" i="25"/>
  <c r="C25" i="25"/>
  <c r="C242" i="25"/>
  <c r="C378" i="25"/>
  <c r="C103" i="25"/>
  <c r="C303" i="25"/>
  <c r="C16" i="25"/>
  <c r="C312" i="25"/>
  <c r="U487" i="25"/>
  <c r="U337" i="25"/>
  <c r="U283" i="25"/>
  <c r="U260" i="25"/>
  <c r="U427" i="25"/>
  <c r="U308" i="25"/>
  <c r="U403" i="25"/>
  <c r="U342" i="25"/>
  <c r="U490" i="25"/>
  <c r="U153" i="25"/>
  <c r="C420" i="25"/>
  <c r="C53" i="25"/>
  <c r="C397" i="25"/>
  <c r="C505" i="25"/>
  <c r="C371" i="25"/>
  <c r="AB131" i="13"/>
  <c r="H37" i="3"/>
  <c r="AB149" i="13"/>
  <c r="H32" i="3"/>
  <c r="C363" i="25"/>
  <c r="C331" i="25"/>
  <c r="C323" i="25"/>
  <c r="C494" i="25"/>
  <c r="C465" i="25"/>
  <c r="C405" i="25"/>
  <c r="C283" i="25"/>
  <c r="C250" i="25"/>
  <c r="C182" i="25"/>
  <c r="C506" i="25"/>
  <c r="C403" i="25"/>
  <c r="C278" i="25"/>
  <c r="C115" i="25"/>
  <c r="C466" i="25"/>
  <c r="C357" i="25"/>
  <c r="C219" i="25"/>
  <c r="C50" i="25"/>
  <c r="C174" i="25"/>
  <c r="C20" i="25"/>
  <c r="C411" i="25"/>
  <c r="C290" i="25"/>
  <c r="C130" i="25"/>
  <c r="C474" i="25"/>
  <c r="C366" i="25"/>
  <c r="C234" i="25"/>
  <c r="C62" i="25"/>
  <c r="C121" i="25"/>
  <c r="C249" i="25"/>
  <c r="C377" i="25"/>
  <c r="C129" i="25"/>
  <c r="C257" i="25"/>
  <c r="C385" i="25"/>
  <c r="C77" i="25"/>
  <c r="C141" i="25"/>
  <c r="C205" i="25"/>
  <c r="C485" i="25"/>
  <c r="C381" i="25"/>
  <c r="C251" i="25"/>
  <c r="C82" i="25"/>
  <c r="C476" i="25"/>
  <c r="C412" i="25"/>
  <c r="C348" i="25"/>
  <c r="C284" i="25"/>
  <c r="C220" i="25"/>
  <c r="C156" i="25"/>
  <c r="C92" i="25"/>
  <c r="C28" i="25"/>
  <c r="U9" i="25"/>
  <c r="U73" i="25"/>
  <c r="U137" i="25"/>
  <c r="U201" i="25"/>
  <c r="U50" i="25"/>
  <c r="U114" i="25"/>
  <c r="U178" i="25"/>
  <c r="U242" i="25"/>
  <c r="U306" i="25"/>
  <c r="U370" i="25"/>
  <c r="U434" i="25"/>
  <c r="U498" i="25"/>
  <c r="U59" i="25"/>
  <c r="U123" i="25"/>
  <c r="U14" i="25"/>
  <c r="U78" i="25"/>
  <c r="U142" i="25"/>
  <c r="U206" i="25"/>
  <c r="U270" i="25"/>
  <c r="U334" i="25"/>
  <c r="U398" i="25"/>
  <c r="U462" i="25"/>
  <c r="U31" i="25"/>
  <c r="U95" i="25"/>
  <c r="U96" i="25"/>
  <c r="U221" i="25"/>
  <c r="U307" i="25"/>
  <c r="U392" i="25"/>
  <c r="U477" i="25"/>
  <c r="U309" i="25"/>
  <c r="U491" i="25"/>
  <c r="U279" i="25"/>
  <c r="U449" i="25"/>
  <c r="U100" i="25"/>
  <c r="U223" i="25"/>
  <c r="C142" i="25"/>
  <c r="C315" i="25"/>
  <c r="C438" i="25"/>
  <c r="C339" i="25"/>
  <c r="C330" i="25"/>
  <c r="C443" i="25"/>
  <c r="C394" i="25"/>
  <c r="C282" i="25"/>
  <c r="C118" i="25"/>
  <c r="C467" i="25"/>
  <c r="C358" i="25"/>
  <c r="C222" i="25"/>
  <c r="C51" i="25"/>
  <c r="C427" i="25"/>
  <c r="C309" i="25"/>
  <c r="C155" i="25"/>
  <c r="C275" i="25"/>
  <c r="C110" i="25"/>
  <c r="C475" i="25"/>
  <c r="C370" i="25"/>
  <c r="C235" i="25"/>
  <c r="C66" i="25"/>
  <c r="C435" i="25"/>
  <c r="C318" i="25"/>
  <c r="C170" i="25"/>
  <c r="C41" i="25"/>
  <c r="C169" i="25"/>
  <c r="C305" i="25"/>
  <c r="C49" i="25"/>
  <c r="C177" i="25"/>
  <c r="C297" i="25"/>
  <c r="C37" i="25"/>
  <c r="C101" i="25"/>
  <c r="C165" i="25"/>
  <c r="C229" i="25"/>
  <c r="C446" i="25"/>
  <c r="C333" i="25"/>
  <c r="C187" i="25"/>
  <c r="C18" i="25"/>
  <c r="C452" i="25"/>
  <c r="C388" i="25"/>
  <c r="C324" i="25"/>
  <c r="C260" i="25"/>
  <c r="C196" i="25"/>
  <c r="C132" i="25"/>
  <c r="C68" i="25"/>
  <c r="U33" i="25"/>
  <c r="U97" i="25"/>
  <c r="U161" i="25"/>
  <c r="U10" i="25"/>
  <c r="U74" i="25"/>
  <c r="U138" i="25"/>
  <c r="U202" i="25"/>
  <c r="U266" i="25"/>
  <c r="U330" i="25"/>
  <c r="U394" i="25"/>
  <c r="U458" i="25"/>
  <c r="U19" i="25"/>
  <c r="U83" i="25"/>
  <c r="U147" i="25"/>
  <c r="U38" i="25"/>
  <c r="U102" i="25"/>
  <c r="U166" i="25"/>
  <c r="U230" i="25"/>
  <c r="U294" i="25"/>
  <c r="U358" i="25"/>
  <c r="U422" i="25"/>
  <c r="U486" i="25"/>
  <c r="U55" i="25"/>
  <c r="U119" i="25"/>
  <c r="U151" i="25"/>
  <c r="U253" i="25"/>
  <c r="U339" i="25"/>
  <c r="U424" i="25"/>
  <c r="U8" i="25"/>
  <c r="U373" i="25"/>
  <c r="U157" i="25"/>
  <c r="U343" i="25"/>
  <c r="U44" i="25"/>
  <c r="U152" i="25"/>
  <c r="U255" i="25"/>
  <c r="C58" i="25"/>
  <c r="C163" i="25"/>
  <c r="C451" i="25"/>
  <c r="C355" i="25"/>
  <c r="C346" i="25"/>
  <c r="C457" i="25"/>
  <c r="C267" i="25"/>
  <c r="C266" i="25"/>
  <c r="C98" i="25"/>
  <c r="C454" i="25"/>
  <c r="C342" i="25"/>
  <c r="C202" i="25"/>
  <c r="C30" i="25"/>
  <c r="C414" i="25"/>
  <c r="C293" i="25"/>
  <c r="C134" i="25"/>
  <c r="C259" i="25"/>
  <c r="C90" i="25"/>
  <c r="C462" i="25"/>
  <c r="C354" i="25"/>
  <c r="C214" i="25"/>
  <c r="C43" i="25"/>
  <c r="C422" i="25"/>
  <c r="C302" i="25"/>
  <c r="C147" i="25"/>
  <c r="C57" i="25"/>
  <c r="C193" i="25"/>
  <c r="C313" i="25"/>
  <c r="C65" i="25"/>
  <c r="C185" i="25"/>
  <c r="C321" i="25"/>
  <c r="C45" i="25"/>
  <c r="C109" i="25"/>
  <c r="C173" i="25"/>
  <c r="C237" i="25"/>
  <c r="C434" i="25"/>
  <c r="C317" i="25"/>
  <c r="C166" i="25"/>
  <c r="C508" i="25"/>
  <c r="C444" i="25"/>
  <c r="C380" i="25"/>
  <c r="C316" i="25"/>
  <c r="C252" i="25"/>
  <c r="C188" i="25"/>
  <c r="C124" i="25"/>
  <c r="C60" i="25"/>
  <c r="U41" i="25"/>
  <c r="U105" i="25"/>
  <c r="U169" i="25"/>
  <c r="U18" i="25"/>
  <c r="U82" i="25"/>
  <c r="U146" i="25"/>
  <c r="U210" i="25"/>
  <c r="U274" i="25"/>
  <c r="U338" i="25"/>
  <c r="U402" i="25"/>
  <c r="U466" i="25"/>
  <c r="U27" i="25"/>
  <c r="U91" i="25"/>
  <c r="U155" i="25"/>
  <c r="U46" i="25"/>
  <c r="U110" i="25"/>
  <c r="U174" i="25"/>
  <c r="U238" i="25"/>
  <c r="U302" i="25"/>
  <c r="U366" i="25"/>
  <c r="U430" i="25"/>
  <c r="U494" i="25"/>
  <c r="U63" i="25"/>
  <c r="U12" i="25"/>
  <c r="U167" i="25"/>
  <c r="U264" i="25"/>
  <c r="U349" i="25"/>
  <c r="U435" i="25"/>
  <c r="U37" i="25"/>
  <c r="U395" i="25"/>
  <c r="U188" i="25"/>
  <c r="U364" i="25"/>
  <c r="U13" i="25"/>
  <c r="U168" i="25"/>
  <c r="U265" i="25"/>
  <c r="C227" i="25"/>
  <c r="C419" i="25"/>
  <c r="C307" i="25"/>
  <c r="C393" i="25"/>
  <c r="C99" i="25"/>
  <c r="C162" i="25"/>
  <c r="C429" i="25"/>
  <c r="C243" i="25"/>
  <c r="C478" i="25"/>
  <c r="C277" i="25"/>
  <c r="C27" i="25"/>
  <c r="C46" i="25"/>
  <c r="C386" i="25"/>
  <c r="C150" i="25"/>
  <c r="C410" i="25"/>
  <c r="C211" i="25"/>
  <c r="C89" i="25"/>
  <c r="C289" i="25"/>
  <c r="C113" i="25"/>
  <c r="C337" i="25"/>
  <c r="C85" i="25"/>
  <c r="C189" i="25"/>
  <c r="C459" i="25"/>
  <c r="C269" i="25"/>
  <c r="C500" i="25"/>
  <c r="C404" i="25"/>
  <c r="C300" i="25"/>
  <c r="C204" i="25"/>
  <c r="C100" i="25"/>
  <c r="U81" i="25"/>
  <c r="U185" i="25"/>
  <c r="U66" i="25"/>
  <c r="U170" i="25"/>
  <c r="U282" i="25"/>
  <c r="U378" i="25"/>
  <c r="U482" i="25"/>
  <c r="U75" i="25"/>
  <c r="U179" i="25"/>
  <c r="U118" i="25"/>
  <c r="U214" i="25"/>
  <c r="U318" i="25"/>
  <c r="U414" i="25"/>
  <c r="U23" i="25"/>
  <c r="U32" i="25"/>
  <c r="U232" i="25"/>
  <c r="U371" i="25"/>
  <c r="U499" i="25"/>
  <c r="U459" i="25"/>
  <c r="U385" i="25"/>
  <c r="U120" i="25"/>
  <c r="U287" i="25"/>
  <c r="U372" i="25"/>
  <c r="U457" i="25"/>
  <c r="U101" i="25"/>
  <c r="U235" i="25"/>
  <c r="U384" i="25"/>
  <c r="U61" i="25"/>
  <c r="U268" i="25"/>
  <c r="U439" i="25"/>
  <c r="U45" i="25"/>
  <c r="U191" i="25"/>
  <c r="U281" i="25"/>
  <c r="U367" i="25"/>
  <c r="U452" i="25"/>
  <c r="U69" i="25"/>
  <c r="U205" i="25"/>
  <c r="U293" i="25"/>
  <c r="U379" i="25"/>
  <c r="U464" i="25"/>
  <c r="U93" i="25"/>
  <c r="U327" i="25"/>
  <c r="U423" i="25"/>
  <c r="U391" i="25"/>
  <c r="U127" i="25"/>
  <c r="U504" i="25"/>
  <c r="U429" i="25"/>
  <c r="U280" i="25"/>
  <c r="U440" i="25"/>
  <c r="C496" i="25"/>
  <c r="C432" i="25"/>
  <c r="C368" i="25"/>
  <c r="C304" i="25"/>
  <c r="C240" i="25"/>
  <c r="C176" i="25"/>
  <c r="C112" i="25"/>
  <c r="C458" i="25"/>
  <c r="C413" i="25"/>
  <c r="C426" i="25"/>
  <c r="C482" i="25"/>
  <c r="C78" i="25"/>
  <c r="C54" i="25"/>
  <c r="C374" i="25"/>
  <c r="C138" i="25"/>
  <c r="C402" i="25"/>
  <c r="C198" i="25"/>
  <c r="C218" i="25"/>
  <c r="C489" i="25"/>
  <c r="C306" i="25"/>
  <c r="C22" i="25"/>
  <c r="C350" i="25"/>
  <c r="C106" i="25"/>
  <c r="C161" i="25"/>
  <c r="C361" i="25"/>
  <c r="C201" i="25"/>
  <c r="C21" i="25"/>
  <c r="C125" i="25"/>
  <c r="C221" i="25"/>
  <c r="C395" i="25"/>
  <c r="C146" i="25"/>
  <c r="C468" i="25"/>
  <c r="C364" i="25"/>
  <c r="C268" i="25"/>
  <c r="C164" i="25"/>
  <c r="C52" i="25"/>
  <c r="U17" i="25"/>
  <c r="U121" i="25"/>
  <c r="U217" i="25"/>
  <c r="U106" i="25"/>
  <c r="U218" i="25"/>
  <c r="U314" i="25"/>
  <c r="U418" i="25"/>
  <c r="U11" i="25"/>
  <c r="U115" i="25"/>
  <c r="U54" i="25"/>
  <c r="U150" i="25"/>
  <c r="U254" i="25"/>
  <c r="U350" i="25"/>
  <c r="U454" i="25"/>
  <c r="U71" i="25"/>
  <c r="U117" i="25"/>
  <c r="U285" i="25"/>
  <c r="U413" i="25"/>
  <c r="U277" i="25"/>
  <c r="U213" i="25"/>
  <c r="U481" i="25"/>
  <c r="U197" i="25"/>
  <c r="U319" i="25"/>
  <c r="U404" i="25"/>
  <c r="U489" i="25"/>
  <c r="U156" i="25"/>
  <c r="U288" i="25"/>
  <c r="U448" i="25"/>
  <c r="U141" i="25"/>
  <c r="U332" i="25"/>
  <c r="U492" i="25"/>
  <c r="U109" i="25"/>
  <c r="U228" i="25"/>
  <c r="U313" i="25"/>
  <c r="U399" i="25"/>
  <c r="U484" i="25"/>
  <c r="U132" i="25"/>
  <c r="U240" i="25"/>
  <c r="U325" i="25"/>
  <c r="U411" i="25"/>
  <c r="U496" i="25"/>
  <c r="U149" i="25"/>
  <c r="U455" i="25"/>
  <c r="U301" i="25"/>
  <c r="U316" i="25"/>
  <c r="U291" i="25"/>
  <c r="U380" i="25"/>
  <c r="U348" i="25"/>
  <c r="U227" i="25"/>
  <c r="U401" i="25"/>
  <c r="C472" i="25"/>
  <c r="C408" i="25"/>
  <c r="C344" i="25"/>
  <c r="C280" i="25"/>
  <c r="C216" i="25"/>
  <c r="C152" i="25"/>
  <c r="C445" i="25"/>
  <c r="C477" i="25"/>
  <c r="C490" i="25"/>
  <c r="C35" i="25"/>
  <c r="C298" i="25"/>
  <c r="C34" i="25"/>
  <c r="C326" i="25"/>
  <c r="C94" i="25"/>
  <c r="C389" i="25"/>
  <c r="C178" i="25"/>
  <c r="C195" i="25"/>
  <c r="C450" i="25"/>
  <c r="C274" i="25"/>
  <c r="C499" i="25"/>
  <c r="C334" i="25"/>
  <c r="C83" i="25"/>
  <c r="C209" i="25"/>
  <c r="C17" i="25"/>
  <c r="C217" i="25"/>
  <c r="C29" i="25"/>
  <c r="C133" i="25"/>
  <c r="C245" i="25"/>
  <c r="C365" i="25"/>
  <c r="C123" i="25"/>
  <c r="C460" i="25"/>
  <c r="C356" i="25"/>
  <c r="C244" i="25"/>
  <c r="C148" i="25"/>
  <c r="C44" i="25"/>
  <c r="U25" i="25"/>
  <c r="U129" i="25"/>
  <c r="U26" i="25"/>
  <c r="U122" i="25"/>
  <c r="U226" i="25"/>
  <c r="U322" i="25"/>
  <c r="U426" i="25"/>
  <c r="U35" i="25"/>
  <c r="U131" i="25"/>
  <c r="U62" i="25"/>
  <c r="U158" i="25"/>
  <c r="U262" i="25"/>
  <c r="U374" i="25"/>
  <c r="U470" i="25"/>
  <c r="U79" i="25"/>
  <c r="U135" i="25"/>
  <c r="U296" i="25"/>
  <c r="U445" i="25"/>
  <c r="U331" i="25"/>
  <c r="U236" i="25"/>
  <c r="U503" i="25"/>
  <c r="U211" i="25"/>
  <c r="U329" i="25"/>
  <c r="U415" i="25"/>
  <c r="U500" i="25"/>
  <c r="U172" i="25"/>
  <c r="U299" i="25"/>
  <c r="U469" i="25"/>
  <c r="U173" i="25"/>
  <c r="U353" i="25"/>
  <c r="U21" i="25"/>
  <c r="U128" i="25"/>
  <c r="U239" i="25"/>
  <c r="U324" i="25"/>
  <c r="U409" i="25"/>
  <c r="U495" i="25"/>
  <c r="U148" i="25"/>
  <c r="U251" i="25"/>
  <c r="U336" i="25"/>
  <c r="U421" i="25"/>
  <c r="U507" i="25"/>
  <c r="U108" i="25"/>
  <c r="U497" i="25"/>
  <c r="U387" i="25"/>
  <c r="U444" i="25"/>
  <c r="U333" i="25"/>
  <c r="U465" i="25"/>
  <c r="U433" i="25"/>
  <c r="U269" i="25"/>
  <c r="U189" i="25"/>
  <c r="C464" i="25"/>
  <c r="C400" i="25"/>
  <c r="C336" i="25"/>
  <c r="C272" i="25"/>
  <c r="C208" i="25"/>
  <c r="C144" i="25"/>
  <c r="C186" i="25"/>
  <c r="C387" i="25"/>
  <c r="C122" i="25"/>
  <c r="C75" i="25"/>
  <c r="C262" i="25"/>
  <c r="C373" i="25"/>
  <c r="C291" i="25"/>
  <c r="C425" i="25"/>
  <c r="C86" i="25"/>
  <c r="C254" i="25"/>
  <c r="C225" i="25"/>
  <c r="C145" i="25"/>
  <c r="C61" i="25"/>
  <c r="C213" i="25"/>
  <c r="C285" i="25"/>
  <c r="C436" i="25"/>
  <c r="C292" i="25"/>
  <c r="C116" i="25"/>
  <c r="U177" i="25"/>
  <c r="U130" i="25"/>
  <c r="U290" i="25"/>
  <c r="U450" i="25"/>
  <c r="U107" i="25"/>
  <c r="U94" i="25"/>
  <c r="U278" i="25"/>
  <c r="U438" i="25"/>
  <c r="U103" i="25"/>
  <c r="U275" i="25"/>
  <c r="U488" i="25"/>
  <c r="U257" i="25"/>
  <c r="U136" i="25"/>
  <c r="U351" i="25"/>
  <c r="U479" i="25"/>
  <c r="U212" i="25"/>
  <c r="U480" i="25"/>
  <c r="U289" i="25"/>
  <c r="U85" i="25"/>
  <c r="U216" i="25"/>
  <c r="U356" i="25"/>
  <c r="U505" i="25"/>
  <c r="U219" i="25"/>
  <c r="U357" i="25"/>
  <c r="U485" i="25"/>
  <c r="U284" i="25"/>
  <c r="U472" i="25"/>
  <c r="U203" i="25"/>
  <c r="U259" i="25"/>
  <c r="U175" i="25"/>
  <c r="C504" i="25"/>
  <c r="C392" i="25"/>
  <c r="C296" i="25"/>
  <c r="C192" i="25"/>
  <c r="C96" i="25"/>
  <c r="C32" i="25"/>
  <c r="C463" i="25"/>
  <c r="C399" i="25"/>
  <c r="C335" i="25"/>
  <c r="C271" i="25"/>
  <c r="C207" i="25"/>
  <c r="C143" i="25"/>
  <c r="C79" i="25"/>
  <c r="C433" i="25"/>
  <c r="C401" i="25"/>
  <c r="C497" i="25"/>
  <c r="C493" i="25"/>
  <c r="C179" i="25"/>
  <c r="C341" i="25"/>
  <c r="C238" i="25"/>
  <c r="C398" i="25"/>
  <c r="C486" i="25"/>
  <c r="C190" i="25"/>
  <c r="C233" i="25"/>
  <c r="C153" i="25"/>
  <c r="C69" i="25"/>
  <c r="C253" i="25"/>
  <c r="C230" i="25"/>
  <c r="C428" i="25"/>
  <c r="C276" i="25"/>
  <c r="C108" i="25"/>
  <c r="U49" i="25"/>
  <c r="U193" i="25"/>
  <c r="U154" i="25"/>
  <c r="U298" i="25"/>
  <c r="U474" i="25"/>
  <c r="U139" i="25"/>
  <c r="U126" i="25"/>
  <c r="U286" i="25"/>
  <c r="U446" i="25"/>
  <c r="U111" i="25"/>
  <c r="U317" i="25"/>
  <c r="U224" i="25"/>
  <c r="U300" i="25"/>
  <c r="U184" i="25"/>
  <c r="U361" i="25"/>
  <c r="U16" i="25"/>
  <c r="U245" i="25"/>
  <c r="U501" i="25"/>
  <c r="U311" i="25"/>
  <c r="U24" i="25"/>
  <c r="U249" i="25"/>
  <c r="U377" i="25"/>
  <c r="U28" i="25"/>
  <c r="U229" i="25"/>
  <c r="U368" i="25"/>
  <c r="U29" i="25"/>
  <c r="U369" i="25"/>
  <c r="U220" i="25"/>
  <c r="U248" i="25"/>
  <c r="U344" i="25"/>
  <c r="U312" i="25"/>
  <c r="C488" i="25"/>
  <c r="C384" i="25"/>
  <c r="C288" i="25"/>
  <c r="C184" i="25"/>
  <c r="C88" i="25"/>
  <c r="C24" i="25"/>
  <c r="C455" i="25"/>
  <c r="C391" i="25"/>
  <c r="C327" i="25"/>
  <c r="C263" i="25"/>
  <c r="C199" i="25"/>
  <c r="C135" i="25"/>
  <c r="C71" i="25"/>
  <c r="C19" i="25"/>
  <c r="C314" i="25"/>
  <c r="C483" i="25"/>
  <c r="C481" i="25"/>
  <c r="C158" i="25"/>
  <c r="C325" i="25"/>
  <c r="C154" i="25"/>
  <c r="C338" i="25"/>
  <c r="C461" i="25"/>
  <c r="C126" i="25"/>
  <c r="C265" i="25"/>
  <c r="C299" i="25"/>
  <c r="C362" i="25"/>
  <c r="C379" i="25"/>
  <c r="C442" i="25"/>
  <c r="C74" i="25"/>
  <c r="C261" i="25"/>
  <c r="C131" i="25"/>
  <c r="C322" i="25"/>
  <c r="C449" i="25"/>
  <c r="C42" i="25"/>
  <c r="C329" i="25"/>
  <c r="C273" i="25"/>
  <c r="C117" i="25"/>
  <c r="C473" i="25"/>
  <c r="C102" i="25"/>
  <c r="C396" i="25"/>
  <c r="C228" i="25"/>
  <c r="C76" i="25"/>
  <c r="U65" i="25"/>
  <c r="U34" i="25"/>
  <c r="U186" i="25"/>
  <c r="U354" i="25"/>
  <c r="U506" i="25"/>
  <c r="U171" i="25"/>
  <c r="U182" i="25"/>
  <c r="U326" i="25"/>
  <c r="U502" i="25"/>
  <c r="U76" i="25"/>
  <c r="U360" i="25"/>
  <c r="U352" i="25"/>
  <c r="U407" i="25"/>
  <c r="U244" i="25"/>
  <c r="U393" i="25"/>
  <c r="U80" i="25"/>
  <c r="U320" i="25"/>
  <c r="U84" i="25"/>
  <c r="U396" i="25"/>
  <c r="U88" i="25"/>
  <c r="U271" i="25"/>
  <c r="U420" i="25"/>
  <c r="U92" i="25"/>
  <c r="U272" i="25"/>
  <c r="U400" i="25"/>
  <c r="U72" i="25"/>
  <c r="U207" i="25"/>
  <c r="U476" i="25"/>
  <c r="U419" i="25"/>
  <c r="U263" i="25"/>
  <c r="U397" i="25"/>
  <c r="C456" i="25"/>
  <c r="C360" i="25"/>
  <c r="C256" i="25"/>
  <c r="C160" i="25"/>
  <c r="C72" i="25"/>
  <c r="C503" i="25"/>
  <c r="C439" i="25"/>
  <c r="C375" i="25"/>
  <c r="C311" i="25"/>
  <c r="C247" i="25"/>
  <c r="C183" i="25"/>
  <c r="C119" i="25"/>
  <c r="C55" i="25"/>
  <c r="C123" i="2"/>
  <c r="AD158" i="13"/>
  <c r="Z158" i="13"/>
  <c r="N158" i="13"/>
  <c r="AF158" i="13"/>
  <c r="AB158" i="13"/>
  <c r="R149" i="13"/>
  <c r="Z149" i="13"/>
  <c r="X149" i="13"/>
  <c r="V149" i="13"/>
  <c r="AF149" i="13"/>
  <c r="P140" i="13"/>
  <c r="P149" i="13"/>
  <c r="Z140" i="13"/>
  <c r="X140" i="13"/>
  <c r="T140" i="13"/>
  <c r="AB140" i="13"/>
  <c r="AF140" i="13"/>
  <c r="AD140" i="13"/>
  <c r="N131" i="13"/>
  <c r="Z131" i="13"/>
  <c r="V131" i="13"/>
  <c r="R131" i="13"/>
  <c r="T131" i="13"/>
  <c r="I31" i="3"/>
  <c r="H30" i="3"/>
  <c r="T11" i="17"/>
  <c r="T158" i="13"/>
  <c r="R158" i="13"/>
  <c r="X158" i="13"/>
  <c r="P158" i="13"/>
  <c r="AB84" i="13"/>
  <c r="T149" i="13"/>
  <c r="N140" i="13"/>
  <c r="N149" i="13"/>
  <c r="R140" i="13"/>
  <c r="V140" i="13"/>
  <c r="AF131" i="13"/>
  <c r="X131" i="13"/>
  <c r="AD131" i="13"/>
  <c r="P131" i="13"/>
  <c r="B135" i="2"/>
  <c r="D19" i="23" s="1"/>
  <c r="J19" i="23" s="1"/>
  <c r="B130" i="2"/>
  <c r="D14" i="23" s="1"/>
  <c r="J14" i="23" s="1"/>
  <c r="B131" i="2"/>
  <c r="D15" i="23" s="1"/>
  <c r="J15" i="23" s="1"/>
  <c r="B125" i="2"/>
  <c r="D9" i="23" s="1"/>
  <c r="J9" i="23" s="1"/>
  <c r="C133" i="2"/>
  <c r="C125" i="2"/>
  <c r="B132" i="2"/>
  <c r="D16" i="23" s="1"/>
  <c r="J16" i="23" s="1"/>
  <c r="L107" i="13"/>
  <c r="S37" i="13"/>
  <c r="L80" i="13"/>
  <c r="O139" i="2"/>
  <c r="L87" i="13"/>
  <c r="D13" i="2"/>
  <c r="I14" i="2" s="1"/>
  <c r="Z113" i="13"/>
  <c r="C131" i="2"/>
  <c r="B134" i="2"/>
  <c r="D18" i="23" s="1"/>
  <c r="J18" i="23" s="1"/>
  <c r="B133" i="2"/>
  <c r="D17" i="23" s="1"/>
  <c r="J17" i="23" s="1"/>
  <c r="C128" i="2"/>
  <c r="C135" i="2"/>
  <c r="C130" i="2"/>
  <c r="X113" i="13"/>
  <c r="C13" i="2"/>
  <c r="G172" i="13" s="1"/>
  <c r="B124" i="2"/>
  <c r="D8" i="23" s="1"/>
  <c r="B127" i="2"/>
  <c r="D11" i="23" s="1"/>
  <c r="J11" i="23" s="1"/>
  <c r="B126" i="2"/>
  <c r="D10" i="23" s="1"/>
  <c r="J10" i="23" s="1"/>
  <c r="AB113" i="13"/>
  <c r="C132" i="2"/>
  <c r="C127" i="2"/>
  <c r="C126" i="2"/>
  <c r="F13" i="2"/>
  <c r="W172" i="13" s="1"/>
  <c r="B129" i="2"/>
  <c r="D13" i="23" s="1"/>
  <c r="J13" i="23" s="1"/>
  <c r="V113" i="13"/>
  <c r="B128" i="2"/>
  <c r="D12" i="23" s="1"/>
  <c r="J12" i="23" s="1"/>
  <c r="C134" i="2"/>
  <c r="E13" i="2"/>
  <c r="Q172" i="13" s="1"/>
  <c r="AC190" i="13" s="1"/>
  <c r="E15" i="2"/>
  <c r="T179" i="13" s="1"/>
  <c r="C124" i="2"/>
  <c r="N113" i="13"/>
  <c r="C129" i="2"/>
  <c r="P5" i="17"/>
  <c r="P4" i="17"/>
  <c r="Q3" i="17" s="1"/>
  <c r="P15" i="17"/>
  <c r="P14" i="17"/>
  <c r="Q13" i="17" s="1"/>
  <c r="V65" i="17" s="1"/>
  <c r="I33" i="3"/>
  <c r="I29" i="3"/>
  <c r="H34" i="3"/>
  <c r="H38" i="17"/>
  <c r="H37" i="17"/>
  <c r="C1" i="21"/>
  <c r="U123" i="2"/>
  <c r="W123" i="2"/>
  <c r="O123" i="2"/>
  <c r="Y123" i="2"/>
  <c r="S123" i="2"/>
  <c r="E8" i="21"/>
  <c r="D131" i="2" l="1"/>
  <c r="D127" i="2"/>
  <c r="D129" i="2"/>
  <c r="D132" i="2"/>
  <c r="D126" i="2"/>
  <c r="D130" i="2"/>
  <c r="D135" i="2"/>
  <c r="D128" i="2"/>
  <c r="D124" i="2"/>
  <c r="D134" i="2"/>
  <c r="D125" i="2"/>
  <c r="D133" i="2"/>
  <c r="H26" i="17"/>
  <c r="I26" i="17" s="1"/>
  <c r="H23" i="17"/>
  <c r="I23" i="17" s="1"/>
  <c r="H22" i="17"/>
  <c r="I22" i="17" s="1"/>
  <c r="H25" i="17"/>
  <c r="I25" i="17" s="1"/>
  <c r="E8" i="23"/>
  <c r="O8" i="23" s="1"/>
  <c r="E124" i="2"/>
  <c r="F124" i="2" s="1"/>
  <c r="E13" i="23"/>
  <c r="O13" i="23" s="1"/>
  <c r="H129" i="2"/>
  <c r="E129" i="2"/>
  <c r="F129" i="2" s="1"/>
  <c r="G129" i="2" s="1"/>
  <c r="E16" i="23"/>
  <c r="O16" i="23" s="1"/>
  <c r="H132" i="2"/>
  <c r="E132" i="2"/>
  <c r="F132" i="2" s="1"/>
  <c r="G132" i="2" s="1"/>
  <c r="E19" i="23"/>
  <c r="O19" i="23" s="1"/>
  <c r="E135" i="2"/>
  <c r="F135" i="2" s="1"/>
  <c r="E15" i="23"/>
  <c r="O15" i="23" s="1"/>
  <c r="H131" i="2"/>
  <c r="E131" i="2"/>
  <c r="F131" i="2" s="1"/>
  <c r="G131" i="2" s="1"/>
  <c r="E18" i="23"/>
  <c r="O18" i="23" s="1"/>
  <c r="H134" i="2"/>
  <c r="E134" i="2"/>
  <c r="F134" i="2" s="1"/>
  <c r="G134" i="2" s="1"/>
  <c r="E12" i="23"/>
  <c r="O12" i="23" s="1"/>
  <c r="H128" i="2"/>
  <c r="E128" i="2"/>
  <c r="F128" i="2" s="1"/>
  <c r="G128" i="2" s="1"/>
  <c r="E9" i="23"/>
  <c r="O9" i="23" s="1"/>
  <c r="H125" i="2"/>
  <c r="E125" i="2"/>
  <c r="F125" i="2" s="1"/>
  <c r="G125" i="2" s="1"/>
  <c r="E10" i="23"/>
  <c r="O10" i="23" s="1"/>
  <c r="H126" i="2"/>
  <c r="E126" i="2"/>
  <c r="F126" i="2" s="1"/>
  <c r="G126" i="2" s="1"/>
  <c r="E17" i="23"/>
  <c r="O17" i="23" s="1"/>
  <c r="H133" i="2"/>
  <c r="E133" i="2"/>
  <c r="F133" i="2" s="1"/>
  <c r="G133" i="2" s="1"/>
  <c r="E11" i="23"/>
  <c r="O11" i="23" s="1"/>
  <c r="H127" i="2"/>
  <c r="E127" i="2"/>
  <c r="F127" i="2" s="1"/>
  <c r="G127" i="2" s="1"/>
  <c r="E14" i="23"/>
  <c r="O14" i="23" s="1"/>
  <c r="H130" i="2"/>
  <c r="E130" i="2"/>
  <c r="F130" i="2" s="1"/>
  <c r="G130" i="2" s="1"/>
  <c r="AG5" i="17"/>
  <c r="AG300" i="17"/>
  <c r="AG298" i="17"/>
  <c r="AG299" i="17"/>
  <c r="AG297" i="17"/>
  <c r="C28" i="3"/>
  <c r="C28" i="31"/>
  <c r="C28" i="29"/>
  <c r="C28" i="26"/>
  <c r="C28" i="30"/>
  <c r="C28" i="28"/>
  <c r="AG10" i="3"/>
  <c r="AG160" i="3"/>
  <c r="AG163" i="3"/>
  <c r="AG183" i="3"/>
  <c r="AG187" i="3"/>
  <c r="AG195" i="3"/>
  <c r="AG203" i="3"/>
  <c r="AG211" i="3"/>
  <c r="AG213" i="3"/>
  <c r="AG215" i="3"/>
  <c r="AG220" i="3"/>
  <c r="AG221" i="3"/>
  <c r="AG223" i="3"/>
  <c r="AG231" i="3"/>
  <c r="AG197" i="3"/>
  <c r="AG209" i="3"/>
  <c r="AG219" i="3"/>
  <c r="AG225" i="3"/>
  <c r="AG240" i="3"/>
  <c r="AG177" i="3"/>
  <c r="AG189" i="3"/>
  <c r="AG191" i="3"/>
  <c r="AG205" i="3"/>
  <c r="AG207" i="3"/>
  <c r="AG212" i="3"/>
  <c r="AG235" i="3"/>
  <c r="AG290" i="3"/>
  <c r="AG299" i="3"/>
  <c r="AG164" i="3"/>
  <c r="AG188" i="3"/>
  <c r="AG204" i="3"/>
  <c r="AG245" i="3"/>
  <c r="AG266" i="3"/>
  <c r="AG172" i="3"/>
  <c r="AG179" i="3"/>
  <c r="AG196" i="3"/>
  <c r="AG199" i="3"/>
  <c r="AG259" i="3"/>
  <c r="AG270" i="3"/>
  <c r="AG271" i="3"/>
  <c r="AG275" i="3"/>
  <c r="AG287" i="3"/>
  <c r="AG292" i="3"/>
  <c r="AG296" i="3"/>
  <c r="AG297" i="3"/>
  <c r="AG278" i="3"/>
  <c r="AG300" i="3"/>
  <c r="AG247" i="3"/>
  <c r="AG276" i="3"/>
  <c r="AG282" i="3"/>
  <c r="AG293" i="3"/>
  <c r="AG175" i="3"/>
  <c r="AG272" i="3"/>
  <c r="AG291" i="3"/>
  <c r="AG224" i="3"/>
  <c r="AG173" i="3"/>
  <c r="AG256" i="3"/>
  <c r="AG227" i="3"/>
  <c r="AG268" i="3"/>
  <c r="AG267" i="3"/>
  <c r="AG285" i="3"/>
  <c r="AG274" i="3"/>
  <c r="AG260" i="3"/>
  <c r="AG261" i="3"/>
  <c r="AG155" i="3"/>
  <c r="AG236" i="3"/>
  <c r="AG294" i="3"/>
  <c r="AG269" i="3"/>
  <c r="AG241" i="3"/>
  <c r="AG295" i="3"/>
  <c r="AG283" i="3"/>
  <c r="AG286" i="3"/>
  <c r="AG263" i="3"/>
  <c r="AG298" i="3"/>
  <c r="AG288" i="3"/>
  <c r="AG181" i="3"/>
  <c r="AG156" i="3"/>
  <c r="AG277" i="3"/>
  <c r="AG254" i="3"/>
  <c r="AG252" i="3"/>
  <c r="AG237" i="3"/>
  <c r="AG228" i="3"/>
  <c r="AG176" i="3"/>
  <c r="AG289" i="3"/>
  <c r="AG239" i="3"/>
  <c r="AG161" i="3"/>
  <c r="AG167" i="3"/>
  <c r="AG273" i="3"/>
  <c r="AG158" i="3"/>
  <c r="AG201" i="3"/>
  <c r="AG152" i="3"/>
  <c r="AG217" i="3"/>
  <c r="AG281" i="3"/>
  <c r="AG255" i="3"/>
  <c r="AG242" i="3"/>
  <c r="AG216" i="3"/>
  <c r="AG258" i="3"/>
  <c r="AG232" i="3"/>
  <c r="AG153" i="3"/>
  <c r="AG246" i="3"/>
  <c r="AG279" i="3"/>
  <c r="AG226" i="3"/>
  <c r="AG162" i="3"/>
  <c r="AG284" i="3"/>
  <c r="AG238" i="3"/>
  <c r="AG265" i="3"/>
  <c r="AG171" i="3"/>
  <c r="AG174" i="3"/>
  <c r="AG166" i="3"/>
  <c r="AG192" i="3"/>
  <c r="AG253" i="3"/>
  <c r="AG151" i="3"/>
  <c r="AG190" i="3"/>
  <c r="AG250" i="3"/>
  <c r="AG214" i="3"/>
  <c r="AG230" i="3"/>
  <c r="AG210" i="3"/>
  <c r="AG264" i="3"/>
  <c r="AG244" i="3"/>
  <c r="AG234" i="3"/>
  <c r="AG229" i="3"/>
  <c r="AG208" i="3"/>
  <c r="AG200" i="3"/>
  <c r="AG180" i="3"/>
  <c r="AG170" i="3"/>
  <c r="AG165" i="3"/>
  <c r="AG202" i="3"/>
  <c r="AG157" i="3"/>
  <c r="AG178" i="3"/>
  <c r="AG194" i="3"/>
  <c r="AG168" i="3"/>
  <c r="AG184" i="3"/>
  <c r="AG169" i="3"/>
  <c r="AG154" i="3"/>
  <c r="AG262" i="3"/>
  <c r="AG257" i="3"/>
  <c r="AG198" i="3"/>
  <c r="AG193" i="3"/>
  <c r="AG243" i="3"/>
  <c r="AG251" i="3"/>
  <c r="AG222" i="3"/>
  <c r="AG159" i="3"/>
  <c r="AG206" i="3"/>
  <c r="AG186" i="3"/>
  <c r="AG218" i="3"/>
  <c r="AG182" i="3"/>
  <c r="AG248" i="3"/>
  <c r="AG280" i="3"/>
  <c r="AG249" i="3"/>
  <c r="AG233" i="3"/>
  <c r="AG185" i="3"/>
  <c r="L81" i="13"/>
  <c r="O138" i="2"/>
  <c r="AG62" i="3"/>
  <c r="AG114" i="3"/>
  <c r="AG146" i="3"/>
  <c r="AG130" i="3"/>
  <c r="AG126" i="3"/>
  <c r="AG58" i="3"/>
  <c r="C5" i="25"/>
  <c r="C6" i="25"/>
  <c r="AG54" i="3"/>
  <c r="AD113" i="13"/>
  <c r="AG134" i="3"/>
  <c r="AG74" i="3"/>
  <c r="AG38" i="3"/>
  <c r="V73" i="17"/>
  <c r="U6" i="25"/>
  <c r="U5" i="25"/>
  <c r="G30" i="23"/>
  <c r="AG102" i="3"/>
  <c r="AG26" i="3"/>
  <c r="AG98" i="3"/>
  <c r="AG18" i="3"/>
  <c r="AG94" i="3"/>
  <c r="AG14" i="3"/>
  <c r="E10" i="21"/>
  <c r="I18" i="23" s="1"/>
  <c r="AG142" i="3"/>
  <c r="AG110" i="3"/>
  <c r="AG70" i="3"/>
  <c r="AG34" i="3"/>
  <c r="AG138" i="3"/>
  <c r="AG106" i="3"/>
  <c r="AG66" i="3"/>
  <c r="AG30" i="3"/>
  <c r="AG122" i="3"/>
  <c r="AG86" i="3"/>
  <c r="AG50" i="3"/>
  <c r="AG6" i="3"/>
  <c r="AG150" i="3"/>
  <c r="AG118" i="3"/>
  <c r="AG78" i="3"/>
  <c r="AG46" i="3"/>
  <c r="V69" i="17"/>
  <c r="V33" i="17"/>
  <c r="AG80" i="3"/>
  <c r="AG56" i="3"/>
  <c r="AG88" i="3"/>
  <c r="AG13" i="3"/>
  <c r="AG145" i="3"/>
  <c r="AG115" i="3"/>
  <c r="AG83" i="3"/>
  <c r="AG39" i="3"/>
  <c r="AG113" i="3"/>
  <c r="AG117" i="3"/>
  <c r="AG77" i="3"/>
  <c r="AG24" i="3"/>
  <c r="AG85" i="3"/>
  <c r="AG129" i="3"/>
  <c r="AG84" i="3"/>
  <c r="AG32" i="3"/>
  <c r="AG131" i="3"/>
  <c r="AG123" i="3"/>
  <c r="AG111" i="3"/>
  <c r="AG128" i="3"/>
  <c r="AG69" i="3"/>
  <c r="AG100" i="3"/>
  <c r="AG121" i="3"/>
  <c r="AG87" i="3"/>
  <c r="AG47" i="3"/>
  <c r="AG35" i="3"/>
  <c r="AG15" i="3"/>
  <c r="AG95" i="3"/>
  <c r="AG132" i="3"/>
  <c r="AG127" i="3"/>
  <c r="AG17" i="3"/>
  <c r="AG148" i="3"/>
  <c r="AG101" i="3"/>
  <c r="AG53" i="3"/>
  <c r="AG25" i="3"/>
  <c r="AG29" i="3"/>
  <c r="AG112" i="3"/>
  <c r="AG49" i="3"/>
  <c r="AG63" i="3"/>
  <c r="AG143" i="3"/>
  <c r="AG103" i="3"/>
  <c r="AG135" i="3"/>
  <c r="AG20" i="3"/>
  <c r="AG116" i="3"/>
  <c r="AG8" i="3"/>
  <c r="AG108" i="3"/>
  <c r="AG92" i="3"/>
  <c r="AG40" i="3"/>
  <c r="AG52" i="3"/>
  <c r="AG23" i="3"/>
  <c r="AG51" i="3"/>
  <c r="AG67" i="3"/>
  <c r="AG31" i="3"/>
  <c r="AG76" i="3"/>
  <c r="AG7" i="3"/>
  <c r="AG64" i="3"/>
  <c r="AG140" i="3"/>
  <c r="AG16" i="3"/>
  <c r="AG147" i="3"/>
  <c r="AG19" i="3"/>
  <c r="AG27" i="3"/>
  <c r="AG133" i="3"/>
  <c r="AG60" i="3"/>
  <c r="AG136" i="3"/>
  <c r="AG120" i="3"/>
  <c r="AG81" i="3"/>
  <c r="AG73" i="3"/>
  <c r="AG71" i="3"/>
  <c r="AG59" i="3"/>
  <c r="AG105" i="3"/>
  <c r="AG89" i="3"/>
  <c r="AG99" i="3"/>
  <c r="AG75" i="3"/>
  <c r="AG141" i="3"/>
  <c r="AG107" i="3"/>
  <c r="AG91" i="3"/>
  <c r="AG93" i="3"/>
  <c r="AG33" i="3"/>
  <c r="AG43" i="3"/>
  <c r="AG9" i="3"/>
  <c r="AG104" i="3"/>
  <c r="AG125" i="3"/>
  <c r="AG139" i="3"/>
  <c r="AG37" i="3"/>
  <c r="AG57" i="3"/>
  <c r="AG21" i="3"/>
  <c r="AG124" i="3"/>
  <c r="AG137" i="3"/>
  <c r="AG41" i="3"/>
  <c r="AG65" i="3"/>
  <c r="AG11" i="3"/>
  <c r="AG79" i="3"/>
  <c r="AG5" i="3"/>
  <c r="AG48" i="3"/>
  <c r="AG36" i="3"/>
  <c r="AG109" i="3"/>
  <c r="AG45" i="3"/>
  <c r="AG72" i="3"/>
  <c r="AG97" i="3"/>
  <c r="AG61" i="3"/>
  <c r="AG144" i="3"/>
  <c r="AG44" i="3"/>
  <c r="AG28" i="3"/>
  <c r="AG68" i="3"/>
  <c r="AG96" i="3"/>
  <c r="AG149" i="3"/>
  <c r="AG12" i="3"/>
  <c r="AG55" i="3"/>
  <c r="AG119" i="3"/>
  <c r="AG42" i="3"/>
  <c r="AG90" i="3"/>
  <c r="AG82" i="3"/>
  <c r="AG22" i="3"/>
  <c r="D20" i="23"/>
  <c r="J8" i="23"/>
  <c r="R113" i="13"/>
  <c r="T113" i="13"/>
  <c r="AF113" i="13"/>
  <c r="P113" i="13"/>
  <c r="C15" i="2"/>
  <c r="L179" i="13" s="1"/>
  <c r="K172" i="13"/>
  <c r="Q191" i="13" s="1"/>
  <c r="AG83" i="17"/>
  <c r="AG75" i="17"/>
  <c r="AG39" i="17"/>
  <c r="AG31" i="17"/>
  <c r="AG11" i="17"/>
  <c r="AG15" i="17"/>
  <c r="AG91" i="17"/>
  <c r="AG55" i="17"/>
  <c r="AG47" i="17"/>
  <c r="AG71" i="17"/>
  <c r="AG63" i="17"/>
  <c r="AG27" i="17"/>
  <c r="AG19" i="17"/>
  <c r="AG79" i="17"/>
  <c r="AG35" i="17"/>
  <c r="AG87" i="17"/>
  <c r="AG51" i="17"/>
  <c r="AG43" i="17"/>
  <c r="AG68" i="17"/>
  <c r="AG97" i="17"/>
  <c r="AG21" i="17"/>
  <c r="AG69" i="17"/>
  <c r="AG8" i="17"/>
  <c r="AG270" i="17"/>
  <c r="AG289" i="17"/>
  <c r="AG196" i="17"/>
  <c r="AG189" i="17"/>
  <c r="AG154" i="17"/>
  <c r="AG167" i="17"/>
  <c r="AG288" i="17"/>
  <c r="AG266" i="17"/>
  <c r="AG26" i="17"/>
  <c r="AG90" i="17"/>
  <c r="AG151" i="17"/>
  <c r="AG187" i="17"/>
  <c r="AG247" i="17"/>
  <c r="AG143" i="17"/>
  <c r="AG203" i="17"/>
  <c r="AG34" i="17"/>
  <c r="AG86" i="17"/>
  <c r="AG273" i="17"/>
  <c r="AG296" i="17"/>
  <c r="AG118" i="17"/>
  <c r="AG219" i="17"/>
  <c r="AG269" i="17"/>
  <c r="AG244" i="17"/>
  <c r="AG199" i="17"/>
  <c r="AG186" i="17"/>
  <c r="AG164" i="17"/>
  <c r="AG293" i="17"/>
  <c r="AG81" i="17"/>
  <c r="AG32" i="17"/>
  <c r="AG96" i="17"/>
  <c r="AG73" i="17"/>
  <c r="AG93" i="17"/>
  <c r="AG61" i="17"/>
  <c r="AG177" i="17"/>
  <c r="AG208" i="17"/>
  <c r="AG160" i="17"/>
  <c r="AG152" i="17"/>
  <c r="AG22" i="17"/>
  <c r="AG62" i="17"/>
  <c r="AG121" i="17"/>
  <c r="AG246" i="17"/>
  <c r="AG210" i="17"/>
  <c r="AG178" i="17"/>
  <c r="AG170" i="17"/>
  <c r="AG98" i="17"/>
  <c r="AG66" i="17"/>
  <c r="AG202" i="17"/>
  <c r="AG275" i="17"/>
  <c r="AG193" i="17"/>
  <c r="AG201" i="17"/>
  <c r="AG161" i="17"/>
  <c r="AG292" i="17"/>
  <c r="AG175" i="17"/>
  <c r="AG116" i="17"/>
  <c r="AG229" i="17"/>
  <c r="AG243" i="17"/>
  <c r="AG110" i="17"/>
  <c r="AG295" i="17"/>
  <c r="AG180" i="17"/>
  <c r="AG282" i="17"/>
  <c r="AG287" i="17"/>
  <c r="AG221" i="17"/>
  <c r="AG13" i="17"/>
  <c r="AG72" i="17"/>
  <c r="AG77" i="17"/>
  <c r="AG44" i="17"/>
  <c r="AG52" i="17"/>
  <c r="AG111" i="17"/>
  <c r="AG271" i="17"/>
  <c r="AG30" i="17"/>
  <c r="AG120" i="17"/>
  <c r="AG140" i="17"/>
  <c r="AG114" i="17"/>
  <c r="AG235" i="17"/>
  <c r="AG258" i="17"/>
  <c r="AG173" i="17"/>
  <c r="AG224" i="17"/>
  <c r="AG274" i="17"/>
  <c r="AG157" i="17"/>
  <c r="AG127" i="17"/>
  <c r="AG181" i="17"/>
  <c r="AG211" i="17"/>
  <c r="AG130" i="17"/>
  <c r="AG155" i="17"/>
  <c r="AG124" i="17"/>
  <c r="AG46" i="17"/>
  <c r="AG218" i="17"/>
  <c r="AG172" i="17"/>
  <c r="AG205" i="17"/>
  <c r="AG174" i="17"/>
  <c r="AG85" i="17"/>
  <c r="AG84" i="17"/>
  <c r="AG48" i="17"/>
  <c r="AG101" i="17"/>
  <c r="AG29" i="17"/>
  <c r="AG20" i="17"/>
  <c r="AG108" i="17"/>
  <c r="AG277" i="17"/>
  <c r="AG50" i="17"/>
  <c r="AG123" i="17"/>
  <c r="AG119" i="17"/>
  <c r="AG70" i="17"/>
  <c r="AG216" i="17"/>
  <c r="AG145" i="17"/>
  <c r="AG182" i="17"/>
  <c r="AG255" i="17"/>
  <c r="AG190" i="17"/>
  <c r="AG125" i="17"/>
  <c r="AG107" i="17"/>
  <c r="AG238" i="17"/>
  <c r="AG166" i="17"/>
  <c r="AG234" i="17"/>
  <c r="AG142" i="17"/>
  <c r="AG150" i="17"/>
  <c r="AG109" i="17"/>
  <c r="AG18" i="17"/>
  <c r="AG38" i="17"/>
  <c r="AG212" i="17"/>
  <c r="AG141" i="17"/>
  <c r="AG227" i="17"/>
  <c r="AG179" i="17"/>
  <c r="AG225" i="17"/>
  <c r="AG294" i="17"/>
  <c r="AG240" i="17"/>
  <c r="AG65" i="17"/>
  <c r="AG92" i="17"/>
  <c r="AG80" i="17"/>
  <c r="AG126" i="17"/>
  <c r="AG162" i="17"/>
  <c r="AG176" i="17"/>
  <c r="AG260" i="17"/>
  <c r="AG222" i="17"/>
  <c r="AG99" i="17"/>
  <c r="AG267" i="17"/>
  <c r="AG249" i="17"/>
  <c r="AG236" i="17"/>
  <c r="AG290" i="17"/>
  <c r="AG284" i="17"/>
  <c r="AG137" i="17"/>
  <c r="AG64" i="17"/>
  <c r="AG41" i="17"/>
  <c r="AG37" i="17"/>
  <c r="AG191" i="17"/>
  <c r="AG265" i="17"/>
  <c r="AG136" i="17"/>
  <c r="AG268" i="17"/>
  <c r="AG78" i="17"/>
  <c r="AG105" i="17"/>
  <c r="AG226" i="17"/>
  <c r="AG223" i="17"/>
  <c r="AG192" i="17"/>
  <c r="AG228" i="17"/>
  <c r="AG252" i="17"/>
  <c r="AG112" i="17"/>
  <c r="AG280" i="17"/>
  <c r="AG214" i="17"/>
  <c r="AG276" i="17"/>
  <c r="AG100" i="17"/>
  <c r="AG25" i="17"/>
  <c r="AG28" i="17"/>
  <c r="AG117" i="17"/>
  <c r="AG262" i="17"/>
  <c r="AG286" i="17"/>
  <c r="AG122" i="17"/>
  <c r="AG106" i="17"/>
  <c r="AG215" i="17"/>
  <c r="AG134" i="17"/>
  <c r="AG10" i="17"/>
  <c r="AG128" i="17"/>
  <c r="AG264" i="17"/>
  <c r="AG250" i="17"/>
  <c r="AG242" i="17"/>
  <c r="AG17" i="17"/>
  <c r="AG76" i="17"/>
  <c r="AG53" i="17"/>
  <c r="AG241" i="17"/>
  <c r="AG159" i="17"/>
  <c r="AG131" i="17"/>
  <c r="AG14" i="17"/>
  <c r="AG171" i="17"/>
  <c r="AG230" i="17"/>
  <c r="AG217" i="17"/>
  <c r="AG163" i="17"/>
  <c r="AG197" i="17"/>
  <c r="AG237" i="17"/>
  <c r="AG149" i="17"/>
  <c r="AG261" i="17"/>
  <c r="AG220" i="17"/>
  <c r="AG165" i="17"/>
  <c r="AG57" i="17"/>
  <c r="AG6" i="17"/>
  <c r="AG153" i="17"/>
  <c r="AG231" i="17"/>
  <c r="AG291" i="17"/>
  <c r="AG200" i="17"/>
  <c r="AG257" i="17"/>
  <c r="AG82" i="17"/>
  <c r="AG56" i="17"/>
  <c r="AG12" i="17"/>
  <c r="AG24" i="17"/>
  <c r="AG254" i="17"/>
  <c r="AG146" i="17"/>
  <c r="AG113" i="17"/>
  <c r="AG253" i="17"/>
  <c r="AG184" i="17"/>
  <c r="AG281" i="17"/>
  <c r="AG156" i="17"/>
  <c r="AG169" i="17"/>
  <c r="AG147" i="17"/>
  <c r="AG60" i="17"/>
  <c r="AG36" i="17"/>
  <c r="AG103" i="17"/>
  <c r="AG256" i="17"/>
  <c r="AG168" i="17"/>
  <c r="AG194" i="17"/>
  <c r="AG259" i="17"/>
  <c r="AG279" i="17"/>
  <c r="AG206" i="17"/>
  <c r="AG88" i="17"/>
  <c r="AG89" i="17"/>
  <c r="AG158" i="17"/>
  <c r="AG283" i="17"/>
  <c r="AG138" i="17"/>
  <c r="AG239" i="17"/>
  <c r="AG115" i="17"/>
  <c r="AG183" i="17"/>
  <c r="AG248" i="17"/>
  <c r="AG74" i="17"/>
  <c r="AG58" i="17"/>
  <c r="AG54" i="17"/>
  <c r="AG272" i="17"/>
  <c r="AG198" i="17"/>
  <c r="AG195" i="17"/>
  <c r="AG40" i="17"/>
  <c r="AG139" i="17"/>
  <c r="AG133" i="17"/>
  <c r="AG7" i="17"/>
  <c r="AG233" i="17"/>
  <c r="AG285" i="17"/>
  <c r="AG148" i="17"/>
  <c r="AG129" i="17"/>
  <c r="AG204" i="17"/>
  <c r="AG49" i="17"/>
  <c r="AG188" i="17"/>
  <c r="AG144" i="17"/>
  <c r="AG209" i="17"/>
  <c r="AG42" i="17"/>
  <c r="AG245" i="17"/>
  <c r="AG16" i="17"/>
  <c r="AG9" i="17"/>
  <c r="AG251" i="17"/>
  <c r="AG33" i="17"/>
  <c r="AG104" i="17"/>
  <c r="AG207" i="17"/>
  <c r="AG135" i="17"/>
  <c r="R3" i="17"/>
  <c r="AG102" i="17"/>
  <c r="AG94" i="17"/>
  <c r="AG185" i="17"/>
  <c r="AG213" i="17"/>
  <c r="AG132" i="17"/>
  <c r="AG263" i="17"/>
  <c r="AG232" i="17"/>
  <c r="AG278" i="17"/>
  <c r="AG45" i="17"/>
  <c r="AG95" i="17"/>
  <c r="AG67" i="17"/>
  <c r="AG59" i="17"/>
  <c r="AG23" i="17"/>
  <c r="V61" i="17"/>
  <c r="V57" i="17"/>
  <c r="V85" i="17"/>
  <c r="V53" i="17"/>
  <c r="V81" i="17"/>
  <c r="V49" i="17"/>
  <c r="V77" i="17"/>
  <c r="V37" i="17"/>
  <c r="V43" i="17"/>
  <c r="V39" i="17"/>
  <c r="V71" i="17"/>
  <c r="V44" i="17"/>
  <c r="V135" i="17"/>
  <c r="V285" i="17"/>
  <c r="V176" i="17"/>
  <c r="V158" i="17"/>
  <c r="V137" i="17"/>
  <c r="V196" i="17"/>
  <c r="V230" i="17"/>
  <c r="V288" i="17"/>
  <c r="V298" i="17"/>
  <c r="V190" i="17"/>
  <c r="V247" i="17"/>
  <c r="V277" i="17"/>
  <c r="V265" i="17"/>
  <c r="V225" i="17"/>
  <c r="V262" i="17"/>
  <c r="V243" i="17"/>
  <c r="V281" i="17"/>
  <c r="V151" i="17"/>
  <c r="V97" i="17"/>
  <c r="V202" i="17"/>
  <c r="V110" i="17"/>
  <c r="V119" i="17"/>
  <c r="V195" i="17"/>
  <c r="V211" i="17"/>
  <c r="V115" i="17"/>
  <c r="V235" i="17"/>
  <c r="V198" i="17"/>
  <c r="V273" i="17"/>
  <c r="V153" i="17"/>
  <c r="V282" i="17"/>
  <c r="V100" i="17"/>
  <c r="V189" i="17"/>
  <c r="V297" i="17"/>
  <c r="V275" i="17"/>
  <c r="V217" i="17"/>
  <c r="V31" i="17"/>
  <c r="V86" i="17"/>
  <c r="V47" i="17"/>
  <c r="V42" i="17"/>
  <c r="V124" i="17"/>
  <c r="V274" i="17"/>
  <c r="V214" i="17"/>
  <c r="V229" i="17"/>
  <c r="V175" i="17"/>
  <c r="V128" i="17"/>
  <c r="V207" i="17"/>
  <c r="V201" i="17"/>
  <c r="V155" i="17"/>
  <c r="V208" i="17"/>
  <c r="V40" i="17"/>
  <c r="V218" i="17"/>
  <c r="V181" i="17"/>
  <c r="V48" i="17"/>
  <c r="V144" i="17"/>
  <c r="V245" i="17"/>
  <c r="V148" i="17"/>
  <c r="V269" i="17"/>
  <c r="V134" i="17"/>
  <c r="V106" i="17"/>
  <c r="V165" i="17"/>
  <c r="V255" i="17"/>
  <c r="V117" i="17"/>
  <c r="V250" i="17"/>
  <c r="V270" i="17"/>
  <c r="V267" i="17"/>
  <c r="V289" i="17"/>
  <c r="V114" i="17"/>
  <c r="V253" i="17"/>
  <c r="V287" i="17"/>
  <c r="V290" i="17"/>
  <c r="V200" i="17"/>
  <c r="V244" i="17"/>
  <c r="V246" i="17"/>
  <c r="V240" i="17"/>
  <c r="V35" i="17"/>
  <c r="V79" i="17"/>
  <c r="V34" i="17"/>
  <c r="V62" i="17"/>
  <c r="V219" i="17"/>
  <c r="V192" i="17"/>
  <c r="V152" i="17"/>
  <c r="V283" i="17"/>
  <c r="V90" i="17"/>
  <c r="V271" i="17"/>
  <c r="V32" i="17"/>
  <c r="V238" i="17"/>
  <c r="V254" i="17"/>
  <c r="V257" i="17"/>
  <c r="V101" i="17"/>
  <c r="V84" i="17"/>
  <c r="V105" i="17"/>
  <c r="V239" i="17"/>
  <c r="V113" i="17"/>
  <c r="V299" i="17"/>
  <c r="V172" i="17"/>
  <c r="V72" i="17"/>
  <c r="V258" i="17"/>
  <c r="V121" i="17"/>
  <c r="V291" i="17"/>
  <c r="V178" i="17"/>
  <c r="V64" i="17"/>
  <c r="V67" i="17"/>
  <c r="V54" i="17"/>
  <c r="V51" i="17"/>
  <c r="V82" i="17"/>
  <c r="V120" i="17"/>
  <c r="V264" i="17"/>
  <c r="V227" i="17"/>
  <c r="V292" i="17"/>
  <c r="V146" i="17"/>
  <c r="V284" i="17"/>
  <c r="V162" i="17"/>
  <c r="V179" i="17"/>
  <c r="V232" i="17"/>
  <c r="V185" i="17"/>
  <c r="V188" i="17"/>
  <c r="V213" i="17"/>
  <c r="V156" i="17"/>
  <c r="V167" i="17"/>
  <c r="V296" i="17"/>
  <c r="V221" i="17"/>
  <c r="V216" i="17"/>
  <c r="V129" i="17"/>
  <c r="V66" i="17"/>
  <c r="V50" i="17"/>
  <c r="V89" i="17"/>
  <c r="V233" i="17"/>
  <c r="V177" i="17"/>
  <c r="V92" i="17"/>
  <c r="V126" i="17"/>
  <c r="V268" i="17"/>
  <c r="V241" i="17"/>
  <c r="V112" i="17"/>
  <c r="V242" i="17"/>
  <c r="V56" i="17"/>
  <c r="V278" i="17"/>
  <c r="V226" i="17"/>
  <c r="V224" i="17"/>
  <c r="V259" i="17"/>
  <c r="V118" i="17"/>
  <c r="V55" i="17"/>
  <c r="V74" i="17"/>
  <c r="V261" i="17"/>
  <c r="V220" i="17"/>
  <c r="V109" i="17"/>
  <c r="V94" i="17"/>
  <c r="V169" i="17"/>
  <c r="V80" i="17"/>
  <c r="V154" i="17"/>
  <c r="V76" i="17"/>
  <c r="V130" i="17"/>
  <c r="V194" i="17"/>
  <c r="V157" i="17"/>
  <c r="V205" i="17"/>
  <c r="V222" i="17"/>
  <c r="V160" i="17"/>
  <c r="V60" i="17"/>
  <c r="V249" i="17"/>
  <c r="V248" i="17"/>
  <c r="V199" i="17"/>
  <c r="V87" i="17"/>
  <c r="V27" i="17"/>
  <c r="V171" i="17"/>
  <c r="V143" i="17"/>
  <c r="V197" i="17"/>
  <c r="V36" i="17"/>
  <c r="V256" i="17"/>
  <c r="V88" i="17"/>
  <c r="V294" i="17"/>
  <c r="V170" i="17"/>
  <c r="V168" i="17"/>
  <c r="V182" i="17"/>
  <c r="V295" i="17"/>
  <c r="V95" i="17"/>
  <c r="V276" i="17"/>
  <c r="V141" i="17"/>
  <c r="V98" i="17"/>
  <c r="V83" i="17"/>
  <c r="V279" i="17"/>
  <c r="V223" i="17"/>
  <c r="V228" i="17"/>
  <c r="V122" i="17"/>
  <c r="V237" i="17"/>
  <c r="V203" i="17"/>
  <c r="V161" i="17"/>
  <c r="V138" i="17"/>
  <c r="V28" i="17"/>
  <c r="V252" i="17"/>
  <c r="V159" i="17"/>
  <c r="V139" i="17"/>
  <c r="V183" i="17"/>
  <c r="V63" i="17"/>
  <c r="V58" i="17"/>
  <c r="V206" i="17"/>
  <c r="V142" i="17"/>
  <c r="V180" i="17"/>
  <c r="V251" i="17"/>
  <c r="V145" i="17"/>
  <c r="V93" i="17"/>
  <c r="V174" i="17"/>
  <c r="V125" i="17"/>
  <c r="V127" i="17"/>
  <c r="V38" i="17"/>
  <c r="V70" i="17"/>
  <c r="V212" i="17"/>
  <c r="V215" i="17"/>
  <c r="V107" i="17"/>
  <c r="R13" i="17"/>
  <c r="V186" i="17"/>
  <c r="V133" i="17"/>
  <c r="V187" i="17"/>
  <c r="V263" i="17"/>
  <c r="V68" i="17"/>
  <c r="V123" i="17"/>
  <c r="V300" i="17"/>
  <c r="V102" i="17"/>
  <c r="V204" i="17"/>
  <c r="V103" i="17"/>
  <c r="V193" i="17"/>
  <c r="V96" i="17"/>
  <c r="V166" i="17"/>
  <c r="V99" i="17"/>
  <c r="V59" i="17"/>
  <c r="V163" i="17"/>
  <c r="V91" i="17"/>
  <c r="V286" i="17"/>
  <c r="V272" i="17"/>
  <c r="V234" i="17"/>
  <c r="V136" i="17"/>
  <c r="V111" i="17"/>
  <c r="V184" i="17"/>
  <c r="V210" i="17"/>
  <c r="V164" i="17"/>
  <c r="V140" i="17"/>
  <c r="V116" i="17"/>
  <c r="V231" i="17"/>
  <c r="V46" i="17"/>
  <c r="V132" i="17"/>
  <c r="V209" i="17"/>
  <c r="V147" i="17"/>
  <c r="V150" i="17"/>
  <c r="V52" i="17"/>
  <c r="V260" i="17"/>
  <c r="V131" i="17"/>
  <c r="V104" i="17"/>
  <c r="V108" i="17"/>
  <c r="V149" i="17"/>
  <c r="V236" i="17"/>
  <c r="V191" i="17"/>
  <c r="V30" i="17"/>
  <c r="V75" i="17"/>
  <c r="V266" i="17"/>
  <c r="V45" i="17"/>
  <c r="V280" i="17"/>
  <c r="V78" i="17"/>
  <c r="V293" i="17"/>
  <c r="V173" i="17"/>
  <c r="V29" i="17"/>
  <c r="V41" i="17"/>
  <c r="G10" i="23" l="1"/>
  <c r="B8" i="23"/>
  <c r="B20" i="23"/>
  <c r="B11" i="23"/>
  <c r="S4" i="23"/>
  <c r="T5" i="23" s="1"/>
  <c r="AH299" i="17"/>
  <c r="AH300" i="17"/>
  <c r="AH297" i="17"/>
  <c r="AH298" i="17"/>
  <c r="AG4" i="17"/>
  <c r="Q5" i="17" s="1"/>
  <c r="AG4" i="3"/>
  <c r="AH168" i="3"/>
  <c r="AH219" i="3"/>
  <c r="AH222" i="3"/>
  <c r="AH240" i="3"/>
  <c r="AH172" i="3"/>
  <c r="AH163" i="3"/>
  <c r="AH187" i="3"/>
  <c r="AH203" i="3"/>
  <c r="AH210" i="3"/>
  <c r="AH232" i="3"/>
  <c r="AH270" i="3"/>
  <c r="AH273" i="3"/>
  <c r="AH287" i="3"/>
  <c r="AH296" i="3"/>
  <c r="AH162" i="3"/>
  <c r="AH190" i="3"/>
  <c r="AH206" i="3"/>
  <c r="AH211" i="3"/>
  <c r="AH231" i="3"/>
  <c r="AH256" i="3"/>
  <c r="AH264" i="3"/>
  <c r="AH174" i="3"/>
  <c r="AH182" i="3"/>
  <c r="AH184" i="3"/>
  <c r="AH223" i="3"/>
  <c r="AH262" i="3"/>
  <c r="AH266" i="3"/>
  <c r="AH274" i="3"/>
  <c r="AH277" i="3"/>
  <c r="AH171" i="3"/>
  <c r="AH290" i="3"/>
  <c r="AH195" i="3"/>
  <c r="AH220" i="3"/>
  <c r="AH255" i="3"/>
  <c r="AH166" i="3"/>
  <c r="AH215" i="3"/>
  <c r="AH258" i="3"/>
  <c r="AH289" i="3"/>
  <c r="AH299" i="3"/>
  <c r="AH183" i="3"/>
  <c r="AH300" i="3"/>
  <c r="AH263" i="3"/>
  <c r="AH192" i="3"/>
  <c r="AH282" i="3"/>
  <c r="AH243" i="3"/>
  <c r="AH198" i="3"/>
  <c r="AH226" i="3"/>
  <c r="AH194" i="3"/>
  <c r="AH237" i="3"/>
  <c r="AH284" i="3"/>
  <c r="AH267" i="3"/>
  <c r="AH188" i="3"/>
  <c r="AH288" i="3"/>
  <c r="AH248" i="3"/>
  <c r="AH238" i="3"/>
  <c r="AH207" i="3"/>
  <c r="AH191" i="3"/>
  <c r="AH158" i="3"/>
  <c r="AH297" i="3"/>
  <c r="AH278" i="3"/>
  <c r="AH204" i="3"/>
  <c r="AH155" i="3"/>
  <c r="AH285" i="3"/>
  <c r="AH236" i="3"/>
  <c r="AH271" i="3"/>
  <c r="AH199" i="3"/>
  <c r="AH167" i="3"/>
  <c r="AH268" i="3"/>
  <c r="AH253" i="3"/>
  <c r="AH205" i="3"/>
  <c r="AH244" i="3"/>
  <c r="AH186" i="3"/>
  <c r="AH260" i="3"/>
  <c r="AH202" i="3"/>
  <c r="AH159" i="3"/>
  <c r="AH235" i="3"/>
  <c r="AH151" i="3"/>
  <c r="AH280" i="3"/>
  <c r="AH259" i="3"/>
  <c r="AH272" i="3"/>
  <c r="AH247" i="3"/>
  <c r="AH230" i="3"/>
  <c r="AH221" i="3"/>
  <c r="AH173" i="3"/>
  <c r="AH257" i="3"/>
  <c r="AH201" i="3"/>
  <c r="AH217" i="3"/>
  <c r="AH218" i="3"/>
  <c r="AH212" i="3"/>
  <c r="AH161" i="3"/>
  <c r="AH216" i="3"/>
  <c r="AH152" i="3"/>
  <c r="AH165" i="3"/>
  <c r="AH295" i="3"/>
  <c r="AH251" i="3"/>
  <c r="AH254" i="3"/>
  <c r="AH179" i="3"/>
  <c r="AH293" i="3"/>
  <c r="AH269" i="3"/>
  <c r="AH227" i="3"/>
  <c r="AH175" i="3"/>
  <c r="AH157" i="3"/>
  <c r="AH193" i="3"/>
  <c r="AH180" i="3"/>
  <c r="AH209" i="3"/>
  <c r="AH196" i="3"/>
  <c r="AH298" i="3"/>
  <c r="AH279" i="3"/>
  <c r="AH225" i="3"/>
  <c r="AH197" i="3"/>
  <c r="AH169" i="3"/>
  <c r="AH214" i="3"/>
  <c r="AH283" i="3"/>
  <c r="AH252" i="3"/>
  <c r="AH239" i="3"/>
  <c r="AH286" i="3"/>
  <c r="AH246" i="3"/>
  <c r="AH176" i="3"/>
  <c r="AH200" i="3"/>
  <c r="AH189" i="3"/>
  <c r="AH250" i="3"/>
  <c r="AH229" i="3"/>
  <c r="AH245" i="3"/>
  <c r="AH261" i="3"/>
  <c r="AH233" i="3"/>
  <c r="AH291" i="3"/>
  <c r="AH281" i="3"/>
  <c r="AH249" i="3"/>
  <c r="AH242" i="3"/>
  <c r="AH234" i="3"/>
  <c r="AH224" i="3"/>
  <c r="AH213" i="3"/>
  <c r="AH185" i="3"/>
  <c r="AH178" i="3"/>
  <c r="AH170" i="3"/>
  <c r="AH160" i="3"/>
  <c r="AH292" i="3"/>
  <c r="AH276" i="3"/>
  <c r="AH156" i="3"/>
  <c r="AH181" i="3"/>
  <c r="AH153" i="3"/>
  <c r="AH177" i="3"/>
  <c r="AH294" i="3"/>
  <c r="AH228" i="3"/>
  <c r="AH208" i="3"/>
  <c r="AH275" i="3"/>
  <c r="AH164" i="3"/>
  <c r="AH154" i="3"/>
  <c r="AH265" i="3"/>
  <c r="AH241" i="3"/>
  <c r="G8" i="23"/>
  <c r="F80" i="17"/>
  <c r="F90" i="17" s="1"/>
  <c r="G90" i="17" s="1"/>
  <c r="F81" i="17"/>
  <c r="F91" i="17" s="1"/>
  <c r="G91" i="17" s="1"/>
  <c r="F82" i="17"/>
  <c r="F92" i="17" s="1"/>
  <c r="G92" i="17" s="1"/>
  <c r="F79" i="17"/>
  <c r="F89" i="17" s="1"/>
  <c r="G89" i="17" s="1"/>
  <c r="I14" i="23"/>
  <c r="I17" i="23"/>
  <c r="I13" i="23"/>
  <c r="I12" i="23"/>
  <c r="I11" i="23"/>
  <c r="I19" i="23"/>
  <c r="I16" i="23"/>
  <c r="I9" i="23"/>
  <c r="I10" i="23"/>
  <c r="I15" i="23"/>
  <c r="I8" i="23"/>
  <c r="G14" i="23"/>
  <c r="G12" i="23"/>
  <c r="G13" i="23"/>
  <c r="G11" i="23"/>
  <c r="G19" i="23"/>
  <c r="G16" i="23"/>
  <c r="G33" i="23"/>
  <c r="G15" i="23"/>
  <c r="AH131" i="3"/>
  <c r="AH31" i="3"/>
  <c r="AH139" i="3"/>
  <c r="AH95" i="3"/>
  <c r="AH83" i="3"/>
  <c r="AH55" i="3"/>
  <c r="AH48" i="3"/>
  <c r="AH112" i="3"/>
  <c r="AH132" i="3"/>
  <c r="AH11" i="3"/>
  <c r="AH25" i="3"/>
  <c r="AH120" i="3"/>
  <c r="AH92" i="3"/>
  <c r="AH97" i="3"/>
  <c r="AH149" i="3"/>
  <c r="AH67" i="3"/>
  <c r="AH147" i="3"/>
  <c r="AH103" i="3"/>
  <c r="AH96" i="3"/>
  <c r="AH32" i="3"/>
  <c r="AH52" i="3"/>
  <c r="AH108" i="3"/>
  <c r="AH113" i="3"/>
  <c r="AH28" i="3"/>
  <c r="AH49" i="3"/>
  <c r="AH39" i="3"/>
  <c r="AH79" i="3"/>
  <c r="AH99" i="3"/>
  <c r="AH40" i="3"/>
  <c r="AH51" i="3"/>
  <c r="AH88" i="3"/>
  <c r="AH116" i="3"/>
  <c r="AH17" i="3"/>
  <c r="AH109" i="3"/>
  <c r="AH73" i="3"/>
  <c r="AH84" i="3"/>
  <c r="AH56" i="3"/>
  <c r="AH85" i="3"/>
  <c r="AH63" i="3"/>
  <c r="AH71" i="3"/>
  <c r="AH57" i="3"/>
  <c r="AH33" i="3"/>
  <c r="AH60" i="3"/>
  <c r="AH136" i="3"/>
  <c r="AH61" i="3"/>
  <c r="AH68" i="3"/>
  <c r="AH140" i="3"/>
  <c r="AH81" i="3"/>
  <c r="AH47" i="3"/>
  <c r="AH6" i="3"/>
  <c r="AH87" i="3"/>
  <c r="AH117" i="3"/>
  <c r="AH137" i="3"/>
  <c r="AH148" i="3"/>
  <c r="AH77" i="3"/>
  <c r="AH16" i="3"/>
  <c r="AH12" i="3"/>
  <c r="AH133" i="3"/>
  <c r="AH145" i="3"/>
  <c r="AH41" i="3"/>
  <c r="AH89" i="3"/>
  <c r="AH104" i="3"/>
  <c r="AH35" i="3"/>
  <c r="AH64" i="3"/>
  <c r="AH20" i="3"/>
  <c r="AH69" i="3"/>
  <c r="AH45" i="3"/>
  <c r="AH13" i="3"/>
  <c r="AH128" i="3"/>
  <c r="AH123" i="3"/>
  <c r="AH5" i="3"/>
  <c r="AH76" i="3"/>
  <c r="AH21" i="3"/>
  <c r="AH59" i="3"/>
  <c r="AH23" i="3"/>
  <c r="AH75" i="3"/>
  <c r="AH129" i="3"/>
  <c r="AH36" i="3"/>
  <c r="AH121" i="3"/>
  <c r="AH125" i="3"/>
  <c r="AH127" i="3"/>
  <c r="AH143" i="3"/>
  <c r="AH9" i="3"/>
  <c r="AH8" i="3"/>
  <c r="AH29" i="3"/>
  <c r="AH43" i="3"/>
  <c r="AH107" i="3"/>
  <c r="AH91" i="3"/>
  <c r="AH141" i="3"/>
  <c r="AH93" i="3"/>
  <c r="AH44" i="3"/>
  <c r="AH27" i="3"/>
  <c r="AH135" i="3"/>
  <c r="AH144" i="3"/>
  <c r="AH111" i="3"/>
  <c r="AH119" i="3"/>
  <c r="AH53" i="3"/>
  <c r="AH15" i="3"/>
  <c r="AH101" i="3"/>
  <c r="AH115" i="3"/>
  <c r="AH7" i="3"/>
  <c r="AH102" i="3"/>
  <c r="AH124" i="3"/>
  <c r="AH105" i="3"/>
  <c r="AH72" i="3"/>
  <c r="AH100" i="3"/>
  <c r="AH98" i="3"/>
  <c r="AH19" i="3"/>
  <c r="AH80" i="3"/>
  <c r="AH65" i="3"/>
  <c r="AH37" i="3"/>
  <c r="AH24" i="3"/>
  <c r="AH14" i="3"/>
  <c r="AH30" i="3"/>
  <c r="AH50" i="3"/>
  <c r="AH134" i="3"/>
  <c r="AH142" i="3"/>
  <c r="AH66" i="3"/>
  <c r="AH62" i="3"/>
  <c r="AH58" i="3"/>
  <c r="AH78" i="3"/>
  <c r="AH22" i="3"/>
  <c r="AH70" i="3"/>
  <c r="AH82" i="3"/>
  <c r="AH114" i="3"/>
  <c r="AH122" i="3"/>
  <c r="AH42" i="3"/>
  <c r="AH34" i="3"/>
  <c r="AH54" i="3"/>
  <c r="AH94" i="3"/>
  <c r="AH106" i="3"/>
  <c r="AH126" i="3"/>
  <c r="AH138" i="3"/>
  <c r="AH10" i="3"/>
  <c r="AH38" i="3"/>
  <c r="AH90" i="3"/>
  <c r="AH150" i="3"/>
  <c r="AH18" i="3"/>
  <c r="AH74" i="3"/>
  <c r="AH110" i="3"/>
  <c r="AH26" i="3"/>
  <c r="AH46" i="3"/>
  <c r="AH86" i="3"/>
  <c r="AH118" i="3"/>
  <c r="AH130" i="3"/>
  <c r="AH146" i="3"/>
  <c r="G9" i="23"/>
  <c r="G17" i="23"/>
  <c r="G18" i="23"/>
  <c r="AH142" i="17"/>
  <c r="AH50" i="17"/>
  <c r="AH223" i="17"/>
  <c r="AH277" i="17"/>
  <c r="AH207" i="17"/>
  <c r="AH133" i="17"/>
  <c r="AH212" i="17"/>
  <c r="AH182" i="17"/>
  <c r="AH124" i="17"/>
  <c r="AH250" i="17"/>
  <c r="AH275" i="17"/>
  <c r="AH114" i="17"/>
  <c r="AH213" i="17"/>
  <c r="AH54" i="17"/>
  <c r="AH191" i="17"/>
  <c r="AH129" i="17"/>
  <c r="AH189" i="17"/>
  <c r="AH210" i="17"/>
  <c r="AH150" i="17"/>
  <c r="AH115" i="17"/>
  <c r="AH237" i="17"/>
  <c r="AH164" i="17"/>
  <c r="AH165" i="17"/>
  <c r="AH178" i="17"/>
  <c r="AH227" i="17"/>
  <c r="AH218" i="17"/>
  <c r="AH112" i="17"/>
  <c r="AH166" i="17"/>
  <c r="AH249" i="17"/>
  <c r="AH261" i="17"/>
  <c r="AH193" i="17"/>
  <c r="AH258" i="17"/>
  <c r="AH259" i="17"/>
  <c r="AH141" i="17"/>
  <c r="AH199" i="17"/>
  <c r="AH221" i="17"/>
  <c r="AH271" i="17"/>
  <c r="AH235" i="17"/>
  <c r="AH224" i="17"/>
  <c r="AH185" i="17"/>
  <c r="AH246" i="17"/>
  <c r="AH90" i="17"/>
  <c r="AH34" i="17"/>
  <c r="AH148" i="17"/>
  <c r="AH278" i="17"/>
  <c r="AH126" i="17"/>
  <c r="AH273" i="17"/>
  <c r="AH267" i="17"/>
  <c r="AH82" i="17"/>
  <c r="AH183" i="17"/>
  <c r="AH42" i="17"/>
  <c r="AH204" i="17"/>
  <c r="AH197" i="17"/>
  <c r="AH176" i="17"/>
  <c r="AH157" i="17"/>
  <c r="AH198" i="17"/>
  <c r="AH107" i="17"/>
  <c r="AH171" i="17"/>
  <c r="AH194" i="17"/>
  <c r="AH145" i="17"/>
  <c r="AH132" i="17"/>
  <c r="AH282" i="17"/>
  <c r="AH173" i="17"/>
  <c r="AH109" i="17"/>
  <c r="AH121" i="17"/>
  <c r="AH248" i="17"/>
  <c r="AH294" i="17"/>
  <c r="AH284" i="17"/>
  <c r="AH99" i="17"/>
  <c r="AH97" i="17"/>
  <c r="AH281" i="17"/>
  <c r="AH86" i="17"/>
  <c r="AH61" i="17"/>
  <c r="AH16" i="17"/>
  <c r="AH60" i="17"/>
  <c r="AH53" i="17"/>
  <c r="AH52" i="17"/>
  <c r="AH40" i="17"/>
  <c r="AH101" i="17"/>
  <c r="AH203" i="17"/>
  <c r="AH58" i="17"/>
  <c r="AH168" i="17"/>
  <c r="AH130" i="17"/>
  <c r="AH232" i="17"/>
  <c r="AH254" i="17"/>
  <c r="AH78" i="17"/>
  <c r="AH286" i="17"/>
  <c r="AH190" i="17"/>
  <c r="AH151" i="17"/>
  <c r="AH229" i="17"/>
  <c r="AH154" i="17"/>
  <c r="AH208" i="17"/>
  <c r="AH220" i="17"/>
  <c r="AH162" i="17"/>
  <c r="AH205" i="17"/>
  <c r="AH123" i="17"/>
  <c r="AH260" i="17"/>
  <c r="AH169" i="17"/>
  <c r="AH238" i="17"/>
  <c r="AH144" i="17"/>
  <c r="AH236" i="17"/>
  <c r="AH209" i="17"/>
  <c r="AH211" i="17"/>
  <c r="AH230" i="17"/>
  <c r="AH36" i="17"/>
  <c r="AH44" i="17"/>
  <c r="AH88" i="17"/>
  <c r="AH33" i="17"/>
  <c r="AH68" i="17"/>
  <c r="AH98" i="17"/>
  <c r="AH268" i="17"/>
  <c r="AH38" i="17"/>
  <c r="AH135" i="17"/>
  <c r="AH215" i="17"/>
  <c r="AH153" i="17"/>
  <c r="AH201" i="17"/>
  <c r="AH175" i="17"/>
  <c r="AH179" i="17"/>
  <c r="AH138" i="17"/>
  <c r="AH257" i="17"/>
  <c r="AH170" i="17"/>
  <c r="AH125" i="17"/>
  <c r="AH110" i="17"/>
  <c r="AH292" i="17"/>
  <c r="AH172" i="17"/>
  <c r="AH128" i="17"/>
  <c r="AH74" i="17"/>
  <c r="AH10" i="17"/>
  <c r="AH70" i="17"/>
  <c r="AH272" i="17"/>
  <c r="AH180" i="17"/>
  <c r="AH147" i="17"/>
  <c r="AH159" i="17"/>
  <c r="AH146" i="17"/>
  <c r="AH118" i="17"/>
  <c r="AH49" i="17"/>
  <c r="AH100" i="17"/>
  <c r="AH48" i="17"/>
  <c r="AH37" i="17"/>
  <c r="AH29" i="17"/>
  <c r="AH131" i="17"/>
  <c r="AH161" i="17"/>
  <c r="AH233" i="17"/>
  <c r="AH104" i="17"/>
  <c r="AH167" i="17"/>
  <c r="AH247" i="17"/>
  <c r="AH222" i="17"/>
  <c r="AH266" i="17"/>
  <c r="AH295" i="17"/>
  <c r="AH200" i="17"/>
  <c r="AH241" i="17"/>
  <c r="AH214" i="17"/>
  <c r="AH127" i="17"/>
  <c r="AH122" i="17"/>
  <c r="AH263" i="17"/>
  <c r="AH186" i="17"/>
  <c r="AH265" i="17"/>
  <c r="AH73" i="17"/>
  <c r="AH117" i="17"/>
  <c r="AH181" i="17"/>
  <c r="AH279" i="17"/>
  <c r="AH46" i="17"/>
  <c r="AH69" i="17"/>
  <c r="AH6" i="17"/>
  <c r="AH24" i="17"/>
  <c r="AH81" i="17"/>
  <c r="AH57" i="17"/>
  <c r="AH92" i="17"/>
  <c r="AH116" i="17"/>
  <c r="AH184" i="17"/>
  <c r="AH18" i="17"/>
  <c r="AH140" i="17"/>
  <c r="AH255" i="17"/>
  <c r="AH242" i="17"/>
  <c r="AH217" i="17"/>
  <c r="AH288" i="17"/>
  <c r="AH96" i="17"/>
  <c r="AH17" i="17"/>
  <c r="AH7" i="17"/>
  <c r="AH111" i="17"/>
  <c r="AH192" i="17"/>
  <c r="AH239" i="17"/>
  <c r="AH219" i="17"/>
  <c r="AH187" i="17"/>
  <c r="AH243" i="17"/>
  <c r="AH155" i="17"/>
  <c r="AH113" i="17"/>
  <c r="AH228" i="17"/>
  <c r="AH225" i="17"/>
  <c r="AH32" i="17"/>
  <c r="AH89" i="17"/>
  <c r="AH93" i="17"/>
  <c r="AH177" i="17"/>
  <c r="AH262" i="17"/>
  <c r="AH252" i="17"/>
  <c r="AH188" i="17"/>
  <c r="AH174" i="17"/>
  <c r="AH156" i="17"/>
  <c r="AH276" i="17"/>
  <c r="AH195" i="17"/>
  <c r="AH291" i="17"/>
  <c r="AH216" i="17"/>
  <c r="AH139" i="17"/>
  <c r="AH274" i="17"/>
  <c r="AH13" i="17"/>
  <c r="AH84" i="17"/>
  <c r="AH85" i="17"/>
  <c r="AH30" i="17"/>
  <c r="AH269" i="17"/>
  <c r="AH264" i="17"/>
  <c r="AH62" i="17"/>
  <c r="AH134" i="17"/>
  <c r="AH283" i="17"/>
  <c r="AH65" i="17"/>
  <c r="AH76" i="17"/>
  <c r="AH80" i="17"/>
  <c r="AH66" i="17"/>
  <c r="AH158" i="17"/>
  <c r="AH251" i="17"/>
  <c r="AH280" i="17"/>
  <c r="AH108" i="17"/>
  <c r="AH77" i="17"/>
  <c r="AH231" i="17"/>
  <c r="AH106" i="17"/>
  <c r="AH240" i="17"/>
  <c r="AH103" i="17"/>
  <c r="AH21" i="17"/>
  <c r="AH8" i="17"/>
  <c r="AH137" i="17"/>
  <c r="AH196" i="17"/>
  <c r="AH22" i="17"/>
  <c r="AH270" i="17"/>
  <c r="AH105" i="17"/>
  <c r="AH163" i="17"/>
  <c r="AH160" i="17"/>
  <c r="AH290" i="17"/>
  <c r="AH28" i="17"/>
  <c r="AH206" i="17"/>
  <c r="AH253" i="17"/>
  <c r="AH234" i="17"/>
  <c r="AH256" i="17"/>
  <c r="AH244" i="17"/>
  <c r="AH102" i="17"/>
  <c r="AH202" i="17"/>
  <c r="AH72" i="17"/>
  <c r="AH45" i="17"/>
  <c r="AH226" i="17"/>
  <c r="AH293" i="17"/>
  <c r="AH296" i="17"/>
  <c r="AH120" i="17"/>
  <c r="AH9" i="17"/>
  <c r="AH26" i="17"/>
  <c r="AH64" i="17"/>
  <c r="AH14" i="17"/>
  <c r="AH25" i="17"/>
  <c r="S3" i="17"/>
  <c r="AH119" i="17"/>
  <c r="AH285" i="17"/>
  <c r="AH20" i="17"/>
  <c r="AH94" i="17"/>
  <c r="AH12" i="17"/>
  <c r="AH289" i="17"/>
  <c r="AH149" i="17"/>
  <c r="AH41" i="17"/>
  <c r="AH136" i="17"/>
  <c r="AH152" i="17"/>
  <c r="AH287" i="17"/>
  <c r="AH56" i="17"/>
  <c r="AH143" i="17"/>
  <c r="AH245" i="17"/>
  <c r="AH31" i="17"/>
  <c r="AH39" i="17"/>
  <c r="AH83" i="17"/>
  <c r="AH95" i="17"/>
  <c r="AH15" i="17"/>
  <c r="AH67" i="17"/>
  <c r="AH75" i="17"/>
  <c r="AH23" i="17"/>
  <c r="AH59" i="17"/>
  <c r="AH87" i="17"/>
  <c r="AH35" i="17"/>
  <c r="AH43" i="17"/>
  <c r="AH51" i="17"/>
  <c r="AH79" i="17"/>
  <c r="AH11" i="17"/>
  <c r="AH19" i="17"/>
  <c r="AH27" i="17"/>
  <c r="AH63" i="17"/>
  <c r="AH71" i="17"/>
  <c r="AH47" i="17"/>
  <c r="AH55" i="17"/>
  <c r="AH91" i="17"/>
  <c r="AH5" i="17"/>
  <c r="V26" i="17"/>
  <c r="W165" i="17"/>
  <c r="W264" i="17"/>
  <c r="W152" i="17"/>
  <c r="W296" i="17"/>
  <c r="W173" i="17"/>
  <c r="W252" i="17"/>
  <c r="W256" i="17"/>
  <c r="W203" i="17"/>
  <c r="W93" i="17"/>
  <c r="W111" i="17"/>
  <c r="W230" i="17"/>
  <c r="W245" i="17"/>
  <c r="W52" i="17"/>
  <c r="W250" i="17"/>
  <c r="W132" i="17"/>
  <c r="W199" i="17"/>
  <c r="W279" i="17"/>
  <c r="W265" i="17"/>
  <c r="W290" i="17"/>
  <c r="W167" i="17"/>
  <c r="W202" i="17"/>
  <c r="W176" i="17"/>
  <c r="W188" i="17"/>
  <c r="W287" i="17"/>
  <c r="W300" i="17"/>
  <c r="W186" i="17"/>
  <c r="W136" i="17"/>
  <c r="W206" i="17"/>
  <c r="W142" i="17"/>
  <c r="W183" i="17"/>
  <c r="W217" i="17"/>
  <c r="W223" i="17"/>
  <c r="W227" i="17"/>
  <c r="W180" i="17"/>
  <c r="W276" i="17"/>
  <c r="W113" i="17"/>
  <c r="W231" i="17"/>
  <c r="W135" i="17"/>
  <c r="W249" i="17"/>
  <c r="W128" i="17"/>
  <c r="W281" i="17"/>
  <c r="W286" i="17"/>
  <c r="W267" i="17"/>
  <c r="W242" i="17"/>
  <c r="W293" i="17"/>
  <c r="W263" i="17"/>
  <c r="W172" i="17"/>
  <c r="W238" i="17"/>
  <c r="W181" i="17"/>
  <c r="W254" i="17"/>
  <c r="W200" i="17"/>
  <c r="W274" i="17"/>
  <c r="W251" i="17"/>
  <c r="W56" i="17"/>
  <c r="W248" i="17"/>
  <c r="W222" i="17"/>
  <c r="W36" i="17"/>
  <c r="W90" i="17"/>
  <c r="W278" i="17"/>
  <c r="W244" i="17"/>
  <c r="W108" i="17"/>
  <c r="W260" i="17"/>
  <c r="W253" i="17"/>
  <c r="W156" i="17"/>
  <c r="W204" i="17"/>
  <c r="W190" i="17"/>
  <c r="W115" i="17"/>
  <c r="W243" i="17"/>
  <c r="W103" i="17"/>
  <c r="W213" i="17"/>
  <c r="W155" i="17"/>
  <c r="W285" i="17"/>
  <c r="W294" i="17"/>
  <c r="W130" i="17"/>
  <c r="W192" i="17"/>
  <c r="W141" i="17"/>
  <c r="W28" i="17"/>
  <c r="W161" i="17"/>
  <c r="W224" i="17"/>
  <c r="W119" i="17"/>
  <c r="W214" i="17"/>
  <c r="W270" i="17"/>
  <c r="W284" i="17"/>
  <c r="W194" i="17"/>
  <c r="W268" i="17"/>
  <c r="W189" i="17"/>
  <c r="W216" i="17"/>
  <c r="W144" i="17"/>
  <c r="W237" i="17"/>
  <c r="W64" i="17"/>
  <c r="W205" i="17"/>
  <c r="W140" i="17"/>
  <c r="W112" i="17"/>
  <c r="W96" i="17"/>
  <c r="W255" i="17"/>
  <c r="W129" i="17"/>
  <c r="W292" i="17"/>
  <c r="W133" i="17"/>
  <c r="W282" i="17"/>
  <c r="W196" i="17"/>
  <c r="W257" i="17"/>
  <c r="W297" i="17"/>
  <c r="W266" i="17"/>
  <c r="W182" i="17"/>
  <c r="W78" i="17"/>
  <c r="W83" i="17"/>
  <c r="W70" i="17"/>
  <c r="W66" i="17"/>
  <c r="W240" i="17"/>
  <c r="W246" i="17"/>
  <c r="W123" i="17"/>
  <c r="W146" i="17"/>
  <c r="W195" i="17"/>
  <c r="W80" i="17"/>
  <c r="W241" i="17"/>
  <c r="W125" i="17"/>
  <c r="W124" i="17"/>
  <c r="W127" i="17"/>
  <c r="W101" i="17"/>
  <c r="W160" i="17"/>
  <c r="W171" i="17"/>
  <c r="W126" i="17"/>
  <c r="W280" i="17"/>
  <c r="W87" i="17"/>
  <c r="W46" i="17"/>
  <c r="W74" i="17"/>
  <c r="W39" i="17"/>
  <c r="W88" i="17"/>
  <c r="W234" i="17"/>
  <c r="W148" i="17"/>
  <c r="W120" i="17"/>
  <c r="W98" i="17"/>
  <c r="W97" i="17"/>
  <c r="W259" i="17"/>
  <c r="W169" i="17"/>
  <c r="W239" i="17"/>
  <c r="W215" i="17"/>
  <c r="W76" i="17"/>
  <c r="W271" i="17"/>
  <c r="W174" i="17"/>
  <c r="W114" i="17"/>
  <c r="W154" i="17"/>
  <c r="W269" i="17"/>
  <c r="W68" i="17"/>
  <c r="W208" i="17"/>
  <c r="W201" i="17"/>
  <c r="W179" i="17"/>
  <c r="W31" i="17"/>
  <c r="W27" i="17"/>
  <c r="W71" i="17"/>
  <c r="W63" i="17"/>
  <c r="W105" i="17"/>
  <c r="W210" i="17"/>
  <c r="W185" i="17"/>
  <c r="W198" i="17"/>
  <c r="W40" i="17"/>
  <c r="W225" i="17"/>
  <c r="W134" i="17"/>
  <c r="W137" i="17"/>
  <c r="W221" i="17"/>
  <c r="W104" i="17"/>
  <c r="W44" i="17"/>
  <c r="W298" i="17"/>
  <c r="W107" i="17"/>
  <c r="W91" i="17"/>
  <c r="W291" i="17"/>
  <c r="W233" i="17"/>
  <c r="W99" i="17"/>
  <c r="W299" i="17"/>
  <c r="W166" i="17"/>
  <c r="W275" i="17"/>
  <c r="W50" i="17"/>
  <c r="W47" i="17"/>
  <c r="W82" i="17"/>
  <c r="W67" i="17"/>
  <c r="W72" i="17"/>
  <c r="S13" i="17"/>
  <c r="W159" i="17"/>
  <c r="W168" i="17"/>
  <c r="W138" i="17"/>
  <c r="W211" i="17"/>
  <c r="W258" i="17"/>
  <c r="W117" i="17"/>
  <c r="W121" i="17"/>
  <c r="W209" i="17"/>
  <c r="W235" i="17"/>
  <c r="W54" i="17"/>
  <c r="W62" i="17"/>
  <c r="W48" i="17"/>
  <c r="W191" i="17"/>
  <c r="W175" i="17"/>
  <c r="W143" i="17"/>
  <c r="W92" i="17"/>
  <c r="W277" i="17"/>
  <c r="W207" i="17"/>
  <c r="W177" i="17"/>
  <c r="W289" i="17"/>
  <c r="W58" i="17"/>
  <c r="W51" i="17"/>
  <c r="W283" i="17"/>
  <c r="W84" i="17"/>
  <c r="W228" i="17"/>
  <c r="W170" i="17"/>
  <c r="W262" i="17"/>
  <c r="W95" i="17"/>
  <c r="W193" i="17"/>
  <c r="W102" i="17"/>
  <c r="W38" i="17"/>
  <c r="W42" i="17"/>
  <c r="W94" i="17"/>
  <c r="W151" i="17"/>
  <c r="W32" i="17"/>
  <c r="W272" i="17"/>
  <c r="W122" i="17"/>
  <c r="W158" i="17"/>
  <c r="W197" i="17"/>
  <c r="W59" i="17"/>
  <c r="W86" i="17"/>
  <c r="W236" i="17"/>
  <c r="W153" i="17"/>
  <c r="W273" i="17"/>
  <c r="W229" i="17"/>
  <c r="W35" i="17"/>
  <c r="W110" i="17"/>
  <c r="W89" i="17"/>
  <c r="W30" i="17"/>
  <c r="W261" i="17"/>
  <c r="W106" i="17"/>
  <c r="W187" i="17"/>
  <c r="W118" i="17"/>
  <c r="W184" i="17"/>
  <c r="W164" i="17"/>
  <c r="W162" i="17"/>
  <c r="W157" i="17"/>
  <c r="W55" i="17"/>
  <c r="W295" i="17"/>
  <c r="W212" i="17"/>
  <c r="W149" i="17"/>
  <c r="W34" i="17"/>
  <c r="W60" i="17"/>
  <c r="W218" i="17"/>
  <c r="W109" i="17"/>
  <c r="W43" i="17"/>
  <c r="W75" i="17"/>
  <c r="W219" i="17"/>
  <c r="W163" i="17"/>
  <c r="W139" i="17"/>
  <c r="W79" i="17"/>
  <c r="W232" i="17"/>
  <c r="W145" i="17"/>
  <c r="W220" i="17"/>
  <c r="W247" i="17"/>
  <c r="W100" i="17"/>
  <c r="W150" i="17"/>
  <c r="W131" i="17"/>
  <c r="W178" i="17"/>
  <c r="W226" i="17"/>
  <c r="W116" i="17"/>
  <c r="W288" i="17"/>
  <c r="W147" i="17"/>
  <c r="W41" i="17"/>
  <c r="W29" i="17"/>
  <c r="W49" i="17"/>
  <c r="W61" i="17"/>
  <c r="W69" i="17"/>
  <c r="W77" i="17"/>
  <c r="W37" i="17"/>
  <c r="W85" i="17"/>
  <c r="W53" i="17"/>
  <c r="W81" i="17"/>
  <c r="W33" i="17"/>
  <c r="W45" i="17"/>
  <c r="W65" i="17"/>
  <c r="W73" i="17"/>
  <c r="W57" i="17"/>
  <c r="F14" i="23" l="1"/>
  <c r="F12" i="23"/>
  <c r="F15" i="23"/>
  <c r="F16" i="23"/>
  <c r="F10" i="23"/>
  <c r="F13" i="23"/>
  <c r="F8" i="23"/>
  <c r="F11" i="23"/>
  <c r="F18" i="23"/>
  <c r="F17" i="23"/>
  <c r="F9" i="23"/>
  <c r="F19" i="23"/>
  <c r="Q15" i="17"/>
  <c r="Q14" i="17"/>
  <c r="AH4" i="17"/>
  <c r="Q4" i="3"/>
  <c r="Q5" i="3"/>
  <c r="AI185" i="3"/>
  <c r="AI218" i="3"/>
  <c r="AI225" i="3"/>
  <c r="AI162" i="3"/>
  <c r="AI163" i="3"/>
  <c r="AI171" i="3"/>
  <c r="AI173" i="3"/>
  <c r="AI233" i="3"/>
  <c r="AI151" i="3"/>
  <c r="AI259" i="3"/>
  <c r="AI266" i="3"/>
  <c r="AI274" i="3"/>
  <c r="AI159" i="3"/>
  <c r="AI153" i="3"/>
  <c r="AI167" i="3"/>
  <c r="AI170" i="3"/>
  <c r="AI219" i="3"/>
  <c r="AI221" i="3"/>
  <c r="AI222" i="3"/>
  <c r="AI249" i="3"/>
  <c r="AI273" i="3"/>
  <c r="AI269" i="3"/>
  <c r="AI284" i="3"/>
  <c r="AI283" i="3"/>
  <c r="AI268" i="3"/>
  <c r="AI155" i="3"/>
  <c r="AI289" i="3"/>
  <c r="AI279" i="3"/>
  <c r="AI278" i="3"/>
  <c r="AI251" i="3"/>
  <c r="AI210" i="3"/>
  <c r="AI177" i="3"/>
  <c r="AI287" i="3"/>
  <c r="AI254" i="3"/>
  <c r="AI295" i="3"/>
  <c r="AI190" i="3"/>
  <c r="AI290" i="3"/>
  <c r="AI286" i="3"/>
  <c r="AI272" i="3"/>
  <c r="AI263" i="3"/>
  <c r="AI255" i="3"/>
  <c r="AI243" i="3"/>
  <c r="AI226" i="3"/>
  <c r="AI267" i="3"/>
  <c r="AI211" i="3"/>
  <c r="AI169" i="3"/>
  <c r="AI282" i="3"/>
  <c r="AI241" i="3"/>
  <c r="AI238" i="3"/>
  <c r="AI217" i="3"/>
  <c r="AI205" i="3"/>
  <c r="AI189" i="3"/>
  <c r="AI296" i="3"/>
  <c r="AI215" i="3"/>
  <c r="AI183" i="3"/>
  <c r="AI227" i="3"/>
  <c r="AI207" i="3"/>
  <c r="AI199" i="3"/>
  <c r="AI188" i="3"/>
  <c r="AI158" i="3"/>
  <c r="AI229" i="3"/>
  <c r="AI214" i="3"/>
  <c r="AI245" i="3"/>
  <c r="AI230" i="3"/>
  <c r="AI236" i="3"/>
  <c r="AI300" i="3"/>
  <c r="AI195" i="3"/>
  <c r="AI161" i="3"/>
  <c r="AI179" i="3"/>
  <c r="AI154" i="3"/>
  <c r="AI204" i="3"/>
  <c r="AI180" i="3"/>
  <c r="AI165" i="3"/>
  <c r="AI196" i="3"/>
  <c r="AI181" i="3"/>
  <c r="AI166" i="3"/>
  <c r="AI293" i="3"/>
  <c r="AI280" i="3"/>
  <c r="AI257" i="3"/>
  <c r="AI240" i="3"/>
  <c r="AI182" i="3"/>
  <c r="AI264" i="3"/>
  <c r="AI209" i="3"/>
  <c r="AI200" i="3"/>
  <c r="AI270" i="3"/>
  <c r="AI244" i="3"/>
  <c r="AI232" i="3"/>
  <c r="AI299" i="3"/>
  <c r="AI288" i="3"/>
  <c r="AI206" i="3"/>
  <c r="AI275" i="3"/>
  <c r="AI237" i="3"/>
  <c r="AI223" i="3"/>
  <c r="AI247" i="3"/>
  <c r="AI220" i="3"/>
  <c r="AI191" i="3"/>
  <c r="AI175" i="3"/>
  <c r="AI172" i="3"/>
  <c r="AI152" i="3"/>
  <c r="AI168" i="3"/>
  <c r="AI160" i="3"/>
  <c r="AI265" i="3"/>
  <c r="AI246" i="3"/>
  <c r="AI184" i="3"/>
  <c r="AI292" i="3"/>
  <c r="AI277" i="3"/>
  <c r="AI258" i="3"/>
  <c r="AI250" i="3"/>
  <c r="AI194" i="3"/>
  <c r="AI186" i="3"/>
  <c r="AI294" i="3"/>
  <c r="AI231" i="3"/>
  <c r="AI285" i="3"/>
  <c r="AI203" i="3"/>
  <c r="AI271" i="3"/>
  <c r="AI252" i="3"/>
  <c r="AI234" i="3"/>
  <c r="AI202" i="3"/>
  <c r="AI291" i="3"/>
  <c r="AI253" i="3"/>
  <c r="AI239" i="3"/>
  <c r="AI235" i="3"/>
  <c r="AI156" i="3"/>
  <c r="AI157" i="3"/>
  <c r="AI208" i="3"/>
  <c r="AI298" i="3"/>
  <c r="AI224" i="3"/>
  <c r="AI297" i="3"/>
  <c r="AI248" i="3"/>
  <c r="AI197" i="3"/>
  <c r="AI178" i="3"/>
  <c r="AI276" i="3"/>
  <c r="AI228" i="3"/>
  <c r="AI164" i="3"/>
  <c r="AI187" i="3"/>
  <c r="AI174" i="3"/>
  <c r="AI216" i="3"/>
  <c r="AI260" i="3"/>
  <c r="AI261" i="3"/>
  <c r="AI262" i="3"/>
  <c r="AI201" i="3"/>
  <c r="AI212" i="3"/>
  <c r="AI176" i="3"/>
  <c r="AI256" i="3"/>
  <c r="AI198" i="3"/>
  <c r="AI281" i="3"/>
  <c r="AI242" i="3"/>
  <c r="AI192" i="3"/>
  <c r="AI193" i="3"/>
  <c r="AI213" i="3"/>
  <c r="AH4" i="3"/>
  <c r="Q4" i="17"/>
  <c r="Q6" i="17" s="1"/>
  <c r="H89" i="17"/>
  <c r="F95" i="17" s="1"/>
  <c r="H95" i="17" s="1"/>
  <c r="H92" i="17"/>
  <c r="F98" i="17" s="1"/>
  <c r="H98" i="17" s="1"/>
  <c r="H91" i="17"/>
  <c r="F97" i="17" s="1"/>
  <c r="H97" i="17" s="1"/>
  <c r="H90" i="17"/>
  <c r="F96" i="17" s="1"/>
  <c r="H96" i="17" s="1"/>
  <c r="AI79" i="3"/>
  <c r="AI71" i="3"/>
  <c r="AI39" i="3"/>
  <c r="AI11" i="3"/>
  <c r="AI143" i="3"/>
  <c r="AI84" i="3"/>
  <c r="AI23" i="3"/>
  <c r="AI15" i="3"/>
  <c r="AI60" i="3"/>
  <c r="AI95" i="3"/>
  <c r="AI147" i="3"/>
  <c r="AI85" i="3"/>
  <c r="AI128" i="3"/>
  <c r="AI97" i="3"/>
  <c r="AI25" i="3"/>
  <c r="AI113" i="3"/>
  <c r="AI89" i="3"/>
  <c r="AI87" i="3"/>
  <c r="AI120" i="3"/>
  <c r="AI111" i="3"/>
  <c r="AI7" i="3"/>
  <c r="AI32" i="3"/>
  <c r="AI24" i="3"/>
  <c r="AI127" i="3"/>
  <c r="AI6" i="3"/>
  <c r="AI132" i="3"/>
  <c r="AI35" i="3"/>
  <c r="AI116" i="3"/>
  <c r="AI36" i="3"/>
  <c r="AI141" i="3"/>
  <c r="AI109" i="3"/>
  <c r="AI53" i="3"/>
  <c r="AI121" i="3"/>
  <c r="AI48" i="3"/>
  <c r="AI123" i="3"/>
  <c r="AI63" i="3"/>
  <c r="AI103" i="3"/>
  <c r="AI68" i="3"/>
  <c r="AI149" i="3"/>
  <c r="AI57" i="3"/>
  <c r="AI29" i="3"/>
  <c r="AI8" i="3"/>
  <c r="AI69" i="3"/>
  <c r="AI28" i="3"/>
  <c r="AI51" i="3"/>
  <c r="AI96" i="3"/>
  <c r="AI135" i="3"/>
  <c r="AI119" i="3"/>
  <c r="AI72" i="3"/>
  <c r="AI91" i="3"/>
  <c r="AI19" i="3"/>
  <c r="AI55" i="3"/>
  <c r="AI140" i="3"/>
  <c r="AI104" i="3"/>
  <c r="AI125" i="3"/>
  <c r="AI93" i="3"/>
  <c r="AI20" i="3"/>
  <c r="AI17" i="3"/>
  <c r="AI112" i="3"/>
  <c r="AI76" i="3"/>
  <c r="AI64" i="3"/>
  <c r="AI49" i="3"/>
  <c r="AI133" i="3"/>
  <c r="AI44" i="3"/>
  <c r="AI129" i="3"/>
  <c r="AI21" i="3"/>
  <c r="AI52" i="3"/>
  <c r="AI65" i="3"/>
  <c r="AI101" i="3"/>
  <c r="AI108" i="3"/>
  <c r="AI41" i="3"/>
  <c r="AI40" i="3"/>
  <c r="AI105" i="3"/>
  <c r="AI75" i="3"/>
  <c r="AI83" i="3"/>
  <c r="AI59" i="3"/>
  <c r="AI43" i="3"/>
  <c r="AI131" i="3"/>
  <c r="AI12" i="3"/>
  <c r="AI73" i="3"/>
  <c r="AI145" i="3"/>
  <c r="AI31" i="3"/>
  <c r="AI5" i="3"/>
  <c r="AI47" i="3"/>
  <c r="AI56" i="3"/>
  <c r="AI117" i="3"/>
  <c r="AI88" i="3"/>
  <c r="AI92" i="3"/>
  <c r="AI107" i="3"/>
  <c r="AI45" i="3"/>
  <c r="AI137" i="3"/>
  <c r="AI37" i="3"/>
  <c r="AI148" i="3"/>
  <c r="AI67" i="3"/>
  <c r="AI61" i="3"/>
  <c r="AI13" i="3"/>
  <c r="AI139" i="3"/>
  <c r="AI80" i="3"/>
  <c r="AI77" i="3"/>
  <c r="AI115" i="3"/>
  <c r="AI33" i="3"/>
  <c r="AI16" i="3"/>
  <c r="AI99" i="3"/>
  <c r="AI66" i="3"/>
  <c r="AI106" i="3"/>
  <c r="AI27" i="3"/>
  <c r="AI136" i="3"/>
  <c r="AI81" i="3"/>
  <c r="AI100" i="3"/>
  <c r="AI26" i="3"/>
  <c r="AI122" i="3"/>
  <c r="AI126" i="3"/>
  <c r="AI124" i="3"/>
  <c r="AI144" i="3"/>
  <c r="AI9" i="3"/>
  <c r="AI58" i="3"/>
  <c r="AI102" i="3"/>
  <c r="AI22" i="3"/>
  <c r="AI82" i="3"/>
  <c r="AI18" i="3"/>
  <c r="AI86" i="3"/>
  <c r="AI50" i="3"/>
  <c r="AI134" i="3"/>
  <c r="AI78" i="3"/>
  <c r="AI70" i="3"/>
  <c r="AI14" i="3"/>
  <c r="AI42" i="3"/>
  <c r="AI114" i="3"/>
  <c r="AI146" i="3"/>
  <c r="AI98" i="3"/>
  <c r="AI118" i="3"/>
  <c r="AI130" i="3"/>
  <c r="AI10" i="3"/>
  <c r="AI38" i="3"/>
  <c r="AI142" i="3"/>
  <c r="AI150" i="3"/>
  <c r="AI62" i="3"/>
  <c r="AI94" i="3"/>
  <c r="AI138" i="3"/>
  <c r="AI54" i="3"/>
  <c r="AI74" i="3"/>
  <c r="AI110" i="3"/>
  <c r="AI34" i="3"/>
  <c r="AI90" i="3"/>
  <c r="AI46" i="3"/>
  <c r="AI30" i="3"/>
  <c r="AI142" i="17"/>
  <c r="AI186" i="17"/>
  <c r="AI74" i="17"/>
  <c r="AI223" i="17"/>
  <c r="AI217" i="17"/>
  <c r="AI226" i="17"/>
  <c r="T3" i="17"/>
  <c r="AI109" i="17"/>
  <c r="AI215" i="17"/>
  <c r="AI90" i="17"/>
  <c r="AI134" i="17"/>
  <c r="AI66" i="17"/>
  <c r="AI18" i="17"/>
  <c r="AI155" i="17"/>
  <c r="AI212" i="17"/>
  <c r="AI214" i="17"/>
  <c r="AI177" i="17"/>
  <c r="AI111" i="17"/>
  <c r="AI168" i="17"/>
  <c r="AI191" i="17"/>
  <c r="AI179" i="17"/>
  <c r="AI243" i="17"/>
  <c r="AI97" i="17"/>
  <c r="AI146" i="17"/>
  <c r="AI195" i="17"/>
  <c r="AI8" i="17"/>
  <c r="AI80" i="17"/>
  <c r="AI40" i="17"/>
  <c r="AI37" i="17"/>
  <c r="AI16" i="17"/>
  <c r="AI149" i="17"/>
  <c r="AI156" i="17"/>
  <c r="AI230" i="17"/>
  <c r="AI110" i="17"/>
  <c r="AI213" i="17"/>
  <c r="AI173" i="17"/>
  <c r="AI165" i="17"/>
  <c r="AI231" i="17"/>
  <c r="AI204" i="17"/>
  <c r="AI174" i="17"/>
  <c r="AI141" i="17"/>
  <c r="AI116" i="17"/>
  <c r="AI199" i="17"/>
  <c r="AI198" i="17"/>
  <c r="AI131" i="17"/>
  <c r="AI113" i="17"/>
  <c r="AI101" i="17"/>
  <c r="AI112" i="17"/>
  <c r="AI138" i="17"/>
  <c r="AI238" i="17"/>
  <c r="AI38" i="17"/>
  <c r="AI24" i="17"/>
  <c r="AI60" i="17"/>
  <c r="AI92" i="17"/>
  <c r="AI68" i="17"/>
  <c r="AI44" i="17"/>
  <c r="AI107" i="17"/>
  <c r="AI148" i="17"/>
  <c r="AI216" i="17"/>
  <c r="AI154" i="17"/>
  <c r="AI197" i="17"/>
  <c r="AI126" i="17"/>
  <c r="AI30" i="17"/>
  <c r="AI169" i="17"/>
  <c r="AI130" i="17"/>
  <c r="AI133" i="17"/>
  <c r="AI188" i="17"/>
  <c r="AI147" i="17"/>
  <c r="AI150" i="17"/>
  <c r="AI58" i="17"/>
  <c r="AI10" i="17"/>
  <c r="AI93" i="17"/>
  <c r="AI9" i="17"/>
  <c r="AI82" i="17"/>
  <c r="AI114" i="17"/>
  <c r="AI211" i="17"/>
  <c r="AI89" i="17"/>
  <c r="AI20" i="17"/>
  <c r="AI69" i="17"/>
  <c r="AI6" i="17"/>
  <c r="AI52" i="17"/>
  <c r="AI25" i="17"/>
  <c r="AI145" i="17"/>
  <c r="AI185" i="17"/>
  <c r="AI143" i="17"/>
  <c r="AI70" i="17"/>
  <c r="AI104" i="17"/>
  <c r="AI202" i="17"/>
  <c r="AI219" i="17"/>
  <c r="AI127" i="17"/>
  <c r="AI98" i="17"/>
  <c r="AI122" i="17"/>
  <c r="AI46" i="17"/>
  <c r="AI228" i="17"/>
  <c r="AI225" i="17"/>
  <c r="AI123" i="17"/>
  <c r="AI128" i="17"/>
  <c r="AI158" i="17"/>
  <c r="AI129" i="17"/>
  <c r="AI41" i="17"/>
  <c r="AI234" i="17"/>
  <c r="AI221" i="17"/>
  <c r="AI171" i="17"/>
  <c r="AI160" i="17"/>
  <c r="AI108" i="17"/>
  <c r="AI209" i="17"/>
  <c r="AI17" i="17"/>
  <c r="AI84" i="17"/>
  <c r="AI7" i="17"/>
  <c r="AI13" i="17"/>
  <c r="AI57" i="17"/>
  <c r="AI124" i="17"/>
  <c r="AI207" i="17"/>
  <c r="AI167" i="17"/>
  <c r="AI121" i="17"/>
  <c r="AI117" i="17"/>
  <c r="AI201" i="17"/>
  <c r="AI206" i="17"/>
  <c r="AI103" i="17"/>
  <c r="AI182" i="17"/>
  <c r="AI161" i="17"/>
  <c r="AI61" i="17"/>
  <c r="AI28" i="17"/>
  <c r="AI64" i="17"/>
  <c r="AI86" i="17"/>
  <c r="AI170" i="17"/>
  <c r="AI125" i="17"/>
  <c r="AI193" i="17"/>
  <c r="AI162" i="17"/>
  <c r="AI94" i="17"/>
  <c r="AI210" i="17"/>
  <c r="AI50" i="17"/>
  <c r="AI240" i="17"/>
  <c r="AI32" i="17"/>
  <c r="AI218" i="17"/>
  <c r="AI96" i="17"/>
  <c r="AI29" i="17"/>
  <c r="AI239" i="17"/>
  <c r="AI105" i="17"/>
  <c r="AI208" i="17"/>
  <c r="AI99" i="17"/>
  <c r="AI120" i="17"/>
  <c r="AI190" i="17"/>
  <c r="AI164" i="17"/>
  <c r="AI227" i="17"/>
  <c r="AI151" i="17"/>
  <c r="AI135" i="17"/>
  <c r="AI106" i="17"/>
  <c r="AI34" i="17"/>
  <c r="AI88" i="17"/>
  <c r="AI72" i="17"/>
  <c r="AI100" i="17"/>
  <c r="AI187" i="17"/>
  <c r="AI26" i="17"/>
  <c r="AI183" i="17"/>
  <c r="AI153" i="17"/>
  <c r="AI152" i="17"/>
  <c r="AI237" i="17"/>
  <c r="AI144" i="17"/>
  <c r="AI242" i="17"/>
  <c r="AI136" i="17"/>
  <c r="AI222" i="17"/>
  <c r="AI45" i="17"/>
  <c r="AI36" i="17"/>
  <c r="AI21" i="17"/>
  <c r="AI132" i="17"/>
  <c r="AI172" i="17"/>
  <c r="AI203" i="17"/>
  <c r="AI119" i="17"/>
  <c r="AI54" i="17"/>
  <c r="AI65" i="17"/>
  <c r="AI73" i="17"/>
  <c r="AI53" i="17"/>
  <c r="AI140" i="17"/>
  <c r="AI166" i="17"/>
  <c r="AI194" i="17"/>
  <c r="AI205" i="17"/>
  <c r="AI241" i="17"/>
  <c r="AI77" i="17"/>
  <c r="AI137" i="17"/>
  <c r="AI233" i="17"/>
  <c r="AI139" i="17"/>
  <c r="AI220" i="17"/>
  <c r="AI232" i="17"/>
  <c r="AI49" i="17"/>
  <c r="AI33" i="17"/>
  <c r="AI118" i="17"/>
  <c r="AI196" i="17"/>
  <c r="AI159" i="17"/>
  <c r="AI180" i="17"/>
  <c r="AI12" i="17"/>
  <c r="AI176" i="17"/>
  <c r="AI181" i="17"/>
  <c r="AI175" i="17"/>
  <c r="AI200" i="17"/>
  <c r="AI184" i="17"/>
  <c r="AI56" i="17"/>
  <c r="AI229" i="17"/>
  <c r="AI236" i="17"/>
  <c r="AI81" i="17"/>
  <c r="AI163" i="17"/>
  <c r="AI235" i="17"/>
  <c r="AI224" i="17"/>
  <c r="AI192" i="17"/>
  <c r="AI76" i="17"/>
  <c r="AI14" i="17"/>
  <c r="AI85" i="17"/>
  <c r="AI178" i="17"/>
  <c r="AI42" i="17"/>
  <c r="AI189" i="17"/>
  <c r="AI22" i="17"/>
  <c r="AI62" i="17"/>
  <c r="AI157" i="17"/>
  <c r="AI102" i="17"/>
  <c r="AI78" i="17"/>
  <c r="AI39" i="17"/>
  <c r="AI115" i="17"/>
  <c r="AI48" i="17"/>
  <c r="AI47" i="17"/>
  <c r="AI75" i="17"/>
  <c r="AI55" i="17"/>
  <c r="AI31" i="17"/>
  <c r="AI51" i="17"/>
  <c r="AI59" i="17"/>
  <c r="AI83" i="17"/>
  <c r="AI23" i="17"/>
  <c r="AI67" i="17"/>
  <c r="AI5" i="17"/>
  <c r="AI15" i="17"/>
  <c r="AI43" i="17"/>
  <c r="AI95" i="17"/>
  <c r="AI87" i="17"/>
  <c r="AI35" i="17"/>
  <c r="AI91" i="17"/>
  <c r="AI11" i="17"/>
  <c r="AI19" i="17"/>
  <c r="AI27" i="17"/>
  <c r="AI63" i="17"/>
  <c r="AI71" i="17"/>
  <c r="AI79" i="17"/>
  <c r="W26" i="17"/>
  <c r="X195" i="17"/>
  <c r="X246" i="17"/>
  <c r="X212" i="17"/>
  <c r="X157" i="17"/>
  <c r="X130" i="17"/>
  <c r="X116" i="17"/>
  <c r="X251" i="17"/>
  <c r="X276" i="17"/>
  <c r="X257" i="17"/>
  <c r="X227" i="17"/>
  <c r="X296" i="17"/>
  <c r="X136" i="17"/>
  <c r="X277" i="17"/>
  <c r="X267" i="17"/>
  <c r="X180" i="17"/>
  <c r="X179" i="17"/>
  <c r="X220" i="17"/>
  <c r="T13" i="17"/>
  <c r="X170" i="17"/>
  <c r="X231" i="17"/>
  <c r="X200" i="17"/>
  <c r="X260" i="17"/>
  <c r="X107" i="17"/>
  <c r="X165" i="17"/>
  <c r="X128" i="17"/>
  <c r="X215" i="17"/>
  <c r="X150" i="17"/>
  <c r="X264" i="17"/>
  <c r="X242" i="17"/>
  <c r="X76" i="17"/>
  <c r="X207" i="17"/>
  <c r="X289" i="17"/>
  <c r="X120" i="17"/>
  <c r="X121" i="17"/>
  <c r="X191" i="17"/>
  <c r="X56" i="17"/>
  <c r="X279" i="17"/>
  <c r="X88" i="17"/>
  <c r="X234" i="17"/>
  <c r="X135" i="17"/>
  <c r="X181" i="17"/>
  <c r="X55" i="17"/>
  <c r="X255" i="17"/>
  <c r="X118" i="17"/>
  <c r="X194" i="17"/>
  <c r="X163" i="17"/>
  <c r="X217" i="17"/>
  <c r="X38" i="17"/>
  <c r="X27" i="17"/>
  <c r="X39" i="17"/>
  <c r="X187" i="17"/>
  <c r="X64" i="17"/>
  <c r="X266" i="17"/>
  <c r="X117" i="17"/>
  <c r="X281" i="17"/>
  <c r="X173" i="17"/>
  <c r="X186" i="17"/>
  <c r="X185" i="17"/>
  <c r="X153" i="17"/>
  <c r="X237" i="17"/>
  <c r="X156" i="17"/>
  <c r="X229" i="17"/>
  <c r="X298" i="17"/>
  <c r="X204" i="17"/>
  <c r="X137" i="17"/>
  <c r="X146" i="17"/>
  <c r="X105" i="17"/>
  <c r="X285" i="17"/>
  <c r="X36" i="17"/>
  <c r="X93" i="17"/>
  <c r="X132" i="17"/>
  <c r="X178" i="17"/>
  <c r="X123" i="17"/>
  <c r="X189" i="17"/>
  <c r="X230" i="17"/>
  <c r="X196" i="17"/>
  <c r="X240" i="17"/>
  <c r="X70" i="17"/>
  <c r="X35" i="17"/>
  <c r="X79" i="17"/>
  <c r="X30" i="17"/>
  <c r="X259" i="17"/>
  <c r="X126" i="17"/>
  <c r="X182" i="17"/>
  <c r="X233" i="17"/>
  <c r="X222" i="17"/>
  <c r="X272" i="17"/>
  <c r="X28" i="17"/>
  <c r="X96" i="17"/>
  <c r="X291" i="17"/>
  <c r="X112" i="17"/>
  <c r="X143" i="17"/>
  <c r="X115" i="17"/>
  <c r="X253" i="17"/>
  <c r="X161" i="17"/>
  <c r="X271" i="17"/>
  <c r="X236" i="17"/>
  <c r="X110" i="17"/>
  <c r="X211" i="17"/>
  <c r="X169" i="17"/>
  <c r="X119" i="17"/>
  <c r="X89" i="17"/>
  <c r="X299" i="17"/>
  <c r="X164" i="17"/>
  <c r="X72" i="17"/>
  <c r="X84" i="17"/>
  <c r="X32" i="17"/>
  <c r="X62" i="17"/>
  <c r="X58" i="17"/>
  <c r="X82" i="17"/>
  <c r="X50" i="17"/>
  <c r="X166" i="17"/>
  <c r="X219" i="17"/>
  <c r="X177" i="17"/>
  <c r="X214" i="17"/>
  <c r="X145" i="17"/>
  <c r="X197" i="17"/>
  <c r="X274" i="17"/>
  <c r="X254" i="17"/>
  <c r="X278" i="17"/>
  <c r="X226" i="17"/>
  <c r="X158" i="17"/>
  <c r="X203" i="17"/>
  <c r="X202" i="17"/>
  <c r="X155" i="17"/>
  <c r="X52" i="17"/>
  <c r="X94" i="17"/>
  <c r="X269" i="17"/>
  <c r="X124" i="17"/>
  <c r="X131" i="17"/>
  <c r="X250" i="17"/>
  <c r="X171" i="17"/>
  <c r="X256" i="17"/>
  <c r="X139" i="17"/>
  <c r="X141" i="17"/>
  <c r="X111" i="17"/>
  <c r="X108" i="17"/>
  <c r="X86" i="17"/>
  <c r="X54" i="17"/>
  <c r="X31" i="17"/>
  <c r="X59" i="17"/>
  <c r="X142" i="17"/>
  <c r="X258" i="17"/>
  <c r="X288" i="17"/>
  <c r="X239" i="17"/>
  <c r="X92" i="17"/>
  <c r="X248" i="17"/>
  <c r="X148" i="17"/>
  <c r="X268" i="17"/>
  <c r="X283" i="17"/>
  <c r="X140" i="17"/>
  <c r="X83" i="17"/>
  <c r="X78" i="17"/>
  <c r="X151" i="17"/>
  <c r="X223" i="17"/>
  <c r="X168" i="17"/>
  <c r="X247" i="17"/>
  <c r="X144" i="17"/>
  <c r="X159" i="17"/>
  <c r="X199" i="17"/>
  <c r="X300" i="17"/>
  <c r="X287" i="17"/>
  <c r="X104" i="17"/>
  <c r="X206" i="17"/>
  <c r="X188" i="17"/>
  <c r="X34" i="17"/>
  <c r="X43" i="17"/>
  <c r="X91" i="17"/>
  <c r="X280" i="17"/>
  <c r="X100" i="17"/>
  <c r="X241" i="17"/>
  <c r="X238" i="17"/>
  <c r="X243" i="17"/>
  <c r="X270" i="17"/>
  <c r="X44" i="17"/>
  <c r="X102" i="17"/>
  <c r="X138" i="17"/>
  <c r="X160" i="17"/>
  <c r="X218" i="17"/>
  <c r="X47" i="17"/>
  <c r="X80" i="17"/>
  <c r="X213" i="17"/>
  <c r="X87" i="17"/>
  <c r="X46" i="17"/>
  <c r="X235" i="17"/>
  <c r="X162" i="17"/>
  <c r="X176" i="17"/>
  <c r="X232" i="17"/>
  <c r="X113" i="17"/>
  <c r="X172" i="17"/>
  <c r="X244" i="17"/>
  <c r="X193" i="17"/>
  <c r="X129" i="17"/>
  <c r="X209" i="17"/>
  <c r="X208" i="17"/>
  <c r="X103" i="17"/>
  <c r="X252" i="17"/>
  <c r="X205" i="17"/>
  <c r="X224" i="17"/>
  <c r="X51" i="17"/>
  <c r="X95" i="17"/>
  <c r="X90" i="17"/>
  <c r="X265" i="17"/>
  <c r="X273" i="17"/>
  <c r="X114" i="17"/>
  <c r="X134" i="17"/>
  <c r="X67" i="17"/>
  <c r="X109" i="17"/>
  <c r="X201" i="17"/>
  <c r="X48" i="17"/>
  <c r="X293" i="17"/>
  <c r="X286" i="17"/>
  <c r="X122" i="17"/>
  <c r="X71" i="17"/>
  <c r="X101" i="17"/>
  <c r="X60" i="17"/>
  <c r="X40" i="17"/>
  <c r="X98" i="17"/>
  <c r="X68" i="17"/>
  <c r="X125" i="17"/>
  <c r="X149" i="17"/>
  <c r="X290" i="17"/>
  <c r="X75" i="17"/>
  <c r="X97" i="17"/>
  <c r="X282" i="17"/>
  <c r="X133" i="17"/>
  <c r="X192" i="17"/>
  <c r="X263" i="17"/>
  <c r="X262" i="17"/>
  <c r="X154" i="17"/>
  <c r="X225" i="17"/>
  <c r="X99" i="17"/>
  <c r="X221" i="17"/>
  <c r="X152" i="17"/>
  <c r="X66" i="17"/>
  <c r="X174" i="17"/>
  <c r="X167" i="17"/>
  <c r="X292" i="17"/>
  <c r="X294" i="17"/>
  <c r="X74" i="17"/>
  <c r="X184" i="17"/>
  <c r="X245" i="17"/>
  <c r="X228" i="17"/>
  <c r="X106" i="17"/>
  <c r="X127" i="17"/>
  <c r="X216" i="17"/>
  <c r="X210" i="17"/>
  <c r="X175" i="17"/>
  <c r="X198" i="17"/>
  <c r="X183" i="17"/>
  <c r="X261" i="17"/>
  <c r="X249" i="17"/>
  <c r="X284" i="17"/>
  <c r="X295" i="17"/>
  <c r="X297" i="17"/>
  <c r="X42" i="17"/>
  <c r="X190" i="17"/>
  <c r="X275" i="17"/>
  <c r="X147" i="17"/>
  <c r="X63" i="17"/>
  <c r="X41" i="17"/>
  <c r="X33" i="17"/>
  <c r="X81" i="17"/>
  <c r="X29" i="17"/>
  <c r="X61" i="17"/>
  <c r="X69" i="17"/>
  <c r="X77" i="17"/>
  <c r="X45" i="17"/>
  <c r="X37" i="17"/>
  <c r="X53" i="17"/>
  <c r="X65" i="17"/>
  <c r="X73" i="17"/>
  <c r="X49" i="17"/>
  <c r="X57" i="17"/>
  <c r="X85" i="17"/>
  <c r="G24" i="23" l="1"/>
  <c r="H15" i="23" s="1"/>
  <c r="M15" i="23" s="1"/>
  <c r="N15" i="23" s="1"/>
  <c r="P15" i="23" s="1"/>
  <c r="Q15" i="23" s="1"/>
  <c r="R15" i="23" s="1"/>
  <c r="R14" i="17"/>
  <c r="R15" i="17"/>
  <c r="AJ299" i="17"/>
  <c r="AJ297" i="17"/>
  <c r="AJ298" i="17"/>
  <c r="AJ300" i="17"/>
  <c r="AI4" i="17"/>
  <c r="R4" i="3"/>
  <c r="R5" i="3"/>
  <c r="Q6" i="3"/>
  <c r="AJ175" i="3"/>
  <c r="AJ179" i="3"/>
  <c r="AJ191" i="3"/>
  <c r="AJ197" i="3"/>
  <c r="AJ199" i="3"/>
  <c r="AJ207" i="3"/>
  <c r="AJ227" i="3"/>
  <c r="AJ233" i="3"/>
  <c r="AJ235" i="3"/>
  <c r="AJ151" i="3"/>
  <c r="AJ159" i="3"/>
  <c r="AJ164" i="3"/>
  <c r="AJ167" i="3"/>
  <c r="AJ170" i="3"/>
  <c r="AJ219" i="3"/>
  <c r="AJ266" i="3"/>
  <c r="AJ163" i="3"/>
  <c r="AJ171" i="3"/>
  <c r="AJ183" i="3"/>
  <c r="AJ187" i="3"/>
  <c r="AJ195" i="3"/>
  <c r="AJ203" i="3"/>
  <c r="AJ211" i="3"/>
  <c r="AJ215" i="3"/>
  <c r="AJ223" i="3"/>
  <c r="AJ231" i="3"/>
  <c r="AJ156" i="3"/>
  <c r="AJ158" i="3"/>
  <c r="AJ262" i="3"/>
  <c r="AJ278" i="3"/>
  <c r="AJ282" i="3"/>
  <c r="AJ294" i="3"/>
  <c r="AJ297" i="3"/>
  <c r="AJ157" i="3"/>
  <c r="AJ213" i="3"/>
  <c r="AJ252" i="3"/>
  <c r="AJ254" i="3"/>
  <c r="AJ255" i="3"/>
  <c r="AJ264" i="3"/>
  <c r="AJ290" i="3"/>
  <c r="AJ299" i="3"/>
  <c r="AJ239" i="3"/>
  <c r="AJ259" i="3"/>
  <c r="AJ185" i="3"/>
  <c r="AJ218" i="3"/>
  <c r="AJ253" i="3"/>
  <c r="AJ274" i="3"/>
  <c r="AJ286" i="3"/>
  <c r="AJ296" i="3"/>
  <c r="AJ270" i="3"/>
  <c r="AJ251" i="3"/>
  <c r="AJ261" i="3"/>
  <c r="AJ295" i="3"/>
  <c r="AJ293" i="3"/>
  <c r="AJ236" i="3"/>
  <c r="AJ300" i="3"/>
  <c r="AJ246" i="3"/>
  <c r="AJ238" i="3"/>
  <c r="AJ283" i="3"/>
  <c r="AJ285" i="3"/>
  <c r="AJ198" i="3"/>
  <c r="AJ284" i="3"/>
  <c r="AJ247" i="3"/>
  <c r="AJ243" i="3"/>
  <c r="AJ269" i="3"/>
  <c r="AJ248" i="3"/>
  <c r="AJ249" i="3"/>
  <c r="AJ188" i="3"/>
  <c r="AJ257" i="3"/>
  <c r="AJ178" i="3"/>
  <c r="AJ280" i="3"/>
  <c r="AJ194" i="3"/>
  <c r="AJ263" i="3"/>
  <c r="AJ298" i="3"/>
  <c r="AJ237" i="3"/>
  <c r="AJ228" i="3"/>
  <c r="AJ182" i="3"/>
  <c r="AJ172" i="3"/>
  <c r="AJ204" i="3"/>
  <c r="AJ220" i="3"/>
  <c r="AJ281" i="3"/>
  <c r="AJ275" i="3"/>
  <c r="AJ229" i="3"/>
  <c r="AJ201" i="3"/>
  <c r="AJ186" i="3"/>
  <c r="AJ176" i="3"/>
  <c r="AJ152" i="3"/>
  <c r="AJ288" i="3"/>
  <c r="AJ273" i="3"/>
  <c r="AJ260" i="3"/>
  <c r="AJ256" i="3"/>
  <c r="AJ245" i="3"/>
  <c r="AJ241" i="3"/>
  <c r="AJ230" i="3"/>
  <c r="AJ196" i="3"/>
  <c r="AJ192" i="3"/>
  <c r="AJ181" i="3"/>
  <c r="AJ177" i="3"/>
  <c r="AJ166" i="3"/>
  <c r="AJ184" i="3"/>
  <c r="AJ189" i="3"/>
  <c r="AJ155" i="3"/>
  <c r="AJ212" i="3"/>
  <c r="AJ154" i="3"/>
  <c r="AJ242" i="3"/>
  <c r="AJ279" i="3"/>
  <c r="AJ258" i="3"/>
  <c r="AJ292" i="3"/>
  <c r="AJ250" i="3"/>
  <c r="AJ240" i="3"/>
  <c r="AJ216" i="3"/>
  <c r="AJ180" i="3"/>
  <c r="AJ161" i="3"/>
  <c r="AJ287" i="3"/>
  <c r="AJ272" i="3"/>
  <c r="AJ226" i="3"/>
  <c r="AJ162" i="3"/>
  <c r="AJ205" i="3"/>
  <c r="AJ221" i="3"/>
  <c r="AJ208" i="3"/>
  <c r="AJ169" i="3"/>
  <c r="AJ268" i="3"/>
  <c r="AJ173" i="3"/>
  <c r="AJ206" i="3"/>
  <c r="AJ190" i="3"/>
  <c r="AJ174" i="3"/>
  <c r="AJ222" i="3"/>
  <c r="AJ193" i="3"/>
  <c r="AJ265" i="3"/>
  <c r="AJ209" i="3"/>
  <c r="AJ160" i="3"/>
  <c r="AJ291" i="3"/>
  <c r="AJ277" i="3"/>
  <c r="AJ244" i="3"/>
  <c r="AJ225" i="3"/>
  <c r="AJ214" i="3"/>
  <c r="AJ210" i="3"/>
  <c r="AJ271" i="3"/>
  <c r="AJ202" i="3"/>
  <c r="AJ267" i="3"/>
  <c r="AJ234" i="3"/>
  <c r="AJ200" i="3"/>
  <c r="AJ224" i="3"/>
  <c r="AJ289" i="3"/>
  <c r="AJ232" i="3"/>
  <c r="AJ168" i="3"/>
  <c r="AJ165" i="3"/>
  <c r="AJ217" i="3"/>
  <c r="AJ276" i="3"/>
  <c r="AJ153" i="3"/>
  <c r="AI4" i="3"/>
  <c r="E97" i="17"/>
  <c r="E98" i="17"/>
  <c r="E96" i="17"/>
  <c r="E95" i="17"/>
  <c r="AJ79" i="3"/>
  <c r="AJ71" i="3"/>
  <c r="AJ19" i="3"/>
  <c r="AJ99" i="3"/>
  <c r="AJ131" i="3"/>
  <c r="AJ115" i="3"/>
  <c r="AJ32" i="3"/>
  <c r="AJ123" i="3"/>
  <c r="AJ83" i="3"/>
  <c r="AJ53" i="3"/>
  <c r="AJ12" i="3"/>
  <c r="AJ101" i="3"/>
  <c r="AJ69" i="3"/>
  <c r="AJ96" i="3"/>
  <c r="AJ127" i="3"/>
  <c r="AJ60" i="3"/>
  <c r="AJ119" i="3"/>
  <c r="AJ7" i="3"/>
  <c r="AJ28" i="3"/>
  <c r="AJ88" i="3"/>
  <c r="AJ25" i="3"/>
  <c r="AJ121" i="3"/>
  <c r="AJ108" i="3"/>
  <c r="AJ132" i="3"/>
  <c r="AJ21" i="3"/>
  <c r="AJ85" i="3"/>
  <c r="AJ136" i="3"/>
  <c r="AJ35" i="3"/>
  <c r="AJ47" i="3"/>
  <c r="AJ6" i="3"/>
  <c r="AJ56" i="3"/>
  <c r="AJ91" i="3"/>
  <c r="AJ92" i="3"/>
  <c r="AJ116" i="3"/>
  <c r="AJ147" i="3"/>
  <c r="AJ57" i="3"/>
  <c r="AJ73" i="3"/>
  <c r="AJ29" i="3"/>
  <c r="AJ113" i="3"/>
  <c r="AJ37" i="3"/>
  <c r="AJ117" i="3"/>
  <c r="AJ13" i="3"/>
  <c r="AJ129" i="3"/>
  <c r="AJ149" i="3"/>
  <c r="AJ15" i="3"/>
  <c r="AJ20" i="3"/>
  <c r="AJ140" i="3"/>
  <c r="AJ43" i="3"/>
  <c r="AJ84" i="3"/>
  <c r="AJ63" i="3"/>
  <c r="AJ72" i="3"/>
  <c r="AJ65" i="3"/>
  <c r="AJ8" i="3"/>
  <c r="AJ145" i="3"/>
  <c r="AJ75" i="3"/>
  <c r="AJ45" i="3"/>
  <c r="AJ111" i="3"/>
  <c r="AJ51" i="3"/>
  <c r="AJ76" i="3"/>
  <c r="AJ125" i="3"/>
  <c r="AJ41" i="3"/>
  <c r="AJ104" i="3"/>
  <c r="AJ59" i="3"/>
  <c r="AJ135" i="3"/>
  <c r="AJ11" i="3"/>
  <c r="AJ17" i="3"/>
  <c r="AJ89" i="3"/>
  <c r="AJ107" i="3"/>
  <c r="AJ31" i="3"/>
  <c r="AJ24" i="3"/>
  <c r="AJ5" i="3"/>
  <c r="AJ105" i="3"/>
  <c r="AJ49" i="3"/>
  <c r="AJ39" i="3"/>
  <c r="AJ133" i="3"/>
  <c r="AJ112" i="3"/>
  <c r="AJ78" i="3"/>
  <c r="AJ139" i="3"/>
  <c r="AJ33" i="3"/>
  <c r="AJ9" i="3"/>
  <c r="AJ124" i="3"/>
  <c r="AJ143" i="3"/>
  <c r="AJ16" i="3"/>
  <c r="AJ100" i="3"/>
  <c r="AJ148" i="3"/>
  <c r="AJ36" i="3"/>
  <c r="AJ81" i="3"/>
  <c r="AJ61" i="3"/>
  <c r="AJ141" i="3"/>
  <c r="AJ55" i="3"/>
  <c r="AJ46" i="3"/>
  <c r="AJ74" i="3"/>
  <c r="AJ87" i="3"/>
  <c r="AJ103" i="3"/>
  <c r="AJ144" i="3"/>
  <c r="AJ93" i="3"/>
  <c r="AJ23" i="3"/>
  <c r="AJ52" i="3"/>
  <c r="AJ137" i="3"/>
  <c r="AJ109" i="3"/>
  <c r="AJ64" i="3"/>
  <c r="AJ80" i="3"/>
  <c r="AJ130" i="3"/>
  <c r="AJ50" i="3"/>
  <c r="AJ97" i="3"/>
  <c r="AJ77" i="3"/>
  <c r="AJ40" i="3"/>
  <c r="AJ128" i="3"/>
  <c r="AJ67" i="3"/>
  <c r="AJ44" i="3"/>
  <c r="AJ27" i="3"/>
  <c r="AJ95" i="3"/>
  <c r="AJ120" i="3"/>
  <c r="AJ48" i="3"/>
  <c r="AJ68" i="3"/>
  <c r="AJ38" i="3"/>
  <c r="AJ70" i="3"/>
  <c r="AJ122" i="3"/>
  <c r="AJ42" i="3"/>
  <c r="AJ118" i="3"/>
  <c r="AJ106" i="3"/>
  <c r="AJ114" i="3"/>
  <c r="AJ62" i="3"/>
  <c r="AJ14" i="3"/>
  <c r="AJ30" i="3"/>
  <c r="AJ58" i="3"/>
  <c r="AJ90" i="3"/>
  <c r="AJ142" i="3"/>
  <c r="AJ94" i="3"/>
  <c r="AJ150" i="3"/>
  <c r="AJ98" i="3"/>
  <c r="AJ22" i="3"/>
  <c r="AJ82" i="3"/>
  <c r="AJ126" i="3"/>
  <c r="AJ26" i="3"/>
  <c r="AJ86" i="3"/>
  <c r="AJ34" i="3"/>
  <c r="AJ54" i="3"/>
  <c r="AJ146" i="3"/>
  <c r="AJ102" i="3"/>
  <c r="AJ134" i="3"/>
  <c r="AJ10" i="3"/>
  <c r="AJ138" i="3"/>
  <c r="AJ18" i="3"/>
  <c r="AJ66" i="3"/>
  <c r="AJ110" i="3"/>
  <c r="AJ221" i="17"/>
  <c r="AJ145" i="17"/>
  <c r="AJ232" i="17"/>
  <c r="AJ102" i="17"/>
  <c r="AJ272" i="17"/>
  <c r="AJ212" i="17"/>
  <c r="AJ186" i="17"/>
  <c r="AJ180" i="17"/>
  <c r="AJ250" i="17"/>
  <c r="AJ166" i="17"/>
  <c r="AJ243" i="17"/>
  <c r="AJ236" i="17"/>
  <c r="AJ46" i="17"/>
  <c r="AJ22" i="17"/>
  <c r="AJ134" i="17"/>
  <c r="AJ165" i="17"/>
  <c r="AJ275" i="17"/>
  <c r="AJ124" i="17"/>
  <c r="AJ142" i="17"/>
  <c r="AJ149" i="17"/>
  <c r="AJ74" i="17"/>
  <c r="AJ148" i="17"/>
  <c r="AJ160" i="17"/>
  <c r="AJ246" i="17"/>
  <c r="AJ116" i="17"/>
  <c r="AJ128" i="17"/>
  <c r="AJ105" i="17"/>
  <c r="AJ277" i="17"/>
  <c r="AJ179" i="17"/>
  <c r="AJ203" i="17"/>
  <c r="AJ20" i="17"/>
  <c r="AJ44" i="17"/>
  <c r="AJ56" i="17"/>
  <c r="AJ8" i="17"/>
  <c r="AJ40" i="17"/>
  <c r="AJ125" i="17"/>
  <c r="AJ204" i="17"/>
  <c r="AJ217" i="17"/>
  <c r="AJ169" i="17"/>
  <c r="AJ198" i="17"/>
  <c r="AJ257" i="17"/>
  <c r="AJ267" i="17"/>
  <c r="AJ201" i="17"/>
  <c r="AJ172" i="17"/>
  <c r="AJ224" i="17"/>
  <c r="AJ147" i="17"/>
  <c r="AJ130" i="17"/>
  <c r="AJ146" i="17"/>
  <c r="AJ94" i="17"/>
  <c r="AJ109" i="17"/>
  <c r="AJ183" i="17"/>
  <c r="AJ132" i="17"/>
  <c r="AJ58" i="17"/>
  <c r="AJ54" i="17"/>
  <c r="AJ162" i="17"/>
  <c r="AJ157" i="17"/>
  <c r="AJ291" i="17"/>
  <c r="AJ286" i="17"/>
  <c r="AJ253" i="17"/>
  <c r="AJ293" i="17"/>
  <c r="AJ24" i="17"/>
  <c r="AJ52" i="17"/>
  <c r="AJ84" i="17"/>
  <c r="AJ72" i="17"/>
  <c r="AJ61" i="17"/>
  <c r="AJ9" i="17"/>
  <c r="AJ38" i="17"/>
  <c r="AJ86" i="17"/>
  <c r="AJ268" i="17"/>
  <c r="AJ296" i="17"/>
  <c r="AJ227" i="17"/>
  <c r="AJ270" i="17"/>
  <c r="AJ173" i="17"/>
  <c r="AJ181" i="17"/>
  <c r="AJ10" i="17"/>
  <c r="AJ90" i="17"/>
  <c r="AJ139" i="17"/>
  <c r="AJ249" i="17"/>
  <c r="AJ245" i="17"/>
  <c r="AJ261" i="17"/>
  <c r="AJ18" i="17"/>
  <c r="AJ211" i="17"/>
  <c r="AJ135" i="17"/>
  <c r="AJ233" i="17"/>
  <c r="AJ282" i="17"/>
  <c r="AJ229" i="17"/>
  <c r="AJ294" i="17"/>
  <c r="AJ99" i="17"/>
  <c r="AJ244" i="17"/>
  <c r="AJ284" i="17"/>
  <c r="AJ184" i="17"/>
  <c r="AJ42" i="17"/>
  <c r="AJ138" i="17"/>
  <c r="AJ280" i="17"/>
  <c r="AJ193" i="17"/>
  <c r="AJ77" i="17"/>
  <c r="AJ85" i="17"/>
  <c r="AJ60" i="17"/>
  <c r="AJ100" i="17"/>
  <c r="AJ6" i="17"/>
  <c r="AJ37" i="17"/>
  <c r="AJ7" i="17"/>
  <c r="AJ110" i="17"/>
  <c r="AJ269" i="17"/>
  <c r="AJ228" i="17"/>
  <c r="AJ247" i="17"/>
  <c r="AJ34" i="17"/>
  <c r="AJ231" i="17"/>
  <c r="AJ30" i="17"/>
  <c r="AJ185" i="17"/>
  <c r="AJ223" i="17"/>
  <c r="AJ137" i="17"/>
  <c r="AJ82" i="17"/>
  <c r="AJ187" i="17"/>
  <c r="AJ159" i="17"/>
  <c r="AJ256" i="17"/>
  <c r="AJ131" i="17"/>
  <c r="AJ171" i="17"/>
  <c r="AJ276" i="17"/>
  <c r="AJ273" i="17"/>
  <c r="AJ281" i="17"/>
  <c r="AJ133" i="17"/>
  <c r="AJ219" i="17"/>
  <c r="AJ215" i="17"/>
  <c r="AJ191" i="17"/>
  <c r="AJ218" i="17"/>
  <c r="AJ155" i="17"/>
  <c r="AJ279" i="17"/>
  <c r="AJ176" i="17"/>
  <c r="AJ178" i="17"/>
  <c r="AJ239" i="17"/>
  <c r="AJ141" i="17"/>
  <c r="AJ136" i="17"/>
  <c r="AJ190" i="17"/>
  <c r="AJ213" i="17"/>
  <c r="AJ264" i="17"/>
  <c r="AJ226" i="17"/>
  <c r="AJ153" i="17"/>
  <c r="AJ119" i="17"/>
  <c r="AJ97" i="17"/>
  <c r="AJ210" i="17"/>
  <c r="AJ262" i="17"/>
  <c r="AJ107" i="17"/>
  <c r="AJ189" i="17"/>
  <c r="AJ57" i="17"/>
  <c r="AJ16" i="17"/>
  <c r="AJ73" i="17"/>
  <c r="AJ69" i="17"/>
  <c r="AJ168" i="17"/>
  <c r="AJ196" i="17"/>
  <c r="AJ154" i="17"/>
  <c r="AJ158" i="17"/>
  <c r="AJ152" i="17"/>
  <c r="AJ259" i="17"/>
  <c r="AJ288" i="17"/>
  <c r="AJ241" i="17"/>
  <c r="AJ98" i="17"/>
  <c r="AJ263" i="17"/>
  <c r="AJ199" i="17"/>
  <c r="AJ278" i="17"/>
  <c r="AJ126" i="17"/>
  <c r="AJ96" i="17"/>
  <c r="AJ12" i="17"/>
  <c r="AJ41" i="17"/>
  <c r="AJ89" i="17"/>
  <c r="AJ207" i="17"/>
  <c r="AJ242" i="17"/>
  <c r="AJ205" i="17"/>
  <c r="AJ117" i="17"/>
  <c r="AJ118" i="17"/>
  <c r="AJ251" i="17"/>
  <c r="AJ177" i="17"/>
  <c r="AJ292" i="17"/>
  <c r="AJ104" i="17"/>
  <c r="AJ115" i="17"/>
  <c r="AJ164" i="17"/>
  <c r="AJ252" i="17"/>
  <c r="AJ295" i="17"/>
  <c r="AJ112" i="17"/>
  <c r="AJ216" i="17"/>
  <c r="AJ68" i="17"/>
  <c r="AJ36" i="17"/>
  <c r="AJ21" i="17"/>
  <c r="AJ92" i="17"/>
  <c r="AJ202" i="17"/>
  <c r="AJ200" i="17"/>
  <c r="AJ26" i="17"/>
  <c r="AJ206" i="17"/>
  <c r="AJ194" i="17"/>
  <c r="AJ174" i="17"/>
  <c r="AJ78" i="17"/>
  <c r="AJ113" i="17"/>
  <c r="AJ238" i="17"/>
  <c r="AJ237" i="17"/>
  <c r="AJ266" i="17"/>
  <c r="AJ265" i="17"/>
  <c r="AJ64" i="17"/>
  <c r="AJ49" i="17"/>
  <c r="AJ76" i="17"/>
  <c r="AJ114" i="17"/>
  <c r="AJ188" i="17"/>
  <c r="AJ111" i="17"/>
  <c r="AJ106" i="17"/>
  <c r="AJ254" i="17"/>
  <c r="AJ258" i="17"/>
  <c r="AJ248" i="17"/>
  <c r="AJ151" i="17"/>
  <c r="AJ175" i="17"/>
  <c r="AJ163" i="17"/>
  <c r="AJ255" i="17"/>
  <c r="AJ50" i="17"/>
  <c r="AJ103" i="17"/>
  <c r="AJ32" i="17"/>
  <c r="AJ123" i="17"/>
  <c r="AJ274" i="17"/>
  <c r="AJ225" i="17"/>
  <c r="AJ283" i="17"/>
  <c r="AJ28" i="17"/>
  <c r="AJ45" i="17"/>
  <c r="AJ122" i="17"/>
  <c r="AJ208" i="17"/>
  <c r="AJ195" i="17"/>
  <c r="AJ214" i="17"/>
  <c r="AJ17" i="17"/>
  <c r="AJ121" i="17"/>
  <c r="AJ150" i="17"/>
  <c r="AJ120" i="17"/>
  <c r="AJ14" i="17"/>
  <c r="AJ127" i="17"/>
  <c r="AJ81" i="17"/>
  <c r="AJ156" i="17"/>
  <c r="AJ235" i="17"/>
  <c r="AJ167" i="17"/>
  <c r="AJ220" i="17"/>
  <c r="AJ170" i="17"/>
  <c r="AJ93" i="17"/>
  <c r="AJ140" i="17"/>
  <c r="AJ13" i="17"/>
  <c r="AJ289" i="17"/>
  <c r="AJ29" i="17"/>
  <c r="AJ143" i="17"/>
  <c r="AJ285" i="17"/>
  <c r="AJ287" i="17"/>
  <c r="AJ62" i="17"/>
  <c r="AJ234" i="17"/>
  <c r="AJ182" i="17"/>
  <c r="AJ192" i="17"/>
  <c r="AJ70" i="17"/>
  <c r="AJ80" i="17"/>
  <c r="AJ53" i="17"/>
  <c r="AJ271" i="17"/>
  <c r="AJ240" i="17"/>
  <c r="AJ83" i="17"/>
  <c r="AJ66" i="17"/>
  <c r="AJ48" i="17"/>
  <c r="AJ129" i="17"/>
  <c r="AJ88" i="17"/>
  <c r="AJ33" i="17"/>
  <c r="AJ108" i="17"/>
  <c r="AJ290" i="17"/>
  <c r="AJ144" i="17"/>
  <c r="AJ230" i="17"/>
  <c r="AJ161" i="17"/>
  <c r="AJ209" i="17"/>
  <c r="AJ197" i="17"/>
  <c r="AJ65" i="17"/>
  <c r="AJ101" i="17"/>
  <c r="AJ87" i="17"/>
  <c r="AJ222" i="17"/>
  <c r="AJ260" i="17"/>
  <c r="AJ71" i="17"/>
  <c r="AJ25" i="17"/>
  <c r="AJ11" i="17"/>
  <c r="AJ23" i="17"/>
  <c r="AJ39" i="17"/>
  <c r="AJ15" i="17"/>
  <c r="AJ31" i="17"/>
  <c r="AJ59" i="17"/>
  <c r="AJ75" i="17"/>
  <c r="AJ95" i="17"/>
  <c r="AJ51" i="17"/>
  <c r="AJ67" i="17"/>
  <c r="AJ5" i="17"/>
  <c r="AJ43" i="17"/>
  <c r="AJ79" i="17"/>
  <c r="AJ35" i="17"/>
  <c r="AJ19" i="17"/>
  <c r="AJ47" i="17"/>
  <c r="AJ55" i="17"/>
  <c r="AJ63" i="17"/>
  <c r="AJ91" i="17"/>
  <c r="AJ27" i="17"/>
  <c r="R4" i="17"/>
  <c r="R5" i="17"/>
  <c r="Y122" i="17"/>
  <c r="Y190" i="17"/>
  <c r="Y141" i="17"/>
  <c r="Y199" i="17"/>
  <c r="Y225" i="17"/>
  <c r="Y163" i="17"/>
  <c r="Y166" i="17"/>
  <c r="Y219" i="17"/>
  <c r="Y192" i="17"/>
  <c r="Y269" i="17"/>
  <c r="Y124" i="17"/>
  <c r="Y32" i="17"/>
  <c r="Y112" i="17"/>
  <c r="Y84" i="17"/>
  <c r="Y113" i="17"/>
  <c r="Y239" i="17"/>
  <c r="Y128" i="17"/>
  <c r="Y154" i="17"/>
  <c r="Y203" i="17"/>
  <c r="Y161" i="17"/>
  <c r="Y237" i="17"/>
  <c r="Y265" i="17"/>
  <c r="Y198" i="17"/>
  <c r="Y243" i="17"/>
  <c r="Y80" i="17"/>
  <c r="Y188" i="17"/>
  <c r="Y108" i="17"/>
  <c r="Y236" i="17"/>
  <c r="Y276" i="17"/>
  <c r="Y249" i="17"/>
  <c r="Y172" i="17"/>
  <c r="Y221" i="17"/>
  <c r="Y181" i="17"/>
  <c r="Y120" i="17"/>
  <c r="Y293" i="17"/>
  <c r="Y158" i="17"/>
  <c r="Y134" i="17"/>
  <c r="Y206" i="17"/>
  <c r="Y48" i="17"/>
  <c r="Y246" i="17"/>
  <c r="Y121" i="17"/>
  <c r="Y102" i="17"/>
  <c r="Y176" i="17"/>
  <c r="Y94" i="17"/>
  <c r="Y272" i="17"/>
  <c r="Y175" i="17"/>
  <c r="Y232" i="17"/>
  <c r="Y93" i="17"/>
  <c r="Y290" i="17"/>
  <c r="Y195" i="17"/>
  <c r="Y223" i="17"/>
  <c r="Y298" i="17"/>
  <c r="Y274" i="17"/>
  <c r="Y115" i="17"/>
  <c r="Y218" i="17"/>
  <c r="Y59" i="17"/>
  <c r="Y51" i="17"/>
  <c r="Y62" i="17"/>
  <c r="Y182" i="17"/>
  <c r="Y184" i="17"/>
  <c r="Y127" i="17"/>
  <c r="Y160" i="17"/>
  <c r="Y100" i="17"/>
  <c r="Y131" i="17"/>
  <c r="Y253" i="17"/>
  <c r="Y240" i="17"/>
  <c r="Y153" i="17"/>
  <c r="Y99" i="17"/>
  <c r="Y194" i="17"/>
  <c r="Y234" i="17"/>
  <c r="Y60" i="17"/>
  <c r="Y147" i="17"/>
  <c r="Y148" i="17"/>
  <c r="Y140" i="17"/>
  <c r="Y155" i="17"/>
  <c r="Y200" i="17"/>
  <c r="Y132" i="17"/>
  <c r="Y284" i="17"/>
  <c r="Y292" i="17"/>
  <c r="Y167" i="17"/>
  <c r="Y262" i="17"/>
  <c r="Y137" i="17"/>
  <c r="Y256" i="17"/>
  <c r="Y125" i="17"/>
  <c r="Y96" i="17"/>
  <c r="Y288" i="17"/>
  <c r="Y245" i="17"/>
  <c r="Y285" i="17"/>
  <c r="Y129" i="17"/>
  <c r="Y28" i="17"/>
  <c r="Y287" i="17"/>
  <c r="Y146" i="17"/>
  <c r="Y177" i="17"/>
  <c r="Y116" i="17"/>
  <c r="Y36" i="17"/>
  <c r="Y106" i="17"/>
  <c r="Y268" i="17"/>
  <c r="Y114" i="17"/>
  <c r="Y31" i="17"/>
  <c r="Y235" i="17"/>
  <c r="Y162" i="17"/>
  <c r="Y136" i="17"/>
  <c r="Y165" i="17"/>
  <c r="Y152" i="17"/>
  <c r="Y90" i="17"/>
  <c r="Y289" i="17"/>
  <c r="Y259" i="17"/>
  <c r="Y207" i="17"/>
  <c r="Y244" i="17"/>
  <c r="Y143" i="17"/>
  <c r="Y44" i="17"/>
  <c r="Y277" i="17"/>
  <c r="Y261" i="17"/>
  <c r="Y197" i="17"/>
  <c r="Y216" i="17"/>
  <c r="Y251" i="17"/>
  <c r="Y76" i="17"/>
  <c r="Y210" i="17"/>
  <c r="Y201" i="17"/>
  <c r="Y273" i="17"/>
  <c r="Y43" i="17"/>
  <c r="Y72" i="17"/>
  <c r="Y286" i="17"/>
  <c r="Y156" i="17"/>
  <c r="Y186" i="17"/>
  <c r="Y242" i="17"/>
  <c r="Y215" i="17"/>
  <c r="Y213" i="17"/>
  <c r="Y55" i="17"/>
  <c r="Y38" i="17"/>
  <c r="Y50" i="17"/>
  <c r="Y170" i="17"/>
  <c r="Y280" i="17"/>
  <c r="Y204" i="17"/>
  <c r="Y222" i="17"/>
  <c r="Y283" i="17"/>
  <c r="Y281" i="17"/>
  <c r="Y193" i="17"/>
  <c r="Y233" i="17"/>
  <c r="Y224" i="17"/>
  <c r="Y101" i="17"/>
  <c r="Y174" i="17"/>
  <c r="Y260" i="17"/>
  <c r="Y300" i="17"/>
  <c r="Y27" i="17"/>
  <c r="Y138" i="17"/>
  <c r="Y169" i="17"/>
  <c r="Y74" i="17"/>
  <c r="Y35" i="17"/>
  <c r="Y79" i="17"/>
  <c r="Y77" i="17"/>
  <c r="Y183" i="17"/>
  <c r="Y151" i="17"/>
  <c r="Y135" i="17"/>
  <c r="Y107" i="17"/>
  <c r="Y144" i="17"/>
  <c r="Y295" i="17"/>
  <c r="Y89" i="17"/>
  <c r="Y227" i="17"/>
  <c r="Y98" i="17"/>
  <c r="Y164" i="17"/>
  <c r="Y205" i="17"/>
  <c r="Y118" i="17"/>
  <c r="Y133" i="17"/>
  <c r="Y130" i="17"/>
  <c r="Y58" i="17"/>
  <c r="Y67" i="17"/>
  <c r="Y30" i="17"/>
  <c r="Y241" i="17"/>
  <c r="Y87" i="17"/>
  <c r="Y226" i="17"/>
  <c r="Y142" i="17"/>
  <c r="Y291" i="17"/>
  <c r="Y228" i="17"/>
  <c r="Y47" i="17"/>
  <c r="Y278" i="17"/>
  <c r="Y279" i="17"/>
  <c r="Y297" i="17"/>
  <c r="Y104" i="17"/>
  <c r="Y88" i="17"/>
  <c r="Y105" i="17"/>
  <c r="Y139" i="17"/>
  <c r="Y91" i="17"/>
  <c r="Y68" i="17"/>
  <c r="Y248" i="17"/>
  <c r="Y149" i="17"/>
  <c r="Y296" i="17"/>
  <c r="Y191" i="17"/>
  <c r="Y42" i="17"/>
  <c r="Y247" i="17"/>
  <c r="Y70" i="17"/>
  <c r="Y54" i="17"/>
  <c r="Y83" i="17"/>
  <c r="Y214" i="17"/>
  <c r="Y145" i="17"/>
  <c r="Y238" i="17"/>
  <c r="Y266" i="17"/>
  <c r="Y178" i="17"/>
  <c r="Y86" i="17"/>
  <c r="Y231" i="17"/>
  <c r="Y110" i="17"/>
  <c r="Y271" i="17"/>
  <c r="Y258" i="17"/>
  <c r="Y187" i="17"/>
  <c r="Y212" i="17"/>
  <c r="Y168" i="17"/>
  <c r="Y264" i="17"/>
  <c r="Y126" i="17"/>
  <c r="Y159" i="17"/>
  <c r="Y202" i="17"/>
  <c r="Y52" i="17"/>
  <c r="Y217" i="17"/>
  <c r="Y78" i="17"/>
  <c r="Y66" i="17"/>
  <c r="Y255" i="17"/>
  <c r="Y33" i="17"/>
  <c r="Y180" i="17"/>
  <c r="Y56" i="17"/>
  <c r="Y29" i="17"/>
  <c r="Y209" i="17"/>
  <c r="Y95" i="17"/>
  <c r="Y267" i="17"/>
  <c r="Y189" i="17"/>
  <c r="Y294" i="17"/>
  <c r="Y282" i="17"/>
  <c r="Y230" i="17"/>
  <c r="Y34" i="17"/>
  <c r="Y92" i="17"/>
  <c r="Y81" i="17"/>
  <c r="Y53" i="17"/>
  <c r="Y75" i="17"/>
  <c r="Y179" i="17"/>
  <c r="Y208" i="17"/>
  <c r="Y211" i="17"/>
  <c r="Y46" i="17"/>
  <c r="Y117" i="17"/>
  <c r="Y40" i="17"/>
  <c r="Y263" i="17"/>
  <c r="Y103" i="17"/>
  <c r="Y39" i="17"/>
  <c r="Y123" i="17"/>
  <c r="Y41" i="17"/>
  <c r="Y252" i="17"/>
  <c r="Y171" i="17"/>
  <c r="Y157" i="17"/>
  <c r="Y63" i="17"/>
  <c r="Y109" i="17"/>
  <c r="Y185" i="17"/>
  <c r="Y299" i="17"/>
  <c r="Y275" i="17"/>
  <c r="Y270" i="17"/>
  <c r="Y71" i="17"/>
  <c r="Y250" i="17"/>
  <c r="Y173" i="17"/>
  <c r="Y196" i="17"/>
  <c r="Y229" i="17"/>
  <c r="Y119" i="17"/>
  <c r="Y64" i="17"/>
  <c r="Y97" i="17"/>
  <c r="Y82" i="17"/>
  <c r="Y257" i="17"/>
  <c r="Y254" i="17"/>
  <c r="Y220" i="17"/>
  <c r="Y150" i="17"/>
  <c r="Y111" i="17"/>
  <c r="Y49" i="17"/>
  <c r="Y85" i="17"/>
  <c r="Y65" i="17"/>
  <c r="Y57" i="17"/>
  <c r="Y61" i="17"/>
  <c r="Y69" i="17"/>
  <c r="Y45" i="17"/>
  <c r="Y37" i="17"/>
  <c r="Y73" i="17"/>
  <c r="X26" i="17"/>
  <c r="Q16" i="17"/>
  <c r="H11" i="23" l="1"/>
  <c r="M11" i="23" s="1"/>
  <c r="N11" i="23" s="1"/>
  <c r="P11" i="23" s="1"/>
  <c r="Q11" i="23" s="1"/>
  <c r="R11" i="23" s="1"/>
  <c r="H19" i="23"/>
  <c r="M19" i="23" s="1"/>
  <c r="N19" i="23" s="1"/>
  <c r="P19" i="23" s="1"/>
  <c r="Q19" i="23" s="1"/>
  <c r="R19" i="23" s="1"/>
  <c r="H18" i="23"/>
  <c r="M18" i="23" s="1"/>
  <c r="H8" i="23"/>
  <c r="M8" i="23" s="1"/>
  <c r="N8" i="23" s="1"/>
  <c r="P8" i="23" s="1"/>
  <c r="Q8" i="23" s="1"/>
  <c r="R8" i="23" s="1"/>
  <c r="H10" i="23"/>
  <c r="M10" i="23" s="1"/>
  <c r="N10" i="23" s="1"/>
  <c r="P10" i="23" s="1"/>
  <c r="Q10" i="23" s="1"/>
  <c r="R10" i="23" s="1"/>
  <c r="H9" i="23"/>
  <c r="M9" i="23" s="1"/>
  <c r="N9" i="23" s="1"/>
  <c r="P9" i="23" s="1"/>
  <c r="Q9" i="23" s="1"/>
  <c r="R9" i="23" s="1"/>
  <c r="H13" i="23"/>
  <c r="M13" i="23" s="1"/>
  <c r="N13" i="23" s="1"/>
  <c r="P13" i="23" s="1"/>
  <c r="Q13" i="23" s="1"/>
  <c r="R13" i="23" s="1"/>
  <c r="H16" i="23"/>
  <c r="M16" i="23" s="1"/>
  <c r="N16" i="23" s="1"/>
  <c r="P16" i="23" s="1"/>
  <c r="Q16" i="23" s="1"/>
  <c r="R16" i="23" s="1"/>
  <c r="G98" i="17"/>
  <c r="I98" i="17" s="1"/>
  <c r="G97" i="17"/>
  <c r="I97" i="17" s="1"/>
  <c r="G95" i="17"/>
  <c r="I95" i="17" s="1"/>
  <c r="G96" i="17"/>
  <c r="I96" i="17" s="1"/>
  <c r="H12" i="23"/>
  <c r="M12" i="23" s="1"/>
  <c r="N12" i="23" s="1"/>
  <c r="P12" i="23" s="1"/>
  <c r="Q12" i="23" s="1"/>
  <c r="R12" i="23" s="1"/>
  <c r="H17" i="23"/>
  <c r="M17" i="23" s="1"/>
  <c r="N17" i="23" s="1"/>
  <c r="P17" i="23" s="1"/>
  <c r="Q17" i="23" s="1"/>
  <c r="R17" i="23" s="1"/>
  <c r="H14" i="23"/>
  <c r="M14" i="23" s="1"/>
  <c r="N14" i="23" s="1"/>
  <c r="P14" i="23" s="1"/>
  <c r="Q14" i="23" s="1"/>
  <c r="R14" i="23" s="1"/>
  <c r="S15" i="17"/>
  <c r="S14" i="17"/>
  <c r="AJ4" i="17"/>
  <c r="S4" i="3"/>
  <c r="S5" i="3"/>
  <c r="R6" i="3"/>
  <c r="AJ4" i="3"/>
  <c r="N18" i="23"/>
  <c r="P18" i="23" s="1"/>
  <c r="Q18" i="23" s="1"/>
  <c r="R18" i="23" s="1"/>
  <c r="R6" i="17"/>
  <c r="S4" i="17"/>
  <c r="S5" i="17"/>
  <c r="Y26" i="17"/>
  <c r="R16" i="17"/>
  <c r="T14" i="17" l="1"/>
  <c r="T15" i="17"/>
  <c r="T4" i="3"/>
  <c r="T5" i="3"/>
  <c r="S6" i="3"/>
  <c r="R24" i="23" a="1"/>
  <c r="U24" i="23" s="1"/>
  <c r="R22" i="23" a="1"/>
  <c r="T22" i="23" s="1"/>
  <c r="D2" i="25" s="1"/>
  <c r="S16" i="17"/>
  <c r="S6" i="17"/>
  <c r="T4" i="17"/>
  <c r="T5" i="17"/>
  <c r="T6" i="3" l="1"/>
  <c r="S22" i="23"/>
  <c r="T24" i="23"/>
  <c r="R22" i="23"/>
  <c r="R23" i="23" s="1"/>
  <c r="R24" i="23"/>
  <c r="S24" i="23"/>
  <c r="V2" i="25"/>
  <c r="T6" i="17"/>
  <c r="T23" i="23"/>
  <c r="D3" i="25" s="1"/>
  <c r="U2" i="25"/>
  <c r="T16" i="17"/>
  <c r="T2" i="25" l="1"/>
  <c r="B2" i="25"/>
  <c r="S5" i="23"/>
  <c r="S6" i="23" s="1"/>
  <c r="C2" i="25"/>
  <c r="S23" i="23"/>
  <c r="U3" i="25" s="1"/>
  <c r="V3" i="25"/>
  <c r="T3" i="25"/>
  <c r="B3" i="25"/>
  <c r="C3" i="25" l="1"/>
  <c r="D504" i="25"/>
  <c r="E504" i="25" s="1"/>
  <c r="D107" i="25"/>
  <c r="E107" i="25" s="1"/>
  <c r="D347" i="25"/>
  <c r="E347" i="25" s="1"/>
  <c r="D438" i="25"/>
  <c r="E438" i="25" s="1"/>
  <c r="D33" i="25"/>
  <c r="E33" i="25" s="1"/>
  <c r="D378" i="25"/>
  <c r="E378" i="25" s="1"/>
  <c r="D242" i="25"/>
  <c r="E242" i="25" s="1"/>
  <c r="D260" i="25"/>
  <c r="E260" i="25" s="1"/>
  <c r="D484" i="25"/>
  <c r="E484" i="25" s="1"/>
  <c r="D508" i="25"/>
  <c r="E508" i="25" s="1"/>
  <c r="D375" i="25"/>
  <c r="E375" i="25" s="1"/>
  <c r="D447" i="25"/>
  <c r="E447" i="25" s="1"/>
  <c r="D323" i="25"/>
  <c r="E323" i="25" s="1"/>
  <c r="D449" i="25"/>
  <c r="E449" i="25" s="1"/>
  <c r="D56" i="25"/>
  <c r="E56" i="25" s="1"/>
  <c r="D135" i="25"/>
  <c r="E135" i="25" s="1"/>
  <c r="D252" i="25"/>
  <c r="E252" i="25" s="1"/>
  <c r="D267" i="25"/>
  <c r="E267" i="25" s="1"/>
  <c r="D22" i="25"/>
  <c r="E22" i="25" s="1"/>
  <c r="D115" i="25"/>
  <c r="E115" i="25" s="1"/>
  <c r="D281" i="25"/>
  <c r="E281" i="25" s="1"/>
  <c r="D194" i="25"/>
  <c r="E194" i="25" s="1"/>
  <c r="D244" i="25"/>
  <c r="E244" i="25" s="1"/>
  <c r="D304" i="25"/>
  <c r="E304" i="25" s="1"/>
  <c r="D18" i="25"/>
  <c r="E18" i="25" s="1"/>
  <c r="D469" i="25"/>
  <c r="E469" i="25" s="1"/>
  <c r="D185" i="25"/>
  <c r="E185" i="25" s="1"/>
  <c r="D147" i="25"/>
  <c r="E147" i="25" s="1"/>
  <c r="D246" i="25"/>
  <c r="E246" i="25" s="1"/>
  <c r="D417" i="25"/>
  <c r="E417" i="25" s="1"/>
  <c r="D37" i="25"/>
  <c r="E37" i="25" s="1"/>
  <c r="D395" i="25"/>
  <c r="E395" i="25" s="1"/>
  <c r="D110" i="25"/>
  <c r="E110" i="25" s="1"/>
  <c r="D17" i="25"/>
  <c r="E17" i="25" s="1"/>
  <c r="D173" i="25"/>
  <c r="E173" i="25" s="1"/>
  <c r="D155" i="25"/>
  <c r="E155" i="25" s="1"/>
  <c r="D291" i="25"/>
  <c r="E291" i="25" s="1"/>
  <c r="D255" i="25"/>
  <c r="E255" i="25" s="1"/>
  <c r="D248" i="25"/>
  <c r="E248" i="25" s="1"/>
  <c r="D415" i="25"/>
  <c r="E415" i="25" s="1"/>
  <c r="D240" i="25"/>
  <c r="E240" i="25" s="1"/>
  <c r="D204" i="25"/>
  <c r="E204" i="25" s="1"/>
  <c r="D61" i="25"/>
  <c r="E61" i="25" s="1"/>
  <c r="D491" i="25"/>
  <c r="E491" i="25" s="1"/>
  <c r="D294" i="25"/>
  <c r="E294" i="25" s="1"/>
  <c r="D284" i="25"/>
  <c r="E284" i="25" s="1"/>
  <c r="D374" i="25"/>
  <c r="E374" i="25" s="1"/>
  <c r="D140" i="25"/>
  <c r="E140" i="25" s="1"/>
  <c r="D66" i="25"/>
  <c r="E66" i="25" s="1"/>
  <c r="D166" i="25"/>
  <c r="E166" i="25" s="1"/>
  <c r="D473" i="25"/>
  <c r="E473" i="25" s="1"/>
  <c r="D100" i="25"/>
  <c r="E100" i="25" s="1"/>
  <c r="D67" i="25"/>
  <c r="E67" i="25" s="1"/>
  <c r="D327" i="25"/>
  <c r="E327" i="25" s="1"/>
  <c r="D303" i="25"/>
  <c r="E303" i="25" s="1"/>
  <c r="D420" i="25"/>
  <c r="E420" i="25" s="1"/>
  <c r="D457" i="25"/>
  <c r="E457" i="25" s="1"/>
  <c r="D111" i="25"/>
  <c r="E111" i="25" s="1"/>
  <c r="D220" i="25"/>
  <c r="E220" i="25" s="1"/>
  <c r="D490" i="25"/>
  <c r="E490" i="25" s="1"/>
  <c r="D249" i="25"/>
  <c r="E249" i="25" s="1"/>
  <c r="D364" i="25"/>
  <c r="E364" i="25" s="1"/>
  <c r="D377" i="25"/>
  <c r="E377" i="25" s="1"/>
  <c r="D493" i="25"/>
  <c r="E493" i="25" s="1"/>
  <c r="D208" i="25"/>
  <c r="E208" i="25" s="1"/>
  <c r="D312" i="25"/>
  <c r="E312" i="25" s="1"/>
  <c r="D229" i="25"/>
  <c r="E229" i="25" s="1"/>
  <c r="D213" i="25"/>
  <c r="E213" i="25" s="1"/>
  <c r="D196" i="25"/>
  <c r="E196" i="25" s="1"/>
  <c r="D256" i="25"/>
  <c r="E256" i="25" s="1"/>
  <c r="D120" i="25"/>
  <c r="E120" i="25" s="1"/>
  <c r="D251" i="25"/>
  <c r="E251" i="25" s="1"/>
  <c r="D482" i="25"/>
  <c r="E482" i="25" s="1"/>
  <c r="D295" i="25"/>
  <c r="E295" i="25" s="1"/>
  <c r="D233" i="25"/>
  <c r="E233" i="25" s="1"/>
  <c r="D334" i="25"/>
  <c r="E334" i="25" s="1"/>
  <c r="D409" i="25"/>
  <c r="E409" i="25" s="1"/>
  <c r="D272" i="25"/>
  <c r="E272" i="25" s="1"/>
  <c r="D365" i="25"/>
  <c r="E365" i="25" s="1"/>
  <c r="D285" i="25"/>
  <c r="E285" i="25" s="1"/>
  <c r="D72" i="25"/>
  <c r="E72" i="25" s="1"/>
  <c r="D102" i="25"/>
  <c r="E102" i="25" s="1"/>
  <c r="D106" i="25"/>
  <c r="E106" i="25" s="1"/>
  <c r="D367" i="25"/>
  <c r="E367" i="25" s="1"/>
  <c r="D224" i="25"/>
  <c r="E224" i="25" s="1"/>
  <c r="D145" i="25"/>
  <c r="E145" i="25" s="1"/>
  <c r="D373" i="25"/>
  <c r="E373" i="25" s="1"/>
  <c r="D448" i="25"/>
  <c r="E448" i="25" s="1"/>
  <c r="D416" i="25"/>
  <c r="E416" i="25" s="1"/>
  <c r="D117" i="25"/>
  <c r="E117" i="25" s="1"/>
  <c r="D423" i="25"/>
  <c r="E423" i="25" s="1"/>
  <c r="D13" i="25"/>
  <c r="E13" i="25" s="1"/>
  <c r="D265" i="25"/>
  <c r="E265" i="25" s="1"/>
  <c r="D391" i="25"/>
  <c r="E391" i="25" s="1"/>
  <c r="D151" i="25"/>
  <c r="E151" i="25" s="1"/>
  <c r="D282" i="25"/>
  <c r="E282" i="25" s="1"/>
  <c r="D49" i="25"/>
  <c r="E49" i="25" s="1"/>
  <c r="D171" i="25"/>
  <c r="E171" i="25" s="1"/>
  <c r="D85" i="25"/>
  <c r="E85" i="25" s="1"/>
  <c r="D346" i="25"/>
  <c r="E346" i="25" s="1"/>
  <c r="D121" i="25"/>
  <c r="E121" i="25" s="1"/>
  <c r="D435" i="25"/>
  <c r="E435" i="25" s="1"/>
  <c r="D254" i="25"/>
  <c r="E254" i="25" s="1"/>
  <c r="D88" i="25"/>
  <c r="E88" i="25" s="1"/>
  <c r="D129" i="25"/>
  <c r="E129" i="25" s="1"/>
  <c r="D315" i="25"/>
  <c r="E315" i="25" s="1"/>
  <c r="D79" i="25"/>
  <c r="E79" i="25" s="1"/>
  <c r="D191" i="25"/>
  <c r="E191" i="25" s="1"/>
  <c r="D456" i="25"/>
  <c r="E456" i="25" s="1"/>
  <c r="D390" i="25"/>
  <c r="E390" i="25" s="1"/>
  <c r="D463" i="25"/>
  <c r="E463" i="25" s="1"/>
  <c r="D403" i="25"/>
  <c r="E403" i="25" s="1"/>
  <c r="D34" i="25"/>
  <c r="E34" i="25" s="1"/>
  <c r="D358" i="25"/>
  <c r="E358" i="25" s="1"/>
  <c r="D70" i="25"/>
  <c r="E70" i="25" s="1"/>
  <c r="D461" i="25"/>
  <c r="E461" i="25" s="1"/>
  <c r="D122" i="25"/>
  <c r="E122" i="25" s="1"/>
  <c r="D162" i="25"/>
  <c r="E162" i="25" s="1"/>
  <c r="D247" i="25"/>
  <c r="E247" i="25" s="1"/>
  <c r="D464" i="25"/>
  <c r="E464" i="25" s="1"/>
  <c r="D266" i="25"/>
  <c r="E266" i="25" s="1"/>
  <c r="D27" i="25"/>
  <c r="E27" i="25" s="1"/>
  <c r="D270" i="25"/>
  <c r="E270" i="25" s="1"/>
  <c r="D452" i="25"/>
  <c r="E452" i="25" s="1"/>
  <c r="D363" i="25"/>
  <c r="E363" i="25" s="1"/>
  <c r="D467" i="25"/>
  <c r="E467" i="25" s="1"/>
  <c r="D442" i="25"/>
  <c r="E442" i="25" s="1"/>
  <c r="D116" i="25"/>
  <c r="E116" i="25" s="1"/>
  <c r="D200" i="25"/>
  <c r="E200" i="25" s="1"/>
  <c r="D154" i="25"/>
  <c r="E154" i="25" s="1"/>
  <c r="D226" i="25"/>
  <c r="E226" i="25" s="1"/>
  <c r="D412" i="25"/>
  <c r="E412" i="25" s="1"/>
  <c r="D75" i="25"/>
  <c r="E75" i="25" s="1"/>
  <c r="D306" i="25"/>
  <c r="E306" i="25" s="1"/>
  <c r="D192" i="25"/>
  <c r="E192" i="25" s="1"/>
  <c r="D164" i="25"/>
  <c r="E164" i="25" s="1"/>
  <c r="D430" i="25"/>
  <c r="E430" i="25" s="1"/>
  <c r="D351" i="25"/>
  <c r="E351" i="25" s="1"/>
  <c r="D422" i="25"/>
  <c r="E422" i="25" s="1"/>
  <c r="D443" i="25"/>
  <c r="E443" i="25" s="1"/>
  <c r="D161" i="25"/>
  <c r="E161" i="25" s="1"/>
  <c r="D318" i="25"/>
  <c r="E318" i="25" s="1"/>
  <c r="D299" i="25"/>
  <c r="E299" i="25" s="1"/>
  <c r="D319" i="25"/>
  <c r="E319" i="25" s="1"/>
  <c r="D505" i="25"/>
  <c r="E505" i="25" s="1"/>
  <c r="D453" i="25"/>
  <c r="E453" i="25" s="1"/>
  <c r="D300" i="25"/>
  <c r="E300" i="25" s="1"/>
  <c r="D57" i="25"/>
  <c r="E57" i="25" s="1"/>
  <c r="D479" i="25"/>
  <c r="E479" i="25" s="1"/>
  <c r="D287" i="25"/>
  <c r="E287" i="25" s="1"/>
  <c r="D406" i="25"/>
  <c r="E406" i="25" s="1"/>
  <c r="D353" i="25"/>
  <c r="E353" i="25" s="1"/>
  <c r="D376" i="25"/>
  <c r="E376" i="25" s="1"/>
  <c r="D179" i="25"/>
  <c r="E179" i="25" s="1"/>
  <c r="D207" i="25"/>
  <c r="E207" i="25" s="1"/>
  <c r="D385" i="25"/>
  <c r="E385" i="25" s="1"/>
  <c r="D169" i="25"/>
  <c r="E169" i="25" s="1"/>
  <c r="D84" i="25"/>
  <c r="E84" i="25" s="1"/>
  <c r="D53" i="25"/>
  <c r="E53" i="25" s="1"/>
  <c r="D357" i="25"/>
  <c r="E357" i="25" s="1"/>
  <c r="D331" i="25"/>
  <c r="E331" i="25" s="1"/>
  <c r="D201" i="25"/>
  <c r="E201" i="25" s="1"/>
  <c r="D273" i="25"/>
  <c r="E273" i="25" s="1"/>
  <c r="D333" i="25"/>
  <c r="E333" i="25" s="1"/>
  <c r="D450" i="25"/>
  <c r="E450" i="25" s="1"/>
  <c r="D138" i="25"/>
  <c r="E138" i="25" s="1"/>
  <c r="D15" i="25"/>
  <c r="E15" i="25" s="1"/>
  <c r="D14" i="25"/>
  <c r="E14" i="25" s="1"/>
  <c r="D392" i="25"/>
  <c r="E392" i="25" s="1"/>
  <c r="D460" i="25"/>
  <c r="E460" i="25" s="1"/>
  <c r="D389" i="25"/>
  <c r="E389" i="25" s="1"/>
  <c r="D418" i="25"/>
  <c r="E418" i="25" s="1"/>
  <c r="D474" i="25"/>
  <c r="E474" i="25" s="1"/>
  <c r="D136" i="25"/>
  <c r="E136" i="25" s="1"/>
  <c r="D139" i="25"/>
  <c r="E139" i="25" s="1"/>
  <c r="D444" i="25"/>
  <c r="E444" i="25" s="1"/>
  <c r="D198" i="25"/>
  <c r="E198" i="25" s="1"/>
  <c r="D218" i="25"/>
  <c r="E218" i="25" s="1"/>
  <c r="D320" i="25"/>
  <c r="E320" i="25" s="1"/>
  <c r="D411" i="25"/>
  <c r="E411" i="25" s="1"/>
  <c r="D342" i="25"/>
  <c r="E342" i="25" s="1"/>
  <c r="D305" i="25"/>
  <c r="E305" i="25" s="1"/>
  <c r="D47" i="25"/>
  <c r="E47" i="25" s="1"/>
  <c r="D38" i="25"/>
  <c r="E38" i="25" s="1"/>
  <c r="D369" i="25"/>
  <c r="E369" i="25" s="1"/>
  <c r="D74" i="25"/>
  <c r="E74" i="25" s="1"/>
  <c r="D397" i="25"/>
  <c r="E397" i="25" s="1"/>
  <c r="D386" i="25"/>
  <c r="E386" i="25" s="1"/>
  <c r="D350" i="25"/>
  <c r="E350" i="25" s="1"/>
  <c r="D52" i="25"/>
  <c r="E52" i="25" s="1"/>
  <c r="D65" i="25"/>
  <c r="E65" i="25" s="1"/>
  <c r="D414" i="25"/>
  <c r="E414" i="25" s="1"/>
  <c r="D298" i="25"/>
  <c r="E298" i="25" s="1"/>
  <c r="D322" i="25"/>
  <c r="E322" i="25" s="1"/>
  <c r="D480" i="25"/>
  <c r="E480" i="25" s="1"/>
  <c r="D105" i="25"/>
  <c r="E105" i="25" s="1"/>
  <c r="D384" i="25"/>
  <c r="E384" i="25" s="1"/>
  <c r="D212" i="25"/>
  <c r="E212" i="25" s="1"/>
  <c r="D268" i="25"/>
  <c r="E268" i="25" s="1"/>
  <c r="D28" i="25"/>
  <c r="E28" i="25" s="1"/>
  <c r="D436" i="25"/>
  <c r="E436" i="25" s="1"/>
  <c r="D271" i="25"/>
  <c r="E271" i="25" s="1"/>
  <c r="D128" i="25"/>
  <c r="E128" i="25" s="1"/>
  <c r="D277" i="25"/>
  <c r="E277" i="25" s="1"/>
  <c r="D195" i="25"/>
  <c r="E195" i="25" s="1"/>
  <c r="D54" i="25"/>
  <c r="E54" i="25" s="1"/>
  <c r="D301" i="25"/>
  <c r="E301" i="25" s="1"/>
  <c r="D324" i="25"/>
  <c r="E324" i="25" s="1"/>
  <c r="D146" i="25"/>
  <c r="E146" i="25" s="1"/>
  <c r="D197" i="25"/>
  <c r="E197" i="25" s="1"/>
  <c r="D77" i="25"/>
  <c r="E77" i="25" s="1"/>
  <c r="D157" i="25"/>
  <c r="E157" i="25" s="1"/>
  <c r="D477" i="25"/>
  <c r="E477" i="25" s="1"/>
  <c r="D250" i="25"/>
  <c r="E250" i="25" s="1"/>
  <c r="D59" i="25"/>
  <c r="E59" i="25" s="1"/>
  <c r="D296" i="25"/>
  <c r="E296" i="25" s="1"/>
  <c r="D309" i="25"/>
  <c r="E309" i="25" s="1"/>
  <c r="D501" i="25"/>
  <c r="E501" i="25" s="1"/>
  <c r="D182" i="25"/>
  <c r="E182" i="25" s="1"/>
  <c r="D62" i="25"/>
  <c r="E62" i="25" s="1"/>
  <c r="D421" i="25"/>
  <c r="E421" i="25" s="1"/>
  <c r="D210" i="25"/>
  <c r="E210" i="25" s="1"/>
  <c r="D261" i="25"/>
  <c r="E261" i="25" s="1"/>
  <c r="D205" i="25"/>
  <c r="E205" i="25" s="1"/>
  <c r="D221" i="25"/>
  <c r="E221" i="25" s="1"/>
  <c r="D71" i="25"/>
  <c r="E71" i="25" s="1"/>
  <c r="D227" i="25"/>
  <c r="E227" i="25" s="1"/>
  <c r="D507" i="25"/>
  <c r="E507" i="25" s="1"/>
  <c r="D137" i="25"/>
  <c r="E137" i="25" s="1"/>
  <c r="D177" i="25"/>
  <c r="E177" i="25" s="1"/>
  <c r="D486" i="25"/>
  <c r="E486" i="25" s="1"/>
  <c r="D497" i="25"/>
  <c r="E497" i="25" s="1"/>
  <c r="D42" i="25"/>
  <c r="E42" i="25" s="1"/>
  <c r="D476" i="25"/>
  <c r="E476" i="25" s="1"/>
  <c r="D189" i="25"/>
  <c r="E189" i="25" s="1"/>
  <c r="D222" i="25"/>
  <c r="E222" i="25" s="1"/>
  <c r="D413" i="25"/>
  <c r="E413" i="25" s="1"/>
  <c r="D496" i="25"/>
  <c r="E496" i="25" s="1"/>
  <c r="D407" i="25"/>
  <c r="E407" i="25" s="1"/>
  <c r="D458" i="25"/>
  <c r="E458" i="25" s="1"/>
  <c r="D503" i="25"/>
  <c r="E503" i="25" s="1"/>
  <c r="D349" i="25"/>
  <c r="E349" i="25" s="1"/>
  <c r="D488" i="25"/>
  <c r="E488" i="25" s="1"/>
  <c r="D134" i="25"/>
  <c r="E134" i="25" s="1"/>
  <c r="D89" i="25"/>
  <c r="E89" i="25" s="1"/>
  <c r="D264" i="25"/>
  <c r="E264" i="25" s="1"/>
  <c r="D68" i="25"/>
  <c r="E68" i="25" s="1"/>
  <c r="D148" i="25"/>
  <c r="E148" i="25" s="1"/>
  <c r="D149" i="25"/>
  <c r="E149" i="25" s="1"/>
  <c r="D462" i="25"/>
  <c r="E462" i="25" s="1"/>
  <c r="D101" i="25"/>
  <c r="E101" i="25" s="1"/>
  <c r="D276" i="25"/>
  <c r="E276" i="25" s="1"/>
  <c r="D348" i="25"/>
  <c r="E348" i="25" s="1"/>
  <c r="D193" i="25"/>
  <c r="E193" i="25" s="1"/>
  <c r="D141" i="25"/>
  <c r="E141" i="25" s="1"/>
  <c r="D382" i="25"/>
  <c r="E382" i="25" s="1"/>
  <c r="D441" i="25"/>
  <c r="E441" i="25" s="1"/>
  <c r="D114" i="25"/>
  <c r="E114" i="25" s="1"/>
  <c r="D83" i="25"/>
  <c r="E83" i="25" s="1"/>
  <c r="D73" i="25"/>
  <c r="E73" i="25" s="1"/>
  <c r="D258" i="25"/>
  <c r="E258" i="25" s="1"/>
  <c r="D292" i="25"/>
  <c r="E292" i="25" s="1"/>
  <c r="D36" i="25"/>
  <c r="E36" i="25" s="1"/>
  <c r="D125" i="25"/>
  <c r="E125" i="25" s="1"/>
  <c r="D104" i="25"/>
  <c r="E104" i="25" s="1"/>
  <c r="D269" i="25"/>
  <c r="E269" i="25" s="1"/>
  <c r="D225" i="25"/>
  <c r="E225" i="25" s="1"/>
  <c r="D58" i="25"/>
  <c r="E58" i="25" s="1"/>
  <c r="D355" i="25"/>
  <c r="E355" i="25" s="1"/>
  <c r="D424" i="25"/>
  <c r="E424" i="25" s="1"/>
  <c r="D216" i="25"/>
  <c r="E216" i="25" s="1"/>
  <c r="D92" i="25"/>
  <c r="E92" i="25" s="1"/>
  <c r="D239" i="25"/>
  <c r="E239" i="25" s="1"/>
  <c r="D404" i="25"/>
  <c r="E404" i="25" s="1"/>
  <c r="D176" i="25"/>
  <c r="E176" i="25" s="1"/>
  <c r="D32" i="25"/>
  <c r="E32" i="25" s="1"/>
  <c r="D190" i="25"/>
  <c r="E190" i="25" s="1"/>
  <c r="D455" i="25"/>
  <c r="E455" i="25" s="1"/>
  <c r="D25" i="25"/>
  <c r="E25" i="25" s="1"/>
  <c r="D440" i="25"/>
  <c r="E440" i="25" s="1"/>
  <c r="D405" i="25"/>
  <c r="E405" i="25" s="1"/>
  <c r="D387" i="25"/>
  <c r="E387" i="25" s="1"/>
  <c r="D302" i="25"/>
  <c r="E302" i="25" s="1"/>
  <c r="D253" i="25"/>
  <c r="E253" i="25" s="1"/>
  <c r="D20" i="25"/>
  <c r="E20" i="25" s="1"/>
  <c r="D131" i="25"/>
  <c r="E131" i="25" s="1"/>
  <c r="D383" i="25"/>
  <c r="E383" i="25" s="1"/>
  <c r="D97" i="25"/>
  <c r="E97" i="25" s="1"/>
  <c r="D344" i="25"/>
  <c r="E344" i="25" s="1"/>
  <c r="D289" i="25"/>
  <c r="E289" i="25" s="1"/>
  <c r="D24" i="25"/>
  <c r="E24" i="25" s="1"/>
  <c r="D163" i="25"/>
  <c r="E163" i="25" s="1"/>
  <c r="D199" i="25"/>
  <c r="E199" i="25" s="1"/>
  <c r="D396" i="25"/>
  <c r="E396" i="25" s="1"/>
  <c r="D187" i="25"/>
  <c r="E187" i="25" s="1"/>
  <c r="D12" i="25"/>
  <c r="E12" i="25" s="1"/>
  <c r="D112" i="25"/>
  <c r="E112" i="25" s="1"/>
  <c r="D158" i="25"/>
  <c r="E158" i="25" s="1"/>
  <c r="D219" i="25"/>
  <c r="E219" i="25" s="1"/>
  <c r="D132" i="25"/>
  <c r="E132" i="25" s="1"/>
  <c r="D454" i="25"/>
  <c r="E454" i="25" s="1"/>
  <c r="D55" i="25"/>
  <c r="E55" i="25" s="1"/>
  <c r="D170" i="25"/>
  <c r="E170" i="25" s="1"/>
  <c r="D345" i="25"/>
  <c r="E345" i="25" s="1"/>
  <c r="D78" i="25"/>
  <c r="E78" i="25" s="1"/>
  <c r="D426" i="25"/>
  <c r="E426" i="25" s="1"/>
  <c r="D343" i="25"/>
  <c r="E343" i="25" s="1"/>
  <c r="D263" i="25"/>
  <c r="E263" i="25" s="1"/>
  <c r="D280" i="25"/>
  <c r="E280" i="25" s="1"/>
  <c r="D400" i="25"/>
  <c r="E400" i="25" s="1"/>
  <c r="D485" i="25"/>
  <c r="E485" i="25" s="1"/>
  <c r="D433" i="25"/>
  <c r="E433" i="25" s="1"/>
  <c r="D39" i="25"/>
  <c r="E39" i="25" s="1"/>
  <c r="D230" i="25"/>
  <c r="E230" i="25" s="1"/>
  <c r="D167" i="25"/>
  <c r="E167" i="25" s="1"/>
  <c r="D96" i="25"/>
  <c r="E96" i="25" s="1"/>
  <c r="D48" i="25"/>
  <c r="E48" i="25" s="1"/>
  <c r="D498" i="25"/>
  <c r="E498" i="25" s="1"/>
  <c r="D371" i="25"/>
  <c r="E371" i="25" s="1"/>
  <c r="D60" i="25"/>
  <c r="E60" i="25" s="1"/>
  <c r="D76" i="25"/>
  <c r="E76" i="25" s="1"/>
  <c r="D108" i="25"/>
  <c r="E108" i="25" s="1"/>
  <c r="D465" i="25"/>
  <c r="E465" i="25" s="1"/>
  <c r="D90" i="25"/>
  <c r="E90" i="25" s="1"/>
  <c r="D130" i="25"/>
  <c r="E130" i="25" s="1"/>
  <c r="D328" i="25"/>
  <c r="E328" i="25" s="1"/>
  <c r="D361" i="25"/>
  <c r="E361" i="25" s="1"/>
  <c r="D234" i="25"/>
  <c r="E234" i="25" s="1"/>
  <c r="D338" i="25"/>
  <c r="E338" i="25" s="1"/>
  <c r="D160" i="25"/>
  <c r="E160" i="25" s="1"/>
  <c r="D93" i="25"/>
  <c r="E93" i="25" s="1"/>
  <c r="D172" i="25"/>
  <c r="E172" i="25" s="1"/>
  <c r="D408" i="25"/>
  <c r="E408" i="25" s="1"/>
  <c r="D180" i="25"/>
  <c r="E180" i="25" s="1"/>
  <c r="D293" i="25"/>
  <c r="E293" i="25" s="1"/>
  <c r="D341" i="25"/>
  <c r="E341" i="25" s="1"/>
  <c r="D506" i="25"/>
  <c r="E506" i="25" s="1"/>
  <c r="D183" i="25"/>
  <c r="E183" i="25" s="1"/>
  <c r="D127" i="25"/>
  <c r="E127" i="25" s="1"/>
  <c r="D495" i="25"/>
  <c r="E495" i="25" s="1"/>
  <c r="D152" i="25"/>
  <c r="E152" i="25" s="1"/>
  <c r="D393" i="25"/>
  <c r="E393" i="25" s="1"/>
  <c r="D388" i="25"/>
  <c r="E388" i="25" s="1"/>
  <c r="D335" i="25"/>
  <c r="E335" i="25" s="1"/>
  <c r="D119" i="25"/>
  <c r="E119" i="25" s="1"/>
  <c r="D475" i="25"/>
  <c r="E475" i="25" s="1"/>
  <c r="D283" i="25"/>
  <c r="E283" i="25" s="1"/>
  <c r="D259" i="25"/>
  <c r="E259" i="25" s="1"/>
  <c r="D431" i="25"/>
  <c r="E431" i="25" s="1"/>
  <c r="D437" i="25"/>
  <c r="E437" i="25" s="1"/>
  <c r="D401" i="25"/>
  <c r="E401" i="25" s="1"/>
  <c r="D470" i="25"/>
  <c r="E470" i="25" s="1"/>
  <c r="D26" i="25"/>
  <c r="E26" i="25" s="1"/>
  <c r="D288" i="25"/>
  <c r="E288" i="25" s="1"/>
  <c r="D360" i="25"/>
  <c r="E360" i="25" s="1"/>
  <c r="D118" i="25"/>
  <c r="E118" i="25" s="1"/>
  <c r="D44" i="25"/>
  <c r="E44" i="25" s="1"/>
  <c r="D359" i="25"/>
  <c r="E359" i="25" s="1"/>
  <c r="D279" i="25"/>
  <c r="E279" i="25" s="1"/>
  <c r="D23" i="25"/>
  <c r="E23" i="25" s="1"/>
  <c r="D308" i="25"/>
  <c r="E308" i="25" s="1"/>
  <c r="D339" i="25"/>
  <c r="E339" i="25" s="1"/>
  <c r="D402" i="25"/>
  <c r="E402" i="25" s="1"/>
  <c r="D113" i="25"/>
  <c r="E113" i="25" s="1"/>
  <c r="D368" i="25"/>
  <c r="E368" i="25" s="1"/>
  <c r="D483" i="25"/>
  <c r="E483" i="25" s="1"/>
  <c r="D168" i="25"/>
  <c r="E168" i="25" s="1"/>
  <c r="D175" i="25"/>
  <c r="E175" i="25" s="1"/>
  <c r="D184" i="25"/>
  <c r="E184" i="25" s="1"/>
  <c r="D41" i="25"/>
  <c r="E41" i="25" s="1"/>
  <c r="D143" i="25"/>
  <c r="E143" i="25" s="1"/>
  <c r="D10" i="25"/>
  <c r="E10" i="25" s="1"/>
  <c r="D45" i="25"/>
  <c r="E45" i="25" s="1"/>
  <c r="D64" i="25"/>
  <c r="E64" i="25" s="1"/>
  <c r="D16" i="25"/>
  <c r="E16" i="25" s="1"/>
  <c r="D40" i="25"/>
  <c r="E40" i="25" s="1"/>
  <c r="D325" i="25"/>
  <c r="E325" i="25" s="1"/>
  <c r="D362" i="25"/>
  <c r="E362" i="25" s="1"/>
  <c r="D425" i="25"/>
  <c r="E425" i="25" s="1"/>
  <c r="D126" i="25"/>
  <c r="E126" i="25" s="1"/>
  <c r="D274" i="25"/>
  <c r="E274" i="25" s="1"/>
  <c r="D30" i="25"/>
  <c r="E30" i="25" s="1"/>
  <c r="D316" i="25"/>
  <c r="E316" i="25" s="1"/>
  <c r="D209" i="25"/>
  <c r="E209" i="25" s="1"/>
  <c r="D203" i="25"/>
  <c r="E203" i="25" s="1"/>
  <c r="D46" i="25"/>
  <c r="E46" i="25" s="1"/>
  <c r="D326" i="25"/>
  <c r="E326" i="25" s="1"/>
  <c r="D153" i="25"/>
  <c r="E153" i="25" s="1"/>
  <c r="D500" i="25"/>
  <c r="E500" i="25" s="1"/>
  <c r="D123" i="25"/>
  <c r="E123" i="25" s="1"/>
  <c r="D429" i="25"/>
  <c r="E429" i="25" s="1"/>
  <c r="D446" i="25"/>
  <c r="E446" i="25" s="1"/>
  <c r="D428" i="25"/>
  <c r="E428" i="25" s="1"/>
  <c r="D80" i="25"/>
  <c r="E80" i="25" s="1"/>
  <c r="D232" i="25"/>
  <c r="E232" i="25" s="1"/>
  <c r="D165" i="25"/>
  <c r="E165" i="25" s="1"/>
  <c r="D109" i="25"/>
  <c r="E109" i="25" s="1"/>
  <c r="D445" i="25"/>
  <c r="E445" i="25" s="1"/>
  <c r="D257" i="25"/>
  <c r="E257" i="25" s="1"/>
  <c r="D235" i="25"/>
  <c r="E235" i="25" s="1"/>
  <c r="D370" i="25"/>
  <c r="E370" i="25" s="1"/>
  <c r="D410" i="25"/>
  <c r="E410" i="25" s="1"/>
  <c r="D178" i="25"/>
  <c r="E178" i="25" s="1"/>
  <c r="D43" i="25"/>
  <c r="E43" i="25" s="1"/>
  <c r="D11" i="25"/>
  <c r="E11" i="25" s="1"/>
  <c r="D91" i="25"/>
  <c r="E91" i="25" s="1"/>
  <c r="D144" i="25"/>
  <c r="E144" i="25" s="1"/>
  <c r="D217" i="25"/>
  <c r="E217" i="25" s="1"/>
  <c r="D311" i="25"/>
  <c r="E311" i="25" s="1"/>
  <c r="D394" i="25"/>
  <c r="E394" i="25" s="1"/>
  <c r="D340" i="25"/>
  <c r="E340" i="25" s="1"/>
  <c r="D487" i="25"/>
  <c r="E487" i="25" s="1"/>
  <c r="D366" i="25"/>
  <c r="E366" i="25" s="1"/>
  <c r="D372" i="25"/>
  <c r="E372" i="25" s="1"/>
  <c r="D379" i="25"/>
  <c r="E379" i="25" s="1"/>
  <c r="D307" i="25"/>
  <c r="E307" i="25" s="1"/>
  <c r="D99" i="25"/>
  <c r="E99" i="25" s="1"/>
  <c r="D419" i="25"/>
  <c r="E419" i="25" s="1"/>
  <c r="D245" i="25"/>
  <c r="E245" i="25" s="1"/>
  <c r="D472" i="25"/>
  <c r="E472" i="25" s="1"/>
  <c r="D237" i="25"/>
  <c r="E237" i="25" s="1"/>
  <c r="D381" i="25"/>
  <c r="E381" i="25" s="1"/>
  <c r="D82" i="25"/>
  <c r="E82" i="25" s="1"/>
  <c r="D290" i="25"/>
  <c r="E290" i="25" s="1"/>
  <c r="D86" i="25"/>
  <c r="E86" i="25" s="1"/>
  <c r="D51" i="25"/>
  <c r="E51" i="25" s="1"/>
  <c r="D188" i="25"/>
  <c r="E188" i="25" s="1"/>
  <c r="D356" i="25"/>
  <c r="E356" i="25" s="1"/>
  <c r="D398" i="25"/>
  <c r="E398" i="25" s="1"/>
  <c r="D69" i="25"/>
  <c r="E69" i="25" s="1"/>
  <c r="D241" i="25"/>
  <c r="E241" i="25" s="1"/>
  <c r="D317" i="25"/>
  <c r="E317" i="25" s="1"/>
  <c r="D466" i="25"/>
  <c r="E466" i="25" s="1"/>
  <c r="D31" i="25"/>
  <c r="E31" i="25" s="1"/>
  <c r="D278" i="25"/>
  <c r="E278" i="25" s="1"/>
  <c r="D492" i="25"/>
  <c r="E492" i="25" s="1"/>
  <c r="D481" i="25"/>
  <c r="E481" i="25" s="1"/>
  <c r="D223" i="25"/>
  <c r="E223" i="25" s="1"/>
  <c r="D94" i="25"/>
  <c r="E94" i="25" s="1"/>
  <c r="D133" i="25"/>
  <c r="E133" i="25" s="1"/>
  <c r="D262" i="25"/>
  <c r="E262" i="25" s="1"/>
  <c r="D471" i="25"/>
  <c r="E471" i="25" s="1"/>
  <c r="D432" i="25"/>
  <c r="E432" i="25" s="1"/>
  <c r="D95" i="25"/>
  <c r="E95" i="25" s="1"/>
  <c r="D98" i="25"/>
  <c r="E98" i="25" s="1"/>
  <c r="D286" i="25"/>
  <c r="E286" i="25" s="1"/>
  <c r="D228" i="25"/>
  <c r="E228" i="25" s="1"/>
  <c r="D499" i="25"/>
  <c r="E499" i="25" s="1"/>
  <c r="D174" i="25"/>
  <c r="E174" i="25" s="1"/>
  <c r="D478" i="25"/>
  <c r="E478" i="25" s="1"/>
  <c r="D29" i="25"/>
  <c r="E29" i="25" s="1"/>
  <c r="D330" i="25"/>
  <c r="E330" i="25" s="1"/>
  <c r="D186" i="25"/>
  <c r="E186" i="25" s="1"/>
  <c r="D310" i="25"/>
  <c r="E310" i="25" s="1"/>
  <c r="D156" i="25"/>
  <c r="E156" i="25" s="1"/>
  <c r="D489" i="25"/>
  <c r="E489" i="25" s="1"/>
  <c r="D243" i="25"/>
  <c r="E243" i="25" s="1"/>
  <c r="D238" i="25"/>
  <c r="E238" i="25" s="1"/>
  <c r="D9" i="25"/>
  <c r="E9" i="25" s="1"/>
  <c r="D502" i="25"/>
  <c r="E502" i="25" s="1"/>
  <c r="D459" i="25"/>
  <c r="E459" i="25" s="1"/>
  <c r="D8" i="25"/>
  <c r="E8" i="25" s="1"/>
  <c r="D63" i="25"/>
  <c r="E63" i="25" s="1"/>
  <c r="D159" i="25"/>
  <c r="E159" i="25" s="1"/>
  <c r="D439" i="25"/>
  <c r="E439" i="25" s="1"/>
  <c r="D427" i="25"/>
  <c r="E427" i="25" s="1"/>
  <c r="D206" i="25"/>
  <c r="E206" i="25" s="1"/>
  <c r="D231" i="25"/>
  <c r="E231" i="25" s="1"/>
  <c r="D50" i="25"/>
  <c r="E50" i="25" s="1"/>
  <c r="D352" i="25"/>
  <c r="E352" i="25" s="1"/>
  <c r="D275" i="25"/>
  <c r="E275" i="25" s="1"/>
  <c r="D494" i="25"/>
  <c r="E494" i="25" s="1"/>
  <c r="D451" i="25"/>
  <c r="E451" i="25" s="1"/>
  <c r="D321" i="25"/>
  <c r="E321" i="25" s="1"/>
  <c r="D142" i="25"/>
  <c r="E142" i="25" s="1"/>
  <c r="D202" i="25"/>
  <c r="E202" i="25" s="1"/>
  <c r="D211" i="25"/>
  <c r="E211" i="25" s="1"/>
  <c r="D297" i="25"/>
  <c r="E297" i="25" s="1"/>
  <c r="D215" i="25"/>
  <c r="E215" i="25" s="1"/>
  <c r="D214" i="25"/>
  <c r="E214" i="25" s="1"/>
  <c r="D336" i="25"/>
  <c r="E336" i="25" s="1"/>
  <c r="D35" i="25"/>
  <c r="E35" i="25" s="1"/>
  <c r="D181" i="25"/>
  <c r="E181" i="25" s="1"/>
  <c r="D314" i="25"/>
  <c r="E314" i="25" s="1"/>
  <c r="D150" i="25"/>
  <c r="E150" i="25" s="1"/>
  <c r="D124" i="25"/>
  <c r="E124" i="25" s="1"/>
  <c r="D399" i="25"/>
  <c r="E399" i="25" s="1"/>
  <c r="D103" i="25"/>
  <c r="E103" i="25" s="1"/>
  <c r="D434" i="25"/>
  <c r="E434" i="25" s="1"/>
  <c r="D87" i="25"/>
  <c r="E87" i="25" s="1"/>
  <c r="D21" i="25"/>
  <c r="E21" i="25" s="1"/>
  <c r="D337" i="25"/>
  <c r="E337" i="25" s="1"/>
  <c r="D236" i="25"/>
  <c r="E236" i="25" s="1"/>
  <c r="D380" i="25"/>
  <c r="E380" i="25" s="1"/>
  <c r="D332" i="25"/>
  <c r="E332" i="25" s="1"/>
  <c r="D19" i="25"/>
  <c r="E19" i="25" s="1"/>
  <c r="D329" i="25"/>
  <c r="E329" i="25" s="1"/>
  <c r="D354" i="25"/>
  <c r="E354" i="25" s="1"/>
  <c r="D81" i="25"/>
  <c r="E81" i="25" s="1"/>
  <c r="D468" i="25"/>
  <c r="E468" i="25" s="1"/>
  <c r="D313" i="25"/>
  <c r="E313" i="25" s="1"/>
  <c r="D5" i="25" l="1"/>
  <c r="F5" i="25" s="1"/>
  <c r="D6" i="25"/>
  <c r="F6" i="25" s="1"/>
  <c r="E6" i="25"/>
  <c r="E5" i="25"/>
  <c r="G5" i="25" a="1"/>
  <c r="G5" i="25" l="1"/>
  <c r="I5" i="25"/>
  <c r="J5" i="25"/>
  <c r="H5" i="25"/>
  <c r="P3" i="25" l="1"/>
  <c r="O3" i="25"/>
  <c r="M3" i="25"/>
  <c r="N3" i="25"/>
  <c r="M5" i="25" l="1"/>
  <c r="N5" i="25"/>
  <c r="M8" i="25" l="1"/>
  <c r="L8" i="25"/>
  <c r="P8" i="25"/>
  <c r="Q8" i="25"/>
  <c r="N8" i="25" l="1"/>
  <c r="O8" i="25" s="1"/>
  <c r="R8" i="25"/>
  <c r="S8" i="25" s="1"/>
  <c r="N11" i="25" l="1"/>
  <c r="T10" i="23" s="1"/>
  <c r="U22" i="23" s="1"/>
  <c r="S13" i="23" l="1"/>
  <c r="U13" i="23" s="1"/>
  <c r="S12" i="23"/>
  <c r="U12" i="23" s="1"/>
  <c r="S19" i="23"/>
  <c r="U19" i="23" s="1"/>
  <c r="S14" i="23"/>
  <c r="U14" i="23" s="1"/>
  <c r="S15" i="23"/>
  <c r="U15" i="23" s="1"/>
  <c r="S16" i="23"/>
  <c r="U16" i="23" s="1"/>
  <c r="S9" i="23"/>
  <c r="U9" i="23" s="1"/>
  <c r="S17" i="23"/>
  <c r="U17" i="23" s="1"/>
  <c r="S10" i="23"/>
  <c r="U10" i="23" s="1"/>
  <c r="S18" i="23"/>
  <c r="U18" i="23" s="1"/>
  <c r="S11" i="23"/>
  <c r="U11" i="23" s="1"/>
  <c r="S8" i="23"/>
  <c r="U8" i="23" s="1"/>
  <c r="U23" i="23"/>
  <c r="W2" i="25"/>
  <c r="V381" i="25" s="1"/>
  <c r="W381" i="25" s="1"/>
  <c r="W3" i="25" l="1"/>
  <c r="L54" i="23"/>
  <c r="L58" i="23"/>
  <c r="L62" i="23"/>
  <c r="L66" i="23"/>
  <c r="L70" i="23"/>
  <c r="L74" i="23"/>
  <c r="L78" i="23"/>
  <c r="L82" i="23"/>
  <c r="L86" i="23"/>
  <c r="L90" i="23"/>
  <c r="L94" i="23"/>
  <c r="L98" i="23"/>
  <c r="L102" i="23"/>
  <c r="L106" i="23"/>
  <c r="L110" i="23"/>
  <c r="L114" i="23"/>
  <c r="L118" i="23"/>
  <c r="L122" i="23"/>
  <c r="L126" i="23"/>
  <c r="L130" i="23"/>
  <c r="L134" i="23"/>
  <c r="L138" i="23"/>
  <c r="L142" i="23"/>
  <c r="L146" i="23"/>
  <c r="L150" i="23"/>
  <c r="L154" i="23"/>
  <c r="L158" i="23"/>
  <c r="L162" i="23"/>
  <c r="L166" i="23"/>
  <c r="L170" i="23"/>
  <c r="L174" i="23"/>
  <c r="L178" i="23"/>
  <c r="L182" i="23"/>
  <c r="L186" i="23"/>
  <c r="L190" i="23"/>
  <c r="L194" i="23"/>
  <c r="L198" i="23"/>
  <c r="L202" i="23"/>
  <c r="L206" i="23"/>
  <c r="L210" i="23"/>
  <c r="L214" i="23"/>
  <c r="L218" i="23"/>
  <c r="L222" i="23"/>
  <c r="L226" i="23"/>
  <c r="L230" i="23"/>
  <c r="L234" i="23"/>
  <c r="L238" i="23"/>
  <c r="L242" i="23"/>
  <c r="L246" i="23"/>
  <c r="L250" i="23"/>
  <c r="L254" i="23"/>
  <c r="L258" i="23"/>
  <c r="L262" i="23"/>
  <c r="L266" i="23"/>
  <c r="L270" i="23"/>
  <c r="L274" i="23"/>
  <c r="L278" i="23"/>
  <c r="L282" i="23"/>
  <c r="L286" i="23"/>
  <c r="L290" i="23"/>
  <c r="L294" i="23"/>
  <c r="L298" i="23"/>
  <c r="L302" i="23"/>
  <c r="L306" i="23"/>
  <c r="L310" i="23"/>
  <c r="L314" i="23"/>
  <c r="L318" i="23"/>
  <c r="L322" i="23"/>
  <c r="L326" i="23"/>
  <c r="L330" i="23"/>
  <c r="L334" i="23"/>
  <c r="L338" i="23"/>
  <c r="L342" i="23"/>
  <c r="L346" i="23"/>
  <c r="L350" i="23"/>
  <c r="L354" i="23"/>
  <c r="L358" i="23"/>
  <c r="L362" i="23"/>
  <c r="L366" i="23"/>
  <c r="L370" i="23"/>
  <c r="L374" i="23"/>
  <c r="L378" i="23"/>
  <c r="L382" i="23"/>
  <c r="L386" i="23"/>
  <c r="L390" i="23"/>
  <c r="L52" i="23"/>
  <c r="L56" i="23"/>
  <c r="L60" i="23"/>
  <c r="L64" i="23"/>
  <c r="L68" i="23"/>
  <c r="L72" i="23"/>
  <c r="L76" i="23"/>
  <c r="L80" i="23"/>
  <c r="L84" i="23"/>
  <c r="L88" i="23"/>
  <c r="L92" i="23"/>
  <c r="L96" i="23"/>
  <c r="L100" i="23"/>
  <c r="L104" i="23"/>
  <c r="L108" i="23"/>
  <c r="L112" i="23"/>
  <c r="L116" i="23"/>
  <c r="L120" i="23"/>
  <c r="L124" i="23"/>
  <c r="L128" i="23"/>
  <c r="L132" i="23"/>
  <c r="L136" i="23"/>
  <c r="L140" i="23"/>
  <c r="L144" i="23"/>
  <c r="L148" i="23"/>
  <c r="L152" i="23"/>
  <c r="L156" i="23"/>
  <c r="L160" i="23"/>
  <c r="L164" i="23"/>
  <c r="L168" i="23"/>
  <c r="L172" i="23"/>
  <c r="L176" i="23"/>
  <c r="L180" i="23"/>
  <c r="L184" i="23"/>
  <c r="L188" i="23"/>
  <c r="L192" i="23"/>
  <c r="L196" i="23"/>
  <c r="L200" i="23"/>
  <c r="L204" i="23"/>
  <c r="L208" i="23"/>
  <c r="L212" i="23"/>
  <c r="L216" i="23"/>
  <c r="L220" i="23"/>
  <c r="L224" i="23"/>
  <c r="L228" i="23"/>
  <c r="L232" i="23"/>
  <c r="L236" i="23"/>
  <c r="L240" i="23"/>
  <c r="L244" i="23"/>
  <c r="L248" i="23"/>
  <c r="L252" i="23"/>
  <c r="L256" i="23"/>
  <c r="L260" i="23"/>
  <c r="L264" i="23"/>
  <c r="L268" i="23"/>
  <c r="L272" i="23"/>
  <c r="L276" i="23"/>
  <c r="L280" i="23"/>
  <c r="L284" i="23"/>
  <c r="L288" i="23"/>
  <c r="L292" i="23"/>
  <c r="L296" i="23"/>
  <c r="L300" i="23"/>
  <c r="L304" i="23"/>
  <c r="L308" i="23"/>
  <c r="L312" i="23"/>
  <c r="L316" i="23"/>
  <c r="L320" i="23"/>
  <c r="L324" i="23"/>
  <c r="L328" i="23"/>
  <c r="L332" i="23"/>
  <c r="L336" i="23"/>
  <c r="L340" i="23"/>
  <c r="L344" i="23"/>
  <c r="L348" i="23"/>
  <c r="L352" i="23"/>
  <c r="L356" i="23"/>
  <c r="L360" i="23"/>
  <c r="L364" i="23"/>
  <c r="L368" i="23"/>
  <c r="L372" i="23"/>
  <c r="L376" i="23"/>
  <c r="L380" i="23"/>
  <c r="L384" i="23"/>
  <c r="L388" i="23"/>
  <c r="L57" i="23"/>
  <c r="L65" i="23"/>
  <c r="L73" i="23"/>
  <c r="L81" i="23"/>
  <c r="L89" i="23"/>
  <c r="L97" i="23"/>
  <c r="L105" i="23"/>
  <c r="L113" i="23"/>
  <c r="L121" i="23"/>
  <c r="L129" i="23"/>
  <c r="L137" i="23"/>
  <c r="L145" i="23"/>
  <c r="L153" i="23"/>
  <c r="L161" i="23"/>
  <c r="L169" i="23"/>
  <c r="L177" i="23"/>
  <c r="L185" i="23"/>
  <c r="L193" i="23"/>
  <c r="L201" i="23"/>
  <c r="L209" i="23"/>
  <c r="L217" i="23"/>
  <c r="L225" i="23"/>
  <c r="L233" i="23"/>
  <c r="L241" i="23"/>
  <c r="L249" i="23"/>
  <c r="L257" i="23"/>
  <c r="L265" i="23"/>
  <c r="L273" i="23"/>
  <c r="L281" i="23"/>
  <c r="L289" i="23"/>
  <c r="L297" i="23"/>
  <c r="L305" i="23"/>
  <c r="L313" i="23"/>
  <c r="L321" i="23"/>
  <c r="L329" i="23"/>
  <c r="L337" i="23"/>
  <c r="L345" i="23"/>
  <c r="L353" i="23"/>
  <c r="L361" i="23"/>
  <c r="L369" i="23"/>
  <c r="L377" i="23"/>
  <c r="L385" i="23"/>
  <c r="L392" i="23"/>
  <c r="L396" i="23"/>
  <c r="L400" i="23"/>
  <c r="L404" i="23"/>
  <c r="L408" i="23"/>
  <c r="L412" i="23"/>
  <c r="L416" i="23"/>
  <c r="L420" i="23"/>
  <c r="L424" i="23"/>
  <c r="L428" i="23"/>
  <c r="L432" i="23"/>
  <c r="L436" i="23"/>
  <c r="L440" i="23"/>
  <c r="L444" i="23"/>
  <c r="L448" i="23"/>
  <c r="L452" i="23"/>
  <c r="L456" i="23"/>
  <c r="L460" i="23"/>
  <c r="L464" i="23"/>
  <c r="L468" i="23"/>
  <c r="L472" i="23"/>
  <c r="L476" i="23"/>
  <c r="L480" i="23"/>
  <c r="L484" i="23"/>
  <c r="L488" i="23"/>
  <c r="L492" i="23"/>
  <c r="L496" i="23"/>
  <c r="L500" i="23"/>
  <c r="L504" i="23"/>
  <c r="L508" i="23"/>
  <c r="L512" i="23"/>
  <c r="L516" i="23"/>
  <c r="L520" i="23"/>
  <c r="L524" i="23"/>
  <c r="L528" i="23"/>
  <c r="L532" i="23"/>
  <c r="L536" i="23"/>
  <c r="L540" i="23"/>
  <c r="L544" i="23"/>
  <c r="L548" i="23"/>
  <c r="L59" i="23"/>
  <c r="L67" i="23"/>
  <c r="L75" i="23"/>
  <c r="L61" i="23"/>
  <c r="L77" i="23"/>
  <c r="L87" i="23"/>
  <c r="L99" i="23"/>
  <c r="L109" i="23"/>
  <c r="L119" i="23"/>
  <c r="L131" i="23"/>
  <c r="L141" i="23"/>
  <c r="L151" i="23"/>
  <c r="L163" i="23"/>
  <c r="L173" i="23"/>
  <c r="L183" i="23"/>
  <c r="L195" i="23"/>
  <c r="L205" i="23"/>
  <c r="L215" i="23"/>
  <c r="L227" i="23"/>
  <c r="L237" i="23"/>
  <c r="L247" i="23"/>
  <c r="L259" i="23"/>
  <c r="L269" i="23"/>
  <c r="L279" i="23"/>
  <c r="L291" i="23"/>
  <c r="L301" i="23"/>
  <c r="L311" i="23"/>
  <c r="L323" i="23"/>
  <c r="L333" i="23"/>
  <c r="L343" i="23"/>
  <c r="L355" i="23"/>
  <c r="L365" i="23"/>
  <c r="L375" i="23"/>
  <c r="L387" i="23"/>
  <c r="L394" i="23"/>
  <c r="L399" i="23"/>
  <c r="L405" i="23"/>
  <c r="L410" i="23"/>
  <c r="L415" i="23"/>
  <c r="L421" i="23"/>
  <c r="L426" i="23"/>
  <c r="L431" i="23"/>
  <c r="L437" i="23"/>
  <c r="L442" i="23"/>
  <c r="L447" i="23"/>
  <c r="L453" i="23"/>
  <c r="L458" i="23"/>
  <c r="L463" i="23"/>
  <c r="L469" i="23"/>
  <c r="L474" i="23"/>
  <c r="L479" i="23"/>
  <c r="L485" i="23"/>
  <c r="L490" i="23"/>
  <c r="L495" i="23"/>
  <c r="L501" i="23"/>
  <c r="L506" i="23"/>
  <c r="L511" i="23"/>
  <c r="L517" i="23"/>
  <c r="L522" i="23"/>
  <c r="L527" i="23"/>
  <c r="L533" i="23"/>
  <c r="L538" i="23"/>
  <c r="L543" i="23"/>
  <c r="L549" i="23"/>
  <c r="L63" i="23"/>
  <c r="L79" i="23"/>
  <c r="L91" i="23"/>
  <c r="L101" i="23"/>
  <c r="L111" i="23"/>
  <c r="L123" i="23"/>
  <c r="L133" i="23"/>
  <c r="L143" i="23"/>
  <c r="L155" i="23"/>
  <c r="L165" i="23"/>
  <c r="L175" i="23"/>
  <c r="L187" i="23"/>
  <c r="L197" i="23"/>
  <c r="L207" i="23"/>
  <c r="L219" i="23"/>
  <c r="L229" i="23"/>
  <c r="L239" i="23"/>
  <c r="L251" i="23"/>
  <c r="L261" i="23"/>
  <c r="L271" i="23"/>
  <c r="L283" i="23"/>
  <c r="L293" i="23"/>
  <c r="L303" i="23"/>
  <c r="L315" i="23"/>
  <c r="L325" i="23"/>
  <c r="L335" i="23"/>
  <c r="L347" i="23"/>
  <c r="L357" i="23"/>
  <c r="L367" i="23"/>
  <c r="L379" i="23"/>
  <c r="L389" i="23"/>
  <c r="L395" i="23"/>
  <c r="L401" i="23"/>
  <c r="L406" i="23"/>
  <c r="L411" i="23"/>
  <c r="L417" i="23"/>
  <c r="L422" i="23"/>
  <c r="L427" i="23"/>
  <c r="L433" i="23"/>
  <c r="L438" i="23"/>
  <c r="L443" i="23"/>
  <c r="L449" i="23"/>
  <c r="L454" i="23"/>
  <c r="L459" i="23"/>
  <c r="L465" i="23"/>
  <c r="L470" i="23"/>
  <c r="L475" i="23"/>
  <c r="L481" i="23"/>
  <c r="L486" i="23"/>
  <c r="L491" i="23"/>
  <c r="L497" i="23"/>
  <c r="L502" i="23"/>
  <c r="L507" i="23"/>
  <c r="L513" i="23"/>
  <c r="L518" i="23"/>
  <c r="L523" i="23"/>
  <c r="L529" i="23"/>
  <c r="L534" i="23"/>
  <c r="L539" i="23"/>
  <c r="L545" i="23"/>
  <c r="L550" i="23"/>
  <c r="L53" i="23"/>
  <c r="L69" i="23"/>
  <c r="L83" i="23"/>
  <c r="L93" i="23"/>
  <c r="L103" i="23"/>
  <c r="L115" i="23"/>
  <c r="L125" i="23"/>
  <c r="L135" i="23"/>
  <c r="L147" i="23"/>
  <c r="L157" i="23"/>
  <c r="L167" i="23"/>
  <c r="L179" i="23"/>
  <c r="L189" i="23"/>
  <c r="L199" i="23"/>
  <c r="L211" i="23"/>
  <c r="L221" i="23"/>
  <c r="L231" i="23"/>
  <c r="L243" i="23"/>
  <c r="L253" i="23"/>
  <c r="L263" i="23"/>
  <c r="L275" i="23"/>
  <c r="L285" i="23"/>
  <c r="L295" i="23"/>
  <c r="L307" i="23"/>
  <c r="L317" i="23"/>
  <c r="L327" i="23"/>
  <c r="L339" i="23"/>
  <c r="L349" i="23"/>
  <c r="L359" i="23"/>
  <c r="L371" i="23"/>
  <c r="L381" i="23"/>
  <c r="L391" i="23"/>
  <c r="L397" i="23"/>
  <c r="L402" i="23"/>
  <c r="L407" i="23"/>
  <c r="L413" i="23"/>
  <c r="L418" i="23"/>
  <c r="L423" i="23"/>
  <c r="L429" i="23"/>
  <c r="L434" i="23"/>
  <c r="L439" i="23"/>
  <c r="L445" i="23"/>
  <c r="L450" i="23"/>
  <c r="L455" i="23"/>
  <c r="L461" i="23"/>
  <c r="L466" i="23"/>
  <c r="L471" i="23"/>
  <c r="L477" i="23"/>
  <c r="L71" i="23"/>
  <c r="L117" i="23"/>
  <c r="L159" i="23"/>
  <c r="L203" i="23"/>
  <c r="L245" i="23"/>
  <c r="L287" i="23"/>
  <c r="L331" i="23"/>
  <c r="L373" i="23"/>
  <c r="L403" i="23"/>
  <c r="L425" i="23"/>
  <c r="L446" i="23"/>
  <c r="L467" i="23"/>
  <c r="L483" i="23"/>
  <c r="L494" i="23"/>
  <c r="L505" i="23"/>
  <c r="L515" i="23"/>
  <c r="L526" i="23"/>
  <c r="L537" i="23"/>
  <c r="L547" i="23"/>
  <c r="L85" i="23"/>
  <c r="L127" i="23"/>
  <c r="L171" i="23"/>
  <c r="L213" i="23"/>
  <c r="L255" i="23"/>
  <c r="L299" i="23"/>
  <c r="L341" i="23"/>
  <c r="L383" i="23"/>
  <c r="L409" i="23"/>
  <c r="L430" i="23"/>
  <c r="L451" i="23"/>
  <c r="L473" i="23"/>
  <c r="L487" i="23"/>
  <c r="L498" i="23"/>
  <c r="L509" i="23"/>
  <c r="L519" i="23"/>
  <c r="L530" i="23"/>
  <c r="L541" i="23"/>
  <c r="L51" i="23"/>
  <c r="L95" i="23"/>
  <c r="L139" i="23"/>
  <c r="L181" i="23"/>
  <c r="L223" i="23"/>
  <c r="L267" i="23"/>
  <c r="L309" i="23"/>
  <c r="L351" i="23"/>
  <c r="L393" i="23"/>
  <c r="L414" i="23"/>
  <c r="L435" i="23"/>
  <c r="L457" i="23"/>
  <c r="L478" i="23"/>
  <c r="L489" i="23"/>
  <c r="L499" i="23"/>
  <c r="L510" i="23"/>
  <c r="L521" i="23"/>
  <c r="L531" i="23"/>
  <c r="L542" i="23"/>
  <c r="L55" i="23"/>
  <c r="L107" i="23"/>
  <c r="L149" i="23"/>
  <c r="L191" i="23"/>
  <c r="L235" i="23"/>
  <c r="L277" i="23"/>
  <c r="L319" i="23"/>
  <c r="L363" i="23"/>
  <c r="L398" i="23"/>
  <c r="L419" i="23"/>
  <c r="L441" i="23"/>
  <c r="L462" i="23"/>
  <c r="L482" i="23"/>
  <c r="L493" i="23"/>
  <c r="L503" i="23"/>
  <c r="L514" i="23"/>
  <c r="L525" i="23"/>
  <c r="L535" i="23"/>
  <c r="L546" i="23"/>
  <c r="V428" i="25"/>
  <c r="W428" i="25" s="1"/>
  <c r="V361" i="25"/>
  <c r="W361" i="25" s="1"/>
  <c r="V173" i="25"/>
  <c r="W173" i="25" s="1"/>
  <c r="V482" i="25"/>
  <c r="W482" i="25" s="1"/>
  <c r="V189" i="25"/>
  <c r="W189" i="25" s="1"/>
  <c r="V337" i="25"/>
  <c r="W337" i="25" s="1"/>
  <c r="V42" i="25"/>
  <c r="W42" i="25" s="1"/>
  <c r="V179" i="25"/>
  <c r="W179" i="25" s="1"/>
  <c r="V398" i="25"/>
  <c r="W398" i="25" s="1"/>
  <c r="V440" i="25"/>
  <c r="W440" i="25" s="1"/>
  <c r="V159" i="25"/>
  <c r="W159" i="25" s="1"/>
  <c r="V269" i="25"/>
  <c r="W269" i="25" s="1"/>
  <c r="V177" i="25"/>
  <c r="W177" i="25" s="1"/>
  <c r="V366" i="25"/>
  <c r="W366" i="25" s="1"/>
  <c r="V63" i="25"/>
  <c r="W63" i="25" s="1"/>
  <c r="V114" i="25"/>
  <c r="W114" i="25" s="1"/>
  <c r="V109" i="25"/>
  <c r="W109" i="25" s="1"/>
  <c r="V171" i="25"/>
  <c r="W171" i="25" s="1"/>
  <c r="V260" i="25"/>
  <c r="W260" i="25" s="1"/>
  <c r="V124" i="25"/>
  <c r="W124" i="25" s="1"/>
  <c r="V438" i="25"/>
  <c r="W438" i="25" s="1"/>
  <c r="V489" i="25"/>
  <c r="W489" i="25" s="1"/>
  <c r="V37" i="25"/>
  <c r="W37" i="25" s="1"/>
  <c r="V295" i="25"/>
  <c r="W295" i="25" s="1"/>
  <c r="V415" i="25"/>
  <c r="W415" i="25" s="1"/>
  <c r="V169" i="25"/>
  <c r="W169" i="25" s="1"/>
  <c r="V19" i="25"/>
  <c r="W19" i="25" s="1"/>
  <c r="V83" i="25"/>
  <c r="W83" i="25" s="1"/>
  <c r="V403" i="25"/>
  <c r="W403" i="25" s="1"/>
  <c r="V100" i="25"/>
  <c r="W100" i="25" s="1"/>
  <c r="V285" i="25"/>
  <c r="W285" i="25" s="1"/>
  <c r="V408" i="25"/>
  <c r="W408" i="25" s="1"/>
  <c r="V278" i="25"/>
  <c r="W278" i="25" s="1"/>
  <c r="V348" i="25"/>
  <c r="W348" i="25" s="1"/>
  <c r="V328" i="25"/>
  <c r="W328" i="25" s="1"/>
  <c r="V470" i="25"/>
  <c r="W470" i="25" s="1"/>
  <c r="V451" i="25"/>
  <c r="W451" i="25" s="1"/>
  <c r="V193" i="25"/>
  <c r="W193" i="25" s="1"/>
  <c r="V120" i="25"/>
  <c r="W120" i="25" s="1"/>
  <c r="V486" i="25"/>
  <c r="W486" i="25" s="1"/>
  <c r="V299" i="25"/>
  <c r="W299" i="25" s="1"/>
  <c r="V257" i="25"/>
  <c r="W257" i="25" s="1"/>
  <c r="V453" i="25"/>
  <c r="W453" i="25" s="1"/>
  <c r="V339" i="25"/>
  <c r="W339" i="25" s="1"/>
  <c r="V240" i="25"/>
  <c r="W240" i="25" s="1"/>
  <c r="V501" i="25"/>
  <c r="W501" i="25" s="1"/>
  <c r="V13" i="25"/>
  <c r="W13" i="25" s="1"/>
  <c r="V324" i="25"/>
  <c r="W324" i="25" s="1"/>
  <c r="V197" i="25"/>
  <c r="W197" i="25" s="1"/>
  <c r="V167" i="25"/>
  <c r="W167" i="25" s="1"/>
  <c r="V184" i="25"/>
  <c r="W184" i="25" s="1"/>
  <c r="V146" i="25"/>
  <c r="W146" i="25" s="1"/>
  <c r="V26" i="25"/>
  <c r="W26" i="25" s="1"/>
  <c r="V234" i="25"/>
  <c r="W234" i="25" s="1"/>
  <c r="V488" i="25"/>
  <c r="W488" i="25" s="1"/>
  <c r="V405" i="25"/>
  <c r="W405" i="25" s="1"/>
  <c r="V255" i="25"/>
  <c r="W255" i="25" s="1"/>
  <c r="V404" i="25"/>
  <c r="W404" i="25" s="1"/>
  <c r="V270" i="25"/>
  <c r="W270" i="25" s="1"/>
  <c r="V274" i="25"/>
  <c r="W274" i="25" s="1"/>
  <c r="V301" i="25"/>
  <c r="W301" i="25" s="1"/>
  <c r="V138" i="25"/>
  <c r="W138" i="25" s="1"/>
  <c r="V180" i="25"/>
  <c r="W180" i="25" s="1"/>
  <c r="V483" i="25"/>
  <c r="W483" i="25" s="1"/>
  <c r="V41" i="25"/>
  <c r="W41" i="25" s="1"/>
  <c r="V217" i="25"/>
  <c r="W217" i="25" s="1"/>
  <c r="V373" i="25"/>
  <c r="W373" i="25" s="1"/>
  <c r="V165" i="25"/>
  <c r="W165" i="25" s="1"/>
  <c r="V310" i="25"/>
  <c r="W310" i="25" s="1"/>
  <c r="V314" i="25"/>
  <c r="W314" i="25" s="1"/>
  <c r="V479" i="25"/>
  <c r="W479" i="25" s="1"/>
  <c r="V380" i="25"/>
  <c r="W380" i="25" s="1"/>
  <c r="V224" i="25"/>
  <c r="W224" i="25" s="1"/>
  <c r="V45" i="25"/>
  <c r="W45" i="25" s="1"/>
  <c r="V47" i="25"/>
  <c r="W47" i="25" s="1"/>
  <c r="V94" i="25"/>
  <c r="W94" i="25" s="1"/>
  <c r="V495" i="25"/>
  <c r="W495" i="25" s="1"/>
  <c r="V106" i="25"/>
  <c r="W106" i="25" s="1"/>
  <c r="V268" i="25"/>
  <c r="W268" i="25" s="1"/>
  <c r="V466" i="25"/>
  <c r="W466" i="25" s="1"/>
  <c r="V386" i="25"/>
  <c r="W386" i="25" s="1"/>
  <c r="V436" i="25"/>
  <c r="W436" i="25" s="1"/>
  <c r="V119" i="25"/>
  <c r="W119" i="25" s="1"/>
  <c r="V445" i="25"/>
  <c r="W445" i="25" s="1"/>
  <c r="V195" i="25"/>
  <c r="W195" i="25" s="1"/>
  <c r="V323" i="25"/>
  <c r="W323" i="25" s="1"/>
  <c r="V460" i="25"/>
  <c r="W460" i="25" s="1"/>
  <c r="V502" i="25"/>
  <c r="W502" i="25" s="1"/>
  <c r="V309" i="25"/>
  <c r="W309" i="25" s="1"/>
  <c r="V182" i="25"/>
  <c r="W182" i="25" s="1"/>
  <c r="V67" i="25"/>
  <c r="W67" i="25" s="1"/>
  <c r="V111" i="25"/>
  <c r="W111" i="25" s="1"/>
  <c r="V313" i="25"/>
  <c r="W313" i="25" s="1"/>
  <c r="V478" i="25"/>
  <c r="W478" i="25" s="1"/>
  <c r="V48" i="25"/>
  <c r="W48" i="25" s="1"/>
  <c r="V353" i="25"/>
  <c r="W353" i="25" s="1"/>
  <c r="V412" i="25"/>
  <c r="W412" i="25" s="1"/>
  <c r="V409" i="25"/>
  <c r="W409" i="25" s="1"/>
  <c r="V430" i="25"/>
  <c r="W430" i="25" s="1"/>
  <c r="V40" i="25"/>
  <c r="W40" i="25" s="1"/>
  <c r="V498" i="25"/>
  <c r="W498" i="25" s="1"/>
  <c r="V46" i="25"/>
  <c r="W46" i="25" s="1"/>
  <c r="V346" i="25"/>
  <c r="W346" i="25" s="1"/>
  <c r="V35" i="25"/>
  <c r="W35" i="25" s="1"/>
  <c r="V244" i="25"/>
  <c r="W244" i="25" s="1"/>
  <c r="V62" i="25"/>
  <c r="W62" i="25" s="1"/>
  <c r="V357" i="25"/>
  <c r="W357" i="25" s="1"/>
  <c r="V168" i="25"/>
  <c r="W168" i="25" s="1"/>
  <c r="V471" i="25"/>
  <c r="W471" i="25" s="1"/>
  <c r="V283" i="25"/>
  <c r="W283" i="25" s="1"/>
  <c r="V227" i="25"/>
  <c r="W227" i="25" s="1"/>
  <c r="V101" i="25"/>
  <c r="W101" i="25" s="1"/>
  <c r="V444" i="25"/>
  <c r="W444" i="25" s="1"/>
  <c r="V160" i="25"/>
  <c r="W160" i="25" s="1"/>
  <c r="V118" i="25"/>
  <c r="W118" i="25" s="1"/>
  <c r="V457" i="25"/>
  <c r="W457" i="25" s="1"/>
  <c r="V191" i="25"/>
  <c r="W191" i="25" s="1"/>
  <c r="V216" i="25"/>
  <c r="W216" i="25" s="1"/>
  <c r="V125" i="25"/>
  <c r="W125" i="25" s="1"/>
  <c r="V54" i="25"/>
  <c r="W54" i="25" s="1"/>
  <c r="V363" i="25"/>
  <c r="W363" i="25" s="1"/>
  <c r="V506" i="25"/>
  <c r="W506" i="25" s="1"/>
  <c r="V219" i="25"/>
  <c r="W219" i="25" s="1"/>
  <c r="V422" i="25"/>
  <c r="W422" i="25" s="1"/>
  <c r="V312" i="25"/>
  <c r="W312" i="25" s="1"/>
  <c r="V143" i="25"/>
  <c r="W143" i="25" s="1"/>
  <c r="V208" i="25"/>
  <c r="W208" i="25" s="1"/>
  <c r="V426" i="25"/>
  <c r="W426" i="25" s="1"/>
  <c r="V74" i="25"/>
  <c r="W74" i="25" s="1"/>
  <c r="V424" i="25"/>
  <c r="W424" i="25" s="1"/>
  <c r="V258" i="25"/>
  <c r="W258" i="25" s="1"/>
  <c r="V347" i="25"/>
  <c r="W347" i="25" s="1"/>
  <c r="V499" i="25"/>
  <c r="W499" i="25" s="1"/>
  <c r="V15" i="25"/>
  <c r="W15" i="25" s="1"/>
  <c r="V68" i="25"/>
  <c r="W68" i="25" s="1"/>
  <c r="V71" i="25"/>
  <c r="W71" i="25" s="1"/>
  <c r="V205" i="25"/>
  <c r="W205" i="25" s="1"/>
  <c r="V57" i="25"/>
  <c r="W57" i="25" s="1"/>
  <c r="V272" i="25"/>
  <c r="W272" i="25" s="1"/>
  <c r="V450" i="25"/>
  <c r="W450" i="25" s="1"/>
  <c r="V262" i="25"/>
  <c r="W262" i="25" s="1"/>
  <c r="V355" i="25"/>
  <c r="W355" i="25" s="1"/>
  <c r="V279" i="25"/>
  <c r="W279" i="25" s="1"/>
  <c r="V29" i="25"/>
  <c r="W29" i="25" s="1"/>
  <c r="V129" i="25"/>
  <c r="W129" i="25" s="1"/>
  <c r="V161" i="25"/>
  <c r="W161" i="25" s="1"/>
  <c r="V292" i="25"/>
  <c r="W292" i="25" s="1"/>
  <c r="V282" i="25"/>
  <c r="W282" i="25" s="1"/>
  <c r="V503" i="25"/>
  <c r="W503" i="25" s="1"/>
  <c r="V290" i="25"/>
  <c r="W290" i="25" s="1"/>
  <c r="V491" i="25"/>
  <c r="W491" i="25" s="1"/>
  <c r="V413" i="25"/>
  <c r="W413" i="25" s="1"/>
  <c r="V469" i="25"/>
  <c r="W469" i="25" s="1"/>
  <c r="V103" i="25"/>
  <c r="W103" i="25" s="1"/>
  <c r="V245" i="25"/>
  <c r="W245" i="25" s="1"/>
  <c r="V130" i="25"/>
  <c r="W130" i="25" s="1"/>
  <c r="V497" i="25"/>
  <c r="W497" i="25" s="1"/>
  <c r="V49" i="25"/>
  <c r="W49" i="25" s="1"/>
  <c r="V504" i="25"/>
  <c r="W504" i="25" s="1"/>
  <c r="V340" i="25"/>
  <c r="W340" i="25" s="1"/>
  <c r="V369" i="25"/>
  <c r="W369" i="25" s="1"/>
  <c r="V69" i="25"/>
  <c r="W69" i="25" s="1"/>
  <c r="V289" i="25"/>
  <c r="W289" i="25" s="1"/>
  <c r="V153" i="25"/>
  <c r="W153" i="25" s="1"/>
  <c r="V221" i="25"/>
  <c r="W221" i="25" s="1"/>
  <c r="V273" i="25"/>
  <c r="W273" i="25" s="1"/>
  <c r="V90" i="25"/>
  <c r="W90" i="25" s="1"/>
  <c r="V372" i="25"/>
  <c r="W372" i="25" s="1"/>
  <c r="V410" i="25"/>
  <c r="W410" i="25" s="1"/>
  <c r="V52" i="25"/>
  <c r="W52" i="25" s="1"/>
  <c r="V65" i="25"/>
  <c r="W65" i="25" s="1"/>
  <c r="V277" i="25"/>
  <c r="W277" i="25" s="1"/>
  <c r="V481" i="25"/>
  <c r="W481" i="25" s="1"/>
  <c r="V207" i="25"/>
  <c r="W207" i="25" s="1"/>
  <c r="V206" i="25"/>
  <c r="W206" i="25" s="1"/>
  <c r="V134" i="25"/>
  <c r="W134" i="25" s="1"/>
  <c r="V16" i="25"/>
  <c r="W16" i="25" s="1"/>
  <c r="V456" i="25"/>
  <c r="W456" i="25" s="1"/>
  <c r="V239" i="25"/>
  <c r="W239" i="25" s="1"/>
  <c r="V98" i="25"/>
  <c r="W98" i="25" s="1"/>
  <c r="V238" i="25"/>
  <c r="W238" i="25" s="1"/>
  <c r="V201" i="25"/>
  <c r="W201" i="25" s="1"/>
  <c r="V186" i="25"/>
  <c r="W186" i="25" s="1"/>
  <c r="V141" i="25"/>
  <c r="W141" i="25" s="1"/>
  <c r="V75" i="25"/>
  <c r="W75" i="25" s="1"/>
  <c r="V375" i="25"/>
  <c r="W375" i="25" s="1"/>
  <c r="V151" i="25"/>
  <c r="W151" i="25" s="1"/>
  <c r="V494" i="25"/>
  <c r="W494" i="25" s="1"/>
  <c r="V407" i="25"/>
  <c r="W407" i="25" s="1"/>
  <c r="V319" i="25"/>
  <c r="W319" i="25" s="1"/>
  <c r="V475" i="25"/>
  <c r="W475" i="25" s="1"/>
  <c r="V140" i="25"/>
  <c r="W140" i="25" s="1"/>
  <c r="V76" i="25"/>
  <c r="W76" i="25" s="1"/>
  <c r="V490" i="25"/>
  <c r="W490" i="25" s="1"/>
  <c r="V443" i="25"/>
  <c r="W443" i="25" s="1"/>
  <c r="V11" i="25"/>
  <c r="W11" i="25" s="1"/>
  <c r="V376" i="25"/>
  <c r="W376" i="25" s="1"/>
  <c r="V12" i="25"/>
  <c r="W12" i="25" s="1"/>
  <c r="V306" i="25"/>
  <c r="W306" i="25" s="1"/>
  <c r="V194" i="25"/>
  <c r="W194" i="25" s="1"/>
  <c r="V157" i="25"/>
  <c r="W157" i="25" s="1"/>
  <c r="V286" i="25"/>
  <c r="W286" i="25" s="1"/>
  <c r="V181" i="25"/>
  <c r="W181" i="25" s="1"/>
  <c r="V36" i="25"/>
  <c r="W36" i="25" s="1"/>
  <c r="V437" i="25"/>
  <c r="W437" i="25" s="1"/>
  <c r="V284" i="25"/>
  <c r="W284" i="25" s="1"/>
  <c r="V178" i="25"/>
  <c r="W178" i="25" s="1"/>
  <c r="V34" i="25"/>
  <c r="W34" i="25" s="1"/>
  <c r="V250" i="25"/>
  <c r="W250" i="25" s="1"/>
  <c r="V393" i="25"/>
  <c r="W393" i="25" s="1"/>
  <c r="V225" i="25"/>
  <c r="W225" i="25" s="1"/>
  <c r="V147" i="25"/>
  <c r="W147" i="25" s="1"/>
  <c r="V61" i="25"/>
  <c r="W61" i="25" s="1"/>
  <c r="V330" i="25"/>
  <c r="W330" i="25" s="1"/>
  <c r="V259" i="25"/>
  <c r="W259" i="25" s="1"/>
  <c r="V473" i="25"/>
  <c r="W473" i="25" s="1"/>
  <c r="V360" i="25"/>
  <c r="W360" i="25" s="1"/>
  <c r="V508" i="25"/>
  <c r="W508" i="25" s="1"/>
  <c r="V28" i="25"/>
  <c r="W28" i="25" s="1"/>
  <c r="V212" i="25"/>
  <c r="W212" i="25" s="1"/>
  <c r="V349" i="25"/>
  <c r="W349" i="25" s="1"/>
  <c r="V402" i="25"/>
  <c r="W402" i="25" s="1"/>
  <c r="V172" i="25"/>
  <c r="W172" i="25" s="1"/>
  <c r="V435" i="25"/>
  <c r="W435" i="25" s="1"/>
  <c r="V149" i="25"/>
  <c r="W149" i="25" s="1"/>
  <c r="V242" i="25"/>
  <c r="W242" i="25" s="1"/>
  <c r="V110" i="25"/>
  <c r="W110" i="25" s="1"/>
  <c r="V51" i="25"/>
  <c r="W51" i="25" s="1"/>
  <c r="V96" i="25"/>
  <c r="W96" i="25" s="1"/>
  <c r="V80" i="25"/>
  <c r="W80" i="25" s="1"/>
  <c r="V39" i="25"/>
  <c r="W39" i="25" s="1"/>
  <c r="V126" i="25"/>
  <c r="W126" i="25" s="1"/>
  <c r="V336" i="25"/>
  <c r="W336" i="25" s="1"/>
  <c r="V249" i="25"/>
  <c r="W249" i="25" s="1"/>
  <c r="V351" i="25"/>
  <c r="W351" i="25" s="1"/>
  <c r="V132" i="25"/>
  <c r="W132" i="25" s="1"/>
  <c r="V302" i="25"/>
  <c r="W302" i="25" s="1"/>
  <c r="V166" i="25"/>
  <c r="W166" i="25" s="1"/>
  <c r="V152" i="25"/>
  <c r="W152" i="25" s="1"/>
  <c r="V81" i="25"/>
  <c r="W81" i="25" s="1"/>
  <c r="V293" i="25"/>
  <c r="W293" i="25" s="1"/>
  <c r="V72" i="25"/>
  <c r="W72" i="25" s="1"/>
  <c r="V417" i="25"/>
  <c r="W417" i="25" s="1"/>
  <c r="V423" i="25"/>
  <c r="W423" i="25" s="1"/>
  <c r="V113" i="25"/>
  <c r="W113" i="25" s="1"/>
  <c r="V419" i="25"/>
  <c r="W419" i="25" s="1"/>
  <c r="V507" i="25"/>
  <c r="W507" i="25" s="1"/>
  <c r="V44" i="25"/>
  <c r="W44" i="25" s="1"/>
  <c r="V127" i="25"/>
  <c r="W127" i="25" s="1"/>
  <c r="V196" i="25"/>
  <c r="W196" i="25" s="1"/>
  <c r="V199" i="25"/>
  <c r="W199" i="25" s="1"/>
  <c r="V425" i="25"/>
  <c r="W425" i="25" s="1"/>
  <c r="V350" i="25"/>
  <c r="W350" i="25" s="1"/>
  <c r="V265" i="25"/>
  <c r="W265" i="25" s="1"/>
  <c r="V226" i="25"/>
  <c r="W226" i="25" s="1"/>
  <c r="V365" i="25"/>
  <c r="W365" i="25" s="1"/>
  <c r="V10" i="25"/>
  <c r="W10" i="25" s="1"/>
  <c r="V116" i="25"/>
  <c r="W116" i="25" s="1"/>
  <c r="V461" i="25"/>
  <c r="W461" i="25" s="1"/>
  <c r="V33" i="25"/>
  <c r="W33" i="25" s="1"/>
  <c r="V397" i="25"/>
  <c r="W397" i="25" s="1"/>
  <c r="V331" i="25"/>
  <c r="W331" i="25" s="1"/>
  <c r="V170" i="25"/>
  <c r="W170" i="25" s="1"/>
  <c r="V303" i="25"/>
  <c r="W303" i="25" s="1"/>
  <c r="V382" i="25"/>
  <c r="W382" i="25" s="1"/>
  <c r="V91" i="25"/>
  <c r="W91" i="25" s="1"/>
  <c r="V472" i="25"/>
  <c r="W472" i="25" s="1"/>
  <c r="V30" i="25"/>
  <c r="W30" i="25" s="1"/>
  <c r="V25" i="25"/>
  <c r="W25" i="25" s="1"/>
  <c r="V327" i="25"/>
  <c r="W327" i="25" s="1"/>
  <c r="V500" i="25"/>
  <c r="W500" i="25" s="1"/>
  <c r="V8" i="25"/>
  <c r="W8" i="25" s="1"/>
  <c r="V307" i="25"/>
  <c r="W307" i="25" s="1"/>
  <c r="V231" i="25"/>
  <c r="W231" i="25" s="1"/>
  <c r="V43" i="25"/>
  <c r="W43" i="25" s="1"/>
  <c r="V396" i="25"/>
  <c r="W396" i="25" s="1"/>
  <c r="V117" i="25"/>
  <c r="W117" i="25" s="1"/>
  <c r="V311" i="25"/>
  <c r="W311" i="25" s="1"/>
  <c r="V58" i="25"/>
  <c r="W58" i="25" s="1"/>
  <c r="V251" i="25"/>
  <c r="W251" i="25" s="1"/>
  <c r="V192" i="25"/>
  <c r="W192" i="25" s="1"/>
  <c r="V300" i="25"/>
  <c r="W300" i="25" s="1"/>
  <c r="V23" i="25"/>
  <c r="W23" i="25" s="1"/>
  <c r="V362" i="25"/>
  <c r="W362" i="25" s="1"/>
  <c r="V480" i="25"/>
  <c r="W480" i="25" s="1"/>
  <c r="V252" i="25"/>
  <c r="W252" i="25" s="1"/>
  <c r="V389" i="25"/>
  <c r="W389" i="25" s="1"/>
  <c r="V370" i="25"/>
  <c r="W370" i="25" s="1"/>
  <c r="V379" i="25"/>
  <c r="W379" i="25" s="1"/>
  <c r="V99" i="25"/>
  <c r="W99" i="25" s="1"/>
  <c r="V297" i="25"/>
  <c r="W297" i="25" s="1"/>
  <c r="V24" i="25"/>
  <c r="W24" i="25" s="1"/>
  <c r="V294" i="25"/>
  <c r="W294" i="25" s="1"/>
  <c r="V291" i="25"/>
  <c r="W291" i="25" s="1"/>
  <c r="V377" i="25"/>
  <c r="W377" i="25" s="1"/>
  <c r="V439" i="25"/>
  <c r="W439" i="25" s="1"/>
  <c r="V308" i="25"/>
  <c r="W308" i="25" s="1"/>
  <c r="V449" i="25"/>
  <c r="W449" i="25" s="1"/>
  <c r="V176" i="25"/>
  <c r="W176" i="25" s="1"/>
  <c r="V183" i="25"/>
  <c r="W183" i="25" s="1"/>
  <c r="V463" i="25"/>
  <c r="W463" i="25" s="1"/>
  <c r="V458" i="25"/>
  <c r="W458" i="25" s="1"/>
  <c r="V476" i="25"/>
  <c r="W476" i="25" s="1"/>
  <c r="V210" i="25"/>
  <c r="W210" i="25" s="1"/>
  <c r="V53" i="25"/>
  <c r="W53" i="25" s="1"/>
  <c r="V387" i="25"/>
  <c r="W387" i="25" s="1"/>
  <c r="V320" i="25"/>
  <c r="W320" i="25" s="1"/>
  <c r="V448" i="25"/>
  <c r="W448" i="25" s="1"/>
  <c r="V276" i="25"/>
  <c r="W276" i="25" s="1"/>
  <c r="V246" i="25"/>
  <c r="W246" i="25" s="1"/>
  <c r="V321" i="25"/>
  <c r="W321" i="25" s="1"/>
  <c r="V275" i="25"/>
  <c r="W275" i="25" s="1"/>
  <c r="V334" i="25"/>
  <c r="W334" i="25" s="1"/>
  <c r="V493" i="25"/>
  <c r="W493" i="25" s="1"/>
  <c r="V454" i="25"/>
  <c r="W454" i="25" s="1"/>
  <c r="V154" i="25"/>
  <c r="W154" i="25" s="1"/>
  <c r="V82" i="25"/>
  <c r="W82" i="25" s="1"/>
  <c r="V317" i="25"/>
  <c r="W317" i="25" s="1"/>
  <c r="V298" i="25"/>
  <c r="W298" i="25" s="1"/>
  <c r="V431" i="25"/>
  <c r="W431" i="25" s="1"/>
  <c r="V139" i="25"/>
  <c r="W139" i="25" s="1"/>
  <c r="V136" i="25"/>
  <c r="W136" i="25" s="1"/>
  <c r="V345" i="25"/>
  <c r="W345" i="25" s="1"/>
  <c r="V213" i="25"/>
  <c r="W213" i="25" s="1"/>
  <c r="V86" i="25"/>
  <c r="W86" i="25" s="1"/>
  <c r="V253" i="25"/>
  <c r="W253" i="25" s="1"/>
  <c r="V344" i="25"/>
  <c r="W344" i="25" s="1"/>
  <c r="V105" i="25"/>
  <c r="W105" i="25" s="1"/>
  <c r="V232" i="25"/>
  <c r="W232" i="25" s="1"/>
  <c r="V385" i="25"/>
  <c r="W385" i="25" s="1"/>
  <c r="V102" i="25"/>
  <c r="W102" i="25" s="1"/>
  <c r="V335" i="25"/>
  <c r="W335" i="25" s="1"/>
  <c r="V388" i="25"/>
  <c r="W388" i="25" s="1"/>
  <c r="V144" i="25"/>
  <c r="W144" i="25" s="1"/>
  <c r="V452" i="25"/>
  <c r="W452" i="25" s="1"/>
  <c r="V391" i="25"/>
  <c r="W391" i="25" s="1"/>
  <c r="V200" i="25"/>
  <c r="W200" i="25" s="1"/>
  <c r="V477" i="25"/>
  <c r="W477" i="25" s="1"/>
  <c r="V455" i="25"/>
  <c r="W455" i="25" s="1"/>
  <c r="V142" i="25"/>
  <c r="W142" i="25" s="1"/>
  <c r="V121" i="25"/>
  <c r="W121" i="25" s="1"/>
  <c r="V97" i="25"/>
  <c r="W97" i="25" s="1"/>
  <c r="V137" i="25"/>
  <c r="W137" i="25" s="1"/>
  <c r="V123" i="25"/>
  <c r="W123" i="25" s="1"/>
  <c r="V287" i="25"/>
  <c r="W287" i="25" s="1"/>
  <c r="V411" i="25"/>
  <c r="W411" i="25" s="1"/>
  <c r="V70" i="25"/>
  <c r="W70" i="25" s="1"/>
  <c r="V198" i="25"/>
  <c r="W198" i="25" s="1"/>
  <c r="V356" i="25"/>
  <c r="W356" i="25" s="1"/>
  <c r="V133" i="25"/>
  <c r="W133" i="25" s="1"/>
  <c r="V92" i="25"/>
  <c r="W92" i="25" s="1"/>
  <c r="V343" i="25"/>
  <c r="W343" i="25" s="1"/>
  <c r="V214" i="25"/>
  <c r="W214" i="25" s="1"/>
  <c r="V175" i="25"/>
  <c r="W175" i="25" s="1"/>
  <c r="V467" i="25"/>
  <c r="W467" i="25" s="1"/>
  <c r="V220" i="25"/>
  <c r="W220" i="25" s="1"/>
  <c r="V468" i="25"/>
  <c r="W468" i="25" s="1"/>
  <c r="V329" i="25"/>
  <c r="W329" i="25" s="1"/>
  <c r="V332" i="25"/>
  <c r="W332" i="25" s="1"/>
  <c r="V358" i="25"/>
  <c r="W358" i="25" s="1"/>
  <c r="V215" i="25"/>
  <c r="W215" i="25" s="1"/>
  <c r="V156" i="25"/>
  <c r="W156" i="25" s="1"/>
  <c r="V318" i="25"/>
  <c r="W318" i="25" s="1"/>
  <c r="V230" i="25"/>
  <c r="W230" i="25" s="1"/>
  <c r="V315" i="25"/>
  <c r="W315" i="25" s="1"/>
  <c r="V390" i="25"/>
  <c r="W390" i="25" s="1"/>
  <c r="V27" i="25"/>
  <c r="W27" i="25" s="1"/>
  <c r="V442" i="25"/>
  <c r="W442" i="25" s="1"/>
  <c r="V50" i="25"/>
  <c r="W50" i="25" s="1"/>
  <c r="V305" i="25"/>
  <c r="W305" i="25" s="1"/>
  <c r="V18" i="25"/>
  <c r="W18" i="25" s="1"/>
  <c r="V487" i="25"/>
  <c r="W487" i="25" s="1"/>
  <c r="V229" i="25"/>
  <c r="W229" i="25" s="1"/>
  <c r="V394" i="25"/>
  <c r="W394" i="25" s="1"/>
  <c r="V304" i="25"/>
  <c r="W304" i="25" s="1"/>
  <c r="V459" i="25"/>
  <c r="W459" i="25" s="1"/>
  <c r="V254" i="25"/>
  <c r="W254" i="25" s="1"/>
  <c r="V395" i="25"/>
  <c r="W395" i="25" s="1"/>
  <c r="V190" i="25"/>
  <c r="W190" i="25" s="1"/>
  <c r="V107" i="25"/>
  <c r="W107" i="25" s="1"/>
  <c r="V79" i="25"/>
  <c r="W79" i="25" s="1"/>
  <c r="V174" i="25"/>
  <c r="W174" i="25" s="1"/>
  <c r="V55" i="25"/>
  <c r="W55" i="25" s="1"/>
  <c r="V131" i="25"/>
  <c r="W131" i="25" s="1"/>
  <c r="V22" i="25"/>
  <c r="W22" i="25" s="1"/>
  <c r="V427" i="25"/>
  <c r="W427" i="25" s="1"/>
  <c r="V378" i="25"/>
  <c r="W378" i="25" s="1"/>
  <c r="V233" i="25"/>
  <c r="W233" i="25" s="1"/>
  <c r="V163" i="25"/>
  <c r="W163" i="25" s="1"/>
  <c r="V9" i="25"/>
  <c r="W9" i="25" s="1"/>
  <c r="V135" i="25"/>
  <c r="W135" i="25" s="1"/>
  <c r="V211" i="25"/>
  <c r="W211" i="25" s="1"/>
  <c r="V17" i="25"/>
  <c r="W17" i="25" s="1"/>
  <c r="V66" i="25"/>
  <c r="W66" i="25" s="1"/>
  <c r="V88" i="25"/>
  <c r="W88" i="25" s="1"/>
  <c r="V399" i="25"/>
  <c r="W399" i="25" s="1"/>
  <c r="V235" i="25"/>
  <c r="W235" i="25" s="1"/>
  <c r="V281" i="25"/>
  <c r="W281" i="25" s="1"/>
  <c r="V465" i="25"/>
  <c r="W465" i="25" s="1"/>
  <c r="V492" i="25"/>
  <c r="W492" i="25" s="1"/>
  <c r="V38" i="25"/>
  <c r="W38" i="25" s="1"/>
  <c r="V237" i="25"/>
  <c r="W237" i="25" s="1"/>
  <c r="V354" i="25"/>
  <c r="W354" i="25" s="1"/>
  <c r="V150" i="25"/>
  <c r="W150" i="25" s="1"/>
  <c r="V155" i="25"/>
  <c r="W155" i="25" s="1"/>
  <c r="V158" i="25"/>
  <c r="W158" i="25" s="1"/>
  <c r="V371" i="25"/>
  <c r="W371" i="25" s="1"/>
  <c r="V204" i="25"/>
  <c r="W204" i="25" s="1"/>
  <c r="V241" i="25"/>
  <c r="W241" i="25" s="1"/>
  <c r="V85" i="25"/>
  <c r="W85" i="25" s="1"/>
  <c r="V338" i="25"/>
  <c r="W338" i="25" s="1"/>
  <c r="V271" i="25"/>
  <c r="W271" i="25" s="1"/>
  <c r="V89" i="25"/>
  <c r="W89" i="25" s="1"/>
  <c r="V93" i="25"/>
  <c r="W93" i="25" s="1"/>
  <c r="V228" i="25"/>
  <c r="W228" i="25" s="1"/>
  <c r="V416" i="25"/>
  <c r="W416" i="25" s="1"/>
  <c r="V367" i="25"/>
  <c r="W367" i="25" s="1"/>
  <c r="V128" i="25"/>
  <c r="W128" i="25" s="1"/>
  <c r="V406" i="25"/>
  <c r="W406" i="25" s="1"/>
  <c r="V145" i="25"/>
  <c r="W145" i="25" s="1"/>
  <c r="V256" i="25"/>
  <c r="W256" i="25" s="1"/>
  <c r="V95" i="25"/>
  <c r="W95" i="25" s="1"/>
  <c r="V187" i="25"/>
  <c r="W187" i="25" s="1"/>
  <c r="V236" i="25"/>
  <c r="W236" i="25" s="1"/>
  <c r="V108" i="25"/>
  <c r="W108" i="25" s="1"/>
  <c r="V464" i="25"/>
  <c r="W464" i="25" s="1"/>
  <c r="V359" i="25"/>
  <c r="W359" i="25" s="1"/>
  <c r="V185" i="25"/>
  <c r="W185" i="25" s="1"/>
  <c r="V223" i="25"/>
  <c r="W223" i="25" s="1"/>
  <c r="V392" i="25"/>
  <c r="W392" i="25" s="1"/>
  <c r="V288" i="25"/>
  <c r="W288" i="25" s="1"/>
  <c r="V441" i="25"/>
  <c r="W441" i="25" s="1"/>
  <c r="V429" i="25"/>
  <c r="W429" i="25" s="1"/>
  <c r="V188" i="25"/>
  <c r="W188" i="25" s="1"/>
  <c r="V60" i="25"/>
  <c r="W60" i="25" s="1"/>
  <c r="V322" i="25"/>
  <c r="W322" i="25" s="1"/>
  <c r="V14" i="25"/>
  <c r="W14" i="25" s="1"/>
  <c r="V164" i="25"/>
  <c r="W164" i="25" s="1"/>
  <c r="V267" i="25"/>
  <c r="W267" i="25" s="1"/>
  <c r="V280" i="25"/>
  <c r="W280" i="25" s="1"/>
  <c r="V341" i="25"/>
  <c r="W341" i="25" s="1"/>
  <c r="V59" i="25"/>
  <c r="W59" i="25" s="1"/>
  <c r="V296" i="25"/>
  <c r="W296" i="25" s="1"/>
  <c r="V414" i="25"/>
  <c r="W414" i="25" s="1"/>
  <c r="V20" i="25"/>
  <c r="W20" i="25" s="1"/>
  <c r="V446" i="25"/>
  <c r="W446" i="25" s="1"/>
  <c r="V433" i="25"/>
  <c r="W433" i="25" s="1"/>
  <c r="V401" i="25"/>
  <c r="W401" i="25" s="1"/>
  <c r="V31" i="25"/>
  <c r="W31" i="25" s="1"/>
  <c r="V496" i="25"/>
  <c r="W496" i="25" s="1"/>
  <c r="V505" i="25"/>
  <c r="W505" i="25" s="1"/>
  <c r="V115" i="25"/>
  <c r="W115" i="25" s="1"/>
  <c r="V474" i="25"/>
  <c r="W474" i="25" s="1"/>
  <c r="V485" i="25"/>
  <c r="W485" i="25" s="1"/>
  <c r="V243" i="25"/>
  <c r="W243" i="25" s="1"/>
  <c r="V247" i="25"/>
  <c r="W247" i="25" s="1"/>
  <c r="V122" i="25"/>
  <c r="W122" i="25" s="1"/>
  <c r="V432" i="25"/>
  <c r="W432" i="25" s="1"/>
  <c r="V203" i="25"/>
  <c r="W203" i="25" s="1"/>
  <c r="V261" i="25"/>
  <c r="W261" i="25" s="1"/>
  <c r="V447" i="25"/>
  <c r="W447" i="25" s="1"/>
  <c r="V162" i="25"/>
  <c r="W162" i="25" s="1"/>
  <c r="V434" i="25"/>
  <c r="W434" i="25" s="1"/>
  <c r="V484" i="25"/>
  <c r="W484" i="25" s="1"/>
  <c r="V248" i="25"/>
  <c r="W248" i="25" s="1"/>
  <c r="V264" i="25"/>
  <c r="W264" i="25" s="1"/>
  <c r="V326" i="25"/>
  <c r="W326" i="25" s="1"/>
  <c r="V64" i="25"/>
  <c r="W64" i="25" s="1"/>
  <c r="V368" i="25"/>
  <c r="W368" i="25" s="1"/>
  <c r="V400" i="25"/>
  <c r="W400" i="25" s="1"/>
  <c r="V73" i="25"/>
  <c r="W73" i="25" s="1"/>
  <c r="V218" i="25"/>
  <c r="W218" i="25" s="1"/>
  <c r="V374" i="25"/>
  <c r="W374" i="25" s="1"/>
  <c r="V56" i="25"/>
  <c r="W56" i="25" s="1"/>
  <c r="V21" i="25"/>
  <c r="W21" i="25" s="1"/>
  <c r="V325" i="25"/>
  <c r="W325" i="25" s="1"/>
  <c r="V112" i="25"/>
  <c r="W112" i="25" s="1"/>
  <c r="V421" i="25"/>
  <c r="W421" i="25" s="1"/>
  <c r="V77" i="25"/>
  <c r="W77" i="25" s="1"/>
  <c r="V148" i="25"/>
  <c r="W148" i="25" s="1"/>
  <c r="V333" i="25"/>
  <c r="W333" i="25" s="1"/>
  <c r="V316" i="25"/>
  <c r="W316" i="25" s="1"/>
  <c r="V87" i="25"/>
  <c r="W87" i="25" s="1"/>
  <c r="V364" i="25"/>
  <c r="W364" i="25" s="1"/>
  <c r="V266" i="25"/>
  <c r="W266" i="25" s="1"/>
  <c r="V104" i="25"/>
  <c r="W104" i="25" s="1"/>
  <c r="V202" i="25"/>
  <c r="W202" i="25" s="1"/>
  <c r="V420" i="25"/>
  <c r="W420" i="25" s="1"/>
  <c r="V84" i="25"/>
  <c r="W84" i="25" s="1"/>
  <c r="V462" i="25"/>
  <c r="W462" i="25" s="1"/>
  <c r="V352" i="25"/>
  <c r="W352" i="25" s="1"/>
  <c r="V342" i="25"/>
  <c r="W342" i="25" s="1"/>
  <c r="V418" i="25"/>
  <c r="W418" i="25" s="1"/>
  <c r="V383" i="25"/>
  <c r="W383" i="25" s="1"/>
  <c r="V32" i="25"/>
  <c r="W32" i="25" s="1"/>
  <c r="V384" i="25"/>
  <c r="W384" i="25" s="1"/>
  <c r="V209" i="25"/>
  <c r="W209" i="25" s="1"/>
  <c r="V78" i="25"/>
  <c r="W78" i="25" s="1"/>
  <c r="V263" i="25"/>
  <c r="W263" i="25" s="1"/>
  <c r="V222" i="25"/>
  <c r="W222" i="25" s="1"/>
  <c r="V14" i="23" a="1"/>
  <c r="T8" i="23"/>
  <c r="J212" i="13" s="1"/>
  <c r="W6" i="25" l="1"/>
  <c r="W5" i="25"/>
  <c r="V5" i="25"/>
  <c r="X5" i="25" s="1"/>
  <c r="V6" i="25"/>
  <c r="X6" i="25" s="1"/>
  <c r="Q212" i="13"/>
  <c r="AB212" i="13"/>
  <c r="W212" i="13"/>
  <c r="V14" i="23"/>
  <c r="X14" i="23"/>
  <c r="Y14" i="23"/>
  <c r="W14" i="23"/>
  <c r="T12" i="23" l="1"/>
  <c r="T14" i="23"/>
  <c r="T16" i="23"/>
  <c r="T18" i="23"/>
  <c r="V10" i="23" l="1"/>
  <c r="V8" i="23"/>
  <c r="W8" i="23" l="1"/>
  <c r="X8" i="23"/>
  <c r="W10" i="23"/>
  <c r="X10" i="23"/>
  <c r="Y10" i="23" l="1"/>
  <c r="Z10" i="23" s="1"/>
  <c r="Y8" i="23"/>
  <c r="Z8" i="23" s="1"/>
  <c r="Y12" i="2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IDEA</author>
  </authors>
  <commentList>
    <comment ref="C219" authorId="0" shapeId="0" xr:uid="{00000000-0006-0000-0000-000001000000}">
      <text>
        <r>
          <rPr>
            <sz val="9"/>
            <color rgb="FF000000"/>
            <rFont val="Tahoma"/>
            <family val="2"/>
          </rPr>
          <t>Selecciones SI, sí es la edicion inicial del informe. No, sí se debe modificar un informe ya emitido y proceda a diligenciar el campo que se activa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Tiberio B</author>
  </authors>
  <commentList>
    <comment ref="B8" authorId="0" shapeId="0" xr:uid="{00000000-0006-0000-0200-000001000000}">
      <text>
        <r>
          <rPr>
            <b/>
            <sz val="9"/>
            <color indexed="81"/>
            <rFont val="Tahoma"/>
            <family val="2"/>
          </rPr>
          <t>Tiberio B:</t>
        </r>
        <r>
          <rPr>
            <sz val="9"/>
            <color indexed="81"/>
            <rFont val="Tahoma"/>
            <family val="2"/>
          </rPr>
          <t xml:space="preserve">
Se ajusta celda para permitir la visulización de dos decimales</t>
        </r>
      </text>
    </comment>
    <comment ref="C22" authorId="0" shapeId="0" xr:uid="{00000000-0006-0000-0200-000002000000}">
      <text>
        <r>
          <rPr>
            <b/>
            <sz val="9"/>
            <color indexed="81"/>
            <rFont val="Tahoma"/>
            <family val="2"/>
          </rPr>
          <t>Tiberio B: se modifica condicional</t>
        </r>
        <r>
          <rPr>
            <sz val="9"/>
            <color indexed="81"/>
            <rFont val="Tahoma"/>
            <family val="2"/>
          </rPr>
          <t xml:space="preserve">
Anterior:
=SI(F10="NO"; "---"; SI(Dia0!J66=1; C20; Dia0!J14))
Nuevo
=SI(ESNUMERO(B8); SI(F10="NO"; "---"; SI(Dia0!J66=1; C20; Dia0!J14)); "Error")</t>
        </r>
      </text>
    </comment>
    <comment ref="C23" authorId="0" shapeId="0" xr:uid="{00000000-0006-0000-0200-000003000000}">
      <text>
        <r>
          <rPr>
            <b/>
            <sz val="9"/>
            <color indexed="81"/>
            <rFont val="Tahoma"/>
            <family val="2"/>
          </rPr>
          <t xml:space="preserve">Tiberio B: se modifica condicional
</t>
        </r>
        <r>
          <rPr>
            <sz val="9"/>
            <color indexed="81"/>
            <rFont val="Tahoma"/>
            <family val="2"/>
          </rPr>
          <t>Anterior:
=SI(F10="NO"; "---"; SI(Dia0!J66=1; C21; Dia0!J17))
Nuevo
=SI(ESNUMERO(B8); SI(F10="NO"; "---"; SI(Dia0!J66=1; C21; Dia0!J17)); "Error")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RedAire 26</author>
    <author>unalmed</author>
    <author>Jaison</author>
    <author>Tiberio B</author>
  </authors>
  <commentList>
    <comment ref="B2" authorId="0" shapeId="0" xr:uid="{00000000-0006-0000-0300-000001000000}">
      <text>
        <r>
          <rPr>
            <b/>
            <sz val="9"/>
            <color rgb="FF000000"/>
            <rFont val="Tahoma"/>
            <family val="2"/>
          </rPr>
          <t>Se recorta y se pega los datos que se copiaron del archivo arrojado por el SRP para dejar evidencia</t>
        </r>
      </text>
    </comment>
    <comment ref="G3" authorId="1" shapeId="0" xr:uid="{00000000-0006-0000-0300-000002000000}">
      <text>
        <r>
          <rPr>
            <b/>
            <sz val="9"/>
            <color rgb="FF000000"/>
            <rFont val="Tahoma"/>
            <family val="2"/>
          </rPr>
          <t xml:space="preserve">Ingresar 
</t>
        </r>
        <r>
          <rPr>
            <b/>
            <sz val="9"/>
            <color rgb="FF000000"/>
            <rFont val="Tahoma"/>
            <family val="2"/>
          </rPr>
          <t>Nombre del archivo</t>
        </r>
      </text>
    </comment>
    <comment ref="AD5" authorId="2" shapeId="0" xr:uid="{00000000-0006-0000-0300-000003000000}">
      <text>
        <r>
          <rPr>
            <b/>
            <sz val="9"/>
            <color indexed="81"/>
            <rFont val="Tahoma"/>
            <family val="2"/>
          </rPr>
          <t xml:space="preserve">Copiar y pegar desde aquí los datos de la columna "Date" de la hoja "pSRP" del archivo de calibración para este día </t>
        </r>
      </text>
    </comment>
    <comment ref="AE5" authorId="2" shapeId="0" xr:uid="{00000000-0006-0000-0300-000004000000}">
      <text>
        <r>
          <rPr>
            <b/>
            <sz val="9"/>
            <color indexed="81"/>
            <rFont val="Tahoma"/>
            <family val="2"/>
          </rPr>
          <t xml:space="preserve">Copiar y pegar desde aquí los datos de la columna "T1" de la hoja "pSRP" del archivo de calibración para este día </t>
        </r>
      </text>
    </comment>
    <comment ref="P20" authorId="0" shapeId="0" xr:uid="{00000000-0006-0000-0300-000005000000}">
      <text>
        <r>
          <rPr>
            <b/>
            <sz val="9"/>
            <color indexed="81"/>
            <rFont val="Tahoma"/>
            <family val="2"/>
          </rPr>
          <t>Fecha en que se realizó la prueba (SRP 55)
aaaa/mm/dd</t>
        </r>
      </text>
    </comment>
    <comment ref="P21" authorId="0" shapeId="0" xr:uid="{00000000-0006-0000-0300-000006000000}">
      <text>
        <r>
          <rPr>
            <b/>
            <sz val="9"/>
            <color indexed="81"/>
            <rFont val="Tahoma"/>
            <family val="2"/>
          </rPr>
          <t>Hora Inicial de la Prueba
(SRP 55)</t>
        </r>
      </text>
    </comment>
    <comment ref="P22" authorId="0" shapeId="0" xr:uid="{00000000-0006-0000-0300-000007000000}">
      <text>
        <r>
          <rPr>
            <b/>
            <sz val="9"/>
            <color indexed="81"/>
            <rFont val="Tahoma"/>
            <family val="2"/>
          </rPr>
          <t>Hora Final de la Prueba
(SRP 55)</t>
        </r>
      </text>
    </comment>
    <comment ref="C35" authorId="0" shapeId="0" xr:uid="{00000000-0006-0000-0300-000008000000}">
      <text>
        <r>
          <rPr>
            <b/>
            <sz val="9"/>
            <color indexed="81"/>
            <rFont val="Tahoma"/>
            <family val="2"/>
          </rPr>
          <t>Fecha en que se realizó la prueba (SRP 55)
aaaa/mm/dd</t>
        </r>
      </text>
    </comment>
    <comment ref="C36" authorId="0" shapeId="0" xr:uid="{00000000-0006-0000-0300-000009000000}">
      <text>
        <r>
          <rPr>
            <b/>
            <sz val="9"/>
            <color indexed="81"/>
            <rFont val="Tahoma"/>
            <family val="2"/>
          </rPr>
          <t>Hora Inicial de la Prueba
(SRP 55)</t>
        </r>
      </text>
    </comment>
    <comment ref="C37" authorId="0" shapeId="0" xr:uid="{00000000-0006-0000-0300-00000A000000}">
      <text>
        <r>
          <rPr>
            <b/>
            <sz val="9"/>
            <color indexed="81"/>
            <rFont val="Tahoma"/>
            <family val="2"/>
          </rPr>
          <t>Hora Final de la Prueba
(SRP 55)</t>
        </r>
      </text>
    </comment>
    <comment ref="G62" authorId="3" shapeId="0" xr:uid="{00000000-0006-0000-0300-00000B000000}">
      <text>
        <r>
          <rPr>
            <b/>
            <sz val="9"/>
            <color indexed="81"/>
            <rFont val="Tahoma"/>
            <family val="2"/>
          </rPr>
          <t xml:space="preserve">Tiberio B: de las celdas G62:H65 se adicona la funcion de Redondear.Menos a un decimal
</t>
        </r>
        <r>
          <rPr>
            <sz val="9"/>
            <color indexed="81"/>
            <rFont val="Tahoma"/>
            <family val="2"/>
          </rPr>
          <t>Anterior:
=ABS((E62-E56)/$K$57*100)
Nuevo:
=REDONDEAR.MENOS(ABS((E62-E56)/$K$57*100); 1)</t>
        </r>
      </text>
    </comment>
    <comment ref="E67" authorId="3" shapeId="0" xr:uid="{00000000-0006-0000-0300-00000C000000}">
      <text>
        <r>
          <rPr>
            <b/>
            <sz val="9"/>
            <color indexed="81"/>
            <rFont val="Tahoma"/>
            <family val="2"/>
          </rPr>
          <t>Tiberio B:</t>
        </r>
        <r>
          <rPr>
            <sz val="9"/>
            <color indexed="81"/>
            <rFont val="Tahoma"/>
            <family val="2"/>
          </rPr>
          <t xml:space="preserve">
se adicina condiconal :
Anterior:
SI(J66=1;"DEJAR PENDIENTE E INTERCEPTO INICIAL";"REALIZAR CAMBIO DE PENDIENTE E INTERCEPTO")
Nuevo:
=SI(ESNUMERO($J$57); SI(J66=1;"DEJAR PENDIENTE E INTERCEPTO INICIAL";"REALIZAR CAMBIO DE PENDIENTE E INTERCEPTO"); "ERROR en Especificación de Linealidad")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RedAire 26</author>
    <author>unalmed</author>
    <author>Jaison</author>
  </authors>
  <commentList>
    <comment ref="B2" authorId="0" shapeId="0" xr:uid="{00000000-0006-0000-0400-000001000000}">
      <text>
        <r>
          <rPr>
            <b/>
            <sz val="9"/>
            <color rgb="FF000000"/>
            <rFont val="Tahoma"/>
            <family val="2"/>
          </rPr>
          <t>Se recorta y se pega los datos que se copiaron del archivo arrojado por el SRP para dejar evidencia</t>
        </r>
      </text>
    </comment>
    <comment ref="G3" authorId="1" shapeId="0" xr:uid="{00000000-0006-0000-0400-000002000000}">
      <text>
        <r>
          <rPr>
            <b/>
            <sz val="9"/>
            <color indexed="81"/>
            <rFont val="Tahoma"/>
            <family val="2"/>
          </rPr>
          <t>Ingresar 
Nombre del archivo</t>
        </r>
      </text>
    </comment>
    <comment ref="AD5" authorId="2" shapeId="0" xr:uid="{00000000-0006-0000-0400-000003000000}">
      <text>
        <r>
          <rPr>
            <b/>
            <sz val="9"/>
            <color indexed="81"/>
            <rFont val="Tahoma"/>
            <family val="2"/>
          </rPr>
          <t xml:space="preserve">Copiar y pegar desde aquí los datos de la columna "Date" de la hoja "pSRP" del archivo de calibración para este día </t>
        </r>
      </text>
    </comment>
    <comment ref="AE5" authorId="2" shapeId="0" xr:uid="{00000000-0006-0000-0400-000004000000}">
      <text>
        <r>
          <rPr>
            <b/>
            <sz val="9"/>
            <color indexed="81"/>
            <rFont val="Tahoma"/>
            <family val="2"/>
          </rPr>
          <t xml:space="preserve">Copiar y pegar desde aquí los datos de la columna "T1" de la hoja "pSRP" del archivo de calibración para este día </t>
        </r>
      </text>
    </comment>
    <comment ref="P20" authorId="0" shapeId="0" xr:uid="{00000000-0006-0000-0400-000005000000}">
      <text>
        <r>
          <rPr>
            <b/>
            <sz val="9"/>
            <color indexed="81"/>
            <rFont val="Tahoma"/>
            <family val="2"/>
          </rPr>
          <t>Fecha en que se realizó la prueba (SRP 55)
aaaa/mm/dd</t>
        </r>
      </text>
    </comment>
    <comment ref="P21" authorId="0" shapeId="0" xr:uid="{00000000-0006-0000-0400-000006000000}">
      <text>
        <r>
          <rPr>
            <b/>
            <sz val="9"/>
            <color indexed="81"/>
            <rFont val="Tahoma"/>
            <family val="2"/>
          </rPr>
          <t>Hora Inicial de la Prueba
(SRP 55)</t>
        </r>
      </text>
    </comment>
    <comment ref="P22" authorId="0" shapeId="0" xr:uid="{00000000-0006-0000-0400-000007000000}">
      <text>
        <r>
          <rPr>
            <b/>
            <sz val="9"/>
            <color indexed="81"/>
            <rFont val="Tahoma"/>
            <family val="2"/>
          </rPr>
          <t>Hora Final de la Prueba
(SRP 55)</t>
        </r>
      </text>
    </comment>
    <comment ref="C41" authorId="0" shapeId="0" xr:uid="{00000000-0006-0000-0400-000008000000}">
      <text>
        <r>
          <rPr>
            <b/>
            <sz val="9"/>
            <color indexed="81"/>
            <rFont val="Tahoma"/>
            <family val="2"/>
          </rPr>
          <t>Fecha en que se realizó la prueba (SRP 55)
aaaa/mm/dd</t>
        </r>
      </text>
    </comment>
    <comment ref="C42" authorId="0" shapeId="0" xr:uid="{00000000-0006-0000-0400-000009000000}">
      <text>
        <r>
          <rPr>
            <b/>
            <sz val="9"/>
            <color indexed="81"/>
            <rFont val="Tahoma"/>
            <family val="2"/>
          </rPr>
          <t>Hora Inicial de la Prueba
(SRP 55)</t>
        </r>
      </text>
    </comment>
    <comment ref="C43" authorId="0" shapeId="0" xr:uid="{00000000-0006-0000-0400-00000A000000}">
      <text>
        <r>
          <rPr>
            <b/>
            <sz val="9"/>
            <color rgb="FF000000"/>
            <rFont val="Tahoma"/>
            <family val="2"/>
          </rPr>
          <t xml:space="preserve">Hora Final de la Prueba
</t>
        </r>
        <r>
          <rPr>
            <b/>
            <sz val="9"/>
            <color rgb="FF000000"/>
            <rFont val="Tahoma"/>
            <family val="2"/>
          </rPr>
          <t>(SRP 55)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RedAire 26</author>
    <author>unalmed</author>
    <author>Jaison</author>
  </authors>
  <commentList>
    <comment ref="B2" authorId="0" shapeId="0" xr:uid="{00000000-0006-0000-0500-000001000000}">
      <text>
        <r>
          <rPr>
            <b/>
            <sz val="9"/>
            <color rgb="FF000000"/>
            <rFont val="Tahoma"/>
            <family val="2"/>
          </rPr>
          <t>Se recorta y se pega los datos que se copiaron del archivo arrojado por el SRP para dejar evidencia</t>
        </r>
      </text>
    </comment>
    <comment ref="G3" authorId="1" shapeId="0" xr:uid="{00000000-0006-0000-0500-000002000000}">
      <text>
        <r>
          <rPr>
            <b/>
            <sz val="9"/>
            <color indexed="81"/>
            <rFont val="Tahoma"/>
            <family val="2"/>
          </rPr>
          <t>Ingresar 
Nombre del archivo</t>
        </r>
      </text>
    </comment>
    <comment ref="AD5" authorId="2" shapeId="0" xr:uid="{00000000-0006-0000-0500-000003000000}">
      <text>
        <r>
          <rPr>
            <b/>
            <sz val="9"/>
            <color indexed="81"/>
            <rFont val="Tahoma"/>
            <family val="2"/>
          </rPr>
          <t xml:space="preserve">Copiar y pegar desde aquí los datos de la columna "Date" de la hoja "pSRP" del archivo de calibración para este día </t>
        </r>
      </text>
    </comment>
    <comment ref="AE5" authorId="2" shapeId="0" xr:uid="{00000000-0006-0000-0500-000004000000}">
      <text>
        <r>
          <rPr>
            <b/>
            <sz val="9"/>
            <color indexed="81"/>
            <rFont val="Tahoma"/>
            <family val="2"/>
          </rPr>
          <t xml:space="preserve">Copiar y pegar desde aquí los datos de la columna "T1" de la hoja "pSRP" del archivo de calibración para este día </t>
        </r>
      </text>
    </comment>
    <comment ref="P20" authorId="0" shapeId="0" xr:uid="{00000000-0006-0000-0500-000005000000}">
      <text>
        <r>
          <rPr>
            <b/>
            <sz val="9"/>
            <color indexed="81"/>
            <rFont val="Tahoma"/>
            <family val="2"/>
          </rPr>
          <t>Fecha en que se realizó la prueba (SRP 55)
aaaa/mm/dd</t>
        </r>
      </text>
    </comment>
    <comment ref="P21" authorId="0" shapeId="0" xr:uid="{00000000-0006-0000-0500-000006000000}">
      <text>
        <r>
          <rPr>
            <b/>
            <sz val="9"/>
            <color indexed="81"/>
            <rFont val="Tahoma"/>
            <family val="2"/>
          </rPr>
          <t>Hora Inicial de la Prueba
(SRP 55)</t>
        </r>
      </text>
    </comment>
    <comment ref="P22" authorId="0" shapeId="0" xr:uid="{00000000-0006-0000-0500-000007000000}">
      <text>
        <r>
          <rPr>
            <b/>
            <sz val="9"/>
            <color indexed="81"/>
            <rFont val="Tahoma"/>
            <family val="2"/>
          </rPr>
          <t>Hora Final de la Prueba
(SRP 55)</t>
        </r>
      </text>
    </comment>
    <comment ref="C41" authorId="0" shapeId="0" xr:uid="{00000000-0006-0000-0500-000008000000}">
      <text>
        <r>
          <rPr>
            <b/>
            <sz val="9"/>
            <color indexed="81"/>
            <rFont val="Tahoma"/>
            <family val="2"/>
          </rPr>
          <t>Fecha en que se realizó la prueba (SRP 55)
aaaa/mm/dd</t>
        </r>
      </text>
    </comment>
    <comment ref="C42" authorId="0" shapeId="0" xr:uid="{00000000-0006-0000-0500-000009000000}">
      <text>
        <r>
          <rPr>
            <b/>
            <sz val="9"/>
            <color rgb="FF000000"/>
            <rFont val="Tahoma"/>
            <family val="2"/>
          </rPr>
          <t xml:space="preserve">Hora Inicial de la Prueba
</t>
        </r>
        <r>
          <rPr>
            <b/>
            <sz val="9"/>
            <color rgb="FF000000"/>
            <rFont val="Tahoma"/>
            <family val="2"/>
          </rPr>
          <t>(SRP 55)</t>
        </r>
      </text>
    </comment>
    <comment ref="C43" authorId="0" shapeId="0" xr:uid="{00000000-0006-0000-0500-00000A000000}">
      <text>
        <r>
          <rPr>
            <b/>
            <sz val="9"/>
            <color rgb="FF000000"/>
            <rFont val="Tahoma"/>
            <family val="2"/>
          </rPr>
          <t xml:space="preserve">Hora Final de la Prueba
</t>
        </r>
        <r>
          <rPr>
            <b/>
            <sz val="9"/>
            <color rgb="FF000000"/>
            <rFont val="Tahoma"/>
            <family val="2"/>
          </rPr>
          <t>(SRP 55)</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RedAire 26</author>
    <author>unalmed</author>
    <author>Jaison</author>
  </authors>
  <commentList>
    <comment ref="B2" authorId="0" shapeId="0" xr:uid="{00000000-0006-0000-0600-000001000000}">
      <text>
        <r>
          <rPr>
            <b/>
            <sz val="9"/>
            <color rgb="FF000000"/>
            <rFont val="Tahoma"/>
            <family val="2"/>
          </rPr>
          <t>Se recorta y se pega los datos que se copiaron del archivo arrojado por el SRP para dejar evidencia</t>
        </r>
      </text>
    </comment>
    <comment ref="G3" authorId="1" shapeId="0" xr:uid="{00000000-0006-0000-0600-000002000000}">
      <text>
        <r>
          <rPr>
            <b/>
            <sz val="9"/>
            <color indexed="81"/>
            <rFont val="Tahoma"/>
            <family val="2"/>
          </rPr>
          <t>Ingresar 
Nombre del archivo</t>
        </r>
      </text>
    </comment>
    <comment ref="AD5" authorId="2" shapeId="0" xr:uid="{00000000-0006-0000-0600-000003000000}">
      <text>
        <r>
          <rPr>
            <b/>
            <sz val="9"/>
            <color indexed="81"/>
            <rFont val="Tahoma"/>
            <family val="2"/>
          </rPr>
          <t xml:space="preserve">Copiar y pegar desde aquí los datos de la columna "Date" de la hoja "pSRP" del archivo de calibración para este día </t>
        </r>
      </text>
    </comment>
    <comment ref="AE5" authorId="2" shapeId="0" xr:uid="{00000000-0006-0000-0600-000004000000}">
      <text>
        <r>
          <rPr>
            <b/>
            <sz val="9"/>
            <color indexed="81"/>
            <rFont val="Tahoma"/>
            <family val="2"/>
          </rPr>
          <t xml:space="preserve">Copiar y pegar desde aquí los datos de la columna "T1" de la hoja "pSRP" del archivo de calibración para este día </t>
        </r>
      </text>
    </comment>
    <comment ref="P20" authorId="0" shapeId="0" xr:uid="{00000000-0006-0000-0600-000005000000}">
      <text>
        <r>
          <rPr>
            <b/>
            <sz val="9"/>
            <color indexed="81"/>
            <rFont val="Tahoma"/>
            <family val="2"/>
          </rPr>
          <t>Fecha en que se realizó la prueba (SRP 55)
aaaa/mm/dd</t>
        </r>
      </text>
    </comment>
    <comment ref="P21" authorId="0" shapeId="0" xr:uid="{00000000-0006-0000-0600-000006000000}">
      <text>
        <r>
          <rPr>
            <b/>
            <sz val="9"/>
            <color indexed="81"/>
            <rFont val="Tahoma"/>
            <family val="2"/>
          </rPr>
          <t>Hora Inicial de la Prueba
(SRP 55)</t>
        </r>
      </text>
    </comment>
    <comment ref="P22" authorId="0" shapeId="0" xr:uid="{00000000-0006-0000-0600-000007000000}">
      <text>
        <r>
          <rPr>
            <b/>
            <sz val="9"/>
            <color indexed="81"/>
            <rFont val="Tahoma"/>
            <family val="2"/>
          </rPr>
          <t>Hora Final de la Prueba
(SRP 55)</t>
        </r>
      </text>
    </comment>
    <comment ref="C41" authorId="0" shapeId="0" xr:uid="{00000000-0006-0000-0600-000008000000}">
      <text>
        <r>
          <rPr>
            <b/>
            <sz val="9"/>
            <color indexed="81"/>
            <rFont val="Tahoma"/>
            <family val="2"/>
          </rPr>
          <t>Fecha en que se realizó la prueba (SRP 55)
aaaa/mm/dd</t>
        </r>
      </text>
    </comment>
    <comment ref="C42" authorId="0" shapeId="0" xr:uid="{00000000-0006-0000-0600-000009000000}">
      <text>
        <r>
          <rPr>
            <b/>
            <sz val="9"/>
            <color indexed="81"/>
            <rFont val="Tahoma"/>
            <family val="2"/>
          </rPr>
          <t>Hora Inicial de la Prueba
(SRP 55)</t>
        </r>
      </text>
    </comment>
    <comment ref="C43" authorId="0" shapeId="0" xr:uid="{00000000-0006-0000-0600-00000A000000}">
      <text>
        <r>
          <rPr>
            <b/>
            <sz val="9"/>
            <color rgb="FF000000"/>
            <rFont val="Tahoma"/>
            <family val="2"/>
          </rPr>
          <t xml:space="preserve">Hora Final de la Prueba
</t>
        </r>
        <r>
          <rPr>
            <b/>
            <sz val="9"/>
            <color rgb="FF000000"/>
            <rFont val="Tahoma"/>
            <family val="2"/>
          </rPr>
          <t>(SRP 55)</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RedAire 26</author>
    <author>unalmed</author>
    <author>Jaison</author>
  </authors>
  <commentList>
    <comment ref="B2" authorId="0" shapeId="0" xr:uid="{00000000-0006-0000-0700-000001000000}">
      <text>
        <r>
          <rPr>
            <b/>
            <sz val="9"/>
            <color rgb="FF000000"/>
            <rFont val="Tahoma"/>
            <family val="2"/>
          </rPr>
          <t>Se recorta y se pega los datos que se copiaron del archivo arrojado por el SRP para dejar evidencia</t>
        </r>
      </text>
    </comment>
    <comment ref="G3" authorId="1" shapeId="0" xr:uid="{1AA774E3-3903-4B69-A82E-542567BA7EB9}">
      <text>
        <r>
          <rPr>
            <b/>
            <sz val="9"/>
            <color indexed="81"/>
            <rFont val="Tahoma"/>
            <family val="2"/>
          </rPr>
          <t>Ingresar 
Nombre del archivo</t>
        </r>
      </text>
    </comment>
    <comment ref="AD5" authorId="2" shapeId="0" xr:uid="{00000000-0006-0000-0700-000003000000}">
      <text>
        <r>
          <rPr>
            <b/>
            <sz val="9"/>
            <color indexed="81"/>
            <rFont val="Tahoma"/>
            <family val="2"/>
          </rPr>
          <t xml:space="preserve">Copiar y pegar desde aquí los datos de la columna "Date" de la hoja "pSRP" del archivo de calibración para este día </t>
        </r>
      </text>
    </comment>
    <comment ref="AE5" authorId="2" shapeId="0" xr:uid="{00000000-0006-0000-0700-000004000000}">
      <text>
        <r>
          <rPr>
            <b/>
            <sz val="9"/>
            <color indexed="81"/>
            <rFont val="Tahoma"/>
            <family val="2"/>
          </rPr>
          <t xml:space="preserve">Copiar y pegar desde aquí los datos de la columna "T1" de la hoja "pSRP" del archivo de calibración para este día </t>
        </r>
      </text>
    </comment>
    <comment ref="P20" authorId="0" shapeId="0" xr:uid="{00000000-0006-0000-0700-000005000000}">
      <text>
        <r>
          <rPr>
            <b/>
            <sz val="9"/>
            <color indexed="81"/>
            <rFont val="Tahoma"/>
            <family val="2"/>
          </rPr>
          <t>Fecha en que se realizó la prueba (SRP 55)
aaaa/mm/dd</t>
        </r>
      </text>
    </comment>
    <comment ref="P21" authorId="0" shapeId="0" xr:uid="{00000000-0006-0000-0700-000006000000}">
      <text>
        <r>
          <rPr>
            <b/>
            <sz val="9"/>
            <color indexed="81"/>
            <rFont val="Tahoma"/>
            <family val="2"/>
          </rPr>
          <t>Hora Inicial de la Prueba
(SRP 55)</t>
        </r>
      </text>
    </comment>
    <comment ref="P22" authorId="0" shapeId="0" xr:uid="{00000000-0006-0000-0700-000007000000}">
      <text>
        <r>
          <rPr>
            <b/>
            <sz val="9"/>
            <color indexed="81"/>
            <rFont val="Tahoma"/>
            <family val="2"/>
          </rPr>
          <t>Hora Final de la Prueba
(SRP 55)</t>
        </r>
      </text>
    </comment>
    <comment ref="C41" authorId="0" shapeId="0" xr:uid="{00000000-0006-0000-0700-000008000000}">
      <text>
        <r>
          <rPr>
            <b/>
            <sz val="9"/>
            <color indexed="81"/>
            <rFont val="Tahoma"/>
            <family val="2"/>
          </rPr>
          <t>Fecha en que se realizó la prueba (SRP 55)
aaaa/mm/dd</t>
        </r>
      </text>
    </comment>
    <comment ref="C42" authorId="0" shapeId="0" xr:uid="{00000000-0006-0000-0700-000009000000}">
      <text>
        <r>
          <rPr>
            <b/>
            <sz val="9"/>
            <color indexed="81"/>
            <rFont val="Tahoma"/>
            <family val="2"/>
          </rPr>
          <t>Hora Inicial de la Prueba
(SRP 55)</t>
        </r>
      </text>
    </comment>
    <comment ref="C43" authorId="0" shapeId="0" xr:uid="{00000000-0006-0000-0700-00000A000000}">
      <text>
        <r>
          <rPr>
            <b/>
            <sz val="9"/>
            <color indexed="81"/>
            <rFont val="Tahoma"/>
            <family val="2"/>
          </rPr>
          <t>Hora Final de la Prueba
(SRP 55)</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RedAire 26</author>
    <author>unalmed</author>
    <author>Jaison</author>
  </authors>
  <commentList>
    <comment ref="B2" authorId="0" shapeId="0" xr:uid="{00000000-0006-0000-0800-000001000000}">
      <text>
        <r>
          <rPr>
            <b/>
            <sz val="9"/>
            <color rgb="FF000000"/>
            <rFont val="Tahoma"/>
            <family val="2"/>
          </rPr>
          <t>Se recorta y se pega los datos que se copiaron del archivo arrojado por el SRP para dejar evidencia</t>
        </r>
      </text>
    </comment>
    <comment ref="G3" authorId="1" shapeId="0" xr:uid="{00000000-0006-0000-0800-000002000000}">
      <text>
        <r>
          <rPr>
            <b/>
            <sz val="9"/>
            <color indexed="81"/>
            <rFont val="Tahoma"/>
            <family val="2"/>
          </rPr>
          <t>Ingresar 
Nombre del archivo</t>
        </r>
      </text>
    </comment>
    <comment ref="AD5" authorId="2" shapeId="0" xr:uid="{00000000-0006-0000-0800-000003000000}">
      <text>
        <r>
          <rPr>
            <b/>
            <sz val="9"/>
            <color indexed="81"/>
            <rFont val="Tahoma"/>
            <family val="2"/>
          </rPr>
          <t xml:space="preserve">Copiar y pegar desde aquí los datos de la columna "Date" de la hoja "pSRP" del archivo de calibración para este día </t>
        </r>
      </text>
    </comment>
    <comment ref="AE5" authorId="2" shapeId="0" xr:uid="{00000000-0006-0000-0800-000004000000}">
      <text>
        <r>
          <rPr>
            <b/>
            <sz val="9"/>
            <color indexed="81"/>
            <rFont val="Tahoma"/>
            <family val="2"/>
          </rPr>
          <t xml:space="preserve">Copiar y pegar desde aquí los datos de la columna "T1" de la hoja "pSRP" del archivo de calibración para este día </t>
        </r>
      </text>
    </comment>
    <comment ref="P20" authorId="0" shapeId="0" xr:uid="{00000000-0006-0000-0800-000005000000}">
      <text>
        <r>
          <rPr>
            <b/>
            <sz val="9"/>
            <color indexed="81"/>
            <rFont val="Tahoma"/>
            <family val="2"/>
          </rPr>
          <t>Fecha en que se realizó la prueba (SRP 55)
aaaa/mm/dd</t>
        </r>
      </text>
    </comment>
    <comment ref="P21" authorId="0" shapeId="0" xr:uid="{00000000-0006-0000-0800-000006000000}">
      <text>
        <r>
          <rPr>
            <b/>
            <sz val="9"/>
            <color indexed="81"/>
            <rFont val="Tahoma"/>
            <family val="2"/>
          </rPr>
          <t>Hora Inicial de la Prueba
(SRP 55)</t>
        </r>
      </text>
    </comment>
    <comment ref="P22" authorId="0" shapeId="0" xr:uid="{00000000-0006-0000-0800-000007000000}">
      <text>
        <r>
          <rPr>
            <b/>
            <sz val="9"/>
            <color indexed="81"/>
            <rFont val="Tahoma"/>
            <family val="2"/>
          </rPr>
          <t>Hora Final de la Prueba
(SRP 55)</t>
        </r>
      </text>
    </comment>
    <comment ref="C41" authorId="0" shapeId="0" xr:uid="{00000000-0006-0000-0800-000008000000}">
      <text>
        <r>
          <rPr>
            <b/>
            <sz val="9"/>
            <color indexed="81"/>
            <rFont val="Tahoma"/>
            <family val="2"/>
          </rPr>
          <t>Fecha en que se realizó la prueba (SRP 55)
aaaa/mm/dd</t>
        </r>
      </text>
    </comment>
    <comment ref="C42" authorId="0" shapeId="0" xr:uid="{00000000-0006-0000-0800-000009000000}">
      <text>
        <r>
          <rPr>
            <b/>
            <sz val="9"/>
            <color indexed="81"/>
            <rFont val="Tahoma"/>
            <family val="2"/>
          </rPr>
          <t>Hora Inicial de la Prueba
(SRP 55)</t>
        </r>
      </text>
    </comment>
    <comment ref="C43" authorId="0" shapeId="0" xr:uid="{00000000-0006-0000-0800-00000A000000}">
      <text>
        <r>
          <rPr>
            <b/>
            <sz val="9"/>
            <color indexed="81"/>
            <rFont val="Tahoma"/>
            <family val="2"/>
          </rPr>
          <t>Hora Final de la Prueba
(SRP 55)</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RedAire 26</author>
    <author>unalmed</author>
    <author>Jaison</author>
  </authors>
  <commentList>
    <comment ref="B2" authorId="0" shapeId="0" xr:uid="{00000000-0006-0000-0900-000001000000}">
      <text>
        <r>
          <rPr>
            <b/>
            <sz val="9"/>
            <color rgb="FF000000"/>
            <rFont val="Tahoma"/>
            <family val="2"/>
          </rPr>
          <t>Se recorta y se pega los datos que se copiaron del archivo arrojado por el SRP para dejar evidencia</t>
        </r>
      </text>
    </comment>
    <comment ref="G3" authorId="1" shapeId="0" xr:uid="{00000000-0006-0000-0900-000002000000}">
      <text>
        <r>
          <rPr>
            <b/>
            <sz val="9"/>
            <color rgb="FF000000"/>
            <rFont val="Tahoma"/>
            <family val="2"/>
          </rPr>
          <t xml:space="preserve">Ingresar 
</t>
        </r>
        <r>
          <rPr>
            <b/>
            <sz val="9"/>
            <color rgb="FF000000"/>
            <rFont val="Tahoma"/>
            <family val="2"/>
          </rPr>
          <t>Nombre del archivo</t>
        </r>
      </text>
    </comment>
    <comment ref="AD5" authorId="2" shapeId="0" xr:uid="{00000000-0006-0000-0900-000003000000}">
      <text>
        <r>
          <rPr>
            <b/>
            <sz val="9"/>
            <color indexed="81"/>
            <rFont val="Tahoma"/>
            <family val="2"/>
          </rPr>
          <t xml:space="preserve">Copiar y pegar desde aquí los datos de la columna "Date" de la hoja "pSRP" del archivo de calibración para este día </t>
        </r>
      </text>
    </comment>
    <comment ref="AE5" authorId="2" shapeId="0" xr:uid="{00000000-0006-0000-0900-000004000000}">
      <text>
        <r>
          <rPr>
            <b/>
            <sz val="9"/>
            <color indexed="81"/>
            <rFont val="Tahoma"/>
            <family val="2"/>
          </rPr>
          <t xml:space="preserve">Copiar y pegar desde aquí los datos de la columna "T1" de la hoja "pSRP" del archivo de calibración para este día </t>
        </r>
      </text>
    </comment>
    <comment ref="P20" authorId="0" shapeId="0" xr:uid="{00000000-0006-0000-0900-000005000000}">
      <text>
        <r>
          <rPr>
            <b/>
            <sz val="9"/>
            <color indexed="81"/>
            <rFont val="Tahoma"/>
            <family val="2"/>
          </rPr>
          <t>Fecha en que se realizó la prueba (SRP 55)
aaaa/mm/dd</t>
        </r>
      </text>
    </comment>
    <comment ref="P21" authorId="0" shapeId="0" xr:uid="{00000000-0006-0000-0900-000006000000}">
      <text>
        <r>
          <rPr>
            <b/>
            <sz val="9"/>
            <color indexed="81"/>
            <rFont val="Tahoma"/>
            <family val="2"/>
          </rPr>
          <t>Hora Inicial de la Prueba
(SRP 55)</t>
        </r>
      </text>
    </comment>
    <comment ref="P22" authorId="0" shapeId="0" xr:uid="{00000000-0006-0000-0900-000007000000}">
      <text>
        <r>
          <rPr>
            <b/>
            <sz val="9"/>
            <color indexed="81"/>
            <rFont val="Tahoma"/>
            <family val="2"/>
          </rPr>
          <t>Hora Final de la Prueba
(SRP 55)</t>
        </r>
      </text>
    </comment>
    <comment ref="C41" authorId="0" shapeId="0" xr:uid="{00000000-0006-0000-0900-000008000000}">
      <text>
        <r>
          <rPr>
            <b/>
            <sz val="9"/>
            <color indexed="81"/>
            <rFont val="Tahoma"/>
            <family val="2"/>
          </rPr>
          <t>Fecha en que se realizó la prueba (SRP 55)
aaaa/mm/dd</t>
        </r>
      </text>
    </comment>
    <comment ref="C42" authorId="0" shapeId="0" xr:uid="{00000000-0006-0000-0900-000009000000}">
      <text>
        <r>
          <rPr>
            <b/>
            <sz val="9"/>
            <color indexed="81"/>
            <rFont val="Tahoma"/>
            <family val="2"/>
          </rPr>
          <t>Hora Inicial de la Prueba
(SRP 55)</t>
        </r>
      </text>
    </comment>
    <comment ref="C43" authorId="0" shapeId="0" xr:uid="{00000000-0006-0000-0900-00000A000000}">
      <text>
        <r>
          <rPr>
            <b/>
            <sz val="9"/>
            <color rgb="FF000000"/>
            <rFont val="Tahoma"/>
            <family val="2"/>
          </rPr>
          <t xml:space="preserve">Hora Final de la Prueba
</t>
        </r>
        <r>
          <rPr>
            <b/>
            <sz val="9"/>
            <color rgb="FF000000"/>
            <rFont val="Tahoma"/>
            <family val="2"/>
          </rPr>
          <t>(SRP 55)</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TBH</author>
    <author>IDEA</author>
    <author>Calaire 1</author>
    <author>Jaison</author>
  </authors>
  <commentList>
    <comment ref="J6" authorId="0" shapeId="0" xr:uid="{00000000-0006-0000-0B00-000001000000}">
      <text>
        <r>
          <rPr>
            <b/>
            <sz val="9"/>
            <color rgb="FF000000"/>
            <rFont val="Tahoma"/>
            <family val="2"/>
          </rPr>
          <t>INGRESAR VALOR EN LA CELDA</t>
        </r>
      </text>
    </comment>
    <comment ref="K6" authorId="1" shapeId="0" xr:uid="{00000000-0006-0000-0B00-000002000000}">
      <text>
        <r>
          <rPr>
            <b/>
            <sz val="9"/>
            <color indexed="81"/>
            <rFont val="Tahoma"/>
            <family val="2"/>
          </rPr>
          <t xml:space="preserve">Predeterminado.
</t>
        </r>
        <r>
          <rPr>
            <sz val="9"/>
            <color indexed="81"/>
            <rFont val="Tahoma"/>
            <family val="2"/>
          </rPr>
          <t>Es la resoloción indicada en los reportes del BIPM</t>
        </r>
      </text>
    </comment>
    <comment ref="L6" authorId="0" shapeId="0" xr:uid="{00000000-0006-0000-0B00-000003000000}">
      <text>
        <r>
          <rPr>
            <b/>
            <sz val="9"/>
            <color indexed="81"/>
            <rFont val="Tahoma"/>
            <family val="2"/>
          </rPr>
          <t>INGRESAR VALOR EN LA CELDA</t>
        </r>
      </text>
    </comment>
    <comment ref="S7" authorId="2" shapeId="0" xr:uid="{00000000-0006-0000-0B00-000004000000}">
      <text>
        <r>
          <rPr>
            <b/>
            <sz val="9"/>
            <color indexed="81"/>
            <rFont val="Tahoma"/>
            <family val="2"/>
          </rPr>
          <t>Calaire 1:</t>
        </r>
        <r>
          <rPr>
            <sz val="9"/>
            <color indexed="81"/>
            <rFont val="Tahoma"/>
            <family val="2"/>
          </rPr>
          <t xml:space="preserve">
Estos valores son la validación de le ecuación de Evaluación Ueval, que asegura incertidumbre mayor a CMC</t>
        </r>
      </text>
    </comment>
    <comment ref="T10" authorId="3" shapeId="0" xr:uid="{00000000-0006-0000-0B00-000005000000}">
      <text>
        <r>
          <rPr>
            <sz val="9"/>
            <color indexed="81"/>
            <rFont val="Tahoma"/>
            <family val="2"/>
          </rPr>
          <t xml:space="preserve">
Offset calculado teniendo en cuenta que Uebp&gt;CMC</t>
        </r>
      </text>
    </comment>
    <comment ref="Y12" authorId="3" shapeId="0" xr:uid="{00000000-0006-0000-0B00-000006000000}">
      <text>
        <r>
          <rPr>
            <sz val="9"/>
            <color indexed="81"/>
            <rFont val="Tahoma"/>
            <family val="2"/>
          </rPr>
          <t>Confirmación de cálculo de Offset con Columna T "ΔU" y corrobora cálculos de hoja "EcuOffset" donde además se puede verificar visualmente con gráfica la mejora al aplicar offset</t>
        </r>
      </text>
    </comment>
    <comment ref="B13" authorId="2" shapeId="0" xr:uid="{00000000-0006-0000-0B00-000007000000}">
      <text>
        <r>
          <rPr>
            <b/>
            <sz val="9"/>
            <color indexed="81"/>
            <rFont val="Tahoma"/>
            <family val="2"/>
          </rPr>
          <t>Calaire 1:</t>
        </r>
        <r>
          <rPr>
            <sz val="9"/>
            <color indexed="81"/>
            <rFont val="Tahoma"/>
            <family val="2"/>
          </rPr>
          <t xml:space="preserve">
Número de parejas
Valor típico= 12
</t>
        </r>
      </text>
    </comment>
    <comment ref="B16" authorId="2" shapeId="0" xr:uid="{00000000-0006-0000-0B00-000008000000}">
      <text>
        <r>
          <rPr>
            <b/>
            <sz val="9"/>
            <color indexed="81"/>
            <rFont val="Tahoma"/>
            <family val="2"/>
          </rPr>
          <t xml:space="preserve">Calaire 1:
</t>
        </r>
        <r>
          <rPr>
            <sz val="9"/>
            <color indexed="81"/>
            <rFont val="Tahoma"/>
            <family val="2"/>
          </rPr>
          <t>Número de repeticiones por punto. Se extrae del Software del SRP "Values in mean"
Valor típico= 8</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Jaison</author>
  </authors>
  <commentList>
    <comment ref="N11" authorId="0" shapeId="0" xr:uid="{00000000-0006-0000-0C00-000001000000}">
      <text>
        <r>
          <rPr>
            <b/>
            <sz val="9"/>
            <color indexed="81"/>
            <rFont val="Tahoma"/>
            <family val="2"/>
          </rPr>
          <t>Jaison:</t>
        </r>
        <r>
          <rPr>
            <sz val="9"/>
            <color indexed="81"/>
            <rFont val="Tahoma"/>
            <family val="2"/>
          </rPr>
          <t xml:space="preserve">
Si ambos son positivos offset=0, si alguno es negativo es el offset, si los dos son negativos usa el ABS mayor como offset</t>
        </r>
      </text>
    </comment>
  </commentList>
</comments>
</file>

<file path=xl/sharedStrings.xml><?xml version="1.0" encoding="utf-8"?>
<sst xmlns="http://schemas.openxmlformats.org/spreadsheetml/2006/main" count="6906" uniqueCount="506">
  <si>
    <t>r</t>
  </si>
  <si>
    <t>lin reg</t>
  </si>
  <si>
    <t>SRP55</t>
  </si>
  <si>
    <t>Día 1</t>
  </si>
  <si>
    <t>Día 2</t>
  </si>
  <si>
    <t>Día 3</t>
  </si>
  <si>
    <t>Día 4</t>
  </si>
  <si>
    <t>Día 5</t>
  </si>
  <si>
    <t>Día 6</t>
  </si>
  <si>
    <r>
      <t>slope(m</t>
    </r>
    <r>
      <rPr>
        <b/>
        <sz val="8"/>
        <color indexed="8"/>
        <rFont val="Times New Roman"/>
        <family val="1"/>
      </rPr>
      <t>i</t>
    </r>
    <r>
      <rPr>
        <b/>
        <sz val="11"/>
        <color indexed="8"/>
        <rFont val="Times New Roman"/>
        <family val="1"/>
      </rPr>
      <t>)</t>
    </r>
  </si>
  <si>
    <r>
      <t>intcpt(I</t>
    </r>
    <r>
      <rPr>
        <b/>
        <sz val="9"/>
        <color indexed="8"/>
        <rFont val="Times New Roman"/>
        <family val="1"/>
      </rPr>
      <t>i</t>
    </r>
    <r>
      <rPr>
        <b/>
        <sz val="11"/>
        <color indexed="8"/>
        <rFont val="Times New Roman"/>
        <family val="1"/>
      </rPr>
      <t>)</t>
    </r>
  </si>
  <si>
    <t>Sm:</t>
  </si>
  <si>
    <t>Si:</t>
  </si>
  <si>
    <t>Error</t>
  </si>
  <si>
    <t>Temp</t>
  </si>
  <si>
    <t>°C</t>
  </si>
  <si>
    <t>Fecha:</t>
  </si>
  <si>
    <t>Slope inicial</t>
  </si>
  <si>
    <t>Dark Offset Inicial (mV)</t>
  </si>
  <si>
    <t>Offset Inicial</t>
  </si>
  <si>
    <t>Dark Offset final (mV)</t>
  </si>
  <si>
    <t>%</t>
  </si>
  <si>
    <t>Fecha</t>
  </si>
  <si>
    <t>RH</t>
  </si>
  <si>
    <t>Promedio</t>
  </si>
  <si>
    <t>Presión</t>
  </si>
  <si>
    <t>Código del Servicio</t>
  </si>
  <si>
    <t>Fecha de emisión:</t>
  </si>
  <si>
    <t>Cliente:</t>
  </si>
  <si>
    <t>Customer</t>
  </si>
  <si>
    <t>Equipo:</t>
  </si>
  <si>
    <t>Fabricante:</t>
  </si>
  <si>
    <t>Manufacturer</t>
  </si>
  <si>
    <t>Modelo / Serie:</t>
  </si>
  <si>
    <t>Identificación del equipo</t>
  </si>
  <si>
    <t>Fecha de recepción:</t>
  </si>
  <si>
    <t>Date of reception</t>
  </si>
  <si>
    <t>El laboratorio de calidad del aire CALAIRE custodia, asegura y mantiene la trazabilidad de los patrones de trabajo utilizados en estas mediciones, con patrones nacionales e internacionales referenciados al sistema internacional de unidades (SI).</t>
  </si>
  <si>
    <t>Serial</t>
  </si>
  <si>
    <t>FIN DEL CERTIFICADO</t>
  </si>
  <si>
    <t>PROMEDIO</t>
  </si>
  <si>
    <t>a</t>
  </si>
  <si>
    <t>Issue date</t>
  </si>
  <si>
    <t>Fecha de calibración:</t>
  </si>
  <si>
    <t>Date of calibration</t>
  </si>
  <si>
    <t>Fecha HH:MM</t>
  </si>
  <si>
    <t>Guest</t>
  </si>
  <si>
    <t>/</t>
  </si>
  <si>
    <t>Min RH</t>
  </si>
  <si>
    <t>Max RH</t>
  </si>
  <si>
    <t xml:space="preserve">Model / Serial </t>
  </si>
  <si>
    <t>Promedio °C</t>
  </si>
  <si>
    <t>Promedio RH</t>
  </si>
  <si>
    <t>Temperatura</t>
  </si>
  <si>
    <t>Humedad</t>
  </si>
  <si>
    <t>Se recorta y se pega los datos que se copiaron del archivo arrojado por el SRP para dejar evidencia</t>
  </si>
  <si>
    <t>C</t>
  </si>
  <si>
    <t>1. TRAZABILIDAD</t>
  </si>
  <si>
    <t xml:space="preserve">3. MÉTODO DE CALIBRACIÓN </t>
  </si>
  <si>
    <t xml:space="preserve">4. CONDICIONES AMBIENTALES </t>
  </si>
  <si>
    <t>5. RESULTADOS DE CALIBRACIÓN</t>
  </si>
  <si>
    <t>Valor Inicial</t>
  </si>
  <si>
    <t>Pendiente</t>
  </si>
  <si>
    <t xml:space="preserve">Fecha: </t>
  </si>
  <si>
    <t>DíA 1</t>
  </si>
  <si>
    <t>-</t>
  </si>
  <si>
    <t>DíA 2</t>
  </si>
  <si>
    <t>Std. Dev</t>
  </si>
  <si>
    <t>DíA 3</t>
  </si>
  <si>
    <t>DíA 4</t>
  </si>
  <si>
    <t>DíA 5</t>
  </si>
  <si>
    <t>DíA 6</t>
  </si>
  <si>
    <t>FIRMA AUTORIZADA</t>
  </si>
  <si>
    <t>Laboratory Head</t>
  </si>
  <si>
    <t>SELLO</t>
  </si>
  <si>
    <t>Lable</t>
  </si>
  <si>
    <t>Reg. Lineal</t>
  </si>
  <si>
    <t>Desv. Est.</t>
  </si>
  <si>
    <t>Temp SD</t>
  </si>
  <si>
    <t>Pres SD</t>
  </si>
  <si>
    <t>Hum SD</t>
  </si>
  <si>
    <t>SD</t>
  </si>
  <si>
    <t>Nuevo Slope para Fotómetro</t>
  </si>
  <si>
    <t>Nuevo Intercep. para Fotómetro</t>
  </si>
  <si>
    <t>Aplicando corrección con el nuevo Slope Y Offset:</t>
  </si>
  <si>
    <r>
      <t>Intercepto (</t>
    </r>
    <r>
      <rPr>
        <b/>
        <sz val="10"/>
        <color indexed="8"/>
        <rFont val="Vijaya"/>
        <family val="2"/>
      </rPr>
      <t>I</t>
    </r>
    <r>
      <rPr>
        <b/>
        <sz val="10"/>
        <color indexed="8"/>
        <rFont val="Arial"/>
        <family val="2"/>
      </rPr>
      <t>)</t>
    </r>
  </si>
  <si>
    <r>
      <t>Pendiente (</t>
    </r>
    <r>
      <rPr>
        <b/>
        <sz val="10"/>
        <color indexed="8"/>
        <rFont val="Vijaya"/>
        <family val="2"/>
      </rPr>
      <t>m</t>
    </r>
    <r>
      <rPr>
        <b/>
        <sz val="10"/>
        <color indexed="8"/>
        <rFont val="Arial"/>
        <family val="2"/>
      </rPr>
      <t>)</t>
    </r>
  </si>
  <si>
    <r>
      <t xml:space="preserve">Patrón Nivel 1: </t>
    </r>
    <r>
      <rPr>
        <sz val="9"/>
        <color indexed="8"/>
        <rFont val="Calibri"/>
        <family val="2"/>
      </rPr>
      <t>¹</t>
    </r>
  </si>
  <si>
    <r>
      <t xml:space="preserve">Equipo Nivel 2: </t>
    </r>
    <r>
      <rPr>
        <sz val="9"/>
        <color indexed="8"/>
        <rFont val="Calibri"/>
        <family val="2"/>
      </rPr>
      <t>¹</t>
    </r>
    <r>
      <rPr>
        <sz val="9"/>
        <color indexed="8"/>
        <rFont val="Arial"/>
        <family val="2"/>
      </rPr>
      <t xml:space="preserve"> </t>
    </r>
    <r>
      <rPr>
        <sz val="9"/>
        <color indexed="8"/>
        <rFont val="Calibri"/>
        <family val="2"/>
      </rPr>
      <t>²</t>
    </r>
  </si>
  <si>
    <t>Patrón Nivel 1: ¹</t>
  </si>
  <si>
    <t>Equipo Nivel 2: ¹ ²</t>
  </si>
  <si>
    <t>Horas</t>
  </si>
  <si>
    <t>Temp Max</t>
  </si>
  <si>
    <t>Temp Min</t>
  </si>
  <si>
    <t>del Lab</t>
  </si>
  <si>
    <t>Sensor Lab</t>
  </si>
  <si>
    <t>Hora</t>
  </si>
  <si>
    <t>: Promedios</t>
  </si>
  <si>
    <t>Fecha Calibr.</t>
  </si>
  <si>
    <t>7. OBSERVACIONES</t>
  </si>
  <si>
    <t>U Reg Lineal</t>
  </si>
  <si>
    <t>m (Pendiente)</t>
  </si>
  <si>
    <t>Punto</t>
  </si>
  <si>
    <t>X (SRP)</t>
  </si>
  <si>
    <t>Y (Objeto)</t>
  </si>
  <si>
    <t>Yj-(b+Xj*m)</t>
  </si>
  <si>
    <t>Y-Xprom</t>
  </si>
  <si>
    <t>Uo</t>
  </si>
  <si>
    <t>Urepetibilidad</t>
  </si>
  <si>
    <t>Upatron</t>
  </si>
  <si>
    <t>b (Intercepto)</t>
  </si>
  <si>
    <t>n</t>
  </si>
  <si>
    <t>p</t>
  </si>
  <si>
    <t>Coef Corr</t>
  </si>
  <si>
    <t>Xprom</t>
  </si>
  <si>
    <t>S</t>
  </si>
  <si>
    <t>b</t>
  </si>
  <si>
    <t>Sxx</t>
  </si>
  <si>
    <t>DIA 1</t>
  </si>
  <si>
    <t>DIA 2</t>
  </si>
  <si>
    <t>DIA 3</t>
  </si>
  <si>
    <t>DIA 4</t>
  </si>
  <si>
    <t>DIA 5</t>
  </si>
  <si>
    <t>DIA 6</t>
  </si>
  <si>
    <t>SRP</t>
  </si>
  <si>
    <t>OBJETO BAJO PRUEBA</t>
  </si>
  <si>
    <t>Rep</t>
  </si>
  <si>
    <t>Ozone</t>
  </si>
  <si>
    <t>Diferencia</t>
  </si>
  <si>
    <t>Datos por Día</t>
  </si>
  <si>
    <t>Total Datos</t>
  </si>
  <si>
    <t>Desvación estandar de la poblacion</t>
  </si>
  <si>
    <t>Urepetibilidad total</t>
  </si>
  <si>
    <t>6. INCERTIDUMBRE</t>
  </si>
  <si>
    <t xml:space="preserve">5.2 Relación de Verificación </t>
  </si>
  <si>
    <t>Valor Final</t>
  </si>
  <si>
    <t>ID Certificado de Calibración</t>
  </si>
  <si>
    <r>
      <rPr>
        <sz val="14"/>
        <rFont val="Vijaya"/>
        <family val="2"/>
      </rPr>
      <t>Uexp</t>
    </r>
    <r>
      <rPr>
        <sz val="11"/>
        <rFont val="Calibri"/>
        <family val="2"/>
      </rPr>
      <t xml:space="preserve"> = Incertidumbre expandida </t>
    </r>
  </si>
  <si>
    <r>
      <rPr>
        <sz val="14"/>
        <rFont val="Vijaya"/>
        <family val="2"/>
      </rPr>
      <t>x</t>
    </r>
    <r>
      <rPr>
        <sz val="11"/>
        <rFont val="Calibri"/>
        <family val="2"/>
      </rPr>
      <t xml:space="preserve"> = Concentración generada del objeto bajo prueba.</t>
    </r>
  </si>
  <si>
    <t>Promed Tem</t>
  </si>
  <si>
    <t>Promed Pres</t>
  </si>
  <si>
    <t>Min Tem</t>
  </si>
  <si>
    <t>Min Pres</t>
  </si>
  <si>
    <t>Max Tem</t>
  </si>
  <si>
    <t>Max Pres</t>
  </si>
  <si>
    <t>Δ Tem</t>
  </si>
  <si>
    <t>Δ Pres</t>
  </si>
  <si>
    <t>Δ RH</t>
  </si>
  <si>
    <t>SN</t>
  </si>
  <si>
    <t>m3</t>
  </si>
  <si>
    <t>m2</t>
  </si>
  <si>
    <t>m1</t>
  </si>
  <si>
    <t>MIN mbar</t>
  </si>
  <si>
    <t>MAX mbar</t>
  </si>
  <si>
    <t>Desv. Están. Nivel 1</t>
  </si>
  <si>
    <t>% Diferencia:</t>
  </si>
  <si>
    <t>5.4 Desviación Estándar Relativa de Pendientes e Interceptos</t>
  </si>
  <si>
    <t>Presion B. (SD)</t>
  </si>
  <si>
    <t>Menor 50% ?</t>
  </si>
  <si>
    <t>HUMEDAD LAB. (&lt; 50 %)</t>
  </si>
  <si>
    <r>
      <t>TEMPERATURA LAB. (</t>
    </r>
    <r>
      <rPr>
        <b/>
        <sz val="11"/>
        <color theme="1"/>
        <rFont val="Calibri"/>
        <family val="2"/>
      </rPr>
      <t>≤ 1,6 °C)</t>
    </r>
  </si>
  <si>
    <t>MIN:</t>
  </si>
  <si>
    <t>MAX:</t>
  </si>
  <si>
    <t>Desviación Temp. SRP 55</t>
  </si>
  <si>
    <t>Desviación (≤ 1,6 °C)</t>
  </si>
  <si>
    <r>
      <t xml:space="preserve">: Dato Hora </t>
    </r>
    <r>
      <rPr>
        <sz val="11"/>
        <color theme="1"/>
        <rFont val="Calibri"/>
        <family val="2"/>
      </rPr>
      <t>↓</t>
    </r>
  </si>
  <si>
    <t>Temp Min.</t>
  </si>
  <si>
    <t>Temp Max.</t>
  </si>
  <si>
    <t>Desviación/h (≤ 1,6 °C)</t>
  </si>
  <si>
    <t>SLOPE:</t>
  </si>
  <si>
    <t>OFFSET:</t>
  </si>
  <si>
    <t>Confirmación ecuación 4.4</t>
  </si>
  <si>
    <t>Confirmación ecuación 4.5</t>
  </si>
  <si>
    <r>
      <t xml:space="preserve">Para la calibración se empleó el método de fotometría de ozono </t>
    </r>
    <r>
      <rPr>
        <i/>
        <sz val="10"/>
        <color indexed="8"/>
        <rFont val="Arial"/>
        <family val="2"/>
      </rPr>
      <t>EPA‐454/B‐13‐004/October 2013 Transfer Standards For The Calibration of Ambient Air Monitoring Analyzers For Ozone.</t>
    </r>
  </si>
  <si>
    <t>¹ Unidades en nmol/mol (1 nmol/mol = 1 ppb)</t>
  </si>
  <si>
    <t>UresPatrón</t>
  </si>
  <si>
    <t>RESPONSABLE DE CALIBRACIÓN</t>
  </si>
  <si>
    <t>RESPONSABLE DE VERIFICACIÓN</t>
  </si>
  <si>
    <t>Authorized signature</t>
  </si>
  <si>
    <t>Rango de Calibración</t>
  </si>
  <si>
    <t>Al 90%:</t>
  </si>
  <si>
    <t>Min 5%:</t>
  </si>
  <si>
    <t>Max 5%:</t>
  </si>
  <si>
    <t>URL:</t>
  </si>
  <si>
    <t>GUEST</t>
  </si>
  <si>
    <t>Nota= URL: Límite superior del rango</t>
  </si>
  <si>
    <t>Span:</t>
  </si>
  <si>
    <t>Min:</t>
  </si>
  <si>
    <t>Max:</t>
  </si>
  <si>
    <r>
      <rPr>
        <b/>
        <sz val="11"/>
        <color theme="1"/>
        <rFont val="Calibri"/>
        <family val="2"/>
        <scheme val="minor"/>
      </rPr>
      <t>Evaluación SPAN del 90% (± 5%),</t>
    </r>
    <r>
      <rPr>
        <sz val="11"/>
        <color theme="1"/>
        <rFont val="Calibri"/>
        <family val="2"/>
        <scheme val="minor"/>
      </rPr>
      <t xml:space="preserve"> URL del estándar de transferencia</t>
    </r>
  </si>
  <si>
    <t>Identificación del Certificado</t>
  </si>
  <si>
    <t xml:space="preserve">Validación1 </t>
  </si>
  <si>
    <t>Ucmc</t>
  </si>
  <si>
    <t>Ueval</t>
  </si>
  <si>
    <t>Puntos</t>
  </si>
  <si>
    <t>Calibrac.</t>
  </si>
  <si>
    <t>Límite</t>
  </si>
  <si>
    <t>Inferior</t>
  </si>
  <si>
    <t xml:space="preserve">Límite </t>
  </si>
  <si>
    <t>Superior</t>
  </si>
  <si>
    <t>Lectura</t>
  </si>
  <si>
    <t>EBP</t>
  </si>
  <si>
    <t>Nota: EBP= Equipo Bajo Prueba</t>
  </si>
  <si>
    <r>
      <t xml:space="preserve">Conformidad puntos de calibración a </t>
    </r>
    <r>
      <rPr>
        <b/>
        <sz val="9"/>
        <color theme="1"/>
        <rFont val="Calibri"/>
        <family val="2"/>
      </rPr>
      <t>± 15 nmol/mol</t>
    </r>
  </si>
  <si>
    <r>
      <rPr>
        <b/>
        <i/>
        <sz val="11"/>
        <rFont val="Calibri"/>
        <family val="2"/>
        <scheme val="minor"/>
      </rPr>
      <t>X</t>
    </r>
    <r>
      <rPr>
        <b/>
        <i/>
        <vertAlign val="superscript"/>
        <sz val="11"/>
        <rFont val="Calibri"/>
        <family val="2"/>
        <scheme val="minor"/>
      </rPr>
      <t>3</t>
    </r>
  </si>
  <si>
    <r>
      <rPr>
        <b/>
        <i/>
        <sz val="10"/>
        <rFont val="Arial"/>
        <family val="2"/>
      </rPr>
      <t>X</t>
    </r>
    <r>
      <rPr>
        <b/>
        <i/>
        <vertAlign val="superscript"/>
        <sz val="10"/>
        <rFont val="Arial"/>
        <family val="2"/>
      </rPr>
      <t>2</t>
    </r>
  </si>
  <si>
    <t>X</t>
  </si>
  <si>
    <r>
      <t>U</t>
    </r>
    <r>
      <rPr>
        <vertAlign val="subscript"/>
        <sz val="11"/>
        <rFont val="Calibri"/>
        <family val="2"/>
        <scheme val="minor"/>
      </rPr>
      <t>exp</t>
    </r>
    <r>
      <rPr>
        <sz val="11"/>
        <rFont val="Calibri"/>
        <family val="2"/>
        <scheme val="minor"/>
      </rPr>
      <t>=</t>
    </r>
  </si>
  <si>
    <t>CMC ONAC:</t>
  </si>
  <si>
    <t>u_combinada</t>
  </si>
  <si>
    <t>Para Ecuación</t>
  </si>
  <si>
    <t>U_FINAL</t>
  </si>
  <si>
    <t>Y-b</t>
  </si>
  <si>
    <t>Offset</t>
  </si>
  <si>
    <t>U_eval</t>
  </si>
  <si>
    <t>MAX</t>
  </si>
  <si>
    <t>MIN</t>
  </si>
  <si>
    <t>CMC</t>
  </si>
  <si>
    <t>U_Final_val</t>
  </si>
  <si>
    <t>ΔU</t>
  </si>
  <si>
    <t>Concentración</t>
  </si>
  <si>
    <t>U_eval - CMC</t>
  </si>
  <si>
    <t>"-b</t>
  </si>
  <si>
    <t>b^2</t>
  </si>
  <si>
    <t>3ac</t>
  </si>
  <si>
    <t>3a</t>
  </si>
  <si>
    <t>c</t>
  </si>
  <si>
    <t>d</t>
  </si>
  <si>
    <t>Minimo</t>
  </si>
  <si>
    <t>Maximo</t>
  </si>
  <si>
    <t>Nuevo Offset</t>
  </si>
  <si>
    <t>Signo</t>
  </si>
  <si>
    <t>Confirmación Offset</t>
  </si>
  <si>
    <t>Xmin</t>
  </si>
  <si>
    <t>m3x^3+m2x^2+m1x</t>
  </si>
  <si>
    <t>Sumar</t>
  </si>
  <si>
    <t>Valores encontrados</t>
  </si>
  <si>
    <r>
      <t>Coordinador de Laboratorio</t>
    </r>
    <r>
      <rPr>
        <i/>
        <sz val="10"/>
        <rFont val="Arial"/>
        <family val="2"/>
      </rPr>
      <t/>
    </r>
  </si>
  <si>
    <t>U(x)</t>
  </si>
  <si>
    <t>% Full Scale</t>
  </si>
  <si>
    <t>% Full Scale Inf.</t>
  </si>
  <si>
    <t>% Full Scale
Sup.</t>
  </si>
  <si>
    <t>Evaluación</t>
  </si>
  <si>
    <t>Especificación</t>
  </si>
  <si>
    <t>Linealidad (%)</t>
  </si>
  <si>
    <t>Eval:</t>
  </si>
  <si>
    <t>Guest*</t>
  </si>
  <si>
    <t>* Valores con Slope= 1 y Offset= 0</t>
  </si>
  <si>
    <t>nmol/mol (ppb)</t>
  </si>
  <si>
    <t>URL: límite de rango superior</t>
  </si>
  <si>
    <t>Correción de datos a Slope y Offset nuevas al EBP:</t>
  </si>
  <si>
    <t>Valores obtenidos sí se aplica la nueva pendiente y offset al EBP:</t>
  </si>
  <si>
    <r>
      <rPr>
        <b/>
        <sz val="11"/>
        <color theme="1"/>
        <rFont val="Calibri"/>
        <family val="2"/>
        <scheme val="minor"/>
      </rPr>
      <t xml:space="preserve">REGLA DE DECISION: </t>
    </r>
    <r>
      <rPr>
        <b/>
        <u/>
        <sz val="11"/>
        <color theme="1"/>
        <rFont val="Calibri"/>
        <family val="2"/>
        <scheme val="minor"/>
      </rPr>
      <t>Correción de datos a Slope y Offset inicial del EPB:</t>
    </r>
  </si>
  <si>
    <t xml:space="preserve">Nota: EBP= Equipo Bajo Prueba; % Full Scale= Porcentaje a Escala Completa; Inf.= Inferior; Sup.= Superior
</t>
  </si>
  <si>
    <t>Límite Inf.  U(x)</t>
  </si>
  <si>
    <t>Límite Sup. U(x)</t>
  </si>
  <si>
    <t>Nota: "% Full Scale" debe ser menor el valor indicado en la especiicación de linealidad</t>
  </si>
  <si>
    <t>EBP: Equipo Bajo Prueba</t>
  </si>
  <si>
    <t>Slope Dejado*</t>
  </si>
  <si>
    <t>Offset Dejado*</t>
  </si>
  <si>
    <t>Valores en el Equipo Bajo Prueba:</t>
  </si>
  <si>
    <t>Calibración</t>
  </si>
  <si>
    <t>Especificación Linealidad (%), según manual fabricante EBP</t>
  </si>
  <si>
    <t>Archivo fuente</t>
  </si>
  <si>
    <t>Valores capturados por el software del SRP</t>
  </si>
  <si>
    <t>SRP 55</t>
  </si>
  <si>
    <t>Banco Óptico</t>
  </si>
  <si>
    <t>del la prueba</t>
  </si>
  <si>
    <t>Hora inicial</t>
  </si>
  <si>
    <t>Hora Final</t>
  </si>
  <si>
    <t>Sensor</t>
  </si>
  <si>
    <t>Barométrica</t>
  </si>
  <si>
    <t>Desviación/h Temp. Lab.</t>
  </si>
  <si>
    <t>FOTÓMETRO</t>
  </si>
  <si>
    <t>mBar</t>
  </si>
  <si>
    <t xml:space="preserve">FECHA/HORA </t>
  </si>
  <si>
    <t>DE PRUEBA</t>
  </si>
  <si>
    <t xml:space="preserve">INICIO Y FIN </t>
  </si>
  <si>
    <t>Fecha y Hora</t>
  </si>
  <si>
    <t>Min. RH</t>
  </si>
  <si>
    <t>Max. RH</t>
  </si>
  <si>
    <t>Min. °C</t>
  </si>
  <si>
    <t>Max. °C</t>
  </si>
  <si>
    <t>PRUEBA SRP</t>
  </si>
  <si>
    <t>INICIO Y FIN DE</t>
  </si>
  <si>
    <t>FECHA/HORA</t>
  </si>
  <si>
    <t>Decimales ingresados</t>
  </si>
  <si>
    <t>Repeticiones</t>
  </si>
  <si>
    <t>Revisar valores en celda J6 y K6</t>
  </si>
  <si>
    <t>Decimales en BD_DIAS</t>
  </si>
  <si>
    <t>UresEBP</t>
  </si>
  <si>
    <t>-b</t>
  </si>
  <si>
    <t>Ucal_expan</t>
  </si>
  <si>
    <t>Factor K=</t>
  </si>
  <si>
    <t>Conc</t>
  </si>
  <si>
    <t>Xmin &lt; 0</t>
  </si>
  <si>
    <t>delta min:</t>
  </si>
  <si>
    <t>min:</t>
  </si>
  <si>
    <t>delta max:</t>
  </si>
  <si>
    <t>max:</t>
  </si>
  <si>
    <t xml:space="preserve">max-min: </t>
  </si>
  <si>
    <t>Año</t>
  </si>
  <si>
    <t>Fecha Sensor</t>
  </si>
  <si>
    <t>Archivo</t>
  </si>
  <si>
    <t>---</t>
  </si>
  <si>
    <t>Guest1</t>
  </si>
  <si>
    <t>Guest2</t>
  </si>
  <si>
    <t>Invitado:</t>
  </si>
  <si>
    <t>Hoja:</t>
  </si>
  <si>
    <t>Invitado en el SRP:</t>
  </si>
  <si>
    <t>Point/Rep</t>
  </si>
  <si>
    <t>Find</t>
  </si>
  <si>
    <t>pSRP</t>
  </si>
  <si>
    <t>G-Ozone</t>
  </si>
  <si>
    <t>p-Ozone</t>
  </si>
  <si>
    <t>Valores temperatura capturados por el software del SRP</t>
  </si>
  <si>
    <t>Día 0</t>
  </si>
  <si>
    <t>Archivo fuente Tem. / Hum.</t>
  </si>
  <si>
    <t xml:space="preserve">Archivo fuente Presión Barom. </t>
  </si>
  <si>
    <t xml:space="preserve"> </t>
  </si>
  <si>
    <t>Presión Barom.</t>
  </si>
  <si>
    <t>Patrón S/N:</t>
  </si>
  <si>
    <t>Equipo S/N:</t>
  </si>
  <si>
    <t>sugeridos</t>
  </si>
  <si>
    <t>@ 200</t>
  </si>
  <si>
    <t>@ 500</t>
  </si>
  <si>
    <t>@ 250</t>
  </si>
  <si>
    <t>Ruta archivos Cond. A.</t>
  </si>
  <si>
    <t>Ruta archivos Cal.xls</t>
  </si>
  <si>
    <t>Sensor H/A</t>
  </si>
  <si>
    <t>delta1:</t>
  </si>
  <si>
    <t>delta2:</t>
  </si>
  <si>
    <t>Fecha Archivo</t>
  </si>
  <si>
    <t>Observaciones:</t>
  </si>
  <si>
    <t>Fotómetro a Verificar</t>
  </si>
  <si>
    <t>Prueba de compensación</t>
  </si>
  <si>
    <t>2. DESCRIPCIÓN DE PATRONES</t>
  </si>
  <si>
    <t>Evaluación Fecha</t>
  </si>
  <si>
    <t>Datos de contacto cliente</t>
  </si>
  <si>
    <t>Contact details of the customer</t>
  </si>
  <si>
    <t>Valor Dejado:</t>
  </si>
  <si>
    <t>Si</t>
  </si>
  <si>
    <t xml:space="preserve">promedio de las pendientes </t>
  </si>
  <si>
    <t>promedio de las interceptos</t>
  </si>
  <si>
    <t xml:space="preserve">"Conc." = Concentración </t>
  </si>
  <si>
    <t>Rango de calibración:</t>
  </si>
  <si>
    <t>nmol/mol</t>
  </si>
  <si>
    <t>Intercepto [nmol/mol]</t>
  </si>
  <si>
    <t>Número de Puntos:</t>
  </si>
  <si>
    <t>Entre Patrón Nivel 1 ó SRP 55 y Equipo Nivel 2 ó Equipo bajo prueba (EBP) durante 6 días</t>
  </si>
  <si>
    <t>5.1 Parámetros de configuración del Fotómetro del Equipo Bajo Prueba (EBP) (Pendiente / Intercepto):</t>
  </si>
  <si>
    <r>
      <t xml:space="preserve">Nota: los valores de  </t>
    </r>
    <r>
      <rPr>
        <sz val="12"/>
        <rFont val="Vijaya"/>
        <family val="2"/>
      </rPr>
      <t>x</t>
    </r>
    <r>
      <rPr>
        <sz val="10"/>
        <rFont val="Calibri"/>
        <family val="2"/>
        <scheme val="minor"/>
      </rPr>
      <t xml:space="preserve">  están comprendidos en el rango de calibración de:</t>
    </r>
  </si>
  <si>
    <t>5.3 Valores de Pendientes e Interceptos Nivel 2 ó Equipo Bajo Prueba (EBP)</t>
  </si>
  <si>
    <t>Temperatura Ambiente (°C)*</t>
  </si>
  <si>
    <t xml:space="preserve">Variación </t>
  </si>
  <si>
    <t>Magnitud:</t>
  </si>
  <si>
    <t>Cantidad de sustancia en ozono</t>
  </si>
  <si>
    <t>5.5 Relación de Verificación (para Estándar de Transferencia Nivel 2 ó EBP)</t>
  </si>
  <si>
    <t>Equipo Bajo Prueba</t>
  </si>
  <si>
    <t>Device Under Test</t>
  </si>
  <si>
    <t>Calibration Range</t>
  </si>
  <si>
    <t>Magnitude</t>
  </si>
  <si>
    <t>Identification</t>
  </si>
  <si>
    <t>Span encotrado</t>
  </si>
  <si>
    <t>Nota: Esta prueba se realiza cuando ingresa el EBP al laboratorio (antes de manipular las líneas neumáticas),</t>
  </si>
  <si>
    <t>Slope Dejado</t>
  </si>
  <si>
    <t>Offset Dejado</t>
  </si>
  <si>
    <t>Span dejado</t>
  </si>
  <si>
    <t>Supervisión parámetros</t>
  </si>
  <si>
    <t>dejados en el EBP</t>
  </si>
  <si>
    <t>Temp Varia.</t>
  </si>
  <si>
    <t>Hum Max.</t>
  </si>
  <si>
    <t>Valor Max.</t>
  </si>
  <si>
    <t>NOTA: Formato valido para 10 puntos de concentración, 2 puntos de cero, 8 repeticiones por punto.</t>
  </si>
  <si>
    <t xml:space="preserve">          y al finalizar el servicio después de reconectar las líneas neumáticas del EBP.</t>
  </si>
  <si>
    <t>Cumple/No Cumple</t>
  </si>
  <si>
    <t>Aprueba</t>
  </si>
  <si>
    <t>Parámetro</t>
  </si>
  <si>
    <t>Aprobación de cambio de pendiente e intercepto?</t>
  </si>
  <si>
    <t>Desv. Están. Nivel 2: ¹</t>
  </si>
  <si>
    <t>CORRECIÓN INDICACIÓN TEMPERATURA</t>
  </si>
  <si>
    <t>CORRECIÓN INDICACIÓN HUMEDAD</t>
  </si>
  <si>
    <t>% hr</t>
  </si>
  <si>
    <t>Valor</t>
  </si>
  <si>
    <t>Unidades</t>
  </si>
  <si>
    <t xml:space="preserve">CORRECIÓN INDICACIÓN </t>
  </si>
  <si>
    <t>hPa</t>
  </si>
  <si>
    <t>Temp Avg.</t>
  </si>
  <si>
    <t>RH  Avg.</t>
  </si>
  <si>
    <t>Presión  Avg.</t>
  </si>
  <si>
    <t>Encontrado EBP
nmol/mol</t>
  </si>
  <si>
    <t>Prueba inicial y final</t>
  </si>
  <si>
    <t>Nota: Verificar parámetro en el equipo bajo prueba</t>
  </si>
  <si>
    <t>Solicitado EBP
nmol/mol</t>
  </si>
  <si>
    <t xml:space="preserve">   o no modificar si no aprobaron el cambio</t>
  </si>
  <si>
    <t>*: Ingresar valores después de realizar el Día 0,</t>
  </si>
  <si>
    <t>Slope final*</t>
  </si>
  <si>
    <t>Offset final*</t>
  </si>
  <si>
    <t xml:space="preserve">*: Valores según evaluación día 0  </t>
  </si>
  <si>
    <t>Humedad Relativa (% hr)*</t>
  </si>
  <si>
    <t xml:space="preserve"> ² Equipo Nivel 2, corresponde al equipo bajo prueba (EBP)</t>
  </si>
  <si>
    <t>Coeficiente de correlación r</t>
  </si>
  <si>
    <r>
      <t xml:space="preserve"> Desviación Estándar Relativa de Pendientes </t>
    </r>
    <r>
      <rPr>
        <b/>
        <sz val="10"/>
        <rFont val="Cambria"/>
        <family val="1"/>
      </rPr>
      <t>S</t>
    </r>
    <r>
      <rPr>
        <b/>
        <vertAlign val="subscript"/>
        <sz val="10"/>
        <rFont val="Cambria"/>
        <family val="1"/>
      </rPr>
      <t>m</t>
    </r>
    <r>
      <rPr>
        <sz val="10"/>
        <rFont val="Arial"/>
        <family val="2"/>
      </rPr>
      <t xml:space="preserve">
    </t>
    </r>
    <r>
      <rPr>
        <b/>
        <sz val="10"/>
        <rFont val="Arial"/>
        <family val="2"/>
      </rPr>
      <t xml:space="preserve"> </t>
    </r>
    <r>
      <rPr>
        <sz val="10"/>
        <rFont val="Arial"/>
        <family val="2"/>
      </rPr>
      <t>[%]</t>
    </r>
  </si>
  <si>
    <r>
      <t xml:space="preserve"> Desviación Estándar Relativa de Interceptos </t>
    </r>
    <r>
      <rPr>
        <b/>
        <sz val="10"/>
        <rFont val="Cambria"/>
        <family val="1"/>
      </rPr>
      <t>S</t>
    </r>
    <r>
      <rPr>
        <b/>
        <vertAlign val="subscript"/>
        <sz val="10"/>
        <rFont val="Cambria"/>
        <family val="1"/>
      </rPr>
      <t>I</t>
    </r>
    <r>
      <rPr>
        <sz val="10"/>
        <rFont val="Arial"/>
        <family val="2"/>
      </rPr>
      <t xml:space="preserve">
       [nmol/mol]</t>
    </r>
  </si>
  <si>
    <t>Nota: Realizar si aplica según manual de operación del fabricante</t>
  </si>
  <si>
    <t>P</t>
  </si>
  <si>
    <t>+++</t>
  </si>
  <si>
    <t>Rango EBP</t>
  </si>
  <si>
    <t>Lin. 1% Inicial</t>
  </si>
  <si>
    <t>Lin. 1% Final</t>
  </si>
  <si>
    <t>Con S=1 y Off=0</t>
  </si>
  <si>
    <t>Día 1 - Final</t>
  </si>
  <si>
    <t>Día 2 - Final</t>
  </si>
  <si>
    <t>Día 3 - Final</t>
  </si>
  <si>
    <t>Día 4 - Final</t>
  </si>
  <si>
    <t>Día 5 - Final</t>
  </si>
  <si>
    <t>Día 6 - Final</t>
  </si>
  <si>
    <t>Promedios - Final</t>
  </si>
  <si>
    <t>Límite Sup.</t>
  </si>
  <si>
    <t>Límite Inf.</t>
  </si>
  <si>
    <t>CERTIFICADO DE CALIBRACIÓN</t>
  </si>
  <si>
    <t>Number of pages of this certificate</t>
  </si>
  <si>
    <t>Número de páginas de este certificado:</t>
  </si>
  <si>
    <t xml:space="preserve">Calibración Fotómetro </t>
  </si>
  <si>
    <t>Incertidumbre Calibración Humedad.</t>
  </si>
  <si>
    <t>Incertidumbre Calibración Temperatura</t>
  </si>
  <si>
    <t>INDICACION TERMOHIGRÓMETRO</t>
  </si>
  <si>
    <t>INDICACION BARÓMETRO</t>
  </si>
  <si>
    <t>Dentro del plan de calibración se tomó como referencia el método de fotometría de ozono EPA‐454/B‐13‐004/October 2013 Transfer Standards For The Calibration of Ambient Air Monitoring Analyzers For Ozone y  el manual de instrucciones del fabricante del equipo bajo calibración.</t>
  </si>
  <si>
    <t>4.</t>
  </si>
  <si>
    <r>
      <t xml:space="preserve">
Para determinar cuándo un Equipo Bajo Prueba (EPB) requiere ajuste o no, se aplica la regla de decisión </t>
    </r>
    <r>
      <rPr>
        <i/>
        <sz val="10"/>
        <color theme="1"/>
        <rFont val="Arial"/>
        <family val="2"/>
      </rPr>
      <t>binaria con zona de seguridad</t>
    </r>
    <r>
      <rPr>
        <sz val="10"/>
        <color theme="1"/>
        <rFont val="Arial"/>
        <family val="2"/>
      </rPr>
      <t>; la cual establece que el resultado estará limitado a dos opciones, hacer ajuste o no hacer ajuste. El resultado  de su aplicación queda en la Nota 1.
La regla de decisión se aplica en conformidad al F-PSMT-05 Autorización Manipulación de Equipos, previamente comunicado al cliente.</t>
    </r>
  </si>
  <si>
    <r>
      <t xml:space="preserve">1. Los certificados sin firma no tienen validez
2. Almacer y operar el instrumento según las indicaciones del fabricante. </t>
    </r>
    <r>
      <rPr>
        <strike/>
        <sz val="8"/>
        <rFont val="Cambria"/>
        <family val="1"/>
      </rPr>
      <t xml:space="preserve">
</t>
    </r>
    <r>
      <rPr>
        <sz val="8"/>
        <rFont val="Cambria"/>
        <family val="1"/>
      </rPr>
      <t>3</t>
    </r>
    <r>
      <rPr>
        <sz val="8"/>
        <rFont val="Arial"/>
        <family val="2"/>
      </rPr>
      <t>. 1 nmol/mol = 1 ppb</t>
    </r>
  </si>
  <si>
    <t>CALIBRATION CERTIFICATE</t>
  </si>
  <si>
    <t>Desv. Est.: Desviación estándar     * Temperatura ambiente: variación inferior a 1,6 °C para cada día de prueba  y  Humedad relativa &lt; 50% hr
Presión Atmosférica (hPa) **: Es informativa, no tiene limite de variación establecida en el método de calibración. 
Las condiciones ambientales son monitoreadas durante las mediciones de calibración en los días indicados</t>
  </si>
  <si>
    <t>Nota 2: Equipo Bajo Prueba (EBP) hace referencia al instrumento con su respetivo modelo y serie enunciado en la hoja 1 del presente certificado.</t>
  </si>
  <si>
    <t>Edición inicial del certificado</t>
  </si>
  <si>
    <t>Presión Atmosférica (hPa) **</t>
  </si>
  <si>
    <t>Corrección a la indicación de Temperatura</t>
  </si>
  <si>
    <t>Corrección a la indicación de  Humedad</t>
  </si>
  <si>
    <t>+</t>
  </si>
  <si>
    <t>La incertidumbre estimada es una función del valor de concentración con un factor de cobertura K = 2 logrando así una probabilidad de cobertura aproximadamente del 95%. La incertidumbre expandida de la medición reportada se establece como la incertidumbre estándar de medición multiplicada por el factor de cobertura “k” y la probabilidad de cobertura, la cual debe ser aproximada al 95% y no menor a este valor. Para su cálculo se evaluó la incertidumbre por la regresión lineal, incertidumbre por repetibilidad, resolución del patrón SRP 55, incertidumbre del patrón SPR 55 y la resolución de equipo bajo prueba.</t>
  </si>
  <si>
    <r>
      <rPr>
        <sz val="8"/>
        <color indexed="8"/>
        <rFont val="Arial"/>
        <family val="2"/>
      </rPr>
      <t xml:space="preserve">El contenido tabular y gráfico que se encuentra en el presente certificado y/o sus anexos, ha sido recopilado y procesado por el Laboratorio de Calidad de Aire – Calaire de la Universidad Nacional de Colombia, es para uso exclusivo de su destinatario intencional y puede contener información legalmente protegida por ser privilegiada o confidencial. Este certificado expresa fielmente el resultado de las mediciones realizadas; sin la aprobación del laboratorio no se debe reproducir el certificado, excepto cuando se reproduce en su totalidad.
</t>
    </r>
    <r>
      <rPr>
        <i/>
        <sz val="7"/>
        <color indexed="8"/>
        <rFont val="Arial"/>
        <family val="2"/>
      </rPr>
      <t>The tabular and graphical content found in this report and / or its annexes, has been collected and processed by the Laboratory of Air Quality - Calaire  de la Universidad Nacional de Colombia, it is for the exclusive use of the intended recipient and may contain legally protected information to be privileged or confidential. This certificate is an accurate record of the performed measurements results; without laboratory approval, the report should not be reproduced, except when reproduced in its entirety.</t>
    </r>
    <r>
      <rPr>
        <sz val="8"/>
        <color indexed="8"/>
        <rFont val="Arial"/>
        <family val="2"/>
      </rPr>
      <t xml:space="preserve">
</t>
    </r>
    <r>
      <rPr>
        <sz val="8"/>
        <rFont val="Arial"/>
        <family val="2"/>
      </rPr>
      <t xml:space="preserve">Los resultados contenidos en este certificado corresponden solo al instrumento bajo prueba y se refieren al momento y condiciones en que se realizan las mediciones. El laboratorio que lo emite no se responsabiliza de los perjuicios que puedan derivarse del uso inadecuado de los instrumentos calibrados. 
</t>
    </r>
    <r>
      <rPr>
        <i/>
        <sz val="7"/>
        <rFont val="Arial"/>
        <family val="2"/>
      </rPr>
      <t>The results contained in this certificate correspond only to the instrument under test and refer to the time and conditions in which the measurements are made.</t>
    </r>
    <r>
      <rPr>
        <i/>
        <sz val="7"/>
        <color indexed="8"/>
        <rFont val="Arial"/>
        <family val="2"/>
      </rPr>
      <t xml:space="preserve"> The issuing laboratory assumes no responsibility for any  damages due to the misuse of the calibrated instruments.</t>
    </r>
    <r>
      <rPr>
        <sz val="8"/>
        <color indexed="8"/>
        <rFont val="Calibri"/>
        <family val="2"/>
      </rPr>
      <t xml:space="preserve">
</t>
    </r>
  </si>
  <si>
    <t>INT15</t>
  </si>
  <si>
    <t>Universidad Nacional de Colombia Sede Medellín, Laboratorio CALAIRE</t>
  </si>
  <si>
    <t>Bloque 19A, Nucleo Volador</t>
  </si>
  <si>
    <t>49C O3 Analyzer</t>
  </si>
  <si>
    <t>Thermo Environmental Instruments</t>
  </si>
  <si>
    <t>49C</t>
  </si>
  <si>
    <t>59756-324</t>
  </si>
  <si>
    <t>Nivel 2</t>
  </si>
  <si>
    <t>Fotómetro de Referencia Estándar - NIST SRP 55</t>
  </si>
  <si>
    <t>Sonda de Temperatura</t>
  </si>
  <si>
    <t xml:space="preserve">Sensor de Presión Barométrica </t>
  </si>
  <si>
    <t>Calibrador de Procesos</t>
  </si>
  <si>
    <t>Módulo de Presión</t>
  </si>
  <si>
    <t>Medidor de Flujo</t>
  </si>
  <si>
    <t>Sensor de Temperatura y Humedad</t>
  </si>
  <si>
    <t>37520C</t>
  </si>
  <si>
    <t>SEI220253</t>
  </si>
  <si>
    <t>SI</t>
  </si>
  <si>
    <t>N/A</t>
  </si>
  <si>
    <t>\\168.176.124.240\Lab_Calibración\2-REGISTROS\1-Informe de Calibracion\171-Interno-15-Level2-TBH\Archivos Calibración</t>
  </si>
  <si>
    <t>Cal23020100_d0.xls</t>
  </si>
  <si>
    <t>\\168.176.124.240\Lab_Calibración\2-REGISTROS\1-Informe de Calibracion\171-Interno-15-Level2-TBH\Condiciones Amb</t>
  </si>
  <si>
    <t>0020444175_HL20_40_d0.xls</t>
  </si>
  <si>
    <t>P (90 s intervals)_d0.csv</t>
  </si>
  <si>
    <t>Date</t>
  </si>
  <si>
    <t>Cycle</t>
  </si>
  <si>
    <t>Point</t>
  </si>
  <si>
    <t>Prelim</t>
  </si>
  <si>
    <t>Scaler 1</t>
  </si>
  <si>
    <t>Scaler 2</t>
  </si>
  <si>
    <t>T1</t>
  </si>
  <si>
    <t>Cal23020100.xls</t>
  </si>
  <si>
    <t>TBH</t>
  </si>
  <si>
    <t>JGL</t>
  </si>
  <si>
    <t>Cal23020200_d1.xls</t>
  </si>
  <si>
    <t>Cal23020200.xls</t>
  </si>
  <si>
    <t>OK</t>
  </si>
  <si>
    <t>0020444175_HL20_44_d1.xls</t>
  </si>
  <si>
    <t>P (90 s intervals)_d1.csv</t>
  </si>
  <si>
    <t>Cal23020300_d2.xls</t>
  </si>
  <si>
    <t>Cal23020300.xls</t>
  </si>
  <si>
    <t>0020444175_HL20_48_d2.xls</t>
  </si>
  <si>
    <t>P (90 s intervals)_d2.csv</t>
  </si>
  <si>
    <t>Cal23020600_d3.xls</t>
  </si>
  <si>
    <t>reject</t>
  </si>
  <si>
    <t>Cal23020600.xls</t>
  </si>
  <si>
    <t>0020444175_HL20_55_d3.xls</t>
  </si>
  <si>
    <t>P (90 s intervals)_d3.csv</t>
  </si>
  <si>
    <t>Cal23020700_d4.xls</t>
  </si>
  <si>
    <t>Cal23020700.xls</t>
  </si>
  <si>
    <t>0020444175_HL20_58_d4.xls</t>
  </si>
  <si>
    <t>P (90 s intervals)_d4.csv</t>
  </si>
  <si>
    <t>Cal23020800_d5.xls</t>
  </si>
  <si>
    <t>Cal23020800.xls</t>
  </si>
  <si>
    <t>0020444175_HL20_62_d5.xls</t>
  </si>
  <si>
    <t>P (90 s intervals)_d5.csv</t>
  </si>
  <si>
    <t>P (90 s intervals)_d6.csv</t>
  </si>
  <si>
    <t>Cal23020900_d6.xls</t>
  </si>
  <si>
    <t>Cal23020900.xls</t>
  </si>
  <si>
    <t>0020444175_HL20_67_d6.xls</t>
  </si>
  <si>
    <t>409-052-0025</t>
  </si>
  <si>
    <t>LT-38436/LH-19783</t>
  </si>
  <si>
    <t>M1220226</t>
  </si>
  <si>
    <t>221130-M1220226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</si>
</sst>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43" formatCode="_-* #,##0.00_-;\-* #,##0.00_-;_-* &quot;-&quot;??_-;_-@_-"/>
    <numFmt numFmtId="164" formatCode="_(* #,##0.00_);_(* \(#,##0.00\);_(* &quot;-&quot;??_);_(@_)"/>
    <numFmt numFmtId="165" formatCode="0.0000"/>
    <numFmt numFmtId="166" formatCode="0.0"/>
    <numFmt numFmtId="167" formatCode="0.000"/>
    <numFmt numFmtId="168" formatCode="yyyy\-mm\-dd;@"/>
    <numFmt numFmtId="169" formatCode="0.000000"/>
    <numFmt numFmtId="170" formatCode="0.00000"/>
    <numFmt numFmtId="171" formatCode="0.0000000"/>
    <numFmt numFmtId="172" formatCode="0.000000000"/>
    <numFmt numFmtId="173" formatCode="yyyy\-mm\-dd"/>
    <numFmt numFmtId="174" formatCode="yy/mm/dd\ h:mm"/>
    <numFmt numFmtId="175" formatCode="yyyy/mm/dd;@"/>
    <numFmt numFmtId="176" formatCode="0.0000E+00"/>
    <numFmt numFmtId="177" formatCode="0.00000000"/>
    <numFmt numFmtId="178" formatCode="0.0000000000"/>
    <numFmt numFmtId="179" formatCode="[$-F400]h:mm:ss\ AM/PM"/>
    <numFmt numFmtId="180" formatCode="yy/mm/dd\ hh:mm"/>
    <numFmt numFmtId="181" formatCode="0.000E+00"/>
    <numFmt numFmtId="182" formatCode="hh:mm:ss;@"/>
    <numFmt numFmtId="183" formatCode="yyyy/mm/dd\ hh:mm:ss"/>
    <numFmt numFmtId="184" formatCode="yy/mm/dd\ h:mm:ss"/>
    <numFmt numFmtId="185" formatCode="0.00000000000000000"/>
    <numFmt numFmtId="186" formatCode="0.0E+00"/>
    <numFmt numFmtId="187" formatCode="#0.###\ ###"/>
  </numFmts>
  <fonts count="108" x14ac:knownFonts="1">
    <font>
      <sz val="11"/>
      <color theme="1"/>
      <name val="Calibri"/>
      <family val="2"/>
      <scheme val="minor"/>
    </font>
    <font>
      <b/>
      <sz val="11"/>
      <color indexed="8"/>
      <name val="Times New Roman"/>
      <family val="1"/>
    </font>
    <font>
      <b/>
      <sz val="8"/>
      <color indexed="8"/>
      <name val="Times New Roman"/>
      <family val="1"/>
    </font>
    <font>
      <b/>
      <sz val="9"/>
      <color indexed="8"/>
      <name val="Times New Roman"/>
      <family val="1"/>
    </font>
    <font>
      <b/>
      <sz val="10"/>
      <name val="Arial"/>
      <family val="2"/>
    </font>
    <font>
      <sz val="8"/>
      <name val="Arial"/>
      <family val="2"/>
    </font>
    <font>
      <sz val="10"/>
      <name val="Arial"/>
      <family val="2"/>
    </font>
    <font>
      <sz val="8"/>
      <color indexed="8"/>
      <name val="Arial"/>
      <family val="2"/>
    </font>
    <font>
      <b/>
      <sz val="28"/>
      <name val="Georgia"/>
      <family val="1"/>
    </font>
    <font>
      <b/>
      <sz val="24"/>
      <name val="Algerian"/>
      <family val="5"/>
    </font>
    <font>
      <b/>
      <sz val="11"/>
      <name val="Arial"/>
      <family val="2"/>
    </font>
    <font>
      <b/>
      <sz val="9"/>
      <name val="Arial"/>
      <family val="2"/>
    </font>
    <font>
      <b/>
      <sz val="14"/>
      <name val="Arial"/>
      <family val="2"/>
    </font>
    <font>
      <i/>
      <sz val="10"/>
      <name val="Arial"/>
      <family val="2"/>
    </font>
    <font>
      <sz val="9"/>
      <name val="Arial"/>
      <family val="2"/>
    </font>
    <font>
      <b/>
      <sz val="10"/>
      <color indexed="8"/>
      <name val="Arial"/>
      <family val="2"/>
    </font>
    <font>
      <sz val="10"/>
      <color indexed="8"/>
      <name val="Arial"/>
      <family val="2"/>
    </font>
    <font>
      <b/>
      <i/>
      <sz val="10"/>
      <name val="Arial"/>
      <family val="2"/>
    </font>
    <font>
      <sz val="8"/>
      <color indexed="8"/>
      <name val="Calibri"/>
      <family val="2"/>
    </font>
    <font>
      <i/>
      <sz val="7"/>
      <color indexed="8"/>
      <name val="Arial"/>
      <family val="2"/>
    </font>
    <font>
      <sz val="10"/>
      <color indexed="8"/>
      <name val="Arial"/>
      <family val="2"/>
    </font>
    <font>
      <b/>
      <sz val="8"/>
      <color indexed="8"/>
      <name val="Arial"/>
      <family val="2"/>
    </font>
    <font>
      <b/>
      <sz val="9"/>
      <color indexed="81"/>
      <name val="Tahoma"/>
      <family val="2"/>
    </font>
    <font>
      <sz val="10"/>
      <name val="Arial"/>
      <family val="2"/>
    </font>
    <font>
      <i/>
      <sz val="10"/>
      <color indexed="8"/>
      <name val="Arial"/>
      <family val="2"/>
    </font>
    <font>
      <sz val="11"/>
      <name val="Calibri"/>
      <family val="2"/>
    </font>
    <font>
      <b/>
      <sz val="8"/>
      <name val="Arial"/>
      <family val="2"/>
    </font>
    <font>
      <sz val="9"/>
      <color indexed="8"/>
      <name val="Arial"/>
      <family val="2"/>
    </font>
    <font>
      <b/>
      <sz val="10"/>
      <color indexed="8"/>
      <name val="Vijaya"/>
      <family val="2"/>
    </font>
    <font>
      <sz val="9"/>
      <color indexed="8"/>
      <name val="Calibri"/>
      <family val="2"/>
    </font>
    <font>
      <sz val="8"/>
      <name val="Calibri"/>
      <family val="2"/>
    </font>
    <font>
      <sz val="14"/>
      <name val="Vijaya"/>
      <family val="2"/>
    </font>
    <font>
      <sz val="10"/>
      <name val="Arial"/>
      <family val="2"/>
    </font>
    <font>
      <sz val="11"/>
      <color theme="1"/>
      <name val="Calibri"/>
      <family val="2"/>
      <scheme val="minor"/>
    </font>
    <font>
      <sz val="11"/>
      <color rgb="FF006100"/>
      <name val="Calibri"/>
      <family val="2"/>
      <scheme val="minor"/>
    </font>
    <font>
      <b/>
      <sz val="11"/>
      <color theme="1"/>
      <name val="Calibri"/>
      <family val="2"/>
      <scheme val="minor"/>
    </font>
    <font>
      <sz val="11"/>
      <color theme="0" tint="-0.14999847407452621"/>
      <name val="Calibri"/>
      <family val="2"/>
      <scheme val="minor"/>
    </font>
    <font>
      <sz val="11"/>
      <color theme="0" tint="-0.14999847407452621"/>
      <name val="Times New Roman"/>
      <family val="1"/>
    </font>
    <font>
      <sz val="11"/>
      <color theme="1"/>
      <name val="Arial"/>
      <family val="2"/>
    </font>
    <font>
      <sz val="8"/>
      <color theme="1"/>
      <name val="Calibri"/>
      <family val="2"/>
      <scheme val="minor"/>
    </font>
    <font>
      <sz val="10"/>
      <color theme="1"/>
      <name val="Arial"/>
      <family val="2"/>
    </font>
    <font>
      <sz val="10"/>
      <color rgb="FF080000"/>
      <name val="Arial"/>
      <family val="2"/>
    </font>
    <font>
      <b/>
      <u/>
      <sz val="11"/>
      <color rgb="FFFF0000"/>
      <name val="Calibri"/>
      <family val="2"/>
      <scheme val="minor"/>
    </font>
    <font>
      <b/>
      <sz val="11"/>
      <color theme="1"/>
      <name val="Times New Roman"/>
      <family val="1"/>
    </font>
    <font>
      <sz val="9"/>
      <color theme="1"/>
      <name val="Arial"/>
      <family val="2"/>
    </font>
    <font>
      <sz val="9"/>
      <color rgb="FF080000"/>
      <name val="Arial"/>
      <family val="2"/>
    </font>
    <font>
      <b/>
      <sz val="9"/>
      <color theme="1"/>
      <name val="Arial"/>
      <family val="2"/>
    </font>
    <font>
      <b/>
      <sz val="10"/>
      <color theme="1"/>
      <name val="Arial"/>
      <family val="2"/>
    </font>
    <font>
      <sz val="10"/>
      <color theme="1"/>
      <name val="Calibri"/>
      <family val="2"/>
      <scheme val="minor"/>
    </font>
    <font>
      <sz val="11"/>
      <name val="Calibri"/>
      <family val="2"/>
      <scheme val="minor"/>
    </font>
    <font>
      <b/>
      <sz val="11"/>
      <color rgb="FFFF0000"/>
      <name val="Calibri"/>
      <family val="2"/>
      <scheme val="minor"/>
    </font>
    <font>
      <sz val="11"/>
      <color rgb="FF080000"/>
      <name val="Arial"/>
      <family val="2"/>
    </font>
    <font>
      <b/>
      <i/>
      <sz val="11"/>
      <name val="Calibri"/>
      <family val="2"/>
      <scheme val="minor"/>
    </font>
    <font>
      <b/>
      <sz val="11"/>
      <name val="Calibri"/>
      <family val="2"/>
      <scheme val="minor"/>
    </font>
    <font>
      <b/>
      <sz val="11"/>
      <color theme="1"/>
      <name val="Arial"/>
      <family val="2"/>
    </font>
    <font>
      <sz val="24"/>
      <color theme="1"/>
      <name val="Calibri"/>
      <family val="2"/>
      <scheme val="minor"/>
    </font>
    <font>
      <sz val="11"/>
      <color theme="1"/>
      <name val="Calibri"/>
      <family val="2"/>
    </font>
    <font>
      <b/>
      <sz val="11"/>
      <color rgb="FFFFFF00"/>
      <name val="Calibri"/>
      <family val="2"/>
      <scheme val="minor"/>
    </font>
    <font>
      <b/>
      <sz val="10"/>
      <color rgb="FFFFFF00"/>
      <name val="Arial"/>
      <family val="2"/>
    </font>
    <font>
      <b/>
      <sz val="11"/>
      <color theme="1"/>
      <name val="Calibri"/>
      <family val="2"/>
    </font>
    <font>
      <b/>
      <sz val="11"/>
      <color theme="1"/>
      <name val="Cambria"/>
      <family val="1"/>
    </font>
    <font>
      <sz val="11"/>
      <color theme="1"/>
      <name val="Cambria"/>
      <family val="1"/>
    </font>
    <font>
      <sz val="9"/>
      <color indexed="81"/>
      <name val="Tahoma"/>
      <family val="2"/>
    </font>
    <font>
      <b/>
      <sz val="9"/>
      <color theme="1"/>
      <name val="Calibri"/>
      <family val="2"/>
      <scheme val="minor"/>
    </font>
    <font>
      <b/>
      <sz val="9"/>
      <color theme="1"/>
      <name val="Calibri"/>
      <family val="2"/>
    </font>
    <font>
      <b/>
      <i/>
      <vertAlign val="superscript"/>
      <sz val="11"/>
      <name val="Calibri"/>
      <family val="2"/>
      <scheme val="minor"/>
    </font>
    <font>
      <b/>
      <i/>
      <vertAlign val="superscript"/>
      <sz val="10"/>
      <name val="Arial"/>
      <family val="2"/>
    </font>
    <font>
      <sz val="14"/>
      <name val="Calibri"/>
      <family val="2"/>
      <scheme val="minor"/>
    </font>
    <font>
      <vertAlign val="subscript"/>
      <sz val="11"/>
      <name val="Calibri"/>
      <family val="2"/>
      <scheme val="minor"/>
    </font>
    <font>
      <b/>
      <sz val="9"/>
      <name val="Calibri"/>
      <family val="2"/>
      <scheme val="minor"/>
    </font>
    <font>
      <sz val="9"/>
      <color theme="1"/>
      <name val="Calibri"/>
      <family val="2"/>
      <scheme val="minor"/>
    </font>
    <font>
      <b/>
      <u/>
      <sz val="11"/>
      <color theme="1"/>
      <name val="Calibri"/>
      <family val="2"/>
      <scheme val="minor"/>
    </font>
    <font>
      <u/>
      <sz val="11"/>
      <color theme="1"/>
      <name val="Calibri"/>
      <family val="2"/>
      <scheme val="minor"/>
    </font>
    <font>
      <sz val="8"/>
      <color theme="1"/>
      <name val="Arial"/>
      <family val="2"/>
    </font>
    <font>
      <b/>
      <sz val="10"/>
      <color theme="1"/>
      <name val="Calibri"/>
      <family val="2"/>
      <scheme val="minor"/>
    </font>
    <font>
      <b/>
      <u/>
      <sz val="11"/>
      <color theme="1"/>
      <name val="Arial"/>
      <family val="2"/>
    </font>
    <font>
      <b/>
      <sz val="12"/>
      <color rgb="FFFF0000"/>
      <name val="Calibri"/>
      <family val="2"/>
      <scheme val="minor"/>
    </font>
    <font>
      <b/>
      <sz val="11"/>
      <color rgb="FFC00000"/>
      <name val="Arial"/>
      <family val="2"/>
    </font>
    <font>
      <sz val="7"/>
      <name val="Arial"/>
      <family val="2"/>
    </font>
    <font>
      <sz val="6"/>
      <name val="Arial"/>
      <family val="2"/>
    </font>
    <font>
      <sz val="7"/>
      <color theme="0" tint="-0.14999847407452621"/>
      <name val="Calibri"/>
      <family val="2"/>
      <scheme val="minor"/>
    </font>
    <font>
      <sz val="8"/>
      <color theme="0"/>
      <name val="Arial"/>
      <family val="2"/>
    </font>
    <font>
      <sz val="8"/>
      <color theme="0" tint="-0.14999847407452621"/>
      <name val="Calibri"/>
      <family val="2"/>
      <scheme val="minor"/>
    </font>
    <font>
      <sz val="11"/>
      <color theme="0"/>
      <name val="Calibri"/>
      <family val="2"/>
      <scheme val="minor"/>
    </font>
    <font>
      <sz val="10"/>
      <color theme="0" tint="-4.9989318521683403E-2"/>
      <name val="Arial"/>
      <family val="2"/>
    </font>
    <font>
      <sz val="8"/>
      <name val="Calibri"/>
      <family val="2"/>
      <scheme val="minor"/>
    </font>
    <font>
      <b/>
      <sz val="11"/>
      <color theme="9" tint="-0.249977111117893"/>
      <name val="Calibri"/>
      <family val="2"/>
      <scheme val="minor"/>
    </font>
    <font>
      <b/>
      <sz val="12"/>
      <color rgb="FF0000FF"/>
      <name val="Calibri"/>
      <family val="2"/>
    </font>
    <font>
      <b/>
      <sz val="11"/>
      <color rgb="FF008080"/>
      <name val="Calibri"/>
      <family val="2"/>
    </font>
    <font>
      <b/>
      <sz val="11"/>
      <color rgb="FFC00000"/>
      <name val="Calibri"/>
      <family val="2"/>
      <scheme val="minor"/>
    </font>
    <font>
      <sz val="14"/>
      <color rgb="FFC00000"/>
      <name val="Calibri"/>
      <family val="2"/>
      <scheme val="minor"/>
    </font>
    <font>
      <b/>
      <sz val="9"/>
      <color rgb="FF000000"/>
      <name val="Tahoma"/>
      <family val="2"/>
    </font>
    <font>
      <u/>
      <sz val="11"/>
      <color theme="10"/>
      <name val="Calibri"/>
      <family val="2"/>
      <scheme val="minor"/>
    </font>
    <font>
      <i/>
      <sz val="8"/>
      <name val="Arial"/>
      <family val="2"/>
    </font>
    <font>
      <sz val="8"/>
      <color rgb="FF000000"/>
      <name val="Calibri"/>
      <family val="2"/>
      <scheme val="minor"/>
    </font>
    <font>
      <sz val="10"/>
      <name val="Calibri"/>
      <family val="2"/>
      <scheme val="minor"/>
    </font>
    <font>
      <sz val="12"/>
      <name val="Vijaya"/>
      <family val="2"/>
    </font>
    <font>
      <sz val="9"/>
      <color rgb="FF000000"/>
      <name val="Tahoma"/>
      <family val="2"/>
    </font>
    <font>
      <sz val="11"/>
      <name val="Arial"/>
      <family val="2"/>
    </font>
    <font>
      <b/>
      <sz val="7"/>
      <name val="Arial"/>
      <family val="2"/>
    </font>
    <font>
      <b/>
      <sz val="10"/>
      <name val="Cambria"/>
      <family val="1"/>
    </font>
    <font>
      <b/>
      <vertAlign val="subscript"/>
      <sz val="10"/>
      <name val="Cambria"/>
      <family val="1"/>
    </font>
    <font>
      <b/>
      <i/>
      <sz val="10"/>
      <color theme="1"/>
      <name val="Calibri"/>
      <family val="2"/>
      <scheme val="minor"/>
    </font>
    <font>
      <i/>
      <sz val="10"/>
      <color theme="1"/>
      <name val="Arial"/>
      <family val="2"/>
    </font>
    <font>
      <strike/>
      <sz val="8"/>
      <name val="Cambria"/>
      <family val="1"/>
    </font>
    <font>
      <sz val="8"/>
      <name val="Cambria"/>
      <family val="1"/>
    </font>
    <font>
      <sz val="16"/>
      <color rgb="FFC00000"/>
      <name val="Calibri"/>
      <family val="2"/>
      <scheme val="minor"/>
    </font>
    <font>
      <i/>
      <sz val="7"/>
      <name val="Arial"/>
      <family val="2"/>
    </font>
  </fonts>
  <fills count="35">
    <fill>
      <patternFill patternType="none"/>
    </fill>
    <fill>
      <patternFill patternType="gray125"/>
    </fill>
    <fill>
      <patternFill patternType="solid">
        <fgColor indexed="9"/>
        <bgColor indexed="26"/>
      </patternFill>
    </fill>
    <fill>
      <patternFill patternType="solid">
        <fgColor indexed="9"/>
        <bgColor indexed="64"/>
      </patternFill>
    </fill>
    <fill>
      <patternFill patternType="solid">
        <fgColor rgb="FFC6EFCE"/>
      </patternFill>
    </fill>
    <fill>
      <patternFill patternType="solid">
        <fgColor theme="0"/>
        <bgColor indexed="26"/>
      </patternFill>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rgb="FFFFFF00"/>
        <bgColor indexed="64"/>
      </patternFill>
    </fill>
    <fill>
      <patternFill patternType="solid">
        <fgColor theme="0" tint="-0.34998626667073579"/>
        <bgColor indexed="26"/>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499984740745262"/>
        <bgColor indexed="26"/>
      </patternFill>
    </fill>
    <fill>
      <patternFill patternType="solid">
        <fgColor theme="0" tint="-0.249977111117893"/>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rgb="FF00B0F0"/>
        <bgColor indexed="64"/>
      </patternFill>
    </fill>
    <fill>
      <patternFill patternType="solid">
        <fgColor theme="9" tint="0.79998168889431442"/>
        <bgColor indexed="64"/>
      </patternFill>
    </fill>
    <fill>
      <patternFill patternType="solid">
        <fgColor theme="3" tint="0.39997558519241921"/>
        <bgColor indexed="64"/>
      </patternFill>
    </fill>
    <fill>
      <patternFill patternType="solid">
        <fgColor rgb="FFFFFF00"/>
        <bgColor indexed="26"/>
      </patternFill>
    </fill>
    <fill>
      <patternFill patternType="solid">
        <fgColor theme="0" tint="-0.14999847407452621"/>
        <bgColor indexed="26"/>
      </patternFill>
    </fill>
    <fill>
      <patternFill patternType="solid">
        <fgColor theme="3" tint="0.79998168889431442"/>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FC000"/>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5" tint="0.59999389629810485"/>
        <bgColor indexed="26"/>
      </patternFill>
    </fill>
    <fill>
      <patternFill patternType="solid">
        <fgColor theme="3" tint="0.39997558519241921"/>
        <bgColor indexed="26"/>
      </patternFill>
    </fill>
    <fill>
      <patternFill patternType="solid">
        <fgColor theme="2" tint="-0.499984740745262"/>
        <bgColor indexed="26"/>
      </patternFill>
    </fill>
  </fills>
  <borders count="126">
    <border>
      <left/>
      <right/>
      <top/>
      <bottom/>
      <diagonal/>
    </border>
    <border>
      <left style="thin">
        <color indexed="8"/>
      </left>
      <right style="thin">
        <color indexed="8"/>
      </right>
      <top style="thin">
        <color indexed="8"/>
      </top>
      <bottom style="thin">
        <color indexed="8"/>
      </bottom>
      <diagonal/>
    </border>
    <border>
      <left/>
      <right/>
      <top style="double">
        <color indexed="64"/>
      </top>
      <bottom/>
      <diagonal/>
    </border>
    <border>
      <left/>
      <right/>
      <top/>
      <bottom style="dashed">
        <color indexed="64"/>
      </bottom>
      <diagonal/>
    </border>
    <border>
      <left/>
      <right/>
      <top/>
      <bottom style="double">
        <color indexed="64"/>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8"/>
      </left>
      <right style="thin">
        <color indexed="8"/>
      </right>
      <top style="thin">
        <color indexed="8"/>
      </top>
      <bottom/>
      <diagonal/>
    </border>
    <border>
      <left style="thin">
        <color indexed="8"/>
      </left>
      <right style="thin">
        <color indexed="8"/>
      </right>
      <top/>
      <bottom style="thin">
        <color indexed="8"/>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medium">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style="thin">
        <color indexed="64"/>
      </bottom>
      <diagonal/>
    </border>
    <border>
      <left/>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bottom/>
      <diagonal/>
    </border>
    <border>
      <left style="thin">
        <color indexed="64"/>
      </left>
      <right/>
      <top style="thin">
        <color indexed="64"/>
      </top>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bottom/>
      <diagonal/>
    </border>
    <border>
      <left/>
      <right style="thin">
        <color auto="1"/>
      </right>
      <top style="thin">
        <color auto="1"/>
      </top>
      <bottom style="thin">
        <color auto="1"/>
      </bottom>
      <diagonal/>
    </border>
    <border>
      <left/>
      <right/>
      <top style="thin">
        <color indexed="64"/>
      </top>
      <bottom/>
      <diagonal/>
    </border>
    <border>
      <left style="thin">
        <color indexed="64"/>
      </left>
      <right/>
      <top style="medium">
        <color indexed="64"/>
      </top>
      <bottom style="medium">
        <color indexed="64"/>
      </bottom>
      <diagonal/>
    </border>
    <border>
      <left style="thin">
        <color indexed="8"/>
      </left>
      <right/>
      <top style="thin">
        <color indexed="8"/>
      </top>
      <bottom style="thin">
        <color indexed="8"/>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indexed="64"/>
      </right>
      <top style="medium">
        <color indexed="64"/>
      </top>
      <bottom style="medium">
        <color indexed="64"/>
      </bottom>
      <diagonal/>
    </border>
    <border>
      <left/>
      <right/>
      <top style="thin">
        <color indexed="64"/>
      </top>
      <bottom style="medium">
        <color rgb="FF7030A0"/>
      </bottom>
      <diagonal/>
    </border>
    <border>
      <left style="medium">
        <color rgb="FF7030A0"/>
      </left>
      <right/>
      <top style="medium">
        <color rgb="FF7030A0"/>
      </top>
      <bottom/>
      <diagonal/>
    </border>
    <border>
      <left/>
      <right/>
      <top style="medium">
        <color rgb="FF7030A0"/>
      </top>
      <bottom/>
      <diagonal/>
    </border>
    <border>
      <left/>
      <right style="medium">
        <color rgb="FF7030A0"/>
      </right>
      <top style="medium">
        <color rgb="FF7030A0"/>
      </top>
      <bottom/>
      <diagonal/>
    </border>
    <border>
      <left style="medium">
        <color rgb="FF7030A0"/>
      </left>
      <right/>
      <top/>
      <bottom style="medium">
        <color rgb="FF7030A0"/>
      </bottom>
      <diagonal/>
    </border>
    <border>
      <left/>
      <right/>
      <top/>
      <bottom style="medium">
        <color rgb="FF7030A0"/>
      </bottom>
      <diagonal/>
    </border>
    <border>
      <left/>
      <right style="medium">
        <color rgb="FF7030A0"/>
      </right>
      <top/>
      <bottom style="medium">
        <color rgb="FF7030A0"/>
      </bottom>
      <diagonal/>
    </border>
    <border>
      <left/>
      <right/>
      <top/>
      <bottom style="thick">
        <color theme="3" tint="0.39997558519241921"/>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diagonal/>
    </border>
    <border>
      <left/>
      <right style="medium">
        <color indexed="64"/>
      </right>
      <top style="thin">
        <color auto="1"/>
      </top>
      <bottom style="thin">
        <color auto="1"/>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medium">
        <color indexed="64"/>
      </top>
      <bottom/>
      <diagonal/>
    </border>
    <border>
      <left/>
      <right/>
      <top style="thin">
        <color indexed="64"/>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indexed="8"/>
      </left>
      <right style="thin">
        <color indexed="8"/>
      </right>
      <top style="thin">
        <color indexed="8"/>
      </top>
      <bottom style="thin">
        <color indexed="8"/>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14">
    <xf numFmtId="0" fontId="0" fillId="0" borderId="0"/>
    <xf numFmtId="0" fontId="34" fillId="4" borderId="0" applyNumberFormat="0" applyBorder="0" applyAlignment="0" applyProtection="0"/>
    <xf numFmtId="164" fontId="6" fillId="0" borderId="0" applyFont="0" applyFill="0" applyBorder="0" applyAlignment="0" applyProtection="0"/>
    <xf numFmtId="0" fontId="6" fillId="0" borderId="0"/>
    <xf numFmtId="0" fontId="6" fillId="0" borderId="0"/>
    <xf numFmtId="0" fontId="23" fillId="0" borderId="0"/>
    <xf numFmtId="0" fontId="6" fillId="0" borderId="0"/>
    <xf numFmtId="0" fontId="6" fillId="0" borderId="0"/>
    <xf numFmtId="0" fontId="32" fillId="0" borderId="0"/>
    <xf numFmtId="9" fontId="33" fillId="0" borderId="0" applyFont="0" applyFill="0" applyBorder="0" applyAlignment="0" applyProtection="0"/>
    <xf numFmtId="0" fontId="6" fillId="0" borderId="0"/>
    <xf numFmtId="0" fontId="92" fillId="0" borderId="0" applyNumberFormat="0" applyFill="0" applyBorder="0" applyAlignment="0" applyProtection="0"/>
    <xf numFmtId="0" fontId="6" fillId="0" borderId="0"/>
    <xf numFmtId="43" fontId="6" fillId="0" borderId="0" applyFont="0" applyFill="0" applyBorder="0" applyAlignment="0" applyProtection="0"/>
  </cellStyleXfs>
  <cellXfs count="1237">
    <xf numFmtId="0" fontId="0" fillId="0" borderId="0" xfId="0"/>
    <xf numFmtId="0" fontId="36" fillId="0" borderId="0" xfId="0" applyFont="1"/>
    <xf numFmtId="0" fontId="37" fillId="0" borderId="0" xfId="0" applyFont="1"/>
    <xf numFmtId="0" fontId="36" fillId="0" borderId="0" xfId="0" applyFont="1" applyAlignment="1">
      <alignment horizontal="right"/>
    </xf>
    <xf numFmtId="165" fontId="36" fillId="0" borderId="0" xfId="0" applyNumberFormat="1" applyFont="1" applyAlignment="1">
      <alignment horizontal="center"/>
    </xf>
    <xf numFmtId="0" fontId="0" fillId="0" borderId="0" xfId="0" applyFill="1"/>
    <xf numFmtId="0" fontId="38" fillId="2" borderId="0" xfId="0" applyFont="1" applyFill="1" applyProtection="1">
      <protection locked="0"/>
    </xf>
    <xf numFmtId="0" fontId="38" fillId="2" borderId="0" xfId="0" applyFont="1" applyFill="1" applyBorder="1" applyAlignment="1" applyProtection="1">
      <protection locked="0"/>
    </xf>
    <xf numFmtId="0" fontId="38" fillId="2" borderId="0" xfId="0" applyFont="1" applyFill="1"/>
    <xf numFmtId="0" fontId="4" fillId="2" borderId="0" xfId="0" applyFont="1" applyFill="1"/>
    <xf numFmtId="0" fontId="38" fillId="2" borderId="1" xfId="0" applyFont="1" applyFill="1" applyBorder="1" applyAlignment="1">
      <alignment horizontal="left" vertical="center"/>
    </xf>
    <xf numFmtId="0" fontId="0" fillId="3" borderId="0" xfId="0" applyFill="1" applyProtection="1"/>
    <xf numFmtId="0" fontId="9" fillId="3" borderId="0" xfId="0" applyFont="1" applyFill="1" applyBorder="1" applyAlignment="1" applyProtection="1">
      <alignment horizontal="center" vertical="center" wrapText="1"/>
    </xf>
    <xf numFmtId="0" fontId="0" fillId="0" borderId="2" xfId="0" applyFill="1" applyBorder="1" applyAlignment="1" applyProtection="1">
      <alignment horizontal="center"/>
    </xf>
    <xf numFmtId="0" fontId="0" fillId="0" borderId="2" xfId="0" applyFill="1" applyBorder="1" applyAlignment="1" applyProtection="1">
      <alignment horizontal="right"/>
    </xf>
    <xf numFmtId="168" fontId="6" fillId="0" borderId="2" xfId="0" applyNumberFormat="1" applyFont="1" applyFill="1" applyBorder="1" applyAlignment="1" applyProtection="1">
      <alignment horizontal="center" vertical="center" wrapText="1"/>
    </xf>
    <xf numFmtId="0" fontId="4" fillId="0" borderId="2" xfId="0" applyFont="1" applyFill="1" applyBorder="1" applyAlignment="1" applyProtection="1">
      <alignment vertical="center" wrapText="1"/>
    </xf>
    <xf numFmtId="168" fontId="4" fillId="3" borderId="0" xfId="0" applyNumberFormat="1" applyFont="1" applyFill="1" applyBorder="1" applyAlignment="1" applyProtection="1">
      <alignment horizontal="center" vertical="center" wrapText="1"/>
    </xf>
    <xf numFmtId="0" fontId="0" fillId="0" borderId="0" xfId="0" applyFill="1" applyBorder="1" applyAlignment="1" applyProtection="1">
      <alignment horizontal="center"/>
    </xf>
    <xf numFmtId="0" fontId="4" fillId="0" borderId="0" xfId="0" applyFont="1" applyFill="1" applyBorder="1" applyAlignment="1" applyProtection="1">
      <alignment horizontal="center" vertical="center" wrapText="1"/>
    </xf>
    <xf numFmtId="0" fontId="4" fillId="0" borderId="0" xfId="0" applyFont="1" applyFill="1" applyBorder="1" applyAlignment="1" applyProtection="1">
      <alignment vertical="center" wrapText="1"/>
    </xf>
    <xf numFmtId="0" fontId="0" fillId="0" borderId="0" xfId="0" applyFill="1" applyProtection="1"/>
    <xf numFmtId="0" fontId="4" fillId="0" borderId="2" xfId="0" applyFont="1" applyFill="1" applyBorder="1" applyAlignment="1" applyProtection="1">
      <alignment horizontal="right" vertical="center" wrapText="1"/>
    </xf>
    <xf numFmtId="0" fontId="6" fillId="0" borderId="0" xfId="0" applyFont="1" applyFill="1" applyBorder="1" applyAlignment="1" applyProtection="1">
      <alignment vertical="center"/>
    </xf>
    <xf numFmtId="0" fontId="13" fillId="0" borderId="0" xfId="0" applyFont="1" applyFill="1" applyBorder="1" applyAlignment="1" applyProtection="1">
      <alignment vertical="center" wrapText="1"/>
    </xf>
    <xf numFmtId="0" fontId="6" fillId="0" borderId="0" xfId="0" applyFont="1" applyFill="1" applyBorder="1" applyAlignment="1" applyProtection="1">
      <alignment horizontal="left" vertical="center"/>
    </xf>
    <xf numFmtId="0" fontId="13" fillId="0" borderId="0" xfId="0" applyFont="1" applyFill="1" applyBorder="1" applyAlignment="1" applyProtection="1">
      <alignment horizontal="left" vertical="center" wrapText="1"/>
    </xf>
    <xf numFmtId="49" fontId="6" fillId="0" borderId="0" xfId="0" applyNumberFormat="1" applyFont="1" applyFill="1" applyBorder="1" applyAlignment="1" applyProtection="1">
      <alignment horizontal="left" vertical="center"/>
    </xf>
    <xf numFmtId="0" fontId="14" fillId="0" borderId="0" xfId="0" applyFont="1" applyFill="1" applyBorder="1" applyAlignment="1" applyProtection="1">
      <alignment vertical="center" wrapText="1"/>
    </xf>
    <xf numFmtId="0" fontId="4" fillId="0" borderId="0" xfId="0" applyFont="1" applyFill="1" applyBorder="1" applyAlignment="1" applyProtection="1">
      <alignment horizontal="right" vertical="center" wrapText="1"/>
    </xf>
    <xf numFmtId="0" fontId="0" fillId="0" borderId="0" xfId="0" applyFill="1" applyBorder="1" applyAlignment="1" applyProtection="1">
      <alignment horizontal="right"/>
    </xf>
    <xf numFmtId="0" fontId="4" fillId="0" borderId="0" xfId="0" applyFont="1" applyFill="1" applyBorder="1" applyAlignment="1" applyProtection="1"/>
    <xf numFmtId="0" fontId="14" fillId="3" borderId="0" xfId="0" applyFont="1" applyFill="1" applyBorder="1" applyAlignment="1" applyProtection="1">
      <alignment vertical="center" wrapText="1"/>
    </xf>
    <xf numFmtId="0" fontId="6" fillId="0" borderId="0" xfId="0" applyFont="1" applyFill="1" applyBorder="1" applyAlignment="1" applyProtection="1">
      <alignment vertical="center" wrapText="1"/>
    </xf>
    <xf numFmtId="0" fontId="6" fillId="3" borderId="0" xfId="0" applyFont="1" applyFill="1" applyBorder="1" applyAlignment="1" applyProtection="1">
      <alignment vertical="center" wrapText="1"/>
    </xf>
    <xf numFmtId="0" fontId="0" fillId="3" borderId="0" xfId="0" applyFill="1" applyBorder="1" applyProtection="1"/>
    <xf numFmtId="0" fontId="0" fillId="0" borderId="3" xfId="0" applyFill="1" applyBorder="1" applyAlignment="1" applyProtection="1"/>
    <xf numFmtId="0" fontId="0" fillId="0" borderId="3" xfId="0" applyFill="1" applyBorder="1" applyProtection="1"/>
    <xf numFmtId="168" fontId="6" fillId="0" borderId="0" xfId="0" applyNumberFormat="1" applyFont="1" applyFill="1" applyBorder="1" applyAlignment="1" applyProtection="1">
      <alignment vertical="center" wrapText="1"/>
    </xf>
    <xf numFmtId="168" fontId="6" fillId="0" borderId="0" xfId="0" applyNumberFormat="1" applyFont="1" applyFill="1" applyBorder="1" applyAlignment="1" applyProtection="1">
      <alignment vertical="center"/>
    </xf>
    <xf numFmtId="0" fontId="6" fillId="0" borderId="0" xfId="0" applyFont="1"/>
    <xf numFmtId="168" fontId="6" fillId="0" borderId="0" xfId="0" applyNumberFormat="1" applyFont="1" applyFill="1" applyBorder="1" applyAlignment="1" applyProtection="1">
      <alignment horizontal="center" vertical="center" wrapText="1"/>
    </xf>
    <xf numFmtId="0" fontId="8" fillId="3" borderId="0" xfId="0" applyFont="1" applyFill="1" applyBorder="1" applyAlignment="1" applyProtection="1">
      <alignment vertical="center" wrapText="1"/>
    </xf>
    <xf numFmtId="0" fontId="0" fillId="0" borderId="4" xfId="0" applyBorder="1"/>
    <xf numFmtId="0" fontId="4" fillId="0" borderId="4" xfId="0" applyFont="1" applyFill="1" applyBorder="1" applyAlignment="1" applyProtection="1">
      <alignment vertical="center" wrapText="1"/>
    </xf>
    <xf numFmtId="49" fontId="12" fillId="0" borderId="4" xfId="0" applyNumberFormat="1" applyFont="1" applyFill="1" applyBorder="1" applyAlignment="1" applyProtection="1">
      <alignment vertical="center" wrapText="1"/>
    </xf>
    <xf numFmtId="0" fontId="4" fillId="0" borderId="4" xfId="0" applyFont="1" applyFill="1" applyBorder="1" applyAlignment="1" applyProtection="1">
      <alignment wrapText="1"/>
    </xf>
    <xf numFmtId="0" fontId="0" fillId="0" borderId="0" xfId="0" applyProtection="1">
      <protection locked="0"/>
    </xf>
    <xf numFmtId="0" fontId="0" fillId="6" borderId="0" xfId="0" applyFill="1"/>
    <xf numFmtId="0" fontId="40" fillId="6" borderId="0" xfId="0" applyFont="1" applyFill="1"/>
    <xf numFmtId="166" fontId="40" fillId="6" borderId="0" xfId="0" applyNumberFormat="1" applyFont="1" applyFill="1" applyBorder="1" applyAlignment="1">
      <alignment horizontal="center"/>
    </xf>
    <xf numFmtId="166" fontId="41" fillId="6" borderId="0" xfId="0" applyNumberFormat="1" applyFont="1" applyFill="1" applyBorder="1" applyAlignment="1">
      <alignment horizontal="center"/>
    </xf>
    <xf numFmtId="0" fontId="0" fillId="6" borderId="0" xfId="0" applyFill="1" applyAlignment="1">
      <alignment vertical="center"/>
    </xf>
    <xf numFmtId="0" fontId="40" fillId="6" borderId="0" xfId="0" applyFont="1" applyFill="1" applyAlignment="1">
      <alignment vertical="center"/>
    </xf>
    <xf numFmtId="0" fontId="4" fillId="0" borderId="0" xfId="0" applyFont="1" applyFill="1" applyBorder="1" applyAlignment="1" applyProtection="1">
      <alignment horizontal="left"/>
    </xf>
    <xf numFmtId="0" fontId="40" fillId="6" borderId="0" xfId="0" applyFont="1" applyFill="1" applyBorder="1" applyAlignment="1">
      <alignment horizontal="center" vertical="center"/>
    </xf>
    <xf numFmtId="0" fontId="11" fillId="6" borderId="0" xfId="0" applyFont="1" applyFill="1" applyBorder="1" applyAlignment="1">
      <alignment horizontal="center" vertical="center"/>
    </xf>
    <xf numFmtId="167" fontId="40" fillId="6" borderId="0" xfId="0" applyNumberFormat="1" applyFont="1" applyFill="1" applyBorder="1" applyAlignment="1">
      <alignment horizontal="center" vertical="center"/>
    </xf>
    <xf numFmtId="0" fontId="11" fillId="6" borderId="0" xfId="0" applyFont="1" applyFill="1" applyBorder="1" applyAlignment="1">
      <alignment horizontal="center" vertical="center" wrapText="1"/>
    </xf>
    <xf numFmtId="166" fontId="40" fillId="6" borderId="0" xfId="0" applyNumberFormat="1" applyFont="1" applyFill="1" applyBorder="1" applyAlignment="1">
      <alignment horizontal="center" vertical="center"/>
    </xf>
    <xf numFmtId="0" fontId="35" fillId="8" borderId="10" xfId="0" applyFont="1" applyFill="1" applyBorder="1" applyAlignment="1">
      <alignment horizontal="center"/>
    </xf>
    <xf numFmtId="0" fontId="35" fillId="8" borderId="11" xfId="0" applyFont="1" applyFill="1" applyBorder="1" applyAlignment="1">
      <alignment horizontal="center"/>
    </xf>
    <xf numFmtId="0" fontId="35" fillId="8" borderId="12" xfId="0" applyFont="1" applyFill="1" applyBorder="1" applyAlignment="1">
      <alignment horizontal="center"/>
    </xf>
    <xf numFmtId="0" fontId="35" fillId="8" borderId="15" xfId="0" applyFont="1" applyFill="1" applyBorder="1" applyAlignment="1">
      <alignment horizontal="right"/>
    </xf>
    <xf numFmtId="0" fontId="35" fillId="8" borderId="6" xfId="0" applyFont="1" applyFill="1" applyBorder="1" applyAlignment="1">
      <alignment horizontal="right"/>
    </xf>
    <xf numFmtId="0" fontId="35" fillId="8" borderId="17" xfId="0" applyFont="1" applyFill="1" applyBorder="1" applyAlignment="1">
      <alignment horizontal="center"/>
    </xf>
    <xf numFmtId="0" fontId="0" fillId="8" borderId="15" xfId="0" applyFill="1" applyBorder="1"/>
    <xf numFmtId="0" fontId="40" fillId="0" borderId="0" xfId="0" applyFont="1" applyFill="1" applyAlignment="1" applyProtection="1">
      <alignment horizontal="justify" vertical="center" wrapText="1"/>
    </xf>
    <xf numFmtId="0" fontId="15" fillId="0" borderId="0" xfId="0" applyFont="1" applyFill="1" applyBorder="1" applyAlignment="1" applyProtection="1">
      <alignment horizontal="left" vertical="center" wrapText="1" readingOrder="1"/>
    </xf>
    <xf numFmtId="0" fontId="40" fillId="6" borderId="0" xfId="0" applyFont="1" applyFill="1" applyBorder="1" applyAlignment="1">
      <alignment horizontal="center" vertical="center" textRotation="90"/>
    </xf>
    <xf numFmtId="0" fontId="46" fillId="6" borderId="0" xfId="0" applyFont="1" applyFill="1" applyBorder="1" applyAlignment="1">
      <alignment horizontal="center"/>
    </xf>
    <xf numFmtId="165" fontId="40" fillId="6" borderId="0" xfId="0" applyNumberFormat="1" applyFont="1" applyFill="1" applyBorder="1" applyAlignment="1">
      <alignment horizontal="center"/>
    </xf>
    <xf numFmtId="0" fontId="44" fillId="6" borderId="0" xfId="0" applyFont="1" applyFill="1" applyBorder="1" applyAlignment="1">
      <alignment horizontal="center"/>
    </xf>
    <xf numFmtId="0" fontId="47" fillId="6" borderId="0" xfId="0" applyFont="1" applyFill="1" applyAlignment="1">
      <alignment vertical="center"/>
    </xf>
    <xf numFmtId="0" fontId="39" fillId="0" borderId="4" xfId="0" applyFont="1" applyFill="1" applyBorder="1" applyAlignment="1" applyProtection="1">
      <alignment vertical="center" wrapText="1"/>
    </xf>
    <xf numFmtId="166" fontId="20" fillId="0" borderId="0" xfId="3" applyNumberFormat="1" applyFont="1" applyBorder="1" applyAlignment="1" applyProtection="1">
      <alignment horizontal="center"/>
    </xf>
    <xf numFmtId="166" fontId="0" fillId="0" borderId="0" xfId="0" applyNumberFormat="1" applyFill="1" applyBorder="1" applyAlignment="1" applyProtection="1">
      <alignment horizontal="center"/>
    </xf>
    <xf numFmtId="0" fontId="35" fillId="6" borderId="28" xfId="0" applyFont="1" applyFill="1" applyBorder="1" applyAlignment="1">
      <alignment vertical="center"/>
    </xf>
    <xf numFmtId="0" fontId="35" fillId="14" borderId="15" xfId="0" applyFont="1" applyFill="1" applyBorder="1" applyAlignment="1">
      <alignment horizontal="center" vertical="center"/>
    </xf>
    <xf numFmtId="0" fontId="35" fillId="12" borderId="6" xfId="0" applyFont="1" applyFill="1" applyBorder="1" applyAlignment="1">
      <alignment horizontal="center" vertical="center"/>
    </xf>
    <xf numFmtId="0" fontId="35" fillId="12" borderId="29" xfId="0" applyFont="1" applyFill="1" applyBorder="1" applyAlignment="1">
      <alignment horizontal="center" vertical="center"/>
    </xf>
    <xf numFmtId="0" fontId="35" fillId="12" borderId="23" xfId="0" applyFont="1" applyFill="1" applyBorder="1" applyAlignment="1">
      <alignment horizontal="center" vertical="center"/>
    </xf>
    <xf numFmtId="0" fontId="35" fillId="12" borderId="30" xfId="0" applyFont="1" applyFill="1" applyBorder="1" applyAlignment="1">
      <alignment horizontal="center" vertical="center"/>
    </xf>
    <xf numFmtId="2" fontId="6" fillId="0" borderId="0" xfId="0" applyNumberFormat="1" applyFont="1"/>
    <xf numFmtId="0" fontId="6" fillId="0" borderId="0" xfId="3"/>
    <xf numFmtId="166" fontId="6" fillId="0" borderId="0" xfId="0" applyNumberFormat="1" applyFont="1"/>
    <xf numFmtId="0" fontId="0" fillId="12" borderId="30" xfId="0" applyFill="1" applyBorder="1" applyAlignment="1">
      <alignment horizontal="center" vertical="center" wrapText="1"/>
    </xf>
    <xf numFmtId="170" fontId="6" fillId="0" borderId="0" xfId="0" applyNumberFormat="1" applyFont="1"/>
    <xf numFmtId="170" fontId="0" fillId="0" borderId="0" xfId="0" applyNumberFormat="1"/>
    <xf numFmtId="169" fontId="6" fillId="6" borderId="18" xfId="0" applyNumberFormat="1" applyFont="1" applyFill="1" applyBorder="1" applyAlignment="1">
      <alignment horizontal="center" vertical="center" wrapText="1"/>
    </xf>
    <xf numFmtId="0" fontId="35" fillId="14" borderId="30" xfId="0" applyFont="1" applyFill="1" applyBorder="1" applyAlignment="1">
      <alignment horizontal="center" vertical="center"/>
    </xf>
    <xf numFmtId="166" fontId="6" fillId="0" borderId="0" xfId="3" applyNumberFormat="1"/>
    <xf numFmtId="2" fontId="6" fillId="6" borderId="0" xfId="0" applyNumberFormat="1" applyFont="1" applyFill="1" applyBorder="1" applyAlignment="1">
      <alignment horizontal="center" vertical="center" wrapText="1"/>
    </xf>
    <xf numFmtId="170" fontId="6" fillId="0" borderId="0" xfId="3" applyNumberFormat="1"/>
    <xf numFmtId="169" fontId="6" fillId="6" borderId="0" xfId="0" applyNumberFormat="1" applyFont="1" applyFill="1" applyBorder="1" applyAlignment="1">
      <alignment horizontal="center" vertical="center" wrapText="1"/>
    </xf>
    <xf numFmtId="0" fontId="0" fillId="0" borderId="0" xfId="0" applyAlignment="1">
      <alignment horizontal="center"/>
    </xf>
    <xf numFmtId="166" fontId="6" fillId="0" borderId="0" xfId="3" applyNumberFormat="1" applyAlignment="1">
      <alignment horizontal="center"/>
    </xf>
    <xf numFmtId="0" fontId="6" fillId="6" borderId="0" xfId="0" applyFont="1" applyFill="1"/>
    <xf numFmtId="0" fontId="6" fillId="6" borderId="0" xfId="3" applyFill="1" applyAlignment="1">
      <alignment horizontal="center"/>
    </xf>
    <xf numFmtId="172" fontId="6" fillId="6" borderId="0" xfId="0" applyNumberFormat="1" applyFont="1" applyFill="1"/>
    <xf numFmtId="0" fontId="6" fillId="6" borderId="0" xfId="3" applyFill="1"/>
    <xf numFmtId="2" fontId="6" fillId="6" borderId="0" xfId="0" applyNumberFormat="1" applyFont="1" applyFill="1"/>
    <xf numFmtId="166" fontId="6" fillId="6" borderId="0" xfId="0" applyNumberFormat="1" applyFont="1" applyFill="1"/>
    <xf numFmtId="0" fontId="0" fillId="6" borderId="0" xfId="0" applyFill="1" applyAlignment="1">
      <alignment horizontal="center"/>
    </xf>
    <xf numFmtId="0" fontId="6" fillId="6" borderId="0" xfId="0" applyFont="1" applyFill="1" applyBorder="1"/>
    <xf numFmtId="0" fontId="38" fillId="0" borderId="0" xfId="0" applyFont="1"/>
    <xf numFmtId="0" fontId="5" fillId="6" borderId="0" xfId="0" applyFont="1" applyFill="1" applyBorder="1" applyAlignment="1" applyProtection="1">
      <alignment horizontal="justify" vertical="center" wrapText="1"/>
    </xf>
    <xf numFmtId="0" fontId="15" fillId="6" borderId="0" xfId="0" applyFont="1" applyFill="1" applyBorder="1" applyAlignment="1" applyProtection="1">
      <alignment horizontal="left" vertical="center" wrapText="1" readingOrder="1"/>
    </xf>
    <xf numFmtId="0" fontId="6" fillId="6" borderId="0" xfId="0" applyFont="1" applyFill="1" applyBorder="1" applyAlignment="1" applyProtection="1">
      <alignment vertical="center"/>
    </xf>
    <xf numFmtId="0" fontId="6" fillId="6" borderId="0" xfId="0" applyFont="1" applyFill="1" applyBorder="1" applyAlignment="1" applyProtection="1">
      <alignment vertical="center" wrapText="1"/>
    </xf>
    <xf numFmtId="0" fontId="26" fillId="6" borderId="0" xfId="0" applyFont="1" applyFill="1" applyBorder="1" applyAlignment="1" applyProtection="1">
      <alignment vertical="center" wrapText="1"/>
    </xf>
    <xf numFmtId="167" fontId="44" fillId="6" borderId="0" xfId="0" applyNumberFormat="1" applyFont="1" applyFill="1" applyBorder="1" applyAlignment="1">
      <alignment horizontal="center" vertical="center"/>
    </xf>
    <xf numFmtId="0" fontId="44" fillId="6" borderId="0" xfId="0" applyFont="1" applyFill="1" applyAlignment="1">
      <alignment vertical="center"/>
    </xf>
    <xf numFmtId="166" fontId="44" fillId="6" borderId="0" xfId="0" applyNumberFormat="1" applyFont="1" applyFill="1" applyBorder="1" applyAlignment="1">
      <alignment horizontal="center" vertical="center"/>
    </xf>
    <xf numFmtId="0" fontId="44" fillId="6" borderId="0" xfId="0" applyFont="1" applyFill="1" applyBorder="1" applyAlignment="1">
      <alignment horizontal="left" vertical="center"/>
    </xf>
    <xf numFmtId="166" fontId="45" fillId="6" borderId="0" xfId="0" quotePrefix="1" applyNumberFormat="1" applyFont="1" applyFill="1" applyBorder="1" applyAlignment="1">
      <alignment horizontal="center" vertical="center"/>
    </xf>
    <xf numFmtId="166" fontId="45" fillId="6" borderId="0" xfId="0" applyNumberFormat="1" applyFont="1" applyFill="1" applyBorder="1" applyAlignment="1">
      <alignment horizontal="center" vertical="center"/>
    </xf>
    <xf numFmtId="2" fontId="45" fillId="6" borderId="0" xfId="0" applyNumberFormat="1" applyFont="1" applyFill="1" applyBorder="1" applyAlignment="1">
      <alignment horizontal="center" vertical="center"/>
    </xf>
    <xf numFmtId="166" fontId="41" fillId="6" borderId="0" xfId="0" applyNumberFormat="1" applyFont="1" applyFill="1" applyBorder="1" applyAlignment="1"/>
    <xf numFmtId="0" fontId="40" fillId="6" borderId="0" xfId="0" applyFont="1" applyFill="1" applyAlignment="1">
      <alignment horizontal="center" vertical="center"/>
    </xf>
    <xf numFmtId="0" fontId="48" fillId="6" borderId="0" xfId="0" applyFont="1" applyFill="1" applyAlignment="1">
      <alignment horizontal="center" vertical="center"/>
    </xf>
    <xf numFmtId="0" fontId="47" fillId="6" borderId="0" xfId="0" applyFont="1" applyFill="1" applyBorder="1" applyAlignment="1"/>
    <xf numFmtId="0" fontId="35" fillId="6" borderId="0" xfId="0" applyFont="1" applyFill="1"/>
    <xf numFmtId="0" fontId="49" fillId="6" borderId="0" xfId="0" applyFont="1" applyFill="1"/>
    <xf numFmtId="0" fontId="49" fillId="6" borderId="35" xfId="0" applyFont="1" applyFill="1" applyBorder="1" applyAlignment="1">
      <alignment vertical="center"/>
    </xf>
    <xf numFmtId="0" fontId="0" fillId="6" borderId="0" xfId="0" applyFill="1" applyBorder="1" applyProtection="1"/>
    <xf numFmtId="166" fontId="0" fillId="6" borderId="18" xfId="0" applyNumberFormat="1" applyFill="1" applyBorder="1" applyAlignment="1" applyProtection="1">
      <alignment horizontal="center"/>
    </xf>
    <xf numFmtId="2" fontId="0" fillId="6" borderId="24" xfId="0" applyNumberFormat="1" applyFill="1" applyBorder="1" applyAlignment="1" applyProtection="1">
      <alignment horizontal="center" vertical="center"/>
    </xf>
    <xf numFmtId="20" fontId="0" fillId="7" borderId="18" xfId="0" applyNumberFormat="1" applyFill="1" applyBorder="1" applyAlignment="1" applyProtection="1">
      <alignment horizontal="center" vertical="center"/>
      <protection locked="0"/>
    </xf>
    <xf numFmtId="0" fontId="0" fillId="5" borderId="18" xfId="0" applyFill="1" applyBorder="1" applyAlignment="1" applyProtection="1">
      <alignment horizontal="center" vertical="center"/>
    </xf>
    <xf numFmtId="166" fontId="0" fillId="5" borderId="18" xfId="0" applyNumberFormat="1" applyFill="1" applyBorder="1" applyAlignment="1" applyProtection="1">
      <alignment horizontal="center" vertical="center"/>
    </xf>
    <xf numFmtId="166" fontId="0" fillId="6" borderId="38" xfId="0" applyNumberFormat="1" applyFill="1" applyBorder="1" applyAlignment="1" applyProtection="1">
      <alignment horizontal="center"/>
    </xf>
    <xf numFmtId="166" fontId="0" fillId="6" borderId="12" xfId="0" applyNumberFormat="1" applyFill="1" applyBorder="1" applyAlignment="1" applyProtection="1">
      <alignment horizontal="center"/>
    </xf>
    <xf numFmtId="166" fontId="0" fillId="6" borderId="49" xfId="0" applyNumberFormat="1" applyFill="1" applyBorder="1" applyAlignment="1" applyProtection="1">
      <alignment horizontal="center"/>
    </xf>
    <xf numFmtId="0" fontId="0" fillId="6" borderId="0" xfId="0" applyFill="1" applyProtection="1"/>
    <xf numFmtId="0" fontId="0" fillId="6" borderId="9" xfId="0" applyFill="1" applyBorder="1" applyProtection="1"/>
    <xf numFmtId="0" fontId="35" fillId="8" borderId="51" xfId="0" applyFont="1" applyFill="1" applyBorder="1" applyAlignment="1">
      <alignment horizontal="center"/>
    </xf>
    <xf numFmtId="166" fontId="0" fillId="0" borderId="18" xfId="0" applyNumberFormat="1" applyBorder="1" applyAlignment="1">
      <alignment horizontal="center"/>
    </xf>
    <xf numFmtId="165" fontId="0" fillId="6" borderId="17" xfId="0" applyNumberFormat="1" applyFill="1" applyBorder="1" applyAlignment="1">
      <alignment horizontal="center"/>
    </xf>
    <xf numFmtId="165" fontId="0" fillId="6" borderId="18" xfId="0" applyNumberFormat="1" applyFill="1" applyBorder="1" applyAlignment="1">
      <alignment horizontal="center"/>
    </xf>
    <xf numFmtId="165" fontId="0" fillId="6" borderId="10" xfId="0" applyNumberFormat="1" applyFill="1" applyBorder="1" applyAlignment="1">
      <alignment horizontal="center"/>
    </xf>
    <xf numFmtId="165" fontId="0" fillId="6" borderId="11" xfId="0" applyNumberFormat="1" applyFill="1" applyBorder="1" applyAlignment="1">
      <alignment horizontal="center"/>
    </xf>
    <xf numFmtId="165" fontId="0" fillId="6" borderId="13" xfId="0" applyNumberFormat="1" applyFill="1" applyBorder="1" applyAlignment="1">
      <alignment horizontal="center"/>
    </xf>
    <xf numFmtId="167" fontId="0" fillId="6" borderId="13" xfId="0" applyNumberFormat="1" applyFill="1" applyBorder="1" applyAlignment="1">
      <alignment horizontal="center"/>
    </xf>
    <xf numFmtId="165" fontId="0" fillId="6" borderId="7" xfId="0" applyNumberFormat="1" applyFill="1" applyBorder="1" applyAlignment="1">
      <alignment horizontal="center"/>
    </xf>
    <xf numFmtId="10" fontId="33" fillId="6" borderId="25" xfId="9" applyNumberFormat="1" applyFont="1" applyFill="1" applyBorder="1" applyAlignment="1">
      <alignment horizontal="center"/>
    </xf>
    <xf numFmtId="166" fontId="41" fillId="6" borderId="16" xfId="0" applyNumberFormat="1" applyFont="1" applyFill="1" applyBorder="1" applyAlignment="1">
      <alignment horizontal="center"/>
    </xf>
    <xf numFmtId="166" fontId="41" fillId="6" borderId="47" xfId="0" applyNumberFormat="1" applyFont="1" applyFill="1" applyBorder="1" applyAlignment="1">
      <alignment horizontal="center"/>
    </xf>
    <xf numFmtId="166" fontId="41" fillId="6" borderId="49" xfId="0" applyNumberFormat="1" applyFont="1" applyFill="1" applyBorder="1" applyAlignment="1">
      <alignment horizontal="center"/>
    </xf>
    <xf numFmtId="166" fontId="41" fillId="6" borderId="17" xfId="0" applyNumberFormat="1" applyFont="1" applyFill="1" applyBorder="1" applyAlignment="1">
      <alignment horizontal="center"/>
    </xf>
    <xf numFmtId="166" fontId="41" fillId="6" borderId="18" xfId="0" applyNumberFormat="1" applyFont="1" applyFill="1" applyBorder="1" applyAlignment="1">
      <alignment horizontal="center"/>
    </xf>
    <xf numFmtId="166" fontId="41" fillId="6" borderId="38" xfId="0" applyNumberFormat="1" applyFont="1" applyFill="1" applyBorder="1" applyAlignment="1">
      <alignment horizontal="center"/>
    </xf>
    <xf numFmtId="166" fontId="41" fillId="6" borderId="10" xfId="0" applyNumberFormat="1" applyFont="1" applyFill="1" applyBorder="1" applyAlignment="1">
      <alignment horizontal="center"/>
    </xf>
    <xf numFmtId="166" fontId="41" fillId="6" borderId="11" xfId="0" applyNumberFormat="1" applyFont="1" applyFill="1" applyBorder="1" applyAlignment="1">
      <alignment horizontal="center"/>
    </xf>
    <xf numFmtId="166" fontId="41" fillId="6" borderId="12" xfId="0" applyNumberFormat="1" applyFont="1" applyFill="1" applyBorder="1" applyAlignment="1">
      <alignment horizontal="center"/>
    </xf>
    <xf numFmtId="0" fontId="35" fillId="8" borderId="16" xfId="0" applyFont="1" applyFill="1" applyBorder="1" applyAlignment="1"/>
    <xf numFmtId="166" fontId="0" fillId="0" borderId="18" xfId="0" applyNumberFormat="1" applyFill="1" applyBorder="1" applyAlignment="1">
      <alignment horizontal="center"/>
    </xf>
    <xf numFmtId="0" fontId="35" fillId="8" borderId="18" xfId="0" applyFont="1" applyFill="1" applyBorder="1" applyAlignment="1"/>
    <xf numFmtId="0" fontId="0" fillId="0" borderId="18" xfId="0" applyBorder="1" applyAlignment="1">
      <alignment horizontal="center"/>
    </xf>
    <xf numFmtId="0" fontId="0" fillId="0" borderId="0" xfId="0" applyAlignment="1" applyProtection="1">
      <alignment horizontal="center"/>
      <protection locked="0"/>
    </xf>
    <xf numFmtId="0" fontId="35" fillId="11" borderId="18" xfId="0" applyFont="1" applyFill="1" applyBorder="1" applyAlignment="1">
      <alignment horizontal="center" vertical="center"/>
    </xf>
    <xf numFmtId="2" fontId="0" fillId="6" borderId="47" xfId="0" applyNumberFormat="1" applyFill="1" applyBorder="1" applyAlignment="1" applyProtection="1">
      <alignment horizontal="center" vertical="center" wrapText="1"/>
    </xf>
    <xf numFmtId="2" fontId="6" fillId="6" borderId="47" xfId="3" applyNumberFormat="1" applyFill="1" applyBorder="1" applyAlignment="1" applyProtection="1">
      <alignment horizontal="center" vertical="center" wrapText="1"/>
    </xf>
    <xf numFmtId="170" fontId="6" fillId="6" borderId="49" xfId="0" applyNumberFormat="1" applyFont="1" applyFill="1" applyBorder="1" applyAlignment="1" applyProtection="1">
      <alignment horizontal="center" vertical="center" wrapText="1"/>
    </xf>
    <xf numFmtId="2" fontId="0" fillId="6" borderId="8" xfId="0" applyNumberFormat="1" applyFill="1" applyBorder="1" applyAlignment="1" applyProtection="1">
      <alignment horizontal="center" vertical="center" wrapText="1"/>
    </xf>
    <xf numFmtId="0" fontId="0" fillId="0" borderId="18" xfId="0" applyBorder="1" applyAlignment="1" applyProtection="1">
      <alignment horizontal="center" vertical="center"/>
    </xf>
    <xf numFmtId="2" fontId="0" fillId="15" borderId="18" xfId="0" applyNumberFormat="1" applyFill="1" applyBorder="1" applyAlignment="1" applyProtection="1">
      <alignment horizontal="center" vertical="center"/>
    </xf>
    <xf numFmtId="2" fontId="0" fillId="16" borderId="18" xfId="0" applyNumberFormat="1" applyFill="1" applyBorder="1" applyAlignment="1" applyProtection="1">
      <alignment horizontal="center" vertical="center"/>
    </xf>
    <xf numFmtId="0" fontId="0" fillId="6" borderId="18" xfId="0" applyNumberFormat="1" applyFill="1" applyBorder="1" applyAlignment="1" applyProtection="1">
      <alignment horizontal="center" vertical="center"/>
    </xf>
    <xf numFmtId="0" fontId="0" fillId="0" borderId="0" xfId="0" applyProtection="1"/>
    <xf numFmtId="0" fontId="35" fillId="6" borderId="7" xfId="0" applyFont="1" applyFill="1" applyBorder="1" applyAlignment="1" applyProtection="1">
      <alignment horizontal="center"/>
    </xf>
    <xf numFmtId="0" fontId="34" fillId="4" borderId="18" xfId="1" applyBorder="1" applyAlignment="1" applyProtection="1">
      <alignment horizontal="center"/>
      <protection locked="0"/>
    </xf>
    <xf numFmtId="2" fontId="6" fillId="0" borderId="0" xfId="0" applyNumberFormat="1" applyFont="1" applyFill="1" applyBorder="1" applyAlignment="1" applyProtection="1">
      <alignment horizontal="center" vertical="center"/>
      <protection locked="0"/>
    </xf>
    <xf numFmtId="0" fontId="6" fillId="0" borderId="0" xfId="3" applyAlignment="1" applyProtection="1">
      <alignment horizontal="center"/>
      <protection locked="0"/>
    </xf>
    <xf numFmtId="0" fontId="0" fillId="6" borderId="0" xfId="0" applyFill="1" applyAlignment="1" applyProtection="1">
      <alignment horizontal="center"/>
      <protection locked="0"/>
    </xf>
    <xf numFmtId="2" fontId="0" fillId="0" borderId="0" xfId="0" applyNumberFormat="1" applyAlignment="1" applyProtection="1">
      <alignment horizontal="center"/>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174" fontId="0" fillId="7" borderId="18" xfId="0" applyNumberFormat="1" applyFill="1" applyBorder="1" applyAlignment="1" applyProtection="1">
      <alignment horizontal="center" vertical="center"/>
      <protection locked="0"/>
    </xf>
    <xf numFmtId="0" fontId="0" fillId="7" borderId="18" xfId="0" applyFill="1" applyBorder="1" applyAlignment="1" applyProtection="1">
      <alignment horizontal="center" vertical="center"/>
      <protection locked="0"/>
    </xf>
    <xf numFmtId="22" fontId="0" fillId="7" borderId="18" xfId="0" applyNumberFormat="1" applyFill="1" applyBorder="1" applyAlignment="1" applyProtection="1">
      <alignment horizontal="center" vertical="center"/>
      <protection locked="0"/>
    </xf>
    <xf numFmtId="14" fontId="0" fillId="7" borderId="18" xfId="0" applyNumberFormat="1" applyFill="1" applyBorder="1" applyAlignment="1" applyProtection="1">
      <alignment horizontal="center" vertical="center"/>
      <protection locked="0"/>
    </xf>
    <xf numFmtId="0" fontId="35" fillId="0" borderId="0" xfId="0" applyFont="1" applyAlignment="1" applyProtection="1">
      <alignment horizontal="center"/>
      <protection locked="0"/>
    </xf>
    <xf numFmtId="0" fontId="4" fillId="0" borderId="0" xfId="3" applyFont="1" applyAlignment="1" applyProtection="1">
      <alignment horizontal="center"/>
      <protection locked="0"/>
    </xf>
    <xf numFmtId="0" fontId="4" fillId="0" borderId="0" xfId="0" applyFont="1" applyAlignment="1" applyProtection="1">
      <alignment horizontal="center"/>
      <protection locked="0"/>
    </xf>
    <xf numFmtId="0" fontId="35" fillId="6" borderId="0" xfId="0" applyFont="1" applyFill="1" applyAlignment="1" applyProtection="1">
      <alignment horizontal="center"/>
      <protection locked="0"/>
    </xf>
    <xf numFmtId="170" fontId="4" fillId="0" borderId="0" xfId="3" applyNumberFormat="1" applyFont="1" applyAlignment="1" applyProtection="1">
      <alignment horizontal="center" vertical="center"/>
      <protection locked="0"/>
    </xf>
    <xf numFmtId="0" fontId="35" fillId="0" borderId="0" xfId="0" applyFont="1" applyProtection="1">
      <protection locked="0"/>
    </xf>
    <xf numFmtId="15" fontId="0" fillId="7" borderId="18" xfId="0" applyNumberFormat="1" applyFill="1" applyBorder="1" applyAlignment="1" applyProtection="1">
      <alignment horizontal="left" vertical="center"/>
      <protection locked="0"/>
    </xf>
    <xf numFmtId="0" fontId="0" fillId="0" borderId="0" xfId="0" applyAlignment="1" applyProtection="1">
      <alignment horizontal="center" vertical="center" wrapText="1"/>
      <protection locked="0"/>
    </xf>
    <xf numFmtId="0" fontId="6" fillId="0" borderId="18" xfId="3" applyBorder="1" applyAlignment="1" applyProtection="1">
      <alignment vertical="center" wrapText="1"/>
      <protection locked="0"/>
    </xf>
    <xf numFmtId="0" fontId="6" fillId="0" borderId="0" xfId="3" applyAlignment="1" applyProtection="1">
      <alignment vertical="center"/>
      <protection locked="0"/>
    </xf>
    <xf numFmtId="0" fontId="0" fillId="0" borderId="0" xfId="0" applyAlignment="1" applyProtection="1">
      <alignment vertical="center" wrapText="1"/>
      <protection locked="0"/>
    </xf>
    <xf numFmtId="0" fontId="35" fillId="6" borderId="18" xfId="0" applyFont="1" applyFill="1" applyBorder="1" applyAlignment="1" applyProtection="1">
      <alignment horizontal="center"/>
    </xf>
    <xf numFmtId="0" fontId="35" fillId="6" borderId="18" xfId="0" applyFont="1" applyFill="1" applyBorder="1" applyAlignment="1" applyProtection="1">
      <alignment horizontal="center" vertical="center"/>
    </xf>
    <xf numFmtId="0" fontId="0" fillId="6" borderId="0" xfId="0" applyFill="1" applyAlignment="1" applyProtection="1">
      <alignment horizontal="center" vertical="center"/>
    </xf>
    <xf numFmtId="0" fontId="0" fillId="6" borderId="32" xfId="0" applyNumberFormat="1" applyFill="1" applyBorder="1" applyAlignment="1" applyProtection="1">
      <alignment horizontal="center" vertical="center"/>
    </xf>
    <xf numFmtId="0" fontId="0" fillId="6" borderId="32" xfId="0" applyNumberFormat="1" applyFill="1" applyBorder="1" applyProtection="1"/>
    <xf numFmtId="0" fontId="0" fillId="6" borderId="0" xfId="0" applyNumberFormat="1" applyFill="1" applyProtection="1"/>
    <xf numFmtId="0" fontId="6" fillId="0" borderId="0" xfId="3" applyNumberFormat="1" applyAlignment="1" applyProtection="1">
      <alignment horizontal="center"/>
      <protection locked="0"/>
    </xf>
    <xf numFmtId="0" fontId="4" fillId="0" borderId="0" xfId="3" applyNumberFormat="1" applyFont="1" applyAlignment="1" applyProtection="1">
      <alignment horizontal="center" vertical="center"/>
      <protection locked="0"/>
    </xf>
    <xf numFmtId="0" fontId="34" fillId="4" borderId="18" xfId="1" applyNumberFormat="1" applyBorder="1" applyAlignment="1" applyProtection="1">
      <alignment horizontal="center"/>
      <protection locked="0"/>
    </xf>
    <xf numFmtId="0" fontId="6" fillId="14" borderId="18" xfId="3" applyNumberFormat="1" applyFill="1" applyBorder="1" applyAlignment="1" applyProtection="1">
      <alignment horizontal="center"/>
      <protection locked="0"/>
    </xf>
    <xf numFmtId="0" fontId="4" fillId="0" borderId="0" xfId="3" applyNumberFormat="1" applyFont="1" applyAlignment="1" applyProtection="1">
      <alignment horizontal="center"/>
      <protection locked="0"/>
    </xf>
    <xf numFmtId="0" fontId="0" fillId="0" borderId="18" xfId="0" applyNumberFormat="1" applyBorder="1" applyAlignment="1" applyProtection="1">
      <alignment horizontal="center" vertical="center" wrapText="1"/>
      <protection locked="0"/>
    </xf>
    <xf numFmtId="0" fontId="6" fillId="0" borderId="18" xfId="3" applyNumberFormat="1" applyBorder="1" applyAlignment="1" applyProtection="1">
      <alignment horizontal="center"/>
    </xf>
    <xf numFmtId="165" fontId="40" fillId="6" borderId="0" xfId="0" applyNumberFormat="1" applyFont="1" applyFill="1" applyBorder="1" applyAlignment="1">
      <alignment horizontal="center"/>
    </xf>
    <xf numFmtId="165" fontId="40" fillId="6" borderId="0" xfId="0" applyNumberFormat="1" applyFont="1" applyFill="1" applyBorder="1" applyAlignment="1">
      <alignment horizontal="center"/>
    </xf>
    <xf numFmtId="0" fontId="0" fillId="6" borderId="0" xfId="0" applyFill="1" applyBorder="1" applyAlignment="1" applyProtection="1">
      <alignment horizontal="center"/>
      <protection locked="0"/>
    </xf>
    <xf numFmtId="11" fontId="49" fillId="6" borderId="35" xfId="0" applyNumberFormat="1" applyFont="1" applyFill="1" applyBorder="1" applyAlignment="1">
      <alignment vertical="center"/>
    </xf>
    <xf numFmtId="0" fontId="49" fillId="6" borderId="15" xfId="0" applyFont="1" applyFill="1" applyBorder="1" applyAlignment="1">
      <alignment vertical="center"/>
    </xf>
    <xf numFmtId="0" fontId="0" fillId="3" borderId="0" xfId="0" applyFill="1" applyProtection="1">
      <protection locked="0"/>
    </xf>
    <xf numFmtId="0" fontId="21" fillId="0" borderId="0" xfId="0" applyFont="1" applyFill="1" applyBorder="1" applyAlignment="1" applyProtection="1">
      <alignment horizontal="center"/>
      <protection locked="0"/>
    </xf>
    <xf numFmtId="0" fontId="6" fillId="0" borderId="0" xfId="0" applyFont="1" applyFill="1" applyBorder="1" applyAlignment="1" applyProtection="1">
      <alignment horizontal="center"/>
      <protection locked="0"/>
    </xf>
    <xf numFmtId="1" fontId="6" fillId="0" borderId="0" xfId="0" quotePrefix="1" applyNumberFormat="1" applyFont="1" applyFill="1" applyBorder="1" applyAlignment="1" applyProtection="1">
      <alignment horizontal="center"/>
      <protection locked="0"/>
    </xf>
    <xf numFmtId="168" fontId="6" fillId="0" borderId="0" xfId="0" quotePrefix="1" applyNumberFormat="1" applyFont="1" applyFill="1" applyBorder="1" applyAlignment="1" applyProtection="1">
      <alignment horizontal="center"/>
      <protection locked="0"/>
    </xf>
    <xf numFmtId="0" fontId="14" fillId="3" borderId="0" xfId="0" applyFont="1" applyFill="1" applyBorder="1" applyAlignment="1" applyProtection="1">
      <alignment vertical="center" wrapText="1"/>
      <protection locked="0"/>
    </xf>
    <xf numFmtId="0" fontId="4" fillId="6" borderId="0" xfId="0" applyFont="1" applyFill="1" applyAlignment="1">
      <alignment vertical="center"/>
    </xf>
    <xf numFmtId="0" fontId="47" fillId="6" borderId="0" xfId="0" applyFont="1" applyFill="1" applyBorder="1" applyAlignment="1">
      <alignment horizontal="center" vertical="center"/>
    </xf>
    <xf numFmtId="169" fontId="47" fillId="6" borderId="0" xfId="0" applyNumberFormat="1" applyFont="1" applyFill="1" applyBorder="1" applyAlignment="1">
      <alignment horizontal="center" vertical="center"/>
    </xf>
    <xf numFmtId="165" fontId="47" fillId="6" borderId="0" xfId="0" applyNumberFormat="1" applyFont="1" applyFill="1" applyBorder="1" applyAlignment="1">
      <alignment horizontal="center" vertical="center"/>
    </xf>
    <xf numFmtId="0" fontId="52" fillId="6" borderId="0" xfId="0" applyFont="1" applyFill="1" applyBorder="1" applyAlignment="1">
      <alignment horizontal="center"/>
    </xf>
    <xf numFmtId="0" fontId="0" fillId="5" borderId="17" xfId="0" applyFill="1" applyBorder="1" applyAlignment="1" applyProtection="1">
      <alignment horizontal="center" vertical="center"/>
    </xf>
    <xf numFmtId="166" fontId="0" fillId="9" borderId="11" xfId="0" applyNumberFormat="1" applyFill="1" applyBorder="1" applyAlignment="1" applyProtection="1">
      <alignment horizontal="center" vertical="center"/>
    </xf>
    <xf numFmtId="2" fontId="35" fillId="6" borderId="52" xfId="0" applyNumberFormat="1" applyFont="1" applyFill="1" applyBorder="1" applyAlignment="1" applyProtection="1">
      <alignment horizontal="center" vertical="center"/>
    </xf>
    <xf numFmtId="0" fontId="35" fillId="6" borderId="18" xfId="0" applyNumberFormat="1" applyFont="1" applyFill="1" applyBorder="1" applyProtection="1"/>
    <xf numFmtId="20" fontId="0" fillId="7" borderId="65" xfId="0" applyNumberFormat="1" applyFill="1" applyBorder="1" applyAlignment="1" applyProtection="1">
      <alignment horizontal="center" vertical="center"/>
      <protection locked="0"/>
    </xf>
    <xf numFmtId="0" fontId="0" fillId="9" borderId="10" xfId="0" applyFill="1" applyBorder="1" applyProtection="1"/>
    <xf numFmtId="0" fontId="0" fillId="0" borderId="28" xfId="0" applyBorder="1" applyProtection="1"/>
    <xf numFmtId="0" fontId="0" fillId="0" borderId="53" xfId="0" applyBorder="1" applyProtection="1"/>
    <xf numFmtId="0" fontId="0" fillId="9" borderId="11" xfId="0" applyFill="1" applyBorder="1" applyProtection="1"/>
    <xf numFmtId="168" fontId="57" fillId="18" borderId="8" xfId="0" applyNumberFormat="1" applyFont="1" applyFill="1" applyBorder="1" applyAlignment="1" applyProtection="1">
      <alignment horizontal="center" vertical="center"/>
    </xf>
    <xf numFmtId="20" fontId="58" fillId="18" borderId="14" xfId="3" applyNumberFormat="1" applyFont="1" applyFill="1" applyBorder="1" applyAlignment="1" applyProtection="1">
      <alignment horizontal="center" vertical="center"/>
    </xf>
    <xf numFmtId="20" fontId="58" fillId="18" borderId="9" xfId="3" applyNumberFormat="1" applyFont="1" applyFill="1" applyBorder="1" applyAlignment="1" applyProtection="1">
      <alignment horizontal="center" vertical="center"/>
    </xf>
    <xf numFmtId="0" fontId="0" fillId="0" borderId="47" xfId="0" applyBorder="1" applyAlignment="1" applyProtection="1">
      <alignment horizontal="center" vertical="center"/>
    </xf>
    <xf numFmtId="0" fontId="0" fillId="15" borderId="38" xfId="0" applyFill="1" applyBorder="1" applyAlignment="1" applyProtection="1">
      <alignment horizontal="center"/>
    </xf>
    <xf numFmtId="0" fontId="0" fillId="16" borderId="38" xfId="0" applyFill="1" applyBorder="1" applyAlignment="1" applyProtection="1">
      <alignment horizontal="center"/>
    </xf>
    <xf numFmtId="166" fontId="0" fillId="17" borderId="11" xfId="0" applyNumberFormat="1" applyFill="1" applyBorder="1" applyAlignment="1" applyProtection="1">
      <alignment horizontal="center" vertical="center"/>
    </xf>
    <xf numFmtId="1" fontId="0" fillId="17" borderId="12" xfId="0" applyNumberFormat="1" applyFill="1" applyBorder="1" applyProtection="1"/>
    <xf numFmtId="2" fontId="35" fillId="6" borderId="18" xfId="0" applyNumberFormat="1" applyFont="1" applyFill="1" applyBorder="1" applyAlignment="1" applyProtection="1">
      <alignment horizontal="center" vertical="center"/>
    </xf>
    <xf numFmtId="167" fontId="0" fillId="6" borderId="0" xfId="0" applyNumberFormat="1" applyFill="1" applyAlignment="1" applyProtection="1">
      <alignment horizontal="center" vertical="center"/>
    </xf>
    <xf numFmtId="0" fontId="0" fillId="6" borderId="18" xfId="0" applyNumberFormat="1" applyFill="1" applyBorder="1" applyProtection="1"/>
    <xf numFmtId="167" fontId="35" fillId="6" borderId="52" xfId="0" applyNumberFormat="1" applyFont="1" applyFill="1" applyBorder="1" applyAlignment="1" applyProtection="1">
      <alignment horizontal="center" vertical="center"/>
    </xf>
    <xf numFmtId="167" fontId="0" fillId="15" borderId="18" xfId="0" applyNumberFormat="1" applyFill="1" applyBorder="1" applyAlignment="1" applyProtection="1">
      <alignment horizontal="center" vertical="center"/>
    </xf>
    <xf numFmtId="167" fontId="0" fillId="16" borderId="18" xfId="0" applyNumberFormat="1" applyFill="1" applyBorder="1" applyAlignment="1" applyProtection="1">
      <alignment horizontal="center" vertical="center"/>
    </xf>
    <xf numFmtId="2" fontId="0" fillId="17" borderId="11" xfId="0" applyNumberFormat="1" applyFill="1" applyBorder="1" applyAlignment="1" applyProtection="1">
      <alignment horizontal="center" vertical="center"/>
    </xf>
    <xf numFmtId="166" fontId="0" fillId="5" borderId="17" xfId="0" applyNumberFormat="1" applyFill="1" applyBorder="1" applyAlignment="1" applyProtection="1">
      <alignment horizontal="center" vertical="center"/>
    </xf>
    <xf numFmtId="0" fontId="35" fillId="8" borderId="18" xfId="0" applyFont="1" applyFill="1" applyBorder="1" applyAlignment="1">
      <alignment horizontal="center"/>
    </xf>
    <xf numFmtId="166" fontId="0" fillId="6" borderId="18" xfId="0" applyNumberFormat="1" applyFont="1" applyFill="1" applyBorder="1" applyAlignment="1">
      <alignment horizontal="center"/>
    </xf>
    <xf numFmtId="166" fontId="0" fillId="6" borderId="47" xfId="0" applyNumberFormat="1" applyFont="1" applyFill="1" applyBorder="1" applyAlignment="1">
      <alignment horizontal="center"/>
    </xf>
    <xf numFmtId="0" fontId="35" fillId="8" borderId="47" xfId="0" applyFont="1" applyFill="1" applyBorder="1" applyAlignment="1">
      <alignment horizontal="center"/>
    </xf>
    <xf numFmtId="2" fontId="0" fillId="6" borderId="11" xfId="0" applyNumberFormat="1" applyFont="1" applyFill="1" applyBorder="1" applyAlignment="1">
      <alignment horizontal="center"/>
    </xf>
    <xf numFmtId="0" fontId="0" fillId="6" borderId="0" xfId="0" applyFont="1" applyFill="1"/>
    <xf numFmtId="0" fontId="6" fillId="6" borderId="0" xfId="0" applyFont="1" applyFill="1" applyAlignment="1">
      <alignment horizontal="left" wrapText="1"/>
    </xf>
    <xf numFmtId="165" fontId="38" fillId="0" borderId="1" xfId="0" applyNumberFormat="1" applyFont="1" applyFill="1" applyBorder="1" applyAlignment="1">
      <alignment horizontal="center" vertical="center"/>
    </xf>
    <xf numFmtId="0" fontId="60" fillId="6" borderId="0" xfId="0" applyFont="1" applyFill="1"/>
    <xf numFmtId="0" fontId="60" fillId="6" borderId="0" xfId="0" applyFont="1" applyFill="1" applyBorder="1" applyAlignment="1">
      <alignment horizontal="center"/>
    </xf>
    <xf numFmtId="165" fontId="60" fillId="6" borderId="0" xfId="0" applyNumberFormat="1" applyFont="1" applyFill="1" applyBorder="1" applyAlignment="1">
      <alignment horizontal="center"/>
    </xf>
    <xf numFmtId="0" fontId="61" fillId="6" borderId="0" xfId="0" applyFont="1" applyFill="1"/>
    <xf numFmtId="0" fontId="60" fillId="6" borderId="0" xfId="0" applyFont="1" applyFill="1" applyAlignment="1">
      <alignment horizontal="center"/>
    </xf>
    <xf numFmtId="167" fontId="60" fillId="6" borderId="0" xfId="0" applyNumberFormat="1" applyFont="1" applyFill="1" applyBorder="1" applyAlignment="1">
      <alignment horizontal="center"/>
    </xf>
    <xf numFmtId="0" fontId="61" fillId="6" borderId="0" xfId="0" applyFont="1" applyFill="1" applyAlignment="1">
      <alignment vertical="center"/>
    </xf>
    <xf numFmtId="165" fontId="60" fillId="6" borderId="0" xfId="0" applyNumberFormat="1" applyFont="1" applyFill="1" applyBorder="1" applyAlignment="1"/>
    <xf numFmtId="0" fontId="49" fillId="6" borderId="0" xfId="0" applyFont="1" applyFill="1" applyAlignment="1">
      <alignment vertical="center"/>
    </xf>
    <xf numFmtId="0" fontId="6" fillId="6" borderId="0" xfId="0" applyFont="1" applyFill="1" applyAlignment="1">
      <alignment vertical="center"/>
    </xf>
    <xf numFmtId="0" fontId="49" fillId="6" borderId="0" xfId="0" applyFont="1" applyFill="1" applyAlignment="1"/>
    <xf numFmtId="2" fontId="0" fillId="6" borderId="18" xfId="0" applyNumberFormat="1" applyFill="1" applyBorder="1" applyAlignment="1">
      <alignment horizontal="center"/>
    </xf>
    <xf numFmtId="2" fontId="0" fillId="6" borderId="11" xfId="0" applyNumberFormat="1" applyFill="1" applyBorder="1" applyAlignment="1">
      <alignment horizontal="center"/>
    </xf>
    <xf numFmtId="2" fontId="0" fillId="6" borderId="13" xfId="0" applyNumberFormat="1" applyFill="1" applyBorder="1" applyAlignment="1">
      <alignment horizontal="center"/>
    </xf>
    <xf numFmtId="0" fontId="6" fillId="0" borderId="0" xfId="0" applyFont="1" applyFill="1" applyBorder="1" applyAlignment="1" applyProtection="1">
      <alignment horizontal="center" vertical="center"/>
    </xf>
    <xf numFmtId="0" fontId="47" fillId="6" borderId="19" xfId="0" applyFont="1" applyFill="1" applyBorder="1" applyAlignment="1">
      <alignment vertical="center"/>
    </xf>
    <xf numFmtId="0" fontId="47" fillId="6" borderId="0" xfId="0" applyFont="1" applyFill="1" applyBorder="1" applyAlignment="1">
      <alignment vertical="center"/>
    </xf>
    <xf numFmtId="166" fontId="40" fillId="6" borderId="0" xfId="0" applyNumberFormat="1" applyFont="1" applyFill="1" applyBorder="1" applyAlignment="1">
      <alignment vertical="center"/>
    </xf>
    <xf numFmtId="0" fontId="0" fillId="6" borderId="25" xfId="0" applyFill="1" applyBorder="1" applyAlignment="1" applyProtection="1">
      <alignment horizontal="center"/>
    </xf>
    <xf numFmtId="10" fontId="0" fillId="18" borderId="0" xfId="9" applyNumberFormat="1" applyFont="1" applyFill="1" applyAlignment="1">
      <alignment horizontal="center" vertical="center"/>
    </xf>
    <xf numFmtId="0" fontId="43" fillId="11" borderId="0" xfId="0" applyFont="1" applyFill="1" applyBorder="1" applyAlignment="1">
      <alignment horizontal="left"/>
    </xf>
    <xf numFmtId="0" fontId="0" fillId="11" borderId="0" xfId="0" applyFill="1"/>
    <xf numFmtId="0" fontId="35" fillId="0" borderId="0" xfId="0" applyFont="1" applyAlignment="1" applyProtection="1">
      <alignment horizontal="center" vertical="center"/>
      <protection locked="0"/>
    </xf>
    <xf numFmtId="0" fontId="6" fillId="14" borderId="18" xfId="3" applyNumberFormat="1" applyFill="1" applyBorder="1" applyAlignment="1" applyProtection="1">
      <alignment horizontal="center" vertical="center" wrapText="1"/>
      <protection locked="0"/>
    </xf>
    <xf numFmtId="0" fontId="6" fillId="14" borderId="18" xfId="3" applyFill="1" applyBorder="1" applyAlignment="1" applyProtection="1">
      <alignment horizontal="center" vertical="center" wrapText="1"/>
      <protection locked="0"/>
    </xf>
    <xf numFmtId="169" fontId="0" fillId="6" borderId="9" xfId="0" applyNumberFormat="1" applyFill="1" applyBorder="1" applyProtection="1"/>
    <xf numFmtId="165" fontId="50" fillId="6" borderId="35" xfId="0" applyNumberFormat="1" applyFont="1" applyFill="1" applyBorder="1" applyAlignment="1" applyProtection="1">
      <alignment horizontal="center"/>
    </xf>
    <xf numFmtId="0" fontId="0" fillId="6" borderId="15" xfId="0" applyFill="1" applyBorder="1" applyProtection="1"/>
    <xf numFmtId="2" fontId="50" fillId="6" borderId="35" xfId="0" applyNumberFormat="1" applyFont="1" applyFill="1" applyBorder="1" applyAlignment="1" applyProtection="1">
      <alignment horizontal="center"/>
    </xf>
    <xf numFmtId="0" fontId="0" fillId="6" borderId="25" xfId="0" applyFill="1" applyBorder="1" applyProtection="1"/>
    <xf numFmtId="0" fontId="35" fillId="12" borderId="39" xfId="0" applyFont="1" applyFill="1" applyBorder="1" applyAlignment="1">
      <alignment horizontal="center" vertical="center"/>
    </xf>
    <xf numFmtId="0" fontId="38" fillId="0" borderId="18" xfId="0" applyFont="1" applyFill="1" applyBorder="1" applyAlignment="1">
      <alignment horizontal="right"/>
    </xf>
    <xf numFmtId="166" fontId="0" fillId="9" borderId="18" xfId="0" applyNumberFormat="1" applyFill="1" applyBorder="1" applyAlignment="1" applyProtection="1">
      <alignment horizontal="center" vertical="center"/>
    </xf>
    <xf numFmtId="166" fontId="0" fillId="0" borderId="18" xfId="0" applyNumberFormat="1" applyFill="1" applyBorder="1" applyAlignment="1" applyProtection="1">
      <alignment horizontal="center" vertical="center"/>
    </xf>
    <xf numFmtId="0" fontId="0" fillId="0" borderId="0" xfId="0" applyAlignment="1" applyProtection="1">
      <alignment horizontal="center" vertical="center"/>
    </xf>
    <xf numFmtId="2" fontId="4" fillId="0" borderId="0" xfId="0" applyNumberFormat="1" applyFont="1" applyAlignment="1">
      <alignment horizontal="center"/>
    </xf>
    <xf numFmtId="166" fontId="0" fillId="19" borderId="18" xfId="0" applyNumberFormat="1" applyFill="1" applyBorder="1" applyAlignment="1" applyProtection="1">
      <alignment horizontal="center" vertical="center"/>
    </xf>
    <xf numFmtId="0" fontId="0" fillId="12" borderId="18" xfId="0" applyFill="1" applyBorder="1" applyAlignment="1" applyProtection="1">
      <alignment horizontal="center"/>
      <protection locked="0"/>
    </xf>
    <xf numFmtId="0" fontId="0" fillId="0" borderId="18" xfId="0" applyBorder="1" applyAlignment="1" applyProtection="1">
      <alignment horizontal="center"/>
    </xf>
    <xf numFmtId="0" fontId="35" fillId="11" borderId="6" xfId="0" applyFont="1" applyFill="1" applyBorder="1" applyAlignment="1" applyProtection="1">
      <alignment horizontal="center"/>
    </xf>
    <xf numFmtId="0" fontId="35" fillId="11" borderId="13" xfId="0" applyFont="1" applyFill="1" applyBorder="1" applyAlignment="1" applyProtection="1">
      <alignment horizontal="center"/>
    </xf>
    <xf numFmtId="0" fontId="43" fillId="11" borderId="8" xfId="0" applyFont="1" applyFill="1" applyBorder="1" applyAlignment="1" applyProtection="1">
      <alignment horizontal="center" vertical="center"/>
    </xf>
    <xf numFmtId="0" fontId="35" fillId="11" borderId="18" xfId="0" applyFont="1" applyFill="1" applyBorder="1" applyAlignment="1" applyProtection="1">
      <alignment horizontal="center"/>
    </xf>
    <xf numFmtId="0" fontId="0" fillId="11" borderId="30" xfId="0" applyFill="1" applyBorder="1" applyAlignment="1" applyProtection="1">
      <alignment horizontal="center" vertical="center"/>
    </xf>
    <xf numFmtId="0" fontId="52" fillId="6" borderId="35" xfId="0" applyFont="1" applyFill="1" applyBorder="1" applyAlignment="1">
      <alignment vertical="center"/>
    </xf>
    <xf numFmtId="0" fontId="17" fillId="6" borderId="35" xfId="0" applyFont="1" applyFill="1" applyBorder="1" applyAlignment="1">
      <alignment vertical="center"/>
    </xf>
    <xf numFmtId="171" fontId="67" fillId="6" borderId="35" xfId="0" quotePrefix="1" applyNumberFormat="1" applyFont="1" applyFill="1" applyBorder="1" applyAlignment="1">
      <alignment horizontal="right" vertical="center"/>
    </xf>
    <xf numFmtId="170" fontId="6" fillId="0" borderId="27" xfId="0" applyNumberFormat="1" applyFont="1" applyBorder="1" applyAlignment="1">
      <alignment horizontal="center"/>
    </xf>
    <xf numFmtId="167" fontId="6" fillId="0" borderId="27" xfId="0" applyNumberFormat="1" applyFont="1" applyBorder="1" applyAlignment="1">
      <alignment horizontal="center"/>
    </xf>
    <xf numFmtId="2" fontId="6" fillId="6" borderId="71" xfId="0" applyNumberFormat="1" applyFont="1" applyFill="1" applyBorder="1" applyAlignment="1">
      <alignment horizontal="center" vertical="center" wrapText="1"/>
    </xf>
    <xf numFmtId="165" fontId="0" fillId="0" borderId="0" xfId="0" applyNumberFormat="1" applyAlignment="1">
      <alignment horizontal="center"/>
    </xf>
    <xf numFmtId="11" fontId="0" fillId="6" borderId="8" xfId="0" applyNumberFormat="1" applyFill="1" applyBorder="1" applyAlignment="1" applyProtection="1">
      <alignment horizontal="center" vertical="center" wrapText="1"/>
    </xf>
    <xf numFmtId="22" fontId="0" fillId="7" borderId="72" xfId="0" applyNumberFormat="1" applyFill="1" applyBorder="1" applyAlignment="1" applyProtection="1">
      <alignment horizontal="center" vertical="center"/>
      <protection locked="0"/>
    </xf>
    <xf numFmtId="21" fontId="0" fillId="7" borderId="73" xfId="0" applyNumberFormat="1" applyFill="1" applyBorder="1" applyAlignment="1" applyProtection="1">
      <alignment horizontal="center" vertical="center"/>
      <protection locked="0"/>
    </xf>
    <xf numFmtId="0" fontId="0" fillId="0" borderId="18" xfId="0" applyBorder="1"/>
    <xf numFmtId="2" fontId="0" fillId="0" borderId="71" xfId="0" applyNumberFormat="1" applyFill="1" applyBorder="1" applyAlignment="1">
      <alignment horizontal="center"/>
    </xf>
    <xf numFmtId="178" fontId="0" fillId="0" borderId="18" xfId="0" applyNumberFormat="1" applyBorder="1"/>
    <xf numFmtId="167" fontId="0" fillId="0" borderId="0" xfId="0" applyNumberFormat="1"/>
    <xf numFmtId="0" fontId="0" fillId="12" borderId="18" xfId="0" applyFill="1" applyBorder="1"/>
    <xf numFmtId="177" fontId="0" fillId="0" borderId="0" xfId="0" applyNumberFormat="1"/>
    <xf numFmtId="165" fontId="0" fillId="0" borderId="18" xfId="0" applyNumberFormat="1" applyBorder="1"/>
    <xf numFmtId="0" fontId="6" fillId="0" borderId="18" xfId="0" applyFont="1" applyBorder="1"/>
    <xf numFmtId="0" fontId="35" fillId="0" borderId="19" xfId="0" applyFont="1" applyBorder="1" applyAlignment="1">
      <alignment horizontal="center" vertical="center"/>
    </xf>
    <xf numFmtId="0" fontId="0" fillId="0" borderId="33" xfId="0" applyBorder="1"/>
    <xf numFmtId="0" fontId="6" fillId="0" borderId="33" xfId="0" applyFont="1" applyBorder="1"/>
    <xf numFmtId="0" fontId="6" fillId="0" borderId="18" xfId="3" applyBorder="1"/>
    <xf numFmtId="165" fontId="6" fillId="0" borderId="18" xfId="0" applyNumberFormat="1" applyFont="1" applyBorder="1"/>
    <xf numFmtId="165" fontId="0" fillId="20" borderId="19" xfId="0" applyNumberFormat="1" applyFill="1" applyBorder="1"/>
    <xf numFmtId="165" fontId="0" fillId="6" borderId="18" xfId="0" applyNumberFormat="1" applyFill="1" applyBorder="1"/>
    <xf numFmtId="0" fontId="6" fillId="6" borderId="18" xfId="3" applyFill="1" applyBorder="1"/>
    <xf numFmtId="0" fontId="35" fillId="12" borderId="18" xfId="0" applyFont="1" applyFill="1" applyBorder="1" applyAlignment="1">
      <alignment horizontal="center" vertical="center"/>
    </xf>
    <xf numFmtId="165" fontId="0" fillId="18" borderId="18" xfId="0" applyNumberFormat="1" applyFill="1" applyBorder="1"/>
    <xf numFmtId="167" fontId="6" fillId="6" borderId="16" xfId="0" applyNumberFormat="1" applyFont="1" applyFill="1" applyBorder="1" applyAlignment="1" applyProtection="1">
      <alignment horizontal="center" vertical="center" wrapText="1"/>
    </xf>
    <xf numFmtId="167" fontId="6" fillId="6" borderId="8" xfId="0" applyNumberFormat="1" applyFont="1" applyFill="1" applyBorder="1" applyAlignment="1" applyProtection="1">
      <alignment horizontal="center" vertical="center" wrapText="1"/>
    </xf>
    <xf numFmtId="0" fontId="35" fillId="12" borderId="30" xfId="0" applyFont="1" applyFill="1" applyBorder="1" applyAlignment="1">
      <alignment horizontal="left" vertical="center"/>
    </xf>
    <xf numFmtId="178" fontId="0" fillId="0" borderId="74" xfId="0" applyNumberFormat="1" applyBorder="1"/>
    <xf numFmtId="0" fontId="35" fillId="12" borderId="24" xfId="0" applyFont="1" applyFill="1" applyBorder="1" applyAlignment="1">
      <alignment horizontal="center" vertical="center"/>
    </xf>
    <xf numFmtId="0" fontId="0" fillId="0" borderId="18" xfId="0" applyNumberFormat="1" applyBorder="1"/>
    <xf numFmtId="0" fontId="0" fillId="12" borderId="23" xfId="0" applyFill="1" applyBorder="1"/>
    <xf numFmtId="0" fontId="35" fillId="12" borderId="54" xfId="0" applyFont="1" applyFill="1" applyBorder="1" applyAlignment="1">
      <alignment horizontal="center" vertical="center"/>
    </xf>
    <xf numFmtId="167" fontId="0" fillId="0" borderId="18" xfId="0" applyNumberFormat="1" applyBorder="1"/>
    <xf numFmtId="0" fontId="0" fillId="0" borderId="27" xfId="0" applyBorder="1"/>
    <xf numFmtId="167" fontId="0" fillId="0" borderId="27" xfId="0" applyNumberFormat="1" applyBorder="1"/>
    <xf numFmtId="165" fontId="0" fillId="0" borderId="27" xfId="0" applyNumberFormat="1" applyBorder="1"/>
    <xf numFmtId="0" fontId="35" fillId="12" borderId="64" xfId="0" applyFont="1" applyFill="1" applyBorder="1" applyAlignment="1">
      <alignment horizontal="center" vertical="center"/>
    </xf>
    <xf numFmtId="170" fontId="0" fillId="0" borderId="18" xfId="0" applyNumberFormat="1" applyBorder="1"/>
    <xf numFmtId="170" fontId="0" fillId="12" borderId="18" xfId="0" applyNumberFormat="1" applyFill="1" applyBorder="1"/>
    <xf numFmtId="0" fontId="0" fillId="9" borderId="18" xfId="0" applyFill="1" applyBorder="1"/>
    <xf numFmtId="176" fontId="0" fillId="0" borderId="0" xfId="0" applyNumberFormat="1"/>
    <xf numFmtId="176" fontId="0" fillId="0" borderId="18" xfId="0" applyNumberFormat="1" applyBorder="1"/>
    <xf numFmtId="2" fontId="0" fillId="0" borderId="18" xfId="0" applyNumberFormat="1" applyFill="1" applyBorder="1" applyAlignment="1">
      <alignment horizontal="center"/>
    </xf>
    <xf numFmtId="165" fontId="0" fillId="0" borderId="18" xfId="0" applyNumberFormat="1" applyBorder="1" applyAlignment="1">
      <alignment horizontal="center"/>
    </xf>
    <xf numFmtId="0" fontId="38" fillId="2" borderId="1" xfId="0" applyFont="1" applyFill="1" applyBorder="1" applyAlignment="1">
      <alignment horizontal="left" vertical="center"/>
    </xf>
    <xf numFmtId="166" fontId="0" fillId="0" borderId="18" xfId="0" applyNumberFormat="1" applyBorder="1" applyAlignment="1" applyProtection="1">
      <alignment horizontal="center"/>
    </xf>
    <xf numFmtId="0" fontId="0" fillId="0" borderId="18" xfId="0" applyFill="1" applyBorder="1" applyAlignment="1" applyProtection="1">
      <alignment horizontal="center" vertical="center"/>
    </xf>
    <xf numFmtId="11" fontId="0" fillId="0" borderId="18" xfId="0" applyNumberFormat="1" applyFill="1" applyBorder="1" applyAlignment="1" applyProtection="1">
      <alignment horizontal="center" vertical="center"/>
    </xf>
    <xf numFmtId="0" fontId="0" fillId="0" borderId="18" xfId="0" applyFill="1" applyBorder="1" applyProtection="1"/>
    <xf numFmtId="167" fontId="0" fillId="0" borderId="18" xfId="0" applyNumberFormat="1" applyFill="1" applyBorder="1" applyProtection="1"/>
    <xf numFmtId="0" fontId="35" fillId="11" borderId="77" xfId="0" applyFont="1" applyFill="1" applyBorder="1" applyAlignment="1" applyProtection="1">
      <alignment horizontal="center"/>
    </xf>
    <xf numFmtId="0" fontId="35" fillId="11" borderId="30" xfId="0" applyFont="1" applyFill="1" applyBorder="1" applyAlignment="1" applyProtection="1">
      <alignment horizontal="center"/>
    </xf>
    <xf numFmtId="166" fontId="0" fillId="0" borderId="27" xfId="0" applyNumberFormat="1" applyBorder="1" applyAlignment="1" applyProtection="1">
      <alignment horizontal="center"/>
    </xf>
    <xf numFmtId="2" fontId="0" fillId="0" borderId="27" xfId="0" applyNumberFormat="1" applyBorder="1" applyAlignment="1" applyProtection="1">
      <alignment horizontal="center"/>
    </xf>
    <xf numFmtId="0" fontId="35" fillId="11" borderId="6" xfId="0" applyFont="1" applyFill="1" applyBorder="1" applyAlignment="1" applyProtection="1">
      <alignment horizontal="center" vertical="center" wrapText="1"/>
    </xf>
    <xf numFmtId="0" fontId="35" fillId="11" borderId="13" xfId="0" applyFont="1" applyFill="1" applyBorder="1" applyAlignment="1" applyProtection="1">
      <alignment horizontal="center" vertical="center" wrapText="1"/>
    </xf>
    <xf numFmtId="165" fontId="0" fillId="0" borderId="18" xfId="0" applyNumberFormat="1" applyFill="1" applyBorder="1" applyProtection="1"/>
    <xf numFmtId="2" fontId="0" fillId="0" borderId="18" xfId="0" applyNumberFormat="1" applyFill="1" applyBorder="1" applyProtection="1"/>
    <xf numFmtId="2" fontId="0" fillId="0" borderId="18" xfId="0" applyNumberFormat="1" applyFill="1" applyBorder="1" applyAlignment="1" applyProtection="1">
      <alignment horizontal="center" vertical="center"/>
    </xf>
    <xf numFmtId="0" fontId="0" fillId="0" borderId="0" xfId="0" applyBorder="1" applyProtection="1">
      <protection locked="0"/>
    </xf>
    <xf numFmtId="0" fontId="0" fillId="0" borderId="30" xfId="0" applyBorder="1" applyAlignment="1" applyProtection="1">
      <alignment horizontal="center"/>
    </xf>
    <xf numFmtId="166" fontId="0" fillId="0" borderId="26" xfId="0" applyNumberFormat="1" applyBorder="1" applyAlignment="1" applyProtection="1">
      <alignment horizontal="center"/>
    </xf>
    <xf numFmtId="166" fontId="0" fillId="0" borderId="76" xfId="0" applyNumberFormat="1" applyBorder="1" applyAlignment="1" applyProtection="1">
      <alignment horizontal="center"/>
    </xf>
    <xf numFmtId="0" fontId="38" fillId="2" borderId="0" xfId="0" applyFont="1" applyFill="1" applyBorder="1" applyAlignment="1">
      <alignment horizontal="left" vertical="center"/>
    </xf>
    <xf numFmtId="0" fontId="38" fillId="2" borderId="18" xfId="0" applyFont="1" applyFill="1" applyBorder="1" applyAlignment="1">
      <alignment vertical="center"/>
    </xf>
    <xf numFmtId="166" fontId="27" fillId="0" borderId="0" xfId="3" applyNumberFormat="1" applyFont="1" applyBorder="1" applyAlignment="1" applyProtection="1">
      <alignment horizontal="left" vertical="top"/>
    </xf>
    <xf numFmtId="0" fontId="38" fillId="12" borderId="68" xfId="0" applyNumberFormat="1" applyFont="1" applyFill="1" applyBorder="1" applyAlignment="1" applyProtection="1">
      <alignment horizontal="center" vertical="center"/>
      <protection locked="0"/>
    </xf>
    <xf numFmtId="0" fontId="73" fillId="2" borderId="0" xfId="0" applyFont="1" applyFill="1"/>
    <xf numFmtId="2" fontId="6" fillId="23" borderId="32" xfId="0" applyNumberFormat="1" applyFont="1" applyFill="1" applyBorder="1" applyAlignment="1" applyProtection="1">
      <alignment horizontal="center" vertical="center"/>
    </xf>
    <xf numFmtId="2" fontId="6" fillId="19" borderId="32" xfId="0" applyNumberFormat="1" applyFont="1" applyFill="1" applyBorder="1" applyAlignment="1" applyProtection="1">
      <alignment horizontal="center" vertical="center"/>
    </xf>
    <xf numFmtId="0" fontId="0" fillId="23" borderId="18" xfId="0" applyNumberFormat="1" applyFill="1" applyBorder="1" applyAlignment="1" applyProtection="1">
      <alignment horizontal="center" vertical="center"/>
    </xf>
    <xf numFmtId="166" fontId="51" fillId="6" borderId="18" xfId="0" applyNumberFormat="1" applyFont="1" applyFill="1" applyBorder="1" applyAlignment="1" applyProtection="1">
      <alignment horizontal="center"/>
    </xf>
    <xf numFmtId="0" fontId="38" fillId="5" borderId="0" xfId="0" applyFont="1" applyFill="1" applyBorder="1" applyAlignment="1">
      <alignment horizontal="left" vertical="center"/>
    </xf>
    <xf numFmtId="168" fontId="38" fillId="5" borderId="0" xfId="0" applyNumberFormat="1" applyFont="1" applyFill="1" applyBorder="1" applyAlignment="1" applyProtection="1">
      <alignment horizontal="center" vertical="center"/>
      <protection locked="0"/>
    </xf>
    <xf numFmtId="0" fontId="38" fillId="5" borderId="0" xfId="0" applyFont="1" applyFill="1"/>
    <xf numFmtId="2" fontId="0" fillId="6" borderId="18" xfId="0" applyNumberFormat="1" applyFill="1" applyBorder="1" applyAlignment="1" applyProtection="1">
      <alignment horizontal="center"/>
    </xf>
    <xf numFmtId="0" fontId="0" fillId="0" borderId="78" xfId="0" applyFill="1" applyBorder="1" applyAlignment="1" applyProtection="1">
      <alignment horizontal="center"/>
    </xf>
    <xf numFmtId="0" fontId="74" fillId="0" borderId="0" xfId="0" applyFont="1" applyAlignment="1" applyProtection="1">
      <alignment horizontal="left"/>
    </xf>
    <xf numFmtId="0" fontId="73" fillId="2" borderId="0" xfId="0" applyFont="1" applyFill="1" applyAlignment="1">
      <alignment vertical="top"/>
    </xf>
    <xf numFmtId="0" fontId="54" fillId="0" borderId="0" xfId="0" applyFont="1" applyFill="1" applyBorder="1" applyAlignment="1">
      <alignment horizontal="centerContinuous"/>
    </xf>
    <xf numFmtId="0" fontId="75" fillId="0" borderId="0" xfId="0" applyFont="1" applyFill="1" applyBorder="1" applyAlignment="1">
      <alignment horizontal="left"/>
    </xf>
    <xf numFmtId="0" fontId="6" fillId="0" borderId="0" xfId="0" applyFont="1" applyBorder="1"/>
    <xf numFmtId="0" fontId="0" fillId="0" borderId="26" xfId="0" applyBorder="1" applyAlignment="1" applyProtection="1">
      <alignment horizontal="center" vertical="center"/>
      <protection locked="0"/>
    </xf>
    <xf numFmtId="0" fontId="0" fillId="0" borderId="33" xfId="0" applyBorder="1" applyAlignment="1" applyProtection="1">
      <alignment horizontal="center" vertical="center"/>
      <protection locked="0"/>
    </xf>
    <xf numFmtId="0" fontId="44" fillId="2" borderId="27" xfId="0" applyFont="1" applyFill="1" applyBorder="1" applyAlignment="1">
      <alignment horizontal="center" vertical="center"/>
    </xf>
    <xf numFmtId="166" fontId="41" fillId="0" borderId="87" xfId="0" applyNumberFormat="1" applyFont="1" applyFill="1" applyBorder="1" applyAlignment="1" applyProtection="1">
      <alignment horizontal="center"/>
    </xf>
    <xf numFmtId="166" fontId="41" fillId="0" borderId="48" xfId="0" applyNumberFormat="1" applyFont="1" applyFill="1" applyBorder="1" applyAlignment="1" applyProtection="1">
      <alignment horizontal="center"/>
    </xf>
    <xf numFmtId="166" fontId="41" fillId="0" borderId="47" xfId="0" applyNumberFormat="1" applyFont="1" applyFill="1" applyBorder="1" applyAlignment="1" applyProtection="1">
      <alignment horizontal="center"/>
    </xf>
    <xf numFmtId="166" fontId="41" fillId="0" borderId="86" xfId="0" applyNumberFormat="1" applyFont="1" applyFill="1" applyBorder="1" applyAlignment="1" applyProtection="1">
      <alignment horizontal="center"/>
    </xf>
    <xf numFmtId="166" fontId="41" fillId="0" borderId="43" xfId="0" applyNumberFormat="1" applyFont="1" applyFill="1" applyBorder="1" applyAlignment="1" applyProtection="1">
      <alignment horizontal="center"/>
    </xf>
    <xf numFmtId="166" fontId="41" fillId="0" borderId="27" xfId="0" applyNumberFormat="1" applyFont="1" applyFill="1" applyBorder="1" applyAlignment="1" applyProtection="1">
      <alignment horizontal="center"/>
    </xf>
    <xf numFmtId="166" fontId="41" fillId="0" borderId="53" xfId="0" applyNumberFormat="1" applyFont="1" applyFill="1" applyBorder="1" applyAlignment="1" applyProtection="1">
      <alignment horizontal="center"/>
    </xf>
    <xf numFmtId="166" fontId="41" fillId="0" borderId="88" xfId="0" applyNumberFormat="1" applyFont="1" applyFill="1" applyBorder="1" applyAlignment="1" applyProtection="1">
      <alignment horizontal="center"/>
    </xf>
    <xf numFmtId="166" fontId="41" fillId="0" borderId="40" xfId="0" applyNumberFormat="1" applyFont="1" applyFill="1" applyBorder="1" applyAlignment="1" applyProtection="1">
      <alignment horizontal="center"/>
    </xf>
    <xf numFmtId="167" fontId="0" fillId="6" borderId="56" xfId="0" applyNumberFormat="1" applyFill="1" applyBorder="1" applyAlignment="1" applyProtection="1">
      <alignment horizontal="center" vertical="center"/>
    </xf>
    <xf numFmtId="179" fontId="0" fillId="0" borderId="18" xfId="0" applyNumberFormat="1" applyFill="1" applyBorder="1" applyAlignment="1" applyProtection="1">
      <alignment horizontal="center" vertical="center"/>
    </xf>
    <xf numFmtId="0" fontId="35" fillId="8" borderId="92" xfId="0" applyFont="1" applyFill="1" applyBorder="1" applyAlignment="1">
      <alignment horizontal="right"/>
    </xf>
    <xf numFmtId="0" fontId="35" fillId="8" borderId="90" xfId="0" applyFont="1" applyFill="1" applyBorder="1" applyAlignment="1">
      <alignment horizontal="right"/>
    </xf>
    <xf numFmtId="0" fontId="35" fillId="8" borderId="93" xfId="0" applyFont="1" applyFill="1" applyBorder="1" applyAlignment="1">
      <alignment horizontal="center"/>
    </xf>
    <xf numFmtId="0" fontId="35" fillId="8" borderId="36" xfId="0" applyFont="1" applyFill="1" applyBorder="1" applyAlignment="1">
      <alignment horizontal="center"/>
    </xf>
    <xf numFmtId="166" fontId="0" fillId="6" borderId="27" xfId="0" applyNumberFormat="1" applyFont="1" applyFill="1" applyBorder="1" applyAlignment="1">
      <alignment horizontal="center"/>
    </xf>
    <xf numFmtId="0" fontId="35" fillId="8" borderId="27" xfId="0" applyFont="1" applyFill="1" applyBorder="1" applyAlignment="1">
      <alignment horizontal="center"/>
    </xf>
    <xf numFmtId="0" fontId="0" fillId="0" borderId="0" xfId="0" applyBorder="1"/>
    <xf numFmtId="166" fontId="0" fillId="0" borderId="0" xfId="0" applyNumberFormat="1" applyBorder="1" applyAlignment="1">
      <alignment horizontal="center"/>
    </xf>
    <xf numFmtId="166" fontId="0" fillId="0" borderId="16" xfId="0" applyNumberFormat="1" applyBorder="1" applyAlignment="1">
      <alignment horizontal="center"/>
    </xf>
    <xf numFmtId="166" fontId="0" fillId="0" borderId="17" xfId="0" applyNumberFormat="1" applyBorder="1" applyAlignment="1">
      <alignment horizontal="center"/>
    </xf>
    <xf numFmtId="166" fontId="0" fillId="0" borderId="10" xfId="0" applyNumberFormat="1" applyBorder="1" applyAlignment="1">
      <alignment horizontal="center"/>
    </xf>
    <xf numFmtId="166" fontId="0" fillId="0" borderId="47" xfId="0" applyNumberFormat="1" applyFill="1" applyBorder="1" applyAlignment="1">
      <alignment horizontal="center"/>
    </xf>
    <xf numFmtId="0" fontId="35" fillId="8" borderId="47" xfId="0" applyFont="1" applyFill="1" applyBorder="1" applyAlignment="1"/>
    <xf numFmtId="2" fontId="0" fillId="0" borderId="47" xfId="0" applyNumberFormat="1" applyBorder="1" applyAlignment="1">
      <alignment horizontal="center"/>
    </xf>
    <xf numFmtId="166" fontId="0" fillId="0" borderId="11" xfId="0" applyNumberFormat="1" applyFill="1" applyBorder="1" applyAlignment="1">
      <alignment horizontal="center"/>
    </xf>
    <xf numFmtId="2" fontId="0" fillId="0" borderId="11" xfId="0" applyNumberFormat="1" applyBorder="1" applyAlignment="1">
      <alignment horizontal="center"/>
    </xf>
    <xf numFmtId="166" fontId="0" fillId="6" borderId="48" xfId="0" applyNumberFormat="1" applyFont="1" applyFill="1" applyBorder="1" applyAlignment="1">
      <alignment horizontal="center"/>
    </xf>
    <xf numFmtId="166" fontId="0" fillId="6" borderId="75" xfId="0" applyNumberFormat="1" applyFont="1" applyFill="1" applyBorder="1" applyAlignment="1">
      <alignment horizontal="center"/>
    </xf>
    <xf numFmtId="2" fontId="0" fillId="6" borderId="45" xfId="0" applyNumberFormat="1" applyFont="1" applyFill="1" applyBorder="1" applyAlignment="1">
      <alignment horizontal="center"/>
    </xf>
    <xf numFmtId="2" fontId="0" fillId="0" borderId="49" xfId="0" applyNumberFormat="1" applyBorder="1" applyAlignment="1">
      <alignment horizontal="center"/>
    </xf>
    <xf numFmtId="0" fontId="35" fillId="8" borderId="17" xfId="0" applyFont="1" applyFill="1" applyBorder="1" applyAlignment="1"/>
    <xf numFmtId="2" fontId="0" fillId="0" borderId="38" xfId="0" applyNumberFormat="1" applyBorder="1" applyAlignment="1">
      <alignment horizontal="center"/>
    </xf>
    <xf numFmtId="0" fontId="35" fillId="8" borderId="10" xfId="0" applyFont="1" applyFill="1" applyBorder="1" applyAlignment="1"/>
    <xf numFmtId="0" fontId="35" fillId="8" borderId="11" xfId="0" applyFont="1" applyFill="1" applyBorder="1" applyAlignment="1"/>
    <xf numFmtId="2" fontId="0" fillId="0" borderId="12" xfId="0" applyNumberFormat="1" applyBorder="1" applyAlignment="1">
      <alignment horizontal="center"/>
    </xf>
    <xf numFmtId="167" fontId="16" fillId="26" borderId="43" xfId="7" applyNumberFormat="1" applyFont="1" applyFill="1" applyBorder="1" applyAlignment="1">
      <alignment horizontal="center"/>
    </xf>
    <xf numFmtId="167" fontId="0" fillId="24" borderId="27" xfId="0" applyNumberFormat="1" applyFill="1" applyBorder="1" applyAlignment="1">
      <alignment horizontal="center"/>
    </xf>
    <xf numFmtId="167" fontId="0" fillId="27" borderId="27" xfId="0" applyNumberFormat="1" applyFill="1" applyBorder="1" applyAlignment="1">
      <alignment horizontal="center"/>
    </xf>
    <xf numFmtId="172" fontId="0" fillId="27" borderId="26" xfId="0" applyNumberFormat="1" applyFill="1" applyBorder="1" applyAlignment="1">
      <alignment horizontal="center"/>
    </xf>
    <xf numFmtId="172" fontId="6" fillId="27" borderId="26" xfId="3" applyNumberFormat="1" applyFill="1" applyBorder="1" applyAlignment="1">
      <alignment horizontal="center"/>
    </xf>
    <xf numFmtId="176" fontId="35" fillId="27" borderId="35" xfId="0" applyNumberFormat="1" applyFont="1" applyFill="1" applyBorder="1" applyAlignment="1">
      <alignment horizontal="center"/>
    </xf>
    <xf numFmtId="165" fontId="35" fillId="27" borderId="25" xfId="0" applyNumberFormat="1" applyFont="1" applyFill="1" applyBorder="1" applyAlignment="1">
      <alignment horizontal="center"/>
    </xf>
    <xf numFmtId="0" fontId="4" fillId="0" borderId="0" xfId="3" applyFont="1" applyAlignment="1" applyProtection="1">
      <alignment horizontal="center"/>
      <protection locked="0"/>
    </xf>
    <xf numFmtId="0" fontId="0" fillId="12" borderId="76" xfId="0" applyFill="1" applyBorder="1"/>
    <xf numFmtId="0" fontId="35" fillId="12" borderId="53" xfId="0" applyFont="1" applyFill="1" applyBorder="1" applyAlignment="1">
      <alignment horizontal="center" vertical="center"/>
    </xf>
    <xf numFmtId="0" fontId="35" fillId="26" borderId="16" xfId="0" applyFont="1" applyFill="1" applyBorder="1" applyAlignment="1">
      <alignment horizontal="center" vertical="center"/>
    </xf>
    <xf numFmtId="0" fontId="35" fillId="26" borderId="47" xfId="0" applyFont="1" applyFill="1" applyBorder="1" applyAlignment="1">
      <alignment horizontal="center" vertical="center"/>
    </xf>
    <xf numFmtId="0" fontId="35" fillId="26" borderId="49" xfId="0" applyFont="1" applyFill="1" applyBorder="1" applyAlignment="1">
      <alignment horizontal="center" vertical="center"/>
    </xf>
    <xf numFmtId="11" fontId="53" fillId="26" borderId="11" xfId="0" applyNumberFormat="1" applyFont="1" applyFill="1" applyBorder="1" applyAlignment="1">
      <alignment horizontal="center" vertical="center"/>
    </xf>
    <xf numFmtId="11" fontId="53" fillId="26" borderId="11" xfId="0" applyNumberFormat="1" applyFont="1" applyFill="1" applyBorder="1" applyAlignment="1">
      <alignment horizontal="center"/>
    </xf>
    <xf numFmtId="2" fontId="53" fillId="26" borderId="12" xfId="0" applyNumberFormat="1" applyFont="1" applyFill="1" applyBorder="1" applyAlignment="1">
      <alignment horizontal="center"/>
    </xf>
    <xf numFmtId="0" fontId="0" fillId="0" borderId="0" xfId="0" applyBorder="1" applyAlignment="1" applyProtection="1">
      <alignment horizontal="center"/>
      <protection locked="0"/>
    </xf>
    <xf numFmtId="0" fontId="6" fillId="7" borderId="0" xfId="3" applyNumberFormat="1" applyFill="1" applyBorder="1" applyAlignment="1" applyProtection="1">
      <alignment horizontal="center"/>
      <protection locked="0"/>
    </xf>
    <xf numFmtId="0" fontId="0" fillId="7" borderId="0" xfId="0" applyFill="1" applyBorder="1" applyAlignment="1" applyProtection="1">
      <alignment horizontal="center"/>
      <protection locked="0"/>
    </xf>
    <xf numFmtId="0" fontId="6" fillId="7" borderId="0" xfId="3" applyFill="1" applyBorder="1" applyAlignment="1" applyProtection="1">
      <alignment horizontal="center"/>
      <protection locked="0"/>
    </xf>
    <xf numFmtId="2" fontId="0" fillId="7" borderId="0" xfId="0" applyNumberFormat="1" applyFill="1" applyBorder="1" applyAlignment="1" applyProtection="1">
      <alignment horizontal="center"/>
      <protection locked="0"/>
    </xf>
    <xf numFmtId="2" fontId="6" fillId="19" borderId="18" xfId="0" applyNumberFormat="1" applyFont="1" applyFill="1" applyBorder="1" applyAlignment="1" applyProtection="1">
      <alignment horizontal="center" vertical="center"/>
    </xf>
    <xf numFmtId="0" fontId="53" fillId="26" borderId="35" xfId="0" applyFont="1" applyFill="1" applyBorder="1" applyAlignment="1">
      <alignment vertical="center"/>
    </xf>
    <xf numFmtId="1" fontId="0" fillId="0" borderId="0" xfId="0" applyNumberFormat="1" applyProtection="1"/>
    <xf numFmtId="0" fontId="35" fillId="0" borderId="0" xfId="0" applyFont="1" applyProtection="1"/>
    <xf numFmtId="0" fontId="0" fillId="0" borderId="0" xfId="0" applyAlignment="1" applyProtection="1">
      <alignment vertical="center" wrapText="1"/>
    </xf>
    <xf numFmtId="1" fontId="0" fillId="0" borderId="0" xfId="0" applyNumberFormat="1" applyAlignment="1" applyProtection="1">
      <alignment vertical="center" wrapText="1"/>
    </xf>
    <xf numFmtId="1" fontId="0" fillId="6" borderId="18" xfId="0" applyNumberFormat="1" applyFill="1" applyBorder="1" applyAlignment="1" applyProtection="1">
      <alignment horizontal="center" vertical="center" wrapText="1"/>
    </xf>
    <xf numFmtId="0" fontId="39" fillId="0" borderId="17" xfId="0" applyFont="1" applyBorder="1" applyAlignment="1"/>
    <xf numFmtId="1" fontId="0" fillId="0" borderId="38" xfId="0" applyNumberFormat="1" applyBorder="1" applyAlignment="1">
      <alignment horizontal="center"/>
    </xf>
    <xf numFmtId="0" fontId="39" fillId="0" borderId="17" xfId="0" applyFont="1" applyBorder="1"/>
    <xf numFmtId="1" fontId="0" fillId="6" borderId="38" xfId="0" applyNumberFormat="1" applyFill="1" applyBorder="1" applyAlignment="1" applyProtection="1">
      <alignment horizontal="center" vertical="center" wrapText="1"/>
    </xf>
    <xf numFmtId="0" fontId="35" fillId="6" borderId="0" xfId="0" applyFont="1" applyFill="1" applyBorder="1" applyAlignment="1" applyProtection="1">
      <alignment horizontal="center"/>
    </xf>
    <xf numFmtId="1" fontId="4" fillId="19" borderId="69" xfId="0" applyNumberFormat="1" applyFont="1" applyFill="1" applyBorder="1" applyAlignment="1" applyProtection="1">
      <alignment horizontal="center" vertical="center" wrapText="1"/>
    </xf>
    <xf numFmtId="2" fontId="4" fillId="19" borderId="69" xfId="0" applyNumberFormat="1" applyFont="1" applyFill="1" applyBorder="1" applyAlignment="1">
      <alignment horizontal="center" vertical="center" wrapText="1"/>
    </xf>
    <xf numFmtId="0" fontId="0" fillId="0" borderId="59" xfId="0" applyBorder="1"/>
    <xf numFmtId="0" fontId="0" fillId="0" borderId="94" xfId="0" applyBorder="1" applyAlignment="1">
      <alignment horizontal="center"/>
    </xf>
    <xf numFmtId="0" fontId="35" fillId="26" borderId="15" xfId="0" applyFont="1" applyFill="1" applyBorder="1" applyAlignment="1">
      <alignment horizontal="center"/>
    </xf>
    <xf numFmtId="170" fontId="0" fillId="0" borderId="6" xfId="0" applyNumberFormat="1" applyBorder="1" applyAlignment="1">
      <alignment horizontal="center"/>
    </xf>
    <xf numFmtId="0" fontId="6" fillId="0" borderId="7" xfId="3" applyBorder="1" applyAlignment="1">
      <alignment horizontal="center"/>
    </xf>
    <xf numFmtId="181" fontId="35" fillId="26" borderId="13" xfId="0" applyNumberFormat="1" applyFont="1" applyFill="1" applyBorder="1" applyAlignment="1">
      <alignment horizontal="center"/>
    </xf>
    <xf numFmtId="167" fontId="35" fillId="26" borderId="7" xfId="0" applyNumberFormat="1" applyFont="1" applyFill="1" applyBorder="1" applyAlignment="1">
      <alignment horizontal="center"/>
    </xf>
    <xf numFmtId="176" fontId="0" fillId="27" borderId="18" xfId="0" applyNumberFormat="1" applyFill="1" applyBorder="1" applyAlignment="1">
      <alignment horizontal="center" vertical="center"/>
    </xf>
    <xf numFmtId="176" fontId="35" fillId="27" borderId="18" xfId="0" applyNumberFormat="1" applyFont="1" applyFill="1" applyBorder="1" applyAlignment="1">
      <alignment horizontal="center"/>
    </xf>
    <xf numFmtId="170" fontId="0" fillId="26" borderId="18" xfId="0" applyNumberFormat="1" applyFill="1" applyBorder="1" applyAlignment="1">
      <alignment horizontal="center" vertical="center"/>
    </xf>
    <xf numFmtId="11" fontId="69" fillId="26" borderId="18" xfId="0" applyNumberFormat="1" applyFont="1" applyFill="1" applyBorder="1" applyAlignment="1">
      <alignment vertical="center"/>
    </xf>
    <xf numFmtId="11" fontId="69" fillId="26" borderId="18" xfId="0" applyNumberFormat="1" applyFont="1" applyFill="1" applyBorder="1"/>
    <xf numFmtId="2" fontId="69" fillId="26" borderId="18" xfId="0" applyNumberFormat="1" applyFont="1" applyFill="1" applyBorder="1"/>
    <xf numFmtId="176" fontId="0" fillId="27" borderId="26" xfId="0" applyNumberFormat="1" applyFill="1" applyBorder="1" applyAlignment="1">
      <alignment horizontal="center"/>
    </xf>
    <xf numFmtId="176" fontId="6" fillId="27" borderId="26" xfId="3" applyNumberFormat="1" applyFill="1" applyBorder="1" applyAlignment="1">
      <alignment horizontal="center"/>
    </xf>
    <xf numFmtId="165" fontId="6" fillId="27" borderId="26" xfId="3" applyNumberFormat="1" applyFill="1" applyBorder="1" applyAlignment="1">
      <alignment horizontal="center"/>
    </xf>
    <xf numFmtId="181" fontId="0" fillId="0" borderId="18" xfId="0" applyNumberFormat="1" applyBorder="1"/>
    <xf numFmtId="167" fontId="0" fillId="0" borderId="18" xfId="0" applyNumberFormat="1" applyBorder="1" applyAlignment="1">
      <alignment horizontal="center"/>
    </xf>
    <xf numFmtId="165" fontId="78" fillId="0" borderId="0" xfId="0" applyNumberFormat="1" applyFont="1" applyFill="1" applyBorder="1" applyAlignment="1" applyProtection="1">
      <alignment horizontal="center" vertical="center"/>
    </xf>
    <xf numFmtId="184" fontId="78" fillId="0" borderId="0" xfId="0" applyNumberFormat="1" applyFont="1" applyFill="1" applyBorder="1" applyAlignment="1" applyProtection="1">
      <alignment horizontal="center" vertical="center"/>
    </xf>
    <xf numFmtId="14" fontId="0" fillId="0" borderId="18" xfId="0" applyNumberFormat="1" applyFill="1" applyBorder="1" applyAlignment="1" applyProtection="1">
      <alignment horizontal="center" vertical="center"/>
    </xf>
    <xf numFmtId="165" fontId="0" fillId="6" borderId="36" xfId="0" applyNumberFormat="1" applyFill="1" applyBorder="1" applyAlignment="1">
      <alignment horizontal="center"/>
    </xf>
    <xf numFmtId="165" fontId="0" fillId="6" borderId="27" xfId="0" applyNumberFormat="1" applyFill="1" applyBorder="1" applyAlignment="1">
      <alignment horizontal="center"/>
    </xf>
    <xf numFmtId="2" fontId="0" fillId="6" borderId="27" xfId="0" applyNumberFormat="1" applyFill="1" applyBorder="1" applyAlignment="1">
      <alignment horizontal="center"/>
    </xf>
    <xf numFmtId="0" fontId="43" fillId="8" borderId="6" xfId="0" applyFont="1" applyFill="1" applyBorder="1" applyAlignment="1">
      <alignment horizontal="center"/>
    </xf>
    <xf numFmtId="0" fontId="43" fillId="8" borderId="13" xfId="0" applyFont="1" applyFill="1" applyBorder="1" applyAlignment="1">
      <alignment horizontal="center"/>
    </xf>
    <xf numFmtId="0" fontId="43" fillId="8" borderId="7" xfId="0" applyFont="1" applyFill="1" applyBorder="1" applyAlignment="1">
      <alignment horizontal="center"/>
    </xf>
    <xf numFmtId="20" fontId="80" fillId="0" borderId="0" xfId="0" applyNumberFormat="1" applyFont="1" applyFill="1" applyBorder="1" applyAlignment="1" applyProtection="1">
      <alignment horizontal="left"/>
    </xf>
    <xf numFmtId="20" fontId="80" fillId="0" borderId="0" xfId="0" applyNumberFormat="1" applyFont="1" applyFill="1" applyAlignment="1" applyProtection="1">
      <alignment horizontal="left"/>
    </xf>
    <xf numFmtId="0" fontId="35" fillId="8" borderId="86" xfId="0" applyFont="1" applyFill="1" applyBorder="1" applyAlignment="1">
      <alignment horizontal="right"/>
    </xf>
    <xf numFmtId="0" fontId="35" fillId="8" borderId="8" xfId="0" applyFont="1" applyFill="1" applyBorder="1" applyAlignment="1">
      <alignment horizontal="right"/>
    </xf>
    <xf numFmtId="166" fontId="51" fillId="0" borderId="18" xfId="0" applyNumberFormat="1" applyFont="1" applyFill="1" applyBorder="1" applyAlignment="1" applyProtection="1">
      <alignment horizontal="center"/>
    </xf>
    <xf numFmtId="0" fontId="0" fillId="0" borderId="0" xfId="0" applyFill="1" applyBorder="1" applyProtection="1"/>
    <xf numFmtId="0" fontId="0" fillId="0" borderId="0" xfId="0" applyFill="1" applyBorder="1" applyAlignment="1" applyProtection="1">
      <alignment horizontal="center" vertical="center"/>
    </xf>
    <xf numFmtId="0" fontId="0" fillId="6" borderId="59" xfId="0" applyFill="1" applyBorder="1" applyAlignment="1" applyProtection="1">
      <alignment horizontal="center"/>
    </xf>
    <xf numFmtId="0" fontId="0" fillId="28" borderId="23" xfId="0" applyFill="1" applyBorder="1" applyAlignment="1" applyProtection="1">
      <alignment horizontal="center"/>
    </xf>
    <xf numFmtId="0" fontId="53" fillId="14" borderId="23" xfId="0" applyFont="1" applyFill="1" applyBorder="1" applyAlignment="1" applyProtection="1">
      <alignment horizontal="center" vertical="center" wrapText="1"/>
    </xf>
    <xf numFmtId="0" fontId="0" fillId="0" borderId="0" xfId="0" applyNumberFormat="1" applyProtection="1"/>
    <xf numFmtId="0" fontId="0" fillId="28" borderId="64" xfId="0" applyFill="1" applyBorder="1" applyProtection="1"/>
    <xf numFmtId="0" fontId="35" fillId="0" borderId="16" xfId="0" applyFont="1" applyBorder="1" applyAlignment="1" applyProtection="1">
      <alignment horizontal="center"/>
    </xf>
    <xf numFmtId="0" fontId="35" fillId="0" borderId="47" xfId="0" applyFont="1" applyBorder="1" applyAlignment="1" applyProtection="1">
      <alignment horizontal="center" vertical="center"/>
    </xf>
    <xf numFmtId="0" fontId="0" fillId="0" borderId="55" xfId="0" applyBorder="1" applyProtection="1"/>
    <xf numFmtId="0" fontId="35" fillId="14" borderId="64" xfId="0" applyFont="1" applyFill="1" applyBorder="1" applyAlignment="1" applyProtection="1">
      <alignment horizontal="center" vertical="center"/>
    </xf>
    <xf numFmtId="167" fontId="0" fillId="0" borderId="0" xfId="0" applyNumberFormat="1" applyProtection="1"/>
    <xf numFmtId="0" fontId="0" fillId="0" borderId="0" xfId="0" applyAlignment="1" applyProtection="1">
      <alignment horizontal="left"/>
    </xf>
    <xf numFmtId="0" fontId="35" fillId="0" borderId="17" xfId="0" applyFont="1" applyBorder="1" applyAlignment="1" applyProtection="1">
      <alignment horizontal="right"/>
    </xf>
    <xf numFmtId="0" fontId="53" fillId="14" borderId="24" xfId="0" applyFont="1" applyFill="1" applyBorder="1" applyAlignment="1" applyProtection="1">
      <alignment horizontal="center" vertical="center"/>
    </xf>
    <xf numFmtId="0" fontId="53" fillId="14" borderId="24" xfId="0" applyFont="1" applyFill="1" applyBorder="1" applyAlignment="1" applyProtection="1">
      <alignment horizontal="center" vertical="center" wrapText="1"/>
    </xf>
    <xf numFmtId="166" fontId="16" fillId="0" borderId="47" xfId="3" applyNumberFormat="1" applyFont="1" applyFill="1" applyBorder="1" applyAlignment="1" applyProtection="1">
      <alignment horizontal="center"/>
    </xf>
    <xf numFmtId="0" fontId="0" fillId="28" borderId="24" xfId="0" applyFill="1" applyBorder="1" applyProtection="1"/>
    <xf numFmtId="0" fontId="0" fillId="0" borderId="10" xfId="0" applyBorder="1" applyProtection="1"/>
    <xf numFmtId="0" fontId="0" fillId="0" borderId="11" xfId="0" applyBorder="1" applyProtection="1"/>
    <xf numFmtId="166" fontId="16" fillId="0" borderId="18" xfId="3" applyNumberFormat="1" applyFont="1" applyFill="1" applyBorder="1" applyAlignment="1" applyProtection="1">
      <alignment horizontal="center"/>
    </xf>
    <xf numFmtId="166" fontId="0" fillId="0" borderId="0" xfId="0" applyNumberFormat="1" applyFill="1" applyBorder="1" applyAlignment="1" applyProtection="1">
      <alignment horizontal="center" vertical="center"/>
    </xf>
    <xf numFmtId="22" fontId="6" fillId="0" borderId="0" xfId="3" applyNumberFormat="1" applyFont="1" applyFill="1" applyBorder="1" applyAlignment="1" applyProtection="1">
      <alignment horizontal="center" vertical="center"/>
    </xf>
    <xf numFmtId="0" fontId="0" fillId="10" borderId="17" xfId="0" applyFill="1" applyBorder="1" applyAlignment="1" applyProtection="1">
      <alignment horizontal="center" vertical="center"/>
    </xf>
    <xf numFmtId="0" fontId="0" fillId="10" borderId="18" xfId="0" applyFill="1" applyBorder="1" applyAlignment="1" applyProtection="1">
      <alignment horizontal="center" vertical="center"/>
    </xf>
    <xf numFmtId="0" fontId="0" fillId="11" borderId="38" xfId="0" applyFill="1" applyBorder="1" applyAlignment="1" applyProtection="1">
      <alignment horizontal="center"/>
    </xf>
    <xf numFmtId="22" fontId="6" fillId="0" borderId="0" xfId="0" applyNumberFormat="1" applyFont="1" applyFill="1" applyBorder="1" applyAlignment="1" applyProtection="1">
      <alignment horizontal="center" vertical="center"/>
    </xf>
    <xf numFmtId="0" fontId="35" fillId="0" borderId="16" xfId="0" applyFont="1" applyBorder="1" applyAlignment="1" applyProtection="1">
      <alignment horizontal="center" wrapText="1"/>
    </xf>
    <xf numFmtId="14" fontId="0" fillId="0" borderId="0" xfId="0" applyNumberFormat="1" applyFill="1" applyProtection="1"/>
    <xf numFmtId="0" fontId="80" fillId="0" borderId="0" xfId="0" applyFont="1" applyFill="1" applyAlignment="1" applyProtection="1">
      <alignment horizontal="right"/>
    </xf>
    <xf numFmtId="0" fontId="42" fillId="0" borderId="0" xfId="0" applyFont="1" applyAlignment="1" applyProtection="1">
      <alignment vertical="center"/>
    </xf>
    <xf numFmtId="0" fontId="35" fillId="18" borderId="23" xfId="0" applyFont="1" applyFill="1" applyBorder="1" applyAlignment="1" applyProtection="1">
      <alignment horizontal="center" vertical="center" wrapText="1"/>
    </xf>
    <xf numFmtId="0" fontId="0" fillId="0" borderId="18" xfId="0" applyBorder="1" applyProtection="1"/>
    <xf numFmtId="0" fontId="35" fillId="11" borderId="7" xfId="0" applyFont="1" applyFill="1" applyBorder="1" applyAlignment="1" applyProtection="1">
      <alignment horizontal="center"/>
    </xf>
    <xf numFmtId="0" fontId="35" fillId="18" borderId="64" xfId="0" applyFont="1" applyFill="1" applyBorder="1" applyAlignment="1" applyProtection="1">
      <alignment horizontal="center" vertical="center" wrapText="1"/>
    </xf>
    <xf numFmtId="0" fontId="0" fillId="0" borderId="76" xfId="0" applyBorder="1" applyAlignment="1" applyProtection="1">
      <alignment horizontal="left" vertical="center"/>
    </xf>
    <xf numFmtId="166" fontId="51" fillId="6" borderId="36" xfId="0" applyNumberFormat="1" applyFont="1" applyFill="1" applyBorder="1" applyAlignment="1" applyProtection="1">
      <alignment horizontal="center"/>
    </xf>
    <xf numFmtId="166" fontId="38" fillId="6" borderId="27" xfId="0" applyNumberFormat="1" applyFont="1" applyFill="1" applyBorder="1" applyAlignment="1" applyProtection="1">
      <alignment horizontal="center"/>
    </xf>
    <xf numFmtId="166" fontId="38" fillId="6" borderId="37" xfId="0" applyNumberFormat="1" applyFont="1" applyFill="1" applyBorder="1" applyAlignment="1" applyProtection="1">
      <alignment horizontal="center"/>
    </xf>
    <xf numFmtId="0" fontId="35" fillId="18" borderId="24" xfId="0" applyFont="1" applyFill="1" applyBorder="1" applyAlignment="1" applyProtection="1">
      <alignment horizontal="center" vertical="center" wrapText="1"/>
    </xf>
    <xf numFmtId="0" fontId="0" fillId="0" borderId="56" xfId="0" applyBorder="1" applyAlignment="1" applyProtection="1">
      <alignment horizontal="left" vertical="center"/>
    </xf>
    <xf numFmtId="166" fontId="38" fillId="6" borderId="38" xfId="0" applyNumberFormat="1" applyFont="1" applyFill="1" applyBorder="1" applyAlignment="1" applyProtection="1">
      <alignment horizontal="center"/>
    </xf>
    <xf numFmtId="183" fontId="78" fillId="0" borderId="0" xfId="3" applyNumberFormat="1" applyFont="1" applyFill="1" applyBorder="1" applyAlignment="1" applyProtection="1">
      <alignment horizontal="center" vertical="center"/>
    </xf>
    <xf numFmtId="0" fontId="0" fillId="13" borderId="26" xfId="0" applyFill="1" applyBorder="1" applyAlignment="1" applyProtection="1">
      <alignment horizontal="center" vertical="center"/>
    </xf>
    <xf numFmtId="0" fontId="0" fillId="13" borderId="66" xfId="0" applyFill="1" applyBorder="1" applyAlignment="1" applyProtection="1">
      <alignment horizontal="center" vertical="center"/>
    </xf>
    <xf numFmtId="0" fontId="0" fillId="8" borderId="27" xfId="0" applyFill="1" applyBorder="1" applyAlignment="1" applyProtection="1">
      <alignment horizontal="center" vertical="center"/>
    </xf>
    <xf numFmtId="0" fontId="0" fillId="8" borderId="56" xfId="0" applyFill="1" applyBorder="1" applyAlignment="1" applyProtection="1">
      <alignment horizontal="center" vertical="center"/>
    </xf>
    <xf numFmtId="0" fontId="0" fillId="8" borderId="27" xfId="0" applyFill="1" applyBorder="1" applyProtection="1"/>
    <xf numFmtId="0" fontId="80" fillId="0" borderId="0" xfId="0" applyFont="1" applyFill="1" applyBorder="1" applyAlignment="1" applyProtection="1">
      <alignment horizontal="right"/>
    </xf>
    <xf numFmtId="166" fontId="51" fillId="6" borderId="39" xfId="0" applyNumberFormat="1" applyFont="1" applyFill="1" applyBorder="1" applyAlignment="1" applyProtection="1">
      <alignment horizontal="center"/>
    </xf>
    <xf numFmtId="166" fontId="38" fillId="6" borderId="40" xfId="0" applyNumberFormat="1" applyFont="1" applyFill="1" applyBorder="1" applyAlignment="1" applyProtection="1">
      <alignment horizontal="center"/>
    </xf>
    <xf numFmtId="166" fontId="38" fillId="6" borderId="12" xfId="0" applyNumberFormat="1" applyFont="1" applyFill="1" applyBorder="1" applyAlignment="1" applyProtection="1">
      <alignment horizontal="center"/>
    </xf>
    <xf numFmtId="0" fontId="0" fillId="0" borderId="0" xfId="0" applyFill="1" applyAlignment="1" applyProtection="1">
      <alignment vertical="center"/>
    </xf>
    <xf numFmtId="0" fontId="0" fillId="0" borderId="18" xfId="0" applyBorder="1" applyAlignment="1" applyProtection="1">
      <alignment horizontal="left" vertical="center"/>
    </xf>
    <xf numFmtId="0" fontId="35" fillId="11" borderId="23" xfId="0" applyFont="1" applyFill="1" applyBorder="1" applyAlignment="1" applyProtection="1">
      <alignment horizontal="center" vertical="center" wrapText="1"/>
    </xf>
    <xf numFmtId="0" fontId="35" fillId="11" borderId="8" xfId="0" applyFont="1" applyFill="1" applyBorder="1" applyAlignment="1" applyProtection="1">
      <alignment horizontal="center" vertical="center"/>
    </xf>
    <xf numFmtId="0" fontId="0" fillId="0" borderId="0" xfId="0" applyFill="1" applyBorder="1" applyAlignment="1" applyProtection="1">
      <alignment horizontal="right" vertical="center"/>
    </xf>
    <xf numFmtId="0" fontId="35" fillId="11" borderId="24" xfId="0" applyFont="1" applyFill="1" applyBorder="1" applyAlignment="1" applyProtection="1">
      <alignment horizontal="center" vertical="center" wrapText="1"/>
    </xf>
    <xf numFmtId="166" fontId="0" fillId="11" borderId="30" xfId="0" applyNumberFormat="1" applyFill="1" applyBorder="1" applyAlignment="1" applyProtection="1">
      <alignment horizontal="center" vertical="center"/>
    </xf>
    <xf numFmtId="0" fontId="35" fillId="11" borderId="8" xfId="0" applyFont="1" applyFill="1" applyBorder="1" applyAlignment="1" applyProtection="1">
      <alignment vertical="center"/>
    </xf>
    <xf numFmtId="174" fontId="0" fillId="0" borderId="0" xfId="0" applyNumberFormat="1" applyFill="1" applyBorder="1" applyAlignment="1" applyProtection="1">
      <alignment horizontal="center" vertical="center"/>
    </xf>
    <xf numFmtId="0" fontId="71" fillId="0" borderId="0" xfId="0" applyFont="1" applyFill="1" applyBorder="1" applyProtection="1"/>
    <xf numFmtId="2" fontId="6" fillId="0" borderId="0" xfId="0" applyNumberFormat="1" applyFont="1" applyFill="1" applyBorder="1" applyAlignment="1" applyProtection="1">
      <alignment horizontal="center" vertical="center"/>
    </xf>
    <xf numFmtId="0" fontId="0" fillId="0" borderId="0" xfId="0" applyFill="1" applyAlignment="1" applyProtection="1">
      <alignment horizontal="right"/>
    </xf>
    <xf numFmtId="0" fontId="70" fillId="0" borderId="78" xfId="0" applyFont="1" applyFill="1" applyBorder="1" applyAlignment="1" applyProtection="1">
      <alignment vertical="top"/>
    </xf>
    <xf numFmtId="0" fontId="0" fillId="0" borderId="78" xfId="0" applyBorder="1" applyProtection="1"/>
    <xf numFmtId="0" fontId="48" fillId="0" borderId="0" xfId="0" applyFont="1" applyAlignment="1" applyProtection="1">
      <alignment horizontal="right"/>
    </xf>
    <xf numFmtId="174" fontId="0" fillId="0" borderId="19" xfId="0" applyNumberFormat="1" applyFill="1" applyBorder="1" applyAlignment="1" applyProtection="1">
      <alignment horizontal="center" vertical="center"/>
    </xf>
    <xf numFmtId="0" fontId="0" fillId="0" borderId="0" xfId="0" applyFill="1" applyAlignment="1" applyProtection="1">
      <alignment horizontal="centerContinuous"/>
    </xf>
    <xf numFmtId="0" fontId="0" fillId="0" borderId="0" xfId="0" applyAlignment="1" applyProtection="1">
      <alignment horizontal="centerContinuous"/>
    </xf>
    <xf numFmtId="0" fontId="48" fillId="0" borderId="85" xfId="0" applyFont="1" applyFill="1" applyBorder="1" applyProtection="1"/>
    <xf numFmtId="0" fontId="0" fillId="0" borderId="85" xfId="0" applyFill="1" applyBorder="1" applyProtection="1"/>
    <xf numFmtId="0" fontId="0" fillId="0" borderId="85" xfId="0" applyBorder="1" applyProtection="1"/>
    <xf numFmtId="0" fontId="72" fillId="0" borderId="0" xfId="0" applyFont="1" applyFill="1" applyProtection="1"/>
    <xf numFmtId="0" fontId="72" fillId="0" borderId="0" xfId="0" applyFont="1" applyProtection="1"/>
    <xf numFmtId="0" fontId="35" fillId="0" borderId="0" xfId="0" applyFont="1" applyFill="1" applyBorder="1" applyProtection="1"/>
    <xf numFmtId="0" fontId="0" fillId="0" borderId="0" xfId="0" applyFont="1" applyFill="1" applyProtection="1"/>
    <xf numFmtId="0" fontId="0" fillId="0" borderId="0" xfId="0" applyBorder="1" applyProtection="1"/>
    <xf numFmtId="22" fontId="0" fillId="0" borderId="0" xfId="0" applyNumberFormat="1" applyFill="1" applyBorder="1" applyAlignment="1" applyProtection="1">
      <alignment horizontal="center" vertical="center"/>
    </xf>
    <xf numFmtId="182" fontId="78" fillId="0" borderId="0" xfId="3" applyNumberFormat="1" applyFont="1" applyFill="1" applyBorder="1" applyAlignment="1" applyProtection="1">
      <alignment horizontal="center" vertical="center"/>
    </xf>
    <xf numFmtId="0" fontId="63" fillId="11" borderId="69" xfId="0" applyFont="1" applyFill="1" applyBorder="1" applyAlignment="1" applyProtection="1"/>
    <xf numFmtId="0" fontId="63" fillId="11" borderId="70" xfId="0" applyFont="1" applyFill="1" applyBorder="1" applyAlignment="1" applyProtection="1"/>
    <xf numFmtId="0" fontId="63" fillId="11" borderId="71" xfId="0" applyFont="1" applyFill="1" applyBorder="1" applyAlignment="1" applyProtection="1"/>
    <xf numFmtId="185" fontId="79" fillId="0" borderId="0" xfId="0" applyNumberFormat="1" applyFont="1" applyFill="1" applyBorder="1" applyAlignment="1" applyProtection="1">
      <alignment horizontal="center" vertical="center"/>
    </xf>
    <xf numFmtId="0" fontId="0" fillId="11" borderId="26" xfId="0" applyFill="1" applyBorder="1" applyAlignment="1" applyProtection="1">
      <alignment horizontal="center"/>
    </xf>
    <xf numFmtId="0" fontId="0" fillId="11" borderId="26" xfId="0" applyFill="1" applyBorder="1" applyAlignment="1" applyProtection="1">
      <alignment horizontal="center" vertical="center"/>
    </xf>
    <xf numFmtId="0" fontId="0" fillId="11" borderId="27" xfId="0" applyFill="1" applyBorder="1" applyAlignment="1" applyProtection="1">
      <alignment horizontal="center"/>
    </xf>
    <xf numFmtId="0" fontId="0" fillId="11" borderId="27" xfId="0" applyFill="1" applyBorder="1" applyAlignment="1" applyProtection="1">
      <alignment horizontal="center" vertical="center"/>
    </xf>
    <xf numFmtId="14" fontId="0" fillId="0" borderId="0" xfId="0" applyNumberFormat="1" applyProtection="1"/>
    <xf numFmtId="0" fontId="48" fillId="0" borderId="0" xfId="0" applyFont="1" applyAlignment="1" applyProtection="1">
      <alignment vertical="top"/>
    </xf>
    <xf numFmtId="0" fontId="0" fillId="0" borderId="75" xfId="0" applyFill="1" applyBorder="1" applyProtection="1"/>
    <xf numFmtId="0" fontId="0" fillId="0" borderId="43" xfId="0" applyFill="1" applyBorder="1" applyProtection="1"/>
    <xf numFmtId="180" fontId="0" fillId="0" borderId="0" xfId="0" applyNumberFormat="1" applyFill="1" applyBorder="1" applyAlignment="1" applyProtection="1">
      <alignment horizontal="center" vertical="center"/>
    </xf>
    <xf numFmtId="2" fontId="0" fillId="0" borderId="0" xfId="0" applyNumberFormat="1" applyFill="1" applyBorder="1" applyAlignment="1" applyProtection="1">
      <alignment horizontal="center" vertical="center"/>
    </xf>
    <xf numFmtId="0" fontId="0" fillId="25" borderId="18" xfId="0" applyFill="1" applyBorder="1" applyAlignment="1" applyProtection="1">
      <alignment horizontal="center" vertical="center"/>
    </xf>
    <xf numFmtId="0" fontId="81" fillId="2" borderId="0" xfId="0" applyFont="1" applyFill="1" applyAlignment="1">
      <alignment horizontal="center" vertical="center"/>
    </xf>
    <xf numFmtId="0" fontId="6" fillId="0" borderId="0" xfId="3" applyFont="1" applyFill="1" applyBorder="1" applyAlignment="1">
      <alignment horizontal="left" vertical="center"/>
    </xf>
    <xf numFmtId="0" fontId="82" fillId="0" borderId="0" xfId="0" applyFont="1" applyAlignment="1" applyProtection="1">
      <alignment horizontal="center"/>
    </xf>
    <xf numFmtId="0" fontId="35" fillId="6" borderId="97" xfId="0" applyFont="1" applyFill="1" applyBorder="1" applyAlignment="1" applyProtection="1">
      <alignment horizontal="center" vertical="center"/>
    </xf>
    <xf numFmtId="0" fontId="35" fillId="29" borderId="18" xfId="0" applyFont="1" applyFill="1" applyBorder="1" applyAlignment="1" applyProtection="1">
      <alignment horizontal="center" vertical="center"/>
    </xf>
    <xf numFmtId="1" fontId="6" fillId="23" borderId="18" xfId="0" applyNumberFormat="1" applyFont="1" applyFill="1" applyBorder="1" applyAlignment="1" applyProtection="1">
      <alignment horizontal="center" vertical="center"/>
    </xf>
    <xf numFmtId="166" fontId="6" fillId="23" borderId="18" xfId="0" applyNumberFormat="1" applyFont="1" applyFill="1" applyBorder="1" applyAlignment="1" applyProtection="1">
      <alignment horizontal="center" vertical="center"/>
    </xf>
    <xf numFmtId="0" fontId="0" fillId="19" borderId="18" xfId="0" applyNumberFormat="1" applyFill="1" applyBorder="1" applyAlignment="1" applyProtection="1">
      <alignment horizontal="center" vertical="center"/>
    </xf>
    <xf numFmtId="1" fontId="6" fillId="19" borderId="18" xfId="0" applyNumberFormat="1" applyFont="1" applyFill="1" applyBorder="1" applyAlignment="1" applyProtection="1">
      <alignment horizontal="center" vertical="center"/>
    </xf>
    <xf numFmtId="166" fontId="6" fillId="19" borderId="18" xfId="0" applyNumberFormat="1" applyFont="1" applyFill="1" applyBorder="1" applyAlignment="1" applyProtection="1">
      <alignment horizontal="center" vertical="center"/>
    </xf>
    <xf numFmtId="0" fontId="84" fillId="0" borderId="0" xfId="3" applyFont="1" applyFill="1" applyBorder="1" applyAlignment="1">
      <alignment horizontal="left" vertical="center"/>
    </xf>
    <xf numFmtId="0" fontId="83" fillId="0" borderId="0" xfId="0" applyFont="1" applyBorder="1" applyAlignment="1" applyProtection="1">
      <alignment horizontal="right"/>
    </xf>
    <xf numFmtId="0" fontId="83" fillId="0" borderId="18" xfId="0" applyFont="1" applyBorder="1" applyAlignment="1" applyProtection="1">
      <alignment horizontal="right"/>
    </xf>
    <xf numFmtId="0" fontId="0" fillId="28" borderId="23" xfId="0" applyFill="1" applyBorder="1" applyProtection="1"/>
    <xf numFmtId="0" fontId="38" fillId="22" borderId="18" xfId="0" quotePrefix="1" applyFont="1" applyFill="1" applyBorder="1" applyAlignment="1" applyProtection="1">
      <alignment horizontal="center" vertical="center"/>
      <protection locked="0"/>
    </xf>
    <xf numFmtId="14" fontId="38" fillId="22" borderId="18" xfId="0" applyNumberFormat="1" applyFont="1" applyFill="1" applyBorder="1" applyAlignment="1" applyProtection="1">
      <alignment horizontal="center" vertical="center"/>
      <protection locked="0"/>
    </xf>
    <xf numFmtId="0" fontId="0" fillId="0" borderId="100" xfId="0" applyBorder="1" applyAlignment="1" applyProtection="1">
      <alignment horizontal="center" vertical="center"/>
    </xf>
    <xf numFmtId="0" fontId="0" fillId="0" borderId="33" xfId="0" applyBorder="1" applyAlignment="1" applyProtection="1">
      <alignment horizontal="center" vertical="center"/>
    </xf>
    <xf numFmtId="0" fontId="0" fillId="0" borderId="33" xfId="0" quotePrefix="1" applyBorder="1" applyAlignment="1" applyProtection="1">
      <alignment horizontal="center" vertical="center"/>
    </xf>
    <xf numFmtId="0" fontId="44" fillId="2" borderId="27" xfId="0" applyFont="1" applyFill="1" applyBorder="1" applyAlignment="1" applyProtection="1">
      <alignment horizontal="center" vertical="center"/>
    </xf>
    <xf numFmtId="0" fontId="0" fillId="0" borderId="27" xfId="0" applyFill="1" applyBorder="1" applyAlignment="1" applyProtection="1">
      <alignment horizontal="center"/>
    </xf>
    <xf numFmtId="0" fontId="0" fillId="0" borderId="18" xfId="0" applyFill="1" applyBorder="1" applyAlignment="1" applyProtection="1">
      <alignment horizontal="center"/>
    </xf>
    <xf numFmtId="22" fontId="6" fillId="0" borderId="27" xfId="3" applyNumberFormat="1" applyFont="1" applyFill="1" applyBorder="1" applyAlignment="1" applyProtection="1">
      <alignment horizontal="center" vertical="center"/>
    </xf>
    <xf numFmtId="0" fontId="0" fillId="14" borderId="75" xfId="0" applyFill="1" applyBorder="1" applyProtection="1"/>
    <xf numFmtId="0" fontId="0" fillId="14" borderId="76" xfId="0" applyFill="1" applyBorder="1" applyProtection="1"/>
    <xf numFmtId="0" fontId="0" fillId="14" borderId="18" xfId="0" applyFill="1" applyBorder="1" applyProtection="1"/>
    <xf numFmtId="21" fontId="0" fillId="0" borderId="18" xfId="0" applyNumberFormat="1" applyFill="1" applyBorder="1" applyAlignment="1" applyProtection="1">
      <alignment horizontal="center" vertical="center"/>
    </xf>
    <xf numFmtId="0" fontId="0" fillId="0" borderId="18" xfId="0" applyBorder="1" applyAlignment="1">
      <alignment horizontal="center" vertical="center"/>
    </xf>
    <xf numFmtId="0" fontId="43" fillId="6" borderId="36" xfId="0" quotePrefix="1" applyFont="1" applyFill="1" applyBorder="1" applyAlignment="1">
      <alignment horizontal="center"/>
    </xf>
    <xf numFmtId="0" fontId="43" fillId="6" borderId="27" xfId="0" quotePrefix="1" applyFont="1" applyFill="1" applyBorder="1" applyAlignment="1">
      <alignment horizontal="center"/>
    </xf>
    <xf numFmtId="0" fontId="0" fillId="0" borderId="27" xfId="0" applyBorder="1" applyAlignment="1">
      <alignment horizontal="center" vertical="center"/>
    </xf>
    <xf numFmtId="2" fontId="0" fillId="6" borderId="25" xfId="0" applyNumberFormat="1" applyFill="1" applyBorder="1" applyAlignment="1">
      <alignment horizontal="center"/>
    </xf>
    <xf numFmtId="2" fontId="0" fillId="18" borderId="0" xfId="0" applyNumberFormat="1" applyFill="1" applyAlignment="1">
      <alignment horizontal="center" vertical="center"/>
    </xf>
    <xf numFmtId="0" fontId="86" fillId="0" borderId="18" xfId="0" applyFont="1" applyBorder="1" applyAlignment="1">
      <alignment horizontal="center" vertical="center"/>
    </xf>
    <xf numFmtId="0" fontId="0" fillId="0" borderId="27" xfId="0" quotePrefix="1" applyBorder="1" applyAlignment="1">
      <alignment horizontal="center" vertical="center"/>
    </xf>
    <xf numFmtId="0" fontId="38" fillId="2" borderId="22" xfId="0" applyFont="1" applyFill="1" applyBorder="1" applyAlignment="1">
      <alignment horizontal="left" vertical="center"/>
    </xf>
    <xf numFmtId="0" fontId="38" fillId="2" borderId="18" xfId="0" applyFont="1" applyFill="1" applyBorder="1" applyAlignment="1">
      <alignment horizontal="right"/>
    </xf>
    <xf numFmtId="0" fontId="54" fillId="2" borderId="0" xfId="0" applyFont="1" applyFill="1"/>
    <xf numFmtId="0" fontId="82" fillId="0" borderId="0" xfId="0" applyFont="1"/>
    <xf numFmtId="0" fontId="35" fillId="11" borderId="25" xfId="0" applyFont="1" applyFill="1" applyBorder="1" applyAlignment="1" applyProtection="1">
      <alignment horizontal="center"/>
    </xf>
    <xf numFmtId="0" fontId="89" fillId="0" borderId="0" xfId="0" applyFont="1" applyProtection="1"/>
    <xf numFmtId="0" fontId="90" fillId="0" borderId="0" xfId="0" applyFont="1"/>
    <xf numFmtId="0" fontId="15" fillId="6" borderId="0" xfId="0" applyFont="1" applyFill="1" applyBorder="1" applyAlignment="1" applyProtection="1">
      <alignment horizontal="left" vertical="center" wrapText="1" readingOrder="1"/>
    </xf>
    <xf numFmtId="0" fontId="0" fillId="7" borderId="0" xfId="0" applyFill="1" applyAlignment="1" applyProtection="1">
      <alignment horizontal="left"/>
      <protection locked="0"/>
    </xf>
    <xf numFmtId="0" fontId="13" fillId="6" borderId="0" xfId="0" applyFont="1" applyFill="1" applyBorder="1" applyAlignment="1" applyProtection="1">
      <alignment horizontal="left" vertical="center" wrapText="1"/>
    </xf>
    <xf numFmtId="0" fontId="6" fillId="6" borderId="0" xfId="0" applyFont="1" applyFill="1" applyAlignment="1">
      <alignment horizontal="left" wrapText="1"/>
    </xf>
    <xf numFmtId="0" fontId="35" fillId="8" borderId="16" xfId="0" applyFont="1" applyFill="1" applyBorder="1" applyAlignment="1">
      <alignment horizontal="center"/>
    </xf>
    <xf numFmtId="0" fontId="5" fillId="6" borderId="0" xfId="0" applyFont="1" applyFill="1" applyBorder="1" applyAlignment="1" applyProtection="1">
      <alignment vertical="center" wrapText="1"/>
    </xf>
    <xf numFmtId="0" fontId="5" fillId="6" borderId="0" xfId="0" applyFont="1" applyFill="1" applyBorder="1" applyAlignment="1" applyProtection="1">
      <alignment horizontal="centerContinuous" vertical="center" wrapText="1"/>
    </xf>
    <xf numFmtId="0" fontId="4" fillId="6" borderId="4" xfId="0" applyFont="1" applyFill="1" applyBorder="1" applyAlignment="1" applyProtection="1">
      <alignment wrapText="1"/>
    </xf>
    <xf numFmtId="0" fontId="0" fillId="6" borderId="2" xfId="0" applyFill="1" applyBorder="1" applyAlignment="1" applyProtection="1">
      <alignment horizontal="center"/>
    </xf>
    <xf numFmtId="0" fontId="0" fillId="6" borderId="0" xfId="0" applyFill="1" applyBorder="1" applyAlignment="1" applyProtection="1">
      <alignment horizontal="center"/>
    </xf>
    <xf numFmtId="0" fontId="6" fillId="6" borderId="0" xfId="0" applyFont="1" applyFill="1" applyBorder="1" applyAlignment="1" applyProtection="1">
      <alignment horizontal="left" vertical="center"/>
    </xf>
    <xf numFmtId="0" fontId="14" fillId="6" borderId="0" xfId="0" applyFont="1" applyFill="1" applyBorder="1" applyAlignment="1" applyProtection="1">
      <alignment vertical="center" wrapText="1"/>
    </xf>
    <xf numFmtId="168" fontId="6" fillId="6" borderId="0" xfId="0" applyNumberFormat="1" applyFont="1" applyFill="1" applyBorder="1" applyAlignment="1" applyProtection="1">
      <alignment vertical="center" wrapText="1"/>
    </xf>
    <xf numFmtId="0" fontId="39" fillId="6" borderId="4" xfId="0" applyFont="1" applyFill="1" applyBorder="1" applyAlignment="1" applyProtection="1">
      <alignment vertical="center" wrapText="1"/>
    </xf>
    <xf numFmtId="0" fontId="4" fillId="6" borderId="0" xfId="0" applyFont="1" applyFill="1" applyBorder="1" applyAlignment="1" applyProtection="1">
      <alignment horizontal="left"/>
    </xf>
    <xf numFmtId="0" fontId="0" fillId="6" borderId="0" xfId="0" applyFill="1" applyProtection="1">
      <protection locked="0"/>
    </xf>
    <xf numFmtId="0" fontId="40" fillId="6" borderId="0" xfId="0" applyFont="1" applyFill="1" applyAlignment="1" applyProtection="1">
      <alignment horizontal="justify" vertical="center" wrapText="1"/>
    </xf>
    <xf numFmtId="0" fontId="13" fillId="6" borderId="0" xfId="0" applyFont="1" applyFill="1" applyBorder="1" applyAlignment="1" applyProtection="1">
      <alignment vertical="center" wrapText="1"/>
    </xf>
    <xf numFmtId="0" fontId="0" fillId="6" borderId="0" xfId="0" applyFill="1" applyAlignment="1" applyProtection="1">
      <alignment horizontal="left"/>
      <protection locked="0"/>
    </xf>
    <xf numFmtId="0" fontId="49" fillId="6" borderId="0" xfId="0" applyFont="1" applyFill="1" applyBorder="1" applyAlignment="1">
      <alignment vertical="center"/>
    </xf>
    <xf numFmtId="11" fontId="49" fillId="6" borderId="0" xfId="0" applyNumberFormat="1" applyFont="1" applyFill="1" applyBorder="1" applyAlignment="1">
      <alignment vertical="center"/>
    </xf>
    <xf numFmtId="11" fontId="49" fillId="6" borderId="0" xfId="0" applyNumberFormat="1" applyFont="1" applyFill="1" applyBorder="1" applyAlignment="1">
      <alignment horizontal="center" vertical="center"/>
    </xf>
    <xf numFmtId="0" fontId="52" fillId="6" borderId="0" xfId="0" applyFont="1" applyFill="1" applyBorder="1" applyAlignment="1">
      <alignment vertical="center"/>
    </xf>
    <xf numFmtId="171" fontId="67" fillId="6" borderId="0" xfId="0" quotePrefix="1" applyNumberFormat="1" applyFont="1" applyFill="1" applyBorder="1" applyAlignment="1">
      <alignment horizontal="center" vertical="center"/>
    </xf>
    <xf numFmtId="0" fontId="17" fillId="6" borderId="0" xfId="0" applyFont="1" applyFill="1" applyBorder="1" applyAlignment="1">
      <alignment vertical="center"/>
    </xf>
    <xf numFmtId="11" fontId="0" fillId="6" borderId="0" xfId="0" applyNumberFormat="1" applyFill="1" applyBorder="1" applyAlignment="1">
      <alignment horizontal="center" vertical="center"/>
    </xf>
    <xf numFmtId="171" fontId="67" fillId="6" borderId="0" xfId="0" quotePrefix="1" applyNumberFormat="1" applyFont="1" applyFill="1" applyBorder="1" applyAlignment="1">
      <alignment horizontal="right" vertical="center"/>
    </xf>
    <xf numFmtId="2" fontId="49" fillId="6" borderId="0" xfId="0" applyNumberFormat="1" applyFont="1" applyFill="1" applyBorder="1" applyAlignment="1">
      <alignment horizontal="center" vertical="center"/>
    </xf>
    <xf numFmtId="0" fontId="0" fillId="0" borderId="43" xfId="0" applyFill="1" applyBorder="1" applyAlignment="1">
      <alignment horizontal="center"/>
    </xf>
    <xf numFmtId="0" fontId="0" fillId="0" borderId="98" xfId="0" applyFill="1" applyBorder="1" applyAlignment="1">
      <alignment horizontal="center"/>
    </xf>
    <xf numFmtId="0" fontId="0" fillId="0" borderId="45" xfId="0" applyFill="1" applyBorder="1" applyAlignment="1">
      <alignment horizontal="center"/>
    </xf>
    <xf numFmtId="0" fontId="0" fillId="9" borderId="0" xfId="0" applyFill="1"/>
    <xf numFmtId="22" fontId="0" fillId="0" borderId="0" xfId="0" quotePrefix="1" applyNumberFormat="1" applyFill="1" applyBorder="1" applyAlignment="1" applyProtection="1">
      <alignment horizontal="center" vertical="center"/>
    </xf>
    <xf numFmtId="0" fontId="6" fillId="6" borderId="0" xfId="3" applyNumberFormat="1" applyFill="1" applyBorder="1" applyAlignment="1" applyProtection="1">
      <alignment horizontal="center"/>
      <protection locked="0"/>
    </xf>
    <xf numFmtId="0" fontId="6" fillId="6" borderId="0" xfId="3" applyFill="1" applyBorder="1" applyAlignment="1" applyProtection="1">
      <alignment horizontal="center"/>
      <protection locked="0"/>
    </xf>
    <xf numFmtId="2" fontId="0" fillId="6" borderId="0" xfId="0" applyNumberFormat="1" applyFill="1" applyBorder="1" applyAlignment="1" applyProtection="1">
      <alignment horizontal="center"/>
      <protection locked="0"/>
    </xf>
    <xf numFmtId="0" fontId="0" fillId="6" borderId="0" xfId="0" applyFill="1" applyBorder="1" applyProtection="1">
      <protection locked="0"/>
    </xf>
    <xf numFmtId="0" fontId="5" fillId="12" borderId="0" xfId="0" applyFont="1" applyFill="1" applyBorder="1" applyAlignment="1" applyProtection="1">
      <alignment horizontal="center" vertical="center" wrapText="1"/>
      <protection locked="0"/>
    </xf>
    <xf numFmtId="0" fontId="0" fillId="0" borderId="0" xfId="0" applyAlignment="1">
      <alignment horizontal="centerContinuous"/>
    </xf>
    <xf numFmtId="0" fontId="38" fillId="12" borderId="1" xfId="0" applyNumberFormat="1" applyFont="1" applyFill="1" applyBorder="1" applyAlignment="1" applyProtection="1">
      <alignment horizontal="center" vertical="center"/>
      <protection locked="0"/>
    </xf>
    <xf numFmtId="0" fontId="13" fillId="0" borderId="0" xfId="0" applyFont="1" applyFill="1" applyBorder="1" applyAlignment="1" applyProtection="1">
      <alignment horizontal="left" vertical="center" wrapText="1"/>
    </xf>
    <xf numFmtId="166" fontId="45" fillId="6" borderId="0" xfId="0" quotePrefix="1" applyNumberFormat="1" applyFont="1" applyFill="1" applyBorder="1" applyAlignment="1" applyProtection="1">
      <alignment horizontal="center" vertical="center"/>
    </xf>
    <xf numFmtId="166" fontId="45" fillId="6" borderId="0" xfId="0" applyNumberFormat="1" applyFont="1" applyFill="1" applyBorder="1" applyAlignment="1" applyProtection="1">
      <alignment horizontal="center" vertical="center"/>
    </xf>
    <xf numFmtId="0" fontId="35" fillId="30" borderId="18" xfId="0" applyFont="1" applyFill="1" applyBorder="1" applyAlignment="1">
      <alignment horizontal="center" vertical="center"/>
    </xf>
    <xf numFmtId="0" fontId="0" fillId="30" borderId="18" xfId="0" quotePrefix="1" applyFill="1" applyBorder="1"/>
    <xf numFmtId="0" fontId="0" fillId="30" borderId="18" xfId="0" applyFill="1" applyBorder="1"/>
    <xf numFmtId="0" fontId="0" fillId="7" borderId="0" xfId="0" applyFill="1" applyProtection="1">
      <protection locked="0"/>
    </xf>
    <xf numFmtId="0" fontId="0" fillId="6" borderId="11" xfId="0" applyFill="1" applyBorder="1" applyAlignment="1" applyProtection="1">
      <alignment horizontal="center" vertical="center" wrapText="1"/>
    </xf>
    <xf numFmtId="0" fontId="0" fillId="6" borderId="10" xfId="0" applyFill="1" applyBorder="1" applyAlignment="1" applyProtection="1">
      <alignment horizontal="center" vertical="center" wrapText="1"/>
    </xf>
    <xf numFmtId="0" fontId="70" fillId="6" borderId="0" xfId="0" applyFont="1" applyFill="1" applyAlignment="1">
      <alignment vertical="center"/>
    </xf>
    <xf numFmtId="0" fontId="40" fillId="6" borderId="0" xfId="0" applyFont="1" applyFill="1" applyBorder="1" applyAlignment="1">
      <alignment vertical="center"/>
    </xf>
    <xf numFmtId="0" fontId="40" fillId="0" borderId="0" xfId="0" applyFont="1" applyFill="1" applyBorder="1" applyAlignment="1">
      <alignment vertical="center"/>
    </xf>
    <xf numFmtId="0" fontId="4" fillId="0" borderId="0" xfId="0" applyFont="1" applyFill="1" applyBorder="1" applyAlignment="1" applyProtection="1">
      <alignment horizontal="left" vertical="center" wrapText="1"/>
    </xf>
    <xf numFmtId="0" fontId="25" fillId="6" borderId="0" xfId="0" applyFont="1" applyFill="1" applyAlignment="1"/>
    <xf numFmtId="0" fontId="38" fillId="12" borderId="109" xfId="0" applyFont="1" applyFill="1" applyBorder="1"/>
    <xf numFmtId="0" fontId="38" fillId="2" borderId="18" xfId="0" applyFont="1" applyFill="1" applyBorder="1" applyAlignment="1">
      <alignment horizontal="left" vertical="center"/>
    </xf>
    <xf numFmtId="0" fontId="38" fillId="2" borderId="27" xfId="0" applyFont="1" applyFill="1" applyBorder="1"/>
    <xf numFmtId="0" fontId="54" fillId="32" borderId="110" xfId="0" applyFont="1" applyFill="1" applyBorder="1"/>
    <xf numFmtId="0" fontId="54" fillId="32" borderId="43" xfId="0" applyFont="1" applyFill="1" applyBorder="1"/>
    <xf numFmtId="0" fontId="38" fillId="32" borderId="56" xfId="0" applyFont="1" applyFill="1" applyBorder="1"/>
    <xf numFmtId="0" fontId="35" fillId="8" borderId="112" xfId="0" applyFont="1" applyFill="1" applyBorder="1" applyAlignment="1">
      <alignment horizontal="center"/>
    </xf>
    <xf numFmtId="166" fontId="0" fillId="6" borderId="113" xfId="0" applyNumberFormat="1" applyFont="1" applyFill="1" applyBorder="1" applyAlignment="1">
      <alignment horizontal="center"/>
    </xf>
    <xf numFmtId="0" fontId="35" fillId="8" borderId="113" xfId="0" applyFont="1" applyFill="1" applyBorder="1" applyAlignment="1">
      <alignment horizontal="center"/>
    </xf>
    <xf numFmtId="0" fontId="54" fillId="32" borderId="115" xfId="0" applyFont="1" applyFill="1" applyBorder="1"/>
    <xf numFmtId="0" fontId="38" fillId="32" borderId="111" xfId="0" applyFont="1" applyFill="1" applyBorder="1"/>
    <xf numFmtId="0" fontId="38" fillId="32" borderId="20" xfId="0" applyFont="1" applyFill="1" applyBorder="1"/>
    <xf numFmtId="0" fontId="38" fillId="2" borderId="0" xfId="0" applyFont="1" applyFill="1" applyBorder="1"/>
    <xf numFmtId="0" fontId="54" fillId="2" borderId="0" xfId="0" applyFont="1" applyFill="1" applyBorder="1" applyAlignment="1"/>
    <xf numFmtId="0" fontId="54" fillId="32" borderId="6" xfId="0" applyFont="1" applyFill="1" applyBorder="1" applyAlignment="1">
      <alignment vertical="center"/>
    </xf>
    <xf numFmtId="0" fontId="38" fillId="32" borderId="35" xfId="0" applyFont="1" applyFill="1" applyBorder="1"/>
    <xf numFmtId="0" fontId="38" fillId="32" borderId="77" xfId="0" applyFont="1" applyFill="1" applyBorder="1"/>
    <xf numFmtId="0" fontId="35" fillId="12" borderId="7" xfId="0" quotePrefix="1" applyFont="1" applyFill="1" applyBorder="1" applyAlignment="1" applyProtection="1">
      <alignment horizontal="center" vertical="center"/>
      <protection locked="0"/>
    </xf>
    <xf numFmtId="0" fontId="38" fillId="22" borderId="109" xfId="0" applyFont="1" applyFill="1" applyBorder="1"/>
    <xf numFmtId="0" fontId="38" fillId="22" borderId="108" xfId="0" applyFont="1" applyFill="1" applyBorder="1"/>
    <xf numFmtId="0" fontId="35" fillId="0" borderId="18" xfId="0" applyFont="1" applyBorder="1" applyProtection="1"/>
    <xf numFmtId="0" fontId="0" fillId="12" borderId="18" xfId="0" quotePrefix="1" applyFill="1" applyBorder="1" applyAlignment="1" applyProtection="1">
      <alignment horizontal="center"/>
      <protection locked="0"/>
    </xf>
    <xf numFmtId="0" fontId="0" fillId="0" borderId="113" xfId="0" applyBorder="1" applyAlignment="1">
      <alignment horizontal="center"/>
    </xf>
    <xf numFmtId="0" fontId="0" fillId="0" borderId="111" xfId="0" applyBorder="1" applyAlignment="1">
      <alignment horizontal="center"/>
    </xf>
    <xf numFmtId="0" fontId="36" fillId="5" borderId="61" xfId="0" applyFont="1" applyFill="1" applyBorder="1" applyProtection="1"/>
    <xf numFmtId="0" fontId="36" fillId="0" borderId="61" xfId="0" applyFont="1" applyBorder="1" applyProtection="1"/>
    <xf numFmtId="0" fontId="35" fillId="0" borderId="0" xfId="0" applyFont="1" applyBorder="1" applyProtection="1"/>
    <xf numFmtId="2" fontId="36" fillId="0" borderId="0" xfId="0" quotePrefix="1" applyNumberFormat="1" applyFont="1" applyFill="1" applyBorder="1" applyAlignment="1" applyProtection="1">
      <alignment horizontal="right" vertical="center"/>
    </xf>
    <xf numFmtId="2" fontId="36" fillId="0" borderId="0" xfId="0" applyNumberFormat="1" applyFont="1" applyAlignment="1" applyProtection="1">
      <alignment horizontal="center"/>
    </xf>
    <xf numFmtId="0" fontId="38" fillId="2" borderId="18" xfId="0" applyFont="1" applyFill="1" applyBorder="1" applyAlignment="1">
      <alignment horizontal="center" vertical="center"/>
    </xf>
    <xf numFmtId="0" fontId="0" fillId="7" borderId="25" xfId="0" applyFill="1" applyBorder="1" applyAlignment="1" applyProtection="1">
      <alignment horizontal="center"/>
      <protection locked="0"/>
    </xf>
    <xf numFmtId="0" fontId="40" fillId="2" borderId="18" xfId="0" applyFont="1" applyFill="1" applyBorder="1" applyAlignment="1">
      <alignment horizontal="center" vertical="center"/>
    </xf>
    <xf numFmtId="0" fontId="38" fillId="12" borderId="27" xfId="0" quotePrefix="1" applyFont="1" applyFill="1" applyBorder="1" applyAlignment="1" applyProtection="1">
      <alignment horizontal="center"/>
      <protection locked="0"/>
    </xf>
    <xf numFmtId="0" fontId="38" fillId="12" borderId="18" xfId="0" quotePrefix="1" applyFont="1" applyFill="1" applyBorder="1" applyAlignment="1" applyProtection="1">
      <alignment horizontal="center"/>
      <protection locked="0"/>
    </xf>
    <xf numFmtId="166" fontId="98" fillId="0" borderId="18" xfId="0" applyNumberFormat="1" applyFont="1" applyFill="1" applyBorder="1" applyAlignment="1">
      <alignment horizontal="center"/>
    </xf>
    <xf numFmtId="0" fontId="98" fillId="0" borderId="18" xfId="0" applyFont="1" applyFill="1" applyBorder="1" applyAlignment="1">
      <alignment horizontal="center"/>
    </xf>
    <xf numFmtId="9" fontId="38" fillId="0" borderId="18" xfId="0" applyNumberFormat="1" applyFont="1" applyFill="1" applyBorder="1" applyAlignment="1">
      <alignment horizontal="center"/>
    </xf>
    <xf numFmtId="0" fontId="77" fillId="2" borderId="18" xfId="0" quotePrefix="1" applyFont="1" applyFill="1" applyBorder="1" applyAlignment="1" applyProtection="1">
      <alignment horizontal="center"/>
      <protection locked="0"/>
    </xf>
    <xf numFmtId="0" fontId="10" fillId="12" borderId="27" xfId="0" quotePrefix="1" applyFont="1" applyFill="1" applyBorder="1" applyAlignment="1" applyProtection="1">
      <alignment horizontal="center"/>
      <protection locked="0"/>
    </xf>
    <xf numFmtId="0" fontId="10" fillId="12" borderId="18" xfId="0" quotePrefix="1" applyFont="1" applyFill="1" applyBorder="1" applyAlignment="1" applyProtection="1">
      <alignment horizontal="center"/>
      <protection locked="0"/>
    </xf>
    <xf numFmtId="0" fontId="38" fillId="0" borderId="0" xfId="0" applyFont="1" applyFill="1" applyBorder="1"/>
    <xf numFmtId="0" fontId="73" fillId="2" borderId="0" xfId="0" applyFont="1" applyFill="1" applyAlignment="1">
      <alignment vertical="center"/>
    </xf>
    <xf numFmtId="168" fontId="38" fillId="32" borderId="18" xfId="0" applyNumberFormat="1" applyFont="1" applyFill="1" applyBorder="1" applyAlignment="1" applyProtection="1">
      <alignment horizontal="left" vertical="center"/>
      <protection locked="0"/>
    </xf>
    <xf numFmtId="0" fontId="38" fillId="32" borderId="95" xfId="0" applyFont="1" applyFill="1" applyBorder="1" applyAlignment="1">
      <alignment horizontal="left"/>
    </xf>
    <xf numFmtId="0" fontId="38" fillId="32" borderId="99" xfId="0" applyFont="1" applyFill="1" applyBorder="1" applyAlignment="1">
      <alignment horizontal="left"/>
    </xf>
    <xf numFmtId="0" fontId="4" fillId="6" borderId="0" xfId="0" applyFont="1" applyFill="1" applyBorder="1" applyAlignment="1" applyProtection="1">
      <alignment horizontal="left" vertical="center" wrapText="1"/>
    </xf>
    <xf numFmtId="0" fontId="4" fillId="6" borderId="0" xfId="0" applyFont="1" applyFill="1" applyBorder="1" applyAlignment="1" applyProtection="1">
      <alignment vertical="center" wrapText="1"/>
    </xf>
    <xf numFmtId="0" fontId="6" fillId="6" borderId="0" xfId="0" applyFont="1" applyFill="1" applyBorder="1" applyAlignment="1" applyProtection="1">
      <alignment horizontal="center" vertical="center" wrapText="1"/>
    </xf>
    <xf numFmtId="0" fontId="4" fillId="6" borderId="0" xfId="0" applyFont="1" applyFill="1" applyBorder="1" applyAlignment="1" applyProtection="1">
      <alignment horizontal="center" vertical="center" wrapText="1"/>
    </xf>
    <xf numFmtId="0" fontId="49" fillId="6" borderId="0" xfId="0" applyFont="1" applyFill="1" applyProtection="1"/>
    <xf numFmtId="0" fontId="4" fillId="6" borderId="19" xfId="0" applyFont="1" applyFill="1" applyBorder="1" applyAlignment="1" applyProtection="1">
      <alignment horizontal="left" vertical="center"/>
    </xf>
    <xf numFmtId="0" fontId="4" fillId="6" borderId="0" xfId="0" applyFont="1" applyFill="1" applyBorder="1" applyAlignment="1" applyProtection="1">
      <alignment horizontal="left" vertical="center"/>
    </xf>
    <xf numFmtId="0" fontId="4" fillId="6" borderId="104" xfId="0" applyFont="1" applyFill="1" applyBorder="1" applyAlignment="1" applyProtection="1">
      <alignment horizontal="left" vertical="center"/>
    </xf>
    <xf numFmtId="49" fontId="4" fillId="6" borderId="0" xfId="0" applyNumberFormat="1" applyFont="1" applyFill="1" applyBorder="1" applyAlignment="1" applyProtection="1">
      <alignment horizontal="left" vertical="center"/>
    </xf>
    <xf numFmtId="0" fontId="6" fillId="6" borderId="0" xfId="0" applyFont="1" applyFill="1" applyBorder="1" applyAlignment="1">
      <alignment horizontal="center" vertical="center"/>
    </xf>
    <xf numFmtId="167" fontId="6" fillId="6" borderId="0" xfId="0" applyNumberFormat="1" applyFont="1" applyFill="1" applyBorder="1" applyAlignment="1">
      <alignment horizontal="center" vertical="center"/>
    </xf>
    <xf numFmtId="166" fontId="6" fillId="6" borderId="0" xfId="0" applyNumberFormat="1" applyFont="1" applyFill="1" applyBorder="1" applyAlignment="1"/>
    <xf numFmtId="166" fontId="14" fillId="6" borderId="0" xfId="0" applyNumberFormat="1" applyFont="1" applyFill="1" applyBorder="1" applyAlignment="1">
      <alignment horizontal="center" vertical="center"/>
    </xf>
    <xf numFmtId="166" fontId="14" fillId="6" borderId="0" xfId="0" quotePrefix="1" applyNumberFormat="1" applyFont="1" applyFill="1" applyBorder="1" applyAlignment="1">
      <alignment horizontal="center" vertical="center"/>
    </xf>
    <xf numFmtId="0" fontId="94" fillId="6" borderId="0" xfId="0" applyFont="1" applyFill="1" applyAlignment="1">
      <alignment vertical="top"/>
    </xf>
    <xf numFmtId="0" fontId="95" fillId="6" borderId="0" xfId="0" applyFont="1" applyFill="1" applyBorder="1" applyAlignment="1">
      <alignment vertical="center"/>
    </xf>
    <xf numFmtId="171" fontId="95" fillId="6" borderId="0" xfId="0" quotePrefix="1" applyNumberFormat="1" applyFont="1" applyFill="1" applyBorder="1" applyAlignment="1">
      <alignment horizontal="left" vertical="center"/>
    </xf>
    <xf numFmtId="0" fontId="38" fillId="32" borderId="17" xfId="0" applyFont="1" applyFill="1" applyBorder="1" applyAlignment="1">
      <alignment horizontal="left" vertical="center"/>
    </xf>
    <xf numFmtId="0" fontId="38" fillId="32" borderId="10" xfId="0" applyFont="1" applyFill="1" applyBorder="1" applyAlignment="1">
      <alignment horizontal="left" vertical="center"/>
    </xf>
    <xf numFmtId="0" fontId="5" fillId="6" borderId="0" xfId="0" quotePrefix="1" applyFont="1" applyFill="1" applyBorder="1" applyAlignment="1" applyProtection="1">
      <alignment horizontal="justify" vertical="center" wrapText="1"/>
    </xf>
    <xf numFmtId="2" fontId="0" fillId="12" borderId="18" xfId="0" quotePrefix="1" applyNumberFormat="1" applyFill="1" applyBorder="1" applyAlignment="1" applyProtection="1">
      <alignment horizontal="center"/>
      <protection locked="0"/>
    </xf>
    <xf numFmtId="22" fontId="0" fillId="0" borderId="0" xfId="0" applyNumberFormat="1" applyFill="1" applyBorder="1" applyAlignment="1" applyProtection="1">
      <alignment horizontal="center" vertical="center"/>
      <protection locked="0"/>
    </xf>
    <xf numFmtId="0" fontId="0" fillId="0" borderId="0" xfId="0" applyFill="1" applyBorder="1" applyAlignment="1" applyProtection="1">
      <alignment horizontal="center" vertical="center"/>
      <protection locked="0"/>
    </xf>
    <xf numFmtId="14" fontId="0" fillId="0" borderId="0" xfId="0" applyNumberFormat="1" applyFill="1" applyBorder="1" applyAlignment="1" applyProtection="1">
      <alignment horizontal="center" vertical="center"/>
      <protection locked="0"/>
    </xf>
    <xf numFmtId="21" fontId="0" fillId="0" borderId="0" xfId="0" applyNumberFormat="1" applyFill="1" applyBorder="1" applyAlignment="1" applyProtection="1">
      <alignment horizontal="center" vertical="center"/>
      <protection locked="0"/>
    </xf>
    <xf numFmtId="21" fontId="0" fillId="7" borderId="18" xfId="0" applyNumberFormat="1" applyFill="1" applyBorder="1" applyAlignment="1" applyProtection="1">
      <alignment horizontal="center" vertical="center"/>
      <protection locked="0"/>
    </xf>
    <xf numFmtId="0" fontId="0" fillId="12" borderId="12" xfId="0" quotePrefix="1" applyFill="1" applyBorder="1" applyAlignment="1" applyProtection="1">
      <alignment horizontal="center" vertical="center" wrapText="1"/>
      <protection locked="0"/>
    </xf>
    <xf numFmtId="166" fontId="38" fillId="22" borderId="18" xfId="0" quotePrefix="1" applyNumberFormat="1" applyFont="1" applyFill="1" applyBorder="1" applyAlignment="1" applyProtection="1">
      <alignment horizontal="center" vertical="center"/>
      <protection locked="0"/>
    </xf>
    <xf numFmtId="166" fontId="38" fillId="22" borderId="11" xfId="0" quotePrefix="1" applyNumberFormat="1" applyFont="1" applyFill="1" applyBorder="1" applyAlignment="1" applyProtection="1">
      <alignment horizontal="center" vertical="center"/>
      <protection locked="0"/>
    </xf>
    <xf numFmtId="166" fontId="98" fillId="12" borderId="38" xfId="0" quotePrefix="1" applyNumberFormat="1" applyFont="1" applyFill="1" applyBorder="1" applyAlignment="1" applyProtection="1">
      <alignment horizontal="center" vertical="center"/>
      <protection locked="0"/>
    </xf>
    <xf numFmtId="166" fontId="38" fillId="22" borderId="12" xfId="0" quotePrefix="1" applyNumberFormat="1" applyFont="1" applyFill="1" applyBorder="1" applyAlignment="1" applyProtection="1">
      <alignment horizontal="center" vertical="center"/>
      <protection locked="0"/>
    </xf>
    <xf numFmtId="0" fontId="0" fillId="0" borderId="0" xfId="0" applyFill="1" applyAlignment="1" applyProtection="1">
      <alignment horizontal="left"/>
    </xf>
    <xf numFmtId="0" fontId="0" fillId="0" borderId="0" xfId="0" applyFill="1" applyProtection="1">
      <protection locked="0"/>
    </xf>
    <xf numFmtId="0" fontId="0" fillId="0" borderId="0" xfId="0" applyFill="1" applyBorder="1" applyProtection="1">
      <protection locked="0"/>
    </xf>
    <xf numFmtId="0" fontId="92" fillId="12" borderId="105" xfId="11" quotePrefix="1" applyFill="1" applyBorder="1" applyAlignment="1" applyProtection="1">
      <alignment horizontal="left" vertical="center"/>
      <protection locked="0"/>
    </xf>
    <xf numFmtId="0" fontId="92" fillId="12" borderId="118" xfId="11" quotePrefix="1" applyFill="1" applyBorder="1" applyAlignment="1" applyProtection="1">
      <alignment horizontal="left" vertical="center"/>
      <protection locked="0"/>
    </xf>
    <xf numFmtId="0" fontId="83" fillId="7" borderId="18" xfId="0" applyFont="1" applyFill="1" applyBorder="1" applyAlignment="1" applyProtection="1">
      <alignment horizontal="right"/>
    </xf>
    <xf numFmtId="0" fontId="83" fillId="7" borderId="18" xfId="0" applyFont="1" applyFill="1" applyBorder="1" applyAlignment="1" applyProtection="1">
      <alignment horizontal="right"/>
      <protection locked="0"/>
    </xf>
    <xf numFmtId="166" fontId="0" fillId="0" borderId="0" xfId="0" applyNumberFormat="1" applyFill="1" applyBorder="1" applyAlignment="1" applyProtection="1">
      <alignment horizontal="center"/>
      <protection locked="0"/>
    </xf>
    <xf numFmtId="0" fontId="0" fillId="7" borderId="95" xfId="0" applyFill="1" applyBorder="1" applyAlignment="1" applyProtection="1">
      <alignment horizontal="center" vertical="center"/>
      <protection locked="0"/>
    </xf>
    <xf numFmtId="0" fontId="38" fillId="2" borderId="1" xfId="0" applyFont="1" applyFill="1" applyBorder="1" applyAlignment="1">
      <alignment horizontal="left" vertical="center"/>
    </xf>
    <xf numFmtId="0" fontId="35" fillId="0" borderId="18" xfId="0" applyFont="1" applyBorder="1" applyAlignment="1">
      <alignment horizontal="center"/>
    </xf>
    <xf numFmtId="0" fontId="35" fillId="0" borderId="0" xfId="0" applyFont="1" applyFill="1" applyBorder="1" applyAlignment="1">
      <alignment horizontal="center"/>
    </xf>
    <xf numFmtId="166" fontId="0" fillId="0" borderId="48" xfId="0" applyNumberFormat="1" applyBorder="1" applyAlignment="1">
      <alignment horizontal="center"/>
    </xf>
    <xf numFmtId="166" fontId="0" fillId="0" borderId="118" xfId="0" applyNumberFormat="1" applyBorder="1" applyAlignment="1">
      <alignment horizontal="center"/>
    </xf>
    <xf numFmtId="166" fontId="0" fillId="0" borderId="45" xfId="0" applyNumberFormat="1" applyBorder="1" applyAlignment="1">
      <alignment horizontal="center"/>
    </xf>
    <xf numFmtId="165" fontId="38" fillId="0" borderId="1" xfId="0" applyNumberFormat="1" applyFont="1" applyFill="1" applyBorder="1" applyAlignment="1" applyProtection="1">
      <alignment horizontal="center" vertical="center"/>
    </xf>
    <xf numFmtId="167" fontId="38" fillId="0" borderId="1" xfId="0" applyNumberFormat="1" applyFont="1" applyFill="1" applyBorder="1" applyAlignment="1" applyProtection="1">
      <alignment horizontal="center" vertical="center"/>
    </xf>
    <xf numFmtId="0" fontId="35" fillId="0" borderId="18" xfId="0" applyFont="1" applyBorder="1" applyAlignment="1" applyProtection="1">
      <alignment horizontal="center" vertical="center"/>
    </xf>
    <xf numFmtId="0" fontId="63" fillId="0" borderId="117" xfId="0" applyFont="1" applyBorder="1" applyAlignment="1">
      <alignment horizontal="center" vertical="center"/>
    </xf>
    <xf numFmtId="166" fontId="0" fillId="0" borderId="117" xfId="0" applyNumberFormat="1" applyBorder="1" applyAlignment="1">
      <alignment horizontal="center"/>
    </xf>
    <xf numFmtId="0" fontId="35" fillId="8" borderId="60" xfId="0" applyFont="1" applyFill="1" applyBorder="1" applyAlignment="1">
      <alignment horizontal="center"/>
    </xf>
    <xf numFmtId="0" fontId="0" fillId="6" borderId="0" xfId="0" applyFill="1" applyBorder="1" applyAlignment="1" applyProtection="1">
      <alignment horizontal="left" vertical="top"/>
    </xf>
    <xf numFmtId="0" fontId="70" fillId="7" borderId="0" xfId="0" applyFont="1" applyFill="1" applyBorder="1" applyProtection="1"/>
    <xf numFmtId="0" fontId="74" fillId="11" borderId="23" xfId="0" applyFont="1" applyFill="1" applyBorder="1" applyAlignment="1" applyProtection="1">
      <alignment horizontal="center"/>
    </xf>
    <xf numFmtId="0" fontId="74" fillId="11" borderId="24" xfId="0" applyFont="1" applyFill="1" applyBorder="1" applyAlignment="1" applyProtection="1">
      <alignment horizontal="center"/>
    </xf>
    <xf numFmtId="0" fontId="102" fillId="11" borderId="30" xfId="0" applyFont="1" applyFill="1" applyBorder="1" applyAlignment="1" applyProtection="1">
      <alignment horizontal="center"/>
    </xf>
    <xf numFmtId="0" fontId="48" fillId="0" borderId="0" xfId="0" applyFont="1" applyProtection="1"/>
    <xf numFmtId="0" fontId="6" fillId="0" borderId="0" xfId="3" applyProtection="1">
      <protection locked="0"/>
    </xf>
    <xf numFmtId="2" fontId="6" fillId="0" borderId="0" xfId="0" applyNumberFormat="1" applyFont="1" applyFill="1" applyBorder="1" applyAlignment="1" applyProtection="1">
      <alignment horizontal="left" vertical="center"/>
      <protection locked="0"/>
    </xf>
    <xf numFmtId="0" fontId="6" fillId="0" borderId="0" xfId="0" applyFont="1" applyFill="1" applyBorder="1" applyAlignment="1" applyProtection="1">
      <alignment horizontal="left" vertical="center"/>
      <protection locked="0"/>
    </xf>
    <xf numFmtId="22" fontId="6" fillId="0" borderId="0" xfId="0" applyNumberFormat="1" applyFont="1" applyFill="1" applyBorder="1" applyAlignment="1" applyProtection="1">
      <alignment horizontal="left" vertical="center"/>
      <protection locked="0"/>
    </xf>
    <xf numFmtId="0" fontId="6" fillId="0" borderId="0" xfId="3" applyFont="1" applyFill="1" applyBorder="1" applyAlignment="1" applyProtection="1">
      <alignment horizontal="left" vertical="center"/>
      <protection locked="0"/>
    </xf>
    <xf numFmtId="22" fontId="6" fillId="0" borderId="0" xfId="3" applyNumberFormat="1" applyFont="1" applyFill="1" applyBorder="1" applyAlignment="1" applyProtection="1">
      <alignment horizontal="left" vertical="center"/>
      <protection locked="0"/>
    </xf>
    <xf numFmtId="0" fontId="0" fillId="0" borderId="0" xfId="0" applyProtection="1">
      <protection locked="0"/>
    </xf>
    <xf numFmtId="20" fontId="0" fillId="7" borderId="18" xfId="0" applyNumberFormat="1" applyFill="1" applyBorder="1" applyAlignment="1" applyProtection="1">
      <alignment horizontal="center" vertical="center"/>
      <protection locked="0"/>
    </xf>
    <xf numFmtId="0" fontId="0" fillId="0" borderId="0" xfId="0" applyAlignment="1" applyProtection="1">
      <alignment horizontal="center"/>
      <protection locked="0"/>
    </xf>
    <xf numFmtId="0" fontId="0" fillId="7" borderId="18" xfId="0" applyFill="1" applyBorder="1" applyAlignment="1" applyProtection="1">
      <alignment horizontal="center" vertical="center"/>
      <protection locked="0"/>
    </xf>
    <xf numFmtId="22" fontId="0" fillId="7" borderId="18" xfId="0" applyNumberFormat="1" applyFill="1" applyBorder="1" applyAlignment="1" applyProtection="1">
      <alignment horizontal="center" vertical="center"/>
      <protection locked="0"/>
    </xf>
    <xf numFmtId="14" fontId="0" fillId="7" borderId="18" xfId="0" applyNumberFormat="1" applyFill="1" applyBorder="1" applyAlignment="1" applyProtection="1">
      <alignment horizontal="center" vertical="center"/>
      <protection locked="0"/>
    </xf>
    <xf numFmtId="22" fontId="0" fillId="0" borderId="0" xfId="0" applyNumberFormat="1" applyProtection="1">
      <protection locked="0"/>
    </xf>
    <xf numFmtId="0" fontId="0" fillId="0" borderId="18" xfId="0" applyBorder="1" applyProtection="1">
      <protection locked="0"/>
    </xf>
    <xf numFmtId="1" fontId="0" fillId="0" borderId="0" xfId="0" applyNumberFormat="1" applyProtection="1">
      <protection locked="0"/>
    </xf>
    <xf numFmtId="179" fontId="0" fillId="0" borderId="0" xfId="0" applyNumberFormat="1" applyProtection="1">
      <protection locked="0"/>
    </xf>
    <xf numFmtId="0" fontId="0" fillId="0" borderId="0" xfId="0" quotePrefix="1" applyProtection="1">
      <protection locked="0"/>
    </xf>
    <xf numFmtId="165" fontId="0" fillId="0" borderId="0" xfId="0" applyNumberFormat="1" applyProtection="1">
      <protection locked="0"/>
    </xf>
    <xf numFmtId="14" fontId="0" fillId="0" borderId="0" xfId="0" applyNumberFormat="1" applyProtection="1">
      <protection locked="0"/>
    </xf>
    <xf numFmtId="21" fontId="0" fillId="0" borderId="0" xfId="0" applyNumberFormat="1" applyProtection="1">
      <protection locked="0"/>
    </xf>
    <xf numFmtId="167" fontId="38" fillId="12" borderId="119" xfId="0" applyNumberFormat="1" applyFont="1" applyFill="1" applyBorder="1" applyAlignment="1" applyProtection="1">
      <alignment horizontal="center" vertical="center"/>
      <protection locked="0"/>
    </xf>
    <xf numFmtId="0" fontId="0" fillId="7" borderId="0" xfId="0" applyFill="1" applyProtection="1">
      <protection locked="0"/>
    </xf>
    <xf numFmtId="2" fontId="0" fillId="0" borderId="0" xfId="0" applyNumberFormat="1" applyProtection="1">
      <protection locked="0"/>
    </xf>
    <xf numFmtId="21" fontId="0" fillId="7" borderId="18" xfId="0" applyNumberFormat="1" applyFill="1" applyBorder="1" applyAlignment="1" applyProtection="1">
      <alignment horizontal="center" vertical="center"/>
      <protection locked="0"/>
    </xf>
    <xf numFmtId="22" fontId="0" fillId="7" borderId="0" xfId="0" applyNumberFormat="1" applyFill="1" applyProtection="1">
      <protection locked="0"/>
    </xf>
    <xf numFmtId="14" fontId="0" fillId="7" borderId="0" xfId="0" applyNumberFormat="1" applyFill="1" applyProtection="1">
      <protection locked="0"/>
    </xf>
    <xf numFmtId="21" fontId="0" fillId="7" borderId="0" xfId="0" applyNumberFormat="1" applyFill="1" applyProtection="1">
      <protection locked="0"/>
    </xf>
    <xf numFmtId="0" fontId="0" fillId="7" borderId="18" xfId="0" applyFill="1" applyBorder="1" applyProtection="1">
      <protection locked="0"/>
    </xf>
    <xf numFmtId="0" fontId="34" fillId="4" borderId="96" xfId="1" applyBorder="1" applyAlignment="1" applyProtection="1">
      <alignment horizontal="center"/>
      <protection locked="0"/>
    </xf>
    <xf numFmtId="0" fontId="6" fillId="0" borderId="0" xfId="3" applyFont="1" applyFill="1" applyBorder="1" applyAlignment="1" applyProtection="1">
      <alignment horizontal="center" vertical="center"/>
      <protection locked="0"/>
    </xf>
    <xf numFmtId="20" fontId="0" fillId="0" borderId="18" xfId="0" applyNumberFormat="1" applyBorder="1" applyProtection="1">
      <protection locked="0"/>
    </xf>
    <xf numFmtId="20" fontId="0" fillId="7" borderId="18" xfId="0" applyNumberFormat="1" applyFill="1" applyBorder="1" applyProtection="1">
      <protection locked="0"/>
    </xf>
    <xf numFmtId="169" fontId="34" fillId="4" borderId="96" xfId="1" applyNumberFormat="1" applyBorder="1" applyAlignment="1" applyProtection="1">
      <alignment horizontal="center"/>
      <protection locked="0"/>
    </xf>
    <xf numFmtId="22" fontId="0" fillId="26" borderId="18" xfId="0" applyNumberFormat="1" applyFill="1" applyBorder="1" applyProtection="1">
      <protection locked="0"/>
    </xf>
    <xf numFmtId="169" fontId="0" fillId="0" borderId="0" xfId="0" applyNumberFormat="1" applyProtection="1">
      <protection locked="0"/>
    </xf>
    <xf numFmtId="0" fontId="85" fillId="0" borderId="97" xfId="0" applyFont="1" applyFill="1" applyBorder="1" applyAlignment="1" applyProtection="1">
      <alignment horizontal="center" vertical="center" wrapText="1"/>
      <protection locked="0"/>
    </xf>
    <xf numFmtId="168" fontId="85" fillId="0" borderId="18" xfId="0" applyNumberFormat="1" applyFont="1" applyFill="1" applyBorder="1" applyAlignment="1" applyProtection="1">
      <alignment horizontal="center" vertical="center"/>
      <protection locked="0"/>
    </xf>
    <xf numFmtId="1" fontId="0" fillId="0" borderId="18" xfId="0" applyNumberFormat="1" applyFill="1" applyBorder="1" applyProtection="1">
      <protection locked="0"/>
    </xf>
    <xf numFmtId="0" fontId="0" fillId="0" borderId="18" xfId="0" applyFill="1" applyBorder="1" applyProtection="1">
      <protection locked="0"/>
    </xf>
    <xf numFmtId="0" fontId="0" fillId="9" borderId="18" xfId="0" applyFill="1" applyBorder="1" applyProtection="1">
      <protection locked="0"/>
    </xf>
    <xf numFmtId="0" fontId="85" fillId="0" borderId="33" xfId="0" applyFont="1" applyFill="1" applyBorder="1" applyAlignment="1" applyProtection="1">
      <alignment horizontal="center" vertical="center" wrapText="1"/>
      <protection locked="0"/>
    </xf>
    <xf numFmtId="22" fontId="5" fillId="0" borderId="18" xfId="3" applyNumberFormat="1" applyFont="1" applyFill="1" applyBorder="1" applyAlignment="1" applyProtection="1">
      <alignment horizontal="center" vertical="center"/>
      <protection locked="0"/>
    </xf>
    <xf numFmtId="22" fontId="0" fillId="26" borderId="118" xfId="0" applyNumberFormat="1" applyFill="1" applyBorder="1" applyProtection="1">
      <protection locked="0"/>
    </xf>
    <xf numFmtId="22" fontId="0" fillId="0" borderId="18" xfId="0" applyNumberFormat="1" applyFill="1" applyBorder="1" applyProtection="1">
      <protection locked="0"/>
    </xf>
    <xf numFmtId="22" fontId="0" fillId="9" borderId="18" xfId="0" applyNumberFormat="1" applyFill="1" applyBorder="1" applyProtection="1">
      <protection locked="0"/>
    </xf>
    <xf numFmtId="0" fontId="85" fillId="0" borderId="27" xfId="0" applyFont="1" applyFill="1" applyBorder="1" applyAlignment="1" applyProtection="1">
      <alignment horizontal="center" vertical="center" wrapText="1"/>
      <protection locked="0"/>
    </xf>
    <xf numFmtId="0" fontId="0" fillId="0" borderId="118" xfId="0" applyFill="1" applyBorder="1" applyProtection="1">
      <protection locked="0"/>
    </xf>
    <xf numFmtId="1" fontId="0" fillId="9" borderId="18" xfId="0" applyNumberFormat="1" applyFill="1" applyBorder="1" applyProtection="1">
      <protection locked="0"/>
    </xf>
    <xf numFmtId="22" fontId="0" fillId="9" borderId="118" xfId="0" applyNumberFormat="1" applyFill="1" applyBorder="1" applyProtection="1">
      <protection locked="0"/>
    </xf>
    <xf numFmtId="22" fontId="0" fillId="0" borderId="18" xfId="0" applyNumberFormat="1" applyBorder="1" applyProtection="1">
      <protection locked="0"/>
    </xf>
    <xf numFmtId="165" fontId="0" fillId="0" borderId="18" xfId="0" applyNumberFormat="1" applyBorder="1" applyProtection="1">
      <protection locked="0"/>
    </xf>
    <xf numFmtId="0" fontId="35" fillId="29" borderId="18" xfId="0" applyFont="1" applyFill="1" applyBorder="1" applyAlignment="1" applyProtection="1">
      <alignment horizontal="center" vertical="center"/>
      <protection locked="0"/>
    </xf>
    <xf numFmtId="0" fontId="0" fillId="0" borderId="0" xfId="0" applyNumberFormat="1" applyProtection="1">
      <protection locked="0"/>
    </xf>
    <xf numFmtId="2" fontId="0" fillId="0" borderId="18" xfId="0" quotePrefix="1" applyNumberFormat="1" applyFill="1" applyBorder="1" applyAlignment="1" applyProtection="1">
      <alignment horizontal="center"/>
    </xf>
    <xf numFmtId="2" fontId="0" fillId="0" borderId="27" xfId="0" quotePrefix="1" applyNumberFormat="1" applyFill="1" applyBorder="1" applyAlignment="1" applyProtection="1">
      <alignment horizontal="center"/>
    </xf>
    <xf numFmtId="0" fontId="0" fillId="0" borderId="27" xfId="0" applyBorder="1" applyAlignment="1">
      <alignment horizontal="center"/>
    </xf>
    <xf numFmtId="168" fontId="6" fillId="6" borderId="0" xfId="0" applyNumberFormat="1" applyFont="1" applyFill="1" applyBorder="1" applyAlignment="1" applyProtection="1">
      <alignment vertical="center"/>
    </xf>
    <xf numFmtId="0" fontId="35" fillId="6" borderId="27" xfId="0" applyFont="1" applyFill="1" applyBorder="1" applyProtection="1"/>
    <xf numFmtId="0" fontId="0" fillId="6" borderId="27" xfId="0" applyFill="1" applyBorder="1"/>
    <xf numFmtId="0" fontId="35" fillId="6" borderId="18" xfId="0" applyFont="1" applyFill="1" applyBorder="1" applyProtection="1"/>
    <xf numFmtId="0" fontId="0" fillId="6" borderId="18" xfId="0" applyFill="1" applyBorder="1"/>
    <xf numFmtId="0" fontId="0" fillId="6" borderId="27" xfId="0" applyFont="1" applyFill="1" applyBorder="1" applyProtection="1"/>
    <xf numFmtId="0" fontId="0" fillId="0" borderId="3" xfId="0" applyBorder="1" applyProtection="1"/>
    <xf numFmtId="0" fontId="5" fillId="6" borderId="0" xfId="0" applyFont="1" applyFill="1" applyBorder="1" applyAlignment="1" applyProtection="1">
      <alignment horizontal="center" vertical="center" wrapText="1"/>
      <protection locked="0"/>
    </xf>
    <xf numFmtId="0" fontId="5" fillId="6" borderId="0" xfId="0" applyFont="1" applyFill="1" applyBorder="1" applyAlignment="1" applyProtection="1">
      <alignment horizontal="justify" vertical="center" wrapText="1"/>
      <protection locked="0"/>
    </xf>
    <xf numFmtId="0" fontId="13" fillId="6" borderId="0" xfId="0" applyFont="1" applyFill="1" applyBorder="1" applyAlignment="1" applyProtection="1">
      <alignment horizontal="center" vertical="center" wrapText="1"/>
      <protection locked="0"/>
    </xf>
    <xf numFmtId="0" fontId="4" fillId="6" borderId="0" xfId="0" applyFont="1" applyFill="1" applyBorder="1" applyAlignment="1" applyProtection="1">
      <alignment vertical="center" readingOrder="1"/>
      <protection locked="0"/>
    </xf>
    <xf numFmtId="0" fontId="4" fillId="6" borderId="0" xfId="0" applyFont="1" applyFill="1" applyBorder="1" applyAlignment="1" applyProtection="1">
      <alignment vertical="center" wrapText="1" readingOrder="1"/>
      <protection locked="0"/>
    </xf>
    <xf numFmtId="0" fontId="6" fillId="6" borderId="0" xfId="0" applyFont="1" applyFill="1" applyBorder="1" applyAlignment="1" applyProtection="1">
      <alignment vertical="center" readingOrder="1"/>
      <protection locked="0"/>
    </xf>
    <xf numFmtId="0" fontId="13" fillId="6" borderId="0" xfId="0" applyFont="1" applyFill="1" applyBorder="1" applyAlignment="1" applyProtection="1">
      <alignment vertical="center" readingOrder="1"/>
      <protection locked="0"/>
    </xf>
    <xf numFmtId="0" fontId="13" fillId="6" borderId="0" xfId="0" applyFont="1" applyFill="1" applyBorder="1" applyAlignment="1" applyProtection="1">
      <alignment vertical="center" wrapText="1" readingOrder="1"/>
      <protection locked="0"/>
    </xf>
    <xf numFmtId="0" fontId="17" fillId="6" borderId="0" xfId="0" applyFont="1" applyFill="1" applyBorder="1" applyAlignment="1" applyProtection="1">
      <protection locked="0"/>
    </xf>
    <xf numFmtId="0" fontId="17" fillId="6" borderId="0" xfId="0" applyFont="1" applyFill="1" applyBorder="1" applyProtection="1">
      <protection locked="0"/>
    </xf>
    <xf numFmtId="0" fontId="17" fillId="6" borderId="0" xfId="0" applyFont="1" applyFill="1" applyBorder="1" applyAlignment="1" applyProtection="1">
      <alignment vertical="center"/>
      <protection locked="0"/>
    </xf>
    <xf numFmtId="2" fontId="0" fillId="0" borderId="30" xfId="0" applyNumberFormat="1" applyBorder="1" applyAlignment="1" applyProtection="1">
      <alignment horizontal="center"/>
    </xf>
    <xf numFmtId="167" fontId="0" fillId="12" borderId="18" xfId="0" quotePrefix="1" applyNumberFormat="1" applyFill="1" applyBorder="1" applyAlignment="1" applyProtection="1">
      <alignment horizontal="center"/>
      <protection locked="0"/>
    </xf>
    <xf numFmtId="0" fontId="34" fillId="4" borderId="125" xfId="1" applyBorder="1" applyProtection="1">
      <protection locked="0"/>
    </xf>
    <xf numFmtId="0" fontId="34" fillId="4" borderId="125" xfId="1" applyBorder="1" applyAlignment="1" applyProtection="1">
      <alignment horizontal="center"/>
      <protection locked="0"/>
    </xf>
    <xf numFmtId="166" fontId="6" fillId="0" borderId="0" xfId="0" applyNumberFormat="1" applyFont="1" applyFill="1" applyBorder="1" applyAlignment="1" applyProtection="1">
      <alignment horizontal="left" vertical="center"/>
      <protection locked="0"/>
    </xf>
    <xf numFmtId="19" fontId="6" fillId="0" borderId="0" xfId="0" applyNumberFormat="1" applyFont="1" applyProtection="1">
      <protection locked="0"/>
    </xf>
    <xf numFmtId="0" fontId="6" fillId="0" borderId="0" xfId="0" applyFont="1" applyProtection="1">
      <protection locked="0"/>
    </xf>
    <xf numFmtId="2" fontId="6" fillId="0" borderId="0" xfId="0" applyNumberFormat="1" applyFont="1" applyProtection="1">
      <protection locked="0"/>
    </xf>
    <xf numFmtId="166" fontId="6" fillId="0" borderId="0" xfId="0" applyNumberFormat="1" applyFont="1" applyProtection="1">
      <protection locked="0"/>
    </xf>
    <xf numFmtId="166" fontId="38" fillId="12" borderId="1" xfId="0" applyNumberFormat="1" applyFont="1" applyFill="1" applyBorder="1" applyAlignment="1" applyProtection="1">
      <alignment horizontal="center" vertical="center"/>
      <protection locked="0"/>
    </xf>
    <xf numFmtId="167" fontId="38" fillId="12" borderId="22" xfId="0" applyNumberFormat="1" applyFont="1" applyFill="1" applyBorder="1" applyAlignment="1" applyProtection="1">
      <alignment horizontal="center" vertical="center"/>
      <protection locked="0"/>
    </xf>
    <xf numFmtId="166" fontId="38" fillId="12" borderId="119" xfId="0" applyNumberFormat="1" applyFont="1" applyFill="1" applyBorder="1" applyAlignment="1" applyProtection="1">
      <alignment horizontal="center" vertical="center"/>
      <protection locked="0"/>
    </xf>
    <xf numFmtId="166" fontId="38" fillId="0" borderId="1" xfId="0" applyNumberFormat="1" applyFont="1" applyFill="1" applyBorder="1" applyAlignment="1">
      <alignment horizontal="center" vertical="center"/>
    </xf>
    <xf numFmtId="0" fontId="49" fillId="6" borderId="0" xfId="0" applyFont="1" applyFill="1" applyAlignment="1">
      <alignment horizontal="center" vertical="center"/>
    </xf>
    <xf numFmtId="0" fontId="47" fillId="6" borderId="0" xfId="0" applyFont="1" applyFill="1" applyBorder="1" applyAlignment="1">
      <alignment horizontal="left" vertical="center" wrapText="1"/>
    </xf>
    <xf numFmtId="0" fontId="47" fillId="6" borderId="121" xfId="0" applyFont="1" applyFill="1" applyBorder="1" applyAlignment="1">
      <alignment horizontal="left" vertical="center"/>
    </xf>
    <xf numFmtId="0" fontId="47" fillId="6" borderId="120" xfId="0" applyFont="1" applyFill="1" applyBorder="1" applyAlignment="1">
      <alignment horizontal="left" vertical="center"/>
    </xf>
    <xf numFmtId="0" fontId="47" fillId="6" borderId="122" xfId="0" applyFont="1" applyFill="1" applyBorder="1" applyAlignment="1">
      <alignment horizontal="left" vertical="center"/>
    </xf>
    <xf numFmtId="165" fontId="40" fillId="6" borderId="0" xfId="0" applyNumberFormat="1" applyFont="1" applyFill="1" applyBorder="1" applyAlignment="1">
      <alignment horizontal="center" vertical="center"/>
    </xf>
    <xf numFmtId="0" fontId="40" fillId="6" borderId="0" xfId="0" applyFont="1" applyFill="1" applyBorder="1" applyAlignment="1">
      <alignment horizontal="center" vertical="center"/>
    </xf>
    <xf numFmtId="0" fontId="70" fillId="6" borderId="0" xfId="0" applyFont="1" applyFill="1" applyAlignment="1">
      <alignment horizontal="left" vertical="center" wrapText="1"/>
    </xf>
    <xf numFmtId="2" fontId="40" fillId="6" borderId="47" xfId="0" applyNumberFormat="1" applyFont="1" applyFill="1" applyBorder="1" applyAlignment="1" applyProtection="1">
      <alignment horizontal="center"/>
    </xf>
    <xf numFmtId="2" fontId="40" fillId="6" borderId="49" xfId="0" applyNumberFormat="1" applyFont="1" applyFill="1" applyBorder="1" applyAlignment="1" applyProtection="1">
      <alignment horizontal="center"/>
    </xf>
    <xf numFmtId="0" fontId="47" fillId="6" borderId="48" xfId="0" applyFont="1" applyFill="1" applyBorder="1" applyAlignment="1" applyProtection="1">
      <alignment horizontal="left" vertical="center"/>
    </xf>
    <xf numFmtId="0" fontId="47" fillId="6" borderId="46" xfId="0" applyFont="1" applyFill="1" applyBorder="1" applyAlignment="1" applyProtection="1">
      <alignment horizontal="left" vertical="center"/>
    </xf>
    <xf numFmtId="0" fontId="47" fillId="6" borderId="63" xfId="0" applyFont="1" applyFill="1" applyBorder="1" applyAlignment="1" applyProtection="1">
      <alignment horizontal="left" vertical="center"/>
    </xf>
    <xf numFmtId="166" fontId="44" fillId="6" borderId="47" xfId="0" applyNumberFormat="1" applyFont="1" applyFill="1" applyBorder="1" applyAlignment="1" applyProtection="1">
      <alignment horizontal="center" vertical="center"/>
    </xf>
    <xf numFmtId="166" fontId="44" fillId="6" borderId="49" xfId="0" applyNumberFormat="1" applyFont="1" applyFill="1" applyBorder="1" applyAlignment="1" applyProtection="1">
      <alignment horizontal="center" vertical="center"/>
    </xf>
    <xf numFmtId="166" fontId="14" fillId="6" borderId="11" xfId="0" applyNumberFormat="1" applyFont="1" applyFill="1" applyBorder="1" applyAlignment="1" applyProtection="1">
      <alignment horizontal="center" vertical="center"/>
    </xf>
    <xf numFmtId="166" fontId="44" fillId="6" borderId="11" xfId="0" applyNumberFormat="1" applyFont="1" applyFill="1" applyBorder="1" applyAlignment="1" applyProtection="1">
      <alignment horizontal="center" vertical="center"/>
    </xf>
    <xf numFmtId="0" fontId="5" fillId="6" borderId="5" xfId="0" applyFont="1" applyFill="1" applyBorder="1" applyAlignment="1" applyProtection="1">
      <alignment horizontal="left" vertical="center" wrapText="1"/>
    </xf>
    <xf numFmtId="0" fontId="40" fillId="6" borderId="54" xfId="0" applyFont="1" applyFill="1" applyBorder="1" applyAlignment="1">
      <alignment horizontal="center" vertical="center" textRotation="90"/>
    </xf>
    <xf numFmtId="0" fontId="40" fillId="6" borderId="55" xfId="0" applyFont="1" applyFill="1" applyBorder="1" applyAlignment="1">
      <alignment horizontal="center" vertical="center" textRotation="90"/>
    </xf>
    <xf numFmtId="0" fontId="40" fillId="6" borderId="59" xfId="0" applyFont="1" applyFill="1" applyBorder="1" applyAlignment="1">
      <alignment horizontal="center" vertical="center" textRotation="90"/>
    </xf>
    <xf numFmtId="0" fontId="40" fillId="6" borderId="60" xfId="0" applyFont="1" applyFill="1" applyBorder="1" applyAlignment="1">
      <alignment horizontal="center" vertical="center" textRotation="90"/>
    </xf>
    <xf numFmtId="0" fontId="40" fillId="6" borderId="53" xfId="0" applyFont="1" applyFill="1" applyBorder="1" applyAlignment="1">
      <alignment horizontal="center" vertical="center" textRotation="90"/>
    </xf>
    <xf numFmtId="0" fontId="40" fillId="6" borderId="61" xfId="0" applyFont="1" applyFill="1" applyBorder="1" applyAlignment="1">
      <alignment horizontal="center" vertical="center" textRotation="90"/>
    </xf>
    <xf numFmtId="166" fontId="14" fillId="6" borderId="11" xfId="0" applyNumberFormat="1" applyFont="1" applyFill="1" applyBorder="1" applyAlignment="1" applyProtection="1">
      <alignment horizontal="center" vertical="center" wrapText="1"/>
    </xf>
    <xf numFmtId="166" fontId="14" fillId="6" borderId="12" xfId="0" applyNumberFormat="1" applyFont="1" applyFill="1" applyBorder="1" applyAlignment="1" applyProtection="1">
      <alignment horizontal="center" vertical="center" wrapText="1"/>
    </xf>
    <xf numFmtId="166" fontId="40" fillId="6" borderId="0" xfId="0" applyNumberFormat="1" applyFont="1" applyFill="1" applyBorder="1" applyAlignment="1" applyProtection="1">
      <alignment horizontal="center" vertical="center"/>
    </xf>
    <xf numFmtId="0" fontId="47" fillId="6" borderId="18" xfId="0" applyFont="1" applyFill="1" applyBorder="1" applyAlignment="1">
      <alignment horizontal="center"/>
    </xf>
    <xf numFmtId="166" fontId="40" fillId="6" borderId="47" xfId="0" applyNumberFormat="1" applyFont="1" applyFill="1" applyBorder="1" applyAlignment="1" applyProtection="1">
      <alignment horizontal="center"/>
    </xf>
    <xf numFmtId="175" fontId="14" fillId="6" borderId="45" xfId="0" applyNumberFormat="1" applyFont="1" applyFill="1" applyBorder="1" applyAlignment="1" applyProtection="1">
      <alignment horizontal="center" vertical="center"/>
    </xf>
    <xf numFmtId="175" fontId="14" fillId="6" borderId="44" xfId="0" applyNumberFormat="1" applyFont="1" applyFill="1" applyBorder="1" applyAlignment="1" applyProtection="1">
      <alignment horizontal="center" vertical="center"/>
    </xf>
    <xf numFmtId="175" fontId="14" fillId="6" borderId="57" xfId="0" applyNumberFormat="1" applyFont="1" applyFill="1" applyBorder="1" applyAlignment="1" applyProtection="1">
      <alignment horizontal="center" vertical="center"/>
    </xf>
    <xf numFmtId="0" fontId="4" fillId="6" borderId="31" xfId="0" applyFont="1" applyFill="1" applyBorder="1" applyAlignment="1">
      <alignment horizontal="center"/>
    </xf>
    <xf numFmtId="0" fontId="4" fillId="6" borderId="34" xfId="0" applyFont="1" applyFill="1" applyBorder="1" applyAlignment="1">
      <alignment horizontal="center"/>
    </xf>
    <xf numFmtId="166" fontId="40" fillId="6" borderId="11" xfId="0" applyNumberFormat="1" applyFont="1" applyFill="1" applyBorder="1" applyAlignment="1" applyProtection="1">
      <alignment horizontal="center"/>
    </xf>
    <xf numFmtId="166" fontId="40" fillId="6" borderId="12" xfId="0" applyNumberFormat="1" applyFont="1" applyFill="1" applyBorder="1" applyAlignment="1" applyProtection="1">
      <alignment horizontal="center"/>
    </xf>
    <xf numFmtId="166" fontId="40" fillId="6" borderId="49" xfId="0" applyNumberFormat="1" applyFont="1" applyFill="1" applyBorder="1" applyAlignment="1" applyProtection="1">
      <alignment horizontal="center"/>
    </xf>
    <xf numFmtId="166" fontId="40" fillId="6" borderId="41" xfId="0" applyNumberFormat="1" applyFont="1" applyFill="1" applyBorder="1" applyAlignment="1" applyProtection="1">
      <alignment horizontal="center"/>
    </xf>
    <xf numFmtId="166" fontId="40" fillId="6" borderId="42" xfId="0" applyNumberFormat="1" applyFont="1" applyFill="1" applyBorder="1" applyAlignment="1" applyProtection="1">
      <alignment horizontal="center"/>
    </xf>
    <xf numFmtId="0" fontId="6" fillId="6" borderId="0" xfId="0" applyFont="1" applyFill="1" applyBorder="1" applyAlignment="1" applyProtection="1">
      <alignment horizontal="left" vertical="center" wrapText="1"/>
    </xf>
    <xf numFmtId="0" fontId="47" fillId="6" borderId="19" xfId="0" applyFont="1" applyFill="1" applyBorder="1" applyAlignment="1">
      <alignment horizontal="center" vertical="center"/>
    </xf>
    <xf numFmtId="0" fontId="47" fillId="6" borderId="0" xfId="0" applyFont="1" applyFill="1" applyBorder="1" applyAlignment="1">
      <alignment horizontal="center" vertical="center"/>
    </xf>
    <xf numFmtId="0" fontId="26" fillId="6" borderId="54" xfId="0" applyFont="1" applyFill="1" applyBorder="1" applyAlignment="1" applyProtection="1">
      <alignment horizontal="center" vertical="center" wrapText="1"/>
    </xf>
    <xf numFmtId="0" fontId="26" fillId="6" borderId="5" xfId="0" applyFont="1" applyFill="1" applyBorder="1" applyAlignment="1" applyProtection="1">
      <alignment horizontal="center" vertical="center" wrapText="1"/>
    </xf>
    <xf numFmtId="0" fontId="26" fillId="6" borderId="58" xfId="0" applyFont="1" applyFill="1" applyBorder="1" applyAlignment="1" applyProtection="1">
      <alignment horizontal="center" vertical="center" wrapText="1"/>
    </xf>
    <xf numFmtId="0" fontId="26" fillId="6" borderId="53" xfId="0" applyFont="1" applyFill="1" applyBorder="1" applyAlignment="1" applyProtection="1">
      <alignment horizontal="center" vertical="center" wrapText="1"/>
    </xf>
    <xf numFmtId="0" fontId="26" fillId="6" borderId="28" xfId="0" applyFont="1" applyFill="1" applyBorder="1" applyAlignment="1" applyProtection="1">
      <alignment horizontal="center" vertical="center" wrapText="1"/>
    </xf>
    <xf numFmtId="0" fontId="26" fillId="6" borderId="62" xfId="0" applyFont="1" applyFill="1" applyBorder="1" applyAlignment="1" applyProtection="1">
      <alignment horizontal="center" vertical="center" wrapText="1"/>
    </xf>
    <xf numFmtId="0" fontId="4" fillId="0" borderId="0" xfId="0" applyFont="1" applyFill="1" applyBorder="1" applyAlignment="1" applyProtection="1">
      <alignment horizontal="left" vertical="center" wrapText="1"/>
    </xf>
    <xf numFmtId="0" fontId="13" fillId="0" borderId="0" xfId="0" applyFont="1" applyFill="1" applyBorder="1" applyAlignment="1" applyProtection="1">
      <alignment horizontal="left" vertical="center" wrapText="1"/>
    </xf>
    <xf numFmtId="0" fontId="13" fillId="6" borderId="0" xfId="0" applyFont="1" applyFill="1" applyBorder="1" applyAlignment="1" applyProtection="1">
      <alignment horizontal="left" vertical="center" wrapText="1"/>
    </xf>
    <xf numFmtId="166" fontId="6" fillId="6" borderId="105" xfId="0" applyNumberFormat="1" applyFont="1" applyFill="1" applyBorder="1" applyAlignment="1" applyProtection="1">
      <alignment horizontal="center"/>
    </xf>
    <xf numFmtId="166" fontId="6" fillId="6" borderId="106" xfId="0" applyNumberFormat="1" applyFont="1" applyFill="1" applyBorder="1" applyAlignment="1" applyProtection="1">
      <alignment horizontal="center"/>
    </xf>
    <xf numFmtId="166" fontId="6" fillId="6" borderId="107" xfId="0" applyNumberFormat="1" applyFont="1" applyFill="1" applyBorder="1" applyAlignment="1" applyProtection="1">
      <alignment horizontal="center"/>
    </xf>
    <xf numFmtId="0" fontId="47" fillId="6" borderId="45" xfId="0" applyFont="1" applyFill="1" applyBorder="1" applyAlignment="1" applyProtection="1">
      <alignment horizontal="left" vertical="center"/>
    </xf>
    <xf numFmtId="0" fontId="47" fillId="6" borderId="44" xfId="0" applyFont="1" applyFill="1" applyBorder="1" applyAlignment="1" applyProtection="1">
      <alignment horizontal="left" vertical="center"/>
    </xf>
    <xf numFmtId="0" fontId="47" fillId="6" borderId="57" xfId="0" applyFont="1" applyFill="1" applyBorder="1" applyAlignment="1" applyProtection="1">
      <alignment horizontal="left" vertical="center"/>
    </xf>
    <xf numFmtId="0" fontId="47" fillId="6" borderId="101" xfId="0" applyFont="1" applyFill="1" applyBorder="1" applyAlignment="1">
      <alignment horizontal="center" vertical="center"/>
    </xf>
    <xf numFmtId="0" fontId="47" fillId="6" borderId="102" xfId="0" applyFont="1" applyFill="1" applyBorder="1" applyAlignment="1">
      <alignment horizontal="center" vertical="center"/>
    </xf>
    <xf numFmtId="0" fontId="47" fillId="6" borderId="103" xfId="0" applyFont="1" applyFill="1" applyBorder="1" applyAlignment="1">
      <alignment horizontal="center" vertical="center"/>
    </xf>
    <xf numFmtId="0" fontId="47" fillId="6" borderId="88" xfId="0" applyFont="1" applyFill="1" applyBorder="1" applyAlignment="1">
      <alignment horizontal="center" vertical="center"/>
    </xf>
    <xf numFmtId="0" fontId="47" fillId="6" borderId="28" xfId="0" applyFont="1" applyFill="1" applyBorder="1" applyAlignment="1">
      <alignment horizontal="center" vertical="center"/>
    </xf>
    <xf numFmtId="0" fontId="47" fillId="6" borderId="62" xfId="0" applyFont="1" applyFill="1" applyBorder="1" applyAlignment="1">
      <alignment horizontal="center" vertical="center"/>
    </xf>
    <xf numFmtId="0" fontId="15" fillId="0" borderId="0" xfId="0" applyFont="1" applyFill="1" applyBorder="1" applyAlignment="1" applyProtection="1">
      <alignment horizontal="left" vertical="center" wrapText="1" readingOrder="1"/>
    </xf>
    <xf numFmtId="0" fontId="4" fillId="6" borderId="0" xfId="0" applyFont="1" applyFill="1" applyBorder="1" applyAlignment="1" applyProtection="1">
      <alignment horizontal="center" vertical="center" wrapText="1"/>
    </xf>
    <xf numFmtId="0" fontId="40" fillId="0" borderId="0" xfId="0" applyFont="1" applyFill="1" applyAlignment="1" applyProtection="1">
      <alignment horizontal="justify" vertical="center" wrapText="1"/>
    </xf>
    <xf numFmtId="0" fontId="4" fillId="6" borderId="0" xfId="0" applyFont="1" applyFill="1" applyBorder="1" applyAlignment="1" applyProtection="1">
      <alignment horizontal="left" vertical="center" wrapText="1"/>
    </xf>
    <xf numFmtId="0" fontId="14" fillId="7" borderId="41" xfId="0" applyFont="1" applyFill="1" applyBorder="1" applyAlignment="1" applyProtection="1">
      <alignment horizontal="center" vertical="center" wrapText="1"/>
    </xf>
    <xf numFmtId="0" fontId="14" fillId="7" borderId="42" xfId="0" applyFont="1" applyFill="1" applyBorder="1" applyAlignment="1" applyProtection="1">
      <alignment horizontal="center" vertical="center" wrapText="1"/>
    </xf>
    <xf numFmtId="0" fontId="44" fillId="7" borderId="33" xfId="0" applyFont="1" applyFill="1" applyBorder="1" applyAlignment="1" applyProtection="1">
      <alignment horizontal="center" vertical="center"/>
    </xf>
    <xf numFmtId="0" fontId="44" fillId="7" borderId="41" xfId="0" applyFont="1" applyFill="1" applyBorder="1" applyAlignment="1" applyProtection="1">
      <alignment horizontal="center" vertical="center"/>
    </xf>
    <xf numFmtId="0" fontId="14" fillId="7" borderId="41" xfId="0" applyFont="1" applyFill="1" applyBorder="1" applyAlignment="1" applyProtection="1">
      <alignment horizontal="center" vertical="center"/>
    </xf>
    <xf numFmtId="167" fontId="40" fillId="6" borderId="34" xfId="0" applyNumberFormat="1" applyFont="1" applyFill="1" applyBorder="1" applyAlignment="1" applyProtection="1">
      <alignment horizontal="center"/>
      <protection locked="0"/>
    </xf>
    <xf numFmtId="167" fontId="40" fillId="6" borderId="32" xfId="0" applyNumberFormat="1" applyFont="1" applyFill="1" applyBorder="1" applyAlignment="1" applyProtection="1">
      <alignment horizontal="center"/>
      <protection locked="0"/>
    </xf>
    <xf numFmtId="167" fontId="40" fillId="6" borderId="116" xfId="0" applyNumberFormat="1" applyFont="1" applyFill="1" applyBorder="1" applyAlignment="1" applyProtection="1">
      <alignment horizontal="center"/>
      <protection locked="0"/>
    </xf>
    <xf numFmtId="167" fontId="40" fillId="6" borderId="117" xfId="0" applyNumberFormat="1" applyFont="1" applyFill="1" applyBorder="1" applyAlignment="1" applyProtection="1">
      <alignment horizontal="center"/>
      <protection locked="0"/>
    </xf>
    <xf numFmtId="0" fontId="15" fillId="6" borderId="0" xfId="0" applyFont="1" applyFill="1" applyBorder="1" applyAlignment="1" applyProtection="1">
      <alignment horizontal="left" vertical="center" wrapText="1" readingOrder="1"/>
    </xf>
    <xf numFmtId="168" fontId="49" fillId="6" borderId="67" xfId="0" applyNumberFormat="1" applyFont="1" applyFill="1" applyBorder="1" applyAlignment="1" applyProtection="1">
      <alignment horizontal="center" vertical="center"/>
    </xf>
    <xf numFmtId="168" fontId="49" fillId="6" borderId="35" xfId="0" applyNumberFormat="1" applyFont="1" applyFill="1" applyBorder="1" applyAlignment="1" applyProtection="1">
      <alignment horizontal="center" vertical="center"/>
    </xf>
    <xf numFmtId="168" fontId="49" fillId="6" borderId="25" xfId="0" applyNumberFormat="1" applyFont="1" applyFill="1" applyBorder="1" applyAlignment="1" applyProtection="1">
      <alignment horizontal="center" vertical="center"/>
    </xf>
    <xf numFmtId="0" fontId="44" fillId="6" borderId="15" xfId="0" applyFont="1" applyFill="1" applyBorder="1" applyAlignment="1">
      <alignment horizontal="left" vertical="center"/>
    </xf>
    <xf numFmtId="0" fontId="44" fillId="6" borderId="35" xfId="0" applyFont="1" applyFill="1" applyBorder="1" applyAlignment="1">
      <alignment horizontal="left" vertical="center"/>
    </xf>
    <xf numFmtId="0" fontId="44" fillId="6" borderId="77" xfId="0" applyFont="1" applyFill="1" applyBorder="1" applyAlignment="1">
      <alignment horizontal="left" vertical="center"/>
    </xf>
    <xf numFmtId="166" fontId="40" fillId="6" borderId="34" xfId="0" applyNumberFormat="1" applyFont="1" applyFill="1" applyBorder="1" applyAlignment="1">
      <alignment horizontal="center"/>
    </xf>
    <xf numFmtId="166" fontId="40" fillId="6" borderId="32" xfId="0" applyNumberFormat="1" applyFont="1" applyFill="1" applyBorder="1" applyAlignment="1">
      <alignment horizontal="center"/>
    </xf>
    <xf numFmtId="0" fontId="47" fillId="6" borderId="18" xfId="0" applyFont="1" applyFill="1" applyBorder="1" applyAlignment="1">
      <alignment horizontal="center" vertical="center"/>
    </xf>
    <xf numFmtId="0" fontId="44" fillId="7" borderId="13" xfId="0" applyFont="1" applyFill="1" applyBorder="1" applyAlignment="1" applyProtection="1">
      <alignment horizontal="center" vertical="center"/>
    </xf>
    <xf numFmtId="166" fontId="45" fillId="6" borderId="40" xfId="0" applyNumberFormat="1" applyFont="1" applyFill="1" applyBorder="1" applyAlignment="1" applyProtection="1">
      <alignment horizontal="center" vertical="center"/>
    </xf>
    <xf numFmtId="0" fontId="44" fillId="6" borderId="90" xfId="0" applyFont="1" applyFill="1" applyBorder="1" applyAlignment="1">
      <alignment horizontal="left" vertical="center"/>
    </xf>
    <xf numFmtId="0" fontId="44" fillId="6" borderId="44" xfId="0" applyFont="1" applyFill="1" applyBorder="1" applyAlignment="1">
      <alignment horizontal="left" vertical="center"/>
    </xf>
    <xf numFmtId="0" fontId="44" fillId="6" borderId="57" xfId="0" applyFont="1" applyFill="1" applyBorder="1" applyAlignment="1">
      <alignment horizontal="left" vertical="center"/>
    </xf>
    <xf numFmtId="0" fontId="44" fillId="6" borderId="87" xfId="0" applyFont="1" applyFill="1" applyBorder="1" applyAlignment="1">
      <alignment horizontal="left" vertical="center"/>
    </xf>
    <xf numFmtId="0" fontId="44" fillId="6" borderId="46" xfId="0" applyFont="1" applyFill="1" applyBorder="1" applyAlignment="1">
      <alignment horizontal="left" vertical="center"/>
    </xf>
    <xf numFmtId="0" fontId="44" fillId="6" borderId="63" xfId="0" applyFont="1" applyFill="1" applyBorder="1" applyAlignment="1">
      <alignment horizontal="left" vertical="center"/>
    </xf>
    <xf numFmtId="166" fontId="45" fillId="6" borderId="40" xfId="0" quotePrefix="1" applyNumberFormat="1" applyFont="1" applyFill="1" applyBorder="1" applyAlignment="1" applyProtection="1">
      <alignment horizontal="center" vertical="center"/>
    </xf>
    <xf numFmtId="0" fontId="44" fillId="7" borderId="15" xfId="0" applyFont="1" applyFill="1" applyBorder="1" applyAlignment="1">
      <alignment horizontal="left" vertical="center"/>
    </xf>
    <xf numFmtId="0" fontId="44" fillId="7" borderId="35" xfId="0" applyFont="1" applyFill="1" applyBorder="1" applyAlignment="1">
      <alignment horizontal="left" vertical="center"/>
    </xf>
    <xf numFmtId="0" fontId="44" fillId="7" borderId="77" xfId="0" applyFont="1" applyFill="1" applyBorder="1" applyAlignment="1">
      <alignment horizontal="left" vertical="center"/>
    </xf>
    <xf numFmtId="0" fontId="44" fillId="6" borderId="90" xfId="0" applyFont="1" applyFill="1" applyBorder="1" applyAlignment="1">
      <alignment vertical="center"/>
    </xf>
    <xf numFmtId="0" fontId="44" fillId="6" borderId="44" xfId="0" applyFont="1" applyFill="1" applyBorder="1" applyAlignment="1">
      <alignment vertical="center"/>
    </xf>
    <xf numFmtId="0" fontId="44" fillId="6" borderId="57" xfId="0" applyFont="1" applyFill="1" applyBorder="1" applyAlignment="1">
      <alignment vertical="center"/>
    </xf>
    <xf numFmtId="166" fontId="45" fillId="6" borderId="13" xfId="0" quotePrefix="1" applyNumberFormat="1" applyFont="1" applyFill="1" applyBorder="1" applyAlignment="1">
      <alignment horizontal="center" vertical="center"/>
    </xf>
    <xf numFmtId="166" fontId="45" fillId="6" borderId="13" xfId="0" applyNumberFormat="1" applyFont="1" applyFill="1" applyBorder="1" applyAlignment="1">
      <alignment horizontal="center" vertical="center"/>
    </xf>
    <xf numFmtId="0" fontId="26" fillId="6" borderId="16" xfId="0" applyFont="1" applyFill="1" applyBorder="1" applyAlignment="1" applyProtection="1">
      <alignment horizontal="center" vertical="center" wrapText="1"/>
    </xf>
    <xf numFmtId="0" fontId="26" fillId="6" borderId="47" xfId="0" applyFont="1" applyFill="1" applyBorder="1" applyAlignment="1" applyProtection="1">
      <alignment horizontal="center" vertical="center" wrapText="1"/>
    </xf>
    <xf numFmtId="0" fontId="26" fillId="6" borderId="51" xfId="0" applyFont="1" applyFill="1" applyBorder="1" applyAlignment="1" applyProtection="1">
      <alignment horizontal="center" vertical="center" wrapText="1"/>
    </xf>
    <xf numFmtId="0" fontId="26" fillId="6" borderId="33" xfId="0" applyFont="1" applyFill="1" applyBorder="1" applyAlignment="1" applyProtection="1">
      <alignment horizontal="center" vertical="center" wrapText="1"/>
    </xf>
    <xf numFmtId="0" fontId="26" fillId="6" borderId="10" xfId="0" applyFont="1" applyFill="1" applyBorder="1" applyAlignment="1" applyProtection="1">
      <alignment horizontal="center" vertical="center" wrapText="1"/>
    </xf>
    <xf numFmtId="0" fontId="26" fillId="6" borderId="11" xfId="0" applyFont="1" applyFill="1" applyBorder="1" applyAlignment="1" applyProtection="1">
      <alignment horizontal="center" vertical="center" wrapText="1"/>
    </xf>
    <xf numFmtId="0" fontId="26" fillId="6" borderId="59" xfId="0" applyFont="1" applyFill="1" applyBorder="1" applyAlignment="1" applyProtection="1">
      <alignment horizontal="center" vertical="center" wrapText="1"/>
    </xf>
    <xf numFmtId="0" fontId="26" fillId="6" borderId="0" xfId="0" applyFont="1" applyFill="1" applyBorder="1" applyAlignment="1" applyProtection="1">
      <alignment horizontal="center" vertical="center" wrapText="1"/>
    </xf>
    <xf numFmtId="0" fontId="26" fillId="6" borderId="104" xfId="0" applyFont="1" applyFill="1" applyBorder="1" applyAlignment="1" applyProtection="1">
      <alignment horizontal="center" vertical="center" wrapText="1"/>
    </xf>
    <xf numFmtId="166" fontId="6" fillId="6" borderId="18" xfId="0" applyNumberFormat="1" applyFont="1" applyFill="1" applyBorder="1" applyAlignment="1" applyProtection="1">
      <alignment horizontal="center"/>
    </xf>
    <xf numFmtId="166" fontId="6" fillId="6" borderId="38" xfId="0" applyNumberFormat="1" applyFont="1" applyFill="1" applyBorder="1" applyAlignment="1" applyProtection="1">
      <alignment horizontal="center"/>
    </xf>
    <xf numFmtId="0" fontId="4" fillId="6" borderId="105" xfId="0" applyFont="1" applyFill="1" applyBorder="1" applyAlignment="1" applyProtection="1">
      <alignment horizontal="left" vertical="center"/>
    </xf>
    <xf numFmtId="0" fontId="4" fillId="6" borderId="109" xfId="0" applyFont="1" applyFill="1" applyBorder="1" applyAlignment="1" applyProtection="1">
      <alignment horizontal="left" vertical="center"/>
    </xf>
    <xf numFmtId="0" fontId="4" fillId="6" borderId="107" xfId="0" applyFont="1" applyFill="1" applyBorder="1" applyAlignment="1" applyProtection="1">
      <alignment horizontal="left" vertical="center"/>
    </xf>
    <xf numFmtId="0" fontId="47" fillId="6" borderId="114" xfId="0" applyFont="1" applyFill="1" applyBorder="1" applyAlignment="1" applyProtection="1">
      <alignment horizontal="left" vertical="center"/>
    </xf>
    <xf numFmtId="0" fontId="47" fillId="6" borderId="5" xfId="0" applyFont="1" applyFill="1" applyBorder="1" applyAlignment="1" applyProtection="1">
      <alignment horizontal="left" vertical="center"/>
    </xf>
    <xf numFmtId="0" fontId="47" fillId="6" borderId="58" xfId="0" applyFont="1" applyFill="1" applyBorder="1" applyAlignment="1" applyProtection="1">
      <alignment horizontal="left" vertical="center"/>
    </xf>
    <xf numFmtId="0" fontId="4" fillId="0" borderId="0" xfId="0" applyFont="1" applyFill="1" applyBorder="1" applyAlignment="1" applyProtection="1">
      <alignment horizontal="left"/>
    </xf>
    <xf numFmtId="0" fontId="47" fillId="6" borderId="18" xfId="0" applyFont="1" applyFill="1" applyBorder="1" applyAlignment="1">
      <alignment horizontal="left" vertical="center"/>
    </xf>
    <xf numFmtId="0" fontId="106" fillId="6" borderId="0" xfId="0" applyFont="1" applyFill="1" applyAlignment="1">
      <alignment horizontal="center" vertical="center"/>
    </xf>
    <xf numFmtId="0" fontId="14" fillId="7" borderId="13" xfId="0" applyFont="1" applyFill="1" applyBorder="1" applyAlignment="1">
      <alignment horizontal="center" vertical="center"/>
    </xf>
    <xf numFmtId="166" fontId="44" fillId="6" borderId="12" xfId="0" applyNumberFormat="1" applyFont="1" applyFill="1" applyBorder="1" applyAlignment="1" applyProtection="1">
      <alignment horizontal="center" vertical="center"/>
    </xf>
    <xf numFmtId="166" fontId="45" fillId="6" borderId="50" xfId="0" applyNumberFormat="1" applyFont="1" applyFill="1" applyBorder="1" applyAlignment="1" applyProtection="1">
      <alignment horizontal="center" vertical="center"/>
    </xf>
    <xf numFmtId="0" fontId="14" fillId="7" borderId="13" xfId="0" applyFont="1" applyFill="1" applyBorder="1" applyAlignment="1" applyProtection="1">
      <alignment horizontal="center" vertical="center"/>
    </xf>
    <xf numFmtId="0" fontId="44" fillId="7" borderId="13" xfId="0" applyFont="1" applyFill="1" applyBorder="1" applyAlignment="1">
      <alignment horizontal="center" vertical="center"/>
    </xf>
    <xf numFmtId="166" fontId="45" fillId="6" borderId="40" xfId="0" applyNumberFormat="1" applyFont="1" applyFill="1" applyBorder="1" applyAlignment="1">
      <alignment horizontal="center" vertical="center"/>
    </xf>
    <xf numFmtId="0" fontId="14" fillId="7" borderId="13" xfId="0" applyFont="1" applyFill="1" applyBorder="1" applyAlignment="1">
      <alignment horizontal="center" vertical="center" wrapText="1"/>
    </xf>
    <xf numFmtId="0" fontId="14" fillId="7" borderId="13" xfId="0" applyFont="1" applyFill="1" applyBorder="1" applyAlignment="1" applyProtection="1">
      <alignment horizontal="center" vertical="center" wrapText="1"/>
    </xf>
    <xf numFmtId="0" fontId="5" fillId="6" borderId="0" xfId="0" applyFont="1" applyFill="1" applyBorder="1" applyAlignment="1" applyProtection="1">
      <alignment horizontal="left" wrapText="1"/>
    </xf>
    <xf numFmtId="0" fontId="46" fillId="0" borderId="0" xfId="0" applyFont="1" applyFill="1" applyBorder="1" applyAlignment="1" applyProtection="1">
      <alignment horizontal="center" vertical="center"/>
    </xf>
    <xf numFmtId="0" fontId="47" fillId="6" borderId="31" xfId="0" applyFont="1" applyFill="1" applyBorder="1" applyAlignment="1">
      <alignment horizontal="center" vertical="center"/>
    </xf>
    <xf numFmtId="0" fontId="99" fillId="6" borderId="105" xfId="0" applyFont="1" applyFill="1" applyBorder="1" applyAlignment="1">
      <alignment horizontal="center" vertical="center" wrapText="1"/>
    </xf>
    <xf numFmtId="0" fontId="99" fillId="6" borderId="106" xfId="0" applyFont="1" applyFill="1" applyBorder="1" applyAlignment="1">
      <alignment horizontal="center" vertical="center" wrapText="1"/>
    </xf>
    <xf numFmtId="0" fontId="99" fillId="6" borderId="107" xfId="0" applyFont="1" applyFill="1" applyBorder="1" applyAlignment="1">
      <alignment horizontal="center" vertical="center" wrapText="1"/>
    </xf>
    <xf numFmtId="167" fontId="47" fillId="6" borderId="105" xfId="0" applyNumberFormat="1" applyFont="1" applyFill="1" applyBorder="1" applyAlignment="1" applyProtection="1">
      <alignment horizontal="center" vertical="center"/>
    </xf>
    <xf numFmtId="167" fontId="47" fillId="6" borderId="106" xfId="0" applyNumberFormat="1" applyFont="1" applyFill="1" applyBorder="1" applyAlignment="1" applyProtection="1">
      <alignment horizontal="center" vertical="center"/>
    </xf>
    <xf numFmtId="167" fontId="47" fillId="6" borderId="107" xfId="0" applyNumberFormat="1" applyFont="1" applyFill="1" applyBorder="1" applyAlignment="1" applyProtection="1">
      <alignment horizontal="center" vertical="center"/>
    </xf>
    <xf numFmtId="0" fontId="14" fillId="7" borderId="7" xfId="0" applyFont="1" applyFill="1" applyBorder="1" applyAlignment="1" applyProtection="1">
      <alignment horizontal="center" vertical="center" wrapText="1"/>
    </xf>
    <xf numFmtId="166" fontId="45" fillId="6" borderId="7" xfId="0" applyNumberFormat="1" applyFont="1" applyFill="1" applyBorder="1" applyAlignment="1">
      <alignment horizontal="center" vertical="center"/>
    </xf>
    <xf numFmtId="166" fontId="45" fillId="6" borderId="40" xfId="0" quotePrefix="1" applyNumberFormat="1" applyFont="1" applyFill="1" applyBorder="1" applyAlignment="1">
      <alignment horizontal="center" vertical="center"/>
    </xf>
    <xf numFmtId="166" fontId="45" fillId="6" borderId="50" xfId="0" applyNumberFormat="1" applyFont="1" applyFill="1" applyBorder="1" applyAlignment="1">
      <alignment horizontal="center" vertical="center"/>
    </xf>
    <xf numFmtId="0" fontId="14" fillId="7" borderId="7" xfId="0" applyFont="1" applyFill="1" applyBorder="1" applyAlignment="1">
      <alignment horizontal="center" vertical="center" wrapText="1"/>
    </xf>
    <xf numFmtId="0" fontId="8" fillId="6" borderId="0" xfId="0" applyFont="1" applyFill="1" applyBorder="1" applyAlignment="1" applyProtection="1">
      <alignment horizontal="center" vertical="center" wrapText="1"/>
    </xf>
    <xf numFmtId="0" fontId="4" fillId="0" borderId="2" xfId="0" applyFont="1" applyFill="1" applyBorder="1" applyAlignment="1" applyProtection="1">
      <alignment horizontal="center" vertical="center"/>
    </xf>
    <xf numFmtId="0" fontId="4" fillId="0" borderId="4" xfId="0" applyFont="1" applyFill="1" applyBorder="1" applyAlignment="1" applyProtection="1">
      <alignment horizontal="center" vertical="center"/>
    </xf>
    <xf numFmtId="0" fontId="10" fillId="3" borderId="0" xfId="0" applyFont="1" applyFill="1" applyBorder="1" applyAlignment="1" applyProtection="1">
      <alignment horizontal="center" vertical="center" wrapText="1"/>
    </xf>
    <xf numFmtId="0" fontId="4" fillId="6" borderId="31" xfId="0" applyFont="1" applyFill="1" applyBorder="1" applyAlignment="1" applyProtection="1">
      <alignment horizontal="center"/>
    </xf>
    <xf numFmtId="0" fontId="4" fillId="6" borderId="34" xfId="0" applyFont="1" applyFill="1" applyBorder="1" applyAlignment="1" applyProtection="1">
      <alignment horizontal="center"/>
    </xf>
    <xf numFmtId="0" fontId="4" fillId="6" borderId="32" xfId="0" applyFont="1" applyFill="1" applyBorder="1" applyAlignment="1" applyProtection="1">
      <alignment horizontal="center"/>
    </xf>
    <xf numFmtId="168" fontId="6" fillId="7" borderId="2" xfId="0" applyNumberFormat="1" applyFont="1" applyFill="1" applyBorder="1" applyAlignment="1" applyProtection="1">
      <alignment horizontal="center" vertical="center" wrapText="1"/>
      <protection locked="0"/>
    </xf>
    <xf numFmtId="168" fontId="6" fillId="7" borderId="4" xfId="0" applyNumberFormat="1" applyFont="1" applyFill="1" applyBorder="1" applyAlignment="1" applyProtection="1">
      <alignment horizontal="center" vertical="center" wrapText="1"/>
      <protection locked="0"/>
    </xf>
    <xf numFmtId="0" fontId="13" fillId="0" borderId="0" xfId="0" applyFont="1" applyFill="1" applyBorder="1" applyAlignment="1" applyProtection="1">
      <alignment horizontal="center" vertical="center" wrapText="1"/>
    </xf>
    <xf numFmtId="0" fontId="0" fillId="7" borderId="0" xfId="0" applyFill="1" applyAlignment="1" applyProtection="1">
      <alignment horizontal="left"/>
      <protection locked="0"/>
    </xf>
    <xf numFmtId="0" fontId="11" fillId="6" borderId="31" xfId="0" applyFont="1" applyFill="1" applyBorder="1" applyAlignment="1" applyProtection="1">
      <alignment horizontal="center" wrapText="1"/>
    </xf>
    <xf numFmtId="0" fontId="11" fillId="6" borderId="34" xfId="0" applyFont="1" applyFill="1" applyBorder="1" applyAlignment="1" applyProtection="1">
      <alignment horizontal="center" wrapText="1"/>
    </xf>
    <xf numFmtId="0" fontId="11" fillId="6" borderId="32" xfId="0" applyFont="1" applyFill="1" applyBorder="1" applyAlignment="1" applyProtection="1">
      <alignment horizontal="center" wrapText="1"/>
    </xf>
    <xf numFmtId="0" fontId="20" fillId="0" borderId="0" xfId="0" applyFont="1" applyFill="1" applyBorder="1" applyAlignment="1" applyProtection="1">
      <alignment horizontal="justify" vertical="center" wrapText="1" readingOrder="1"/>
    </xf>
    <xf numFmtId="168" fontId="6" fillId="6" borderId="0" xfId="0" applyNumberFormat="1" applyFont="1" applyFill="1" applyBorder="1" applyAlignment="1" applyProtection="1">
      <alignment horizontal="center" vertical="center" wrapText="1"/>
    </xf>
    <xf numFmtId="168" fontId="6" fillId="6" borderId="0" xfId="0" applyNumberFormat="1" applyFont="1" applyFill="1" applyBorder="1" applyAlignment="1" applyProtection="1">
      <alignment horizontal="center" vertical="center"/>
    </xf>
    <xf numFmtId="0" fontId="93" fillId="0" borderId="0" xfId="0" applyFont="1" applyFill="1" applyBorder="1" applyAlignment="1" applyProtection="1">
      <alignment horizontal="left" vertical="center" wrapText="1"/>
    </xf>
    <xf numFmtId="49" fontId="12" fillId="7" borderId="2" xfId="0" applyNumberFormat="1" applyFont="1" applyFill="1" applyBorder="1" applyAlignment="1" applyProtection="1">
      <alignment horizontal="center" vertical="center" wrapText="1"/>
      <protection locked="0"/>
    </xf>
    <xf numFmtId="49" fontId="12" fillId="7" borderId="0" xfId="0" applyNumberFormat="1" applyFont="1" applyFill="1" applyBorder="1" applyAlignment="1" applyProtection="1">
      <alignment horizontal="center" vertical="center" wrapText="1"/>
      <protection locked="0"/>
    </xf>
    <xf numFmtId="0" fontId="0" fillId="7" borderId="0" xfId="0" applyFill="1" applyAlignment="1" applyProtection="1">
      <alignment horizontal="left" wrapText="1"/>
      <protection locked="0"/>
    </xf>
    <xf numFmtId="0" fontId="4" fillId="0" borderId="0" xfId="0" applyFont="1" applyFill="1" applyBorder="1" applyAlignment="1" applyProtection="1">
      <alignment horizontal="center" vertical="center" wrapText="1"/>
    </xf>
    <xf numFmtId="0" fontId="40" fillId="6" borderId="18" xfId="0" applyFont="1" applyFill="1" applyBorder="1" applyAlignment="1">
      <alignment horizontal="center" vertical="center"/>
    </xf>
    <xf numFmtId="0" fontId="40" fillId="6" borderId="31" xfId="0" applyFont="1" applyFill="1" applyBorder="1" applyAlignment="1">
      <alignment horizontal="center" vertical="center"/>
    </xf>
    <xf numFmtId="167" fontId="40" fillId="6" borderId="105" xfId="0" applyNumberFormat="1" applyFont="1" applyFill="1" applyBorder="1" applyAlignment="1" applyProtection="1">
      <alignment horizontal="center" vertical="center"/>
    </xf>
    <xf numFmtId="167" fontId="40" fillId="6" borderId="106" xfId="0" applyNumberFormat="1" applyFont="1" applyFill="1" applyBorder="1" applyAlignment="1" applyProtection="1">
      <alignment horizontal="center" vertical="center"/>
    </xf>
    <xf numFmtId="167" fontId="40" fillId="6" borderId="107" xfId="0" applyNumberFormat="1" applyFont="1" applyFill="1" applyBorder="1" applyAlignment="1" applyProtection="1">
      <alignment horizontal="center" vertical="center"/>
    </xf>
    <xf numFmtId="187" fontId="40" fillId="6" borderId="18" xfId="0" applyNumberFormat="1" applyFont="1" applyFill="1" applyBorder="1" applyAlignment="1" applyProtection="1">
      <alignment horizontal="center" vertical="center"/>
    </xf>
    <xf numFmtId="167" fontId="40" fillId="6" borderId="18" xfId="0" applyNumberFormat="1" applyFont="1" applyFill="1" applyBorder="1" applyAlignment="1" applyProtection="1">
      <alignment horizontal="center" vertical="center"/>
    </xf>
    <xf numFmtId="2" fontId="40" fillId="6" borderId="18" xfId="0" applyNumberFormat="1" applyFont="1" applyFill="1" applyBorder="1" applyAlignment="1" applyProtection="1">
      <alignment horizontal="center" vertical="center"/>
    </xf>
    <xf numFmtId="171" fontId="67" fillId="6" borderId="35" xfId="0" quotePrefix="1" applyNumberFormat="1" applyFont="1" applyFill="1" applyBorder="1" applyAlignment="1">
      <alignment horizontal="center" vertical="center"/>
    </xf>
    <xf numFmtId="1" fontId="60" fillId="6" borderId="20" xfId="0" applyNumberFormat="1" applyFont="1" applyFill="1" applyBorder="1" applyAlignment="1">
      <alignment horizontal="center"/>
    </xf>
    <xf numFmtId="186" fontId="49" fillId="6" borderId="35" xfId="0" applyNumberFormat="1" applyFont="1" applyFill="1" applyBorder="1" applyAlignment="1">
      <alignment horizontal="center" vertical="center"/>
    </xf>
    <xf numFmtId="167" fontId="47" fillId="6" borderId="18" xfId="0" applyNumberFormat="1" applyFont="1" applyFill="1" applyBorder="1" applyAlignment="1" applyProtection="1">
      <alignment horizontal="center" vertical="center"/>
    </xf>
    <xf numFmtId="2" fontId="60" fillId="6" borderId="0" xfId="0" applyNumberFormat="1" applyFont="1" applyFill="1" applyAlignment="1">
      <alignment horizontal="center" vertical="center"/>
    </xf>
    <xf numFmtId="0" fontId="21" fillId="0" borderId="102" xfId="0" applyFont="1" applyFill="1" applyBorder="1" applyAlignment="1" applyProtection="1">
      <alignment horizontal="center"/>
      <protection locked="0"/>
    </xf>
    <xf numFmtId="187" fontId="47" fillId="6" borderId="18" xfId="0" applyNumberFormat="1" applyFont="1" applyFill="1" applyBorder="1" applyAlignment="1" applyProtection="1">
      <alignment horizontal="center" vertical="center"/>
    </xf>
    <xf numFmtId="0" fontId="40" fillId="6" borderId="105" xfId="0" applyFont="1" applyFill="1" applyBorder="1" applyAlignment="1">
      <alignment horizontal="center" vertical="center"/>
    </xf>
    <xf numFmtId="0" fontId="40" fillId="6" borderId="106" xfId="0" applyFont="1" applyFill="1" applyBorder="1" applyAlignment="1">
      <alignment horizontal="center" vertical="center"/>
    </xf>
    <xf numFmtId="0" fontId="40" fillId="6" borderId="107" xfId="0" applyFont="1" applyFill="1" applyBorder="1" applyAlignment="1">
      <alignment horizontal="center" vertical="center"/>
    </xf>
    <xf numFmtId="166" fontId="6" fillId="6" borderId="94" xfId="0" applyNumberFormat="1" applyFont="1" applyFill="1" applyBorder="1" applyAlignment="1" applyProtection="1">
      <alignment horizontal="center"/>
    </xf>
    <xf numFmtId="167" fontId="47" fillId="6" borderId="18" xfId="0" applyNumberFormat="1" applyFont="1" applyFill="1" applyBorder="1" applyAlignment="1">
      <alignment horizontal="center" vertical="center"/>
    </xf>
    <xf numFmtId="0" fontId="40" fillId="6" borderId="0" xfId="0" applyFont="1" applyFill="1" applyBorder="1" applyAlignment="1">
      <alignment horizontal="justify" vertical="center" wrapText="1"/>
    </xf>
    <xf numFmtId="0" fontId="5" fillId="6" borderId="0" xfId="0" applyFont="1" applyFill="1" applyBorder="1" applyAlignment="1" applyProtection="1">
      <alignment horizontal="center" vertical="center" wrapText="1"/>
      <protection locked="0"/>
    </xf>
    <xf numFmtId="0" fontId="5" fillId="6" borderId="0" xfId="0" applyFont="1" applyFill="1" applyBorder="1" applyAlignment="1" applyProtection="1">
      <alignment horizontal="left" vertical="center" wrapText="1"/>
    </xf>
    <xf numFmtId="0" fontId="14" fillId="7" borderId="15" xfId="0" applyFont="1" applyFill="1" applyBorder="1" applyAlignment="1">
      <alignment horizontal="left" vertical="center"/>
    </xf>
    <xf numFmtId="0" fontId="14" fillId="7" borderId="35" xfId="0" applyFont="1" applyFill="1" applyBorder="1" applyAlignment="1">
      <alignment horizontal="left" vertical="center"/>
    </xf>
    <xf numFmtId="0" fontId="14" fillId="7" borderId="77" xfId="0" applyFont="1" applyFill="1" applyBorder="1" applyAlignment="1">
      <alignment horizontal="left" vertical="center"/>
    </xf>
    <xf numFmtId="0" fontId="6" fillId="6" borderId="0" xfId="0" applyFont="1" applyFill="1" applyAlignment="1">
      <alignment horizontal="justify" wrapText="1"/>
    </xf>
    <xf numFmtId="186" fontId="0" fillId="6" borderId="35" xfId="0" applyNumberFormat="1" applyFill="1" applyBorder="1" applyAlignment="1">
      <alignment horizontal="center" vertical="center"/>
    </xf>
    <xf numFmtId="2" fontId="49" fillId="6" borderId="35" xfId="0" applyNumberFormat="1" applyFont="1" applyFill="1" applyBorder="1" applyAlignment="1">
      <alignment horizontal="center" vertical="center"/>
    </xf>
    <xf numFmtId="2" fontId="49" fillId="6" borderId="25" xfId="0" applyNumberFormat="1" applyFont="1" applyFill="1" applyBorder="1" applyAlignment="1">
      <alignment horizontal="center" vertical="center"/>
    </xf>
    <xf numFmtId="2" fontId="47" fillId="6" borderId="18" xfId="0" applyNumberFormat="1" applyFont="1" applyFill="1" applyBorder="1" applyAlignment="1" applyProtection="1">
      <alignment horizontal="center" vertical="center"/>
    </xf>
    <xf numFmtId="0" fontId="6" fillId="6" borderId="18" xfId="0" applyFont="1" applyFill="1" applyBorder="1" applyAlignment="1">
      <alignment horizontal="center" vertical="center" wrapText="1"/>
    </xf>
    <xf numFmtId="2" fontId="47" fillId="6" borderId="18" xfId="0" applyNumberFormat="1" applyFont="1" applyFill="1" applyBorder="1" applyAlignment="1">
      <alignment horizontal="center" vertical="center"/>
    </xf>
    <xf numFmtId="10" fontId="47" fillId="6" borderId="18" xfId="9" applyNumberFormat="1" applyFont="1" applyFill="1" applyBorder="1" applyAlignment="1">
      <alignment horizontal="center" vertical="center"/>
    </xf>
    <xf numFmtId="167" fontId="60" fillId="6" borderId="66" xfId="0" applyNumberFormat="1" applyFont="1" applyFill="1" applyBorder="1" applyAlignment="1">
      <alignment horizontal="center"/>
    </xf>
    <xf numFmtId="0" fontId="6" fillId="7" borderId="0" xfId="0" applyFont="1" applyFill="1" applyBorder="1" applyAlignment="1" applyProtection="1">
      <alignment horizontal="center" vertical="center"/>
      <protection locked="0"/>
    </xf>
    <xf numFmtId="0" fontId="6" fillId="7" borderId="0" xfId="0" applyFont="1" applyFill="1" applyBorder="1" applyAlignment="1" applyProtection="1">
      <alignment horizontal="center" vertical="center" wrapText="1"/>
      <protection locked="0"/>
    </xf>
    <xf numFmtId="0" fontId="6" fillId="7" borderId="121" xfId="0" quotePrefix="1" applyFont="1" applyFill="1" applyBorder="1" applyAlignment="1" applyProtection="1">
      <alignment horizontal="left" vertical="center"/>
      <protection locked="0"/>
    </xf>
    <xf numFmtId="0" fontId="6" fillId="7" borderId="123" xfId="0" quotePrefix="1" applyFont="1" applyFill="1" applyBorder="1" applyAlignment="1" applyProtection="1">
      <alignment horizontal="left" vertical="center"/>
      <protection locked="0"/>
    </xf>
    <xf numFmtId="0" fontId="6" fillId="7" borderId="124" xfId="0" quotePrefix="1" applyFont="1" applyFill="1" applyBorder="1" applyAlignment="1" applyProtection="1">
      <alignment horizontal="left" vertical="center"/>
      <protection locked="0"/>
    </xf>
    <xf numFmtId="0" fontId="4" fillId="0" borderId="2" xfId="0" applyFont="1" applyFill="1" applyBorder="1" applyAlignment="1" applyProtection="1">
      <alignment horizontal="center" vertical="center" wrapText="1"/>
    </xf>
    <xf numFmtId="0" fontId="4" fillId="0" borderId="4" xfId="0" applyFont="1" applyFill="1" applyBorder="1" applyAlignment="1" applyProtection="1">
      <alignment horizontal="center" vertical="center" wrapText="1"/>
    </xf>
    <xf numFmtId="0" fontId="4" fillId="7" borderId="0" xfId="0" applyFont="1" applyFill="1" applyBorder="1" applyAlignment="1" applyProtection="1">
      <alignment horizontal="center" vertical="center" wrapText="1"/>
      <protection locked="0"/>
    </xf>
    <xf numFmtId="168" fontId="0" fillId="7" borderId="0" xfId="0" applyNumberFormat="1" applyFill="1" applyAlignment="1" applyProtection="1">
      <alignment horizontal="center"/>
      <protection locked="0"/>
    </xf>
    <xf numFmtId="0" fontId="11" fillId="6" borderId="31" xfId="0" applyFont="1" applyFill="1" applyBorder="1" applyAlignment="1" applyProtection="1">
      <alignment horizontal="center"/>
    </xf>
    <xf numFmtId="0" fontId="11" fillId="6" borderId="34" xfId="0" applyFont="1" applyFill="1" applyBorder="1" applyAlignment="1" applyProtection="1">
      <alignment horizontal="center"/>
    </xf>
    <xf numFmtId="0" fontId="11" fillId="6" borderId="32" xfId="0" applyFont="1" applyFill="1" applyBorder="1" applyAlignment="1" applyProtection="1">
      <alignment horizontal="center"/>
    </xf>
    <xf numFmtId="0" fontId="13" fillId="6" borderId="0" xfId="0" applyFont="1" applyFill="1" applyBorder="1" applyAlignment="1" applyProtection="1">
      <alignment horizontal="center" vertical="center" wrapText="1"/>
    </xf>
    <xf numFmtId="0" fontId="18" fillId="6" borderId="0" xfId="0" applyFont="1" applyFill="1" applyBorder="1" applyAlignment="1" applyProtection="1">
      <alignment horizontal="left" vertical="center" wrapText="1"/>
    </xf>
    <xf numFmtId="0" fontId="39" fillId="6" borderId="0" xfId="0" applyFont="1" applyFill="1" applyBorder="1" applyAlignment="1" applyProtection="1">
      <alignment horizontal="left" vertical="center" wrapText="1"/>
    </xf>
    <xf numFmtId="0" fontId="4" fillId="6" borderId="105" xfId="0" applyFont="1" applyFill="1" applyBorder="1" applyAlignment="1" applyProtection="1">
      <alignment horizontal="center"/>
    </xf>
    <xf numFmtId="0" fontId="4" fillId="6" borderId="106" xfId="0" applyFont="1" applyFill="1" applyBorder="1" applyAlignment="1" applyProtection="1">
      <alignment horizontal="center"/>
    </xf>
    <xf numFmtId="0" fontId="4" fillId="6" borderId="107" xfId="0" applyFont="1" applyFill="1" applyBorder="1" applyAlignment="1" applyProtection="1">
      <alignment horizontal="center"/>
    </xf>
    <xf numFmtId="1" fontId="6" fillId="7" borderId="121" xfId="0" quotePrefix="1" applyNumberFormat="1" applyFont="1" applyFill="1" applyBorder="1" applyAlignment="1" applyProtection="1">
      <alignment horizontal="center"/>
      <protection locked="0"/>
    </xf>
    <xf numFmtId="1" fontId="6" fillId="7" borderId="123" xfId="0" quotePrefix="1" applyNumberFormat="1" applyFont="1" applyFill="1" applyBorder="1" applyAlignment="1" applyProtection="1">
      <alignment horizontal="center"/>
      <protection locked="0"/>
    </xf>
    <xf numFmtId="1" fontId="6" fillId="7" borderId="124" xfId="0" quotePrefix="1" applyNumberFormat="1" applyFont="1" applyFill="1" applyBorder="1" applyAlignment="1" applyProtection="1">
      <alignment horizontal="center"/>
      <protection locked="0"/>
    </xf>
    <xf numFmtId="1" fontId="6" fillId="7" borderId="121" xfId="0" quotePrefix="1" applyNumberFormat="1" applyFont="1" applyFill="1" applyBorder="1" applyAlignment="1" applyProtection="1">
      <alignment horizontal="center" vertical="center"/>
      <protection locked="0"/>
    </xf>
    <xf numFmtId="1" fontId="6" fillId="7" borderId="123" xfId="0" quotePrefix="1" applyNumberFormat="1" applyFont="1" applyFill="1" applyBorder="1" applyAlignment="1" applyProtection="1">
      <alignment horizontal="center" vertical="center"/>
      <protection locked="0"/>
    </xf>
    <xf numFmtId="1" fontId="6" fillId="7" borderId="124" xfId="0" quotePrefix="1" applyNumberFormat="1" applyFont="1" applyFill="1" applyBorder="1" applyAlignment="1" applyProtection="1">
      <alignment horizontal="center" vertical="center"/>
      <protection locked="0"/>
    </xf>
    <xf numFmtId="0" fontId="6" fillId="7" borderId="121" xfId="0" quotePrefix="1" applyNumberFormat="1" applyFont="1" applyFill="1" applyBorder="1" applyAlignment="1" applyProtection="1">
      <alignment horizontal="center"/>
      <protection locked="0"/>
    </xf>
    <xf numFmtId="0" fontId="6" fillId="7" borderId="123" xfId="0" quotePrefix="1" applyNumberFormat="1" applyFont="1" applyFill="1" applyBorder="1" applyAlignment="1" applyProtection="1">
      <alignment horizontal="center"/>
      <protection locked="0"/>
    </xf>
    <xf numFmtId="0" fontId="6" fillId="7" borderId="124" xfId="0" quotePrefix="1" applyNumberFormat="1" applyFont="1" applyFill="1" applyBorder="1" applyAlignment="1" applyProtection="1">
      <alignment horizontal="center"/>
      <protection locked="0"/>
    </xf>
    <xf numFmtId="168" fontId="6" fillId="7" borderId="121" xfId="0" quotePrefix="1" applyNumberFormat="1" applyFont="1" applyFill="1" applyBorder="1" applyAlignment="1" applyProtection="1">
      <alignment horizontal="center"/>
      <protection locked="0"/>
    </xf>
    <xf numFmtId="168" fontId="6" fillId="7" borderId="123" xfId="0" quotePrefix="1" applyNumberFormat="1" applyFont="1" applyFill="1" applyBorder="1" applyAlignment="1" applyProtection="1">
      <alignment horizontal="center"/>
      <protection locked="0"/>
    </xf>
    <xf numFmtId="168" fontId="6" fillId="7" borderId="124" xfId="0" quotePrefix="1" applyNumberFormat="1" applyFont="1" applyFill="1" applyBorder="1" applyAlignment="1" applyProtection="1">
      <alignment horizontal="center"/>
      <protection locked="0"/>
    </xf>
    <xf numFmtId="168" fontId="6" fillId="7" borderId="121" xfId="0" quotePrefix="1" applyNumberFormat="1" applyFont="1" applyFill="1" applyBorder="1" applyAlignment="1" applyProtection="1">
      <alignment horizontal="center" vertical="center"/>
      <protection locked="0"/>
    </xf>
    <xf numFmtId="168" fontId="6" fillId="7" borderId="125" xfId="0" quotePrefix="1" applyNumberFormat="1" applyFont="1" applyFill="1" applyBorder="1" applyAlignment="1" applyProtection="1">
      <alignment horizontal="center" vertical="center"/>
      <protection locked="0"/>
    </xf>
    <xf numFmtId="168" fontId="6" fillId="7" borderId="124" xfId="0" quotePrefix="1" applyNumberFormat="1" applyFont="1" applyFill="1" applyBorder="1" applyAlignment="1" applyProtection="1">
      <alignment horizontal="center" vertical="center"/>
      <protection locked="0"/>
    </xf>
    <xf numFmtId="173" fontId="6" fillId="7" borderId="121" xfId="0" quotePrefix="1" applyNumberFormat="1" applyFont="1" applyFill="1" applyBorder="1" applyAlignment="1" applyProtection="1">
      <alignment horizontal="center"/>
      <protection locked="0"/>
    </xf>
    <xf numFmtId="173" fontId="6" fillId="7" borderId="125" xfId="0" quotePrefix="1" applyNumberFormat="1" applyFont="1" applyFill="1" applyBorder="1" applyAlignment="1" applyProtection="1">
      <alignment horizontal="center"/>
      <protection locked="0"/>
    </xf>
    <xf numFmtId="173" fontId="6" fillId="7" borderId="124" xfId="0" quotePrefix="1" applyNumberFormat="1" applyFont="1" applyFill="1" applyBorder="1" applyAlignment="1" applyProtection="1">
      <alignment horizontal="center"/>
      <protection locked="0"/>
    </xf>
    <xf numFmtId="168" fontId="6" fillId="7" borderId="125" xfId="0" quotePrefix="1" applyNumberFormat="1" applyFont="1" applyFill="1" applyBorder="1" applyAlignment="1" applyProtection="1">
      <alignment horizontal="center"/>
      <protection locked="0"/>
    </xf>
    <xf numFmtId="0" fontId="0" fillId="6" borderId="121" xfId="0" applyFont="1" applyFill="1" applyBorder="1" applyAlignment="1" applyProtection="1">
      <alignment horizontal="left"/>
      <protection locked="0"/>
    </xf>
    <xf numFmtId="0" fontId="0" fillId="6" borderId="122" xfId="0" applyFont="1" applyFill="1" applyBorder="1" applyAlignment="1" applyProtection="1">
      <alignment horizontal="left"/>
      <protection locked="0"/>
    </xf>
    <xf numFmtId="0" fontId="0" fillId="6" borderId="121" xfId="0" applyFont="1" applyFill="1" applyBorder="1" applyAlignment="1" applyProtection="1">
      <alignment horizontal="center"/>
      <protection locked="0"/>
    </xf>
    <xf numFmtId="0" fontId="0" fillId="6" borderId="122" xfId="0" applyFont="1" applyFill="1" applyBorder="1" applyAlignment="1" applyProtection="1">
      <alignment horizontal="center"/>
      <protection locked="0"/>
    </xf>
    <xf numFmtId="0" fontId="35" fillId="6" borderId="105" xfId="0" applyFont="1" applyFill="1" applyBorder="1" applyAlignment="1">
      <alignment horizontal="center"/>
    </xf>
    <xf numFmtId="0" fontId="35" fillId="6" borderId="108" xfId="0" applyFont="1" applyFill="1" applyBorder="1" applyAlignment="1">
      <alignment horizontal="center"/>
    </xf>
    <xf numFmtId="0" fontId="53" fillId="8" borderId="16" xfId="0" applyFont="1" applyFill="1" applyBorder="1" applyAlignment="1">
      <alignment horizontal="center"/>
    </xf>
    <xf numFmtId="0" fontId="53" fillId="8" borderId="47" xfId="0" applyFont="1" applyFill="1" applyBorder="1" applyAlignment="1">
      <alignment horizontal="center"/>
    </xf>
    <xf numFmtId="0" fontId="53" fillId="8" borderId="49" xfId="0" applyFont="1" applyFill="1" applyBorder="1" applyAlignment="1">
      <alignment horizontal="center"/>
    </xf>
    <xf numFmtId="0" fontId="35" fillId="8" borderId="16" xfId="0" applyFont="1" applyFill="1" applyBorder="1" applyAlignment="1">
      <alignment horizontal="center"/>
    </xf>
    <xf numFmtId="0" fontId="35" fillId="8" borderId="49" xfId="0" applyFont="1" applyFill="1" applyBorder="1" applyAlignment="1">
      <alignment horizontal="center"/>
    </xf>
    <xf numFmtId="0" fontId="35" fillId="8" borderId="87" xfId="0" applyFont="1" applyFill="1" applyBorder="1" applyAlignment="1">
      <alignment horizontal="center"/>
    </xf>
    <xf numFmtId="0" fontId="35" fillId="8" borderId="46" xfId="0" applyFont="1" applyFill="1" applyBorder="1" applyAlignment="1">
      <alignment horizontal="center"/>
    </xf>
    <xf numFmtId="0" fontId="35" fillId="8" borderId="89" xfId="0" applyFont="1" applyFill="1" applyBorder="1" applyAlignment="1">
      <alignment horizontal="center"/>
    </xf>
    <xf numFmtId="0" fontId="38" fillId="22" borderId="101" xfId="0" applyFont="1" applyFill="1" applyBorder="1" applyAlignment="1" applyProtection="1">
      <alignment horizontal="left" vertical="top" wrapText="1"/>
      <protection locked="0"/>
    </xf>
    <xf numFmtId="0" fontId="38" fillId="22" borderId="102" xfId="0" applyFont="1" applyFill="1" applyBorder="1" applyAlignment="1" applyProtection="1">
      <alignment horizontal="left" vertical="top" wrapText="1"/>
      <protection locked="0"/>
    </xf>
    <xf numFmtId="0" fontId="38" fillId="22" borderId="103" xfId="0" applyFont="1" applyFill="1" applyBorder="1" applyAlignment="1" applyProtection="1">
      <alignment horizontal="left" vertical="top" wrapText="1"/>
      <protection locked="0"/>
    </xf>
    <xf numFmtId="0" fontId="38" fillId="22" borderId="19" xfId="0" applyFont="1" applyFill="1" applyBorder="1" applyAlignment="1" applyProtection="1">
      <alignment horizontal="left" vertical="top" wrapText="1"/>
      <protection locked="0"/>
    </xf>
    <xf numFmtId="0" fontId="38" fillId="22" borderId="0" xfId="0" applyFont="1" applyFill="1" applyBorder="1" applyAlignment="1" applyProtection="1">
      <alignment horizontal="left" vertical="top" wrapText="1"/>
      <protection locked="0"/>
    </xf>
    <xf numFmtId="0" fontId="38" fillId="22" borderId="104" xfId="0" applyFont="1" applyFill="1" applyBorder="1" applyAlignment="1" applyProtection="1">
      <alignment horizontal="left" vertical="top" wrapText="1"/>
      <protection locked="0"/>
    </xf>
    <xf numFmtId="0" fontId="38" fillId="22" borderId="43" xfId="0" applyFont="1" applyFill="1" applyBorder="1" applyAlignment="1" applyProtection="1">
      <alignment horizontal="left" vertical="top" wrapText="1"/>
      <protection locked="0"/>
    </xf>
    <xf numFmtId="0" fontId="38" fillId="22" borderId="20" xfId="0" applyFont="1" applyFill="1" applyBorder="1" applyAlignment="1" applyProtection="1">
      <alignment horizontal="left" vertical="top" wrapText="1"/>
      <protection locked="0"/>
    </xf>
    <xf numFmtId="0" fontId="38" fillId="22" borderId="56" xfId="0" applyFont="1" applyFill="1" applyBorder="1" applyAlignment="1" applyProtection="1">
      <alignment horizontal="left" vertical="top" wrapText="1"/>
      <protection locked="0"/>
    </xf>
    <xf numFmtId="0" fontId="38" fillId="2" borderId="1" xfId="0" applyFont="1" applyFill="1" applyBorder="1" applyAlignment="1">
      <alignment horizontal="left" vertical="center"/>
    </xf>
    <xf numFmtId="0" fontId="44" fillId="2" borderId="21" xfId="0" applyFont="1" applyFill="1" applyBorder="1" applyAlignment="1">
      <alignment horizontal="center" vertical="center" wrapText="1"/>
    </xf>
    <xf numFmtId="0" fontId="44" fillId="2" borderId="22" xfId="0" applyFont="1" applyFill="1" applyBorder="1" applyAlignment="1">
      <alignment horizontal="center" vertical="center" wrapText="1"/>
    </xf>
    <xf numFmtId="0" fontId="38" fillId="12" borderId="21" xfId="0" applyFont="1" applyFill="1" applyBorder="1" applyAlignment="1" applyProtection="1">
      <alignment horizontal="center" vertical="center"/>
      <protection locked="0"/>
    </xf>
    <xf numFmtId="0" fontId="38" fillId="12" borderId="22" xfId="0" applyFont="1" applyFill="1" applyBorder="1" applyAlignment="1" applyProtection="1">
      <alignment horizontal="center" vertical="center"/>
      <protection locked="0"/>
    </xf>
    <xf numFmtId="0" fontId="38" fillId="0" borderId="0" xfId="0" applyFont="1" applyFill="1" applyBorder="1" applyAlignment="1">
      <alignment horizontal="center" vertical="center" wrapText="1"/>
    </xf>
    <xf numFmtId="0" fontId="38" fillId="0" borderId="0" xfId="0" applyFont="1" applyFill="1" applyBorder="1" applyAlignment="1">
      <alignment horizontal="center" vertical="center"/>
    </xf>
    <xf numFmtId="0" fontId="98" fillId="0" borderId="0" xfId="0" applyFont="1" applyFill="1" applyBorder="1" applyAlignment="1">
      <alignment horizontal="center" vertical="center" wrapText="1"/>
    </xf>
    <xf numFmtId="0" fontId="98" fillId="0" borderId="0" xfId="0" applyFont="1" applyFill="1" applyBorder="1" applyAlignment="1">
      <alignment horizontal="center" vertical="center"/>
    </xf>
    <xf numFmtId="0" fontId="35" fillId="31" borderId="16" xfId="0" applyFont="1" applyFill="1" applyBorder="1" applyAlignment="1" applyProtection="1">
      <alignment horizontal="center" vertical="center" wrapText="1"/>
    </xf>
    <xf numFmtId="0" fontId="35" fillId="31" borderId="49" xfId="0" applyFont="1" applyFill="1" applyBorder="1" applyAlignment="1" applyProtection="1">
      <alignment horizontal="center" vertical="center" wrapText="1"/>
    </xf>
    <xf numFmtId="0" fontId="35" fillId="31" borderId="17" xfId="0" applyFont="1" applyFill="1" applyBorder="1" applyAlignment="1" applyProtection="1">
      <alignment horizontal="center" vertical="center" wrapText="1"/>
    </xf>
    <xf numFmtId="0" fontId="35" fillId="31" borderId="38" xfId="0" applyFont="1" applyFill="1" applyBorder="1" applyAlignment="1" applyProtection="1">
      <alignment horizontal="center" vertical="center" wrapText="1"/>
    </xf>
    <xf numFmtId="2" fontId="35" fillId="12" borderId="10" xfId="0" quotePrefix="1" applyNumberFormat="1" applyFont="1" applyFill="1" applyBorder="1" applyAlignment="1" applyProtection="1">
      <alignment horizontal="center"/>
      <protection locked="0"/>
    </xf>
    <xf numFmtId="2" fontId="35" fillId="12" borderId="12" xfId="0" applyNumberFormat="1" applyFont="1" applyFill="1" applyBorder="1" applyAlignment="1" applyProtection="1">
      <alignment horizontal="center"/>
      <protection locked="0"/>
    </xf>
    <xf numFmtId="0" fontId="10" fillId="34" borderId="105" xfId="0" applyFont="1" applyFill="1" applyBorder="1" applyAlignment="1">
      <alignment horizontal="center" wrapText="1"/>
    </xf>
    <xf numFmtId="0" fontId="10" fillId="34" borderId="116" xfId="0" applyFont="1" applyFill="1" applyBorder="1" applyAlignment="1">
      <alignment horizontal="center" wrapText="1"/>
    </xf>
    <xf numFmtId="0" fontId="10" fillId="34" borderId="117" xfId="0" applyFont="1" applyFill="1" applyBorder="1" applyAlignment="1">
      <alignment horizontal="center" wrapText="1"/>
    </xf>
    <xf numFmtId="0" fontId="54" fillId="33" borderId="15" xfId="0" applyFont="1" applyFill="1" applyBorder="1" applyAlignment="1">
      <alignment horizontal="center" vertical="center"/>
    </xf>
    <xf numFmtId="0" fontId="54" fillId="33" borderId="35" xfId="0" applyFont="1" applyFill="1" applyBorder="1" applyAlignment="1">
      <alignment horizontal="center" vertical="center"/>
    </xf>
    <xf numFmtId="0" fontId="54" fillId="33" borderId="25" xfId="0" applyFont="1" applyFill="1" applyBorder="1" applyAlignment="1">
      <alignment horizontal="center" vertical="center"/>
    </xf>
    <xf numFmtId="0" fontId="38" fillId="2" borderId="47" xfId="0" applyFont="1" applyFill="1" applyBorder="1" applyAlignment="1">
      <alignment horizontal="center" vertical="center" wrapText="1"/>
    </xf>
    <xf numFmtId="0" fontId="38" fillId="2" borderId="18" xfId="0" applyFont="1" applyFill="1" applyBorder="1" applyAlignment="1">
      <alignment horizontal="center" vertical="center"/>
    </xf>
    <xf numFmtId="0" fontId="98" fillId="0" borderId="49" xfId="0" applyFont="1" applyBorder="1" applyAlignment="1">
      <alignment horizontal="center" vertical="center" wrapText="1"/>
    </xf>
    <xf numFmtId="0" fontId="98" fillId="0" borderId="38" xfId="0" applyFont="1" applyBorder="1" applyAlignment="1">
      <alignment horizontal="center" vertical="center"/>
    </xf>
    <xf numFmtId="0" fontId="54" fillId="32" borderId="29" xfId="0" applyFont="1" applyFill="1" applyBorder="1" applyAlignment="1">
      <alignment horizontal="center" vertical="center" wrapText="1"/>
    </xf>
    <xf numFmtId="0" fontId="54" fillId="32" borderId="36" xfId="0" applyFont="1" applyFill="1" applyBorder="1" applyAlignment="1">
      <alignment horizontal="center" vertical="center" wrapText="1"/>
    </xf>
    <xf numFmtId="0" fontId="77" fillId="21" borderId="79" xfId="0" applyFont="1" applyFill="1" applyBorder="1" applyAlignment="1">
      <alignment horizontal="center" vertical="center" wrapText="1"/>
    </xf>
    <xf numFmtId="0" fontId="77" fillId="21" borderId="80" xfId="0" applyFont="1" applyFill="1" applyBorder="1" applyAlignment="1">
      <alignment horizontal="center" vertical="center" wrapText="1"/>
    </xf>
    <xf numFmtId="0" fontId="77" fillId="21" borderId="81" xfId="0" applyFont="1" applyFill="1" applyBorder="1" applyAlignment="1">
      <alignment horizontal="center" vertical="center" wrapText="1"/>
    </xf>
    <xf numFmtId="0" fontId="77" fillId="21" borderId="82" xfId="0" applyFont="1" applyFill="1" applyBorder="1" applyAlignment="1">
      <alignment horizontal="center" vertical="center" wrapText="1"/>
    </xf>
    <xf numFmtId="0" fontId="77" fillId="21" borderId="83" xfId="0" applyFont="1" applyFill="1" applyBorder="1" applyAlignment="1">
      <alignment horizontal="center" vertical="center" wrapText="1"/>
    </xf>
    <xf numFmtId="0" fontId="77" fillId="21" borderId="84" xfId="0" applyFont="1" applyFill="1" applyBorder="1" applyAlignment="1">
      <alignment horizontal="center" vertical="center" wrapText="1"/>
    </xf>
    <xf numFmtId="0" fontId="0" fillId="0" borderId="43" xfId="0" applyBorder="1" applyAlignment="1" applyProtection="1">
      <alignment horizontal="center"/>
    </xf>
    <xf numFmtId="0" fontId="0" fillId="0" borderId="56" xfId="0" applyBorder="1" applyAlignment="1" applyProtection="1">
      <alignment horizontal="center"/>
    </xf>
    <xf numFmtId="0" fontId="35" fillId="11" borderId="67" xfId="0" applyFont="1" applyFill="1" applyBorder="1" applyAlignment="1" applyProtection="1">
      <alignment horizontal="center" vertical="center" wrapText="1"/>
    </xf>
    <xf numFmtId="0" fontId="35" fillId="11" borderId="25" xfId="0" applyFont="1" applyFill="1" applyBorder="1" applyAlignment="1" applyProtection="1">
      <alignment horizontal="center" vertical="center" wrapText="1"/>
    </xf>
    <xf numFmtId="0" fontId="76" fillId="9" borderId="79" xfId="0" applyFont="1" applyFill="1" applyBorder="1" applyAlignment="1" applyProtection="1">
      <alignment horizontal="center" vertical="center"/>
    </xf>
    <xf numFmtId="0" fontId="76" fillId="9" borderId="80" xfId="0" applyFont="1" applyFill="1" applyBorder="1" applyAlignment="1" applyProtection="1">
      <alignment horizontal="center" vertical="center"/>
    </xf>
    <xf numFmtId="0" fontId="76" fillId="9" borderId="81" xfId="0" applyFont="1" applyFill="1" applyBorder="1" applyAlignment="1" applyProtection="1">
      <alignment horizontal="center" vertical="center"/>
    </xf>
    <xf numFmtId="0" fontId="76" fillId="9" borderId="82" xfId="0" applyFont="1" applyFill="1" applyBorder="1" applyAlignment="1" applyProtection="1">
      <alignment horizontal="center" vertical="center"/>
    </xf>
    <xf numFmtId="0" fontId="76" fillId="9" borderId="83" xfId="0" applyFont="1" applyFill="1" applyBorder="1" applyAlignment="1" applyProtection="1">
      <alignment horizontal="center" vertical="center"/>
    </xf>
    <xf numFmtId="0" fontId="76" fillId="9" borderId="84" xfId="0" applyFont="1" applyFill="1" applyBorder="1" applyAlignment="1" applyProtection="1">
      <alignment horizontal="center" vertical="center"/>
    </xf>
    <xf numFmtId="0" fontId="35" fillId="11" borderId="16" xfId="0" applyFont="1" applyFill="1" applyBorder="1" applyAlignment="1" applyProtection="1">
      <alignment horizontal="center"/>
    </xf>
    <xf numFmtId="0" fontId="35" fillId="11" borderId="47" xfId="0" applyFont="1" applyFill="1" applyBorder="1" applyAlignment="1" applyProtection="1">
      <alignment horizontal="center"/>
    </xf>
    <xf numFmtId="0" fontId="35" fillId="11" borderId="49" xfId="0" applyFont="1" applyFill="1" applyBorder="1" applyAlignment="1" applyProtection="1">
      <alignment horizontal="center"/>
    </xf>
    <xf numFmtId="0" fontId="0" fillId="7" borderId="53" xfId="0" applyFill="1" applyBorder="1" applyAlignment="1" applyProtection="1">
      <alignment horizontal="center"/>
      <protection locked="0"/>
    </xf>
    <xf numFmtId="0" fontId="0" fillId="7" borderId="28" xfId="0" applyFill="1" applyBorder="1" applyAlignment="1" applyProtection="1">
      <alignment horizontal="center"/>
      <protection locked="0"/>
    </xf>
    <xf numFmtId="0" fontId="0" fillId="7" borderId="61" xfId="0" applyFill="1" applyBorder="1" applyAlignment="1" applyProtection="1">
      <alignment horizontal="center"/>
      <protection locked="0"/>
    </xf>
    <xf numFmtId="0" fontId="43" fillId="11" borderId="15" xfId="0" applyFont="1" applyFill="1" applyBorder="1" applyAlignment="1" applyProtection="1">
      <alignment horizontal="center" vertical="center"/>
    </xf>
    <xf numFmtId="0" fontId="43" fillId="11" borderId="35" xfId="0" applyFont="1" applyFill="1" applyBorder="1" applyAlignment="1" applyProtection="1">
      <alignment horizontal="center" vertical="center"/>
    </xf>
    <xf numFmtId="0" fontId="43" fillId="11" borderId="25" xfId="0" applyFont="1" applyFill="1" applyBorder="1" applyAlignment="1" applyProtection="1">
      <alignment horizontal="center" vertical="center"/>
    </xf>
    <xf numFmtId="0" fontId="35" fillId="25" borderId="87" xfId="0" applyFont="1" applyFill="1" applyBorder="1" applyAlignment="1" applyProtection="1">
      <alignment horizontal="center"/>
    </xf>
    <xf numFmtId="0" fontId="35" fillId="25" borderId="46" xfId="0" applyFont="1" applyFill="1" applyBorder="1" applyAlignment="1" applyProtection="1">
      <alignment horizontal="center"/>
    </xf>
    <xf numFmtId="0" fontId="35" fillId="25" borderId="89" xfId="0" applyFont="1" applyFill="1" applyBorder="1" applyAlignment="1" applyProtection="1">
      <alignment horizontal="center"/>
    </xf>
    <xf numFmtId="0" fontId="0" fillId="12" borderId="90" xfId="0" applyFill="1" applyBorder="1" applyAlignment="1" applyProtection="1">
      <alignment horizontal="center"/>
      <protection locked="0"/>
    </xf>
    <xf numFmtId="0" fontId="0" fillId="12" borderId="44" xfId="0" applyFill="1" applyBorder="1" applyAlignment="1" applyProtection="1">
      <alignment horizontal="center"/>
      <protection locked="0"/>
    </xf>
    <xf numFmtId="0" fontId="0" fillId="12" borderId="91" xfId="0" applyFill="1" applyBorder="1" applyAlignment="1" applyProtection="1">
      <alignment horizontal="center"/>
      <protection locked="0"/>
    </xf>
    <xf numFmtId="0" fontId="35" fillId="14" borderId="15" xfId="0" applyFont="1" applyFill="1" applyBorder="1" applyAlignment="1" applyProtection="1">
      <alignment horizontal="center" vertical="center"/>
    </xf>
    <xf numFmtId="0" fontId="35" fillId="14" borderId="35" xfId="0" applyFont="1" applyFill="1" applyBorder="1" applyAlignment="1" applyProtection="1">
      <alignment horizontal="center" vertical="center"/>
    </xf>
    <xf numFmtId="0" fontId="35" fillId="14" borderId="25" xfId="0" applyFont="1" applyFill="1" applyBorder="1" applyAlignment="1" applyProtection="1">
      <alignment horizontal="center" vertical="center"/>
    </xf>
    <xf numFmtId="0" fontId="55" fillId="7" borderId="54" xfId="0" applyFont="1" applyFill="1" applyBorder="1" applyAlignment="1" applyProtection="1">
      <alignment horizontal="center" vertical="center" wrapText="1"/>
      <protection locked="0"/>
    </xf>
    <xf numFmtId="0" fontId="55" fillId="7" borderId="5" xfId="0" applyFont="1" applyFill="1" applyBorder="1" applyAlignment="1" applyProtection="1">
      <alignment horizontal="center" vertical="center" wrapText="1"/>
      <protection locked="0"/>
    </xf>
    <xf numFmtId="0" fontId="55" fillId="7" borderId="55" xfId="0" applyFont="1" applyFill="1" applyBorder="1" applyAlignment="1" applyProtection="1">
      <alignment horizontal="center" vertical="center" wrapText="1"/>
      <protection locked="0"/>
    </xf>
    <xf numFmtId="0" fontId="55" fillId="7" borderId="59" xfId="0" applyFont="1" applyFill="1" applyBorder="1" applyAlignment="1" applyProtection="1">
      <alignment horizontal="center" vertical="center" wrapText="1"/>
      <protection locked="0"/>
    </xf>
    <xf numFmtId="0" fontId="55" fillId="7" borderId="0" xfId="0" applyFont="1" applyFill="1" applyBorder="1" applyAlignment="1" applyProtection="1">
      <alignment horizontal="center" vertical="center" wrapText="1"/>
      <protection locked="0"/>
    </xf>
    <xf numFmtId="0" fontId="55" fillId="7" borderId="60" xfId="0" applyFont="1" applyFill="1" applyBorder="1" applyAlignment="1" applyProtection="1">
      <alignment horizontal="center" vertical="center" wrapText="1"/>
      <protection locked="0"/>
    </xf>
    <xf numFmtId="0" fontId="55" fillId="7" borderId="53" xfId="0" applyFont="1" applyFill="1" applyBorder="1" applyAlignment="1" applyProtection="1">
      <alignment horizontal="center" vertical="center" wrapText="1"/>
      <protection locked="0"/>
    </xf>
    <xf numFmtId="0" fontId="55" fillId="7" borderId="28" xfId="0" applyFont="1" applyFill="1" applyBorder="1" applyAlignment="1" applyProtection="1">
      <alignment horizontal="center" vertical="center" wrapText="1"/>
      <protection locked="0"/>
    </xf>
    <xf numFmtId="0" fontId="55" fillId="7" borderId="61" xfId="0" applyFont="1" applyFill="1" applyBorder="1" applyAlignment="1" applyProtection="1">
      <alignment horizontal="center" vertical="center" wrapText="1"/>
      <protection locked="0"/>
    </xf>
    <xf numFmtId="0" fontId="0" fillId="25" borderId="87" xfId="0" applyFill="1" applyBorder="1" applyAlignment="1" applyProtection="1">
      <alignment horizontal="center" vertical="center"/>
    </xf>
    <xf numFmtId="0" fontId="0" fillId="25" borderId="46" xfId="0" applyFill="1" applyBorder="1" applyAlignment="1" applyProtection="1">
      <alignment horizontal="center" vertical="center"/>
    </xf>
    <xf numFmtId="0" fontId="0" fillId="25" borderId="89" xfId="0" applyFill="1" applyBorder="1" applyAlignment="1" applyProtection="1">
      <alignment horizontal="center" vertical="center"/>
    </xf>
    <xf numFmtId="2" fontId="0" fillId="6" borderId="90" xfId="0" applyNumberFormat="1" applyFill="1" applyBorder="1" applyAlignment="1" applyProtection="1">
      <alignment horizontal="center" vertical="center"/>
    </xf>
    <xf numFmtId="2" fontId="0" fillId="6" borderId="91" xfId="0" applyNumberFormat="1" applyFill="1" applyBorder="1" applyAlignment="1" applyProtection="1">
      <alignment horizontal="center" vertical="center"/>
    </xf>
    <xf numFmtId="0" fontId="35" fillId="11" borderId="87" xfId="0" applyFont="1" applyFill="1" applyBorder="1" applyAlignment="1" applyProtection="1">
      <alignment horizontal="center" vertical="center"/>
    </xf>
    <xf numFmtId="0" fontId="35" fillId="11" borderId="89" xfId="0" applyFont="1" applyFill="1" applyBorder="1" applyAlignment="1" applyProtection="1">
      <alignment horizontal="center" vertical="center"/>
    </xf>
    <xf numFmtId="165" fontId="0" fillId="6" borderId="15" xfId="0" applyNumberFormat="1" applyFill="1" applyBorder="1" applyAlignment="1" applyProtection="1">
      <alignment horizontal="center"/>
    </xf>
    <xf numFmtId="165" fontId="0" fillId="6" borderId="35" xfId="0" applyNumberFormat="1" applyFill="1" applyBorder="1" applyAlignment="1" applyProtection="1">
      <alignment horizontal="center"/>
    </xf>
    <xf numFmtId="165" fontId="0" fillId="6" borderId="25" xfId="0" applyNumberFormat="1" applyFill="1" applyBorder="1" applyAlignment="1" applyProtection="1">
      <alignment horizontal="center"/>
    </xf>
    <xf numFmtId="0" fontId="35" fillId="25" borderId="87" xfId="0" applyFont="1" applyFill="1" applyBorder="1" applyAlignment="1" applyProtection="1">
      <alignment horizontal="center"/>
      <protection locked="0"/>
    </xf>
    <xf numFmtId="0" fontId="35" fillId="25" borderId="46" xfId="0" applyFont="1" applyFill="1" applyBorder="1" applyAlignment="1" applyProtection="1">
      <alignment horizontal="center"/>
      <protection locked="0"/>
    </xf>
    <xf numFmtId="0" fontId="35" fillId="25" borderId="89" xfId="0" applyFont="1" applyFill="1" applyBorder="1" applyAlignment="1" applyProtection="1">
      <alignment horizontal="center"/>
      <protection locked="0"/>
    </xf>
    <xf numFmtId="0" fontId="0" fillId="7" borderId="90" xfId="0" applyFill="1" applyBorder="1" applyAlignment="1" applyProtection="1">
      <alignment horizontal="center"/>
      <protection locked="0"/>
    </xf>
    <xf numFmtId="0" fontId="0" fillId="7" borderId="44" xfId="0" applyFill="1" applyBorder="1" applyAlignment="1" applyProtection="1">
      <alignment horizontal="center"/>
      <protection locked="0"/>
    </xf>
    <xf numFmtId="0" fontId="0" fillId="7" borderId="91" xfId="0" applyFill="1" applyBorder="1" applyAlignment="1" applyProtection="1">
      <alignment horizontal="center"/>
      <protection locked="0"/>
    </xf>
    <xf numFmtId="0" fontId="35" fillId="0" borderId="15" xfId="0" applyFont="1" applyFill="1" applyBorder="1" applyAlignment="1" applyProtection="1">
      <alignment horizontal="center" vertical="center"/>
    </xf>
    <xf numFmtId="0" fontId="35" fillId="0" borderId="35" xfId="0" applyFont="1" applyFill="1" applyBorder="1" applyAlignment="1" applyProtection="1">
      <alignment horizontal="center" vertical="center"/>
    </xf>
    <xf numFmtId="0" fontId="35" fillId="0" borderId="25" xfId="0" applyFont="1" applyFill="1" applyBorder="1" applyAlignment="1" applyProtection="1">
      <alignment horizontal="center" vertical="center"/>
    </xf>
    <xf numFmtId="0" fontId="48" fillId="14" borderId="18" xfId="0" applyFont="1" applyFill="1" applyBorder="1" applyAlignment="1" applyProtection="1">
      <alignment horizontal="center" vertical="center" wrapText="1"/>
      <protection locked="0"/>
    </xf>
    <xf numFmtId="0" fontId="4" fillId="14" borderId="18" xfId="3" applyFont="1" applyFill="1" applyBorder="1" applyAlignment="1" applyProtection="1">
      <alignment horizontal="center"/>
      <protection locked="0"/>
    </xf>
    <xf numFmtId="0" fontId="4" fillId="0" borderId="0" xfId="3" applyFont="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4" fillId="0" borderId="0" xfId="3" applyFont="1" applyAlignment="1" applyProtection="1">
      <alignment horizontal="center"/>
      <protection locked="0"/>
    </xf>
    <xf numFmtId="0" fontId="35" fillId="0" borderId="0" xfId="0" applyFont="1" applyFill="1" applyBorder="1" applyAlignment="1" applyProtection="1">
      <alignment horizontal="center"/>
      <protection locked="0"/>
    </xf>
    <xf numFmtId="0" fontId="35" fillId="12" borderId="15" xfId="0" applyFont="1" applyFill="1" applyBorder="1" applyAlignment="1">
      <alignment horizontal="center" vertical="center"/>
    </xf>
    <xf numFmtId="0" fontId="35" fillId="12" borderId="35" xfId="0" applyFont="1" applyFill="1" applyBorder="1" applyAlignment="1">
      <alignment horizontal="center" vertical="center"/>
    </xf>
    <xf numFmtId="0" fontId="35" fillId="12" borderId="25" xfId="0" applyFont="1" applyFill="1" applyBorder="1" applyAlignment="1">
      <alignment horizontal="center" vertical="center"/>
    </xf>
    <xf numFmtId="0" fontId="35" fillId="0" borderId="87" xfId="0" applyFont="1" applyBorder="1" applyAlignment="1">
      <alignment horizontal="center"/>
    </xf>
    <xf numFmtId="0" fontId="35" fillId="0" borderId="46" xfId="0" applyFont="1" applyBorder="1" applyAlignment="1">
      <alignment horizontal="center"/>
    </xf>
    <xf numFmtId="0" fontId="35" fillId="0" borderId="89" xfId="0" applyFont="1" applyBorder="1" applyAlignment="1">
      <alignment horizontal="center"/>
    </xf>
    <xf numFmtId="0" fontId="0" fillId="12" borderId="18" xfId="0" applyFill="1" applyBorder="1" applyAlignment="1">
      <alignment horizontal="center"/>
    </xf>
    <xf numFmtId="165" fontId="0" fillId="18" borderId="18" xfId="0" applyNumberFormat="1" applyFill="1" applyBorder="1" applyAlignment="1">
      <alignment horizontal="center"/>
    </xf>
  </cellXfs>
  <cellStyles count="14">
    <cellStyle name="Bueno" xfId="1" builtinId="26"/>
    <cellStyle name="Hipervínculo" xfId="11" builtinId="8"/>
    <cellStyle name="Millares 2" xfId="2" xr:uid="{00000000-0005-0000-0000-000002000000}"/>
    <cellStyle name="Millares 2 2" xfId="13" xr:uid="{00000000-0005-0000-0000-000002000000}"/>
    <cellStyle name="Normal" xfId="0" builtinId="0"/>
    <cellStyle name="Normal 2" xfId="3" xr:uid="{00000000-0005-0000-0000-000004000000}"/>
    <cellStyle name="Normal 3" xfId="4" xr:uid="{00000000-0005-0000-0000-000005000000}"/>
    <cellStyle name="Normal 4" xfId="5" xr:uid="{00000000-0005-0000-0000-000006000000}"/>
    <cellStyle name="Normal 4 2" xfId="6" xr:uid="{00000000-0005-0000-0000-000007000000}"/>
    <cellStyle name="Normal 4_Dia1" xfId="10" xr:uid="{00000000-0005-0000-0000-000008000000}"/>
    <cellStyle name="Normal 5" xfId="7" xr:uid="{00000000-0005-0000-0000-000009000000}"/>
    <cellStyle name="Normal 6" xfId="8" xr:uid="{00000000-0005-0000-0000-00000A000000}"/>
    <cellStyle name="Normal 6 2" xfId="12" xr:uid="{00000000-0005-0000-0000-00000B000000}"/>
    <cellStyle name="Porcentaje" xfId="9" builtinId="5"/>
  </cellStyles>
  <dxfs count="7">
    <dxf>
      <font>
        <color rgb="FF9C0006"/>
      </font>
      <fill>
        <patternFill>
          <bgColor rgb="FFFFC7CE"/>
        </patternFill>
      </fill>
    </dxf>
    <dxf>
      <fill>
        <patternFill>
          <bgColor rgb="FF00B050"/>
        </patternFill>
      </fill>
    </dxf>
    <dxf>
      <fill>
        <patternFill>
          <bgColor rgb="FF00B050"/>
        </patternFill>
      </fill>
    </dxf>
    <dxf>
      <fill>
        <patternFill>
          <bgColor rgb="FF00B050"/>
        </patternFill>
      </fill>
    </dxf>
    <dxf>
      <font>
        <b/>
        <i val="0"/>
      </font>
      <fill>
        <patternFill>
          <bgColor theme="0" tint="-0.14996795556505021"/>
        </patternFill>
      </fill>
    </dxf>
    <dxf>
      <font>
        <b/>
        <i val="0"/>
      </font>
      <fill>
        <patternFill>
          <bgColor theme="0" tint="-0.14996795556505021"/>
        </patternFill>
      </fill>
    </dxf>
    <dxf>
      <font>
        <color rgb="FF9C0006"/>
      </font>
      <fill>
        <patternFill>
          <bgColor rgb="FFFFC7CE"/>
        </patternFill>
      </fill>
    </dxf>
  </dxfs>
  <tableStyles count="0" defaultTableStyle="TableStyleMedium2" defaultPivotStyle="PivotStyleLight16"/>
  <colors>
    <mruColors>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CO" sz="1200" b="1" i="0" baseline="0">
                <a:effectLst/>
              </a:rPr>
              <a:t>Linealidad 1%;  Inicial vs Final</a:t>
            </a:r>
            <a:endParaRPr lang="es-CO" sz="1100">
              <a:effectLst/>
            </a:endParaRP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CO"/>
        </a:p>
      </c:txPr>
    </c:title>
    <c:autoTitleDeleted val="0"/>
    <c:plotArea>
      <c:layout/>
      <c:lineChart>
        <c:grouping val="standard"/>
        <c:varyColors val="0"/>
        <c:ser>
          <c:idx val="0"/>
          <c:order val="0"/>
          <c:tx>
            <c:strRef>
              <c:f>Resumen!$G$32</c:f>
              <c:strCache>
                <c:ptCount val="1"/>
                <c:pt idx="0">
                  <c:v>Lin. 1% Inicial</c:v>
                </c:pt>
              </c:strCache>
            </c:strRef>
          </c:tx>
          <c:spPr>
            <a:ln w="12700" cap="rnd">
              <a:solidFill>
                <a:srgbClr val="FFFF00"/>
              </a:solidFill>
              <a:round/>
            </a:ln>
            <a:effectLst>
              <a:outerShdw blurRad="40000" dist="23000" dir="5400000" rotWithShape="0">
                <a:srgbClr val="000000">
                  <a:alpha val="35000"/>
                </a:srgbClr>
              </a:outerShdw>
            </a:effectLst>
          </c:spPr>
          <c:marker>
            <c:symbol val="none"/>
          </c:marker>
          <c:val>
            <c:numRef>
              <c:f>Resumen!$G$34:$G$43</c:f>
              <c:numCache>
                <c:formatCode>0.0</c:formatCode>
                <c:ptCount val="10"/>
                <c:pt idx="0">
                  <c:v>2.0346825000000023E-2</c:v>
                </c:pt>
                <c:pt idx="1">
                  <c:v>-5.0556825000001027E-2</c:v>
                </c:pt>
                <c:pt idx="2">
                  <c:v>-7.9280324999999152E-2</c:v>
                </c:pt>
                <c:pt idx="3">
                  <c:v>-7.5626049999999612E-2</c:v>
                </c:pt>
                <c:pt idx="4">
                  <c:v>-5.9789124999997507E-2</c:v>
                </c:pt>
                <c:pt idx="5">
                  <c:v>-6.4542050000000017E-2</c:v>
                </c:pt>
                <c:pt idx="6">
                  <c:v>-8.924310000001015E-2</c:v>
                </c:pt>
                <c:pt idx="7">
                  <c:v>8.2872000000293149E-3</c:v>
                </c:pt>
                <c:pt idx="8">
                  <c:v>-4.5749099999989086E-2</c:v>
                </c:pt>
                <c:pt idx="9">
                  <c:v>-1.0226449999993292E-2</c:v>
                </c:pt>
              </c:numCache>
            </c:numRef>
          </c:val>
          <c:smooth val="0"/>
          <c:extLst>
            <c:ext xmlns:c16="http://schemas.microsoft.com/office/drawing/2014/chart" uri="{C3380CC4-5D6E-409C-BE32-E72D297353CC}">
              <c16:uniqueId val="{00000000-E0AF-4DC2-85F0-9897CE486668}"/>
            </c:ext>
          </c:extLst>
        </c:ser>
        <c:ser>
          <c:idx val="1"/>
          <c:order val="1"/>
          <c:tx>
            <c:strRef>
              <c:f>Resumen!$H$32</c:f>
              <c:strCache>
                <c:ptCount val="1"/>
                <c:pt idx="0">
                  <c:v>Lin. 1% Final</c:v>
                </c:pt>
              </c:strCache>
            </c:strRef>
          </c:tx>
          <c:spPr>
            <a:ln w="19050" cap="rnd">
              <a:solidFill>
                <a:srgbClr val="00B050"/>
              </a:solidFill>
              <a:round/>
            </a:ln>
            <a:effectLst>
              <a:outerShdw blurRad="40000" dist="23000" dir="5400000" rotWithShape="0">
                <a:srgbClr val="000000">
                  <a:alpha val="35000"/>
                </a:srgbClr>
              </a:outerShdw>
            </a:effectLst>
          </c:spPr>
          <c:marker>
            <c:symbol val="none"/>
          </c:marker>
          <c:val>
            <c:numRef>
              <c:f>Resumen!$H$34:$H$43</c:f>
              <c:numCache>
                <c:formatCode>0.0</c:formatCode>
                <c:ptCount val="10"/>
                <c:pt idx="0">
                  <c:v>2.0346825000000023E-2</c:v>
                </c:pt>
                <c:pt idx="1">
                  <c:v>-5.0556825000001027E-2</c:v>
                </c:pt>
                <c:pt idx="2">
                  <c:v>-7.9280324999999152E-2</c:v>
                </c:pt>
                <c:pt idx="3">
                  <c:v>-7.5626049999999612E-2</c:v>
                </c:pt>
                <c:pt idx="4">
                  <c:v>-5.9789124999997507E-2</c:v>
                </c:pt>
                <c:pt idx="5">
                  <c:v>-6.4542050000000017E-2</c:v>
                </c:pt>
                <c:pt idx="6">
                  <c:v>-8.924310000001015E-2</c:v>
                </c:pt>
                <c:pt idx="7">
                  <c:v>8.2872000000293149E-3</c:v>
                </c:pt>
                <c:pt idx="8">
                  <c:v>-4.5749099999989086E-2</c:v>
                </c:pt>
                <c:pt idx="9">
                  <c:v>-1.0226449999993292E-2</c:v>
                </c:pt>
              </c:numCache>
            </c:numRef>
          </c:val>
          <c:smooth val="0"/>
          <c:extLst>
            <c:ext xmlns:c16="http://schemas.microsoft.com/office/drawing/2014/chart" uri="{C3380CC4-5D6E-409C-BE32-E72D297353CC}">
              <c16:uniqueId val="{00000001-E0AF-4DC2-85F0-9897CE486668}"/>
            </c:ext>
          </c:extLst>
        </c:ser>
        <c:ser>
          <c:idx val="2"/>
          <c:order val="2"/>
          <c:tx>
            <c:strRef>
              <c:f>Resumen!$I$32</c:f>
              <c:strCache>
                <c:ptCount val="1"/>
                <c:pt idx="0">
                  <c:v>Límite Sup.</c:v>
                </c:pt>
              </c:strCache>
            </c:strRef>
          </c:tx>
          <c:spPr>
            <a:ln w="12700" cap="rnd">
              <a:solidFill>
                <a:srgbClr val="FF0000"/>
              </a:solidFill>
              <a:round/>
            </a:ln>
            <a:effectLst>
              <a:outerShdw blurRad="40000" dist="23000" dir="5400000" rotWithShape="0">
                <a:srgbClr val="000000">
                  <a:alpha val="35000"/>
                </a:srgbClr>
              </a:outerShdw>
            </a:effectLst>
          </c:spPr>
          <c:marker>
            <c:symbol val="none"/>
          </c:marker>
          <c:val>
            <c:numRef>
              <c:f>Resumen!$I$34:$I$43</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2-E0AF-4DC2-85F0-9897CE486668}"/>
            </c:ext>
          </c:extLst>
        </c:ser>
        <c:ser>
          <c:idx val="3"/>
          <c:order val="3"/>
          <c:tx>
            <c:strRef>
              <c:f>Resumen!$J$32</c:f>
              <c:strCache>
                <c:ptCount val="1"/>
                <c:pt idx="0">
                  <c:v>Límite Inf.</c:v>
                </c:pt>
              </c:strCache>
            </c:strRef>
          </c:tx>
          <c:spPr>
            <a:ln w="12700" cap="rnd">
              <a:solidFill>
                <a:srgbClr val="FF0000"/>
              </a:solidFill>
              <a:round/>
            </a:ln>
            <a:effectLst>
              <a:outerShdw blurRad="40000" dist="23000" dir="5400000" rotWithShape="0">
                <a:srgbClr val="000000">
                  <a:alpha val="35000"/>
                </a:srgbClr>
              </a:outerShdw>
            </a:effectLst>
          </c:spPr>
          <c:marker>
            <c:symbol val="none"/>
          </c:marker>
          <c:val>
            <c:numRef>
              <c:f>Resumen!$J$34:$J$43</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3-E0AF-4DC2-85F0-9897CE486668}"/>
            </c:ext>
          </c:extLst>
        </c:ser>
        <c:dLbls>
          <c:showLegendKey val="0"/>
          <c:showVal val="0"/>
          <c:showCatName val="0"/>
          <c:showSerName val="0"/>
          <c:showPercent val="0"/>
          <c:showBubbleSize val="0"/>
        </c:dLbls>
        <c:smooth val="0"/>
        <c:axId val="232666864"/>
        <c:axId val="232667424"/>
      </c:lineChart>
      <c:catAx>
        <c:axId val="23266686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232667424"/>
        <c:crosses val="autoZero"/>
        <c:auto val="1"/>
        <c:lblAlgn val="ctr"/>
        <c:lblOffset val="100"/>
        <c:noMultiLvlLbl val="0"/>
      </c:catAx>
      <c:valAx>
        <c:axId val="232667424"/>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232666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CO" sz="1200" b="1" i="0" baseline="0">
                <a:effectLst/>
              </a:rPr>
              <a:t>Linealidad 1%;  Inicial vs Final</a:t>
            </a:r>
            <a:endParaRPr lang="es-CO" sz="1200">
              <a:effectLst/>
            </a:endParaRPr>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CO"/>
        </a:p>
      </c:txPr>
    </c:title>
    <c:autoTitleDeleted val="0"/>
    <c:plotArea>
      <c:layout/>
      <c:lineChart>
        <c:grouping val="standard"/>
        <c:varyColors val="0"/>
        <c:ser>
          <c:idx val="0"/>
          <c:order val="0"/>
          <c:tx>
            <c:strRef>
              <c:f>Resumen!$G$47</c:f>
              <c:strCache>
                <c:ptCount val="1"/>
                <c:pt idx="0">
                  <c:v>Lin. 1% Inicial</c:v>
                </c:pt>
              </c:strCache>
            </c:strRef>
          </c:tx>
          <c:spPr>
            <a:ln w="12700" cap="rnd">
              <a:solidFill>
                <a:srgbClr val="FFFF00"/>
              </a:solidFill>
              <a:round/>
            </a:ln>
            <a:effectLst>
              <a:outerShdw blurRad="40000" dist="23000" dir="5400000" rotWithShape="0">
                <a:srgbClr val="000000">
                  <a:alpha val="35000"/>
                </a:srgbClr>
              </a:outerShdw>
            </a:effectLst>
          </c:spPr>
          <c:marker>
            <c:symbol val="none"/>
          </c:marker>
          <c:val>
            <c:numRef>
              <c:f>Resumen!$G$49:$G$58</c:f>
              <c:numCache>
                <c:formatCode>0.0</c:formatCode>
                <c:ptCount val="10"/>
                <c:pt idx="0">
                  <c:v>-3.3939050000000748E-2</c:v>
                </c:pt>
                <c:pt idx="1">
                  <c:v>-7.2641375000000605E-2</c:v>
                </c:pt>
                <c:pt idx="2">
                  <c:v>-9.3042499999998543E-2</c:v>
                </c:pt>
                <c:pt idx="3">
                  <c:v>-8.8327550000002475E-2</c:v>
                </c:pt>
                <c:pt idx="4">
                  <c:v>-0.11570227499999532</c:v>
                </c:pt>
                <c:pt idx="5">
                  <c:v>-2.7809750000005806E-2</c:v>
                </c:pt>
                <c:pt idx="6">
                  <c:v>-8.4596024999996189E-2</c:v>
                </c:pt>
                <c:pt idx="7">
                  <c:v>-0.10250732499999912</c:v>
                </c:pt>
                <c:pt idx="8">
                  <c:v>-9.5855750000055188E-3</c:v>
                </c:pt>
                <c:pt idx="9">
                  <c:v>-4.5887475000017733E-2</c:v>
                </c:pt>
              </c:numCache>
            </c:numRef>
          </c:val>
          <c:smooth val="0"/>
          <c:extLst>
            <c:ext xmlns:c16="http://schemas.microsoft.com/office/drawing/2014/chart" uri="{C3380CC4-5D6E-409C-BE32-E72D297353CC}">
              <c16:uniqueId val="{00000000-AB67-4D77-9C9D-553913665041}"/>
            </c:ext>
          </c:extLst>
        </c:ser>
        <c:ser>
          <c:idx val="1"/>
          <c:order val="1"/>
          <c:tx>
            <c:strRef>
              <c:f>Resumen!$H$47</c:f>
              <c:strCache>
                <c:ptCount val="1"/>
                <c:pt idx="0">
                  <c:v>Lin. 1% Final</c:v>
                </c:pt>
              </c:strCache>
            </c:strRef>
          </c:tx>
          <c:spPr>
            <a:ln w="19050" cap="rnd">
              <a:solidFill>
                <a:srgbClr val="00B050"/>
              </a:solidFill>
              <a:round/>
            </a:ln>
            <a:effectLst>
              <a:outerShdw blurRad="40000" dist="23000" dir="5400000" rotWithShape="0">
                <a:srgbClr val="000000">
                  <a:alpha val="35000"/>
                </a:srgbClr>
              </a:outerShdw>
            </a:effectLst>
          </c:spPr>
          <c:marker>
            <c:symbol val="none"/>
          </c:marker>
          <c:val>
            <c:numRef>
              <c:f>Resumen!$H$49:$H$58</c:f>
              <c:numCache>
                <c:formatCode>0.0</c:formatCode>
                <c:ptCount val="10"/>
                <c:pt idx="0">
                  <c:v>-3.3939050000000748E-2</c:v>
                </c:pt>
                <c:pt idx="1">
                  <c:v>-7.2641375000000605E-2</c:v>
                </c:pt>
                <c:pt idx="2">
                  <c:v>-9.3042499999998543E-2</c:v>
                </c:pt>
                <c:pt idx="3">
                  <c:v>-8.8327550000002475E-2</c:v>
                </c:pt>
                <c:pt idx="4">
                  <c:v>-0.11570227499999532</c:v>
                </c:pt>
                <c:pt idx="5">
                  <c:v>-2.7809750000005806E-2</c:v>
                </c:pt>
                <c:pt idx="6">
                  <c:v>-8.4596024999996189E-2</c:v>
                </c:pt>
                <c:pt idx="7">
                  <c:v>-0.10250732499999912</c:v>
                </c:pt>
                <c:pt idx="8">
                  <c:v>-9.5855750000055188E-3</c:v>
                </c:pt>
                <c:pt idx="9">
                  <c:v>-4.5887475000017733E-2</c:v>
                </c:pt>
              </c:numCache>
            </c:numRef>
          </c:val>
          <c:smooth val="0"/>
          <c:extLst>
            <c:ext xmlns:c16="http://schemas.microsoft.com/office/drawing/2014/chart" uri="{C3380CC4-5D6E-409C-BE32-E72D297353CC}">
              <c16:uniqueId val="{00000001-AB67-4D77-9C9D-553913665041}"/>
            </c:ext>
          </c:extLst>
        </c:ser>
        <c:ser>
          <c:idx val="2"/>
          <c:order val="2"/>
          <c:tx>
            <c:strRef>
              <c:f>Resumen!$I$47</c:f>
              <c:strCache>
                <c:ptCount val="1"/>
                <c:pt idx="0">
                  <c:v>Límite Sup.</c:v>
                </c:pt>
              </c:strCache>
            </c:strRef>
          </c:tx>
          <c:spPr>
            <a:ln w="12700" cap="rnd">
              <a:solidFill>
                <a:srgbClr val="FF0000"/>
              </a:solidFill>
              <a:round/>
            </a:ln>
            <a:effectLst>
              <a:outerShdw blurRad="40000" dist="23000" dir="5400000" rotWithShape="0">
                <a:srgbClr val="000000">
                  <a:alpha val="35000"/>
                </a:srgbClr>
              </a:outerShdw>
            </a:effectLst>
          </c:spPr>
          <c:marker>
            <c:symbol val="none"/>
          </c:marker>
          <c:val>
            <c:numRef>
              <c:f>Resumen!$I$49:$I$58</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2-AB67-4D77-9C9D-553913665041}"/>
            </c:ext>
          </c:extLst>
        </c:ser>
        <c:ser>
          <c:idx val="3"/>
          <c:order val="3"/>
          <c:tx>
            <c:strRef>
              <c:f>Resumen!$J$47</c:f>
              <c:strCache>
                <c:ptCount val="1"/>
                <c:pt idx="0">
                  <c:v>Límite Inf.</c:v>
                </c:pt>
              </c:strCache>
            </c:strRef>
          </c:tx>
          <c:spPr>
            <a:ln w="12700" cap="rnd">
              <a:solidFill>
                <a:srgbClr val="FF0000"/>
              </a:solidFill>
              <a:round/>
            </a:ln>
            <a:effectLst>
              <a:outerShdw blurRad="40000" dist="23000" dir="5400000" rotWithShape="0">
                <a:srgbClr val="000000">
                  <a:alpha val="35000"/>
                </a:srgbClr>
              </a:outerShdw>
            </a:effectLst>
          </c:spPr>
          <c:marker>
            <c:symbol val="none"/>
          </c:marker>
          <c:val>
            <c:numRef>
              <c:f>Resumen!$J$49:$J$58</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3-AB67-4D77-9C9D-553913665041}"/>
            </c:ext>
          </c:extLst>
        </c:ser>
        <c:dLbls>
          <c:showLegendKey val="0"/>
          <c:showVal val="0"/>
          <c:showCatName val="0"/>
          <c:showSerName val="0"/>
          <c:showPercent val="0"/>
          <c:showBubbleSize val="0"/>
        </c:dLbls>
        <c:smooth val="0"/>
        <c:axId val="232671904"/>
        <c:axId val="232672464"/>
      </c:lineChart>
      <c:catAx>
        <c:axId val="23267190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232672464"/>
        <c:crosses val="autoZero"/>
        <c:auto val="1"/>
        <c:lblAlgn val="ctr"/>
        <c:lblOffset val="100"/>
        <c:noMultiLvlLbl val="0"/>
      </c:catAx>
      <c:valAx>
        <c:axId val="232672464"/>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232671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CO" sz="1200" b="1" i="0" baseline="0">
                <a:effectLst/>
              </a:rPr>
              <a:t>Linealidad 1%;  Inicial vs Final</a:t>
            </a:r>
            <a:endParaRPr lang="es-CO" sz="1200">
              <a:effectLst/>
            </a:endParaRPr>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CO"/>
        </a:p>
      </c:txPr>
    </c:title>
    <c:autoTitleDeleted val="0"/>
    <c:plotArea>
      <c:layout/>
      <c:lineChart>
        <c:grouping val="standard"/>
        <c:varyColors val="0"/>
        <c:ser>
          <c:idx val="0"/>
          <c:order val="0"/>
          <c:tx>
            <c:strRef>
              <c:f>Resumen!$G$62</c:f>
              <c:strCache>
                <c:ptCount val="1"/>
                <c:pt idx="0">
                  <c:v>Lin. 1% Inicial</c:v>
                </c:pt>
              </c:strCache>
            </c:strRef>
          </c:tx>
          <c:spPr>
            <a:ln w="12700" cap="rnd">
              <a:solidFill>
                <a:srgbClr val="FFFF00"/>
              </a:solidFill>
              <a:round/>
            </a:ln>
            <a:effectLst>
              <a:outerShdw blurRad="40000" dist="23000" dir="5400000" rotWithShape="0">
                <a:srgbClr val="000000">
                  <a:alpha val="35000"/>
                </a:srgbClr>
              </a:outerShdw>
            </a:effectLst>
          </c:spPr>
          <c:marker>
            <c:symbol val="none"/>
          </c:marker>
          <c:val>
            <c:numRef>
              <c:f>Resumen!$G$64:$G$73</c:f>
              <c:numCache>
                <c:formatCode>0.0</c:formatCode>
                <c:ptCount val="10"/>
                <c:pt idx="0">
                  <c:v>-5.8125600000002463E-2</c:v>
                </c:pt>
                <c:pt idx="1">
                  <c:v>-6.8496125000001476E-2</c:v>
                </c:pt>
                <c:pt idx="2">
                  <c:v>-0.10553299999999693</c:v>
                </c:pt>
                <c:pt idx="3">
                  <c:v>-0.10742499999999496</c:v>
                </c:pt>
                <c:pt idx="4">
                  <c:v>-5.8865875000003599E-2</c:v>
                </c:pt>
                <c:pt idx="5">
                  <c:v>-8.5404200000004954E-2</c:v>
                </c:pt>
                <c:pt idx="6">
                  <c:v>-2.5030474999982746E-2</c:v>
                </c:pt>
                <c:pt idx="7">
                  <c:v>-6.0069175000001002E-2</c:v>
                </c:pt>
                <c:pt idx="8">
                  <c:v>-9.42858249999972E-2</c:v>
                </c:pt>
                <c:pt idx="9">
                  <c:v>-3.8843450000013033E-2</c:v>
                </c:pt>
              </c:numCache>
            </c:numRef>
          </c:val>
          <c:smooth val="0"/>
          <c:extLst>
            <c:ext xmlns:c16="http://schemas.microsoft.com/office/drawing/2014/chart" uri="{C3380CC4-5D6E-409C-BE32-E72D297353CC}">
              <c16:uniqueId val="{00000000-E515-4A54-B01D-5215BDC8DEF2}"/>
            </c:ext>
          </c:extLst>
        </c:ser>
        <c:ser>
          <c:idx val="1"/>
          <c:order val="1"/>
          <c:tx>
            <c:strRef>
              <c:f>Resumen!$H$62</c:f>
              <c:strCache>
                <c:ptCount val="1"/>
                <c:pt idx="0">
                  <c:v>Lin. 1% Final</c:v>
                </c:pt>
              </c:strCache>
            </c:strRef>
          </c:tx>
          <c:spPr>
            <a:ln w="19050" cap="rnd">
              <a:solidFill>
                <a:srgbClr val="00B050"/>
              </a:solidFill>
              <a:round/>
            </a:ln>
            <a:effectLst>
              <a:outerShdw blurRad="40000" dist="23000" dir="5400000" rotWithShape="0">
                <a:srgbClr val="000000">
                  <a:alpha val="35000"/>
                </a:srgbClr>
              </a:outerShdw>
            </a:effectLst>
          </c:spPr>
          <c:marker>
            <c:symbol val="none"/>
          </c:marker>
          <c:val>
            <c:numRef>
              <c:f>Resumen!$H$64:$H$73</c:f>
              <c:numCache>
                <c:formatCode>0.0</c:formatCode>
                <c:ptCount val="10"/>
                <c:pt idx="0">
                  <c:v>-5.8125600000002463E-2</c:v>
                </c:pt>
                <c:pt idx="1">
                  <c:v>-6.8496125000001476E-2</c:v>
                </c:pt>
                <c:pt idx="2">
                  <c:v>-0.10553299999999693</c:v>
                </c:pt>
                <c:pt idx="3">
                  <c:v>-0.10742499999999496</c:v>
                </c:pt>
                <c:pt idx="4">
                  <c:v>-5.8865875000003599E-2</c:v>
                </c:pt>
                <c:pt idx="5">
                  <c:v>-8.5404200000004954E-2</c:v>
                </c:pt>
                <c:pt idx="6">
                  <c:v>-2.5030474999982746E-2</c:v>
                </c:pt>
                <c:pt idx="7">
                  <c:v>-6.0069175000001002E-2</c:v>
                </c:pt>
                <c:pt idx="8">
                  <c:v>-9.42858249999972E-2</c:v>
                </c:pt>
                <c:pt idx="9">
                  <c:v>-3.8843450000013033E-2</c:v>
                </c:pt>
              </c:numCache>
            </c:numRef>
          </c:val>
          <c:smooth val="0"/>
          <c:extLst>
            <c:ext xmlns:c16="http://schemas.microsoft.com/office/drawing/2014/chart" uri="{C3380CC4-5D6E-409C-BE32-E72D297353CC}">
              <c16:uniqueId val="{00000001-E515-4A54-B01D-5215BDC8DEF2}"/>
            </c:ext>
          </c:extLst>
        </c:ser>
        <c:ser>
          <c:idx val="2"/>
          <c:order val="2"/>
          <c:tx>
            <c:strRef>
              <c:f>Resumen!$I$62</c:f>
              <c:strCache>
                <c:ptCount val="1"/>
                <c:pt idx="0">
                  <c:v>Límite Sup.</c:v>
                </c:pt>
              </c:strCache>
            </c:strRef>
          </c:tx>
          <c:spPr>
            <a:ln w="12700" cap="rnd">
              <a:solidFill>
                <a:srgbClr val="FF0000"/>
              </a:solidFill>
              <a:round/>
            </a:ln>
            <a:effectLst>
              <a:outerShdw blurRad="40000" dist="23000" dir="5400000" rotWithShape="0">
                <a:srgbClr val="000000">
                  <a:alpha val="35000"/>
                </a:srgbClr>
              </a:outerShdw>
            </a:effectLst>
          </c:spPr>
          <c:marker>
            <c:symbol val="none"/>
          </c:marker>
          <c:val>
            <c:numRef>
              <c:f>Resumen!$I$64:$I$73</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2-E515-4A54-B01D-5215BDC8DEF2}"/>
            </c:ext>
          </c:extLst>
        </c:ser>
        <c:ser>
          <c:idx val="3"/>
          <c:order val="3"/>
          <c:tx>
            <c:strRef>
              <c:f>Resumen!$J$62</c:f>
              <c:strCache>
                <c:ptCount val="1"/>
                <c:pt idx="0">
                  <c:v>Límite Inf.</c:v>
                </c:pt>
              </c:strCache>
            </c:strRef>
          </c:tx>
          <c:spPr>
            <a:ln w="12700" cap="rnd">
              <a:solidFill>
                <a:srgbClr val="FF0000"/>
              </a:solidFill>
              <a:round/>
            </a:ln>
            <a:effectLst>
              <a:outerShdw blurRad="40000" dist="23000" dir="5400000" rotWithShape="0">
                <a:srgbClr val="000000">
                  <a:alpha val="35000"/>
                </a:srgbClr>
              </a:outerShdw>
            </a:effectLst>
          </c:spPr>
          <c:marker>
            <c:symbol val="none"/>
          </c:marker>
          <c:val>
            <c:numRef>
              <c:f>Resumen!$J$64:$J$73</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3-E515-4A54-B01D-5215BDC8DEF2}"/>
            </c:ext>
          </c:extLst>
        </c:ser>
        <c:dLbls>
          <c:showLegendKey val="0"/>
          <c:showVal val="0"/>
          <c:showCatName val="0"/>
          <c:showSerName val="0"/>
          <c:showPercent val="0"/>
          <c:showBubbleSize val="0"/>
        </c:dLbls>
        <c:smooth val="0"/>
        <c:axId val="232920560"/>
        <c:axId val="232921120"/>
      </c:lineChart>
      <c:catAx>
        <c:axId val="232920560"/>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232921120"/>
        <c:crosses val="autoZero"/>
        <c:auto val="1"/>
        <c:lblAlgn val="ctr"/>
        <c:lblOffset val="100"/>
        <c:noMultiLvlLbl val="0"/>
      </c:catAx>
      <c:valAx>
        <c:axId val="232921120"/>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232920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CO" sz="1200" b="1" i="0" baseline="0">
                <a:effectLst/>
              </a:rPr>
              <a:t>Linealidad 1%;  Inicial vs Final</a:t>
            </a:r>
            <a:endParaRPr lang="es-CO" sz="1200">
              <a:effectLst/>
            </a:endParaRPr>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CO"/>
        </a:p>
      </c:txPr>
    </c:title>
    <c:autoTitleDeleted val="0"/>
    <c:plotArea>
      <c:layout/>
      <c:lineChart>
        <c:grouping val="standard"/>
        <c:varyColors val="0"/>
        <c:ser>
          <c:idx val="0"/>
          <c:order val="0"/>
          <c:tx>
            <c:strRef>
              <c:f>Resumen!$G$77</c:f>
              <c:strCache>
                <c:ptCount val="1"/>
                <c:pt idx="0">
                  <c:v>Lin. 1% Inicial</c:v>
                </c:pt>
              </c:strCache>
            </c:strRef>
          </c:tx>
          <c:spPr>
            <a:ln w="12700" cap="rnd">
              <a:solidFill>
                <a:srgbClr val="FFFF00"/>
              </a:solidFill>
              <a:round/>
            </a:ln>
            <a:effectLst>
              <a:outerShdw blurRad="40000" dist="23000" dir="5400000" rotWithShape="0">
                <a:srgbClr val="000000">
                  <a:alpha val="35000"/>
                </a:srgbClr>
              </a:outerShdw>
            </a:effectLst>
          </c:spPr>
          <c:marker>
            <c:symbol val="none"/>
          </c:marker>
          <c:val>
            <c:numRef>
              <c:f>Resumen!$G$79:$G$88</c:f>
              <c:numCache>
                <c:formatCode>0.0</c:formatCode>
                <c:ptCount val="10"/>
                <c:pt idx="0">
                  <c:v>1.4191050000000871E-2</c:v>
                </c:pt>
                <c:pt idx="1">
                  <c:v>-7.5673374999993825E-2</c:v>
                </c:pt>
                <c:pt idx="2">
                  <c:v>-3.2761924999999796E-2</c:v>
                </c:pt>
                <c:pt idx="3">
                  <c:v>-6.3331699999991997E-2</c:v>
                </c:pt>
                <c:pt idx="4">
                  <c:v>-8.4949199999994104E-2</c:v>
                </c:pt>
                <c:pt idx="5">
                  <c:v>-9.1457000000002606E-2</c:v>
                </c:pt>
                <c:pt idx="6">
                  <c:v>-4.1019274999996469E-2</c:v>
                </c:pt>
                <c:pt idx="7">
                  <c:v>-0.10356540000000224</c:v>
                </c:pt>
                <c:pt idx="8">
                  <c:v>-4.577124999999569E-2</c:v>
                </c:pt>
                <c:pt idx="9">
                  <c:v>-3.3709400000009285E-2</c:v>
                </c:pt>
              </c:numCache>
            </c:numRef>
          </c:val>
          <c:smooth val="0"/>
          <c:extLst>
            <c:ext xmlns:c16="http://schemas.microsoft.com/office/drawing/2014/chart" uri="{C3380CC4-5D6E-409C-BE32-E72D297353CC}">
              <c16:uniqueId val="{00000000-D3A0-4F4D-A341-5B1A2C230A45}"/>
            </c:ext>
          </c:extLst>
        </c:ser>
        <c:ser>
          <c:idx val="1"/>
          <c:order val="1"/>
          <c:tx>
            <c:strRef>
              <c:f>Resumen!$H$77</c:f>
              <c:strCache>
                <c:ptCount val="1"/>
                <c:pt idx="0">
                  <c:v>Lin. 1% Final</c:v>
                </c:pt>
              </c:strCache>
            </c:strRef>
          </c:tx>
          <c:spPr>
            <a:ln w="19050" cap="rnd">
              <a:solidFill>
                <a:srgbClr val="00B050"/>
              </a:solidFill>
              <a:round/>
            </a:ln>
            <a:effectLst>
              <a:outerShdw blurRad="40000" dist="23000" dir="5400000" rotWithShape="0">
                <a:srgbClr val="000000">
                  <a:alpha val="35000"/>
                </a:srgbClr>
              </a:outerShdw>
            </a:effectLst>
          </c:spPr>
          <c:marker>
            <c:symbol val="none"/>
          </c:marker>
          <c:val>
            <c:numRef>
              <c:f>Resumen!$H$79:$H$88</c:f>
              <c:numCache>
                <c:formatCode>0.0</c:formatCode>
                <c:ptCount val="10"/>
                <c:pt idx="0">
                  <c:v>1.4191050000000871E-2</c:v>
                </c:pt>
                <c:pt idx="1">
                  <c:v>-7.5673374999993825E-2</c:v>
                </c:pt>
                <c:pt idx="2">
                  <c:v>-3.2761924999999796E-2</c:v>
                </c:pt>
                <c:pt idx="3">
                  <c:v>-6.3331699999991997E-2</c:v>
                </c:pt>
                <c:pt idx="4">
                  <c:v>-8.4949199999994104E-2</c:v>
                </c:pt>
                <c:pt idx="5">
                  <c:v>-9.1457000000002606E-2</c:v>
                </c:pt>
                <c:pt idx="6">
                  <c:v>-4.1019274999996469E-2</c:v>
                </c:pt>
                <c:pt idx="7">
                  <c:v>-0.10356540000000224</c:v>
                </c:pt>
                <c:pt idx="8">
                  <c:v>-4.577124999999569E-2</c:v>
                </c:pt>
                <c:pt idx="9">
                  <c:v>-3.3709400000009285E-2</c:v>
                </c:pt>
              </c:numCache>
            </c:numRef>
          </c:val>
          <c:smooth val="0"/>
          <c:extLst>
            <c:ext xmlns:c16="http://schemas.microsoft.com/office/drawing/2014/chart" uri="{C3380CC4-5D6E-409C-BE32-E72D297353CC}">
              <c16:uniqueId val="{00000001-D3A0-4F4D-A341-5B1A2C230A45}"/>
            </c:ext>
          </c:extLst>
        </c:ser>
        <c:ser>
          <c:idx val="2"/>
          <c:order val="2"/>
          <c:tx>
            <c:strRef>
              <c:f>Resumen!$I$77</c:f>
              <c:strCache>
                <c:ptCount val="1"/>
                <c:pt idx="0">
                  <c:v>Límite Sup.</c:v>
                </c:pt>
              </c:strCache>
            </c:strRef>
          </c:tx>
          <c:spPr>
            <a:ln w="12700" cap="rnd">
              <a:solidFill>
                <a:srgbClr val="FF0000"/>
              </a:solidFill>
              <a:round/>
            </a:ln>
            <a:effectLst>
              <a:outerShdw blurRad="40000" dist="23000" dir="5400000" rotWithShape="0">
                <a:srgbClr val="000000">
                  <a:alpha val="35000"/>
                </a:srgbClr>
              </a:outerShdw>
            </a:effectLst>
          </c:spPr>
          <c:marker>
            <c:symbol val="none"/>
          </c:marker>
          <c:val>
            <c:numRef>
              <c:f>Resumen!$I$79:$I$88</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2-D3A0-4F4D-A341-5B1A2C230A45}"/>
            </c:ext>
          </c:extLst>
        </c:ser>
        <c:ser>
          <c:idx val="3"/>
          <c:order val="3"/>
          <c:tx>
            <c:strRef>
              <c:f>Resumen!$J$77</c:f>
              <c:strCache>
                <c:ptCount val="1"/>
                <c:pt idx="0">
                  <c:v>Límite Inf.</c:v>
                </c:pt>
              </c:strCache>
            </c:strRef>
          </c:tx>
          <c:spPr>
            <a:ln w="12700" cap="rnd">
              <a:solidFill>
                <a:srgbClr val="FF0000"/>
              </a:solidFill>
              <a:round/>
            </a:ln>
            <a:effectLst>
              <a:outerShdw blurRad="40000" dist="23000" dir="5400000" rotWithShape="0">
                <a:srgbClr val="000000">
                  <a:alpha val="35000"/>
                </a:srgbClr>
              </a:outerShdw>
            </a:effectLst>
          </c:spPr>
          <c:marker>
            <c:symbol val="none"/>
          </c:marker>
          <c:val>
            <c:numRef>
              <c:f>Resumen!$J$79:$J$88</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3-D3A0-4F4D-A341-5B1A2C230A45}"/>
            </c:ext>
          </c:extLst>
        </c:ser>
        <c:dLbls>
          <c:showLegendKey val="0"/>
          <c:showVal val="0"/>
          <c:showCatName val="0"/>
          <c:showSerName val="0"/>
          <c:showPercent val="0"/>
          <c:showBubbleSize val="0"/>
        </c:dLbls>
        <c:smooth val="0"/>
        <c:axId val="233161040"/>
        <c:axId val="233161600"/>
      </c:lineChart>
      <c:catAx>
        <c:axId val="233161040"/>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233161600"/>
        <c:crosses val="autoZero"/>
        <c:auto val="1"/>
        <c:lblAlgn val="ctr"/>
        <c:lblOffset val="100"/>
        <c:noMultiLvlLbl val="0"/>
      </c:catAx>
      <c:valAx>
        <c:axId val="233161600"/>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233161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CO" sz="1200" b="1" i="0" baseline="0">
                <a:effectLst/>
              </a:rPr>
              <a:t>FINAL - Linealidad 1%;  Inicial vs Final</a:t>
            </a:r>
            <a:endParaRPr lang="es-CO" sz="1200">
              <a:effectLst/>
            </a:endParaRPr>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CO"/>
        </a:p>
      </c:txPr>
    </c:title>
    <c:autoTitleDeleted val="0"/>
    <c:plotArea>
      <c:layout/>
      <c:lineChart>
        <c:grouping val="standard"/>
        <c:varyColors val="0"/>
        <c:ser>
          <c:idx val="0"/>
          <c:order val="0"/>
          <c:tx>
            <c:strRef>
              <c:f>Resumen!$G$123</c:f>
              <c:strCache>
                <c:ptCount val="1"/>
                <c:pt idx="0">
                  <c:v>Lin. 1% Inicial</c:v>
                </c:pt>
              </c:strCache>
            </c:strRef>
          </c:tx>
          <c:spPr>
            <a:ln w="12700" cap="rnd">
              <a:solidFill>
                <a:srgbClr val="FFFF00"/>
              </a:solidFill>
              <a:round/>
            </a:ln>
            <a:effectLst>
              <a:outerShdw blurRad="40000" dist="23000" dir="5400000" rotWithShape="0">
                <a:srgbClr val="000000">
                  <a:alpha val="35000"/>
                </a:srgbClr>
              </a:outerShdw>
            </a:effectLst>
          </c:spPr>
          <c:marker>
            <c:symbol val="none"/>
          </c:marker>
          <c:val>
            <c:numRef>
              <c:f>Resumen!$G$125:$G$134</c:f>
              <c:numCache>
                <c:formatCode>0.0</c:formatCode>
                <c:ptCount val="10"/>
                <c:pt idx="0">
                  <c:v>-1.2614766666666808E-2</c:v>
                </c:pt>
                <c:pt idx="1">
                  <c:v>-5.5884695833333359E-2</c:v>
                </c:pt>
                <c:pt idx="2">
                  <c:v>-7.7754429166668609E-2</c:v>
                </c:pt>
                <c:pt idx="3">
                  <c:v>-6.8204279166661774E-2</c:v>
                </c:pt>
                <c:pt idx="4">
                  <c:v>-6.333305416666235E-2</c:v>
                </c:pt>
                <c:pt idx="5">
                  <c:v>-6.0621370833337102E-2</c:v>
                </c:pt>
                <c:pt idx="6">
                  <c:v>-4.9492308333321945E-2</c:v>
                </c:pt>
                <c:pt idx="7">
                  <c:v>-4.9363129166636099E-2</c:v>
                </c:pt>
                <c:pt idx="8">
                  <c:v>-4.377749166666263E-2</c:v>
                </c:pt>
                <c:pt idx="9">
                  <c:v>-1.7097816666671404E-2</c:v>
                </c:pt>
              </c:numCache>
            </c:numRef>
          </c:val>
          <c:smooth val="0"/>
          <c:extLst>
            <c:ext xmlns:c16="http://schemas.microsoft.com/office/drawing/2014/chart" uri="{C3380CC4-5D6E-409C-BE32-E72D297353CC}">
              <c16:uniqueId val="{00000000-46BE-464D-9BE5-7D769AF733DF}"/>
            </c:ext>
          </c:extLst>
        </c:ser>
        <c:ser>
          <c:idx val="1"/>
          <c:order val="1"/>
          <c:tx>
            <c:strRef>
              <c:f>Resumen!$H$123</c:f>
              <c:strCache>
                <c:ptCount val="1"/>
                <c:pt idx="0">
                  <c:v>Lin. 1% Final</c:v>
                </c:pt>
              </c:strCache>
            </c:strRef>
          </c:tx>
          <c:spPr>
            <a:ln w="19050" cap="rnd">
              <a:solidFill>
                <a:srgbClr val="00B050"/>
              </a:solidFill>
              <a:round/>
            </a:ln>
            <a:effectLst>
              <a:outerShdw blurRad="40000" dist="23000" dir="5400000" rotWithShape="0">
                <a:srgbClr val="000000">
                  <a:alpha val="35000"/>
                </a:srgbClr>
              </a:outerShdw>
            </a:effectLst>
          </c:spPr>
          <c:marker>
            <c:symbol val="none"/>
          </c:marker>
          <c:val>
            <c:numRef>
              <c:f>Resumen!$H$125:$H$134</c:f>
              <c:numCache>
                <c:formatCode>0.0</c:formatCode>
                <c:ptCount val="10"/>
                <c:pt idx="0">
                  <c:v>-1.2614766666666808E-2</c:v>
                </c:pt>
                <c:pt idx="1">
                  <c:v>-5.5884695833333359E-2</c:v>
                </c:pt>
                <c:pt idx="2">
                  <c:v>-7.7754429166668609E-2</c:v>
                </c:pt>
                <c:pt idx="3">
                  <c:v>-6.8204279166661774E-2</c:v>
                </c:pt>
                <c:pt idx="4">
                  <c:v>-6.333305416666235E-2</c:v>
                </c:pt>
                <c:pt idx="5">
                  <c:v>-6.0621370833337102E-2</c:v>
                </c:pt>
                <c:pt idx="6">
                  <c:v>-4.9492308333321945E-2</c:v>
                </c:pt>
                <c:pt idx="7">
                  <c:v>-4.9363129166636099E-2</c:v>
                </c:pt>
                <c:pt idx="8">
                  <c:v>-4.377749166666263E-2</c:v>
                </c:pt>
                <c:pt idx="9">
                  <c:v>-1.7097816666671404E-2</c:v>
                </c:pt>
              </c:numCache>
            </c:numRef>
          </c:val>
          <c:smooth val="0"/>
          <c:extLst>
            <c:ext xmlns:c16="http://schemas.microsoft.com/office/drawing/2014/chart" uri="{C3380CC4-5D6E-409C-BE32-E72D297353CC}">
              <c16:uniqueId val="{00000001-46BE-464D-9BE5-7D769AF733DF}"/>
            </c:ext>
          </c:extLst>
        </c:ser>
        <c:ser>
          <c:idx val="2"/>
          <c:order val="2"/>
          <c:tx>
            <c:strRef>
              <c:f>Resumen!$I$123</c:f>
              <c:strCache>
                <c:ptCount val="1"/>
                <c:pt idx="0">
                  <c:v>Límite Sup.</c:v>
                </c:pt>
              </c:strCache>
            </c:strRef>
          </c:tx>
          <c:spPr>
            <a:ln w="12700" cap="rnd">
              <a:solidFill>
                <a:srgbClr val="FF0000"/>
              </a:solidFill>
              <a:round/>
            </a:ln>
            <a:effectLst>
              <a:outerShdw blurRad="40000" dist="23000" dir="5400000" rotWithShape="0">
                <a:srgbClr val="000000">
                  <a:alpha val="35000"/>
                </a:srgbClr>
              </a:outerShdw>
            </a:effectLst>
          </c:spPr>
          <c:marker>
            <c:symbol val="none"/>
          </c:marker>
          <c:val>
            <c:numRef>
              <c:f>Resumen!$I$125:$I$134</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2-46BE-464D-9BE5-7D769AF733DF}"/>
            </c:ext>
          </c:extLst>
        </c:ser>
        <c:ser>
          <c:idx val="3"/>
          <c:order val="3"/>
          <c:tx>
            <c:strRef>
              <c:f>Resumen!$J$123</c:f>
              <c:strCache>
                <c:ptCount val="1"/>
                <c:pt idx="0">
                  <c:v>Límite Inf.</c:v>
                </c:pt>
              </c:strCache>
            </c:strRef>
          </c:tx>
          <c:spPr>
            <a:ln w="12700" cap="rnd">
              <a:solidFill>
                <a:srgbClr val="FF0000"/>
              </a:solidFill>
              <a:round/>
            </a:ln>
            <a:effectLst>
              <a:outerShdw blurRad="40000" dist="23000" dir="5400000" rotWithShape="0">
                <a:srgbClr val="000000">
                  <a:alpha val="35000"/>
                </a:srgbClr>
              </a:outerShdw>
            </a:effectLst>
          </c:spPr>
          <c:marker>
            <c:symbol val="none"/>
          </c:marker>
          <c:val>
            <c:numRef>
              <c:f>Resumen!$J$125:$J$134</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3-46BE-464D-9BE5-7D769AF733DF}"/>
            </c:ext>
          </c:extLst>
        </c:ser>
        <c:dLbls>
          <c:showLegendKey val="0"/>
          <c:showVal val="0"/>
          <c:showCatName val="0"/>
          <c:showSerName val="0"/>
          <c:showPercent val="0"/>
          <c:showBubbleSize val="0"/>
        </c:dLbls>
        <c:smooth val="0"/>
        <c:axId val="233166080"/>
        <c:axId val="233166640"/>
      </c:lineChart>
      <c:catAx>
        <c:axId val="233166080"/>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233166640"/>
        <c:crosses val="autoZero"/>
        <c:auto val="1"/>
        <c:lblAlgn val="ctr"/>
        <c:lblOffset val="100"/>
        <c:noMultiLvlLbl val="0"/>
      </c:catAx>
      <c:valAx>
        <c:axId val="233166640"/>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233166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CO" sz="1200" b="1" i="0" baseline="0">
                <a:effectLst/>
              </a:rPr>
              <a:t>Linealidad 1%;  Inicial vs Final</a:t>
            </a:r>
            <a:endParaRPr lang="es-CO" sz="1200">
              <a:effectLst/>
            </a:endParaRPr>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CO"/>
        </a:p>
      </c:txPr>
    </c:title>
    <c:autoTitleDeleted val="0"/>
    <c:plotArea>
      <c:layout/>
      <c:lineChart>
        <c:grouping val="standard"/>
        <c:varyColors val="0"/>
        <c:ser>
          <c:idx val="0"/>
          <c:order val="0"/>
          <c:tx>
            <c:strRef>
              <c:f>Resumen!$G$92</c:f>
              <c:strCache>
                <c:ptCount val="1"/>
                <c:pt idx="0">
                  <c:v>Lin. 1% Inicial</c:v>
                </c:pt>
              </c:strCache>
            </c:strRef>
          </c:tx>
          <c:spPr>
            <a:ln w="12700" cap="rnd">
              <a:solidFill>
                <a:srgbClr val="FFFF00"/>
              </a:solidFill>
              <a:round/>
            </a:ln>
            <a:effectLst>
              <a:outerShdw blurRad="40000" dist="23000" dir="5400000" rotWithShape="0">
                <a:srgbClr val="000000">
                  <a:alpha val="35000"/>
                </a:srgbClr>
              </a:outerShdw>
            </a:effectLst>
          </c:spPr>
          <c:marker>
            <c:symbol val="none"/>
          </c:marker>
          <c:val>
            <c:numRef>
              <c:f>Resumen!$G$94:$G$103</c:f>
              <c:numCache>
                <c:formatCode>0.0</c:formatCode>
                <c:ptCount val="10"/>
                <c:pt idx="0">
                  <c:v>-2.4976749999999017E-2</c:v>
                </c:pt>
                <c:pt idx="1">
                  <c:v>-1.4858924999998633E-2</c:v>
                </c:pt>
                <c:pt idx="2">
                  <c:v>-5.3533024999995855E-2</c:v>
                </c:pt>
                <c:pt idx="3">
                  <c:v>-2.4583249999994901E-2</c:v>
                </c:pt>
                <c:pt idx="4">
                  <c:v>-4.2787774999999327E-2</c:v>
                </c:pt>
                <c:pt idx="5">
                  <c:v>-6.1637250000001136E-2</c:v>
                </c:pt>
                <c:pt idx="6">
                  <c:v>-5.1735025000004951E-2</c:v>
                </c:pt>
                <c:pt idx="7">
                  <c:v>-1.6519649999986539E-2</c:v>
                </c:pt>
                <c:pt idx="8">
                  <c:v>-1.9920500000000629E-2</c:v>
                </c:pt>
                <c:pt idx="9">
                  <c:v>1.7050249999999777E-2</c:v>
                </c:pt>
              </c:numCache>
            </c:numRef>
          </c:val>
          <c:smooth val="0"/>
          <c:extLst>
            <c:ext xmlns:c16="http://schemas.microsoft.com/office/drawing/2014/chart" uri="{C3380CC4-5D6E-409C-BE32-E72D297353CC}">
              <c16:uniqueId val="{00000000-58CE-47BD-B8BC-E36583E64C91}"/>
            </c:ext>
          </c:extLst>
        </c:ser>
        <c:ser>
          <c:idx val="1"/>
          <c:order val="1"/>
          <c:tx>
            <c:strRef>
              <c:f>Resumen!$H$92</c:f>
              <c:strCache>
                <c:ptCount val="1"/>
                <c:pt idx="0">
                  <c:v>Lin. 1% Final</c:v>
                </c:pt>
              </c:strCache>
            </c:strRef>
          </c:tx>
          <c:spPr>
            <a:ln w="19050" cap="rnd">
              <a:solidFill>
                <a:srgbClr val="00B050"/>
              </a:solidFill>
              <a:round/>
            </a:ln>
            <a:effectLst>
              <a:outerShdw blurRad="40000" dist="23000" dir="5400000" rotWithShape="0">
                <a:srgbClr val="000000">
                  <a:alpha val="35000"/>
                </a:srgbClr>
              </a:outerShdw>
            </a:effectLst>
          </c:spPr>
          <c:marker>
            <c:symbol val="none"/>
          </c:marker>
          <c:val>
            <c:numRef>
              <c:f>Resumen!$H$94:$H$103</c:f>
              <c:numCache>
                <c:formatCode>0.0</c:formatCode>
                <c:ptCount val="10"/>
                <c:pt idx="0">
                  <c:v>-2.4976749999999017E-2</c:v>
                </c:pt>
                <c:pt idx="1">
                  <c:v>-1.4858924999998633E-2</c:v>
                </c:pt>
                <c:pt idx="2">
                  <c:v>-5.3533024999995855E-2</c:v>
                </c:pt>
                <c:pt idx="3">
                  <c:v>-2.4583249999994901E-2</c:v>
                </c:pt>
                <c:pt idx="4">
                  <c:v>-4.2787774999999327E-2</c:v>
                </c:pt>
                <c:pt idx="5">
                  <c:v>-6.1637250000001136E-2</c:v>
                </c:pt>
                <c:pt idx="6">
                  <c:v>-5.1735025000004951E-2</c:v>
                </c:pt>
                <c:pt idx="7">
                  <c:v>-1.6519649999986539E-2</c:v>
                </c:pt>
                <c:pt idx="8">
                  <c:v>-1.9920500000000629E-2</c:v>
                </c:pt>
                <c:pt idx="9">
                  <c:v>1.7050249999999777E-2</c:v>
                </c:pt>
              </c:numCache>
            </c:numRef>
          </c:val>
          <c:smooth val="0"/>
          <c:extLst>
            <c:ext xmlns:c16="http://schemas.microsoft.com/office/drawing/2014/chart" uri="{C3380CC4-5D6E-409C-BE32-E72D297353CC}">
              <c16:uniqueId val="{00000001-58CE-47BD-B8BC-E36583E64C91}"/>
            </c:ext>
          </c:extLst>
        </c:ser>
        <c:ser>
          <c:idx val="2"/>
          <c:order val="2"/>
          <c:tx>
            <c:strRef>
              <c:f>Resumen!$I$92</c:f>
              <c:strCache>
                <c:ptCount val="1"/>
                <c:pt idx="0">
                  <c:v>Límite Sup.</c:v>
                </c:pt>
              </c:strCache>
            </c:strRef>
          </c:tx>
          <c:spPr>
            <a:ln w="12700" cap="rnd">
              <a:solidFill>
                <a:srgbClr val="FF0000"/>
              </a:solidFill>
              <a:round/>
            </a:ln>
            <a:effectLst>
              <a:outerShdw blurRad="40000" dist="23000" dir="5400000" rotWithShape="0">
                <a:srgbClr val="000000">
                  <a:alpha val="35000"/>
                </a:srgbClr>
              </a:outerShdw>
            </a:effectLst>
          </c:spPr>
          <c:marker>
            <c:symbol val="none"/>
          </c:marker>
          <c:val>
            <c:numRef>
              <c:f>Resumen!$I$94:$I$103</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2-58CE-47BD-B8BC-E36583E64C91}"/>
            </c:ext>
          </c:extLst>
        </c:ser>
        <c:ser>
          <c:idx val="3"/>
          <c:order val="3"/>
          <c:tx>
            <c:strRef>
              <c:f>Resumen!$J$92</c:f>
              <c:strCache>
                <c:ptCount val="1"/>
                <c:pt idx="0">
                  <c:v>Límite Inf.</c:v>
                </c:pt>
              </c:strCache>
            </c:strRef>
          </c:tx>
          <c:spPr>
            <a:ln w="12700" cap="rnd">
              <a:solidFill>
                <a:srgbClr val="FF0000"/>
              </a:solidFill>
              <a:round/>
            </a:ln>
            <a:effectLst>
              <a:outerShdw blurRad="40000" dist="23000" dir="5400000" rotWithShape="0">
                <a:srgbClr val="000000">
                  <a:alpha val="35000"/>
                </a:srgbClr>
              </a:outerShdw>
            </a:effectLst>
          </c:spPr>
          <c:marker>
            <c:symbol val="none"/>
          </c:marker>
          <c:val>
            <c:numRef>
              <c:f>Resumen!$J$94:$J$103</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3-58CE-47BD-B8BC-E36583E64C91}"/>
            </c:ext>
          </c:extLst>
        </c:ser>
        <c:dLbls>
          <c:showLegendKey val="0"/>
          <c:showVal val="0"/>
          <c:showCatName val="0"/>
          <c:showSerName val="0"/>
          <c:showPercent val="0"/>
          <c:showBubbleSize val="0"/>
        </c:dLbls>
        <c:smooth val="0"/>
        <c:axId val="233258000"/>
        <c:axId val="233258560"/>
      </c:lineChart>
      <c:catAx>
        <c:axId val="233258000"/>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233258560"/>
        <c:crosses val="autoZero"/>
        <c:auto val="1"/>
        <c:lblAlgn val="ctr"/>
        <c:lblOffset val="100"/>
        <c:noMultiLvlLbl val="0"/>
      </c:catAx>
      <c:valAx>
        <c:axId val="233258560"/>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233258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CO" sz="1200" b="1" i="0" baseline="0">
                <a:effectLst/>
              </a:rPr>
              <a:t>Linealidad 1%;  Inicial vs Final</a:t>
            </a:r>
            <a:endParaRPr lang="es-CO" sz="1200">
              <a:effectLst/>
            </a:endParaRPr>
          </a:p>
        </c:rich>
      </c:tx>
      <c:overlay val="0"/>
      <c:spPr>
        <a:noFill/>
        <a:ln>
          <a:noFill/>
        </a:ln>
        <a:effectLst/>
      </c:spPr>
      <c:txPr>
        <a:bodyPr rot="0" spcFirstLastPara="1" vertOverflow="ellipsis" vert="horz" wrap="square" anchor="ctr" anchorCtr="1"/>
        <a:lstStyle/>
        <a:p>
          <a:pPr>
            <a:defRPr sz="12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CO"/>
        </a:p>
      </c:txPr>
    </c:title>
    <c:autoTitleDeleted val="0"/>
    <c:plotArea>
      <c:layout/>
      <c:lineChart>
        <c:grouping val="standard"/>
        <c:varyColors val="0"/>
        <c:ser>
          <c:idx val="0"/>
          <c:order val="0"/>
          <c:tx>
            <c:strRef>
              <c:f>Resumen!$G$107</c:f>
              <c:strCache>
                <c:ptCount val="1"/>
                <c:pt idx="0">
                  <c:v>Lin. 1% Inicial</c:v>
                </c:pt>
              </c:strCache>
            </c:strRef>
          </c:tx>
          <c:spPr>
            <a:ln w="12700" cap="rnd">
              <a:solidFill>
                <a:srgbClr val="FFFF00"/>
              </a:solidFill>
              <a:round/>
            </a:ln>
            <a:effectLst>
              <a:outerShdw blurRad="40000" dist="23000" dir="5400000" rotWithShape="0">
                <a:srgbClr val="000000">
                  <a:alpha val="35000"/>
                </a:srgbClr>
              </a:outerShdw>
            </a:effectLst>
          </c:spPr>
          <c:marker>
            <c:symbol val="none"/>
          </c:marker>
          <c:val>
            <c:numRef>
              <c:f>Resumen!$G$109:$G$118</c:f>
              <c:numCache>
                <c:formatCode>0.0</c:formatCode>
                <c:ptCount val="10"/>
                <c:pt idx="0">
                  <c:v>6.8149249999990506E-3</c:v>
                </c:pt>
                <c:pt idx="1">
                  <c:v>-5.3081550000001698E-2</c:v>
                </c:pt>
                <c:pt idx="2">
                  <c:v>-0.10237579999999866</c:v>
                </c:pt>
                <c:pt idx="3">
                  <c:v>-4.9932125000003678E-2</c:v>
                </c:pt>
                <c:pt idx="4">
                  <c:v>-1.7904075000001286E-2</c:v>
                </c:pt>
                <c:pt idx="5">
                  <c:v>-3.2877974999996694E-2</c:v>
                </c:pt>
                <c:pt idx="6">
                  <c:v>-5.3299499999980068E-3</c:v>
                </c:pt>
                <c:pt idx="7">
                  <c:v>-2.1804425000016184E-2</c:v>
                </c:pt>
                <c:pt idx="8">
                  <c:v>-4.7352699999976267E-2</c:v>
                </c:pt>
                <c:pt idx="9">
                  <c:v>9.0296250000051256E-3</c:v>
                </c:pt>
              </c:numCache>
            </c:numRef>
          </c:val>
          <c:smooth val="0"/>
          <c:extLst>
            <c:ext xmlns:c16="http://schemas.microsoft.com/office/drawing/2014/chart" uri="{C3380CC4-5D6E-409C-BE32-E72D297353CC}">
              <c16:uniqueId val="{00000000-FDE0-4C85-8420-B9C20D00166B}"/>
            </c:ext>
          </c:extLst>
        </c:ser>
        <c:ser>
          <c:idx val="1"/>
          <c:order val="1"/>
          <c:tx>
            <c:strRef>
              <c:f>Resumen!$H$107</c:f>
              <c:strCache>
                <c:ptCount val="1"/>
                <c:pt idx="0">
                  <c:v>Lin. 1% Final</c:v>
                </c:pt>
              </c:strCache>
            </c:strRef>
          </c:tx>
          <c:spPr>
            <a:ln w="19050" cap="rnd">
              <a:solidFill>
                <a:srgbClr val="00B050"/>
              </a:solidFill>
              <a:round/>
            </a:ln>
            <a:effectLst>
              <a:outerShdw blurRad="40000" dist="23000" dir="5400000" rotWithShape="0">
                <a:srgbClr val="000000">
                  <a:alpha val="35000"/>
                </a:srgbClr>
              </a:outerShdw>
            </a:effectLst>
          </c:spPr>
          <c:marker>
            <c:symbol val="none"/>
          </c:marker>
          <c:val>
            <c:numRef>
              <c:f>Resumen!$H$109:$H$118</c:f>
              <c:numCache>
                <c:formatCode>0.0</c:formatCode>
                <c:ptCount val="10"/>
                <c:pt idx="0">
                  <c:v>6.8149249999990506E-3</c:v>
                </c:pt>
                <c:pt idx="1">
                  <c:v>-5.3081550000001698E-2</c:v>
                </c:pt>
                <c:pt idx="2">
                  <c:v>-0.10237579999999866</c:v>
                </c:pt>
                <c:pt idx="3">
                  <c:v>-4.9932125000003678E-2</c:v>
                </c:pt>
                <c:pt idx="4">
                  <c:v>-1.7904075000001286E-2</c:v>
                </c:pt>
                <c:pt idx="5">
                  <c:v>-3.2877974999996694E-2</c:v>
                </c:pt>
                <c:pt idx="6">
                  <c:v>-5.3299499999980068E-3</c:v>
                </c:pt>
                <c:pt idx="7">
                  <c:v>-2.1804425000016184E-2</c:v>
                </c:pt>
                <c:pt idx="8">
                  <c:v>-4.7352699999976267E-2</c:v>
                </c:pt>
                <c:pt idx="9">
                  <c:v>9.0296250000051256E-3</c:v>
                </c:pt>
              </c:numCache>
            </c:numRef>
          </c:val>
          <c:smooth val="0"/>
          <c:extLst>
            <c:ext xmlns:c16="http://schemas.microsoft.com/office/drawing/2014/chart" uri="{C3380CC4-5D6E-409C-BE32-E72D297353CC}">
              <c16:uniqueId val="{00000001-FDE0-4C85-8420-B9C20D00166B}"/>
            </c:ext>
          </c:extLst>
        </c:ser>
        <c:ser>
          <c:idx val="2"/>
          <c:order val="2"/>
          <c:tx>
            <c:strRef>
              <c:f>Resumen!$I$107</c:f>
              <c:strCache>
                <c:ptCount val="1"/>
                <c:pt idx="0">
                  <c:v>Límite Sup.</c:v>
                </c:pt>
              </c:strCache>
            </c:strRef>
          </c:tx>
          <c:spPr>
            <a:ln w="12700" cap="rnd">
              <a:solidFill>
                <a:srgbClr val="FF0000"/>
              </a:solidFill>
              <a:round/>
            </a:ln>
            <a:effectLst>
              <a:outerShdw blurRad="40000" dist="23000" dir="5400000" rotWithShape="0">
                <a:srgbClr val="000000">
                  <a:alpha val="35000"/>
                </a:srgbClr>
              </a:outerShdw>
            </a:effectLst>
          </c:spPr>
          <c:marker>
            <c:symbol val="none"/>
          </c:marker>
          <c:val>
            <c:numRef>
              <c:f>Resumen!$I$109:$I$118</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2-FDE0-4C85-8420-B9C20D00166B}"/>
            </c:ext>
          </c:extLst>
        </c:ser>
        <c:ser>
          <c:idx val="3"/>
          <c:order val="3"/>
          <c:tx>
            <c:strRef>
              <c:f>Resumen!$J$107</c:f>
              <c:strCache>
                <c:ptCount val="1"/>
                <c:pt idx="0">
                  <c:v>Límite Inf.</c:v>
                </c:pt>
              </c:strCache>
            </c:strRef>
          </c:tx>
          <c:spPr>
            <a:ln w="12700" cap="rnd">
              <a:solidFill>
                <a:srgbClr val="FF0000"/>
              </a:solidFill>
              <a:round/>
            </a:ln>
            <a:effectLst>
              <a:outerShdw blurRad="40000" dist="23000" dir="5400000" rotWithShape="0">
                <a:srgbClr val="000000">
                  <a:alpha val="35000"/>
                </a:srgbClr>
              </a:outerShdw>
            </a:effectLst>
          </c:spPr>
          <c:marker>
            <c:symbol val="none"/>
          </c:marker>
          <c:val>
            <c:numRef>
              <c:f>Resumen!$J$109:$J$118</c:f>
              <c:numCache>
                <c:formatCode>General</c:formatCode>
                <c:ptCount val="10"/>
                <c:pt idx="0">
                  <c:v>-1</c:v>
                </c:pt>
                <c:pt idx="1">
                  <c:v>-1</c:v>
                </c:pt>
                <c:pt idx="2">
                  <c:v>-1</c:v>
                </c:pt>
                <c:pt idx="3">
                  <c:v>-1</c:v>
                </c:pt>
                <c:pt idx="4">
                  <c:v>-1</c:v>
                </c:pt>
                <c:pt idx="5">
                  <c:v>-1</c:v>
                </c:pt>
                <c:pt idx="6">
                  <c:v>-1</c:v>
                </c:pt>
                <c:pt idx="7">
                  <c:v>-1</c:v>
                </c:pt>
                <c:pt idx="8">
                  <c:v>-1</c:v>
                </c:pt>
                <c:pt idx="9">
                  <c:v>-1</c:v>
                </c:pt>
              </c:numCache>
            </c:numRef>
          </c:val>
          <c:smooth val="0"/>
          <c:extLst>
            <c:ext xmlns:c16="http://schemas.microsoft.com/office/drawing/2014/chart" uri="{C3380CC4-5D6E-409C-BE32-E72D297353CC}">
              <c16:uniqueId val="{00000003-FDE0-4C85-8420-B9C20D00166B}"/>
            </c:ext>
          </c:extLst>
        </c:ser>
        <c:dLbls>
          <c:showLegendKey val="0"/>
          <c:showVal val="0"/>
          <c:showCatName val="0"/>
          <c:showSerName val="0"/>
          <c:showPercent val="0"/>
          <c:showBubbleSize val="0"/>
        </c:dLbls>
        <c:smooth val="0"/>
        <c:axId val="282947808"/>
        <c:axId val="282948368"/>
      </c:lineChart>
      <c:catAx>
        <c:axId val="282947808"/>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282948368"/>
        <c:crosses val="autoZero"/>
        <c:auto val="1"/>
        <c:lblAlgn val="ctr"/>
        <c:lblOffset val="100"/>
        <c:noMultiLvlLbl val="0"/>
      </c:catAx>
      <c:valAx>
        <c:axId val="282948368"/>
        <c:scaling>
          <c:orientation val="minMax"/>
        </c:scaling>
        <c:delete val="0"/>
        <c:axPos val="l"/>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crossAx val="282947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CO"/>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s-CO"/>
              <a:t>Comparación Incertidumbres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s-CO"/>
        </a:p>
      </c:txPr>
    </c:title>
    <c:autoTitleDeleted val="0"/>
    <c:plotArea>
      <c:layout/>
      <c:barChart>
        <c:barDir val="col"/>
        <c:grouping val="clustered"/>
        <c:varyColors val="0"/>
        <c:ser>
          <c:idx val="1"/>
          <c:order val="0"/>
          <c:tx>
            <c:strRef>
              <c:f>Uexp!$S$7</c:f>
              <c:strCache>
                <c:ptCount val="1"/>
                <c:pt idx="0">
                  <c:v>U_Final_val</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Uexp!$E$8:$E$19</c:f>
              <c:numCache>
                <c:formatCode>0.000</c:formatCode>
                <c:ptCount val="12"/>
                <c:pt idx="0">
                  <c:v>-0.14120645833333334</c:v>
                </c:pt>
                <c:pt idx="1">
                  <c:v>47.222916666666663</c:v>
                </c:pt>
                <c:pt idx="2">
                  <c:v>93.736458333333317</c:v>
                </c:pt>
                <c:pt idx="3">
                  <c:v>128.90416666666667</c:v>
                </c:pt>
                <c:pt idx="4">
                  <c:v>183.60208333333335</c:v>
                </c:pt>
                <c:pt idx="5">
                  <c:v>224.45416666666668</c:v>
                </c:pt>
                <c:pt idx="6">
                  <c:v>270.7</c:v>
                </c:pt>
                <c:pt idx="7">
                  <c:v>326.46458333333339</c:v>
                </c:pt>
                <c:pt idx="8">
                  <c:v>367.03958333333338</c:v>
                </c:pt>
                <c:pt idx="9">
                  <c:v>408.125</c:v>
                </c:pt>
                <c:pt idx="10">
                  <c:v>456.75</c:v>
                </c:pt>
                <c:pt idx="11">
                  <c:v>-6.1537770833333331E-2</c:v>
                </c:pt>
              </c:numCache>
            </c:numRef>
          </c:cat>
          <c:val>
            <c:numRef>
              <c:f>Uexp!$S$8:$S$19</c:f>
              <c:numCache>
                <c:formatCode>0.000</c:formatCode>
                <c:ptCount val="12"/>
                <c:pt idx="0">
                  <c:v>0.64040724048916065</c:v>
                </c:pt>
                <c:pt idx="1">
                  <c:v>0.71065454171118814</c:v>
                </c:pt>
                <c:pt idx="2">
                  <c:v>0.84140481307909321</c:v>
                </c:pt>
                <c:pt idx="3">
                  <c:v>0.97425949463717931</c:v>
                </c:pt>
                <c:pt idx="4">
                  <c:v>1.2270739549582721</c:v>
                </c:pt>
                <c:pt idx="5">
                  <c:v>1.4434330929126995</c:v>
                </c:pt>
                <c:pt idx="6">
                  <c:v>1.7065559011825799</c:v>
                </c:pt>
                <c:pt idx="7">
                  <c:v>2.0349933803785478</c:v>
                </c:pt>
                <c:pt idx="8">
                  <c:v>2.2716601366909774</c:v>
                </c:pt>
                <c:pt idx="9">
                  <c:v>2.5010714709580357</c:v>
                </c:pt>
                <c:pt idx="10">
                  <c:v>2.7491070618901414</c:v>
                </c:pt>
                <c:pt idx="11">
                  <c:v>0.6404657914827423</c:v>
                </c:pt>
              </c:numCache>
            </c:numRef>
          </c:val>
          <c:extLst>
            <c:ext xmlns:c16="http://schemas.microsoft.com/office/drawing/2014/chart" uri="{C3380CC4-5D6E-409C-BE32-E72D297353CC}">
              <c16:uniqueId val="{00000013-6FB4-48A7-BAC2-425012047F37}"/>
            </c:ext>
          </c:extLst>
        </c:ser>
        <c:ser>
          <c:idx val="0"/>
          <c:order val="1"/>
          <c:tx>
            <c:strRef>
              <c:f>Uexp!$O$7</c:f>
              <c:strCache>
                <c:ptCount val="1"/>
                <c:pt idx="0">
                  <c:v>Ucmc</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Uexp!$E$8:$E$19</c:f>
              <c:numCache>
                <c:formatCode>0.000</c:formatCode>
                <c:ptCount val="12"/>
                <c:pt idx="0">
                  <c:v>-0.14120645833333334</c:v>
                </c:pt>
                <c:pt idx="1">
                  <c:v>47.222916666666663</c:v>
                </c:pt>
                <c:pt idx="2">
                  <c:v>93.736458333333317</c:v>
                </c:pt>
                <c:pt idx="3">
                  <c:v>128.90416666666667</c:v>
                </c:pt>
                <c:pt idx="4">
                  <c:v>183.60208333333335</c:v>
                </c:pt>
                <c:pt idx="5">
                  <c:v>224.45416666666668</c:v>
                </c:pt>
                <c:pt idx="6">
                  <c:v>270.7</c:v>
                </c:pt>
                <c:pt idx="7">
                  <c:v>326.46458333333339</c:v>
                </c:pt>
                <c:pt idx="8">
                  <c:v>367.03958333333338</c:v>
                </c:pt>
                <c:pt idx="9">
                  <c:v>408.125</c:v>
                </c:pt>
                <c:pt idx="10">
                  <c:v>456.75</c:v>
                </c:pt>
                <c:pt idx="11">
                  <c:v>-6.1537770833333331E-2</c:v>
                </c:pt>
              </c:numCache>
            </c:numRef>
          </c:cat>
          <c:val>
            <c:numRef>
              <c:f>Uexp!$O$8:$O$19</c:f>
              <c:numCache>
                <c:formatCode>0.000</c:formatCode>
                <c:ptCount val="12"/>
                <c:pt idx="0">
                  <c:v>0.61991420507307193</c:v>
                </c:pt>
                <c:pt idx="1">
                  <c:v>0.68502245253508098</c:v>
                </c:pt>
                <c:pt idx="2">
                  <c:v>0.81243895308417191</c:v>
                </c:pt>
                <c:pt idx="3">
                  <c:v>0.94378727077527891</c:v>
                </c:pt>
                <c:pt idx="4">
                  <c:v>1.1957905699506426</c:v>
                </c:pt>
                <c:pt idx="5">
                  <c:v>1.4126051682412366</c:v>
                </c:pt>
                <c:pt idx="6">
                  <c:v>1.6771651111773997</c:v>
                </c:pt>
                <c:pt idx="7">
                  <c:v>2.0083899887232994</c:v>
                </c:pt>
                <c:pt idx="8">
                  <c:v>2.2476400642772645</c:v>
                </c:pt>
                <c:pt idx="9">
                  <c:v>2.4800035738769526</c:v>
                </c:pt>
                <c:pt idx="10">
                  <c:v>2.7317976757718743</c:v>
                </c:pt>
                <c:pt idx="11">
                  <c:v>0.61996252671997576</c:v>
                </c:pt>
              </c:numCache>
            </c:numRef>
          </c:val>
          <c:extLst>
            <c:ext xmlns:c16="http://schemas.microsoft.com/office/drawing/2014/chart" uri="{C3380CC4-5D6E-409C-BE32-E72D297353CC}">
              <c16:uniqueId val="{00000014-6FB4-48A7-BAC2-425012047F37}"/>
            </c:ext>
          </c:extLst>
        </c:ser>
        <c:ser>
          <c:idx val="2"/>
          <c:order val="2"/>
          <c:tx>
            <c:strRef>
              <c:f>Uexp!$N$7</c:f>
              <c:strCache>
                <c:ptCount val="1"/>
                <c:pt idx="0">
                  <c:v>Ucal_expan</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Uexp!$N$8:$N$19</c:f>
              <c:numCache>
                <c:formatCode>0.000</c:formatCode>
                <c:ptCount val="12"/>
                <c:pt idx="0">
                  <c:v>0.58181990320480648</c:v>
                </c:pt>
                <c:pt idx="1">
                  <c:v>0.64119000599411924</c:v>
                </c:pt>
                <c:pt idx="2">
                  <c:v>0.79601994750203531</c:v>
                </c:pt>
                <c:pt idx="3">
                  <c:v>0.9491538250327759</c:v>
                </c:pt>
                <c:pt idx="4">
                  <c:v>1.2180008134803755</c:v>
                </c:pt>
                <c:pt idx="5">
                  <c:v>1.432674087270059</c:v>
                </c:pt>
                <c:pt idx="6">
                  <c:v>1.6837516028631805</c:v>
                </c:pt>
                <c:pt idx="7">
                  <c:v>1.9931736521417263</c:v>
                </c:pt>
                <c:pt idx="8">
                  <c:v>2.2215812323692727</c:v>
                </c:pt>
                <c:pt idx="9">
                  <c:v>2.45450083327865</c:v>
                </c:pt>
                <c:pt idx="10">
                  <c:v>2.7312901620630203</c:v>
                </c:pt>
                <c:pt idx="11">
                  <c:v>0.58181395606998099</c:v>
                </c:pt>
              </c:numCache>
            </c:numRef>
          </c:val>
          <c:extLst>
            <c:ext xmlns:c16="http://schemas.microsoft.com/office/drawing/2014/chart" uri="{C3380CC4-5D6E-409C-BE32-E72D297353CC}">
              <c16:uniqueId val="{00000015-6FB4-48A7-BAC2-425012047F37}"/>
            </c:ext>
          </c:extLst>
        </c:ser>
        <c:dLbls>
          <c:showLegendKey val="0"/>
          <c:showVal val="0"/>
          <c:showCatName val="0"/>
          <c:showSerName val="0"/>
          <c:showPercent val="0"/>
          <c:showBubbleSize val="0"/>
        </c:dLbls>
        <c:gapWidth val="100"/>
        <c:axId val="291278016"/>
        <c:axId val="291278576"/>
      </c:barChart>
      <c:catAx>
        <c:axId val="291278016"/>
        <c:scaling>
          <c:orientation val="minMax"/>
        </c:scaling>
        <c:delete val="0"/>
        <c:axPos val="b"/>
        <c:numFmt formatCode="0.000" sourceLinked="1"/>
        <c:majorTickMark val="none"/>
        <c:minorTickMark val="none"/>
        <c:tickLblPos val="nextTo"/>
        <c:spPr>
          <a:noFill/>
          <a:ln w="19050" cap="flat" cmpd="sng" algn="ctr">
            <a:solidFill>
              <a:schemeClr val="dk1">
                <a:lumMod val="75000"/>
                <a:lumOff val="25000"/>
              </a:schemeClr>
            </a:solidFill>
            <a:round/>
          </a:ln>
          <a:effectLst/>
        </c:spPr>
        <c:txPr>
          <a:bodyPr rot="-5400000" spcFirstLastPara="1" vertOverflow="ellipsis"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s-CO"/>
          </a:p>
        </c:txPr>
        <c:crossAx val="291278576"/>
        <c:crosses val="autoZero"/>
        <c:auto val="1"/>
        <c:lblAlgn val="ctr"/>
        <c:lblOffset val="100"/>
        <c:noMultiLvlLbl val="0"/>
      </c:catAx>
      <c:valAx>
        <c:axId val="291278576"/>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00" sourceLinked="1"/>
        <c:majorTickMark val="none"/>
        <c:minorTickMark val="none"/>
        <c:tickLblPos val="nextTo"/>
        <c:crossAx val="291278016"/>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CO"/>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s-CO"/>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s-CO"/>
              <a:t>Concentración vs Ufinal</a:t>
            </a:r>
          </a:p>
        </c:rich>
      </c:tx>
      <c:layout>
        <c:manualLayout>
          <c:xMode val="edge"/>
          <c:yMode val="edge"/>
          <c:x val="2.1169437153689123E-2"/>
          <c:y val="3.1111610145552322E-2"/>
        </c:manualLayout>
      </c:layout>
      <c:overlay val="0"/>
    </c:title>
    <c:autoTitleDeleted val="0"/>
    <c:plotArea>
      <c:layout>
        <c:manualLayout>
          <c:layoutTarget val="inner"/>
          <c:xMode val="edge"/>
          <c:yMode val="edge"/>
          <c:x val="7.6738783803837501E-2"/>
          <c:y val="0.169811368719957"/>
          <c:w val="0.584121944539159"/>
          <c:h val="0.72908829009070097"/>
        </c:manualLayout>
      </c:layout>
      <c:scatterChart>
        <c:scatterStyle val="lineMarker"/>
        <c:varyColors val="0"/>
        <c:ser>
          <c:idx val="0"/>
          <c:order val="0"/>
          <c:tx>
            <c:strRef>
              <c:f>Uexp!$S$7</c:f>
              <c:strCache>
                <c:ptCount val="1"/>
                <c:pt idx="0">
                  <c:v>U_Final_val</c:v>
                </c:pt>
              </c:strCache>
            </c:strRef>
          </c:tx>
          <c:spPr>
            <a:ln w="28575">
              <a:noFill/>
            </a:ln>
          </c:spPr>
          <c:dLbls>
            <c:spPr>
              <a:noFill/>
              <a:ln>
                <a:noFill/>
              </a:ln>
              <a:effectLst/>
            </c:spPr>
            <c:txPr>
              <a:bodyPr rot="-5400000" vert="horz" wrap="square" lIns="38100" tIns="19050" rIns="38100" bIns="19050" anchor="ctr">
                <a:spAutoFit/>
              </a:bodyPr>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trendline>
            <c:trendlineType val="poly"/>
            <c:order val="3"/>
            <c:dispRSqr val="0"/>
            <c:dispEq val="1"/>
            <c:trendlineLbl>
              <c:layout>
                <c:manualLayout>
                  <c:x val="0.35530734584102913"/>
                  <c:y val="-0.16134156849438941"/>
                </c:manualLayout>
              </c:layout>
              <c:numFmt formatCode="#,##0,000,000,000" sourceLinked="0"/>
              <c:txPr>
                <a:bodyPr/>
                <a:lstStyle/>
                <a:p>
                  <a:pPr>
                    <a:defRPr sz="1000" b="0" i="0" u="none" strike="noStrike" baseline="0">
                      <a:solidFill>
                        <a:srgbClr val="000000"/>
                      </a:solidFill>
                      <a:latin typeface="Calibri"/>
                      <a:ea typeface="Calibri"/>
                      <a:cs typeface="Calibri"/>
                    </a:defRPr>
                  </a:pPr>
                  <a:endParaRPr lang="es-CO"/>
                </a:p>
              </c:txPr>
            </c:trendlineLbl>
          </c:trendline>
          <c:xVal>
            <c:numRef>
              <c:f>Uexp!$E$8:$E$19</c:f>
              <c:numCache>
                <c:formatCode>0.000</c:formatCode>
                <c:ptCount val="12"/>
                <c:pt idx="0">
                  <c:v>-0.14120645833333334</c:v>
                </c:pt>
                <c:pt idx="1">
                  <c:v>47.222916666666663</c:v>
                </c:pt>
                <c:pt idx="2">
                  <c:v>93.736458333333317</c:v>
                </c:pt>
                <c:pt idx="3">
                  <c:v>128.90416666666667</c:v>
                </c:pt>
                <c:pt idx="4">
                  <c:v>183.60208333333335</c:v>
                </c:pt>
                <c:pt idx="5">
                  <c:v>224.45416666666668</c:v>
                </c:pt>
                <c:pt idx="6">
                  <c:v>270.7</c:v>
                </c:pt>
                <c:pt idx="7">
                  <c:v>326.46458333333339</c:v>
                </c:pt>
                <c:pt idx="8">
                  <c:v>367.03958333333338</c:v>
                </c:pt>
                <c:pt idx="9">
                  <c:v>408.125</c:v>
                </c:pt>
                <c:pt idx="10">
                  <c:v>456.75</c:v>
                </c:pt>
                <c:pt idx="11">
                  <c:v>-6.1537770833333331E-2</c:v>
                </c:pt>
              </c:numCache>
            </c:numRef>
          </c:xVal>
          <c:yVal>
            <c:numRef>
              <c:f>Uexp!$S$8:$S$19</c:f>
              <c:numCache>
                <c:formatCode>0.000</c:formatCode>
                <c:ptCount val="12"/>
                <c:pt idx="0">
                  <c:v>0.64040724048916065</c:v>
                </c:pt>
                <c:pt idx="1">
                  <c:v>0.71065454171118814</c:v>
                </c:pt>
                <c:pt idx="2">
                  <c:v>0.84140481307909321</c:v>
                </c:pt>
                <c:pt idx="3">
                  <c:v>0.97425949463717931</c:v>
                </c:pt>
                <c:pt idx="4">
                  <c:v>1.2270739549582721</c:v>
                </c:pt>
                <c:pt idx="5">
                  <c:v>1.4434330929126995</c:v>
                </c:pt>
                <c:pt idx="6">
                  <c:v>1.7065559011825799</c:v>
                </c:pt>
                <c:pt idx="7">
                  <c:v>2.0349933803785478</c:v>
                </c:pt>
                <c:pt idx="8">
                  <c:v>2.2716601366909774</c:v>
                </c:pt>
                <c:pt idx="9">
                  <c:v>2.5010714709580357</c:v>
                </c:pt>
                <c:pt idx="10">
                  <c:v>2.7491070618901414</c:v>
                </c:pt>
                <c:pt idx="11">
                  <c:v>0.6404657914827423</c:v>
                </c:pt>
              </c:numCache>
            </c:numRef>
          </c:yVal>
          <c:smooth val="0"/>
          <c:extLst>
            <c:ext xmlns:c16="http://schemas.microsoft.com/office/drawing/2014/chart" uri="{C3380CC4-5D6E-409C-BE32-E72D297353CC}">
              <c16:uniqueId val="{00000000-7D21-433D-AA82-503211C784C3}"/>
            </c:ext>
          </c:extLst>
        </c:ser>
        <c:dLbls>
          <c:showLegendKey val="0"/>
          <c:showVal val="0"/>
          <c:showCatName val="0"/>
          <c:showSerName val="0"/>
          <c:showPercent val="0"/>
          <c:showBubbleSize val="0"/>
        </c:dLbls>
        <c:axId val="291281376"/>
        <c:axId val="291281936"/>
      </c:scatterChart>
      <c:valAx>
        <c:axId val="291281376"/>
        <c:scaling>
          <c:orientation val="minMax"/>
        </c:scaling>
        <c:delete val="0"/>
        <c:axPos val="b"/>
        <c:numFmt formatCode="0.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CO"/>
          </a:p>
        </c:txPr>
        <c:crossAx val="291281936"/>
        <c:crosses val="autoZero"/>
        <c:crossBetween val="midCat"/>
      </c:valAx>
      <c:valAx>
        <c:axId val="291281936"/>
        <c:scaling>
          <c:orientation val="minMax"/>
        </c:scaling>
        <c:delete val="0"/>
        <c:axPos val="l"/>
        <c:majorGridlines/>
        <c:numFmt formatCode="0.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s-CO"/>
          </a:p>
        </c:txPr>
        <c:crossAx val="291281376"/>
        <c:crosses val="autoZero"/>
        <c:crossBetween val="midCat"/>
      </c:valAx>
      <c:spPr>
        <a:solidFill>
          <a:schemeClr val="accent3">
            <a:lumMod val="40000"/>
            <a:lumOff val="60000"/>
          </a:schemeClr>
        </a:solidFill>
      </c:spPr>
    </c:plotArea>
    <c:legend>
      <c:legendPos val="r"/>
      <c:layout>
        <c:manualLayout>
          <c:xMode val="edge"/>
          <c:yMode val="edge"/>
          <c:x val="0.77962914357927482"/>
          <c:y val="0.4941709465243051"/>
          <c:w val="0.2080251774083795"/>
          <c:h val="0.14745404784430327"/>
        </c:manualLayout>
      </c:layout>
      <c:overlay val="0"/>
      <c:txPr>
        <a:bodyPr/>
        <a:lstStyle/>
        <a:p>
          <a:pPr>
            <a:defRPr sz="920" b="0" i="0" u="none" strike="noStrike" baseline="0">
              <a:solidFill>
                <a:srgbClr val="000000"/>
              </a:solidFill>
              <a:latin typeface="Calibri"/>
              <a:ea typeface="Calibri"/>
              <a:cs typeface="Calibri"/>
            </a:defRPr>
          </a:pPr>
          <a:endParaRPr lang="es-CO"/>
        </a:p>
      </c:txPr>
    </c:legend>
    <c:plotVisOnly val="1"/>
    <c:dispBlanksAs val="gap"/>
    <c:showDLblsOverMax val="0"/>
  </c:chart>
  <c:spPr>
    <a:solidFill>
      <a:schemeClr val="accent3">
        <a:lumMod val="40000"/>
        <a:lumOff val="60000"/>
      </a:schemeClr>
    </a:solidFill>
  </c:spPr>
  <c:txPr>
    <a:bodyPr/>
    <a:lstStyle/>
    <a:p>
      <a:pPr>
        <a:defRPr sz="1000" b="0" i="0" u="none" strike="noStrike" baseline="0">
          <a:solidFill>
            <a:srgbClr val="000000"/>
          </a:solidFill>
          <a:latin typeface="Calibri"/>
          <a:ea typeface="Calibri"/>
          <a:cs typeface="Calibri"/>
        </a:defRPr>
      </a:pPr>
      <a:endParaRPr lang="es-CO"/>
    </a:p>
  </c:txPr>
  <c:printSettings>
    <c:headerFooter/>
    <c:pageMargins b="0.75" l="0.7" r="0.7" t="0.75" header="0.3" footer="0.3"/>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US"/>
              <a:t>Diferencia sin Offset</a:t>
            </a:r>
            <a:r>
              <a:rPr lang="es-US" baseline="0"/>
              <a:t> </a:t>
            </a:r>
            <a:endParaRPr lang="es-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ndard"/>
        <c:varyColors val="0"/>
        <c:ser>
          <c:idx val="0"/>
          <c:order val="0"/>
          <c:tx>
            <c:strRef>
              <c:f>EcuOffset!$E$7</c:f>
              <c:strCache>
                <c:ptCount val="1"/>
                <c:pt idx="0">
                  <c:v>U_eval - CMC</c:v>
                </c:pt>
              </c:strCache>
            </c:strRef>
          </c:tx>
          <c:spPr>
            <a:ln w="28575" cap="rnd">
              <a:solidFill>
                <a:schemeClr val="accent1"/>
              </a:solidFill>
              <a:round/>
            </a:ln>
            <a:effectLst/>
          </c:spPr>
          <c:marker>
            <c:symbol val="none"/>
          </c:marker>
          <c:cat>
            <c:numRef>
              <c:f>EcuOffset!$B$8:$B$508</c:f>
              <c:numCache>
                <c:formatCode>General</c:formatCode>
                <c:ptCount val="5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numCache>
            </c:numRef>
          </c:cat>
          <c:val>
            <c:numRef>
              <c:f>EcuOffset!$E$8:$E$508</c:f>
              <c:numCache>
                <c:formatCode>0.00000</c:formatCode>
                <c:ptCount val="501"/>
                <c:pt idx="0">
                  <c:v>0</c:v>
                </c:pt>
                <c:pt idx="1">
                  <c:v>1.2787556616500328E-4</c:v>
                </c:pt>
                <c:pt idx="2">
                  <c:v>2.5488275922092019E-4</c:v>
                </c:pt>
                <c:pt idx="3">
                  <c:v>3.8102340288814762E-4</c:v>
                </c:pt>
                <c:pt idx="4">
                  <c:v>5.0629932088730456E-4</c:v>
                </c:pt>
                <c:pt idx="5">
                  <c:v>6.3071233693856588E-4</c:v>
                </c:pt>
                <c:pt idx="6">
                  <c:v>7.5426427476266156E-4</c:v>
                </c:pt>
                <c:pt idx="7">
                  <c:v>8.7695695807965546E-4</c:v>
                </c:pt>
                <c:pt idx="8">
                  <c:v>9.9879221061038859E-4</c:v>
                </c:pt>
                <c:pt idx="9">
                  <c:v>1.1197718560750358E-3</c:v>
                </c:pt>
                <c:pt idx="10">
                  <c:v>1.2398977181942161E-3</c:v>
                </c:pt>
                <c:pt idx="11">
                  <c:v>1.3591716206882154E-3</c:v>
                </c:pt>
                <c:pt idx="12">
                  <c:v>1.4775953872776526E-3</c:v>
                </c:pt>
                <c:pt idx="13">
                  <c:v>1.5951708416827026E-3</c:v>
                </c:pt>
                <c:pt idx="14">
                  <c:v>1.7118998076239844E-3</c:v>
                </c:pt>
                <c:pt idx="15">
                  <c:v>1.8277841088218949E-3</c:v>
                </c:pt>
                <c:pt idx="16">
                  <c:v>1.9428255689970531E-3</c:v>
                </c:pt>
                <c:pt idx="17">
                  <c:v>2.0570260118696337E-3</c:v>
                </c:pt>
                <c:pt idx="18">
                  <c:v>2.1703872611600339E-3</c:v>
                </c:pt>
                <c:pt idx="19">
                  <c:v>2.2829111405890945E-3</c:v>
                </c:pt>
                <c:pt idx="20">
                  <c:v>2.3945994738768794E-3</c:v>
                </c:pt>
                <c:pt idx="21">
                  <c:v>2.5054540847438966E-3</c:v>
                </c:pt>
                <c:pt idx="22">
                  <c:v>2.615476796910654E-3</c:v>
                </c:pt>
                <c:pt idx="23">
                  <c:v>2.7246694340976596E-3</c:v>
                </c:pt>
                <c:pt idx="24">
                  <c:v>2.8330338200251992E-3</c:v>
                </c:pt>
                <c:pt idx="25">
                  <c:v>2.9405717784138918E-3</c:v>
                </c:pt>
                <c:pt idx="26">
                  <c:v>3.0472851329839123E-3</c:v>
                </c:pt>
                <c:pt idx="27">
                  <c:v>3.1531757074559907E-3</c:v>
                </c:pt>
                <c:pt idx="28">
                  <c:v>3.2582453255504129E-3</c:v>
                </c:pt>
                <c:pt idx="29">
                  <c:v>3.3624958109875758E-3</c:v>
                </c:pt>
                <c:pt idx="30">
                  <c:v>3.4659289874879873E-3</c:v>
                </c:pt>
                <c:pt idx="31">
                  <c:v>3.5685466787720443E-3</c:v>
                </c:pt>
                <c:pt idx="32">
                  <c:v>3.6703507085602549E-3</c:v>
                </c:pt>
                <c:pt idx="33">
                  <c:v>3.7713429005731269E-3</c:v>
                </c:pt>
                <c:pt idx="34">
                  <c:v>3.8715250785310573E-3</c:v>
                </c:pt>
                <c:pt idx="35">
                  <c:v>3.970899066154332E-3</c:v>
                </c:pt>
                <c:pt idx="36">
                  <c:v>4.0694666871634588E-3</c:v>
                </c:pt>
                <c:pt idx="37">
                  <c:v>4.1672297652789458E-3</c:v>
                </c:pt>
                <c:pt idx="38">
                  <c:v>4.2641901242211899E-3</c:v>
                </c:pt>
                <c:pt idx="39">
                  <c:v>4.360349587710699E-3</c:v>
                </c:pt>
                <c:pt idx="40">
                  <c:v>4.4557099794678701E-3</c:v>
                </c:pt>
                <c:pt idx="41">
                  <c:v>4.5502731232131E-3</c:v>
                </c:pt>
                <c:pt idx="42">
                  <c:v>4.6440408426667856E-3</c:v>
                </c:pt>
                <c:pt idx="43">
                  <c:v>4.737014961549546E-3</c:v>
                </c:pt>
                <c:pt idx="44">
                  <c:v>4.8291973035816671E-3</c:v>
                </c:pt>
                <c:pt idx="45">
                  <c:v>4.9205896924837678E-3</c:v>
                </c:pt>
                <c:pt idx="46">
                  <c:v>5.0111939519759119E-3</c:v>
                </c:pt>
                <c:pt idx="47">
                  <c:v>5.1010119057788295E-3</c:v>
                </c:pt>
                <c:pt idx="48">
                  <c:v>5.1900453776131394E-3</c:v>
                </c:pt>
                <c:pt idx="49">
                  <c:v>5.2782961911989057E-3</c:v>
                </c:pt>
                <c:pt idx="50">
                  <c:v>5.3657661702567472E-3</c:v>
                </c:pt>
                <c:pt idx="51">
                  <c:v>5.4524571385070608E-3</c:v>
                </c:pt>
                <c:pt idx="52">
                  <c:v>5.5383709196703546E-3</c:v>
                </c:pt>
                <c:pt idx="53">
                  <c:v>5.6235093374669143E-3</c:v>
                </c:pt>
                <c:pt idx="54">
                  <c:v>5.70787421561747E-3</c:v>
                </c:pt>
                <c:pt idx="55">
                  <c:v>5.7914673778420855E-3</c:v>
                </c:pt>
                <c:pt idx="56">
                  <c:v>5.8742906478614909E-3</c:v>
                </c:pt>
                <c:pt idx="57">
                  <c:v>5.956345849395972E-3</c:v>
                </c:pt>
                <c:pt idx="58">
                  <c:v>6.0376348061661478E-3</c:v>
                </c:pt>
                <c:pt idx="59">
                  <c:v>6.1181593418923041E-3</c:v>
                </c:pt>
                <c:pt idx="60">
                  <c:v>6.197921280294838E-3</c:v>
                </c:pt>
                <c:pt idx="61">
                  <c:v>6.2769224450942573E-3</c:v>
                </c:pt>
                <c:pt idx="62">
                  <c:v>6.3551646600110701E-3</c:v>
                </c:pt>
                <c:pt idx="63">
                  <c:v>6.4326497487656731E-3</c:v>
                </c:pt>
                <c:pt idx="64">
                  <c:v>6.5093795350784633E-3</c:v>
                </c:pt>
                <c:pt idx="65">
                  <c:v>6.5853558426698378E-3</c:v>
                </c:pt>
                <c:pt idx="66">
                  <c:v>6.6605804952604153E-3</c:v>
                </c:pt>
                <c:pt idx="67">
                  <c:v>6.7350553165704818E-3</c:v>
                </c:pt>
                <c:pt idx="68">
                  <c:v>6.8087821303205454E-3</c:v>
                </c:pt>
                <c:pt idx="69">
                  <c:v>6.8817627602310028E-3</c:v>
                </c:pt>
                <c:pt idx="70">
                  <c:v>6.953999030022362E-3</c:v>
                </c:pt>
                <c:pt idx="71">
                  <c:v>7.0254927634150199E-3</c:v>
                </c:pt>
                <c:pt idx="72">
                  <c:v>7.0962457841292625E-3</c:v>
                </c:pt>
                <c:pt idx="73">
                  <c:v>7.1662599158858198E-3</c:v>
                </c:pt>
                <c:pt idx="74">
                  <c:v>7.2355369824049776E-3</c:v>
                </c:pt>
                <c:pt idx="75">
                  <c:v>7.3040788074072438E-3</c:v>
                </c:pt>
                <c:pt idx="76">
                  <c:v>7.3718872146129044E-3</c:v>
                </c:pt>
                <c:pt idx="77">
                  <c:v>7.4389640277424673E-3</c:v>
                </c:pt>
                <c:pt idx="78">
                  <c:v>7.5053110705165516E-3</c:v>
                </c:pt>
                <c:pt idx="79">
                  <c:v>7.5709301666553319E-3</c:v>
                </c:pt>
                <c:pt idx="80">
                  <c:v>7.6358231398794274E-3</c:v>
                </c:pt>
                <c:pt idx="81">
                  <c:v>7.699991813909346E-3</c:v>
                </c:pt>
                <c:pt idx="82">
                  <c:v>7.7634380124651514E-3</c:v>
                </c:pt>
                <c:pt idx="83">
                  <c:v>7.8261635592675738E-3</c:v>
                </c:pt>
                <c:pt idx="84">
                  <c:v>7.888170278037121E-3</c:v>
                </c:pt>
                <c:pt idx="85">
                  <c:v>7.949459992494079E-3</c:v>
                </c:pt>
                <c:pt idx="86">
                  <c:v>8.0100345263589556E-3</c:v>
                </c:pt>
                <c:pt idx="87">
                  <c:v>8.0698957033521479E-3</c:v>
                </c:pt>
                <c:pt idx="88">
                  <c:v>8.1290453471942747E-3</c:v>
                </c:pt>
                <c:pt idx="89">
                  <c:v>8.187485281605511E-3</c:v>
                </c:pt>
                <c:pt idx="90">
                  <c:v>8.2452173303062537E-3</c:v>
                </c:pt>
                <c:pt idx="91">
                  <c:v>8.3022433170173437E-3</c:v>
                </c:pt>
                <c:pt idx="92">
                  <c:v>8.358565065458845E-3</c:v>
                </c:pt>
                <c:pt idx="93">
                  <c:v>8.4141843993512655E-3</c:v>
                </c:pt>
                <c:pt idx="94">
                  <c:v>8.4691031424152241E-3</c:v>
                </c:pt>
                <c:pt idx="95">
                  <c:v>8.5233231183710068E-3</c:v>
                </c:pt>
                <c:pt idx="96">
                  <c:v>8.5768461509390104E-3</c:v>
                </c:pt>
                <c:pt idx="97">
                  <c:v>8.629674063840076E-3</c:v>
                </c:pt>
                <c:pt idx="98">
                  <c:v>8.6818086807939343E-3</c:v>
                </c:pt>
                <c:pt idx="99">
                  <c:v>8.7332518255215374E-3</c:v>
                </c:pt>
                <c:pt idx="100">
                  <c:v>8.7840053217432823E-3</c:v>
                </c:pt>
                <c:pt idx="101">
                  <c:v>8.8340709931794548E-3</c:v>
                </c:pt>
                <c:pt idx="102">
                  <c:v>8.8834506635505628E-3</c:v>
                </c:pt>
                <c:pt idx="103">
                  <c:v>8.9321461565771143E-3</c:v>
                </c:pt>
                <c:pt idx="104">
                  <c:v>8.9801592959795062E-3</c:v>
                </c:pt>
                <c:pt idx="105">
                  <c:v>9.0274919054781355E-3</c:v>
                </c:pt>
                <c:pt idx="106">
                  <c:v>9.074145808793399E-3</c:v>
                </c:pt>
                <c:pt idx="107">
                  <c:v>9.1201228296459158E-3</c:v>
                </c:pt>
                <c:pt idx="108">
                  <c:v>9.1654247917558607E-3</c:v>
                </c:pt>
                <c:pt idx="109">
                  <c:v>9.2100535188438526E-3</c:v>
                </c:pt>
                <c:pt idx="110">
                  <c:v>9.2540108346305106E-3</c:v>
                </c:pt>
                <c:pt idx="111">
                  <c:v>9.2972985628358984E-3</c:v>
                </c:pt>
                <c:pt idx="112">
                  <c:v>9.3399185271806351E-3</c:v>
                </c:pt>
                <c:pt idx="113">
                  <c:v>9.3818725513852286E-3</c:v>
                </c:pt>
                <c:pt idx="114">
                  <c:v>9.4231624591700758E-3</c:v>
                </c:pt>
                <c:pt idx="115">
                  <c:v>9.4637900742554626E-3</c:v>
                </c:pt>
                <c:pt idx="116">
                  <c:v>9.503757220362119E-3</c:v>
                </c:pt>
                <c:pt idx="117">
                  <c:v>9.5430657212101089E-3</c:v>
                </c:pt>
                <c:pt idx="118">
                  <c:v>9.5817174005201622E-3</c:v>
                </c:pt>
                <c:pt idx="119">
                  <c:v>9.6197140820126759E-3</c:v>
                </c:pt>
                <c:pt idx="120">
                  <c:v>9.6570575894080468E-3</c:v>
                </c:pt>
                <c:pt idx="121">
                  <c:v>9.693749746426783E-3</c:v>
                </c:pt>
                <c:pt idx="122">
                  <c:v>9.7297923767892813E-3</c:v>
                </c:pt>
                <c:pt idx="123">
                  <c:v>9.7651873042158277E-3</c:v>
                </c:pt>
                <c:pt idx="124">
                  <c:v>9.7999363524271521E-3</c:v>
                </c:pt>
                <c:pt idx="125">
                  <c:v>9.8340413451434294E-3</c:v>
                </c:pt>
                <c:pt idx="126">
                  <c:v>9.8675041060852786E-3</c:v>
                </c:pt>
                <c:pt idx="127">
                  <c:v>9.9003264589730966E-3</c:v>
                </c:pt>
                <c:pt idx="128">
                  <c:v>9.9325102275271693E-3</c:v>
                </c:pt>
                <c:pt idx="129">
                  <c:v>9.9640572354682266E-3</c:v>
                </c:pt>
                <c:pt idx="130">
                  <c:v>9.9949693065164436E-3</c:v>
                </c:pt>
                <c:pt idx="131">
                  <c:v>1.0025248264392439E-2</c:v>
                </c:pt>
                <c:pt idx="132">
                  <c:v>1.0054895932816499E-2</c:v>
                </c:pt>
                <c:pt idx="133">
                  <c:v>1.0083914135509242E-2</c:v>
                </c:pt>
                <c:pt idx="134">
                  <c:v>1.0112304696190955E-2</c:v>
                </c:pt>
                <c:pt idx="135">
                  <c:v>1.0140069438582144E-2</c:v>
                </c:pt>
                <c:pt idx="136">
                  <c:v>1.0167210186403208E-2</c:v>
                </c:pt>
                <c:pt idx="137">
                  <c:v>1.0193728763374654E-2</c:v>
                </c:pt>
                <c:pt idx="138">
                  <c:v>1.0219626993216879E-2</c:v>
                </c:pt>
                <c:pt idx="139">
                  <c:v>1.0244906699650502E-2</c:v>
                </c:pt>
                <c:pt idx="140">
                  <c:v>1.0269569706395587E-2</c:v>
                </c:pt>
                <c:pt idx="141">
                  <c:v>1.0293617837172864E-2</c:v>
                </c:pt>
                <c:pt idx="142">
                  <c:v>1.0317052915702618E-2</c:v>
                </c:pt>
                <c:pt idx="143">
                  <c:v>1.0339876765705469E-2</c:v>
                </c:pt>
                <c:pt idx="144">
                  <c:v>1.0362091210901703E-2</c:v>
                </c:pt>
                <c:pt idx="145">
                  <c:v>1.0383698075012049E-2</c:v>
                </c:pt>
                <c:pt idx="146">
                  <c:v>1.0404699181756127E-2</c:v>
                </c:pt>
                <c:pt idx="147">
                  <c:v>1.0425096354855556E-2</c:v>
                </c:pt>
                <c:pt idx="148">
                  <c:v>1.0444891418029956E-2</c:v>
                </c:pt>
                <c:pt idx="149">
                  <c:v>1.0464086194999833E-2</c:v>
                </c:pt>
                <c:pt idx="150">
                  <c:v>1.0482682509485697E-2</c:v>
                </c:pt>
                <c:pt idx="151">
                  <c:v>1.0500682185208499E-2</c:v>
                </c:pt>
                <c:pt idx="152">
                  <c:v>1.051808704588808E-2</c:v>
                </c:pt>
                <c:pt idx="153">
                  <c:v>1.0534898915244728E-2</c:v>
                </c:pt>
                <c:pt idx="154">
                  <c:v>1.0551119616999838E-2</c:v>
                </c:pt>
                <c:pt idx="155">
                  <c:v>1.0566750974872807E-2</c:v>
                </c:pt>
                <c:pt idx="156">
                  <c:v>1.0581794812584366E-2</c:v>
                </c:pt>
                <c:pt idx="157">
                  <c:v>1.0596252953855467E-2</c:v>
                </c:pt>
                <c:pt idx="158">
                  <c:v>1.061012722240573E-2</c:v>
                </c:pt>
                <c:pt idx="159">
                  <c:v>1.0623419441956328E-2</c:v>
                </c:pt>
                <c:pt idx="160">
                  <c:v>1.0636131436227547E-2</c:v>
                </c:pt>
                <c:pt idx="161">
                  <c:v>1.0648265028939452E-2</c:v>
                </c:pt>
                <c:pt idx="162">
                  <c:v>1.065982204381255E-2</c:v>
                </c:pt>
                <c:pt idx="163">
                  <c:v>1.0670804304567794E-2</c:v>
                </c:pt>
                <c:pt idx="164">
                  <c:v>1.0681213634924802E-2</c:v>
                </c:pt>
                <c:pt idx="165">
                  <c:v>1.0691051858605194E-2</c:v>
                </c:pt>
                <c:pt idx="166">
                  <c:v>1.0700320799328367E-2</c:v>
                </c:pt>
                <c:pt idx="167">
                  <c:v>1.0709022280814606E-2</c:v>
                </c:pt>
                <c:pt idx="168">
                  <c:v>1.0717158126785531E-2</c:v>
                </c:pt>
                <c:pt idx="169">
                  <c:v>1.0724730160960316E-2</c:v>
                </c:pt>
                <c:pt idx="170">
                  <c:v>1.0731740207060803E-2</c:v>
                </c:pt>
                <c:pt idx="171">
                  <c:v>1.0738190088805721E-2</c:v>
                </c:pt>
                <c:pt idx="172">
                  <c:v>1.0744081629916913E-2</c:v>
                </c:pt>
                <c:pt idx="173">
                  <c:v>1.0749416654113997E-2</c:v>
                </c:pt>
                <c:pt idx="174">
                  <c:v>1.0754196985118147E-2</c:v>
                </c:pt>
                <c:pt idx="175">
                  <c:v>1.0758424446648984E-2</c:v>
                </c:pt>
                <c:pt idx="176">
                  <c:v>1.0762100862427459E-2</c:v>
                </c:pt>
                <c:pt idx="177">
                  <c:v>1.0765228056174081E-2</c:v>
                </c:pt>
                <c:pt idx="178">
                  <c:v>1.0767807851608691E-2</c:v>
                </c:pt>
                <c:pt idx="179">
                  <c:v>1.0769842072452462E-2</c:v>
                </c:pt>
                <c:pt idx="180">
                  <c:v>1.077133254242546E-2</c:v>
                </c:pt>
                <c:pt idx="181">
                  <c:v>1.077228108524797E-2</c:v>
                </c:pt>
                <c:pt idx="182">
                  <c:v>1.0772689524640944E-2</c:v>
                </c:pt>
                <c:pt idx="183">
                  <c:v>1.0772559684324445E-2</c:v>
                </c:pt>
                <c:pt idx="184">
                  <c:v>1.0771893388018761E-2</c:v>
                </c:pt>
                <c:pt idx="185">
                  <c:v>1.077069245944462E-2</c:v>
                </c:pt>
                <c:pt idx="186">
                  <c:v>1.076895872232253E-2</c:v>
                </c:pt>
                <c:pt idx="187">
                  <c:v>1.0766694000372778E-2</c:v>
                </c:pt>
                <c:pt idx="188">
                  <c:v>1.0763900117315872E-2</c:v>
                </c:pt>
                <c:pt idx="189">
                  <c:v>1.0760578896872097E-2</c:v>
                </c:pt>
                <c:pt idx="190">
                  <c:v>1.0756732162761962E-2</c:v>
                </c:pt>
                <c:pt idx="191">
                  <c:v>1.0752361738706195E-2</c:v>
                </c:pt>
                <c:pt idx="192">
                  <c:v>1.0747469448424862E-2</c:v>
                </c:pt>
                <c:pt idx="193">
                  <c:v>1.074205711563847E-2</c:v>
                </c:pt>
                <c:pt idx="194">
                  <c:v>1.0736126564067527E-2</c:v>
                </c:pt>
                <c:pt idx="195">
                  <c:v>1.0729679617432319E-2</c:v>
                </c:pt>
                <c:pt idx="196">
                  <c:v>1.0722718099453799E-2</c:v>
                </c:pt>
                <c:pt idx="197">
                  <c:v>1.0715243833851806E-2</c:v>
                </c:pt>
                <c:pt idx="198">
                  <c:v>1.0707258644347073E-2</c:v>
                </c:pt>
                <c:pt idx="199">
                  <c:v>1.0698764354660106E-2</c:v>
                </c:pt>
                <c:pt idx="200">
                  <c:v>1.068976278851097E-2</c:v>
                </c:pt>
                <c:pt idx="201">
                  <c:v>1.0680255769620395E-2</c:v>
                </c:pt>
                <c:pt idx="202">
                  <c:v>1.0670245121708888E-2</c:v>
                </c:pt>
                <c:pt idx="203">
                  <c:v>1.0659732668496513E-2</c:v>
                </c:pt>
                <c:pt idx="204">
                  <c:v>1.0648720233704445E-2</c:v>
                </c:pt>
                <c:pt idx="205">
                  <c:v>1.0637209641052525E-2</c:v>
                </c:pt>
                <c:pt idx="206">
                  <c:v>1.0625202714261262E-2</c:v>
                </c:pt>
                <c:pt idx="207">
                  <c:v>1.0612701277051162E-2</c:v>
                </c:pt>
                <c:pt idx="208">
                  <c:v>1.0599707153142512E-2</c:v>
                </c:pt>
                <c:pt idx="209">
                  <c:v>1.0586222166256265E-2</c:v>
                </c:pt>
                <c:pt idx="210">
                  <c:v>1.0572248140112261E-2</c:v>
                </c:pt>
                <c:pt idx="211">
                  <c:v>1.0557786898431232E-2</c:v>
                </c:pt>
                <c:pt idx="212">
                  <c:v>1.054284026493324E-2</c:v>
                </c:pt>
                <c:pt idx="213">
                  <c:v>1.052741006333946E-2</c:v>
                </c:pt>
                <c:pt idx="214">
                  <c:v>1.0511498117369733E-2</c:v>
                </c:pt>
                <c:pt idx="215">
                  <c:v>1.049510625074479E-2</c:v>
                </c:pt>
                <c:pt idx="216">
                  <c:v>1.0478236287184917E-2</c:v>
                </c:pt>
                <c:pt idx="217">
                  <c:v>1.0460890050410843E-2</c:v>
                </c:pt>
                <c:pt idx="218">
                  <c:v>1.044306936414241E-2</c:v>
                </c:pt>
                <c:pt idx="219">
                  <c:v>1.0424776052100793E-2</c:v>
                </c:pt>
                <c:pt idx="220">
                  <c:v>1.0406011938005832E-2</c:v>
                </c:pt>
                <c:pt idx="221">
                  <c:v>1.0386778845578259E-2</c:v>
                </c:pt>
                <c:pt idx="222">
                  <c:v>1.0367078598538582E-2</c:v>
                </c:pt>
                <c:pt idx="223">
                  <c:v>1.0346913020607085E-2</c:v>
                </c:pt>
                <c:pt idx="224">
                  <c:v>1.0326283935504055E-2</c:v>
                </c:pt>
                <c:pt idx="225">
                  <c:v>1.030519316695E-2</c:v>
                </c:pt>
                <c:pt idx="226">
                  <c:v>1.0283642538666093E-2</c:v>
                </c:pt>
                <c:pt idx="227">
                  <c:v>1.0261633874371512E-2</c:v>
                </c:pt>
                <c:pt idx="228">
                  <c:v>1.0239168997787429E-2</c:v>
                </c:pt>
                <c:pt idx="229">
                  <c:v>1.0216249732634353E-2</c:v>
                </c:pt>
                <c:pt idx="230">
                  <c:v>1.0192877902632569E-2</c:v>
                </c:pt>
                <c:pt idx="231">
                  <c:v>1.0169055331502364E-2</c:v>
                </c:pt>
                <c:pt idx="232">
                  <c:v>1.0144783842964467E-2</c:v>
                </c:pt>
                <c:pt idx="233">
                  <c:v>1.0120065260739164E-2</c:v>
                </c:pt>
                <c:pt idx="234">
                  <c:v>1.0094901408546741E-2</c:v>
                </c:pt>
                <c:pt idx="235">
                  <c:v>1.0069294110108151E-2</c:v>
                </c:pt>
                <c:pt idx="236">
                  <c:v>1.0043245189143235E-2</c:v>
                </c:pt>
                <c:pt idx="237">
                  <c:v>1.0016756469372723E-2</c:v>
                </c:pt>
                <c:pt idx="238">
                  <c:v>9.9898297745171227E-3</c:v>
                </c:pt>
                <c:pt idx="239">
                  <c:v>9.9624669282967204E-3</c:v>
                </c:pt>
                <c:pt idx="240">
                  <c:v>9.9346697544320239E-3</c:v>
                </c:pt>
                <c:pt idx="241">
                  <c:v>9.9064400766435412E-3</c:v>
                </c:pt>
                <c:pt idx="242">
                  <c:v>9.8777797186513361E-3</c:v>
                </c:pt>
                <c:pt idx="243">
                  <c:v>9.8486905041763606E-3</c:v>
                </c:pt>
                <c:pt idx="244">
                  <c:v>9.8191742569391227E-3</c:v>
                </c:pt>
                <c:pt idx="245">
                  <c:v>9.7892328006594642E-3</c:v>
                </c:pt>
                <c:pt idx="246">
                  <c:v>9.758867959057671E-3</c:v>
                </c:pt>
                <c:pt idx="247">
                  <c:v>9.7280815558553613E-3</c:v>
                </c:pt>
                <c:pt idx="248">
                  <c:v>9.6968754147721548E-3</c:v>
                </c:pt>
                <c:pt idx="249">
                  <c:v>9.6652513595283374E-3</c:v>
                </c:pt>
                <c:pt idx="250">
                  <c:v>9.6332112138448611E-3</c:v>
                </c:pt>
                <c:pt idx="251">
                  <c:v>9.6007568014415678E-3</c:v>
                </c:pt>
                <c:pt idx="252">
                  <c:v>9.5678899460396316E-3</c:v>
                </c:pt>
                <c:pt idx="253">
                  <c:v>9.5346124713591163E-3</c:v>
                </c:pt>
                <c:pt idx="254">
                  <c:v>9.5009262011200857E-3</c:v>
                </c:pt>
                <c:pt idx="255">
                  <c:v>9.4668329590437139E-3</c:v>
                </c:pt>
                <c:pt idx="256">
                  <c:v>9.4323345688498428E-3</c:v>
                </c:pt>
                <c:pt idx="257">
                  <c:v>9.3974328542592023E-3</c:v>
                </c:pt>
                <c:pt idx="258">
                  <c:v>9.3621296389925224E-3</c:v>
                </c:pt>
                <c:pt idx="259">
                  <c:v>9.3264267467692008E-3</c:v>
                </c:pt>
                <c:pt idx="260">
                  <c:v>9.2903260013108557E-3</c:v>
                </c:pt>
                <c:pt idx="261">
                  <c:v>9.253829226337551E-3</c:v>
                </c:pt>
                <c:pt idx="262">
                  <c:v>9.2169382455691284E-3</c:v>
                </c:pt>
                <c:pt idx="263">
                  <c:v>9.1796548827267621E-3</c:v>
                </c:pt>
                <c:pt idx="264">
                  <c:v>9.1419809615307379E-3</c:v>
                </c:pt>
                <c:pt idx="265">
                  <c:v>9.1039183057017858E-3</c:v>
                </c:pt>
                <c:pt idx="266">
                  <c:v>9.0654687389593036E-3</c:v>
                </c:pt>
                <c:pt idx="267">
                  <c:v>9.0266340850244653E-3</c:v>
                </c:pt>
                <c:pt idx="268">
                  <c:v>8.9874161676180009E-3</c:v>
                </c:pt>
                <c:pt idx="269">
                  <c:v>8.9478168104601963E-3</c:v>
                </c:pt>
                <c:pt idx="270">
                  <c:v>8.9078378372704492E-3</c:v>
                </c:pt>
                <c:pt idx="271">
                  <c:v>8.8674810717708219E-3</c:v>
                </c:pt>
                <c:pt idx="272">
                  <c:v>8.826748337680268E-3</c:v>
                </c:pt>
                <c:pt idx="273">
                  <c:v>8.7856414587204057E-3</c:v>
                </c:pt>
                <c:pt idx="274">
                  <c:v>8.7441622586115209E-3</c:v>
                </c:pt>
                <c:pt idx="275">
                  <c:v>8.7023125610730112E-3</c:v>
                </c:pt>
                <c:pt idx="276">
                  <c:v>8.6600941898264949E-3</c:v>
                </c:pt>
                <c:pt idx="277">
                  <c:v>8.6175089685918138E-3</c:v>
                </c:pt>
                <c:pt idx="278">
                  <c:v>8.5745587210892538E-3</c:v>
                </c:pt>
                <c:pt idx="279">
                  <c:v>8.5312452710399889E-3</c:v>
                </c:pt>
                <c:pt idx="280">
                  <c:v>8.4875704421638609E-3</c:v>
                </c:pt>
                <c:pt idx="281">
                  <c:v>8.4435360581815999E-3</c:v>
                </c:pt>
                <c:pt idx="282">
                  <c:v>8.3991439428139358E-3</c:v>
                </c:pt>
                <c:pt idx="283">
                  <c:v>8.3543959197798223E-3</c:v>
                </c:pt>
                <c:pt idx="284">
                  <c:v>8.3092938128017657E-3</c:v>
                </c:pt>
                <c:pt idx="285">
                  <c:v>8.2638394455982755E-3</c:v>
                </c:pt>
                <c:pt idx="286">
                  <c:v>8.2180346418914141E-3</c:v>
                </c:pt>
                <c:pt idx="287">
                  <c:v>8.1718812254010231E-3</c:v>
                </c:pt>
                <c:pt idx="288">
                  <c:v>8.1253810198469445E-3</c:v>
                </c:pt>
                <c:pt idx="289">
                  <c:v>8.0785358489503523E-3</c:v>
                </c:pt>
                <c:pt idx="290">
                  <c:v>8.0313475364315323E-3</c:v>
                </c:pt>
                <c:pt idx="291">
                  <c:v>7.9838179060107706E-3</c:v>
                </c:pt>
                <c:pt idx="292">
                  <c:v>7.935948781408797E-3</c:v>
                </c:pt>
                <c:pt idx="293">
                  <c:v>7.8877419863458975E-3</c:v>
                </c:pt>
                <c:pt idx="294">
                  <c:v>7.8391993445419139E-3</c:v>
                </c:pt>
                <c:pt idx="295">
                  <c:v>7.7903226797184644E-3</c:v>
                </c:pt>
                <c:pt idx="296">
                  <c:v>7.7411138155949466E-3</c:v>
                </c:pt>
                <c:pt idx="297">
                  <c:v>7.6915745758920906E-3</c:v>
                </c:pt>
                <c:pt idx="298">
                  <c:v>7.6417067843310704E-3</c:v>
                </c:pt>
                <c:pt idx="299">
                  <c:v>7.5915122646308397E-3</c:v>
                </c:pt>
                <c:pt idx="300">
                  <c:v>7.5409928405134607E-3</c:v>
                </c:pt>
                <c:pt idx="301">
                  <c:v>7.4901503356983312E-3</c:v>
                </c:pt>
                <c:pt idx="302">
                  <c:v>7.4389865739061811E-3</c:v>
                </c:pt>
                <c:pt idx="303">
                  <c:v>7.3875033788577404E-3</c:v>
                </c:pt>
                <c:pt idx="304">
                  <c:v>7.335702574272851E-3</c:v>
                </c:pt>
                <c:pt idx="305">
                  <c:v>7.2835859838726869E-3</c:v>
                </c:pt>
                <c:pt idx="306">
                  <c:v>7.2311554313766457E-3</c:v>
                </c:pt>
                <c:pt idx="307">
                  <c:v>7.1784127405059017E-3</c:v>
                </c:pt>
                <c:pt idx="308">
                  <c:v>7.1253597349811848E-3</c:v>
                </c:pt>
                <c:pt idx="309">
                  <c:v>7.0719982385218927E-3</c:v>
                </c:pt>
                <c:pt idx="310">
                  <c:v>7.0183300748500876E-3</c:v>
                </c:pt>
                <c:pt idx="311">
                  <c:v>6.9643570676842792E-3</c:v>
                </c:pt>
                <c:pt idx="312">
                  <c:v>6.9100810407465296E-3</c:v>
                </c:pt>
                <c:pt idx="313">
                  <c:v>6.8555038177562366E-3</c:v>
                </c:pt>
                <c:pt idx="314">
                  <c:v>6.8006272224345743E-3</c:v>
                </c:pt>
                <c:pt idx="315">
                  <c:v>6.7454530785009403E-3</c:v>
                </c:pt>
                <c:pt idx="316">
                  <c:v>6.6899832096765088E-3</c:v>
                </c:pt>
                <c:pt idx="317">
                  <c:v>6.6342194396824539E-3</c:v>
                </c:pt>
                <c:pt idx="318">
                  <c:v>6.5781635922377291E-3</c:v>
                </c:pt>
                <c:pt idx="319">
                  <c:v>6.5218174910643967E-3</c:v>
                </c:pt>
                <c:pt idx="320">
                  <c:v>6.4651829598809663E-3</c:v>
                </c:pt>
                <c:pt idx="321">
                  <c:v>6.4082618224086119E-3</c:v>
                </c:pt>
                <c:pt idx="322">
                  <c:v>6.3510559023693958E-3</c:v>
                </c:pt>
                <c:pt idx="323">
                  <c:v>6.2935670234813834E-3</c:v>
                </c:pt>
                <c:pt idx="324">
                  <c:v>6.2357970094666371E-3</c:v>
                </c:pt>
                <c:pt idx="325">
                  <c:v>6.1777476840441103E-3</c:v>
                </c:pt>
                <c:pt idx="326">
                  <c:v>6.1194208709358655E-3</c:v>
                </c:pt>
                <c:pt idx="327">
                  <c:v>6.0608183938617444E-3</c:v>
                </c:pt>
                <c:pt idx="328">
                  <c:v>6.0019420765411446E-3</c:v>
                </c:pt>
                <c:pt idx="329">
                  <c:v>5.9427937426965727E-3</c:v>
                </c:pt>
                <c:pt idx="330">
                  <c:v>5.883375216046538E-3</c:v>
                </c:pt>
                <c:pt idx="331">
                  <c:v>5.8236883203126588E-3</c:v>
                </c:pt>
                <c:pt idx="332">
                  <c:v>5.7637348792147769E-3</c:v>
                </c:pt>
                <c:pt idx="333">
                  <c:v>5.7035167164736222E-3</c:v>
                </c:pt>
                <c:pt idx="334">
                  <c:v>5.6430356558090367E-3</c:v>
                </c:pt>
                <c:pt idx="335">
                  <c:v>5.5822935209426383E-3</c:v>
                </c:pt>
                <c:pt idx="336">
                  <c:v>5.5212921355938249E-3</c:v>
                </c:pt>
                <c:pt idx="337">
                  <c:v>5.4600333234837706E-3</c:v>
                </c:pt>
                <c:pt idx="338">
                  <c:v>5.398518908331873E-3</c:v>
                </c:pt>
                <c:pt idx="339">
                  <c:v>5.3367507138601944E-3</c:v>
                </c:pt>
                <c:pt idx="340">
                  <c:v>5.2747305637876885E-3</c:v>
                </c:pt>
                <c:pt idx="341">
                  <c:v>5.2124602818350851E-3</c:v>
                </c:pt>
                <c:pt idx="342">
                  <c:v>5.1499416917235585E-3</c:v>
                </c:pt>
                <c:pt idx="343">
                  <c:v>5.0871766171725064E-3</c:v>
                </c:pt>
                <c:pt idx="344">
                  <c:v>5.0241668819035468E-3</c:v>
                </c:pt>
                <c:pt idx="345">
                  <c:v>4.9609143096360775E-3</c:v>
                </c:pt>
                <c:pt idx="346">
                  <c:v>4.8974207240908285E-3</c:v>
                </c:pt>
                <c:pt idx="347">
                  <c:v>4.833687948989418E-3</c:v>
                </c:pt>
                <c:pt idx="348">
                  <c:v>4.7697178080503555E-3</c:v>
                </c:pt>
                <c:pt idx="349">
                  <c:v>4.7055121249948151E-3</c:v>
                </c:pt>
                <c:pt idx="350">
                  <c:v>4.6410727235439708E-3</c:v>
                </c:pt>
                <c:pt idx="351">
                  <c:v>4.5764014274172204E-3</c:v>
                </c:pt>
                <c:pt idx="352">
                  <c:v>4.511500060335738E-3</c:v>
                </c:pt>
                <c:pt idx="353">
                  <c:v>4.4463704460198095E-3</c:v>
                </c:pt>
                <c:pt idx="354">
                  <c:v>4.3810144081892766E-3</c:v>
                </c:pt>
                <c:pt idx="355">
                  <c:v>4.3154337705653134E-3</c:v>
                </c:pt>
                <c:pt idx="356">
                  <c:v>4.2496303568682059E-3</c:v>
                </c:pt>
                <c:pt idx="357">
                  <c:v>4.1836059908182399E-3</c:v>
                </c:pt>
                <c:pt idx="358">
                  <c:v>4.1173624961357014E-3</c:v>
                </c:pt>
                <c:pt idx="359">
                  <c:v>4.0509016965417644E-3</c:v>
                </c:pt>
                <c:pt idx="360">
                  <c:v>3.9842254157553825E-3</c:v>
                </c:pt>
                <c:pt idx="361">
                  <c:v>3.917335477498618E-3</c:v>
                </c:pt>
                <c:pt idx="362">
                  <c:v>3.8502337054913127E-3</c:v>
                </c:pt>
                <c:pt idx="363">
                  <c:v>3.7829219234537526E-3</c:v>
                </c:pt>
                <c:pt idx="364">
                  <c:v>3.7154019551066675E-3</c:v>
                </c:pt>
                <c:pt idx="365">
                  <c:v>3.6476756241698993E-3</c:v>
                </c:pt>
                <c:pt idx="366">
                  <c:v>3.5797447543646221E-3</c:v>
                </c:pt>
                <c:pt idx="367">
                  <c:v>3.5116111694106777E-3</c:v>
                </c:pt>
                <c:pt idx="368">
                  <c:v>3.443276693028352E-3</c:v>
                </c:pt>
                <c:pt idx="369">
                  <c:v>3.3747431489397073E-3</c:v>
                </c:pt>
                <c:pt idx="370">
                  <c:v>3.306012360863253E-3</c:v>
                </c:pt>
                <c:pt idx="371">
                  <c:v>3.2370861525197192E-3</c:v>
                </c:pt>
                <c:pt idx="372">
                  <c:v>3.167966347630724E-3</c:v>
                </c:pt>
                <c:pt idx="373">
                  <c:v>3.0986547699152212E-3</c:v>
                </c:pt>
                <c:pt idx="374">
                  <c:v>3.0291532430952728E-3</c:v>
                </c:pt>
                <c:pt idx="375">
                  <c:v>2.9594635908902767E-3</c:v>
                </c:pt>
                <c:pt idx="376">
                  <c:v>2.8895876370205187E-3</c:v>
                </c:pt>
                <c:pt idx="377">
                  <c:v>2.8195272052067288E-3</c:v>
                </c:pt>
                <c:pt idx="378">
                  <c:v>2.7492841191696371E-3</c:v>
                </c:pt>
                <c:pt idx="379">
                  <c:v>2.6788602026290853E-3</c:v>
                </c:pt>
                <c:pt idx="380">
                  <c:v>2.6082572793062475E-3</c:v>
                </c:pt>
                <c:pt idx="381">
                  <c:v>2.5374771729209655E-3</c:v>
                </c:pt>
                <c:pt idx="382">
                  <c:v>2.4665217071944134E-3</c:v>
                </c:pt>
                <c:pt idx="383">
                  <c:v>2.395392705845989E-3</c:v>
                </c:pt>
                <c:pt idx="384">
                  <c:v>2.3240919925964221E-3</c:v>
                </c:pt>
                <c:pt idx="385">
                  <c:v>2.2526213911668869E-3</c:v>
                </c:pt>
                <c:pt idx="386">
                  <c:v>2.180982725276337E-3</c:v>
                </c:pt>
                <c:pt idx="387">
                  <c:v>2.1091778186472787E-3</c:v>
                </c:pt>
                <c:pt idx="388">
                  <c:v>2.0372084949991098E-3</c:v>
                </c:pt>
                <c:pt idx="389">
                  <c:v>1.9650765780516721E-3</c:v>
                </c:pt>
                <c:pt idx="390">
                  <c:v>1.8927838915261397E-3</c:v>
                </c:pt>
                <c:pt idx="391">
                  <c:v>1.8203322591423543E-3</c:v>
                </c:pt>
                <c:pt idx="392">
                  <c:v>1.7477235046214901E-3</c:v>
                </c:pt>
                <c:pt idx="393">
                  <c:v>1.6749594516838329E-3</c:v>
                </c:pt>
                <c:pt idx="394">
                  <c:v>1.6020419240492245E-3</c:v>
                </c:pt>
                <c:pt idx="395">
                  <c:v>1.5289727454388391E-3</c:v>
                </c:pt>
                <c:pt idx="396">
                  <c:v>1.4557537395734066E-3</c:v>
                </c:pt>
                <c:pt idx="397">
                  <c:v>1.3823867301718806E-3</c:v>
                </c:pt>
                <c:pt idx="398">
                  <c:v>1.3088735409563235E-3</c:v>
                </c:pt>
                <c:pt idx="399">
                  <c:v>1.2352159956456887E-3</c:v>
                </c:pt>
                <c:pt idx="400">
                  <c:v>1.1614159179620387E-3</c:v>
                </c:pt>
                <c:pt idx="401">
                  <c:v>1.087475131624327E-3</c:v>
                </c:pt>
                <c:pt idx="402">
                  <c:v>1.0133954603537276E-3</c:v>
                </c:pt>
                <c:pt idx="403">
                  <c:v>9.3917872787052659E-4</c:v>
                </c:pt>
                <c:pt idx="404">
                  <c:v>8.6482675789500973E-4</c:v>
                </c:pt>
                <c:pt idx="405">
                  <c:v>7.9034137414835115E-4</c:v>
                </c:pt>
                <c:pt idx="406">
                  <c:v>7.1572440034994855E-4</c:v>
                </c:pt>
                <c:pt idx="407">
                  <c:v>6.4097766022142011E-4</c:v>
                </c:pt>
                <c:pt idx="408">
                  <c:v>5.6610297748171945E-4</c:v>
                </c:pt>
                <c:pt idx="409">
                  <c:v>4.9110217585246474E-4</c:v>
                </c:pt>
                <c:pt idx="410">
                  <c:v>4.1597707905394188E-4</c:v>
                </c:pt>
                <c:pt idx="411">
                  <c:v>3.4072951080643676E-4</c:v>
                </c:pt>
                <c:pt idx="412">
                  <c:v>2.6536129483023529E-4</c:v>
                </c:pt>
                <c:pt idx="413">
                  <c:v>1.8987425484606746E-4</c:v>
                </c:pt>
                <c:pt idx="414">
                  <c:v>1.1427021457377506E-4</c:v>
                </c:pt>
                <c:pt idx="415">
                  <c:v>3.8550997734088099E-5</c:v>
                </c:pt>
                <c:pt idx="416">
                  <c:v>-3.7281571952263448E-5</c:v>
                </c:pt>
                <c:pt idx="417">
                  <c:v>-1.1322567076454959E-4</c:v>
                </c:pt>
                <c:pt idx="418">
                  <c:v>-1.8927947498292852E-4</c:v>
                </c:pt>
                <c:pt idx="419">
                  <c:v>-2.6544116088755842E-4</c:v>
                </c:pt>
                <c:pt idx="420">
                  <c:v>-3.4170890475637705E-4</c:v>
                </c:pt>
                <c:pt idx="421">
                  <c:v>-4.1808088287043077E-4</c:v>
                </c:pt>
                <c:pt idx="422">
                  <c:v>-4.9455527150810141E-4</c:v>
                </c:pt>
                <c:pt idx="423">
                  <c:v>-5.7113024695043535E-4</c:v>
                </c:pt>
                <c:pt idx="424">
                  <c:v>-6.4780398547537033E-4</c:v>
                </c:pt>
                <c:pt idx="425">
                  <c:v>-7.2457466336350862E-4</c:v>
                </c:pt>
                <c:pt idx="426">
                  <c:v>-8.0144045689367616E-4</c:v>
                </c:pt>
                <c:pt idx="427">
                  <c:v>-8.7839954234558704E-4</c:v>
                </c:pt>
                <c:pt idx="428">
                  <c:v>-9.5545009599939945E-4</c:v>
                </c:pt>
                <c:pt idx="429">
                  <c:v>-1.0325902941348275E-3</c:v>
                </c:pt>
                <c:pt idx="430">
                  <c:v>-1.109818313030253E-3</c:v>
                </c:pt>
                <c:pt idx="431">
                  <c:v>-1.1871323289662783E-3</c:v>
                </c:pt>
                <c:pt idx="432">
                  <c:v>-1.2645305182221733E-3</c:v>
                </c:pt>
                <c:pt idx="433">
                  <c:v>-1.3420110570776522E-3</c:v>
                </c:pt>
                <c:pt idx="434">
                  <c:v>-1.4195721218110968E-3</c:v>
                </c:pt>
                <c:pt idx="435">
                  <c:v>-1.4972118887035535E-3</c:v>
                </c:pt>
                <c:pt idx="436">
                  <c:v>-1.5749285340338481E-3</c:v>
                </c:pt>
                <c:pt idx="437">
                  <c:v>-1.6527202340816949E-3</c:v>
                </c:pt>
                <c:pt idx="438">
                  <c:v>-1.7305851651272519E-3</c:v>
                </c:pt>
                <c:pt idx="439">
                  <c:v>-1.8085215034493451E-3</c:v>
                </c:pt>
                <c:pt idx="440">
                  <c:v>-1.8865274253268005E-3</c:v>
                </c:pt>
                <c:pt idx="441">
                  <c:v>-1.9646011070411085E-3</c:v>
                </c:pt>
                <c:pt idx="442">
                  <c:v>-2.0427407248706508E-3</c:v>
                </c:pt>
                <c:pt idx="443">
                  <c:v>-2.1209444550946976E-3</c:v>
                </c:pt>
                <c:pt idx="444">
                  <c:v>-2.1992104739934071E-3</c:v>
                </c:pt>
                <c:pt idx="445">
                  <c:v>-2.2775369578464932E-3</c:v>
                </c:pt>
                <c:pt idx="446">
                  <c:v>-2.355922082932782E-3</c:v>
                </c:pt>
                <c:pt idx="447">
                  <c:v>-2.4343640255324317E-3</c:v>
                </c:pt>
                <c:pt idx="448">
                  <c:v>-2.5128609619247122E-3</c:v>
                </c:pt>
                <c:pt idx="449">
                  <c:v>-2.5914110683897817E-3</c:v>
                </c:pt>
                <c:pt idx="450">
                  <c:v>-2.6700125212055781E-3</c:v>
                </c:pt>
                <c:pt idx="451">
                  <c:v>-2.7486634966540358E-3</c:v>
                </c:pt>
                <c:pt idx="452">
                  <c:v>-2.8273621710130925E-3</c:v>
                </c:pt>
                <c:pt idx="453">
                  <c:v>-2.9061067205629065E-3</c:v>
                </c:pt>
                <c:pt idx="454">
                  <c:v>-2.9848953215823038E-3</c:v>
                </c:pt>
                <c:pt idx="455">
                  <c:v>-3.0637261503514424E-3</c:v>
                </c:pt>
                <c:pt idx="456">
                  <c:v>-3.1425973831500364E-3</c:v>
                </c:pt>
                <c:pt idx="457">
                  <c:v>-3.221507196257356E-3</c:v>
                </c:pt>
                <c:pt idx="458">
                  <c:v>-3.3004537659531152E-3</c:v>
                </c:pt>
                <c:pt idx="459">
                  <c:v>-3.3794352685170281E-3</c:v>
                </c:pt>
                <c:pt idx="460">
                  <c:v>-3.4584498802274766E-3</c:v>
                </c:pt>
                <c:pt idx="461">
                  <c:v>-3.537495777365951E-3</c:v>
                </c:pt>
                <c:pt idx="462">
                  <c:v>-3.6165711362103892E-3</c:v>
                </c:pt>
                <c:pt idx="463">
                  <c:v>-3.6956741330418375E-3</c:v>
                </c:pt>
                <c:pt idx="464">
                  <c:v>-3.7748029441377895E-3</c:v>
                </c:pt>
                <c:pt idx="465">
                  <c:v>-3.8539557457797358E-3</c:v>
                </c:pt>
                <c:pt idx="466">
                  <c:v>-3.9331307142460581E-3</c:v>
                </c:pt>
                <c:pt idx="467">
                  <c:v>-4.0123260258173588E-3</c:v>
                </c:pt>
                <c:pt idx="468">
                  <c:v>-4.0915398567720196E-3</c:v>
                </c:pt>
                <c:pt idx="469">
                  <c:v>-4.1707703833901988E-3</c:v>
                </c:pt>
                <c:pt idx="470">
                  <c:v>-4.2500157819520545E-3</c:v>
                </c:pt>
                <c:pt idx="471">
                  <c:v>-4.3292742287359687E-3</c:v>
                </c:pt>
                <c:pt idx="472">
                  <c:v>-4.4085439000216553E-3</c:v>
                </c:pt>
                <c:pt idx="473">
                  <c:v>-4.4878229720901608E-3</c:v>
                </c:pt>
                <c:pt idx="474">
                  <c:v>-4.5671096212189788E-3</c:v>
                </c:pt>
                <c:pt idx="475">
                  <c:v>-4.6464020236891557E-3</c:v>
                </c:pt>
                <c:pt idx="476">
                  <c:v>-4.7256983557804055E-3</c:v>
                </c:pt>
                <c:pt idx="477">
                  <c:v>-4.8049967937706661E-3</c:v>
                </c:pt>
                <c:pt idx="478">
                  <c:v>-4.8842955139409838E-3</c:v>
                </c:pt>
                <c:pt idx="479">
                  <c:v>-4.9635926925697404E-3</c:v>
                </c:pt>
                <c:pt idx="480">
                  <c:v>-5.0428865059379824E-3</c:v>
                </c:pt>
                <c:pt idx="481">
                  <c:v>-5.1221751303236474E-3</c:v>
                </c:pt>
                <c:pt idx="482">
                  <c:v>-5.2014567420073377E-3</c:v>
                </c:pt>
                <c:pt idx="483">
                  <c:v>-5.2807295172687674E-3</c:v>
                </c:pt>
                <c:pt idx="484">
                  <c:v>-5.3599916323867625E-3</c:v>
                </c:pt>
                <c:pt idx="485">
                  <c:v>-5.4392412636405929E-3</c:v>
                </c:pt>
                <c:pt idx="486">
                  <c:v>-5.5184765873117492E-3</c:v>
                </c:pt>
                <c:pt idx="487">
                  <c:v>-5.5976957796768367E-3</c:v>
                </c:pt>
                <c:pt idx="488">
                  <c:v>-5.6768970170186783E-3</c:v>
                </c:pt>
                <c:pt idx="489">
                  <c:v>-5.7560784756152117E-3</c:v>
                </c:pt>
                <c:pt idx="490">
                  <c:v>-5.8352383317448187E-3</c:v>
                </c:pt>
                <c:pt idx="491">
                  <c:v>-5.9143747616889897E-3</c:v>
                </c:pt>
                <c:pt idx="492">
                  <c:v>-5.9934859417269948E-3</c:v>
                </c:pt>
                <c:pt idx="493">
                  <c:v>-6.0725700481367717E-3</c:v>
                </c:pt>
                <c:pt idx="494">
                  <c:v>-6.1516252571989227E-3</c:v>
                </c:pt>
                <c:pt idx="495">
                  <c:v>-6.2306497451940501E-3</c:v>
                </c:pt>
                <c:pt idx="496">
                  <c:v>-6.3096416884005357E-3</c:v>
                </c:pt>
                <c:pt idx="497">
                  <c:v>-6.3885992630989819E-3</c:v>
                </c:pt>
                <c:pt idx="498">
                  <c:v>-6.4675206455673262E-3</c:v>
                </c:pt>
                <c:pt idx="499">
                  <c:v>-6.5464040120852829E-3</c:v>
                </c:pt>
                <c:pt idx="500">
                  <c:v>-6.6252475389338983E-3</c:v>
                </c:pt>
              </c:numCache>
            </c:numRef>
          </c:val>
          <c:smooth val="0"/>
          <c:extLst>
            <c:ext xmlns:c16="http://schemas.microsoft.com/office/drawing/2014/chart" uri="{C3380CC4-5D6E-409C-BE32-E72D297353CC}">
              <c16:uniqueId val="{00000000-EFD6-4BC0-8C8E-6A27AC8BF042}"/>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smooth val="0"/>
        <c:axId val="291464752"/>
        <c:axId val="291465312"/>
      </c:lineChart>
      <c:catAx>
        <c:axId val="2914647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sz="1000" b="0" i="0" u="none" strike="noStrike" baseline="0">
                    <a:effectLst/>
                  </a:rPr>
                  <a:t>Concentración</a:t>
                </a:r>
                <a:endParaRPr lang="es-CO"/>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91465312"/>
        <c:crosses val="autoZero"/>
        <c:auto val="1"/>
        <c:lblAlgn val="ctr"/>
        <c:lblOffset val="100"/>
        <c:noMultiLvlLbl val="0"/>
      </c:catAx>
      <c:valAx>
        <c:axId val="291465312"/>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91464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gradFill flip="none" rotWithShape="1">
      <a:gsLst>
        <a:gs pos="0">
          <a:srgbClr val="00B050">
            <a:tint val="66000"/>
            <a:satMod val="160000"/>
          </a:srgbClr>
        </a:gs>
        <a:gs pos="50000">
          <a:srgbClr val="00B050">
            <a:tint val="44500"/>
            <a:satMod val="160000"/>
          </a:srgbClr>
        </a:gs>
        <a:gs pos="100000">
          <a:srgbClr val="00B050">
            <a:tint val="23500"/>
            <a:satMod val="160000"/>
          </a:srgbClr>
        </a:gs>
      </a:gsLst>
      <a:path path="circle">
        <a:fillToRect l="50000" t="50000" r="50000" b="50000"/>
      </a:path>
      <a:tileRect/>
    </a:gra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US" sz="1400" b="0" i="0" u="none" strike="noStrike" baseline="0">
                <a:effectLst/>
              </a:rPr>
              <a:t>Diferencia con Offset</a:t>
            </a:r>
            <a:endParaRPr lang="es-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lineChart>
        <c:grouping val="standard"/>
        <c:varyColors val="0"/>
        <c:ser>
          <c:idx val="0"/>
          <c:order val="0"/>
          <c:tx>
            <c:strRef>
              <c:f>EcuOffset!$W$7</c:f>
              <c:strCache>
                <c:ptCount val="1"/>
                <c:pt idx="0">
                  <c:v>U_eval - CMC</c:v>
                </c:pt>
              </c:strCache>
            </c:strRef>
          </c:tx>
          <c:spPr>
            <a:ln w="28575" cap="rnd">
              <a:solidFill>
                <a:schemeClr val="accent1"/>
              </a:solidFill>
              <a:round/>
            </a:ln>
            <a:effectLst/>
          </c:spPr>
          <c:marker>
            <c:symbol val="none"/>
          </c:marker>
          <c:cat>
            <c:numRef>
              <c:f>EcuOffset!$T$8:$T$508</c:f>
              <c:numCache>
                <c:formatCode>General</c:formatCode>
                <c:ptCount val="5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numCache>
            </c:numRef>
          </c:cat>
          <c:val>
            <c:numRef>
              <c:f>EcuOffset!$W$8:$W$508</c:f>
              <c:numCache>
                <c:formatCode>0.000</c:formatCode>
                <c:ptCount val="501"/>
                <c:pt idx="0">
                  <c:v>2.0511162344078127E-2</c:v>
                </c:pt>
                <c:pt idx="1">
                  <c:v>2.063903791024313E-2</c:v>
                </c:pt>
                <c:pt idx="2">
                  <c:v>2.0766045103299047E-2</c:v>
                </c:pt>
                <c:pt idx="3">
                  <c:v>2.0892185746966274E-2</c:v>
                </c:pt>
                <c:pt idx="4">
                  <c:v>2.1017461664965431E-2</c:v>
                </c:pt>
                <c:pt idx="5">
                  <c:v>2.1141874681016692E-2</c:v>
                </c:pt>
                <c:pt idx="6">
                  <c:v>2.1265426618840788E-2</c:v>
                </c:pt>
                <c:pt idx="7">
                  <c:v>2.1388119302157782E-2</c:v>
                </c:pt>
                <c:pt idx="8">
                  <c:v>2.1509954554688515E-2</c:v>
                </c:pt>
                <c:pt idx="9">
                  <c:v>2.1630934200153162E-2</c:v>
                </c:pt>
                <c:pt idx="10">
                  <c:v>2.1751060062272343E-2</c:v>
                </c:pt>
                <c:pt idx="11">
                  <c:v>2.1870333964766342E-2</c:v>
                </c:pt>
                <c:pt idx="12">
                  <c:v>2.1988757731355779E-2</c:v>
                </c:pt>
                <c:pt idx="13">
                  <c:v>2.2106333185760829E-2</c:v>
                </c:pt>
                <c:pt idx="14">
                  <c:v>2.2223062151702111E-2</c:v>
                </c:pt>
                <c:pt idx="15">
                  <c:v>2.2338946452900021E-2</c:v>
                </c:pt>
                <c:pt idx="16">
                  <c:v>2.245398791307518E-2</c:v>
                </c:pt>
                <c:pt idx="17">
                  <c:v>2.256818835594776E-2</c:v>
                </c:pt>
                <c:pt idx="18">
                  <c:v>2.268154960523816E-2</c:v>
                </c:pt>
                <c:pt idx="19">
                  <c:v>2.2794073484667221E-2</c:v>
                </c:pt>
                <c:pt idx="20">
                  <c:v>2.2905761817955006E-2</c:v>
                </c:pt>
                <c:pt idx="21">
                  <c:v>2.3016616428822023E-2</c:v>
                </c:pt>
                <c:pt idx="22">
                  <c:v>2.3126639140988781E-2</c:v>
                </c:pt>
                <c:pt idx="23">
                  <c:v>2.3235831778175786E-2</c:v>
                </c:pt>
                <c:pt idx="24">
                  <c:v>2.3344196164103326E-2</c:v>
                </c:pt>
                <c:pt idx="25">
                  <c:v>2.3451734122492018E-2</c:v>
                </c:pt>
                <c:pt idx="26">
                  <c:v>2.3558447477062039E-2</c:v>
                </c:pt>
                <c:pt idx="27">
                  <c:v>2.3664338051534117E-2</c:v>
                </c:pt>
                <c:pt idx="28">
                  <c:v>2.3769407669628539E-2</c:v>
                </c:pt>
                <c:pt idx="29">
                  <c:v>2.3873658155065702E-2</c:v>
                </c:pt>
                <c:pt idx="30">
                  <c:v>2.3977091331566114E-2</c:v>
                </c:pt>
                <c:pt idx="31">
                  <c:v>2.4079709022850171E-2</c:v>
                </c:pt>
                <c:pt idx="32">
                  <c:v>2.4181513052638381E-2</c:v>
                </c:pt>
                <c:pt idx="33">
                  <c:v>2.4282505244651253E-2</c:v>
                </c:pt>
                <c:pt idx="34">
                  <c:v>2.4382687422609184E-2</c:v>
                </c:pt>
                <c:pt idx="35">
                  <c:v>2.4482061410232459E-2</c:v>
                </c:pt>
                <c:pt idx="36">
                  <c:v>2.4580629031241585E-2</c:v>
                </c:pt>
                <c:pt idx="37">
                  <c:v>2.4678392109357072E-2</c:v>
                </c:pt>
                <c:pt idx="38">
                  <c:v>2.4775352468299316E-2</c:v>
                </c:pt>
                <c:pt idx="39">
                  <c:v>2.4871511931788826E-2</c:v>
                </c:pt>
                <c:pt idx="40">
                  <c:v>2.4966872323545997E-2</c:v>
                </c:pt>
                <c:pt idx="41">
                  <c:v>2.5061435467291227E-2</c:v>
                </c:pt>
                <c:pt idx="42">
                  <c:v>2.5155203186744912E-2</c:v>
                </c:pt>
                <c:pt idx="43">
                  <c:v>2.5248177305627673E-2</c:v>
                </c:pt>
                <c:pt idx="44">
                  <c:v>2.5340359647659794E-2</c:v>
                </c:pt>
                <c:pt idx="45">
                  <c:v>2.5431752036561894E-2</c:v>
                </c:pt>
                <c:pt idx="46">
                  <c:v>2.5522356296054038E-2</c:v>
                </c:pt>
                <c:pt idx="47">
                  <c:v>2.5612174249856956E-2</c:v>
                </c:pt>
                <c:pt idx="48">
                  <c:v>2.5701207721691266E-2</c:v>
                </c:pt>
                <c:pt idx="49">
                  <c:v>2.5789458535277032E-2</c:v>
                </c:pt>
                <c:pt idx="50">
                  <c:v>2.5876928514334874E-2</c:v>
                </c:pt>
                <c:pt idx="51">
                  <c:v>2.5963619482585187E-2</c:v>
                </c:pt>
                <c:pt idx="52">
                  <c:v>2.6049533263748481E-2</c:v>
                </c:pt>
                <c:pt idx="53">
                  <c:v>2.6134671681545041E-2</c:v>
                </c:pt>
                <c:pt idx="54">
                  <c:v>2.6219036559695597E-2</c:v>
                </c:pt>
                <c:pt idx="55">
                  <c:v>2.6302629721920212E-2</c:v>
                </c:pt>
                <c:pt idx="56">
                  <c:v>2.6385452991939617E-2</c:v>
                </c:pt>
                <c:pt idx="57">
                  <c:v>2.6467508193474099E-2</c:v>
                </c:pt>
                <c:pt idx="58">
                  <c:v>2.6548797150244274E-2</c:v>
                </c:pt>
                <c:pt idx="59">
                  <c:v>2.6629321685970431E-2</c:v>
                </c:pt>
                <c:pt idx="60">
                  <c:v>2.6709083624372965E-2</c:v>
                </c:pt>
                <c:pt idx="61">
                  <c:v>2.6788084789172384E-2</c:v>
                </c:pt>
                <c:pt idx="62">
                  <c:v>2.6866327004089197E-2</c:v>
                </c:pt>
                <c:pt idx="63">
                  <c:v>2.69438120928438E-2</c:v>
                </c:pt>
                <c:pt idx="64">
                  <c:v>2.702054187915659E-2</c:v>
                </c:pt>
                <c:pt idx="65">
                  <c:v>2.7096518186747964E-2</c:v>
                </c:pt>
                <c:pt idx="66">
                  <c:v>2.7171742839338542E-2</c:v>
                </c:pt>
                <c:pt idx="67">
                  <c:v>2.7246217660648608E-2</c:v>
                </c:pt>
                <c:pt idx="68">
                  <c:v>2.7319944474398672E-2</c:v>
                </c:pt>
                <c:pt idx="69">
                  <c:v>2.7392925104309129E-2</c:v>
                </c:pt>
                <c:pt idx="70">
                  <c:v>2.7465161374100489E-2</c:v>
                </c:pt>
                <c:pt idx="71">
                  <c:v>2.7536655107493146E-2</c:v>
                </c:pt>
                <c:pt idx="72">
                  <c:v>2.7607408128207389E-2</c:v>
                </c:pt>
                <c:pt idx="73">
                  <c:v>2.7677422259963946E-2</c:v>
                </c:pt>
                <c:pt idx="74">
                  <c:v>2.7746699326483104E-2</c:v>
                </c:pt>
                <c:pt idx="75">
                  <c:v>2.781524115148537E-2</c:v>
                </c:pt>
                <c:pt idx="76">
                  <c:v>2.7883049558691031E-2</c:v>
                </c:pt>
                <c:pt idx="77">
                  <c:v>2.7950126371820594E-2</c:v>
                </c:pt>
                <c:pt idx="78">
                  <c:v>2.8016473414594678E-2</c:v>
                </c:pt>
                <c:pt idx="79">
                  <c:v>2.8082092510733458E-2</c:v>
                </c:pt>
                <c:pt idx="80">
                  <c:v>2.8146985483957554E-2</c:v>
                </c:pt>
                <c:pt idx="81">
                  <c:v>2.8211154157987473E-2</c:v>
                </c:pt>
                <c:pt idx="82">
                  <c:v>2.8274600356543278E-2</c:v>
                </c:pt>
                <c:pt idx="83">
                  <c:v>2.83373259033457E-2</c:v>
                </c:pt>
                <c:pt idx="84">
                  <c:v>2.8399332622115248E-2</c:v>
                </c:pt>
                <c:pt idx="85">
                  <c:v>2.8460622336572206E-2</c:v>
                </c:pt>
                <c:pt idx="86">
                  <c:v>2.8521196870437082E-2</c:v>
                </c:pt>
                <c:pt idx="87">
                  <c:v>2.8581058047430274E-2</c:v>
                </c:pt>
                <c:pt idx="88">
                  <c:v>2.8640207691272401E-2</c:v>
                </c:pt>
                <c:pt idx="89">
                  <c:v>2.8698647625683638E-2</c:v>
                </c:pt>
                <c:pt idx="90">
                  <c:v>2.875637967438438E-2</c:v>
                </c:pt>
                <c:pt idx="91">
                  <c:v>2.881340566109547E-2</c:v>
                </c:pt>
                <c:pt idx="92">
                  <c:v>2.8869727409536972E-2</c:v>
                </c:pt>
                <c:pt idx="93">
                  <c:v>2.8925346743429392E-2</c:v>
                </c:pt>
                <c:pt idx="94">
                  <c:v>2.8980265486493351E-2</c:v>
                </c:pt>
                <c:pt idx="95">
                  <c:v>2.9034485462449133E-2</c:v>
                </c:pt>
                <c:pt idx="96">
                  <c:v>2.9088008495017137E-2</c:v>
                </c:pt>
                <c:pt idx="97">
                  <c:v>2.9140836407918203E-2</c:v>
                </c:pt>
                <c:pt idx="98">
                  <c:v>2.9192971024872061E-2</c:v>
                </c:pt>
                <c:pt idx="99">
                  <c:v>2.9244414169599664E-2</c:v>
                </c:pt>
                <c:pt idx="100">
                  <c:v>2.9295167665821409E-2</c:v>
                </c:pt>
                <c:pt idx="101">
                  <c:v>2.9345233337257581E-2</c:v>
                </c:pt>
                <c:pt idx="102">
                  <c:v>2.9394613007628689E-2</c:v>
                </c:pt>
                <c:pt idx="103">
                  <c:v>2.9443308500655241E-2</c:v>
                </c:pt>
                <c:pt idx="104">
                  <c:v>2.9491321640057633E-2</c:v>
                </c:pt>
                <c:pt idx="105">
                  <c:v>2.9538654249556262E-2</c:v>
                </c:pt>
                <c:pt idx="106">
                  <c:v>2.9585308152871526E-2</c:v>
                </c:pt>
                <c:pt idx="107">
                  <c:v>2.9631285173724042E-2</c:v>
                </c:pt>
                <c:pt idx="108">
                  <c:v>2.9676587135833987E-2</c:v>
                </c:pt>
                <c:pt idx="109">
                  <c:v>2.9721215862921979E-2</c:v>
                </c:pt>
                <c:pt idx="110">
                  <c:v>2.9765173178708637E-2</c:v>
                </c:pt>
                <c:pt idx="111">
                  <c:v>2.9808460906914025E-2</c:v>
                </c:pt>
                <c:pt idx="112">
                  <c:v>2.9851080871258762E-2</c:v>
                </c:pt>
                <c:pt idx="113">
                  <c:v>2.9893034895463355E-2</c:v>
                </c:pt>
                <c:pt idx="114">
                  <c:v>2.9934324803248202E-2</c:v>
                </c:pt>
                <c:pt idx="115">
                  <c:v>2.9974952418333589E-2</c:v>
                </c:pt>
                <c:pt idx="116">
                  <c:v>3.0014919564440246E-2</c:v>
                </c:pt>
                <c:pt idx="117">
                  <c:v>3.0054228065288235E-2</c:v>
                </c:pt>
                <c:pt idx="118">
                  <c:v>3.0092879744598289E-2</c:v>
                </c:pt>
                <c:pt idx="119">
                  <c:v>3.0130876426090802E-2</c:v>
                </c:pt>
                <c:pt idx="120">
                  <c:v>3.0168219933486173E-2</c:v>
                </c:pt>
                <c:pt idx="121">
                  <c:v>3.020491209050491E-2</c:v>
                </c:pt>
                <c:pt idx="122">
                  <c:v>3.0240954720867408E-2</c:v>
                </c:pt>
                <c:pt idx="123">
                  <c:v>3.0276349648293954E-2</c:v>
                </c:pt>
                <c:pt idx="124">
                  <c:v>3.0311098696505279E-2</c:v>
                </c:pt>
                <c:pt idx="125">
                  <c:v>3.0345203689221556E-2</c:v>
                </c:pt>
                <c:pt idx="126">
                  <c:v>3.0378666450163405E-2</c:v>
                </c:pt>
                <c:pt idx="127">
                  <c:v>3.0411488803051223E-2</c:v>
                </c:pt>
                <c:pt idx="128">
                  <c:v>3.0443672571605296E-2</c:v>
                </c:pt>
                <c:pt idx="129">
                  <c:v>3.0475219579546353E-2</c:v>
                </c:pt>
                <c:pt idx="130">
                  <c:v>3.050613165059457E-2</c:v>
                </c:pt>
                <c:pt idx="131">
                  <c:v>3.0536410608470566E-2</c:v>
                </c:pt>
                <c:pt idx="132">
                  <c:v>3.0566058276894625E-2</c:v>
                </c:pt>
                <c:pt idx="133">
                  <c:v>3.0595076479587369E-2</c:v>
                </c:pt>
                <c:pt idx="134">
                  <c:v>3.0623467040269081E-2</c:v>
                </c:pt>
                <c:pt idx="135">
                  <c:v>3.0651231782660271E-2</c:v>
                </c:pt>
                <c:pt idx="136">
                  <c:v>3.0678372530481335E-2</c:v>
                </c:pt>
                <c:pt idx="137">
                  <c:v>3.0704891107452781E-2</c:v>
                </c:pt>
                <c:pt idx="138">
                  <c:v>3.0730789337295006E-2</c:v>
                </c:pt>
                <c:pt idx="139">
                  <c:v>3.0756069043728518E-2</c:v>
                </c:pt>
                <c:pt idx="140">
                  <c:v>3.0780732050473714E-2</c:v>
                </c:pt>
                <c:pt idx="141">
                  <c:v>3.080478018125099E-2</c:v>
                </c:pt>
                <c:pt idx="142">
                  <c:v>3.0828215259780745E-2</c:v>
                </c:pt>
                <c:pt idx="143">
                  <c:v>3.0851039109783596E-2</c:v>
                </c:pt>
                <c:pt idx="144">
                  <c:v>3.0873253554979829E-2</c:v>
                </c:pt>
                <c:pt idx="145">
                  <c:v>3.0894860419090175E-2</c:v>
                </c:pt>
                <c:pt idx="146">
                  <c:v>3.0915861525834254E-2</c:v>
                </c:pt>
                <c:pt idx="147">
                  <c:v>3.0936258698933683E-2</c:v>
                </c:pt>
                <c:pt idx="148">
                  <c:v>3.0956053762108082E-2</c:v>
                </c:pt>
                <c:pt idx="149">
                  <c:v>3.097524853907796E-2</c:v>
                </c:pt>
                <c:pt idx="150">
                  <c:v>3.0993844853563823E-2</c:v>
                </c:pt>
                <c:pt idx="151">
                  <c:v>3.1011844529286625E-2</c:v>
                </c:pt>
                <c:pt idx="152">
                  <c:v>3.1029249389966207E-2</c:v>
                </c:pt>
                <c:pt idx="153">
                  <c:v>3.1046061259322855E-2</c:v>
                </c:pt>
                <c:pt idx="154">
                  <c:v>3.1062281961077964E-2</c:v>
                </c:pt>
                <c:pt idx="155">
                  <c:v>3.1077913318950934E-2</c:v>
                </c:pt>
                <c:pt idx="156">
                  <c:v>3.1092957156662493E-2</c:v>
                </c:pt>
                <c:pt idx="157">
                  <c:v>3.1107415297933594E-2</c:v>
                </c:pt>
                <c:pt idx="158">
                  <c:v>3.1121289566483856E-2</c:v>
                </c:pt>
                <c:pt idx="159">
                  <c:v>3.1134581786034454E-2</c:v>
                </c:pt>
                <c:pt idx="160">
                  <c:v>3.1147293780305674E-2</c:v>
                </c:pt>
                <c:pt idx="161">
                  <c:v>3.1159427373017579E-2</c:v>
                </c:pt>
                <c:pt idx="162">
                  <c:v>3.1170984387890677E-2</c:v>
                </c:pt>
                <c:pt idx="163">
                  <c:v>3.118196664864592E-2</c:v>
                </c:pt>
                <c:pt idx="164">
                  <c:v>3.1192375979002929E-2</c:v>
                </c:pt>
                <c:pt idx="165">
                  <c:v>3.120221420268332E-2</c:v>
                </c:pt>
                <c:pt idx="166">
                  <c:v>3.1211483143406493E-2</c:v>
                </c:pt>
                <c:pt idx="167">
                  <c:v>3.1220184624892733E-2</c:v>
                </c:pt>
                <c:pt idx="168">
                  <c:v>3.1228320470863657E-2</c:v>
                </c:pt>
                <c:pt idx="169">
                  <c:v>3.1235892505038443E-2</c:v>
                </c:pt>
                <c:pt idx="170">
                  <c:v>3.1242902551138929E-2</c:v>
                </c:pt>
                <c:pt idx="171">
                  <c:v>3.1249352432883848E-2</c:v>
                </c:pt>
                <c:pt idx="172">
                  <c:v>3.1255243973995039E-2</c:v>
                </c:pt>
                <c:pt idx="173">
                  <c:v>3.1260578998192123E-2</c:v>
                </c:pt>
                <c:pt idx="174">
                  <c:v>3.1265359329196274E-2</c:v>
                </c:pt>
                <c:pt idx="175">
                  <c:v>3.1269586790727111E-2</c:v>
                </c:pt>
                <c:pt idx="176">
                  <c:v>3.1273263206505586E-2</c:v>
                </c:pt>
                <c:pt idx="177">
                  <c:v>3.1276390400252208E-2</c:v>
                </c:pt>
                <c:pt idx="178">
                  <c:v>3.1278970195686817E-2</c:v>
                </c:pt>
                <c:pt idx="179">
                  <c:v>3.1281004416530589E-2</c:v>
                </c:pt>
                <c:pt idx="180">
                  <c:v>3.1282494886503587E-2</c:v>
                </c:pt>
                <c:pt idx="181">
                  <c:v>3.1283443429326097E-2</c:v>
                </c:pt>
                <c:pt idx="182">
                  <c:v>3.128385186871907E-2</c:v>
                </c:pt>
                <c:pt idx="183">
                  <c:v>3.1283722028402572E-2</c:v>
                </c:pt>
                <c:pt idx="184">
                  <c:v>3.1283055732096887E-2</c:v>
                </c:pt>
                <c:pt idx="185">
                  <c:v>3.1281854803522746E-2</c:v>
                </c:pt>
                <c:pt idx="186">
                  <c:v>3.1280121066400657E-2</c:v>
                </c:pt>
                <c:pt idx="187">
                  <c:v>3.1277856344450905E-2</c:v>
                </c:pt>
                <c:pt idx="188">
                  <c:v>3.1275062461393999E-2</c:v>
                </c:pt>
                <c:pt idx="189">
                  <c:v>3.1271741240950224E-2</c:v>
                </c:pt>
                <c:pt idx="190">
                  <c:v>3.1267894506840088E-2</c:v>
                </c:pt>
                <c:pt idx="191">
                  <c:v>3.1263524082784322E-2</c:v>
                </c:pt>
                <c:pt idx="192">
                  <c:v>3.1258631792502989E-2</c:v>
                </c:pt>
                <c:pt idx="193">
                  <c:v>3.1253219459716597E-2</c:v>
                </c:pt>
                <c:pt idx="194">
                  <c:v>3.1247288908145654E-2</c:v>
                </c:pt>
                <c:pt idx="195">
                  <c:v>3.1240841961510446E-2</c:v>
                </c:pt>
                <c:pt idx="196">
                  <c:v>3.1233880443531925E-2</c:v>
                </c:pt>
                <c:pt idx="197">
                  <c:v>3.1226406177929933E-2</c:v>
                </c:pt>
                <c:pt idx="198">
                  <c:v>3.12184209884252E-2</c:v>
                </c:pt>
                <c:pt idx="199">
                  <c:v>3.1209926698738233E-2</c:v>
                </c:pt>
                <c:pt idx="200">
                  <c:v>3.1200925132589097E-2</c:v>
                </c:pt>
                <c:pt idx="201">
                  <c:v>3.1191418113698521E-2</c:v>
                </c:pt>
                <c:pt idx="202">
                  <c:v>3.1181407465787014E-2</c:v>
                </c:pt>
                <c:pt idx="203">
                  <c:v>3.117089501257464E-2</c:v>
                </c:pt>
                <c:pt idx="204">
                  <c:v>3.1159882577782572E-2</c:v>
                </c:pt>
                <c:pt idx="205">
                  <c:v>3.1148371985130652E-2</c:v>
                </c:pt>
                <c:pt idx="206">
                  <c:v>3.1136365058339388E-2</c:v>
                </c:pt>
                <c:pt idx="207">
                  <c:v>3.1123863621129289E-2</c:v>
                </c:pt>
                <c:pt idx="208">
                  <c:v>3.1110869497220639E-2</c:v>
                </c:pt>
                <c:pt idx="209">
                  <c:v>3.1097384510334392E-2</c:v>
                </c:pt>
                <c:pt idx="210">
                  <c:v>3.1083410484190388E-2</c:v>
                </c:pt>
                <c:pt idx="211">
                  <c:v>3.1068949242509358E-2</c:v>
                </c:pt>
                <c:pt idx="212">
                  <c:v>3.1054002609011366E-2</c:v>
                </c:pt>
                <c:pt idx="213">
                  <c:v>3.1038572407417586E-2</c:v>
                </c:pt>
                <c:pt idx="214">
                  <c:v>3.102266046144786E-2</c:v>
                </c:pt>
                <c:pt idx="215">
                  <c:v>3.1006268594822917E-2</c:v>
                </c:pt>
                <c:pt idx="216">
                  <c:v>3.0989398631263043E-2</c:v>
                </c:pt>
                <c:pt idx="217">
                  <c:v>3.0972052394488969E-2</c:v>
                </c:pt>
                <c:pt idx="218">
                  <c:v>3.0954231708220536E-2</c:v>
                </c:pt>
                <c:pt idx="219">
                  <c:v>3.0935938396178919E-2</c:v>
                </c:pt>
                <c:pt idx="220">
                  <c:v>3.0917174282083959E-2</c:v>
                </c:pt>
                <c:pt idx="221">
                  <c:v>3.0897941189656386E-2</c:v>
                </c:pt>
                <c:pt idx="222">
                  <c:v>3.0878240942616708E-2</c:v>
                </c:pt>
                <c:pt idx="223">
                  <c:v>3.0858075364685211E-2</c:v>
                </c:pt>
                <c:pt idx="224">
                  <c:v>3.0837446279582181E-2</c:v>
                </c:pt>
                <c:pt idx="225">
                  <c:v>3.0816355511028126E-2</c:v>
                </c:pt>
                <c:pt idx="226">
                  <c:v>3.079480488274422E-2</c:v>
                </c:pt>
                <c:pt idx="227">
                  <c:v>3.0772796218449638E-2</c:v>
                </c:pt>
                <c:pt idx="228">
                  <c:v>3.0750331341865556E-2</c:v>
                </c:pt>
                <c:pt idx="229">
                  <c:v>3.0727412076712479E-2</c:v>
                </c:pt>
                <c:pt idx="230">
                  <c:v>3.0704040246710695E-2</c:v>
                </c:pt>
                <c:pt idx="231">
                  <c:v>3.068021767558049E-2</c:v>
                </c:pt>
                <c:pt idx="232">
                  <c:v>3.0655946187042593E-2</c:v>
                </c:pt>
                <c:pt idx="233">
                  <c:v>3.063122760481729E-2</c:v>
                </c:pt>
                <c:pt idx="234">
                  <c:v>3.0606063752624868E-2</c:v>
                </c:pt>
                <c:pt idx="235">
                  <c:v>3.0580456454186278E-2</c:v>
                </c:pt>
                <c:pt idx="236">
                  <c:v>3.0554407533221362E-2</c:v>
                </c:pt>
                <c:pt idx="237">
                  <c:v>3.0527918813450849E-2</c:v>
                </c:pt>
                <c:pt idx="238">
                  <c:v>3.0500992118595249E-2</c:v>
                </c:pt>
                <c:pt idx="239">
                  <c:v>3.0473629272374847E-2</c:v>
                </c:pt>
                <c:pt idx="240">
                  <c:v>3.044583209851015E-2</c:v>
                </c:pt>
                <c:pt idx="241">
                  <c:v>3.0417602420721668E-2</c:v>
                </c:pt>
                <c:pt idx="242">
                  <c:v>3.0388942062729463E-2</c:v>
                </c:pt>
                <c:pt idx="243">
                  <c:v>3.0359852848254487E-2</c:v>
                </c:pt>
                <c:pt idx="244">
                  <c:v>3.0330336601017249E-2</c:v>
                </c:pt>
                <c:pt idx="245">
                  <c:v>3.0300395144737591E-2</c:v>
                </c:pt>
                <c:pt idx="246">
                  <c:v>3.0270030303135798E-2</c:v>
                </c:pt>
                <c:pt idx="247">
                  <c:v>3.0239243899933488E-2</c:v>
                </c:pt>
                <c:pt idx="248">
                  <c:v>3.0208037758850281E-2</c:v>
                </c:pt>
                <c:pt idx="249">
                  <c:v>3.0176413703606464E-2</c:v>
                </c:pt>
                <c:pt idx="250">
                  <c:v>3.0144373557922988E-2</c:v>
                </c:pt>
                <c:pt idx="251">
                  <c:v>3.0111919145519694E-2</c:v>
                </c:pt>
                <c:pt idx="252">
                  <c:v>3.0079052290117758E-2</c:v>
                </c:pt>
                <c:pt idx="253">
                  <c:v>3.0045774815437243E-2</c:v>
                </c:pt>
                <c:pt idx="254">
                  <c:v>3.0012088545198212E-2</c:v>
                </c:pt>
                <c:pt idx="255">
                  <c:v>2.997799530312184E-2</c:v>
                </c:pt>
                <c:pt idx="256">
                  <c:v>2.9943496912927969E-2</c:v>
                </c:pt>
                <c:pt idx="257">
                  <c:v>2.9908595198337329E-2</c:v>
                </c:pt>
                <c:pt idx="258">
                  <c:v>2.9873291983070649E-2</c:v>
                </c:pt>
                <c:pt idx="259">
                  <c:v>2.9837589090847327E-2</c:v>
                </c:pt>
                <c:pt idx="260">
                  <c:v>2.9801488345388982E-2</c:v>
                </c:pt>
                <c:pt idx="261">
                  <c:v>2.9764991570415678E-2</c:v>
                </c:pt>
                <c:pt idx="262">
                  <c:v>2.9728100589647255E-2</c:v>
                </c:pt>
                <c:pt idx="263">
                  <c:v>2.9690817226804889E-2</c:v>
                </c:pt>
                <c:pt idx="264">
                  <c:v>2.9653143305608864E-2</c:v>
                </c:pt>
                <c:pt idx="265">
                  <c:v>2.9615080649779912E-2</c:v>
                </c:pt>
                <c:pt idx="266">
                  <c:v>2.957663108303743E-2</c:v>
                </c:pt>
                <c:pt idx="267">
                  <c:v>2.9537796429102592E-2</c:v>
                </c:pt>
                <c:pt idx="268">
                  <c:v>2.9498578511696127E-2</c:v>
                </c:pt>
                <c:pt idx="269">
                  <c:v>2.9458979154538323E-2</c:v>
                </c:pt>
                <c:pt idx="270">
                  <c:v>2.9419000181348576E-2</c:v>
                </c:pt>
                <c:pt idx="271">
                  <c:v>2.9378643415848948E-2</c:v>
                </c:pt>
                <c:pt idx="272">
                  <c:v>2.9337910681758395E-2</c:v>
                </c:pt>
                <c:pt idx="273">
                  <c:v>2.9296803802798532E-2</c:v>
                </c:pt>
                <c:pt idx="274">
                  <c:v>2.9255324602689647E-2</c:v>
                </c:pt>
                <c:pt idx="275">
                  <c:v>2.9213474905151138E-2</c:v>
                </c:pt>
                <c:pt idx="276">
                  <c:v>2.9171256533904621E-2</c:v>
                </c:pt>
                <c:pt idx="277">
                  <c:v>2.912867131266994E-2</c:v>
                </c:pt>
                <c:pt idx="278">
                  <c:v>2.908572106516738E-2</c:v>
                </c:pt>
                <c:pt idx="279">
                  <c:v>2.9042407615118115E-2</c:v>
                </c:pt>
                <c:pt idx="280">
                  <c:v>2.8998732786241987E-2</c:v>
                </c:pt>
                <c:pt idx="281">
                  <c:v>2.8954698402259726E-2</c:v>
                </c:pt>
                <c:pt idx="282">
                  <c:v>2.8910306286892062E-2</c:v>
                </c:pt>
                <c:pt idx="283">
                  <c:v>2.8865558263857949E-2</c:v>
                </c:pt>
                <c:pt idx="284">
                  <c:v>2.8820456156879892E-2</c:v>
                </c:pt>
                <c:pt idx="285">
                  <c:v>2.8775001789676402E-2</c:v>
                </c:pt>
                <c:pt idx="286">
                  <c:v>2.8729196985969541E-2</c:v>
                </c:pt>
                <c:pt idx="287">
                  <c:v>2.868304356947915E-2</c:v>
                </c:pt>
                <c:pt idx="288">
                  <c:v>2.8636543363925071E-2</c:v>
                </c:pt>
                <c:pt idx="289">
                  <c:v>2.8589698193028479E-2</c:v>
                </c:pt>
                <c:pt idx="290">
                  <c:v>2.8542509880509659E-2</c:v>
                </c:pt>
                <c:pt idx="291">
                  <c:v>2.8494980250088897E-2</c:v>
                </c:pt>
                <c:pt idx="292">
                  <c:v>2.8447111125486924E-2</c:v>
                </c:pt>
                <c:pt idx="293">
                  <c:v>2.8398904330424024E-2</c:v>
                </c:pt>
                <c:pt idx="294">
                  <c:v>2.835036168862004E-2</c:v>
                </c:pt>
                <c:pt idx="295">
                  <c:v>2.8301485023796591E-2</c:v>
                </c:pt>
                <c:pt idx="296">
                  <c:v>2.8252276159673073E-2</c:v>
                </c:pt>
                <c:pt idx="297">
                  <c:v>2.8202736919970217E-2</c:v>
                </c:pt>
                <c:pt idx="298">
                  <c:v>2.8152869128409197E-2</c:v>
                </c:pt>
                <c:pt idx="299">
                  <c:v>2.8102674608708966E-2</c:v>
                </c:pt>
                <c:pt idx="300">
                  <c:v>2.8052155184591587E-2</c:v>
                </c:pt>
                <c:pt idx="301">
                  <c:v>2.8001312679776458E-2</c:v>
                </c:pt>
                <c:pt idx="302">
                  <c:v>2.7950148917984308E-2</c:v>
                </c:pt>
                <c:pt idx="303">
                  <c:v>2.7898665722935867E-2</c:v>
                </c:pt>
                <c:pt idx="304">
                  <c:v>2.7846864918350978E-2</c:v>
                </c:pt>
                <c:pt idx="305">
                  <c:v>2.7794748327950813E-2</c:v>
                </c:pt>
                <c:pt idx="306">
                  <c:v>2.7742317775454772E-2</c:v>
                </c:pt>
                <c:pt idx="307">
                  <c:v>2.7689575084584028E-2</c:v>
                </c:pt>
                <c:pt idx="308">
                  <c:v>2.7636522079059311E-2</c:v>
                </c:pt>
                <c:pt idx="309">
                  <c:v>2.7583160582600019E-2</c:v>
                </c:pt>
                <c:pt idx="310">
                  <c:v>2.7529492418928214E-2</c:v>
                </c:pt>
                <c:pt idx="311">
                  <c:v>2.7475519411762406E-2</c:v>
                </c:pt>
                <c:pt idx="312">
                  <c:v>2.7421243384824656E-2</c:v>
                </c:pt>
                <c:pt idx="313">
                  <c:v>2.7366666161834363E-2</c:v>
                </c:pt>
                <c:pt idx="314">
                  <c:v>2.7311789566512701E-2</c:v>
                </c:pt>
                <c:pt idx="315">
                  <c:v>2.7256615422579067E-2</c:v>
                </c:pt>
                <c:pt idx="316">
                  <c:v>2.7201145553754635E-2</c:v>
                </c:pt>
                <c:pt idx="317">
                  <c:v>2.714538178376058E-2</c:v>
                </c:pt>
                <c:pt idx="318">
                  <c:v>2.7089325936315856E-2</c:v>
                </c:pt>
                <c:pt idx="319">
                  <c:v>2.7032979835142523E-2</c:v>
                </c:pt>
                <c:pt idx="320">
                  <c:v>2.6976345303959093E-2</c:v>
                </c:pt>
                <c:pt idx="321">
                  <c:v>2.6919424166486738E-2</c:v>
                </c:pt>
                <c:pt idx="322">
                  <c:v>2.6862218246447522E-2</c:v>
                </c:pt>
                <c:pt idx="323">
                  <c:v>2.680472936755951E-2</c:v>
                </c:pt>
                <c:pt idx="324">
                  <c:v>2.6746959353544764E-2</c:v>
                </c:pt>
                <c:pt idx="325">
                  <c:v>2.6688910028122237E-2</c:v>
                </c:pt>
                <c:pt idx="326">
                  <c:v>2.6630583215013992E-2</c:v>
                </c:pt>
                <c:pt idx="327">
                  <c:v>2.6571980737939871E-2</c:v>
                </c:pt>
                <c:pt idx="328">
                  <c:v>2.6513104420619271E-2</c:v>
                </c:pt>
                <c:pt idx="329">
                  <c:v>2.6453956086774699E-2</c:v>
                </c:pt>
                <c:pt idx="330">
                  <c:v>2.6394537560124665E-2</c:v>
                </c:pt>
                <c:pt idx="331">
                  <c:v>2.6334850664390785E-2</c:v>
                </c:pt>
                <c:pt idx="332">
                  <c:v>2.6274897223292903E-2</c:v>
                </c:pt>
                <c:pt idx="333">
                  <c:v>2.6214679060551749E-2</c:v>
                </c:pt>
                <c:pt idx="334">
                  <c:v>2.6154197999887163E-2</c:v>
                </c:pt>
                <c:pt idx="335">
                  <c:v>2.6093455865020765E-2</c:v>
                </c:pt>
                <c:pt idx="336">
                  <c:v>2.6032454479671951E-2</c:v>
                </c:pt>
                <c:pt idx="337">
                  <c:v>2.5971195667561897E-2</c:v>
                </c:pt>
                <c:pt idx="338">
                  <c:v>2.590968125241E-2</c:v>
                </c:pt>
                <c:pt idx="339">
                  <c:v>2.5847913057938321E-2</c:v>
                </c:pt>
                <c:pt idx="340">
                  <c:v>2.5785892907865815E-2</c:v>
                </c:pt>
                <c:pt idx="341">
                  <c:v>2.5723622625913212E-2</c:v>
                </c:pt>
                <c:pt idx="342">
                  <c:v>2.5661104035801685E-2</c:v>
                </c:pt>
                <c:pt idx="343">
                  <c:v>2.5598338961250633E-2</c:v>
                </c:pt>
                <c:pt idx="344">
                  <c:v>2.5535329225981673E-2</c:v>
                </c:pt>
                <c:pt idx="345">
                  <c:v>2.5472076653714204E-2</c:v>
                </c:pt>
                <c:pt idx="346">
                  <c:v>2.5408583068168955E-2</c:v>
                </c:pt>
                <c:pt idx="347">
                  <c:v>2.5344850293067545E-2</c:v>
                </c:pt>
                <c:pt idx="348">
                  <c:v>2.5280880152128482E-2</c:v>
                </c:pt>
                <c:pt idx="349">
                  <c:v>2.5216674469072942E-2</c:v>
                </c:pt>
                <c:pt idx="350">
                  <c:v>2.5152235067622097E-2</c:v>
                </c:pt>
                <c:pt idx="351">
                  <c:v>2.5087563771495347E-2</c:v>
                </c:pt>
                <c:pt idx="352">
                  <c:v>2.5022662404413865E-2</c:v>
                </c:pt>
                <c:pt idx="353">
                  <c:v>2.4957532790097936E-2</c:v>
                </c:pt>
                <c:pt idx="354">
                  <c:v>2.4892176752267403E-2</c:v>
                </c:pt>
                <c:pt idx="355">
                  <c:v>2.482659611464344E-2</c:v>
                </c:pt>
                <c:pt idx="356">
                  <c:v>2.4760792700946332E-2</c:v>
                </c:pt>
                <c:pt idx="357">
                  <c:v>2.4694768334896366E-2</c:v>
                </c:pt>
                <c:pt idx="358">
                  <c:v>2.4628524840213828E-2</c:v>
                </c:pt>
                <c:pt idx="359">
                  <c:v>2.4562064040619891E-2</c:v>
                </c:pt>
                <c:pt idx="360">
                  <c:v>2.4495387759833509E-2</c:v>
                </c:pt>
                <c:pt idx="361">
                  <c:v>2.4428497821576745E-2</c:v>
                </c:pt>
                <c:pt idx="362">
                  <c:v>2.4361396049569439E-2</c:v>
                </c:pt>
                <c:pt idx="363">
                  <c:v>2.4294084267531879E-2</c:v>
                </c:pt>
                <c:pt idx="364">
                  <c:v>2.4226564299184794E-2</c:v>
                </c:pt>
                <c:pt idx="365">
                  <c:v>2.4158837968248026E-2</c:v>
                </c:pt>
                <c:pt idx="366">
                  <c:v>2.4090907098442749E-2</c:v>
                </c:pt>
                <c:pt idx="367">
                  <c:v>2.4022773513488804E-2</c:v>
                </c:pt>
                <c:pt idx="368">
                  <c:v>2.3954439037106479E-2</c:v>
                </c:pt>
                <c:pt idx="369">
                  <c:v>2.3885905493017834E-2</c:v>
                </c:pt>
                <c:pt idx="370">
                  <c:v>2.381717470494138E-2</c:v>
                </c:pt>
                <c:pt idx="371">
                  <c:v>2.3748248496597846E-2</c:v>
                </c:pt>
                <c:pt idx="372">
                  <c:v>2.3679128691708851E-2</c:v>
                </c:pt>
                <c:pt idx="373">
                  <c:v>2.3609817113993348E-2</c:v>
                </c:pt>
                <c:pt idx="374">
                  <c:v>2.3540315587173399E-2</c:v>
                </c:pt>
                <c:pt idx="375">
                  <c:v>2.3470625934968403E-2</c:v>
                </c:pt>
                <c:pt idx="376">
                  <c:v>2.3400749981098645E-2</c:v>
                </c:pt>
                <c:pt idx="377">
                  <c:v>2.3330689549284855E-2</c:v>
                </c:pt>
                <c:pt idx="378">
                  <c:v>2.3260446463247764E-2</c:v>
                </c:pt>
                <c:pt idx="379">
                  <c:v>2.3190022546707212E-2</c:v>
                </c:pt>
                <c:pt idx="380">
                  <c:v>2.3119419623384374E-2</c:v>
                </c:pt>
                <c:pt idx="381">
                  <c:v>2.3048639516999092E-2</c:v>
                </c:pt>
                <c:pt idx="382">
                  <c:v>2.297768405127254E-2</c:v>
                </c:pt>
                <c:pt idx="383">
                  <c:v>2.2906555049924116E-2</c:v>
                </c:pt>
                <c:pt idx="384">
                  <c:v>2.2835254336674549E-2</c:v>
                </c:pt>
                <c:pt idx="385">
                  <c:v>2.2763783735245013E-2</c:v>
                </c:pt>
                <c:pt idx="386">
                  <c:v>2.2692145069354464E-2</c:v>
                </c:pt>
                <c:pt idx="387">
                  <c:v>2.2620340162725405E-2</c:v>
                </c:pt>
                <c:pt idx="388">
                  <c:v>2.2548370839077236E-2</c:v>
                </c:pt>
                <c:pt idx="389">
                  <c:v>2.2476238922129799E-2</c:v>
                </c:pt>
                <c:pt idx="390">
                  <c:v>2.2403946235604266E-2</c:v>
                </c:pt>
                <c:pt idx="391">
                  <c:v>2.2331494603220481E-2</c:v>
                </c:pt>
                <c:pt idx="392">
                  <c:v>2.2258885848699617E-2</c:v>
                </c:pt>
                <c:pt idx="393">
                  <c:v>2.2186121795761959E-2</c:v>
                </c:pt>
                <c:pt idx="394">
                  <c:v>2.2113204268127351E-2</c:v>
                </c:pt>
                <c:pt idx="395">
                  <c:v>2.2040135089516966E-2</c:v>
                </c:pt>
                <c:pt idx="396">
                  <c:v>2.1966916083651533E-2</c:v>
                </c:pt>
                <c:pt idx="397">
                  <c:v>2.1893549074250007E-2</c:v>
                </c:pt>
                <c:pt idx="398">
                  <c:v>2.182003588503445E-2</c:v>
                </c:pt>
                <c:pt idx="399">
                  <c:v>2.1746378339723815E-2</c:v>
                </c:pt>
                <c:pt idx="400">
                  <c:v>2.1672578262040165E-2</c:v>
                </c:pt>
                <c:pt idx="401">
                  <c:v>2.1598637475702454E-2</c:v>
                </c:pt>
                <c:pt idx="402">
                  <c:v>2.1524557804431854E-2</c:v>
                </c:pt>
                <c:pt idx="403">
                  <c:v>2.1450341071948653E-2</c:v>
                </c:pt>
                <c:pt idx="404">
                  <c:v>2.1375989101973136E-2</c:v>
                </c:pt>
                <c:pt idx="405">
                  <c:v>2.1301503718226478E-2</c:v>
                </c:pt>
                <c:pt idx="406">
                  <c:v>2.1226886744428075E-2</c:v>
                </c:pt>
                <c:pt idx="407">
                  <c:v>2.1152140004299547E-2</c:v>
                </c:pt>
                <c:pt idx="408">
                  <c:v>2.1077265321559846E-2</c:v>
                </c:pt>
                <c:pt idx="409">
                  <c:v>2.1002264519930591E-2</c:v>
                </c:pt>
                <c:pt idx="410">
                  <c:v>2.0927139423132068E-2</c:v>
                </c:pt>
                <c:pt idx="411">
                  <c:v>2.0851891854884563E-2</c:v>
                </c:pt>
                <c:pt idx="412">
                  <c:v>2.0776523638908362E-2</c:v>
                </c:pt>
                <c:pt idx="413">
                  <c:v>2.0701036598924194E-2</c:v>
                </c:pt>
                <c:pt idx="414">
                  <c:v>2.0625432558651902E-2</c:v>
                </c:pt>
                <c:pt idx="415">
                  <c:v>2.0549713341812215E-2</c:v>
                </c:pt>
                <c:pt idx="416">
                  <c:v>2.0473880772125863E-2</c:v>
                </c:pt>
                <c:pt idx="417">
                  <c:v>2.0397936673313577E-2</c:v>
                </c:pt>
                <c:pt idx="418">
                  <c:v>2.0321882869095198E-2</c:v>
                </c:pt>
                <c:pt idx="419">
                  <c:v>2.0245721183190568E-2</c:v>
                </c:pt>
                <c:pt idx="420">
                  <c:v>2.0169453439321749E-2</c:v>
                </c:pt>
                <c:pt idx="421">
                  <c:v>2.0093081461207696E-2</c:v>
                </c:pt>
                <c:pt idx="422">
                  <c:v>2.0016607072570025E-2</c:v>
                </c:pt>
                <c:pt idx="423">
                  <c:v>1.9940032097127691E-2</c:v>
                </c:pt>
                <c:pt idx="424">
                  <c:v>1.9863358358602756E-2</c:v>
                </c:pt>
                <c:pt idx="425">
                  <c:v>1.9786587680714618E-2</c:v>
                </c:pt>
                <c:pt idx="426">
                  <c:v>1.970972188718445E-2</c:v>
                </c:pt>
                <c:pt idx="427">
                  <c:v>1.963276280173254E-2</c:v>
                </c:pt>
                <c:pt idx="428">
                  <c:v>1.9555712248078727E-2</c:v>
                </c:pt>
                <c:pt idx="429">
                  <c:v>1.9478572049943299E-2</c:v>
                </c:pt>
                <c:pt idx="430">
                  <c:v>1.9401344031047874E-2</c:v>
                </c:pt>
                <c:pt idx="431">
                  <c:v>1.9324030015111848E-2</c:v>
                </c:pt>
                <c:pt idx="432">
                  <c:v>1.9246631825855953E-2</c:v>
                </c:pt>
                <c:pt idx="433">
                  <c:v>1.9169151287000474E-2</c:v>
                </c:pt>
                <c:pt idx="434">
                  <c:v>1.909159022226703E-2</c:v>
                </c:pt>
                <c:pt idx="435">
                  <c:v>1.9013950455374573E-2</c:v>
                </c:pt>
                <c:pt idx="436">
                  <c:v>1.8936233810044278E-2</c:v>
                </c:pt>
                <c:pt idx="437">
                  <c:v>1.8858442109996432E-2</c:v>
                </c:pt>
                <c:pt idx="438">
                  <c:v>1.8780577178950875E-2</c:v>
                </c:pt>
                <c:pt idx="439">
                  <c:v>1.8702640840628781E-2</c:v>
                </c:pt>
                <c:pt idx="440">
                  <c:v>1.8624634918751326E-2</c:v>
                </c:pt>
                <c:pt idx="441">
                  <c:v>1.8546561237037018E-2</c:v>
                </c:pt>
                <c:pt idx="442">
                  <c:v>1.8468421619207476E-2</c:v>
                </c:pt>
                <c:pt idx="443">
                  <c:v>1.8390217888983429E-2</c:v>
                </c:pt>
                <c:pt idx="444">
                  <c:v>1.8311951870084719E-2</c:v>
                </c:pt>
                <c:pt idx="445">
                  <c:v>1.8233625386231633E-2</c:v>
                </c:pt>
                <c:pt idx="446">
                  <c:v>1.8155240261145345E-2</c:v>
                </c:pt>
                <c:pt idx="447">
                  <c:v>1.8076798318545695E-2</c:v>
                </c:pt>
                <c:pt idx="448">
                  <c:v>1.7998301382153414E-2</c:v>
                </c:pt>
                <c:pt idx="449">
                  <c:v>1.7919751275688345E-2</c:v>
                </c:pt>
                <c:pt idx="450">
                  <c:v>1.7841149822872548E-2</c:v>
                </c:pt>
                <c:pt idx="451">
                  <c:v>1.7762498847424091E-2</c:v>
                </c:pt>
                <c:pt idx="452">
                  <c:v>1.7683800173065034E-2</c:v>
                </c:pt>
                <c:pt idx="453">
                  <c:v>1.760505562351522E-2</c:v>
                </c:pt>
                <c:pt idx="454">
                  <c:v>1.7526267022495823E-2</c:v>
                </c:pt>
                <c:pt idx="455">
                  <c:v>1.7447436193726684E-2</c:v>
                </c:pt>
                <c:pt idx="456">
                  <c:v>1.736856496092809E-2</c:v>
                </c:pt>
                <c:pt idx="457">
                  <c:v>1.7289655147820771E-2</c:v>
                </c:pt>
                <c:pt idx="458">
                  <c:v>1.7210708578125011E-2</c:v>
                </c:pt>
                <c:pt idx="459">
                  <c:v>1.7131727075561098E-2</c:v>
                </c:pt>
                <c:pt idx="460">
                  <c:v>1.705271246385065E-2</c:v>
                </c:pt>
                <c:pt idx="461">
                  <c:v>1.6973666566712176E-2</c:v>
                </c:pt>
                <c:pt idx="462">
                  <c:v>1.6894591207867737E-2</c:v>
                </c:pt>
                <c:pt idx="463">
                  <c:v>1.6815488211036289E-2</c:v>
                </c:pt>
                <c:pt idx="464">
                  <c:v>1.6736359399940337E-2</c:v>
                </c:pt>
                <c:pt idx="465">
                  <c:v>1.6657206598298391E-2</c:v>
                </c:pt>
                <c:pt idx="466">
                  <c:v>1.6578031629832068E-2</c:v>
                </c:pt>
                <c:pt idx="467">
                  <c:v>1.6498836318260768E-2</c:v>
                </c:pt>
                <c:pt idx="468">
                  <c:v>1.6419622487306107E-2</c:v>
                </c:pt>
                <c:pt idx="469">
                  <c:v>1.6340391960687928E-2</c:v>
                </c:pt>
                <c:pt idx="470">
                  <c:v>1.6261146562126072E-2</c:v>
                </c:pt>
                <c:pt idx="471">
                  <c:v>1.6181888115342158E-2</c:v>
                </c:pt>
                <c:pt idx="472">
                  <c:v>1.6102618444056471E-2</c:v>
                </c:pt>
                <c:pt idx="473">
                  <c:v>1.6023339371987966E-2</c:v>
                </c:pt>
                <c:pt idx="474">
                  <c:v>1.5944052722859148E-2</c:v>
                </c:pt>
                <c:pt idx="475">
                  <c:v>1.5864760320388971E-2</c:v>
                </c:pt>
                <c:pt idx="476">
                  <c:v>1.5785463988297721E-2</c:v>
                </c:pt>
                <c:pt idx="477">
                  <c:v>1.570616555030746E-2</c:v>
                </c:pt>
                <c:pt idx="478">
                  <c:v>1.5626866830137143E-2</c:v>
                </c:pt>
                <c:pt idx="479">
                  <c:v>1.5547569651508386E-2</c:v>
                </c:pt>
                <c:pt idx="480">
                  <c:v>1.5468275838140144E-2</c:v>
                </c:pt>
                <c:pt idx="481">
                  <c:v>1.5388987213754479E-2</c:v>
                </c:pt>
                <c:pt idx="482">
                  <c:v>1.5309705602070789E-2</c:v>
                </c:pt>
                <c:pt idx="483">
                  <c:v>1.5230432826809359E-2</c:v>
                </c:pt>
                <c:pt idx="484">
                  <c:v>1.5151170711691364E-2</c:v>
                </c:pt>
                <c:pt idx="485">
                  <c:v>1.5071921080437534E-2</c:v>
                </c:pt>
                <c:pt idx="486">
                  <c:v>1.4992685756766377E-2</c:v>
                </c:pt>
                <c:pt idx="487">
                  <c:v>1.491346656440129E-2</c:v>
                </c:pt>
                <c:pt idx="488">
                  <c:v>1.4834265327059448E-2</c:v>
                </c:pt>
                <c:pt idx="489">
                  <c:v>1.4755083868462915E-2</c:v>
                </c:pt>
                <c:pt idx="490">
                  <c:v>1.4675924012333308E-2</c:v>
                </c:pt>
                <c:pt idx="491">
                  <c:v>1.4596787582389137E-2</c:v>
                </c:pt>
                <c:pt idx="492">
                  <c:v>1.4517676402351132E-2</c:v>
                </c:pt>
                <c:pt idx="493">
                  <c:v>1.4438592295941355E-2</c:v>
                </c:pt>
                <c:pt idx="494">
                  <c:v>1.4359537086879204E-2</c:v>
                </c:pt>
                <c:pt idx="495">
                  <c:v>1.4280512598884076E-2</c:v>
                </c:pt>
                <c:pt idx="496">
                  <c:v>1.4201520655677591E-2</c:v>
                </c:pt>
                <c:pt idx="497">
                  <c:v>1.4122563080979145E-2</c:v>
                </c:pt>
                <c:pt idx="498">
                  <c:v>1.40436416985108E-2</c:v>
                </c:pt>
                <c:pt idx="499">
                  <c:v>1.3964758331992844E-2</c:v>
                </c:pt>
                <c:pt idx="500">
                  <c:v>1.3885914805144228E-2</c:v>
                </c:pt>
              </c:numCache>
            </c:numRef>
          </c:val>
          <c:smooth val="0"/>
          <c:extLst>
            <c:ext xmlns:c16="http://schemas.microsoft.com/office/drawing/2014/chart" uri="{C3380CC4-5D6E-409C-BE32-E72D297353CC}">
              <c16:uniqueId val="{00000000-6EE8-4C11-8EA3-FB214EB4FC69}"/>
            </c:ext>
          </c:extLst>
        </c:ser>
        <c:dLbls>
          <c:showLegendKey val="0"/>
          <c:showVal val="0"/>
          <c:showCatName val="0"/>
          <c:showSerName val="0"/>
          <c:showPercent val="0"/>
          <c:showBubbleSize val="0"/>
        </c:dLbls>
        <c:dropLines>
          <c:spPr>
            <a:ln w="9525" cap="flat" cmpd="sng" algn="ctr">
              <a:solidFill>
                <a:schemeClr val="tx1">
                  <a:lumMod val="35000"/>
                  <a:lumOff val="65000"/>
                </a:schemeClr>
              </a:solidFill>
              <a:round/>
            </a:ln>
            <a:effectLst/>
          </c:spPr>
        </c:dropLines>
        <c:smooth val="0"/>
        <c:axId val="291467552"/>
        <c:axId val="291468112"/>
      </c:lineChart>
      <c:catAx>
        <c:axId val="2914675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sz="1000" b="0" i="0" u="none" strike="noStrike" baseline="0">
                    <a:effectLst/>
                  </a:rPr>
                  <a:t>Concentración</a:t>
                </a:r>
                <a:endParaRPr lang="es-CO"/>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91468112"/>
        <c:crosses val="autoZero"/>
        <c:auto val="1"/>
        <c:lblAlgn val="ctr"/>
        <c:lblOffset val="100"/>
        <c:noMultiLvlLbl val="0"/>
      </c:catAx>
      <c:valAx>
        <c:axId val="291468112"/>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crossAx val="2914675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gradFill flip="none" rotWithShape="1">
      <a:gsLst>
        <a:gs pos="0">
          <a:srgbClr val="00B050">
            <a:tint val="66000"/>
            <a:satMod val="160000"/>
          </a:srgbClr>
        </a:gs>
        <a:gs pos="50000">
          <a:srgbClr val="00B050">
            <a:tint val="44500"/>
            <a:satMod val="160000"/>
          </a:srgbClr>
        </a:gs>
        <a:gs pos="100000">
          <a:srgbClr val="00B050">
            <a:tint val="23500"/>
            <a:satMod val="160000"/>
          </a:srgbClr>
        </a:gs>
      </a:gsLst>
      <a:path path="circle">
        <a:fillToRect l="50000" t="50000" r="50000" b="50000"/>
      </a:path>
      <a:tileRect/>
    </a:gradFill>
    <a:ln w="9525" cap="flat" cmpd="sng" algn="ctr">
      <a:solidFill>
        <a:schemeClr val="tx1">
          <a:lumMod val="15000"/>
          <a:lumOff val="85000"/>
        </a:schemeClr>
      </a:solid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3.emf"/><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6.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1" Type="http://schemas.openxmlformats.org/officeDocument/2006/relationships/image" Target="../media/image9.png"/></Relationships>
</file>

<file path=xl/drawings/_rels/drawing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4.png"/><Relationship Id="rId7" Type="http://schemas.openxmlformats.org/officeDocument/2006/relationships/chart" Target="../charts/chart9.xml"/><Relationship Id="rId2" Type="http://schemas.openxmlformats.org/officeDocument/2006/relationships/image" Target="../media/image13.png"/><Relationship Id="rId1" Type="http://schemas.openxmlformats.org/officeDocument/2006/relationships/image" Target="../media/image12.png"/><Relationship Id="rId6" Type="http://schemas.openxmlformats.org/officeDocument/2006/relationships/chart" Target="../charts/chart8.xml"/><Relationship Id="rId5" Type="http://schemas.openxmlformats.org/officeDocument/2006/relationships/image" Target="../media/image16.png"/><Relationship Id="rId4" Type="http://schemas.openxmlformats.org/officeDocument/2006/relationships/image" Target="../media/image15.png"/></Relationships>
</file>

<file path=xl/drawings/_rels/drawing12.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33</xdr:col>
      <xdr:colOff>121107</xdr:colOff>
      <xdr:row>128</xdr:row>
      <xdr:rowOff>70692</xdr:rowOff>
    </xdr:from>
    <xdr:ext cx="65" cy="172227"/>
    <xdr:sp macro="" textlink="">
      <xdr:nvSpPr>
        <xdr:cNvPr id="2" name="CuadroTexto 1">
          <a:extLst>
            <a:ext uri="{FF2B5EF4-FFF2-40B4-BE49-F238E27FC236}">
              <a16:creationId xmlns:a16="http://schemas.microsoft.com/office/drawing/2014/main" id="{00000000-0008-0000-0000-000002000000}"/>
            </a:ext>
          </a:extLst>
        </xdr:cNvPr>
        <xdr:cNvSpPr txBox="1"/>
      </xdr:nvSpPr>
      <xdr:spPr>
        <a:xfrm>
          <a:off x="3169107" y="3968516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a:p>
      </xdr:txBody>
    </xdr:sp>
    <xdr:clientData/>
  </xdr:oneCellAnchor>
  <xdr:oneCellAnchor>
    <xdr:from>
      <xdr:col>39</xdr:col>
      <xdr:colOff>2198</xdr:colOff>
      <xdr:row>76</xdr:row>
      <xdr:rowOff>59348</xdr:rowOff>
    </xdr:from>
    <xdr:ext cx="65" cy="172227"/>
    <xdr:sp macro="" textlink="">
      <xdr:nvSpPr>
        <xdr:cNvPr id="8" name="CuadroTexto 7">
          <a:extLst>
            <a:ext uri="{FF2B5EF4-FFF2-40B4-BE49-F238E27FC236}">
              <a16:creationId xmlns:a16="http://schemas.microsoft.com/office/drawing/2014/main" id="{00000000-0008-0000-0000-000008000000}"/>
            </a:ext>
          </a:extLst>
        </xdr:cNvPr>
        <xdr:cNvSpPr txBox="1"/>
      </xdr:nvSpPr>
      <xdr:spPr>
        <a:xfrm>
          <a:off x="10120679" y="12185406"/>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a:p>
      </xdr:txBody>
    </xdr:sp>
    <xdr:clientData/>
  </xdr:oneCellAnchor>
  <xdr:oneCellAnchor>
    <xdr:from>
      <xdr:col>3</xdr:col>
      <xdr:colOff>1588</xdr:colOff>
      <xdr:row>185</xdr:row>
      <xdr:rowOff>87686</xdr:rowOff>
    </xdr:from>
    <xdr:ext cx="5541962" cy="468141"/>
    <mc:AlternateContent xmlns:mc="http://schemas.openxmlformats.org/markup-compatibility/2006" xmlns:a14="http://schemas.microsoft.com/office/drawing/2010/main">
      <mc:Choice Requires="a14">
        <xdr:sp macro="" textlink="">
          <xdr:nvSpPr>
            <xdr:cNvPr id="16" name="15 CuadroTexto">
              <a:extLst>
                <a:ext uri="{FF2B5EF4-FFF2-40B4-BE49-F238E27FC236}">
                  <a16:creationId xmlns:a16="http://schemas.microsoft.com/office/drawing/2014/main" id="{00000000-0008-0000-0000-000010000000}"/>
                </a:ext>
              </a:extLst>
            </xdr:cNvPr>
            <xdr:cNvSpPr txBox="1"/>
          </xdr:nvSpPr>
          <xdr:spPr>
            <a:xfrm>
              <a:off x="554038" y="35387336"/>
              <a:ext cx="5541962" cy="468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func>
                      <m:funcPr>
                        <m:ctrlPr>
                          <a:rPr lang="es-CO" sz="1300" b="1" i="1">
                            <a:latin typeface="Cambria Math" panose="02040503050406030204" pitchFamily="18" charset="0"/>
                          </a:rPr>
                        </m:ctrlPr>
                      </m:funcPr>
                      <m:fName>
                        <m:r>
                          <a:rPr lang="es-CO" sz="1300" b="1" i="0">
                            <a:latin typeface="Cambria Math"/>
                          </a:rPr>
                          <m:t>𝐂𝐨𝐧𝐜𝐞𝐧𝐭𝐫𝐚𝐜𝐢</m:t>
                        </m:r>
                        <m:r>
                          <a:rPr lang="es-CO" sz="1300" b="1" i="0">
                            <a:latin typeface="Cambria Math"/>
                          </a:rPr>
                          <m:t>ó</m:t>
                        </m:r>
                        <m:r>
                          <a:rPr lang="es-CO" sz="1300" b="1" i="0">
                            <a:latin typeface="Cambria Math"/>
                          </a:rPr>
                          <m:t>𝐧</m:t>
                        </m:r>
                        <m:r>
                          <a:rPr lang="es-CO" sz="1300" b="1" i="0">
                            <a:latin typeface="Cambria Math"/>
                          </a:rPr>
                          <m:t> </m:t>
                        </m:r>
                        <m:r>
                          <a:rPr lang="es-CO" sz="1300" b="1" i="0">
                            <a:latin typeface="Cambria Math"/>
                          </a:rPr>
                          <m:t>𝐄𝐬𝐭</m:t>
                        </m:r>
                        <m:r>
                          <a:rPr lang="es-CO" sz="1300" b="1" i="0">
                            <a:latin typeface="Cambria Math"/>
                          </a:rPr>
                          <m:t>á</m:t>
                        </m:r>
                        <m:r>
                          <a:rPr lang="es-CO" sz="1300" b="1" i="0">
                            <a:latin typeface="Cambria Math"/>
                          </a:rPr>
                          <m:t>𝐧𝐝𝐚𝐫</m:t>
                        </m:r>
                        <m:r>
                          <a:rPr lang="es-CO" sz="1300" b="1" i="0">
                            <a:latin typeface="Cambria Math"/>
                          </a:rPr>
                          <m:t> </m:t>
                        </m:r>
                        <m:r>
                          <a:rPr lang="es-CO" sz="1300" b="1" i="0">
                            <a:latin typeface="Cambria Math"/>
                          </a:rPr>
                          <m:t>𝐝𝐞</m:t>
                        </m:r>
                        <m:r>
                          <a:rPr lang="es-CO" sz="1300" b="1" i="0">
                            <a:latin typeface="Cambria Math"/>
                          </a:rPr>
                          <m:t> </m:t>
                        </m:r>
                        <m:sSub>
                          <m:sSubPr>
                            <m:ctrlPr>
                              <a:rPr lang="es-CO" sz="1300" b="1" i="1">
                                <a:latin typeface="Cambria Math" panose="02040503050406030204" pitchFamily="18" charset="0"/>
                              </a:rPr>
                            </m:ctrlPr>
                          </m:sSubPr>
                          <m:e>
                            <m:r>
                              <a:rPr lang="es-CO" sz="1300" b="1" i="1">
                                <a:latin typeface="Cambria Math"/>
                              </a:rPr>
                              <m:t>𝑶</m:t>
                            </m:r>
                          </m:e>
                          <m:sub>
                            <m:r>
                              <a:rPr lang="es-CO" sz="1300" b="1" i="1">
                                <a:latin typeface="Cambria Math"/>
                              </a:rPr>
                              <m:t>𝟑</m:t>
                            </m:r>
                          </m:sub>
                        </m:sSub>
                        <m:r>
                          <a:rPr lang="es-CO" sz="1300" b="1" i="0">
                            <a:latin typeface="Cambria Math"/>
                          </a:rPr>
                          <m:t> = </m:t>
                        </m:r>
                      </m:fName>
                      <m:e>
                        <m:f>
                          <m:fPr>
                            <m:ctrlPr>
                              <a:rPr lang="es-CO" sz="1300" b="1" i="1">
                                <a:latin typeface="Cambria Math" panose="02040503050406030204" pitchFamily="18" charset="0"/>
                              </a:rPr>
                            </m:ctrlPr>
                          </m:fPr>
                          <m:num>
                            <m:r>
                              <a:rPr lang="es-CO" sz="1300" b="1" i="1">
                                <a:latin typeface="Cambria Math"/>
                              </a:rPr>
                              <m:t>𝟏</m:t>
                            </m:r>
                          </m:num>
                          <m:den>
                            <m:acc>
                              <m:accPr>
                                <m:chr m:val="̅"/>
                                <m:ctrlPr>
                                  <a:rPr lang="es-CO" sz="1300" b="1" i="1">
                                    <a:latin typeface="Cambria Math" panose="02040503050406030204" pitchFamily="18" charset="0"/>
                                  </a:rPr>
                                </m:ctrlPr>
                              </m:accPr>
                              <m:e>
                                <m:r>
                                  <a:rPr lang="es-CO" sz="1300" b="1" i="1">
                                    <a:latin typeface="Cambria Math"/>
                                  </a:rPr>
                                  <m:t>𝒎</m:t>
                                </m:r>
                              </m:e>
                            </m:acc>
                          </m:den>
                        </m:f>
                      </m:e>
                    </m:func>
                    <m:r>
                      <a:rPr lang="es-CO" sz="1300" b="1" i="1">
                        <a:latin typeface="Cambria Math"/>
                      </a:rPr>
                      <m:t>    </m:t>
                    </m:r>
                    <m:d>
                      <m:dPr>
                        <m:begChr m:val="{"/>
                        <m:endChr m:val="}"/>
                        <m:ctrlPr>
                          <a:rPr lang="es-CO" sz="1300" b="1" i="1">
                            <a:latin typeface="Cambria Math" panose="02040503050406030204" pitchFamily="18" charset="0"/>
                          </a:rPr>
                        </m:ctrlPr>
                      </m:dPr>
                      <m:e>
                        <m:r>
                          <a:rPr lang="es-CO" sz="1300" b="1" i="1">
                            <a:solidFill>
                              <a:schemeClr val="tx1"/>
                            </a:solidFill>
                            <a:effectLst/>
                            <a:latin typeface="Cambria Math"/>
                            <a:ea typeface="+mn-ea"/>
                            <a:cs typeface="+mn-cs"/>
                          </a:rPr>
                          <m:t>𝑪𝒐𝒏𝒄</m:t>
                        </m:r>
                        <m:r>
                          <a:rPr lang="es-CO" sz="1300" b="1" i="1">
                            <a:solidFill>
                              <a:schemeClr val="tx1"/>
                            </a:solidFill>
                            <a:effectLst/>
                            <a:latin typeface="Cambria Math"/>
                            <a:ea typeface="+mn-ea"/>
                            <a:cs typeface="+mn-cs"/>
                          </a:rPr>
                          <m:t>.  </m:t>
                        </m:r>
                        <m:r>
                          <a:rPr lang="es-CO" sz="1300" b="1" i="1">
                            <a:solidFill>
                              <a:schemeClr val="tx1"/>
                            </a:solidFill>
                            <a:effectLst/>
                            <a:latin typeface="Cambria Math"/>
                            <a:ea typeface="+mn-ea"/>
                            <a:cs typeface="+mn-cs"/>
                          </a:rPr>
                          <m:t>𝑰𝒏𝒅𝒊𝒄𝒂𝒅𝒂</m:t>
                        </m:r>
                        <m:r>
                          <a:rPr lang="es-CO" sz="1300" b="1" i="1">
                            <a:solidFill>
                              <a:schemeClr val="tx1"/>
                            </a:solidFill>
                            <a:effectLst/>
                            <a:latin typeface="Cambria Math"/>
                            <a:ea typeface="+mn-ea"/>
                            <a:cs typeface="+mn-cs"/>
                          </a:rPr>
                          <m:t>  − </m:t>
                        </m:r>
                        <m:d>
                          <m:dPr>
                            <m:ctrlPr>
                              <a:rPr lang="es-CO" sz="1300" b="1" i="1">
                                <a:solidFill>
                                  <a:schemeClr val="tx1"/>
                                </a:solidFill>
                                <a:effectLst/>
                                <a:latin typeface="Cambria Math" panose="02040503050406030204" pitchFamily="18" charset="0"/>
                                <a:ea typeface="+mn-ea"/>
                                <a:cs typeface="+mn-cs"/>
                              </a:rPr>
                            </m:ctrlPr>
                          </m:dPr>
                          <m:e>
                            <m:acc>
                              <m:accPr>
                                <m:chr m:val="̅"/>
                                <m:ctrlPr>
                                  <a:rPr lang="es-CO" sz="1300" b="1" i="1">
                                    <a:solidFill>
                                      <a:schemeClr val="tx1"/>
                                    </a:solidFill>
                                    <a:effectLst/>
                                    <a:latin typeface="Cambria Math" panose="02040503050406030204" pitchFamily="18" charset="0"/>
                                    <a:ea typeface="+mn-ea"/>
                                    <a:cs typeface="+mn-cs"/>
                                  </a:rPr>
                                </m:ctrlPr>
                              </m:accPr>
                              <m:e>
                                <m:r>
                                  <a:rPr lang="es-CO" sz="1300" b="1" i="1">
                                    <a:solidFill>
                                      <a:schemeClr val="tx1"/>
                                    </a:solidFill>
                                    <a:effectLst/>
                                    <a:latin typeface="Cambria Math"/>
                                    <a:ea typeface="+mn-ea"/>
                                    <a:cs typeface="+mn-cs"/>
                                  </a:rPr>
                                  <m:t>𝑰</m:t>
                                </m:r>
                              </m:e>
                            </m:acc>
                          </m:e>
                        </m:d>
                      </m:e>
                    </m:d>
                  </m:oMath>
                </m:oMathPara>
              </a14:m>
              <a:endParaRPr lang="es-CO" sz="1300" b="1">
                <a:latin typeface="Arial" panose="020B0604020202020204" pitchFamily="34" charset="0"/>
                <a:cs typeface="Arial" panose="020B0604020202020204" pitchFamily="34" charset="0"/>
              </a:endParaRPr>
            </a:p>
          </xdr:txBody>
        </xdr:sp>
      </mc:Choice>
      <mc:Fallback xmlns="">
        <xdr:sp macro="" textlink="">
          <xdr:nvSpPr>
            <xdr:cNvPr id="16" name="15 CuadroTexto">
              <a:extLst>
                <a:ext uri="{FF2B5EF4-FFF2-40B4-BE49-F238E27FC236}">
                  <a16:creationId xmlns:a16="http://schemas.microsoft.com/office/drawing/2014/main" xmlns="" xmlns:a14="http://schemas.microsoft.com/office/drawing/2010/main" id="{00000000-0008-0000-0100-000010000000}"/>
                </a:ext>
              </a:extLst>
            </xdr:cNvPr>
            <xdr:cNvSpPr txBox="1"/>
          </xdr:nvSpPr>
          <xdr:spPr>
            <a:xfrm>
              <a:off x="554038" y="35387336"/>
              <a:ext cx="5541962" cy="468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s-CO" sz="1300" b="1" i="0">
                  <a:latin typeface="Cambria Math"/>
                </a:rPr>
                <a:t>〖𝐂𝐨𝐧𝐜𝐞𝐧𝐭𝐫𝐚𝐜𝐢ó𝐧 𝐄𝐬𝐭á𝐧𝐝𝐚𝐫 𝐝𝐞 𝑶_𝟑  = 〗⁡〖𝟏/𝒎 ̅ 〗     {</a:t>
              </a:r>
              <a:r>
                <a:rPr lang="es-CO" sz="1300" b="1" i="0">
                  <a:solidFill>
                    <a:schemeClr val="tx1"/>
                  </a:solidFill>
                  <a:effectLst/>
                  <a:latin typeface="Cambria Math"/>
                  <a:ea typeface="+mn-ea"/>
                  <a:cs typeface="+mn-cs"/>
                </a:rPr>
                <a:t>𝑪𝒐𝒏𝒄.  𝑰𝒏𝒅𝒊𝒄𝒂𝒅𝒂  − (𝑰 ̅ )}</a:t>
              </a:r>
              <a:endParaRPr lang="es-CO" sz="1300" b="1">
                <a:latin typeface="Arial" panose="020B0604020202020204" pitchFamily="34" charset="0"/>
                <a:cs typeface="Arial" panose="020B0604020202020204" pitchFamily="34" charset="0"/>
              </a:endParaRPr>
            </a:p>
          </xdr:txBody>
        </xdr:sp>
      </mc:Fallback>
    </mc:AlternateContent>
    <xdr:clientData/>
  </xdr:oneCellAnchor>
  <xdr:oneCellAnchor>
    <xdr:from>
      <xdr:col>6</xdr:col>
      <xdr:colOff>28575</xdr:colOff>
      <xdr:row>206</xdr:row>
      <xdr:rowOff>21011</xdr:rowOff>
    </xdr:from>
    <xdr:ext cx="5130800" cy="336823"/>
    <mc:AlternateContent xmlns:mc="http://schemas.openxmlformats.org/markup-compatibility/2006" xmlns:a14="http://schemas.microsoft.com/office/drawing/2010/main">
      <mc:Choice Requires="a14">
        <xdr:sp macro="" textlink="">
          <xdr:nvSpPr>
            <xdr:cNvPr id="7" name="6 CuadroTexto">
              <a:extLst>
                <a:ext uri="{FF2B5EF4-FFF2-40B4-BE49-F238E27FC236}">
                  <a16:creationId xmlns:a16="http://schemas.microsoft.com/office/drawing/2014/main" id="{00000000-0008-0000-0000-000007000000}"/>
                </a:ext>
              </a:extLst>
            </xdr:cNvPr>
            <xdr:cNvSpPr txBox="1"/>
          </xdr:nvSpPr>
          <xdr:spPr>
            <a:xfrm>
              <a:off x="1123950" y="36668449"/>
              <a:ext cx="5130800" cy="3368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CO" sz="1400" b="1"/>
                <a:t>  </a:t>
              </a:r>
              <a14:m>
                <m:oMath xmlns:m="http://schemas.openxmlformats.org/officeDocument/2006/math">
                  <m:func>
                    <m:funcPr>
                      <m:ctrlPr>
                        <a:rPr lang="es-CO" sz="1400" b="1" i="1">
                          <a:latin typeface="Cambria Math" panose="02040503050406030204" pitchFamily="18" charset="0"/>
                        </a:rPr>
                      </m:ctrlPr>
                    </m:funcPr>
                    <m:fName>
                      <m:sSub>
                        <m:sSubPr>
                          <m:ctrlPr>
                            <a:rPr lang="es-CO" sz="1400" b="1" i="1">
                              <a:latin typeface="Cambria Math" panose="02040503050406030204" pitchFamily="18" charset="0"/>
                            </a:rPr>
                          </m:ctrlPr>
                        </m:sSubPr>
                        <m:e>
                          <m:r>
                            <a:rPr lang="es-CO" sz="1400" b="1" i="1">
                              <a:latin typeface="Cambria Math"/>
                            </a:rPr>
                            <m:t>𝑼</m:t>
                          </m:r>
                        </m:e>
                        <m:sub>
                          <m:r>
                            <a:rPr lang="es-CO" sz="1400" b="1" i="1">
                              <a:latin typeface="Cambria Math"/>
                            </a:rPr>
                            <m:t>𝒆𝒙𝒑</m:t>
                          </m:r>
                        </m:sub>
                      </m:sSub>
                      <m:r>
                        <a:rPr lang="es-CO" sz="1400" b="1" i="0">
                          <a:latin typeface="Cambria Math"/>
                        </a:rPr>
                        <m:t>= </m:t>
                      </m:r>
                      <m:sSub>
                        <m:sSubPr>
                          <m:ctrlPr>
                            <a:rPr lang="es-CO" sz="1400" b="1" i="1">
                              <a:latin typeface="Cambria Math" panose="02040503050406030204" pitchFamily="18" charset="0"/>
                            </a:rPr>
                          </m:ctrlPr>
                        </m:sSubPr>
                        <m:e>
                          <m:r>
                            <a:rPr lang="es-CO" sz="1400" b="1" i="1">
                              <a:latin typeface="Cambria Math"/>
                            </a:rPr>
                            <m:t>𝒎</m:t>
                          </m:r>
                        </m:e>
                        <m:sub>
                          <m:r>
                            <a:rPr lang="es-CO" sz="1400" b="1" i="1">
                              <a:latin typeface="Cambria Math"/>
                            </a:rPr>
                            <m:t>𝟑</m:t>
                          </m:r>
                        </m:sub>
                      </m:sSub>
                      <m:r>
                        <a:rPr lang="es-CO" sz="1400" b="1" i="1">
                          <a:latin typeface="Cambria Math"/>
                        </a:rPr>
                        <m:t> </m:t>
                      </m:r>
                      <m:r>
                        <a:rPr lang="es-CO" sz="1400" b="1" i="1">
                          <a:latin typeface="Cambria Math"/>
                          <a:ea typeface="Cambria Math"/>
                        </a:rPr>
                        <m:t>∙ </m:t>
                      </m:r>
                      <m:sSup>
                        <m:sSupPr>
                          <m:ctrlPr>
                            <a:rPr lang="es-CO" sz="1400" b="1" i="1">
                              <a:latin typeface="Cambria Math" panose="02040503050406030204" pitchFamily="18" charset="0"/>
                              <a:ea typeface="Cambria Math"/>
                            </a:rPr>
                          </m:ctrlPr>
                        </m:sSupPr>
                        <m:e>
                          <m:r>
                            <a:rPr lang="es-CO" sz="1400" b="1" i="1">
                              <a:latin typeface="Cambria Math"/>
                              <a:ea typeface="Cambria Math"/>
                            </a:rPr>
                            <m:t>𝒙</m:t>
                          </m:r>
                        </m:e>
                        <m:sup>
                          <m:r>
                            <a:rPr lang="es-CO" sz="1400" b="1" i="1">
                              <a:latin typeface="Cambria Math"/>
                              <a:ea typeface="Cambria Math"/>
                            </a:rPr>
                            <m:t>𝟑</m:t>
                          </m:r>
                          <m:r>
                            <a:rPr lang="es-CO" sz="1400" b="1" i="1">
                              <a:latin typeface="Cambria Math"/>
                              <a:ea typeface="Cambria Math"/>
                            </a:rPr>
                            <m:t>   </m:t>
                          </m:r>
                        </m:sup>
                      </m:sSup>
                    </m:fName>
                    <m:e>
                      <m:r>
                        <a:rPr lang="es-CO" sz="1400" b="1" i="1">
                          <a:latin typeface="Cambria Math"/>
                          <a:ea typeface="Cambria Math"/>
                        </a:rPr>
                        <m:t>+</m:t>
                      </m:r>
                    </m:e>
                  </m:func>
                </m:oMath>
              </a14:m>
              <a:r>
                <a:rPr lang="es-CO" sz="1400" b="1">
                  <a:latin typeface="Arial" panose="020B0604020202020204" pitchFamily="34" charset="0"/>
                  <a:cs typeface="Arial" panose="020B0604020202020204" pitchFamily="34" charset="0"/>
                </a:rPr>
                <a:t>  </a:t>
              </a:r>
              <a14:m>
                <m:oMath xmlns:m="http://schemas.openxmlformats.org/officeDocument/2006/math">
                  <m:sSub>
                    <m:sSubPr>
                      <m:ctrlPr>
                        <a:rPr lang="es-CO" sz="1400" b="1" i="1">
                          <a:solidFill>
                            <a:schemeClr val="tx1"/>
                          </a:solidFill>
                          <a:effectLst/>
                          <a:latin typeface="Cambria Math" panose="02040503050406030204" pitchFamily="18" charset="0"/>
                          <a:ea typeface="+mn-ea"/>
                          <a:cs typeface="+mn-cs"/>
                        </a:rPr>
                      </m:ctrlPr>
                    </m:sSubPr>
                    <m:e>
                      <m:r>
                        <a:rPr lang="es-CO" sz="1400" b="1" i="1">
                          <a:solidFill>
                            <a:schemeClr val="tx1"/>
                          </a:solidFill>
                          <a:effectLst/>
                          <a:latin typeface="Cambria Math"/>
                          <a:ea typeface="+mn-ea"/>
                          <a:cs typeface="+mn-cs"/>
                        </a:rPr>
                        <m:t>𝒎</m:t>
                      </m:r>
                    </m:e>
                    <m:sub>
                      <m:r>
                        <a:rPr lang="es-CO" sz="1400" b="1" i="1">
                          <a:solidFill>
                            <a:schemeClr val="tx1"/>
                          </a:solidFill>
                          <a:effectLst/>
                          <a:latin typeface="Cambria Math"/>
                          <a:ea typeface="+mn-ea"/>
                          <a:cs typeface="+mn-cs"/>
                        </a:rPr>
                        <m:t>𝟐</m:t>
                      </m:r>
                    </m:sub>
                  </m:sSub>
                  <m:r>
                    <a:rPr lang="es-CO" sz="1400" b="1" i="1">
                      <a:solidFill>
                        <a:schemeClr val="tx1"/>
                      </a:solidFill>
                      <a:effectLst/>
                      <a:latin typeface="Cambria Math"/>
                      <a:ea typeface="+mn-ea"/>
                      <a:cs typeface="+mn-cs"/>
                    </a:rPr>
                    <m:t> ∙ </m:t>
                  </m:r>
                  <m:sSup>
                    <m:sSupPr>
                      <m:ctrlPr>
                        <a:rPr lang="es-CO" sz="1400" b="1" i="1">
                          <a:solidFill>
                            <a:schemeClr val="tx1"/>
                          </a:solidFill>
                          <a:effectLst/>
                          <a:latin typeface="Cambria Math" panose="02040503050406030204" pitchFamily="18" charset="0"/>
                          <a:ea typeface="+mn-ea"/>
                          <a:cs typeface="+mn-cs"/>
                        </a:rPr>
                      </m:ctrlPr>
                    </m:sSupPr>
                    <m:e>
                      <m:r>
                        <a:rPr lang="es-CO" sz="1400" b="1" i="1">
                          <a:solidFill>
                            <a:schemeClr val="tx1"/>
                          </a:solidFill>
                          <a:effectLst/>
                          <a:latin typeface="Cambria Math"/>
                          <a:ea typeface="+mn-ea"/>
                          <a:cs typeface="+mn-cs"/>
                        </a:rPr>
                        <m:t>𝒙</m:t>
                      </m:r>
                    </m:e>
                    <m:sup>
                      <m:r>
                        <a:rPr lang="es-CO" sz="1400" b="1" i="1">
                          <a:solidFill>
                            <a:schemeClr val="tx1"/>
                          </a:solidFill>
                          <a:effectLst/>
                          <a:latin typeface="Cambria Math"/>
                          <a:ea typeface="+mn-ea"/>
                          <a:cs typeface="+mn-cs"/>
                        </a:rPr>
                        <m:t>𝟐</m:t>
                      </m:r>
                      <m:r>
                        <a:rPr lang="es-CO" sz="1400" b="1" i="1">
                          <a:solidFill>
                            <a:schemeClr val="tx1"/>
                          </a:solidFill>
                          <a:effectLst/>
                          <a:latin typeface="Cambria Math"/>
                          <a:ea typeface="+mn-ea"/>
                          <a:cs typeface="+mn-cs"/>
                        </a:rPr>
                        <m:t>   </m:t>
                      </m:r>
                    </m:sup>
                  </m:sSup>
                  <m:r>
                    <a:rPr lang="es-CO" sz="1400" b="1" i="1">
                      <a:solidFill>
                        <a:schemeClr val="tx1"/>
                      </a:solidFill>
                      <a:effectLst/>
                      <a:latin typeface="Cambria Math"/>
                      <a:ea typeface="Cambria Math"/>
                      <a:cs typeface="+mn-cs"/>
                    </a:rPr>
                    <m:t>+ </m:t>
                  </m:r>
                  <m:sSub>
                    <m:sSubPr>
                      <m:ctrlPr>
                        <a:rPr lang="es-CO" sz="1400" b="1" i="1">
                          <a:solidFill>
                            <a:schemeClr val="tx1"/>
                          </a:solidFill>
                          <a:effectLst/>
                          <a:latin typeface="Cambria Math" panose="02040503050406030204" pitchFamily="18" charset="0"/>
                          <a:ea typeface="+mn-ea"/>
                          <a:cs typeface="+mn-cs"/>
                        </a:rPr>
                      </m:ctrlPr>
                    </m:sSubPr>
                    <m:e>
                      <m:r>
                        <a:rPr lang="es-CO" sz="1400" b="1" i="1">
                          <a:solidFill>
                            <a:schemeClr val="tx1"/>
                          </a:solidFill>
                          <a:effectLst/>
                          <a:latin typeface="Cambria Math"/>
                          <a:ea typeface="+mn-ea"/>
                          <a:cs typeface="+mn-cs"/>
                        </a:rPr>
                        <m:t>𝒎</m:t>
                      </m:r>
                    </m:e>
                    <m:sub>
                      <m:r>
                        <a:rPr lang="es-CO" sz="1400" b="1" i="1">
                          <a:solidFill>
                            <a:schemeClr val="tx1"/>
                          </a:solidFill>
                          <a:effectLst/>
                          <a:latin typeface="Cambria Math"/>
                          <a:ea typeface="+mn-ea"/>
                          <a:cs typeface="+mn-cs"/>
                        </a:rPr>
                        <m:t>𝟏</m:t>
                      </m:r>
                    </m:sub>
                  </m:sSub>
                  <m:r>
                    <a:rPr lang="es-CO" sz="1400" b="1" i="1">
                      <a:solidFill>
                        <a:schemeClr val="tx1"/>
                      </a:solidFill>
                      <a:effectLst/>
                      <a:latin typeface="Cambria Math"/>
                      <a:ea typeface="+mn-ea"/>
                      <a:cs typeface="+mn-cs"/>
                    </a:rPr>
                    <m:t> </m:t>
                  </m:r>
                  <m:r>
                    <a:rPr lang="es-CO" sz="1400" b="1" i="1">
                      <a:solidFill>
                        <a:schemeClr val="tx1"/>
                      </a:solidFill>
                      <a:effectLst/>
                      <a:latin typeface="Cambria Math"/>
                      <a:ea typeface="Cambria Math"/>
                      <a:cs typeface="+mn-cs"/>
                    </a:rPr>
                    <m:t>∙</m:t>
                  </m:r>
                  <m:r>
                    <a:rPr lang="es-CO" sz="1400" b="1" i="1">
                      <a:solidFill>
                        <a:schemeClr val="tx1"/>
                      </a:solidFill>
                      <a:effectLst/>
                      <a:latin typeface="Cambria Math"/>
                      <a:ea typeface="Cambria Math"/>
                      <a:cs typeface="+mn-cs"/>
                    </a:rPr>
                    <m:t>𝒙</m:t>
                  </m:r>
                  <m:r>
                    <a:rPr lang="es-CO" sz="1400" b="1" i="1">
                      <a:solidFill>
                        <a:schemeClr val="tx1"/>
                      </a:solidFill>
                      <a:effectLst/>
                      <a:latin typeface="Cambria Math"/>
                      <a:ea typeface="Cambria Math"/>
                      <a:cs typeface="+mn-cs"/>
                    </a:rPr>
                    <m:t> + </m:t>
                  </m:r>
                  <m:r>
                    <a:rPr lang="es-CO" sz="1400" b="1" i="1">
                      <a:solidFill>
                        <a:schemeClr val="tx1"/>
                      </a:solidFill>
                      <a:effectLst/>
                      <a:latin typeface="Cambria Math"/>
                      <a:ea typeface="Cambria Math"/>
                      <a:cs typeface="+mn-cs"/>
                    </a:rPr>
                    <m:t>𝒃</m:t>
                  </m:r>
                </m:oMath>
              </a14:m>
              <a:r>
                <a:rPr lang="es-CO" sz="1400" b="1">
                  <a:latin typeface="Arial" panose="020B0604020202020204" pitchFamily="34" charset="0"/>
                  <a:cs typeface="Arial" panose="020B0604020202020204" pitchFamily="34" charset="0"/>
                </a:rPr>
                <a:t>   nmol/mol</a:t>
              </a:r>
            </a:p>
          </xdr:txBody>
        </xdr:sp>
      </mc:Choice>
      <mc:Fallback xmlns="">
        <xdr:sp macro="" textlink="">
          <xdr:nvSpPr>
            <xdr:cNvPr id="7" name="6 CuadroTexto"/>
            <xdr:cNvSpPr txBox="1"/>
          </xdr:nvSpPr>
          <xdr:spPr>
            <a:xfrm>
              <a:off x="1123950" y="36668449"/>
              <a:ext cx="5130800" cy="3368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CO" sz="1400" b="1"/>
                <a:t>  </a:t>
              </a:r>
              <a:r>
                <a:rPr lang="es-CO" sz="1400" b="1" i="0">
                  <a:latin typeface="Cambria Math" panose="02040503050406030204" pitchFamily="18" charset="0"/>
                </a:rPr>
                <a:t>〖</a:t>
              </a:r>
              <a:r>
                <a:rPr lang="es-CO" sz="1400" b="1" i="0">
                  <a:latin typeface="Cambria Math"/>
                </a:rPr>
                <a:t>𝑼</a:t>
              </a:r>
              <a:r>
                <a:rPr lang="es-CO" sz="1400" b="1" i="0">
                  <a:latin typeface="Cambria Math" panose="02040503050406030204" pitchFamily="18" charset="0"/>
                </a:rPr>
                <a:t>_</a:t>
              </a:r>
              <a:r>
                <a:rPr lang="es-CO" sz="1400" b="1" i="0">
                  <a:latin typeface="Cambria Math"/>
                </a:rPr>
                <a:t>𝒆𝒙𝒑= 𝒎</a:t>
              </a:r>
              <a:r>
                <a:rPr lang="es-CO" sz="1400" b="1" i="0">
                  <a:latin typeface="Cambria Math" panose="02040503050406030204" pitchFamily="18" charset="0"/>
                </a:rPr>
                <a:t>_</a:t>
              </a:r>
              <a:r>
                <a:rPr lang="es-CO" sz="1400" b="1" i="0">
                  <a:latin typeface="Cambria Math"/>
                </a:rPr>
                <a:t>𝟑  </a:t>
              </a:r>
              <a:r>
                <a:rPr lang="es-CO" sz="1400" b="1" i="0">
                  <a:latin typeface="Cambria Math"/>
                  <a:ea typeface="Cambria Math"/>
                </a:rPr>
                <a:t>∙ 𝒙</a:t>
              </a:r>
              <a:r>
                <a:rPr lang="es-CO" sz="1400" b="1" i="0">
                  <a:latin typeface="Cambria Math" panose="02040503050406030204" pitchFamily="18" charset="0"/>
                  <a:ea typeface="Cambria Math"/>
                </a:rPr>
                <a:t>^(</a:t>
              </a:r>
              <a:r>
                <a:rPr lang="es-CO" sz="1400" b="1" i="0">
                  <a:latin typeface="Cambria Math"/>
                  <a:ea typeface="Cambria Math"/>
                </a:rPr>
                <a:t>𝟑   </a:t>
              </a:r>
              <a:r>
                <a:rPr lang="es-CO" sz="1400" b="1" i="0">
                  <a:latin typeface="Cambria Math" panose="02040503050406030204" pitchFamily="18" charset="0"/>
                  <a:ea typeface="Cambria Math"/>
                </a:rPr>
                <a:t>)〗⁡</a:t>
              </a:r>
              <a:r>
                <a:rPr lang="es-CO" sz="1400" b="1" i="0">
                  <a:latin typeface="Cambria Math"/>
                  <a:ea typeface="Cambria Math"/>
                </a:rPr>
                <a:t>+</a:t>
              </a:r>
              <a:r>
                <a:rPr lang="es-CO" sz="1400" b="1">
                  <a:latin typeface="Arial" panose="020B0604020202020204" pitchFamily="34" charset="0"/>
                  <a:cs typeface="Arial" panose="020B0604020202020204" pitchFamily="34" charset="0"/>
                </a:rPr>
                <a:t>  </a:t>
              </a:r>
              <a:r>
                <a:rPr lang="es-CO" sz="1400" b="1" i="0">
                  <a:solidFill>
                    <a:schemeClr val="tx1"/>
                  </a:solidFill>
                  <a:effectLst/>
                  <a:latin typeface="Cambria Math"/>
                  <a:ea typeface="+mn-ea"/>
                  <a:cs typeface="+mn-cs"/>
                </a:rPr>
                <a:t>𝒎</a:t>
              </a:r>
              <a:r>
                <a:rPr lang="es-CO" sz="1400" b="1" i="0">
                  <a:solidFill>
                    <a:schemeClr val="tx1"/>
                  </a:solidFill>
                  <a:effectLst/>
                  <a:latin typeface="Cambria Math" panose="02040503050406030204" pitchFamily="18" charset="0"/>
                  <a:ea typeface="+mn-ea"/>
                  <a:cs typeface="+mn-cs"/>
                </a:rPr>
                <a:t>_</a:t>
              </a:r>
              <a:r>
                <a:rPr lang="es-CO" sz="1400" b="1" i="0">
                  <a:solidFill>
                    <a:schemeClr val="tx1"/>
                  </a:solidFill>
                  <a:effectLst/>
                  <a:latin typeface="Cambria Math"/>
                  <a:ea typeface="+mn-ea"/>
                  <a:cs typeface="+mn-cs"/>
                </a:rPr>
                <a:t>𝟐  ∙ 𝒙</a:t>
              </a:r>
              <a:r>
                <a:rPr lang="es-CO" sz="1400" b="1" i="0">
                  <a:solidFill>
                    <a:schemeClr val="tx1"/>
                  </a:solidFill>
                  <a:effectLst/>
                  <a:latin typeface="Cambria Math" panose="02040503050406030204" pitchFamily="18" charset="0"/>
                  <a:ea typeface="+mn-ea"/>
                  <a:cs typeface="+mn-cs"/>
                </a:rPr>
                <a:t>^(</a:t>
              </a:r>
              <a:r>
                <a:rPr lang="es-CO" sz="1400" b="1" i="0">
                  <a:solidFill>
                    <a:schemeClr val="tx1"/>
                  </a:solidFill>
                  <a:effectLst/>
                  <a:latin typeface="Cambria Math"/>
                  <a:ea typeface="+mn-ea"/>
                  <a:cs typeface="+mn-cs"/>
                </a:rPr>
                <a:t>𝟐   </a:t>
              </a:r>
              <a:r>
                <a:rPr lang="es-CO" sz="1400" b="1" i="0">
                  <a:solidFill>
                    <a:schemeClr val="tx1"/>
                  </a:solidFill>
                  <a:effectLst/>
                  <a:latin typeface="Cambria Math" panose="02040503050406030204" pitchFamily="18" charset="0"/>
                  <a:ea typeface="+mn-ea"/>
                  <a:cs typeface="+mn-cs"/>
                </a:rPr>
                <a:t>)</a:t>
              </a:r>
              <a:r>
                <a:rPr lang="es-CO" sz="1400" b="1" i="0">
                  <a:solidFill>
                    <a:schemeClr val="tx1"/>
                  </a:solidFill>
                  <a:effectLst/>
                  <a:latin typeface="Cambria Math"/>
                  <a:ea typeface="Cambria Math"/>
                  <a:cs typeface="+mn-cs"/>
                </a:rPr>
                <a:t>+ </a:t>
              </a:r>
              <a:r>
                <a:rPr lang="es-CO" sz="1400" b="1" i="0">
                  <a:solidFill>
                    <a:schemeClr val="tx1"/>
                  </a:solidFill>
                  <a:effectLst/>
                  <a:latin typeface="Cambria Math"/>
                  <a:ea typeface="+mn-ea"/>
                  <a:cs typeface="+mn-cs"/>
                </a:rPr>
                <a:t>𝒎</a:t>
              </a:r>
              <a:r>
                <a:rPr lang="es-CO" sz="1400" b="1" i="0">
                  <a:solidFill>
                    <a:schemeClr val="tx1"/>
                  </a:solidFill>
                  <a:effectLst/>
                  <a:latin typeface="Cambria Math" panose="02040503050406030204" pitchFamily="18" charset="0"/>
                  <a:ea typeface="+mn-ea"/>
                  <a:cs typeface="+mn-cs"/>
                </a:rPr>
                <a:t>_</a:t>
              </a:r>
              <a:r>
                <a:rPr lang="es-CO" sz="1400" b="1" i="0">
                  <a:solidFill>
                    <a:schemeClr val="tx1"/>
                  </a:solidFill>
                  <a:effectLst/>
                  <a:latin typeface="Cambria Math"/>
                  <a:ea typeface="+mn-ea"/>
                  <a:cs typeface="+mn-cs"/>
                </a:rPr>
                <a:t>𝟏  </a:t>
              </a:r>
              <a:r>
                <a:rPr lang="es-CO" sz="1400" b="1" i="0">
                  <a:solidFill>
                    <a:schemeClr val="tx1"/>
                  </a:solidFill>
                  <a:effectLst/>
                  <a:latin typeface="Cambria Math"/>
                  <a:ea typeface="Cambria Math"/>
                  <a:cs typeface="+mn-cs"/>
                </a:rPr>
                <a:t>∙𝒙 + 𝒃</a:t>
              </a:r>
              <a:r>
                <a:rPr lang="es-CO" sz="1400" b="1">
                  <a:latin typeface="Arial" panose="020B0604020202020204" pitchFamily="34" charset="0"/>
                  <a:cs typeface="Arial" panose="020B0604020202020204" pitchFamily="34" charset="0"/>
                </a:rPr>
                <a:t>   nmol/mol</a:t>
              </a:r>
            </a:p>
          </xdr:txBody>
        </xdr:sp>
      </mc:Fallback>
    </mc:AlternateContent>
    <xdr:clientData/>
  </xdr:oneCellAnchor>
  <xdr:oneCellAnchor>
    <xdr:from>
      <xdr:col>2</xdr:col>
      <xdr:colOff>133349</xdr:colOff>
      <xdr:row>189</xdr:row>
      <xdr:rowOff>38100</xdr:rowOff>
    </xdr:from>
    <xdr:ext cx="6257925" cy="428625"/>
    <mc:AlternateContent xmlns:mc="http://schemas.openxmlformats.org/markup-compatibility/2006" xmlns:a14="http://schemas.microsoft.com/office/drawing/2010/main">
      <mc:Choice Requires="a14">
        <xdr:sp macro="" textlink="">
          <xdr:nvSpPr>
            <xdr:cNvPr id="10" name="9 CuadroTexto">
              <a:extLst>
                <a:ext uri="{FF2B5EF4-FFF2-40B4-BE49-F238E27FC236}">
                  <a16:creationId xmlns:a16="http://schemas.microsoft.com/office/drawing/2014/main" id="{00000000-0008-0000-0000-00000A000000}"/>
                </a:ext>
              </a:extLst>
            </xdr:cNvPr>
            <xdr:cNvSpPr txBox="1"/>
          </xdr:nvSpPr>
          <xdr:spPr>
            <a:xfrm>
              <a:off x="501649" y="36099750"/>
              <a:ext cx="6257925" cy="42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Group"/>
                  </m:oMathParaPr>
                  <m:oMath xmlns:m="http://schemas.openxmlformats.org/officeDocument/2006/math">
                    <m:func>
                      <m:funcPr>
                        <m:ctrlPr>
                          <a:rPr lang="es-CO" sz="1300" b="1" i="1">
                            <a:latin typeface="Cambria Math" panose="02040503050406030204" pitchFamily="18" charset="0"/>
                          </a:rPr>
                        </m:ctrlPr>
                      </m:funcPr>
                      <m:fName>
                        <m:r>
                          <a:rPr lang="es-CO" sz="1300" b="1" i="0">
                            <a:latin typeface="Cambria Math"/>
                          </a:rPr>
                          <m:t>𝐂𝐨𝐧𝐜𝐞𝐧𝐭𝐫𝐚𝐜𝐢</m:t>
                        </m:r>
                        <m:r>
                          <a:rPr lang="es-CO" sz="1300" b="1" i="0">
                            <a:latin typeface="Cambria Math"/>
                          </a:rPr>
                          <m:t>ó</m:t>
                        </m:r>
                        <m:r>
                          <a:rPr lang="es-CO" sz="1300" b="1" i="0">
                            <a:latin typeface="Cambria Math"/>
                          </a:rPr>
                          <m:t>𝐧</m:t>
                        </m:r>
                        <m:r>
                          <a:rPr lang="es-CO" sz="1300" b="1" i="0">
                            <a:latin typeface="Cambria Math"/>
                          </a:rPr>
                          <m:t> </m:t>
                        </m:r>
                        <m:r>
                          <a:rPr lang="es-CO" sz="1300" b="1" i="0">
                            <a:latin typeface="Cambria Math"/>
                          </a:rPr>
                          <m:t>𝐄𝐬𝐭</m:t>
                        </m:r>
                        <m:r>
                          <a:rPr lang="es-CO" sz="1300" b="1" i="0">
                            <a:latin typeface="Cambria Math"/>
                          </a:rPr>
                          <m:t>á</m:t>
                        </m:r>
                        <m:r>
                          <a:rPr lang="es-CO" sz="1300" b="1" i="0">
                            <a:latin typeface="Cambria Math"/>
                          </a:rPr>
                          <m:t>𝐧𝐝𝐚𝐫</m:t>
                        </m:r>
                        <m:r>
                          <a:rPr lang="es-CO" sz="1300" b="1" i="0">
                            <a:latin typeface="Cambria Math"/>
                          </a:rPr>
                          <m:t> </m:t>
                        </m:r>
                        <m:r>
                          <a:rPr lang="es-CO" sz="1300" b="1" i="0">
                            <a:latin typeface="Cambria Math"/>
                          </a:rPr>
                          <m:t>𝐝𝐞</m:t>
                        </m:r>
                        <m:r>
                          <a:rPr lang="es-CO" sz="1300" b="1" i="0">
                            <a:latin typeface="Cambria Math"/>
                          </a:rPr>
                          <m:t> </m:t>
                        </m:r>
                        <m:sSub>
                          <m:sSubPr>
                            <m:ctrlPr>
                              <a:rPr lang="es-CO" sz="1300" b="1" i="1">
                                <a:latin typeface="Cambria Math" panose="02040503050406030204" pitchFamily="18" charset="0"/>
                              </a:rPr>
                            </m:ctrlPr>
                          </m:sSubPr>
                          <m:e>
                            <m:r>
                              <a:rPr lang="es-CO" sz="1300" b="1" i="1">
                                <a:latin typeface="Cambria Math"/>
                              </a:rPr>
                              <m:t>𝑶</m:t>
                            </m:r>
                          </m:e>
                          <m:sub>
                            <m:r>
                              <a:rPr lang="es-CO" sz="1300" b="1" i="1">
                                <a:latin typeface="Cambria Math"/>
                              </a:rPr>
                              <m:t>𝟑</m:t>
                            </m:r>
                          </m:sub>
                        </m:sSub>
                        <m:r>
                          <a:rPr lang="es-CO" sz="1300" b="1" i="0">
                            <a:latin typeface="Cambria Math"/>
                          </a:rPr>
                          <m:t> = </m:t>
                        </m:r>
                      </m:fName>
                      <m:e>
                        <m:r>
                          <a:rPr lang="es-CO" sz="1300" b="1" i="1">
                            <a:latin typeface="Cambria Math"/>
                          </a:rPr>
                          <m:t>                </m:t>
                        </m:r>
                      </m:e>
                    </m:func>
                    <m:r>
                      <a:rPr lang="es-CO" sz="1300" b="1" i="1">
                        <a:latin typeface="Cambria Math"/>
                      </a:rPr>
                      <m:t>    </m:t>
                    </m:r>
                    <m:r>
                      <a:rPr lang="es-CO" sz="1300" b="1" i="1">
                        <a:latin typeface="Cambria Math" panose="02040503050406030204" pitchFamily="18" charset="0"/>
                      </a:rPr>
                      <m:t>      </m:t>
                    </m:r>
                    <m:d>
                      <m:dPr>
                        <m:begChr m:val="{"/>
                        <m:endChr m:val="}"/>
                        <m:ctrlPr>
                          <a:rPr lang="es-CO" sz="1300" b="1" i="1">
                            <a:latin typeface="Cambria Math" panose="02040503050406030204" pitchFamily="18" charset="0"/>
                          </a:rPr>
                        </m:ctrlPr>
                      </m:dPr>
                      <m:e>
                        <m:r>
                          <a:rPr lang="es-CO" sz="1300" b="1" i="1">
                            <a:solidFill>
                              <a:schemeClr val="tx1"/>
                            </a:solidFill>
                            <a:effectLst/>
                            <a:latin typeface="Cambria Math"/>
                            <a:ea typeface="+mn-ea"/>
                            <a:cs typeface="+mn-cs"/>
                          </a:rPr>
                          <m:t>𝑪𝒐𝒏𝒄</m:t>
                        </m:r>
                        <m:r>
                          <a:rPr lang="es-CO" sz="1300" b="1" i="1">
                            <a:solidFill>
                              <a:schemeClr val="tx1"/>
                            </a:solidFill>
                            <a:effectLst/>
                            <a:latin typeface="Cambria Math"/>
                            <a:ea typeface="+mn-ea"/>
                            <a:cs typeface="+mn-cs"/>
                          </a:rPr>
                          <m:t>.  </m:t>
                        </m:r>
                        <m:r>
                          <a:rPr lang="es-CO" sz="1300" b="1" i="1">
                            <a:solidFill>
                              <a:schemeClr val="tx1"/>
                            </a:solidFill>
                            <a:effectLst/>
                            <a:latin typeface="Cambria Math"/>
                            <a:ea typeface="+mn-ea"/>
                            <a:cs typeface="+mn-cs"/>
                          </a:rPr>
                          <m:t>𝑰𝒏𝒅𝒊𝒄𝒂𝒅𝒂</m:t>
                        </m:r>
                        <m:r>
                          <a:rPr lang="es-CO" sz="1300" b="1" i="1">
                            <a:solidFill>
                              <a:schemeClr val="tx1"/>
                            </a:solidFill>
                            <a:effectLst/>
                            <a:latin typeface="Cambria Math"/>
                            <a:ea typeface="+mn-ea"/>
                            <a:cs typeface="+mn-cs"/>
                          </a:rPr>
                          <m:t>  −   </m:t>
                        </m:r>
                        <m:d>
                          <m:dPr>
                            <m:ctrlPr>
                              <a:rPr lang="es-CO" sz="1300" b="1" i="1">
                                <a:solidFill>
                                  <a:schemeClr val="tx1"/>
                                </a:solidFill>
                                <a:effectLst/>
                                <a:latin typeface="Cambria Math" panose="02040503050406030204" pitchFamily="18" charset="0"/>
                                <a:ea typeface="+mn-ea"/>
                                <a:cs typeface="+mn-cs"/>
                              </a:rPr>
                            </m:ctrlPr>
                          </m:dPr>
                          <m:e>
                            <m:r>
                              <a:rPr lang="es-CO" sz="1300" b="1" i="1">
                                <a:solidFill>
                                  <a:schemeClr val="tx1"/>
                                </a:solidFill>
                                <a:effectLst/>
                                <a:latin typeface="Cambria Math"/>
                                <a:ea typeface="+mn-ea"/>
                                <a:cs typeface="+mn-cs"/>
                              </a:rPr>
                              <m:t>              </m:t>
                            </m:r>
                          </m:e>
                        </m:d>
                      </m:e>
                    </m:d>
                  </m:oMath>
                </m:oMathPara>
              </a14:m>
              <a:endParaRPr lang="es-CO" sz="1300" b="1">
                <a:latin typeface="Arial" panose="020B0604020202020204" pitchFamily="34" charset="0"/>
                <a:cs typeface="Arial" panose="020B0604020202020204" pitchFamily="34" charset="0"/>
              </a:endParaRPr>
            </a:p>
          </xdr:txBody>
        </xdr:sp>
      </mc:Choice>
      <mc:Fallback xmlns="">
        <xdr:sp macro="" textlink="">
          <xdr:nvSpPr>
            <xdr:cNvPr id="10" name="9 CuadroTexto">
              <a:extLst>
                <a:ext uri="{FF2B5EF4-FFF2-40B4-BE49-F238E27FC236}">
                  <a16:creationId xmlns:a16="http://schemas.microsoft.com/office/drawing/2014/main" xmlns="" xmlns:a14="http://schemas.microsoft.com/office/drawing/2010/main" id="{00000000-0008-0000-0100-00000A000000}"/>
                </a:ext>
              </a:extLst>
            </xdr:cNvPr>
            <xdr:cNvSpPr txBox="1"/>
          </xdr:nvSpPr>
          <xdr:spPr>
            <a:xfrm>
              <a:off x="501649" y="36099750"/>
              <a:ext cx="6257925" cy="428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s-CO" sz="1300" b="1" i="0">
                  <a:latin typeface="Cambria Math"/>
                </a:rPr>
                <a:t>〖𝐂𝐨𝐧𝐜𝐞𝐧𝐭𝐫𝐚𝐜𝐢ó𝐧 𝐄𝐬𝐭á𝐧𝐝𝐚𝐫 𝐝𝐞 𝑶_𝟑  = 〗⁡〖                〗     </a:t>
              </a:r>
              <a:r>
                <a:rPr lang="es-CO" sz="1300" b="1" i="0">
                  <a:latin typeface="Cambria Math" panose="02040503050406030204" pitchFamily="18" charset="0"/>
                </a:rPr>
                <a:t>      </a:t>
              </a:r>
              <a:r>
                <a:rPr lang="es-CO" sz="1300" b="1" i="0">
                  <a:latin typeface="Cambria Math"/>
                </a:rPr>
                <a:t>{</a:t>
              </a:r>
              <a:r>
                <a:rPr lang="es-CO" sz="1300" b="1" i="0">
                  <a:solidFill>
                    <a:schemeClr val="tx1"/>
                  </a:solidFill>
                  <a:effectLst/>
                  <a:latin typeface="Cambria Math"/>
                  <a:ea typeface="+mn-ea"/>
                  <a:cs typeface="+mn-cs"/>
                </a:rPr>
                <a:t>𝑪𝒐𝒏𝒄.  𝑰𝒏𝒅𝒊𝒄𝒂𝒅𝒂  −   (              )}</a:t>
              </a:r>
              <a:endParaRPr lang="es-CO" sz="1300" b="1">
                <a:latin typeface="Arial" panose="020B0604020202020204" pitchFamily="34" charset="0"/>
                <a:cs typeface="Arial" panose="020B0604020202020204" pitchFamily="34" charset="0"/>
              </a:endParaRPr>
            </a:p>
          </xdr:txBody>
        </xdr:sp>
      </mc:Fallback>
    </mc:AlternateContent>
    <xdr:clientData/>
  </xdr:oneCellAnchor>
  <xdr:oneCellAnchor>
    <xdr:from>
      <xdr:col>10</xdr:col>
      <xdr:colOff>138114</xdr:colOff>
      <xdr:row>171</xdr:row>
      <xdr:rowOff>150018</xdr:rowOff>
    </xdr:from>
    <xdr:ext cx="914400" cy="264560"/>
    <mc:AlternateContent xmlns:mc="http://schemas.openxmlformats.org/markup-compatibility/2006" xmlns:a14="http://schemas.microsoft.com/office/drawing/2010/main">
      <mc:Choice Requires="a14">
        <xdr:sp macro="" textlink="">
          <xdr:nvSpPr>
            <xdr:cNvPr id="4" name="3 CuadroTexto">
              <a:extLst>
                <a:ext uri="{FF2B5EF4-FFF2-40B4-BE49-F238E27FC236}">
                  <a16:creationId xmlns:a16="http://schemas.microsoft.com/office/drawing/2014/main" id="{00000000-0008-0000-0000-000004000000}"/>
                </a:ext>
              </a:extLst>
            </xdr:cNvPr>
            <xdr:cNvSpPr txBox="1"/>
          </xdr:nvSpPr>
          <xdr:spPr>
            <a:xfrm>
              <a:off x="1963739" y="30558581"/>
              <a:ext cx="9144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rtlCol="0" anchor="t">
              <a:spAutoFit/>
            </a:bodyPr>
            <a:lstStyle/>
            <a:p>
              <a:pPr/>
              <a14:m>
                <m:oMathPara xmlns:m="http://schemas.openxmlformats.org/officeDocument/2006/math">
                  <m:oMathParaPr>
                    <m:jc m:val="centerGroup"/>
                  </m:oMathParaPr>
                  <m:oMath xmlns:m="http://schemas.openxmlformats.org/officeDocument/2006/math">
                    <m:acc>
                      <m:accPr>
                        <m:chr m:val="̅"/>
                        <m:ctrlPr>
                          <a:rPr lang="es-CO" sz="1100" i="1">
                            <a:latin typeface="Cambria Math" panose="02040503050406030204" pitchFamily="18" charset="0"/>
                          </a:rPr>
                        </m:ctrlPr>
                      </m:accPr>
                      <m:e>
                        <m:r>
                          <a:rPr lang="es-CO" sz="1100" b="1" i="1">
                            <a:latin typeface="Cambria Math"/>
                          </a:rPr>
                          <m:t>𝒎</m:t>
                        </m:r>
                      </m:e>
                    </m:acc>
                  </m:oMath>
                </m:oMathPara>
              </a14:m>
              <a:endParaRPr lang="es-CO" sz="1100"/>
            </a:p>
          </xdr:txBody>
        </xdr:sp>
      </mc:Choice>
      <mc:Fallback xmlns="">
        <xdr:sp macro="" textlink="">
          <xdr:nvSpPr>
            <xdr:cNvPr id="4" name="3 CuadroTexto"/>
            <xdr:cNvSpPr txBox="1"/>
          </xdr:nvSpPr>
          <xdr:spPr>
            <a:xfrm>
              <a:off x="1963739" y="30558581"/>
              <a:ext cx="9144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rtlCol="0" anchor="t">
              <a:spAutoFit/>
            </a:bodyPr>
            <a:lstStyle/>
            <a:p>
              <a:r>
                <a:rPr lang="es-CO" sz="1100" b="1" i="0">
                  <a:latin typeface="Cambria Math"/>
                </a:rPr>
                <a:t>𝒎 ̅</a:t>
              </a:r>
              <a:endParaRPr lang="es-CO" sz="1100"/>
            </a:p>
          </xdr:txBody>
        </xdr:sp>
      </mc:Fallback>
    </mc:AlternateContent>
    <xdr:clientData/>
  </xdr:oneCellAnchor>
  <xdr:oneCellAnchor>
    <xdr:from>
      <xdr:col>16</xdr:col>
      <xdr:colOff>195265</xdr:colOff>
      <xdr:row>171</xdr:row>
      <xdr:rowOff>167485</xdr:rowOff>
    </xdr:from>
    <xdr:ext cx="914400" cy="267446"/>
    <mc:AlternateContent xmlns:mc="http://schemas.openxmlformats.org/markup-compatibility/2006" xmlns:a14="http://schemas.microsoft.com/office/drawing/2010/main">
      <mc:Choice Requires="a14">
        <xdr:sp macro="" textlink="">
          <xdr:nvSpPr>
            <xdr:cNvPr id="11" name="10 CuadroTexto">
              <a:extLst>
                <a:ext uri="{FF2B5EF4-FFF2-40B4-BE49-F238E27FC236}">
                  <a16:creationId xmlns:a16="http://schemas.microsoft.com/office/drawing/2014/main" id="{00000000-0008-0000-0000-00000B000000}"/>
                </a:ext>
              </a:extLst>
            </xdr:cNvPr>
            <xdr:cNvSpPr txBox="1"/>
          </xdr:nvSpPr>
          <xdr:spPr>
            <a:xfrm>
              <a:off x="3211515" y="30576048"/>
              <a:ext cx="914400" cy="267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rtlCol="0" anchor="t">
              <a:spAutoFit/>
            </a:bodyPr>
            <a:lstStyle/>
            <a:p>
              <a:pPr/>
              <a14:m>
                <m:oMathPara xmlns:m="http://schemas.openxmlformats.org/officeDocument/2006/math">
                  <m:oMathParaPr>
                    <m:jc m:val="centerGroup"/>
                  </m:oMathParaPr>
                  <m:oMath xmlns:m="http://schemas.openxmlformats.org/officeDocument/2006/math">
                    <m:acc>
                      <m:accPr>
                        <m:chr m:val="̅"/>
                        <m:ctrlPr>
                          <a:rPr lang="es-CO" sz="1100" i="1">
                            <a:latin typeface="Cambria Math" panose="02040503050406030204" pitchFamily="18" charset="0"/>
                          </a:rPr>
                        </m:ctrlPr>
                      </m:accPr>
                      <m:e>
                        <m:r>
                          <a:rPr lang="es-CO" sz="1100" b="1" i="1">
                            <a:latin typeface="Cambria Math"/>
                          </a:rPr>
                          <m:t>𝑰</m:t>
                        </m:r>
                      </m:e>
                    </m:acc>
                  </m:oMath>
                </m:oMathPara>
              </a14:m>
              <a:endParaRPr lang="es-CO" sz="1100"/>
            </a:p>
          </xdr:txBody>
        </xdr:sp>
      </mc:Choice>
      <mc:Fallback xmlns="">
        <xdr:sp macro="" textlink="">
          <xdr:nvSpPr>
            <xdr:cNvPr id="11" name="10 CuadroTexto"/>
            <xdr:cNvSpPr txBox="1"/>
          </xdr:nvSpPr>
          <xdr:spPr>
            <a:xfrm>
              <a:off x="3211515" y="30576048"/>
              <a:ext cx="914400" cy="2674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rtlCol="0" anchor="t">
              <a:spAutoFit/>
            </a:bodyPr>
            <a:lstStyle/>
            <a:p>
              <a:r>
                <a:rPr lang="es-CO" sz="1100" b="1" i="0">
                  <a:latin typeface="Cambria Math"/>
                </a:rPr>
                <a:t>𝑰 ̅</a:t>
              </a:r>
              <a:endParaRPr lang="es-CO" sz="1100"/>
            </a:p>
          </xdr:txBody>
        </xdr:sp>
      </mc:Fallback>
    </mc:AlternateContent>
    <xdr:clientData/>
  </xdr:oneCellAnchor>
  <xdr:oneCellAnchor>
    <xdr:from>
      <xdr:col>7</xdr:col>
      <xdr:colOff>63500</xdr:colOff>
      <xdr:row>172</xdr:row>
      <xdr:rowOff>152400</xdr:rowOff>
    </xdr:from>
    <xdr:ext cx="406400" cy="248851"/>
    <mc:AlternateContent xmlns:mc="http://schemas.openxmlformats.org/markup-compatibility/2006" xmlns:a14="http://schemas.microsoft.com/office/drawing/2010/main">
      <mc:Choice Requires="a14">
        <xdr:sp macro="" textlink="">
          <xdr:nvSpPr>
            <xdr:cNvPr id="9" name="8 CuadroTexto">
              <a:extLst>
                <a:ext uri="{FF2B5EF4-FFF2-40B4-BE49-F238E27FC236}">
                  <a16:creationId xmlns:a16="http://schemas.microsoft.com/office/drawing/2014/main" id="{00000000-0008-0000-0000-000009000000}"/>
                </a:ext>
              </a:extLst>
            </xdr:cNvPr>
            <xdr:cNvSpPr txBox="1"/>
          </xdr:nvSpPr>
          <xdr:spPr>
            <a:xfrm>
              <a:off x="1352550" y="33020000"/>
              <a:ext cx="4064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14:m>
                <m:oMath xmlns:m="http://schemas.openxmlformats.org/officeDocument/2006/math">
                  <m:acc>
                    <m:accPr>
                      <m:chr m:val="̅"/>
                      <m:ctrlPr>
                        <a:rPr lang="es-CO" sz="1000" i="1">
                          <a:latin typeface="Cambria Math" panose="02040503050406030204" pitchFamily="18" charset="0"/>
                        </a:rPr>
                      </m:ctrlPr>
                    </m:accPr>
                    <m:e>
                      <m:r>
                        <a:rPr lang="es-CO" sz="1000" b="1" i="1">
                          <a:latin typeface="Cambria Math"/>
                        </a:rPr>
                        <m:t>𝒎</m:t>
                      </m:r>
                    </m:e>
                  </m:acc>
                </m:oMath>
              </a14:m>
              <a:r>
                <a:rPr lang="es-CO" sz="1000"/>
                <a:t> </a:t>
              </a:r>
            </a:p>
          </xdr:txBody>
        </xdr:sp>
      </mc:Choice>
      <mc:Fallback xmlns="">
        <xdr:sp macro="" textlink="">
          <xdr:nvSpPr>
            <xdr:cNvPr id="9" name="8 CuadroTexto">
              <a:extLst>
                <a:ext uri="{FF2B5EF4-FFF2-40B4-BE49-F238E27FC236}">
                  <a16:creationId xmlns:a16="http://schemas.microsoft.com/office/drawing/2014/main" xmlns="" xmlns:a14="http://schemas.microsoft.com/office/drawing/2010/main" id="{00000000-0008-0000-0100-000004000000}"/>
                </a:ext>
              </a:extLst>
            </xdr:cNvPr>
            <xdr:cNvSpPr txBox="1"/>
          </xdr:nvSpPr>
          <xdr:spPr>
            <a:xfrm>
              <a:off x="1352550" y="33020000"/>
              <a:ext cx="40640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s-CO" sz="1000" b="1" i="0">
                  <a:latin typeface="Cambria Math"/>
                </a:rPr>
                <a:t>𝒎 ̅</a:t>
              </a:r>
              <a:r>
                <a:rPr lang="es-CO" sz="1000"/>
                <a:t> </a:t>
              </a:r>
            </a:p>
          </xdr:txBody>
        </xdr:sp>
      </mc:Fallback>
    </mc:AlternateContent>
    <xdr:clientData/>
  </xdr:oneCellAnchor>
  <xdr:oneCellAnchor>
    <xdr:from>
      <xdr:col>16</xdr:col>
      <xdr:colOff>6350</xdr:colOff>
      <xdr:row>172</xdr:row>
      <xdr:rowOff>152400</xdr:rowOff>
    </xdr:from>
    <xdr:ext cx="406400" cy="235577"/>
    <mc:AlternateContent xmlns:mc="http://schemas.openxmlformats.org/markup-compatibility/2006" xmlns:a14="http://schemas.microsoft.com/office/drawing/2010/main">
      <mc:Choice Requires="a14">
        <xdr:sp macro="" textlink="">
          <xdr:nvSpPr>
            <xdr:cNvPr id="12" name="11 CuadroTexto">
              <a:extLst>
                <a:ext uri="{FF2B5EF4-FFF2-40B4-BE49-F238E27FC236}">
                  <a16:creationId xmlns:a16="http://schemas.microsoft.com/office/drawing/2014/main" id="{00000000-0008-0000-0000-00000C000000}"/>
                </a:ext>
              </a:extLst>
            </xdr:cNvPr>
            <xdr:cNvSpPr txBox="1"/>
          </xdr:nvSpPr>
          <xdr:spPr>
            <a:xfrm>
              <a:off x="3054350" y="33020000"/>
              <a:ext cx="406400" cy="2355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14:m>
                <m:oMath xmlns:m="http://schemas.openxmlformats.org/officeDocument/2006/math">
                  <m:acc>
                    <m:accPr>
                      <m:chr m:val="̅"/>
                      <m:ctrlPr>
                        <a:rPr lang="es-CO" sz="900" i="1">
                          <a:solidFill>
                            <a:schemeClr val="tx1"/>
                          </a:solidFill>
                          <a:effectLst/>
                          <a:latin typeface="Cambria Math" panose="02040503050406030204" pitchFamily="18" charset="0"/>
                          <a:ea typeface="+mn-ea"/>
                          <a:cs typeface="+mn-cs"/>
                        </a:rPr>
                      </m:ctrlPr>
                    </m:accPr>
                    <m:e>
                      <m:r>
                        <a:rPr lang="es-CO" sz="900" b="1" i="1">
                          <a:solidFill>
                            <a:schemeClr val="tx1"/>
                          </a:solidFill>
                          <a:effectLst/>
                          <a:latin typeface="Cambria Math" panose="02040503050406030204" pitchFamily="18" charset="0"/>
                          <a:ea typeface="+mn-ea"/>
                          <a:cs typeface="+mn-cs"/>
                        </a:rPr>
                        <m:t>𝑰</m:t>
                      </m:r>
                    </m:e>
                  </m:acc>
                </m:oMath>
              </a14:m>
              <a:r>
                <a:rPr lang="es-CO" sz="900"/>
                <a:t> </a:t>
              </a:r>
            </a:p>
          </xdr:txBody>
        </xdr:sp>
      </mc:Choice>
      <mc:Fallback xmlns="">
        <xdr:sp macro="" textlink="">
          <xdr:nvSpPr>
            <xdr:cNvPr id="12" name="11 CuadroTexto">
              <a:extLst>
                <a:ext uri="{FF2B5EF4-FFF2-40B4-BE49-F238E27FC236}">
                  <a16:creationId xmlns:a16="http://schemas.microsoft.com/office/drawing/2014/main" xmlns="" xmlns:a14="http://schemas.microsoft.com/office/drawing/2010/main" id="{00000000-0008-0000-0100-000004000000}"/>
                </a:ext>
              </a:extLst>
            </xdr:cNvPr>
            <xdr:cNvSpPr txBox="1"/>
          </xdr:nvSpPr>
          <xdr:spPr>
            <a:xfrm>
              <a:off x="3054350" y="33020000"/>
              <a:ext cx="406400" cy="2355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s-CO" sz="900" b="1" i="0">
                  <a:solidFill>
                    <a:schemeClr val="tx1"/>
                  </a:solidFill>
                  <a:effectLst/>
                  <a:latin typeface="+mn-lt"/>
                  <a:ea typeface="+mn-ea"/>
                  <a:cs typeface="+mn-cs"/>
                </a:rPr>
                <a:t>𝑰 ̅</a:t>
              </a:r>
              <a:r>
                <a:rPr lang="es-CO" sz="900"/>
                <a:t> </a:t>
              </a:r>
            </a:p>
          </xdr:txBody>
        </xdr:sp>
      </mc:Fallback>
    </mc:AlternateContent>
    <xdr:clientData/>
  </xdr:oneCellAnchor>
</xdr:wsDr>
</file>

<file path=xl/drawings/drawing2.xml><?xml version="1.0" encoding="utf-8"?>
<xdr:wsDr xmlns:xdr="http://schemas.openxmlformats.org/drawingml/2006/spreadsheetDrawing" xmlns:a="http://schemas.openxmlformats.org/drawingml/2006/main">
  <xdr:twoCellAnchor editAs="oneCell">
    <xdr:from>
      <xdr:col>11</xdr:col>
      <xdr:colOff>103413</xdr:colOff>
      <xdr:row>2</xdr:row>
      <xdr:rowOff>10885</xdr:rowOff>
    </xdr:from>
    <xdr:to>
      <xdr:col>18</xdr:col>
      <xdr:colOff>156481</xdr:colOff>
      <xdr:row>18</xdr:row>
      <xdr:rowOff>106135</xdr:rowOff>
    </xdr:to>
    <xdr:pic>
      <xdr:nvPicPr>
        <xdr:cNvPr id="2065" name="1 Imagen">
          <a:extLst>
            <a:ext uri="{FF2B5EF4-FFF2-40B4-BE49-F238E27FC236}">
              <a16:creationId xmlns:a16="http://schemas.microsoft.com/office/drawing/2014/main" id="{00000000-0008-0000-0100-000011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594520" y="419099"/>
          <a:ext cx="6448425" cy="3238500"/>
        </a:xfrm>
        <a:prstGeom prst="rect">
          <a:avLst/>
        </a:prstGeom>
        <a:noFill/>
        <a:ln w="9525">
          <a:solidFill>
            <a:srgbClr val="4F81BD"/>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19050</xdr:colOff>
      <xdr:row>15</xdr:row>
      <xdr:rowOff>85725</xdr:rowOff>
    </xdr:from>
    <xdr:to>
      <xdr:col>5</xdr:col>
      <xdr:colOff>885825</xdr:colOff>
      <xdr:row>17</xdr:row>
      <xdr:rowOff>19050</xdr:rowOff>
    </xdr:to>
    <xdr:pic>
      <xdr:nvPicPr>
        <xdr:cNvPr id="2066" name="1 Imagen">
          <a:extLst>
            <a:ext uri="{FF2B5EF4-FFF2-40B4-BE49-F238E27FC236}">
              <a16:creationId xmlns:a16="http://schemas.microsoft.com/office/drawing/2014/main" id="{00000000-0008-0000-0100-00001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2039" t="91177" r="35953" b="294"/>
        <a:stretch>
          <a:fillRect/>
        </a:stretch>
      </xdr:blipFill>
      <xdr:spPr bwMode="auto">
        <a:xfrm>
          <a:off x="247650" y="3028950"/>
          <a:ext cx="4448175" cy="314325"/>
        </a:xfrm>
        <a:prstGeom prst="rect">
          <a:avLst/>
        </a:prstGeom>
        <a:noFill/>
        <a:ln w="9525">
          <a:solidFill>
            <a:srgbClr val="4F81BD"/>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8</xdr:col>
      <xdr:colOff>114300</xdr:colOff>
      <xdr:row>30</xdr:row>
      <xdr:rowOff>180974</xdr:rowOff>
    </xdr:from>
    <xdr:to>
      <xdr:col>12</xdr:col>
      <xdr:colOff>438150</xdr:colOff>
      <xdr:row>44</xdr:row>
      <xdr:rowOff>9525</xdr:rowOff>
    </xdr:to>
    <xdr:graphicFrame macro="">
      <xdr:nvGraphicFramePr>
        <xdr:cNvPr id="2" name="Gráfico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95250</xdr:colOff>
      <xdr:row>46</xdr:row>
      <xdr:rowOff>0</xdr:rowOff>
    </xdr:from>
    <xdr:to>
      <xdr:col>12</xdr:col>
      <xdr:colOff>419100</xdr:colOff>
      <xdr:row>58</xdr:row>
      <xdr:rowOff>190500</xdr:rowOff>
    </xdr:to>
    <xdr:graphicFrame macro="">
      <xdr:nvGraphicFramePr>
        <xdr:cNvPr id="3" name="Gráfico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95250</xdr:colOff>
      <xdr:row>61</xdr:row>
      <xdr:rowOff>0</xdr:rowOff>
    </xdr:from>
    <xdr:to>
      <xdr:col>12</xdr:col>
      <xdr:colOff>419100</xdr:colOff>
      <xdr:row>74</xdr:row>
      <xdr:rowOff>9525</xdr:rowOff>
    </xdr:to>
    <xdr:graphicFrame macro="">
      <xdr:nvGraphicFramePr>
        <xdr:cNvPr id="4" name="Gráfico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114300</xdr:colOff>
      <xdr:row>75</xdr:row>
      <xdr:rowOff>180975</xdr:rowOff>
    </xdr:from>
    <xdr:to>
      <xdr:col>12</xdr:col>
      <xdr:colOff>438150</xdr:colOff>
      <xdr:row>89</xdr:row>
      <xdr:rowOff>0</xdr:rowOff>
    </xdr:to>
    <xdr:graphicFrame macro="">
      <xdr:nvGraphicFramePr>
        <xdr:cNvPr id="5" name="Gráfico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95251</xdr:colOff>
      <xdr:row>122</xdr:row>
      <xdr:rowOff>0</xdr:rowOff>
    </xdr:from>
    <xdr:to>
      <xdr:col>12</xdr:col>
      <xdr:colOff>459441</xdr:colOff>
      <xdr:row>135</xdr:row>
      <xdr:rowOff>19050</xdr:rowOff>
    </xdr:to>
    <xdr:graphicFrame macro="">
      <xdr:nvGraphicFramePr>
        <xdr:cNvPr id="9" name="Gráfico 8">
          <a:extLst>
            <a:ext uri="{FF2B5EF4-FFF2-40B4-BE49-F238E27FC236}">
              <a16:creationId xmlns:a16="http://schemas.microsoft.com/office/drawing/2014/main" id="{00000000-0008-0000-01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114300</xdr:colOff>
      <xdr:row>90</xdr:row>
      <xdr:rowOff>180975</xdr:rowOff>
    </xdr:from>
    <xdr:to>
      <xdr:col>12</xdr:col>
      <xdr:colOff>438150</xdr:colOff>
      <xdr:row>104</xdr:row>
      <xdr:rowOff>9525</xdr:rowOff>
    </xdr:to>
    <xdr:graphicFrame macro="">
      <xdr:nvGraphicFramePr>
        <xdr:cNvPr id="10" name="Gráfico 9">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95250</xdr:colOff>
      <xdr:row>105</xdr:row>
      <xdr:rowOff>180975</xdr:rowOff>
    </xdr:from>
    <xdr:to>
      <xdr:col>12</xdr:col>
      <xdr:colOff>419100</xdr:colOff>
      <xdr:row>119</xdr:row>
      <xdr:rowOff>9525</xdr:rowOff>
    </xdr:to>
    <xdr:graphicFrame macro="">
      <xdr:nvGraphicFramePr>
        <xdr:cNvPr id="11" name="Gráfico 10">
          <a:extLst>
            <a:ext uri="{FF2B5EF4-FFF2-40B4-BE49-F238E27FC236}">
              <a16:creationId xmlns:a16="http://schemas.microsoft.com/office/drawing/2014/main" id="{00000000-0008-0000-01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1</xdr:row>
          <xdr:rowOff>161925</xdr:rowOff>
        </xdr:from>
        <xdr:to>
          <xdr:col>12</xdr:col>
          <xdr:colOff>866775</xdr:colOff>
          <xdr:row>5</xdr:row>
          <xdr:rowOff>47625</xdr:rowOff>
        </xdr:to>
        <xdr:sp macro="" textlink="">
          <xdr:nvSpPr>
            <xdr:cNvPr id="22571" name="Button 43" hidden="1">
              <a:extLst>
                <a:ext uri="{63B3BB69-23CF-44E3-9099-C40C66FF867C}">
                  <a14:compatExt spid="_x0000_s22571"/>
                </a:ext>
                <a:ext uri="{FF2B5EF4-FFF2-40B4-BE49-F238E27FC236}">
                  <a16:creationId xmlns:a16="http://schemas.microsoft.com/office/drawing/2014/main" id="{00000000-0008-0000-0300-00002B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1" i="0" u="none" strike="noStrike" baseline="0">
                  <a:solidFill>
                    <a:srgbClr val="0000FF"/>
                  </a:solidFill>
                  <a:latin typeface="Calibri"/>
                  <a:cs typeface="Calibri"/>
                </a:rPr>
                <a:t>Importar</a:t>
              </a:r>
            </a:p>
            <a:p>
              <a:pPr algn="ctr" rtl="0">
                <a:defRPr sz="1000"/>
              </a:pPr>
              <a:r>
                <a:rPr lang="es-CO" sz="1200" b="1" i="0" u="none" strike="noStrike" baseline="0">
                  <a:solidFill>
                    <a:srgbClr val="0000FF"/>
                  </a:solidFill>
                  <a:latin typeface="Calibri"/>
                  <a:cs typeface="Calibri"/>
                </a:rPr>
                <a:t>Datos</a:t>
              </a:r>
            </a:p>
            <a:p>
              <a:pPr algn="ctr" rtl="0">
                <a:defRPr sz="1000"/>
              </a:pPr>
              <a:r>
                <a:rPr lang="es-CO" sz="1200" b="1" i="0" u="none" strike="noStrike" baseline="0">
                  <a:solidFill>
                    <a:srgbClr val="0000FF"/>
                  </a:solidFill>
                  <a:latin typeface="Calibri"/>
                  <a:cs typeface="Calibri"/>
                </a:rPr>
                <a:t>- SRP-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152400</xdr:colOff>
          <xdr:row>7</xdr:row>
          <xdr:rowOff>123825</xdr:rowOff>
        </xdr:from>
        <xdr:to>
          <xdr:col>25</xdr:col>
          <xdr:colOff>809625</xdr:colOff>
          <xdr:row>12</xdr:row>
          <xdr:rowOff>66675</xdr:rowOff>
        </xdr:to>
        <xdr:sp macro="" textlink="">
          <xdr:nvSpPr>
            <xdr:cNvPr id="22573" name="Button 45" hidden="1">
              <a:extLst>
                <a:ext uri="{63B3BB69-23CF-44E3-9099-C40C66FF867C}">
                  <a14:compatExt spid="_x0000_s22573"/>
                </a:ext>
                <a:ext uri="{FF2B5EF4-FFF2-40B4-BE49-F238E27FC236}">
                  <a16:creationId xmlns:a16="http://schemas.microsoft.com/office/drawing/2014/main" id="{00000000-0008-0000-0300-00002D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1" i="0" u="none" strike="noStrike" baseline="0">
                  <a:solidFill>
                    <a:srgbClr val="008080"/>
                  </a:solidFill>
                  <a:latin typeface="Calibri"/>
                  <a:cs typeface="Calibri"/>
                </a:rPr>
                <a:t>Importar</a:t>
              </a:r>
            </a:p>
            <a:p>
              <a:pPr algn="ctr" rtl="0">
                <a:defRPr sz="1000"/>
              </a:pPr>
              <a:r>
                <a:rPr lang="es-CO" sz="1100" b="1" i="0" u="none" strike="noStrike" baseline="0">
                  <a:solidFill>
                    <a:srgbClr val="008080"/>
                  </a:solidFill>
                  <a:latin typeface="Calibri"/>
                  <a:cs typeface="Calibri"/>
                </a:rPr>
                <a:t>Datos</a:t>
              </a:r>
            </a:p>
            <a:p>
              <a:pPr algn="ctr" rtl="0">
                <a:defRPr sz="1000"/>
              </a:pPr>
              <a:r>
                <a:rPr lang="es-CO" sz="1100" b="1" i="0" u="none" strike="noStrike" baseline="0">
                  <a:solidFill>
                    <a:srgbClr val="008080"/>
                  </a:solidFill>
                  <a:latin typeface="Calibri"/>
                  <a:cs typeface="Calibri"/>
                </a:rPr>
                <a:t>Condic. Ambient.</a:t>
              </a:r>
            </a:p>
          </xdr:txBody>
        </xdr:sp>
        <xdr:clientData fPrintsWithSheet="0"/>
      </xdr:twoCellAnchor>
    </mc:Choice>
    <mc:Fallback/>
  </mc:AlternateContent>
  <xdr:twoCellAnchor editAs="oneCell">
    <xdr:from>
      <xdr:col>1</xdr:col>
      <xdr:colOff>142875</xdr:colOff>
      <xdr:row>2</xdr:row>
      <xdr:rowOff>95250</xdr:rowOff>
    </xdr:from>
    <xdr:to>
      <xdr:col>4</xdr:col>
      <xdr:colOff>886374</xdr:colOff>
      <xdr:row>17</xdr:row>
      <xdr:rowOff>143295</xdr:rowOff>
    </xdr:to>
    <xdr:pic>
      <xdr:nvPicPr>
        <xdr:cNvPr id="4" name="Imagen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342900" y="495300"/>
          <a:ext cx="3934374" cy="301032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152400</xdr:colOff>
          <xdr:row>1</xdr:row>
          <xdr:rowOff>161925</xdr:rowOff>
        </xdr:from>
        <xdr:to>
          <xdr:col>12</xdr:col>
          <xdr:colOff>885825</xdr:colOff>
          <xdr:row>5</xdr:row>
          <xdr:rowOff>38100</xdr:rowOff>
        </xdr:to>
        <xdr:sp macro="" textlink="">
          <xdr:nvSpPr>
            <xdr:cNvPr id="15405" name="Button 45" hidden="1">
              <a:extLst>
                <a:ext uri="{63B3BB69-23CF-44E3-9099-C40C66FF867C}">
                  <a14:compatExt spid="_x0000_s15405"/>
                </a:ext>
                <a:ext uri="{FF2B5EF4-FFF2-40B4-BE49-F238E27FC236}">
                  <a16:creationId xmlns:a16="http://schemas.microsoft.com/office/drawing/2014/main" id="{00000000-0008-0000-0400-00002D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1" i="0" u="none" strike="noStrike" baseline="0">
                  <a:solidFill>
                    <a:srgbClr val="0000FF"/>
                  </a:solidFill>
                  <a:latin typeface="Calibri"/>
                  <a:cs typeface="Calibri"/>
                </a:rPr>
                <a:t>Importar</a:t>
              </a:r>
            </a:p>
            <a:p>
              <a:pPr algn="ctr" rtl="0">
                <a:defRPr sz="1000"/>
              </a:pPr>
              <a:r>
                <a:rPr lang="es-CO" sz="1200" b="1" i="0" u="none" strike="noStrike" baseline="0">
                  <a:solidFill>
                    <a:srgbClr val="0000FF"/>
                  </a:solidFill>
                  <a:latin typeface="Calibri"/>
                  <a:cs typeface="Calibri"/>
                </a:rPr>
                <a:t>Datos</a:t>
              </a:r>
            </a:p>
            <a:p>
              <a:pPr algn="ctr" rtl="0">
                <a:defRPr sz="1000"/>
              </a:pPr>
              <a:r>
                <a:rPr lang="es-CO" sz="1200" b="1" i="0" u="none" strike="noStrike" baseline="0">
                  <a:solidFill>
                    <a:srgbClr val="0000FF"/>
                  </a:solidFill>
                  <a:latin typeface="Calibri"/>
                  <a:cs typeface="Calibri"/>
                </a:rPr>
                <a:t>- SRP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152400</xdr:colOff>
          <xdr:row>7</xdr:row>
          <xdr:rowOff>123825</xdr:rowOff>
        </xdr:from>
        <xdr:to>
          <xdr:col>25</xdr:col>
          <xdr:colOff>809625</xdr:colOff>
          <xdr:row>12</xdr:row>
          <xdr:rowOff>66675</xdr:rowOff>
        </xdr:to>
        <xdr:sp macro="" textlink="">
          <xdr:nvSpPr>
            <xdr:cNvPr id="15409" name="Button 49" hidden="1">
              <a:extLst>
                <a:ext uri="{63B3BB69-23CF-44E3-9099-C40C66FF867C}">
                  <a14:compatExt spid="_x0000_s15409"/>
                </a:ext>
                <a:ext uri="{FF2B5EF4-FFF2-40B4-BE49-F238E27FC236}">
                  <a16:creationId xmlns:a16="http://schemas.microsoft.com/office/drawing/2014/main" id="{00000000-0008-0000-0400-00003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1" i="0" u="none" strike="noStrike" baseline="0">
                  <a:solidFill>
                    <a:srgbClr val="008080"/>
                  </a:solidFill>
                  <a:latin typeface="Calibri"/>
                  <a:cs typeface="Calibri"/>
                </a:rPr>
                <a:t>Importar</a:t>
              </a:r>
            </a:p>
            <a:p>
              <a:pPr algn="ctr" rtl="0">
                <a:defRPr sz="1000"/>
              </a:pPr>
              <a:r>
                <a:rPr lang="es-CO" sz="1100" b="1" i="0" u="none" strike="noStrike" baseline="0">
                  <a:solidFill>
                    <a:srgbClr val="008080"/>
                  </a:solidFill>
                  <a:latin typeface="Calibri"/>
                  <a:cs typeface="Calibri"/>
                </a:rPr>
                <a:t>Datos</a:t>
              </a:r>
            </a:p>
            <a:p>
              <a:pPr algn="ctr" rtl="0">
                <a:defRPr sz="1000"/>
              </a:pPr>
              <a:r>
                <a:rPr lang="es-CO" sz="1100" b="1" i="0" u="none" strike="noStrike" baseline="0">
                  <a:solidFill>
                    <a:srgbClr val="008080"/>
                  </a:solidFill>
                  <a:latin typeface="Calibri"/>
                  <a:cs typeface="Calibri"/>
                </a:rPr>
                <a:t>Condic. Ambient.</a:t>
              </a:r>
            </a:p>
          </xdr:txBody>
        </xdr:sp>
        <xdr:clientData fPrintsWithSheet="0"/>
      </xdr:twoCellAnchor>
    </mc:Choice>
    <mc:Fallback/>
  </mc:AlternateContent>
  <xdr:twoCellAnchor editAs="oneCell">
    <xdr:from>
      <xdr:col>1</xdr:col>
      <xdr:colOff>123825</xdr:colOff>
      <xdr:row>1</xdr:row>
      <xdr:rowOff>47625</xdr:rowOff>
    </xdr:from>
    <xdr:to>
      <xdr:col>4</xdr:col>
      <xdr:colOff>886377</xdr:colOff>
      <xdr:row>22</xdr:row>
      <xdr:rowOff>76781</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323850" y="247650"/>
          <a:ext cx="3953427" cy="416300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1</xdr:row>
          <xdr:rowOff>161925</xdr:rowOff>
        </xdr:from>
        <xdr:to>
          <xdr:col>12</xdr:col>
          <xdr:colOff>876300</xdr:colOff>
          <xdr:row>5</xdr:row>
          <xdr:rowOff>38100</xdr:rowOff>
        </xdr:to>
        <xdr:sp macro="" textlink="">
          <xdr:nvSpPr>
            <xdr:cNvPr id="38931" name="Button 19" hidden="1">
              <a:extLst>
                <a:ext uri="{63B3BB69-23CF-44E3-9099-C40C66FF867C}">
                  <a14:compatExt spid="_x0000_s38931"/>
                </a:ext>
                <a:ext uri="{FF2B5EF4-FFF2-40B4-BE49-F238E27FC236}">
                  <a16:creationId xmlns:a16="http://schemas.microsoft.com/office/drawing/2014/main" id="{00000000-0008-0000-0500-000013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1" i="0" u="none" strike="noStrike" baseline="0">
                  <a:solidFill>
                    <a:srgbClr val="0000FF"/>
                  </a:solidFill>
                  <a:latin typeface="Calibri"/>
                  <a:cs typeface="Calibri"/>
                </a:rPr>
                <a:t>Importar</a:t>
              </a:r>
            </a:p>
            <a:p>
              <a:pPr algn="ctr" rtl="0">
                <a:defRPr sz="1000"/>
              </a:pPr>
              <a:r>
                <a:rPr lang="es-CO" sz="1200" b="1" i="0" u="none" strike="noStrike" baseline="0">
                  <a:solidFill>
                    <a:srgbClr val="0000FF"/>
                  </a:solidFill>
                  <a:latin typeface="Calibri"/>
                  <a:cs typeface="Calibri"/>
                </a:rPr>
                <a:t>Datos</a:t>
              </a:r>
            </a:p>
            <a:p>
              <a:pPr algn="ctr" rtl="0">
                <a:defRPr sz="1000"/>
              </a:pPr>
              <a:r>
                <a:rPr lang="es-CO" sz="1200" b="1" i="0" u="none" strike="noStrike" baseline="0">
                  <a:solidFill>
                    <a:srgbClr val="0000FF"/>
                  </a:solidFill>
                  <a:latin typeface="Calibri"/>
                  <a:cs typeface="Calibri"/>
                </a:rPr>
                <a:t>- SRP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152400</xdr:colOff>
          <xdr:row>7</xdr:row>
          <xdr:rowOff>123825</xdr:rowOff>
        </xdr:from>
        <xdr:to>
          <xdr:col>25</xdr:col>
          <xdr:colOff>809625</xdr:colOff>
          <xdr:row>12</xdr:row>
          <xdr:rowOff>66675</xdr:rowOff>
        </xdr:to>
        <xdr:sp macro="" textlink="">
          <xdr:nvSpPr>
            <xdr:cNvPr id="38932" name="Button 20" hidden="1">
              <a:extLst>
                <a:ext uri="{63B3BB69-23CF-44E3-9099-C40C66FF867C}">
                  <a14:compatExt spid="_x0000_s38932"/>
                </a:ext>
                <a:ext uri="{FF2B5EF4-FFF2-40B4-BE49-F238E27FC236}">
                  <a16:creationId xmlns:a16="http://schemas.microsoft.com/office/drawing/2014/main" id="{00000000-0008-0000-0500-00001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1" i="0" u="none" strike="noStrike" baseline="0">
                  <a:solidFill>
                    <a:srgbClr val="008080"/>
                  </a:solidFill>
                  <a:latin typeface="Calibri"/>
                  <a:cs typeface="Calibri"/>
                </a:rPr>
                <a:t>Importar</a:t>
              </a:r>
            </a:p>
            <a:p>
              <a:pPr algn="ctr" rtl="0">
                <a:defRPr sz="1000"/>
              </a:pPr>
              <a:r>
                <a:rPr lang="es-CO" sz="1100" b="1" i="0" u="none" strike="noStrike" baseline="0">
                  <a:solidFill>
                    <a:srgbClr val="008080"/>
                  </a:solidFill>
                  <a:latin typeface="Calibri"/>
                  <a:cs typeface="Calibri"/>
                </a:rPr>
                <a:t>Datos</a:t>
              </a:r>
            </a:p>
            <a:p>
              <a:pPr algn="ctr" rtl="0">
                <a:defRPr sz="1000"/>
              </a:pPr>
              <a:r>
                <a:rPr lang="es-CO" sz="1100" b="1" i="0" u="none" strike="noStrike" baseline="0">
                  <a:solidFill>
                    <a:srgbClr val="008080"/>
                  </a:solidFill>
                  <a:latin typeface="Calibri"/>
                  <a:cs typeface="Calibri"/>
                </a:rPr>
                <a:t>Condic. Ambient.</a:t>
              </a:r>
            </a:p>
          </xdr:txBody>
        </xdr:sp>
        <xdr:clientData fPrintsWithSheet="0"/>
      </xdr:twoCellAnchor>
    </mc:Choice>
    <mc:Fallback/>
  </mc:AlternateContent>
  <xdr:twoCellAnchor editAs="oneCell">
    <xdr:from>
      <xdr:col>1</xdr:col>
      <xdr:colOff>133350</xdr:colOff>
      <xdr:row>1</xdr:row>
      <xdr:rowOff>95250</xdr:rowOff>
    </xdr:from>
    <xdr:to>
      <xdr:col>4</xdr:col>
      <xdr:colOff>895902</xdr:colOff>
      <xdr:row>22</xdr:row>
      <xdr:rowOff>114880</xdr:rowOff>
    </xdr:to>
    <xdr:pic>
      <xdr:nvPicPr>
        <xdr:cNvPr id="2" name="Imagen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333375" y="295275"/>
          <a:ext cx="3953427" cy="415348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1</xdr:row>
          <xdr:rowOff>161925</xdr:rowOff>
        </xdr:from>
        <xdr:to>
          <xdr:col>12</xdr:col>
          <xdr:colOff>876300</xdr:colOff>
          <xdr:row>5</xdr:row>
          <xdr:rowOff>38100</xdr:rowOff>
        </xdr:to>
        <xdr:sp macro="" textlink="">
          <xdr:nvSpPr>
            <xdr:cNvPr id="40979" name="Button 19" descr="Importar&#10;Datos&#10;" hidden="1">
              <a:extLst>
                <a:ext uri="{63B3BB69-23CF-44E3-9099-C40C66FF867C}">
                  <a14:compatExt spid="_x0000_s40979"/>
                </a:ext>
                <a:ext uri="{FF2B5EF4-FFF2-40B4-BE49-F238E27FC236}">
                  <a16:creationId xmlns:a16="http://schemas.microsoft.com/office/drawing/2014/main" id="{00000000-0008-0000-0600-000013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1" i="0" u="none" strike="noStrike" baseline="0">
                  <a:solidFill>
                    <a:srgbClr val="0000FF"/>
                  </a:solidFill>
                  <a:latin typeface="Calibri"/>
                  <a:cs typeface="Calibri"/>
                </a:rPr>
                <a:t>Importar</a:t>
              </a:r>
            </a:p>
            <a:p>
              <a:pPr algn="ctr" rtl="0">
                <a:defRPr sz="1000"/>
              </a:pPr>
              <a:r>
                <a:rPr lang="es-CO" sz="1200" b="1" i="0" u="none" strike="noStrike" baseline="0">
                  <a:solidFill>
                    <a:srgbClr val="0000FF"/>
                  </a:solidFill>
                  <a:latin typeface="Calibri"/>
                  <a:cs typeface="Calibri"/>
                </a:rPr>
                <a:t>Datos</a:t>
              </a:r>
            </a:p>
            <a:p>
              <a:pPr algn="ctr" rtl="0">
                <a:defRPr sz="1000"/>
              </a:pPr>
              <a:r>
                <a:rPr lang="es-CO" sz="1200" b="1" i="0" u="none" strike="noStrike" baseline="0">
                  <a:solidFill>
                    <a:srgbClr val="0000FF"/>
                  </a:solidFill>
                  <a:latin typeface="Calibri"/>
                  <a:cs typeface="Calibri"/>
                </a:rPr>
                <a:t>- SRP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152400</xdr:colOff>
          <xdr:row>7</xdr:row>
          <xdr:rowOff>123825</xdr:rowOff>
        </xdr:from>
        <xdr:to>
          <xdr:col>25</xdr:col>
          <xdr:colOff>809625</xdr:colOff>
          <xdr:row>12</xdr:row>
          <xdr:rowOff>66675</xdr:rowOff>
        </xdr:to>
        <xdr:sp macro="" textlink="">
          <xdr:nvSpPr>
            <xdr:cNvPr id="40980" name="Button 20" hidden="1">
              <a:extLst>
                <a:ext uri="{63B3BB69-23CF-44E3-9099-C40C66FF867C}">
                  <a14:compatExt spid="_x0000_s40980"/>
                </a:ext>
                <a:ext uri="{FF2B5EF4-FFF2-40B4-BE49-F238E27FC236}">
                  <a16:creationId xmlns:a16="http://schemas.microsoft.com/office/drawing/2014/main" id="{00000000-0008-0000-0600-000014A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1" i="0" u="none" strike="noStrike" baseline="0">
                  <a:solidFill>
                    <a:srgbClr val="008080"/>
                  </a:solidFill>
                  <a:latin typeface="Calibri"/>
                  <a:cs typeface="Calibri"/>
                </a:rPr>
                <a:t>Importar</a:t>
              </a:r>
            </a:p>
            <a:p>
              <a:pPr algn="ctr" rtl="0">
                <a:defRPr sz="1000"/>
              </a:pPr>
              <a:r>
                <a:rPr lang="es-CO" sz="1100" b="1" i="0" u="none" strike="noStrike" baseline="0">
                  <a:solidFill>
                    <a:srgbClr val="008080"/>
                  </a:solidFill>
                  <a:latin typeface="Calibri"/>
                  <a:cs typeface="Calibri"/>
                </a:rPr>
                <a:t>Datos</a:t>
              </a:r>
            </a:p>
            <a:p>
              <a:pPr algn="ctr" rtl="0">
                <a:defRPr sz="1000"/>
              </a:pPr>
              <a:r>
                <a:rPr lang="es-CO" sz="1100" b="1" i="0" u="none" strike="noStrike" baseline="0">
                  <a:solidFill>
                    <a:srgbClr val="008080"/>
                  </a:solidFill>
                  <a:latin typeface="Calibri"/>
                  <a:cs typeface="Calibri"/>
                </a:rPr>
                <a:t>Condic. Ambient.</a:t>
              </a:r>
            </a:p>
          </xdr:txBody>
        </xdr:sp>
        <xdr:clientData fPrintsWithSheet="0"/>
      </xdr:twoCellAnchor>
    </mc:Choice>
    <mc:Fallback/>
  </mc:AlternateContent>
  <xdr:twoCellAnchor editAs="oneCell">
    <xdr:from>
      <xdr:col>1</xdr:col>
      <xdr:colOff>142875</xdr:colOff>
      <xdr:row>1</xdr:row>
      <xdr:rowOff>57150</xdr:rowOff>
    </xdr:from>
    <xdr:to>
      <xdr:col>4</xdr:col>
      <xdr:colOff>895900</xdr:colOff>
      <xdr:row>22</xdr:row>
      <xdr:rowOff>95832</xdr:rowOff>
    </xdr:to>
    <xdr:pic>
      <xdr:nvPicPr>
        <xdr:cNvPr id="2" name="Imagen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342900" y="257175"/>
          <a:ext cx="3943900" cy="417253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1</xdr:row>
          <xdr:rowOff>161925</xdr:rowOff>
        </xdr:from>
        <xdr:to>
          <xdr:col>12</xdr:col>
          <xdr:colOff>876300</xdr:colOff>
          <xdr:row>5</xdr:row>
          <xdr:rowOff>38100</xdr:rowOff>
        </xdr:to>
        <xdr:sp macro="" textlink="">
          <xdr:nvSpPr>
            <xdr:cNvPr id="42003" name="Button 19" hidden="1">
              <a:extLst>
                <a:ext uri="{63B3BB69-23CF-44E3-9099-C40C66FF867C}">
                  <a14:compatExt spid="_x0000_s42003"/>
                </a:ext>
                <a:ext uri="{FF2B5EF4-FFF2-40B4-BE49-F238E27FC236}">
                  <a16:creationId xmlns:a16="http://schemas.microsoft.com/office/drawing/2014/main" id="{00000000-0008-0000-0700-000013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1" i="0" u="none" strike="noStrike" baseline="0">
                  <a:solidFill>
                    <a:srgbClr val="0000FF"/>
                  </a:solidFill>
                  <a:latin typeface="Calibri"/>
                  <a:cs typeface="Calibri"/>
                </a:rPr>
                <a:t>Importar</a:t>
              </a:r>
            </a:p>
            <a:p>
              <a:pPr algn="ctr" rtl="0">
                <a:defRPr sz="1000"/>
              </a:pPr>
              <a:r>
                <a:rPr lang="es-CO" sz="1200" b="1" i="0" u="none" strike="noStrike" baseline="0">
                  <a:solidFill>
                    <a:srgbClr val="0000FF"/>
                  </a:solidFill>
                  <a:latin typeface="Calibri"/>
                  <a:cs typeface="Calibri"/>
                </a:rPr>
                <a:t>Datos</a:t>
              </a:r>
            </a:p>
            <a:p>
              <a:pPr algn="ctr" rtl="0">
                <a:defRPr sz="1000"/>
              </a:pPr>
              <a:r>
                <a:rPr lang="es-CO" sz="1200" b="1" i="0" u="none" strike="noStrike" baseline="0">
                  <a:solidFill>
                    <a:srgbClr val="0000FF"/>
                  </a:solidFill>
                  <a:latin typeface="Calibri"/>
                  <a:cs typeface="Calibri"/>
                </a:rPr>
                <a:t>- SRP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152400</xdr:colOff>
          <xdr:row>7</xdr:row>
          <xdr:rowOff>123825</xdr:rowOff>
        </xdr:from>
        <xdr:to>
          <xdr:col>25</xdr:col>
          <xdr:colOff>809625</xdr:colOff>
          <xdr:row>12</xdr:row>
          <xdr:rowOff>66675</xdr:rowOff>
        </xdr:to>
        <xdr:sp macro="" textlink="">
          <xdr:nvSpPr>
            <xdr:cNvPr id="42004" name="Button 20" hidden="1">
              <a:extLst>
                <a:ext uri="{63B3BB69-23CF-44E3-9099-C40C66FF867C}">
                  <a14:compatExt spid="_x0000_s42004"/>
                </a:ext>
                <a:ext uri="{FF2B5EF4-FFF2-40B4-BE49-F238E27FC236}">
                  <a16:creationId xmlns:a16="http://schemas.microsoft.com/office/drawing/2014/main" id="{00000000-0008-0000-0700-000014A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1" i="0" u="none" strike="noStrike" baseline="0">
                  <a:solidFill>
                    <a:srgbClr val="008080"/>
                  </a:solidFill>
                  <a:latin typeface="Calibri"/>
                  <a:cs typeface="Calibri"/>
                </a:rPr>
                <a:t>Importar</a:t>
              </a:r>
            </a:p>
            <a:p>
              <a:pPr algn="ctr" rtl="0">
                <a:defRPr sz="1000"/>
              </a:pPr>
              <a:r>
                <a:rPr lang="es-CO" sz="1100" b="1" i="0" u="none" strike="noStrike" baseline="0">
                  <a:solidFill>
                    <a:srgbClr val="008080"/>
                  </a:solidFill>
                  <a:latin typeface="Calibri"/>
                  <a:cs typeface="Calibri"/>
                </a:rPr>
                <a:t>Datos</a:t>
              </a:r>
            </a:p>
            <a:p>
              <a:pPr algn="ctr" rtl="0">
                <a:defRPr sz="1000"/>
              </a:pPr>
              <a:r>
                <a:rPr lang="es-CO" sz="1100" b="1" i="0" u="none" strike="noStrike" baseline="0">
                  <a:solidFill>
                    <a:srgbClr val="008080"/>
                  </a:solidFill>
                  <a:latin typeface="Calibri"/>
                  <a:cs typeface="Calibri"/>
                </a:rPr>
                <a:t>Condic. Ambient.</a:t>
              </a:r>
            </a:p>
          </xdr:txBody>
        </xdr:sp>
        <xdr:clientData fPrintsWithSheet="0"/>
      </xdr:twoCellAnchor>
    </mc:Choice>
    <mc:Fallback/>
  </mc:AlternateContent>
  <xdr:twoCellAnchor editAs="oneCell">
    <xdr:from>
      <xdr:col>1</xdr:col>
      <xdr:colOff>161925</xdr:colOff>
      <xdr:row>1</xdr:row>
      <xdr:rowOff>85725</xdr:rowOff>
    </xdr:from>
    <xdr:to>
      <xdr:col>4</xdr:col>
      <xdr:colOff>943529</xdr:colOff>
      <xdr:row>22</xdr:row>
      <xdr:rowOff>114881</xdr:rowOff>
    </xdr:to>
    <xdr:pic>
      <xdr:nvPicPr>
        <xdr:cNvPr id="2" name="Imagen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361950" y="285750"/>
          <a:ext cx="3972479" cy="416300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142875</xdr:colOff>
          <xdr:row>1</xdr:row>
          <xdr:rowOff>161925</xdr:rowOff>
        </xdr:from>
        <xdr:to>
          <xdr:col>12</xdr:col>
          <xdr:colOff>876300</xdr:colOff>
          <xdr:row>5</xdr:row>
          <xdr:rowOff>38100</xdr:rowOff>
        </xdr:to>
        <xdr:sp macro="" textlink="">
          <xdr:nvSpPr>
            <xdr:cNvPr id="43027" name="Button 19" hidden="1">
              <a:extLst>
                <a:ext uri="{63B3BB69-23CF-44E3-9099-C40C66FF867C}">
                  <a14:compatExt spid="_x0000_s43027"/>
                </a:ext>
                <a:ext uri="{FF2B5EF4-FFF2-40B4-BE49-F238E27FC236}">
                  <a16:creationId xmlns:a16="http://schemas.microsoft.com/office/drawing/2014/main" id="{00000000-0008-0000-0800-000013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1" i="0" u="none" strike="noStrike" baseline="0">
                  <a:solidFill>
                    <a:srgbClr val="0000FF"/>
                  </a:solidFill>
                  <a:latin typeface="Calibri"/>
                  <a:cs typeface="Calibri"/>
                </a:rPr>
                <a:t>Importar</a:t>
              </a:r>
            </a:p>
            <a:p>
              <a:pPr algn="ctr" rtl="0">
                <a:defRPr sz="1000"/>
              </a:pPr>
              <a:r>
                <a:rPr lang="es-CO" sz="1200" b="1" i="0" u="none" strike="noStrike" baseline="0">
                  <a:solidFill>
                    <a:srgbClr val="0000FF"/>
                  </a:solidFill>
                  <a:latin typeface="Calibri"/>
                  <a:cs typeface="Calibri"/>
                </a:rPr>
                <a:t>Datos</a:t>
              </a:r>
            </a:p>
            <a:p>
              <a:pPr algn="ctr" rtl="0">
                <a:defRPr sz="1000"/>
              </a:pPr>
              <a:r>
                <a:rPr lang="es-CO" sz="1200" b="1" i="0" u="none" strike="noStrike" baseline="0">
                  <a:solidFill>
                    <a:srgbClr val="0000FF"/>
                  </a:solidFill>
                  <a:latin typeface="Calibri"/>
                  <a:cs typeface="Calibri"/>
                </a:rPr>
                <a:t>- SRP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152400</xdr:colOff>
          <xdr:row>7</xdr:row>
          <xdr:rowOff>123825</xdr:rowOff>
        </xdr:from>
        <xdr:to>
          <xdr:col>25</xdr:col>
          <xdr:colOff>809625</xdr:colOff>
          <xdr:row>12</xdr:row>
          <xdr:rowOff>66675</xdr:rowOff>
        </xdr:to>
        <xdr:sp macro="" textlink="">
          <xdr:nvSpPr>
            <xdr:cNvPr id="43028" name="Button 20" hidden="1">
              <a:extLst>
                <a:ext uri="{63B3BB69-23CF-44E3-9099-C40C66FF867C}">
                  <a14:compatExt spid="_x0000_s43028"/>
                </a:ext>
                <a:ext uri="{FF2B5EF4-FFF2-40B4-BE49-F238E27FC236}">
                  <a16:creationId xmlns:a16="http://schemas.microsoft.com/office/drawing/2014/main" id="{00000000-0008-0000-0800-000014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1" i="0" u="none" strike="noStrike" baseline="0">
                  <a:solidFill>
                    <a:srgbClr val="008080"/>
                  </a:solidFill>
                  <a:latin typeface="Calibri"/>
                  <a:cs typeface="Calibri"/>
                </a:rPr>
                <a:t>Importar</a:t>
              </a:r>
            </a:p>
            <a:p>
              <a:pPr algn="ctr" rtl="0">
                <a:defRPr sz="1000"/>
              </a:pPr>
              <a:r>
                <a:rPr lang="es-CO" sz="1100" b="1" i="0" u="none" strike="noStrike" baseline="0">
                  <a:solidFill>
                    <a:srgbClr val="008080"/>
                  </a:solidFill>
                  <a:latin typeface="Calibri"/>
                  <a:cs typeface="Calibri"/>
                </a:rPr>
                <a:t>Datos</a:t>
              </a:r>
            </a:p>
            <a:p>
              <a:pPr algn="ctr" rtl="0">
                <a:defRPr sz="1000"/>
              </a:pPr>
              <a:r>
                <a:rPr lang="es-CO" sz="1100" b="1" i="0" u="none" strike="noStrike" baseline="0">
                  <a:solidFill>
                    <a:srgbClr val="008080"/>
                  </a:solidFill>
                  <a:latin typeface="Calibri"/>
                  <a:cs typeface="Calibri"/>
                </a:rPr>
                <a:t>Condic. Ambient.</a:t>
              </a:r>
            </a:p>
          </xdr:txBody>
        </xdr:sp>
        <xdr:clientData fPrintsWithSheet="0"/>
      </xdr:twoCellAnchor>
    </mc:Choice>
    <mc:Fallback/>
  </mc:AlternateContent>
  <xdr:twoCellAnchor editAs="oneCell">
    <xdr:from>
      <xdr:col>1</xdr:col>
      <xdr:colOff>142875</xdr:colOff>
      <xdr:row>1</xdr:row>
      <xdr:rowOff>95250</xdr:rowOff>
    </xdr:from>
    <xdr:to>
      <xdr:col>4</xdr:col>
      <xdr:colOff>905427</xdr:colOff>
      <xdr:row>22</xdr:row>
      <xdr:rowOff>114880</xdr:rowOff>
    </xdr:to>
    <xdr:pic>
      <xdr:nvPicPr>
        <xdr:cNvPr id="2" name="Imagen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342900" y="295275"/>
          <a:ext cx="3953427" cy="415348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152400</xdr:colOff>
          <xdr:row>1</xdr:row>
          <xdr:rowOff>161925</xdr:rowOff>
        </xdr:from>
        <xdr:to>
          <xdr:col>12</xdr:col>
          <xdr:colOff>885825</xdr:colOff>
          <xdr:row>5</xdr:row>
          <xdr:rowOff>38100</xdr:rowOff>
        </xdr:to>
        <xdr:sp macro="" textlink="">
          <xdr:nvSpPr>
            <xdr:cNvPr id="44051" name="Button 19" hidden="1">
              <a:extLst>
                <a:ext uri="{63B3BB69-23CF-44E3-9099-C40C66FF867C}">
                  <a14:compatExt spid="_x0000_s44051"/>
                </a:ext>
                <a:ext uri="{FF2B5EF4-FFF2-40B4-BE49-F238E27FC236}">
                  <a16:creationId xmlns:a16="http://schemas.microsoft.com/office/drawing/2014/main" id="{00000000-0008-0000-0900-000013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200" b="1" i="0" u="none" strike="noStrike" baseline="0">
                  <a:solidFill>
                    <a:srgbClr val="0000FF"/>
                  </a:solidFill>
                  <a:latin typeface="Calibri"/>
                  <a:cs typeface="Calibri"/>
                </a:rPr>
                <a:t>Importar</a:t>
              </a:r>
            </a:p>
            <a:p>
              <a:pPr algn="ctr" rtl="0">
                <a:defRPr sz="1000"/>
              </a:pPr>
              <a:r>
                <a:rPr lang="es-CO" sz="1200" b="1" i="0" u="none" strike="noStrike" baseline="0">
                  <a:solidFill>
                    <a:srgbClr val="0000FF"/>
                  </a:solidFill>
                  <a:latin typeface="Calibri"/>
                  <a:cs typeface="Calibri"/>
                </a:rPr>
                <a:t>Datos</a:t>
              </a:r>
            </a:p>
            <a:p>
              <a:pPr algn="ctr" rtl="0">
                <a:defRPr sz="1000"/>
              </a:pPr>
              <a:r>
                <a:rPr lang="es-CO" sz="1200" b="1" i="0" u="none" strike="noStrike" baseline="0">
                  <a:solidFill>
                    <a:srgbClr val="0000FF"/>
                  </a:solidFill>
                  <a:latin typeface="Calibri"/>
                  <a:cs typeface="Calibri"/>
                </a:rPr>
                <a:t>- SRP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152400</xdr:colOff>
          <xdr:row>7</xdr:row>
          <xdr:rowOff>123825</xdr:rowOff>
        </xdr:from>
        <xdr:to>
          <xdr:col>25</xdr:col>
          <xdr:colOff>809625</xdr:colOff>
          <xdr:row>12</xdr:row>
          <xdr:rowOff>66675</xdr:rowOff>
        </xdr:to>
        <xdr:sp macro="" textlink="">
          <xdr:nvSpPr>
            <xdr:cNvPr id="44052" name="Button 20" hidden="1">
              <a:extLst>
                <a:ext uri="{63B3BB69-23CF-44E3-9099-C40C66FF867C}">
                  <a14:compatExt spid="_x0000_s44052"/>
                </a:ext>
                <a:ext uri="{FF2B5EF4-FFF2-40B4-BE49-F238E27FC236}">
                  <a16:creationId xmlns:a16="http://schemas.microsoft.com/office/drawing/2014/main" id="{00000000-0008-0000-0900-000014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1" i="0" u="none" strike="noStrike" baseline="0">
                  <a:solidFill>
                    <a:srgbClr val="008080"/>
                  </a:solidFill>
                  <a:latin typeface="Calibri"/>
                  <a:cs typeface="Calibri"/>
                </a:rPr>
                <a:t>Importar</a:t>
              </a:r>
            </a:p>
            <a:p>
              <a:pPr algn="ctr" rtl="0">
                <a:defRPr sz="1000"/>
              </a:pPr>
              <a:r>
                <a:rPr lang="es-CO" sz="1100" b="1" i="0" u="none" strike="noStrike" baseline="0">
                  <a:solidFill>
                    <a:srgbClr val="008080"/>
                  </a:solidFill>
                  <a:latin typeface="Calibri"/>
                  <a:cs typeface="Calibri"/>
                </a:rPr>
                <a:t>Datos</a:t>
              </a:r>
            </a:p>
            <a:p>
              <a:pPr algn="ctr" rtl="0">
                <a:defRPr sz="1000"/>
              </a:pPr>
              <a:r>
                <a:rPr lang="es-CO" sz="1100" b="1" i="0" u="none" strike="noStrike" baseline="0">
                  <a:solidFill>
                    <a:srgbClr val="008080"/>
                  </a:solidFill>
                  <a:latin typeface="Calibri"/>
                  <a:cs typeface="Calibri"/>
                </a:rPr>
                <a:t>Condic. Ambient.</a:t>
              </a:r>
            </a:p>
          </xdr:txBody>
        </xdr:sp>
        <xdr:clientData fPrintsWithSheet="0"/>
      </xdr:twoCellAnchor>
    </mc:Choice>
    <mc:Fallback/>
  </mc:AlternateContent>
  <xdr:twoCellAnchor editAs="oneCell">
    <xdr:from>
      <xdr:col>1</xdr:col>
      <xdr:colOff>104775</xdr:colOff>
      <xdr:row>1</xdr:row>
      <xdr:rowOff>66675</xdr:rowOff>
    </xdr:from>
    <xdr:to>
      <xdr:col>4</xdr:col>
      <xdr:colOff>867327</xdr:colOff>
      <xdr:row>22</xdr:row>
      <xdr:rowOff>95831</xdr:rowOff>
    </xdr:to>
    <xdr:pic>
      <xdr:nvPicPr>
        <xdr:cNvPr id="2" name="Imagen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304800" y="266700"/>
          <a:ext cx="3953427" cy="416300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5</xdr:col>
      <xdr:colOff>9526</xdr:colOff>
      <xdr:row>8</xdr:row>
      <xdr:rowOff>2</xdr:rowOff>
    </xdr:from>
    <xdr:to>
      <xdr:col>8</xdr:col>
      <xdr:colOff>82925</xdr:colOff>
      <xdr:row>10</xdr:row>
      <xdr:rowOff>2</xdr:rowOff>
    </xdr:to>
    <xdr:pic>
      <xdr:nvPicPr>
        <xdr:cNvPr id="29705" name="Imagen 1">
          <a:extLst>
            <a:ext uri="{FF2B5EF4-FFF2-40B4-BE49-F238E27FC236}">
              <a16:creationId xmlns:a16="http://schemas.microsoft.com/office/drawing/2014/main" id="{00000000-0008-0000-0A00-00000974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1120" b="13467"/>
        <a:stretch/>
      </xdr:blipFill>
      <xdr:spPr bwMode="auto">
        <a:xfrm>
          <a:off x="2152651" y="1226346"/>
          <a:ext cx="1207294" cy="4048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47625</xdr:colOff>
      <xdr:row>20</xdr:row>
      <xdr:rowOff>161925</xdr:rowOff>
    </xdr:from>
    <xdr:to>
      <xdr:col>4</xdr:col>
      <xdr:colOff>638175</xdr:colOff>
      <xdr:row>24</xdr:row>
      <xdr:rowOff>188819</xdr:rowOff>
    </xdr:to>
    <xdr:pic>
      <xdr:nvPicPr>
        <xdr:cNvPr id="2" name="Imagen 2">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4143375"/>
          <a:ext cx="2514600" cy="82699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238125</xdr:colOff>
      <xdr:row>21</xdr:row>
      <xdr:rowOff>66675</xdr:rowOff>
    </xdr:from>
    <xdr:to>
      <xdr:col>10</xdr:col>
      <xdr:colOff>419100</xdr:colOff>
      <xdr:row>26</xdr:row>
      <xdr:rowOff>80682</xdr:rowOff>
    </xdr:to>
    <xdr:pic>
      <xdr:nvPicPr>
        <xdr:cNvPr id="3" name="Imagen 3">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t="7785" r="34427" b="53291"/>
        <a:stretch>
          <a:fillRect/>
        </a:stretch>
      </xdr:blipFill>
      <xdr:spPr bwMode="auto">
        <a:xfrm>
          <a:off x="4305300" y="4248150"/>
          <a:ext cx="2933700" cy="995082"/>
        </a:xfrm>
        <a:prstGeom prst="rect">
          <a:avLst/>
        </a:prstGeom>
        <a:noFill/>
        <a:ln w="9525">
          <a:solidFill>
            <a:schemeClr val="bg1">
              <a:lumMod val="65000"/>
            </a:schemeClr>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685800</xdr:colOff>
      <xdr:row>25</xdr:row>
      <xdr:rowOff>161925</xdr:rowOff>
    </xdr:from>
    <xdr:to>
      <xdr:col>6</xdr:col>
      <xdr:colOff>657225</xdr:colOff>
      <xdr:row>27</xdr:row>
      <xdr:rowOff>179294</xdr:rowOff>
    </xdr:to>
    <xdr:pic>
      <xdr:nvPicPr>
        <xdr:cNvPr id="4" name="Imagen 4">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5800" y="4438650"/>
          <a:ext cx="3352800" cy="39836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209550</xdr:colOff>
      <xdr:row>28</xdr:row>
      <xdr:rowOff>85725</xdr:rowOff>
    </xdr:from>
    <xdr:to>
      <xdr:col>4</xdr:col>
      <xdr:colOff>504825</xdr:colOff>
      <xdr:row>30</xdr:row>
      <xdr:rowOff>76201</xdr:rowOff>
    </xdr:to>
    <xdr:pic>
      <xdr:nvPicPr>
        <xdr:cNvPr id="5" name="Imagen 5">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09550" y="4943475"/>
          <a:ext cx="2219325" cy="39052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228600</xdr:colOff>
      <xdr:row>31</xdr:row>
      <xdr:rowOff>104775</xdr:rowOff>
    </xdr:from>
    <xdr:to>
      <xdr:col>4</xdr:col>
      <xdr:colOff>381000</xdr:colOff>
      <xdr:row>33</xdr:row>
      <xdr:rowOff>57150</xdr:rowOff>
    </xdr:to>
    <xdr:pic>
      <xdr:nvPicPr>
        <xdr:cNvPr id="6" name="Imagen 6">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171575" y="5553075"/>
          <a:ext cx="1133475" cy="35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521297</xdr:colOff>
      <xdr:row>26</xdr:row>
      <xdr:rowOff>175913</xdr:rowOff>
    </xdr:from>
    <xdr:to>
      <xdr:col>23</xdr:col>
      <xdr:colOff>288801</xdr:colOff>
      <xdr:row>42</xdr:row>
      <xdr:rowOff>85658</xdr:rowOff>
    </xdr:to>
    <xdr:graphicFrame macro="">
      <xdr:nvGraphicFramePr>
        <xdr:cNvPr id="8" name="Gráfico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7</xdr:col>
      <xdr:colOff>233082</xdr:colOff>
      <xdr:row>26</xdr:row>
      <xdr:rowOff>131668</xdr:rowOff>
    </xdr:from>
    <xdr:to>
      <xdr:col>14</xdr:col>
      <xdr:colOff>556932</xdr:colOff>
      <xdr:row>45</xdr:row>
      <xdr:rowOff>134470</xdr:rowOff>
    </xdr:to>
    <xdr:graphicFrame macro="">
      <xdr:nvGraphicFramePr>
        <xdr:cNvPr id="9" name="4 Gráfico">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6</xdr:col>
      <xdr:colOff>6804</xdr:colOff>
      <xdr:row>13</xdr:row>
      <xdr:rowOff>33111</xdr:rowOff>
    </xdr:from>
    <xdr:to>
      <xdr:col>11</xdr:col>
      <xdr:colOff>512536</xdr:colOff>
      <xdr:row>27</xdr:row>
      <xdr:rowOff>96442</xdr:rowOff>
    </xdr:to>
    <xdr:graphicFrame macro="">
      <xdr:nvGraphicFramePr>
        <xdr:cNvPr id="3" name="Gráfico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158750</xdr:colOff>
      <xdr:row>13</xdr:row>
      <xdr:rowOff>34019</xdr:rowOff>
    </xdr:from>
    <xdr:to>
      <xdr:col>18</xdr:col>
      <xdr:colOff>103867</xdr:colOff>
      <xdr:row>27</xdr:row>
      <xdr:rowOff>95536</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edmca\Lab_Calibraci&#243;n\redmca\C:\168.176.124.240\Users\JEN\Library\Application%20Support\Microsoft\Office\Office%202011%20AutoRecovery\t161006-00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SRP"/>
      <sheetName val="Listas des"/>
    </sheetNames>
    <sheetDataSet>
      <sheetData sheetId="0" refreshError="1"/>
      <sheetData sheetId="1"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Condiciones%20Amb" TargetMode="External"/><Relationship Id="rId1" Type="http://schemas.openxmlformats.org/officeDocument/2006/relationships/hyperlink" Target="Archivos%20Calibraci&#243;n" TargetMode="Externa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mments" Target="../comments8.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9.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3:BI241"/>
  <sheetViews>
    <sheetView showGridLines="0" tabSelected="1" view="pageBreakPreview" topLeftCell="A59" zoomScale="120" zoomScaleNormal="120" zoomScaleSheetLayoutView="120" zoomScalePageLayoutView="120" workbookViewId="0">
      <selection activeCell="AE65" sqref="AE65:AH65"/>
    </sheetView>
  </sheetViews>
  <sheetFormatPr baseColWidth="10" defaultColWidth="2.7109375" defaultRowHeight="15" x14ac:dyDescent="0.25"/>
  <cols>
    <col min="1" max="12" width="2.7109375" customWidth="1"/>
    <col min="13" max="16" width="3.140625" customWidth="1"/>
    <col min="17" max="17" width="4.140625" style="48" customWidth="1"/>
    <col min="18" max="22" width="3.140625" customWidth="1"/>
    <col min="23" max="23" width="2.7109375" customWidth="1"/>
    <col min="24" max="25" width="3.140625" customWidth="1"/>
    <col min="26" max="26" width="4.140625" customWidth="1"/>
    <col min="27" max="34" width="3.140625" customWidth="1"/>
    <col min="35" max="36" width="2.7109375" customWidth="1"/>
    <col min="37" max="37" width="2.85546875" customWidth="1"/>
    <col min="38" max="253" width="11.42578125" customWidth="1"/>
  </cols>
  <sheetData>
    <row r="3" spans="1:37" ht="15" customHeight="1" x14ac:dyDescent="0.25">
      <c r="A3" s="1017" t="s">
        <v>420</v>
      </c>
      <c r="B3" s="1017"/>
      <c r="C3" s="1017"/>
      <c r="D3" s="1017"/>
      <c r="E3" s="1017"/>
      <c r="F3" s="1017"/>
      <c r="G3" s="1017"/>
      <c r="H3" s="1017"/>
      <c r="I3" s="1017"/>
      <c r="J3" s="1017"/>
      <c r="K3" s="1017"/>
      <c r="L3" s="1017"/>
      <c r="M3" s="1017"/>
      <c r="N3" s="1017"/>
      <c r="O3" s="1017"/>
      <c r="P3" s="1017"/>
      <c r="Q3" s="1017"/>
      <c r="R3" s="1017"/>
      <c r="S3" s="1017"/>
      <c r="T3" s="1017"/>
      <c r="U3" s="1017"/>
      <c r="V3" s="1017"/>
      <c r="W3" s="1017"/>
      <c r="X3" s="1017"/>
      <c r="Y3" s="1017"/>
      <c r="Z3" s="1017"/>
      <c r="AA3" s="1017"/>
      <c r="AB3" s="1017"/>
      <c r="AC3" s="1017"/>
      <c r="AD3" s="1017"/>
      <c r="AE3" s="1017"/>
      <c r="AF3" s="1017"/>
      <c r="AG3" s="1017"/>
      <c r="AH3" s="1017"/>
      <c r="AI3" s="1017"/>
      <c r="AJ3" s="1017"/>
    </row>
    <row r="4" spans="1:37" ht="15" customHeight="1" x14ac:dyDescent="0.25">
      <c r="A4" s="1017"/>
      <c r="B4" s="1017"/>
      <c r="C4" s="1017"/>
      <c r="D4" s="1017"/>
      <c r="E4" s="1017"/>
      <c r="F4" s="1017"/>
      <c r="G4" s="1017"/>
      <c r="H4" s="1017"/>
      <c r="I4" s="1017"/>
      <c r="J4" s="1017"/>
      <c r="K4" s="1017"/>
      <c r="L4" s="1017"/>
      <c r="M4" s="1017"/>
      <c r="N4" s="1017"/>
      <c r="O4" s="1017"/>
      <c r="P4" s="1017"/>
      <c r="Q4" s="1017"/>
      <c r="R4" s="1017"/>
      <c r="S4" s="1017"/>
      <c r="T4" s="1017"/>
      <c r="U4" s="1017"/>
      <c r="V4" s="1017"/>
      <c r="W4" s="1017"/>
      <c r="X4" s="1017"/>
      <c r="Y4" s="1017"/>
      <c r="Z4" s="1017"/>
      <c r="AA4" s="1017"/>
      <c r="AB4" s="1017"/>
      <c r="AC4" s="1017"/>
      <c r="AD4" s="1017"/>
      <c r="AE4" s="1017"/>
      <c r="AF4" s="1017"/>
      <c r="AG4" s="1017"/>
      <c r="AH4" s="1017"/>
      <c r="AI4" s="1017"/>
      <c r="AJ4" s="1017"/>
    </row>
    <row r="5" spans="1:37" ht="15" customHeight="1" x14ac:dyDescent="0.25">
      <c r="A5" s="1017"/>
      <c r="B5" s="1017"/>
      <c r="C5" s="1017"/>
      <c r="D5" s="1017"/>
      <c r="E5" s="1017"/>
      <c r="F5" s="1017"/>
      <c r="G5" s="1017"/>
      <c r="H5" s="1017"/>
      <c r="I5" s="1017"/>
      <c r="J5" s="1017"/>
      <c r="K5" s="1017"/>
      <c r="L5" s="1017"/>
      <c r="M5" s="1017"/>
      <c r="N5" s="1017"/>
      <c r="O5" s="1017"/>
      <c r="P5" s="1017"/>
      <c r="Q5" s="1017"/>
      <c r="R5" s="1017"/>
      <c r="S5" s="1017"/>
      <c r="T5" s="1017"/>
      <c r="U5" s="1017"/>
      <c r="V5" s="1017"/>
      <c r="W5" s="1017"/>
      <c r="X5" s="1017"/>
      <c r="Y5" s="1017"/>
      <c r="Z5" s="1017"/>
      <c r="AA5" s="1017"/>
      <c r="AB5" s="1017"/>
      <c r="AC5" s="1017"/>
      <c r="AD5" s="1017"/>
      <c r="AE5" s="1017"/>
      <c r="AF5" s="1017"/>
      <c r="AG5" s="1017"/>
      <c r="AH5" s="1017"/>
      <c r="AI5" s="1017"/>
      <c r="AJ5" s="1017"/>
    </row>
    <row r="6" spans="1:37" ht="15" customHeight="1" x14ac:dyDescent="0.25">
      <c r="A6" s="1017"/>
      <c r="B6" s="1017"/>
      <c r="C6" s="1017"/>
      <c r="D6" s="1017"/>
      <c r="E6" s="1017"/>
      <c r="F6" s="1017"/>
      <c r="G6" s="1017"/>
      <c r="H6" s="1017"/>
      <c r="I6" s="1017"/>
      <c r="J6" s="1017"/>
      <c r="K6" s="1017"/>
      <c r="L6" s="1017"/>
      <c r="M6" s="1017"/>
      <c r="N6" s="1017"/>
      <c r="O6" s="1017"/>
      <c r="P6" s="1017"/>
      <c r="Q6" s="1017"/>
      <c r="R6" s="1017"/>
      <c r="S6" s="1017"/>
      <c r="T6" s="1017"/>
      <c r="U6" s="1017"/>
      <c r="V6" s="1017"/>
      <c r="W6" s="1017"/>
      <c r="X6" s="1017"/>
      <c r="Y6" s="1017"/>
      <c r="Z6" s="1017"/>
      <c r="AA6" s="1017"/>
      <c r="AB6" s="1017"/>
      <c r="AC6" s="1017"/>
      <c r="AD6" s="1017"/>
      <c r="AE6" s="1017"/>
      <c r="AF6" s="1017"/>
      <c r="AG6" s="1017"/>
      <c r="AH6" s="1017"/>
      <c r="AI6" s="1017"/>
      <c r="AJ6" s="1017"/>
    </row>
    <row r="7" spans="1:37" ht="15" customHeight="1" x14ac:dyDescent="0.25">
      <c r="A7" s="35"/>
      <c r="B7" s="42"/>
      <c r="C7" s="42"/>
      <c r="D7" s="42"/>
      <c r="E7" s="42"/>
      <c r="F7" s="42"/>
      <c r="G7" s="42"/>
      <c r="H7" s="42"/>
      <c r="I7" s="42"/>
      <c r="J7" s="42"/>
      <c r="K7" s="42"/>
      <c r="L7" s="1020" t="s">
        <v>432</v>
      </c>
      <c r="M7" s="1020"/>
      <c r="N7" s="1020"/>
      <c r="O7" s="1020"/>
      <c r="P7" s="1020"/>
      <c r="Q7" s="1020"/>
      <c r="R7" s="1020"/>
      <c r="S7" s="1020"/>
      <c r="T7" s="1020"/>
      <c r="U7" s="1020"/>
      <c r="V7" s="1020"/>
      <c r="W7" s="1020"/>
      <c r="X7" s="1020"/>
      <c r="Y7" s="1020"/>
      <c r="Z7" s="1020"/>
      <c r="AA7" s="1020"/>
      <c r="AB7" s="12"/>
      <c r="AC7" s="41"/>
      <c r="AD7" s="41"/>
      <c r="AE7" s="41"/>
      <c r="AF7" s="41"/>
      <c r="AG7" s="41"/>
      <c r="AH7" s="41"/>
      <c r="AI7" s="41"/>
      <c r="AJ7" s="20"/>
    </row>
    <row r="8" spans="1:37" ht="2.25" customHeight="1" thickBot="1" x14ac:dyDescent="0.3">
      <c r="A8" s="11"/>
      <c r="B8" s="43"/>
      <c r="C8" s="44"/>
      <c r="D8" s="44"/>
      <c r="E8" s="44"/>
      <c r="F8" s="45"/>
      <c r="G8" s="45"/>
      <c r="H8" s="43"/>
      <c r="I8" s="43"/>
      <c r="J8" s="43"/>
      <c r="K8" s="43"/>
      <c r="L8" s="45"/>
      <c r="M8" s="45"/>
      <c r="N8" s="45"/>
      <c r="O8" s="46"/>
      <c r="P8" s="46"/>
      <c r="Q8" s="635"/>
      <c r="R8" s="46"/>
      <c r="S8" s="46"/>
      <c r="T8" s="46"/>
      <c r="U8" s="46"/>
      <c r="V8" s="46"/>
      <c r="W8" s="46"/>
      <c r="X8" s="43"/>
      <c r="Y8" s="43"/>
      <c r="Z8" s="43"/>
      <c r="AA8" s="43"/>
      <c r="AB8" s="43"/>
      <c r="AC8" s="43"/>
      <c r="AD8" s="43"/>
      <c r="AE8" s="43"/>
      <c r="AF8" s="43"/>
      <c r="AG8" s="43"/>
      <c r="AH8" s="43"/>
      <c r="AI8" s="43"/>
      <c r="AJ8" s="43"/>
    </row>
    <row r="9" spans="1:37" ht="15" customHeight="1" thickTop="1" x14ac:dyDescent="0.25">
      <c r="A9" s="11"/>
      <c r="B9" s="31" t="s">
        <v>27</v>
      </c>
      <c r="H9" s="1024">
        <v>44966</v>
      </c>
      <c r="I9" s="1024"/>
      <c r="J9" s="1024"/>
      <c r="K9" s="1024"/>
      <c r="L9" s="19"/>
      <c r="M9" s="1038" t="s">
        <v>26</v>
      </c>
      <c r="N9" s="1038"/>
      <c r="O9" s="1038"/>
      <c r="P9" s="1038"/>
      <c r="Q9" s="1035" t="s">
        <v>442</v>
      </c>
      <c r="R9" s="1035"/>
      <c r="S9" s="1035"/>
      <c r="T9" s="1035"/>
      <c r="U9" s="1035"/>
      <c r="V9" s="1035"/>
      <c r="W9" s="1035"/>
      <c r="X9" s="1079" t="s">
        <v>190</v>
      </c>
      <c r="Y9" s="1079"/>
      <c r="Z9" s="1079"/>
      <c r="AA9" s="1079"/>
      <c r="AB9" s="1079"/>
      <c r="AC9" s="1079"/>
      <c r="AD9" s="1018" t="str">
        <f>+CONCATENATE(Q9,T25)</f>
        <v>INT1559756-324</v>
      </c>
      <c r="AE9" s="1018"/>
      <c r="AF9" s="1018"/>
      <c r="AG9" s="1018"/>
      <c r="AH9" s="1018"/>
      <c r="AI9" s="1018"/>
      <c r="AJ9" s="1018"/>
    </row>
    <row r="10" spans="1:37" ht="15" customHeight="1" thickBot="1" x14ac:dyDescent="0.3">
      <c r="A10" s="11"/>
      <c r="B10" s="105" t="s">
        <v>42</v>
      </c>
      <c r="H10" s="1025"/>
      <c r="I10" s="1025"/>
      <c r="J10" s="1025"/>
      <c r="K10" s="1025"/>
      <c r="L10" s="19"/>
      <c r="M10" s="1038"/>
      <c r="N10" s="1038"/>
      <c r="O10" s="1038"/>
      <c r="P10" s="1038"/>
      <c r="Q10" s="1036"/>
      <c r="R10" s="1036"/>
      <c r="S10" s="1036"/>
      <c r="T10" s="1036"/>
      <c r="U10" s="1036"/>
      <c r="V10" s="1036"/>
      <c r="W10" s="1036"/>
      <c r="X10" s="1080"/>
      <c r="Y10" s="1080"/>
      <c r="Z10" s="1080"/>
      <c r="AA10" s="1080"/>
      <c r="AB10" s="1080"/>
      <c r="AC10" s="1080"/>
      <c r="AD10" s="1019"/>
      <c r="AE10" s="1019"/>
      <c r="AF10" s="1019"/>
      <c r="AG10" s="1019"/>
      <c r="AH10" s="1019"/>
      <c r="AI10" s="1019"/>
      <c r="AJ10" s="1019"/>
    </row>
    <row r="11" spans="1:37" ht="4.5" customHeight="1" thickTop="1" x14ac:dyDescent="0.25">
      <c r="A11" s="21"/>
      <c r="B11" s="13"/>
      <c r="C11" s="13"/>
      <c r="D11" s="13"/>
      <c r="E11" s="13"/>
      <c r="F11" s="13"/>
      <c r="G11" s="13"/>
      <c r="H11" s="13"/>
      <c r="I11" s="13"/>
      <c r="J11" s="13"/>
      <c r="K11" s="13"/>
      <c r="L11" s="13"/>
      <c r="M11" s="13"/>
      <c r="N11" s="13"/>
      <c r="O11" s="13"/>
      <c r="P11" s="13"/>
      <c r="Q11" s="636"/>
      <c r="R11" s="22"/>
      <c r="S11" s="14"/>
      <c r="T11" s="14"/>
      <c r="U11" s="14"/>
      <c r="V11" s="14"/>
      <c r="W11" s="14"/>
      <c r="X11" s="14"/>
      <c r="Y11" s="14"/>
      <c r="Z11" s="14"/>
      <c r="AA11" s="14"/>
      <c r="AB11" s="15"/>
      <c r="AC11" s="15"/>
      <c r="AD11" s="15"/>
      <c r="AE11" s="15"/>
      <c r="AF11" s="15"/>
      <c r="AG11" s="15"/>
      <c r="AH11" s="15"/>
      <c r="AI11" s="15"/>
      <c r="AJ11" s="16"/>
      <c r="AK11" s="5"/>
    </row>
    <row r="12" spans="1:37" x14ac:dyDescent="0.25">
      <c r="A12" s="21"/>
      <c r="B12" s="18"/>
      <c r="C12" s="18"/>
      <c r="D12" s="18"/>
      <c r="E12" s="18"/>
      <c r="F12" s="18"/>
      <c r="G12" s="18"/>
      <c r="H12" s="18"/>
      <c r="I12" s="18"/>
      <c r="J12" s="18"/>
      <c r="K12" s="18"/>
      <c r="L12" s="18"/>
      <c r="M12" s="18"/>
      <c r="N12" s="18"/>
      <c r="O12" s="18"/>
      <c r="P12" s="18"/>
      <c r="Q12" s="637"/>
      <c r="R12" s="29"/>
      <c r="S12" s="30"/>
      <c r="T12" s="30"/>
      <c r="U12" s="30"/>
      <c r="V12" s="30"/>
      <c r="W12" s="30"/>
      <c r="X12" s="30"/>
      <c r="Y12" s="30"/>
      <c r="Z12" s="30"/>
      <c r="AA12" s="30"/>
      <c r="AB12" s="41"/>
      <c r="AC12" s="41"/>
      <c r="AD12" s="41"/>
      <c r="AE12" s="41"/>
      <c r="AF12" s="41"/>
      <c r="AG12" s="41"/>
      <c r="AH12" s="41"/>
      <c r="AI12" s="41"/>
      <c r="AJ12" s="20"/>
      <c r="AK12" s="5"/>
    </row>
    <row r="13" spans="1:37" ht="15" customHeight="1" x14ac:dyDescent="0.25">
      <c r="A13" s="21"/>
      <c r="B13" s="920" t="s">
        <v>28</v>
      </c>
      <c r="C13" s="920"/>
      <c r="D13" s="920"/>
      <c r="E13" s="920"/>
      <c r="F13" s="920"/>
      <c r="G13" s="23"/>
      <c r="H13" s="23"/>
      <c r="I13" s="23"/>
      <c r="K13" s="1037" t="s">
        <v>443</v>
      </c>
      <c r="L13" s="1027"/>
      <c r="M13" s="1027"/>
      <c r="N13" s="1027"/>
      <c r="O13" s="1027"/>
      <c r="P13" s="1027"/>
      <c r="Q13" s="1027"/>
      <c r="R13" s="1027"/>
      <c r="S13" s="1027"/>
      <c r="T13" s="1027"/>
      <c r="U13" s="1027"/>
      <c r="V13" s="1027"/>
      <c r="W13" s="1027"/>
      <c r="X13" s="1027"/>
      <c r="Y13" s="1027"/>
      <c r="Z13" s="1027"/>
      <c r="AA13" s="1027"/>
      <c r="AB13" s="1027"/>
      <c r="AC13" s="1027"/>
      <c r="AD13" s="1027"/>
      <c r="AE13" s="1027"/>
      <c r="AF13" s="1027"/>
      <c r="AG13" s="1027"/>
      <c r="AH13" s="1027"/>
      <c r="AI13" s="23"/>
      <c r="AJ13" s="23"/>
      <c r="AK13" s="23"/>
    </row>
    <row r="14" spans="1:37" ht="15" customHeight="1" x14ac:dyDescent="0.25">
      <c r="A14" s="21"/>
      <c r="B14" s="921" t="s">
        <v>29</v>
      </c>
      <c r="C14" s="921"/>
      <c r="D14" s="921"/>
      <c r="E14" s="921"/>
      <c r="F14" s="24"/>
      <c r="G14" s="25"/>
      <c r="H14" s="25"/>
      <c r="I14" s="25"/>
      <c r="K14" s="1027"/>
      <c r="L14" s="1027"/>
      <c r="M14" s="1027"/>
      <c r="N14" s="1027"/>
      <c r="O14" s="1027"/>
      <c r="P14" s="1027"/>
      <c r="Q14" s="1027"/>
      <c r="R14" s="1027"/>
      <c r="S14" s="1027"/>
      <c r="T14" s="1027"/>
      <c r="U14" s="1027"/>
      <c r="V14" s="1027"/>
      <c r="W14" s="1027"/>
      <c r="X14" s="1027"/>
      <c r="Y14" s="1027"/>
      <c r="Z14" s="1027"/>
      <c r="AA14" s="1027"/>
      <c r="AB14" s="1027"/>
      <c r="AC14" s="1027"/>
      <c r="AD14" s="1027"/>
      <c r="AE14" s="1027"/>
      <c r="AF14" s="1027"/>
      <c r="AG14" s="1027"/>
      <c r="AH14" s="1027"/>
      <c r="AI14" s="23"/>
      <c r="AJ14" s="23"/>
      <c r="AK14" s="23"/>
    </row>
    <row r="15" spans="1:37" s="48" customFormat="1" ht="15" customHeight="1" x14ac:dyDescent="0.25">
      <c r="A15" s="134"/>
      <c r="B15" s="630"/>
      <c r="C15" s="630"/>
      <c r="D15" s="630"/>
      <c r="E15" s="630"/>
      <c r="F15" s="645"/>
      <c r="G15" s="638"/>
      <c r="H15" s="638"/>
      <c r="I15" s="638"/>
      <c r="K15" s="646"/>
      <c r="L15" s="646"/>
      <c r="M15" s="646"/>
      <c r="N15" s="646"/>
      <c r="O15" s="646"/>
      <c r="P15" s="646"/>
      <c r="Q15" s="646"/>
      <c r="R15" s="646"/>
      <c r="S15" s="646"/>
      <c r="T15" s="646"/>
      <c r="U15" s="646"/>
      <c r="V15" s="646"/>
      <c r="W15" s="646"/>
      <c r="X15" s="646"/>
      <c r="Y15" s="646"/>
      <c r="Z15" s="646"/>
      <c r="AA15" s="646"/>
      <c r="AB15" s="646"/>
      <c r="AC15" s="646"/>
      <c r="AD15" s="646"/>
      <c r="AE15" s="646"/>
      <c r="AF15" s="646"/>
      <c r="AG15" s="646"/>
      <c r="AH15" s="646"/>
      <c r="AI15" s="108"/>
      <c r="AJ15" s="108"/>
      <c r="AK15" s="108"/>
    </row>
    <row r="16" spans="1:37" s="48" customFormat="1" ht="15" customHeight="1" x14ac:dyDescent="0.25">
      <c r="A16" s="134"/>
      <c r="B16" s="920" t="s">
        <v>338</v>
      </c>
      <c r="C16" s="920"/>
      <c r="D16" s="920"/>
      <c r="E16" s="920"/>
      <c r="F16" s="920"/>
      <c r="G16" s="920"/>
      <c r="H16" s="920"/>
      <c r="I16" s="920"/>
      <c r="J16" s="920"/>
      <c r="K16" s="1037" t="s">
        <v>444</v>
      </c>
      <c r="L16" s="1027"/>
      <c r="M16" s="1027"/>
      <c r="N16" s="1027"/>
      <c r="O16" s="1027"/>
      <c r="P16" s="1027"/>
      <c r="Q16" s="1027"/>
      <c r="R16" s="1027"/>
      <c r="S16" s="1027"/>
      <c r="T16" s="1027"/>
      <c r="U16" s="1027"/>
      <c r="V16" s="1027"/>
      <c r="W16" s="1027"/>
      <c r="X16" s="1027"/>
      <c r="Y16" s="1027"/>
      <c r="Z16" s="1027"/>
      <c r="AA16" s="1027"/>
      <c r="AB16" s="1027"/>
      <c r="AC16" s="1027"/>
      <c r="AD16" s="1027"/>
      <c r="AE16" s="1027"/>
      <c r="AF16" s="1027"/>
      <c r="AG16" s="1027"/>
      <c r="AH16" s="1027"/>
      <c r="AI16" s="629"/>
      <c r="AJ16" s="108"/>
      <c r="AK16" s="108"/>
    </row>
    <row r="17" spans="1:61" s="48" customFormat="1" ht="21" customHeight="1" x14ac:dyDescent="0.25">
      <c r="A17" s="134"/>
      <c r="B17" s="1034" t="s">
        <v>339</v>
      </c>
      <c r="C17" s="1034"/>
      <c r="D17" s="1034"/>
      <c r="E17" s="1034"/>
      <c r="F17" s="1034"/>
      <c r="G17" s="1034"/>
      <c r="H17" s="1034"/>
      <c r="I17" s="1034"/>
      <c r="J17" s="668"/>
      <c r="K17" s="1027"/>
      <c r="L17" s="1027"/>
      <c r="M17" s="1027"/>
      <c r="N17" s="1027"/>
      <c r="O17" s="1027"/>
      <c r="P17" s="1027"/>
      <c r="Q17" s="1027"/>
      <c r="R17" s="1027"/>
      <c r="S17" s="1027"/>
      <c r="T17" s="1027"/>
      <c r="U17" s="1027"/>
      <c r="V17" s="1027"/>
      <c r="W17" s="1027"/>
      <c r="X17" s="1027"/>
      <c r="Y17" s="1027"/>
      <c r="Z17" s="1027"/>
      <c r="AA17" s="1027"/>
      <c r="AB17" s="1027"/>
      <c r="AC17" s="1027"/>
      <c r="AD17" s="1027"/>
      <c r="AE17" s="1027"/>
      <c r="AF17" s="1027"/>
      <c r="AG17" s="1027"/>
      <c r="AH17" s="1027"/>
      <c r="AI17" s="629"/>
      <c r="AJ17" s="108"/>
      <c r="AK17" s="108"/>
    </row>
    <row r="18" spans="1:61" x14ac:dyDescent="0.25">
      <c r="A18" s="21"/>
      <c r="B18" s="26"/>
      <c r="C18" s="26"/>
      <c r="D18" s="26"/>
      <c r="E18" s="26"/>
      <c r="F18" s="26"/>
      <c r="G18" s="25"/>
      <c r="H18" s="25"/>
      <c r="I18" s="25"/>
      <c r="J18" s="25"/>
      <c r="K18" s="25"/>
      <c r="L18" s="25"/>
      <c r="M18" s="25"/>
      <c r="N18" s="25"/>
      <c r="O18" s="25"/>
      <c r="P18" s="25"/>
      <c r="Q18" s="638"/>
      <c r="R18" s="25"/>
      <c r="S18" s="25"/>
      <c r="T18" s="25"/>
      <c r="U18" s="25"/>
      <c r="V18" s="25"/>
      <c r="W18" s="25"/>
      <c r="X18" s="25"/>
      <c r="Y18" s="25"/>
      <c r="Z18" s="25"/>
      <c r="AA18" s="25"/>
      <c r="AB18" s="25"/>
      <c r="AC18" s="25"/>
      <c r="AD18" s="25"/>
      <c r="AE18" s="25"/>
      <c r="AF18" s="25"/>
      <c r="AG18" s="27"/>
      <c r="AH18" s="25"/>
      <c r="AI18" s="25"/>
      <c r="AJ18" s="25"/>
      <c r="AK18" s="17"/>
    </row>
    <row r="19" spans="1:61" ht="15" customHeight="1" x14ac:dyDescent="0.25">
      <c r="A19" s="21"/>
      <c r="B19" s="938" t="s">
        <v>358</v>
      </c>
      <c r="C19" s="938"/>
      <c r="D19" s="938"/>
      <c r="E19" s="938"/>
      <c r="F19" s="938"/>
      <c r="G19" s="938"/>
      <c r="H19" s="938"/>
      <c r="I19" s="938"/>
      <c r="K19" s="1037" t="s">
        <v>445</v>
      </c>
      <c r="L19" s="1027"/>
      <c r="M19" s="1027"/>
      <c r="N19" s="1027"/>
      <c r="O19" s="1027"/>
      <c r="P19" s="1027"/>
      <c r="Q19" s="1027"/>
      <c r="R19" s="1027"/>
      <c r="S19" s="1027"/>
      <c r="T19" s="1027"/>
      <c r="U19" s="1027"/>
      <c r="V19" s="1027"/>
      <c r="W19" s="1027"/>
      <c r="X19" s="1027"/>
      <c r="Y19" s="1027"/>
      <c r="Z19" s="1027"/>
      <c r="AA19" s="1027"/>
      <c r="AB19" s="1027"/>
      <c r="AC19" s="1027"/>
      <c r="AD19" s="1027"/>
      <c r="AE19" s="1027"/>
      <c r="AF19" s="1027"/>
      <c r="AG19" s="1027"/>
      <c r="AH19" s="1027"/>
      <c r="AI19" s="23"/>
      <c r="AJ19" s="23"/>
      <c r="AK19" s="23"/>
    </row>
    <row r="20" spans="1:61" ht="15" customHeight="1" x14ac:dyDescent="0.25">
      <c r="A20" s="21"/>
      <c r="B20" s="921" t="s">
        <v>359</v>
      </c>
      <c r="C20" s="921"/>
      <c r="D20" s="921"/>
      <c r="E20" s="921"/>
      <c r="F20" s="921"/>
      <c r="G20" s="921"/>
      <c r="H20" s="921"/>
      <c r="I20" s="25"/>
      <c r="J20" s="25"/>
      <c r="K20" s="25"/>
      <c r="L20" s="25"/>
      <c r="M20" s="25"/>
      <c r="N20" s="25"/>
      <c r="O20" s="25"/>
      <c r="P20" s="25"/>
      <c r="Q20" s="638"/>
      <c r="R20" s="25"/>
      <c r="S20" s="25"/>
      <c r="T20" s="25"/>
      <c r="U20" s="25"/>
      <c r="V20" s="25"/>
      <c r="W20" s="25"/>
      <c r="X20" s="25"/>
      <c r="Y20" s="25"/>
      <c r="Z20" s="25"/>
      <c r="AA20" s="25"/>
      <c r="AB20" s="25"/>
      <c r="AC20" s="25"/>
      <c r="AD20" s="25"/>
      <c r="AE20" s="25"/>
      <c r="AF20" s="25"/>
      <c r="AG20" s="25"/>
      <c r="AH20" s="25"/>
      <c r="AI20" s="25"/>
      <c r="AJ20" s="25"/>
      <c r="AK20" s="11"/>
      <c r="AL20" s="1027"/>
      <c r="AM20" s="1027"/>
      <c r="AN20" s="1027"/>
      <c r="AO20" s="1027"/>
      <c r="AP20" s="1027"/>
      <c r="AQ20" s="1027"/>
      <c r="AR20" s="1027"/>
      <c r="AS20" s="1027"/>
      <c r="AT20" s="1027"/>
      <c r="AU20" s="1027"/>
      <c r="AV20" s="1027"/>
      <c r="AW20" s="1027"/>
      <c r="AX20" s="1027"/>
      <c r="AY20" s="1027"/>
      <c r="AZ20" s="1027"/>
      <c r="BA20" s="1027"/>
      <c r="BB20" s="1027"/>
      <c r="BC20" s="1027"/>
      <c r="BD20" s="1027"/>
      <c r="BE20" s="1027"/>
      <c r="BF20" s="1027"/>
      <c r="BG20" s="1027"/>
      <c r="BH20" s="1027"/>
      <c r="BI20" s="1027"/>
    </row>
    <row r="21" spans="1:61" ht="15" customHeight="1" x14ac:dyDescent="0.25">
      <c r="A21" s="21"/>
      <c r="B21" s="26"/>
      <c r="C21" s="26"/>
      <c r="D21" s="26"/>
      <c r="E21" s="26"/>
      <c r="F21" s="26"/>
      <c r="G21" s="25"/>
      <c r="H21" s="25"/>
      <c r="I21" s="25"/>
      <c r="J21" s="25"/>
      <c r="K21" s="25"/>
      <c r="L21" s="25"/>
      <c r="M21" s="25"/>
      <c r="N21" s="25"/>
      <c r="O21" s="25"/>
      <c r="P21" s="25"/>
      <c r="Q21" s="638"/>
      <c r="R21" s="25"/>
      <c r="S21" s="25"/>
      <c r="T21" s="25"/>
      <c r="U21" s="25"/>
      <c r="V21" s="25"/>
      <c r="W21" s="25"/>
      <c r="X21" s="25"/>
      <c r="Y21" s="25"/>
      <c r="Z21" s="25"/>
      <c r="AA21" s="25"/>
      <c r="AB21" s="25"/>
      <c r="AC21" s="25"/>
      <c r="AD21" s="25"/>
      <c r="AE21" s="25"/>
      <c r="AF21" s="25"/>
      <c r="AG21" s="25"/>
      <c r="AH21" s="25"/>
      <c r="AI21" s="25"/>
      <c r="AJ21" s="25"/>
      <c r="AK21" s="11"/>
    </row>
    <row r="22" spans="1:61" ht="15" customHeight="1" x14ac:dyDescent="0.25">
      <c r="A22" s="21"/>
      <c r="B22" s="920" t="s">
        <v>31</v>
      </c>
      <c r="C22" s="920"/>
      <c r="D22" s="920"/>
      <c r="E22" s="920"/>
      <c r="F22" s="920"/>
      <c r="G22" s="23"/>
      <c r="H22" s="23"/>
      <c r="I22" s="23"/>
      <c r="K22" s="1027" t="s">
        <v>446</v>
      </c>
      <c r="L22" s="1027"/>
      <c r="M22" s="1027"/>
      <c r="N22" s="1027"/>
      <c r="O22" s="1027"/>
      <c r="P22" s="1027"/>
      <c r="Q22" s="1027"/>
      <c r="R22" s="1027"/>
      <c r="S22" s="1027"/>
      <c r="T22" s="1027"/>
      <c r="U22" s="1027"/>
      <c r="V22" s="1027"/>
      <c r="W22" s="1027"/>
      <c r="X22" s="1027"/>
      <c r="Y22" s="1027"/>
      <c r="Z22" s="1027"/>
      <c r="AA22" s="1027"/>
      <c r="AB22" s="1027"/>
      <c r="AC22" s="1027"/>
      <c r="AD22" s="1027"/>
      <c r="AE22" s="1027"/>
      <c r="AF22" s="1027"/>
      <c r="AG22" s="1027"/>
      <c r="AH22" s="1027"/>
      <c r="AI22" s="23"/>
      <c r="AJ22" s="23"/>
      <c r="AK22" s="23"/>
    </row>
    <row r="23" spans="1:61" ht="15" customHeight="1" x14ac:dyDescent="0.25">
      <c r="A23" s="21"/>
      <c r="B23" s="921" t="s">
        <v>32</v>
      </c>
      <c r="C23" s="921"/>
      <c r="D23" s="921"/>
      <c r="E23" s="921"/>
      <c r="F23" s="921"/>
      <c r="G23" s="25"/>
      <c r="H23" s="25"/>
      <c r="I23" s="25"/>
      <c r="J23" s="25"/>
      <c r="K23" s="25"/>
      <c r="L23" s="25"/>
      <c r="M23" s="25"/>
      <c r="N23" s="25"/>
      <c r="O23" s="25"/>
      <c r="P23" s="25"/>
      <c r="Q23" s="638"/>
      <c r="R23" s="25"/>
      <c r="S23" s="25"/>
      <c r="T23" s="25"/>
      <c r="U23" s="25"/>
      <c r="V23" s="25"/>
      <c r="W23" s="25"/>
      <c r="X23" s="25"/>
      <c r="Y23" s="25"/>
      <c r="Z23" s="25"/>
      <c r="AA23" s="25"/>
      <c r="AB23" s="25"/>
      <c r="AC23" s="25"/>
      <c r="AD23" s="25"/>
      <c r="AE23" s="25"/>
      <c r="AF23" s="25"/>
      <c r="AG23" s="25"/>
      <c r="AH23" s="25"/>
      <c r="AI23" s="25"/>
      <c r="AJ23" s="25"/>
      <c r="AK23" s="11"/>
    </row>
    <row r="24" spans="1:61" ht="15" customHeight="1" x14ac:dyDescent="0.25">
      <c r="A24" s="21"/>
      <c r="B24" s="26"/>
      <c r="C24" s="26"/>
      <c r="D24" s="26"/>
      <c r="E24" s="26"/>
      <c r="F24" s="26"/>
      <c r="G24" s="25"/>
      <c r="H24" s="25"/>
      <c r="I24" s="25"/>
      <c r="J24" s="25"/>
      <c r="K24" s="25"/>
      <c r="L24" s="25"/>
      <c r="M24" s="25"/>
      <c r="N24" s="25"/>
      <c r="O24" s="25"/>
      <c r="P24" s="25"/>
      <c r="Q24" s="638"/>
      <c r="R24" s="25"/>
      <c r="S24" s="25"/>
      <c r="T24" s="25"/>
      <c r="U24" s="25"/>
      <c r="V24" s="25"/>
      <c r="W24" s="25"/>
      <c r="X24" s="25"/>
      <c r="Y24" s="25"/>
      <c r="Z24" s="25"/>
      <c r="AA24" s="25"/>
      <c r="AB24" s="25"/>
      <c r="AC24" s="25"/>
      <c r="AD24" s="25"/>
      <c r="AE24" s="25"/>
      <c r="AF24" s="25"/>
      <c r="AG24" s="25"/>
      <c r="AH24" s="25"/>
      <c r="AI24" s="25"/>
      <c r="AJ24" s="25"/>
      <c r="AK24" s="11"/>
    </row>
    <row r="25" spans="1:61" ht="15" customHeight="1" x14ac:dyDescent="0.25">
      <c r="A25" s="21"/>
      <c r="B25" s="920" t="s">
        <v>33</v>
      </c>
      <c r="C25" s="920"/>
      <c r="D25" s="920"/>
      <c r="E25" s="920"/>
      <c r="F25" s="920"/>
      <c r="G25" s="920"/>
      <c r="H25" s="23"/>
      <c r="I25" s="23"/>
      <c r="K25" s="1074" t="s">
        <v>447</v>
      </c>
      <c r="L25" s="1074"/>
      <c r="M25" s="1074"/>
      <c r="N25" s="1074"/>
      <c r="O25" s="1074"/>
      <c r="P25" s="1074"/>
      <c r="Q25" s="1074"/>
      <c r="R25" s="1074"/>
      <c r="S25" s="269" t="s">
        <v>47</v>
      </c>
      <c r="T25" s="1075" t="s">
        <v>448</v>
      </c>
      <c r="U25" s="1074"/>
      <c r="V25" s="1074"/>
      <c r="W25" s="1074"/>
      <c r="X25" s="1074"/>
      <c r="Z25" s="5"/>
      <c r="AG25" s="23"/>
      <c r="AH25" s="23"/>
      <c r="AI25" s="23"/>
      <c r="AJ25" s="23"/>
      <c r="AK25" s="11"/>
    </row>
    <row r="26" spans="1:61" ht="15" customHeight="1" x14ac:dyDescent="0.25">
      <c r="A26" s="21"/>
      <c r="B26" s="921" t="s">
        <v>50</v>
      </c>
      <c r="C26" s="921"/>
      <c r="D26" s="921"/>
      <c r="E26" s="921"/>
      <c r="F26" s="921"/>
      <c r="G26" s="25"/>
      <c r="H26" s="25"/>
      <c r="I26" s="25"/>
      <c r="J26" s="25"/>
      <c r="K26" s="25"/>
      <c r="L26" s="25"/>
      <c r="M26" s="25"/>
      <c r="N26" s="25"/>
      <c r="O26" s="25"/>
      <c r="P26" s="25"/>
      <c r="Q26" s="638"/>
      <c r="S26" s="25"/>
      <c r="T26" s="25"/>
      <c r="U26" s="25"/>
      <c r="V26" s="25"/>
      <c r="W26" s="25"/>
      <c r="X26" s="25"/>
      <c r="Y26" s="25"/>
      <c r="Z26" s="25"/>
      <c r="AA26" s="25"/>
      <c r="AB26" s="25"/>
      <c r="AC26" s="25"/>
      <c r="AD26" s="25"/>
      <c r="AE26" s="25"/>
      <c r="AF26" s="25"/>
      <c r="AG26" s="25"/>
      <c r="AH26" s="25"/>
      <c r="AI26" s="25"/>
      <c r="AJ26" s="25"/>
      <c r="AK26" s="11"/>
    </row>
    <row r="27" spans="1:61" ht="15" customHeight="1" x14ac:dyDescent="0.25">
      <c r="A27" s="21"/>
      <c r="B27" s="26"/>
      <c r="C27" s="26"/>
      <c r="D27" s="26"/>
      <c r="E27" s="26"/>
      <c r="F27" s="26"/>
      <c r="G27" s="25"/>
      <c r="H27" s="25"/>
      <c r="I27" s="25"/>
      <c r="J27" s="25"/>
      <c r="K27" s="25"/>
      <c r="L27" s="25"/>
      <c r="M27" s="25"/>
      <c r="N27" s="25"/>
      <c r="O27" s="25"/>
      <c r="P27" s="25"/>
      <c r="Q27" s="638"/>
      <c r="R27" s="25"/>
      <c r="S27" s="25"/>
      <c r="T27" s="25"/>
      <c r="U27" s="25"/>
      <c r="V27" s="25"/>
      <c r="W27" s="25"/>
      <c r="X27" s="25"/>
      <c r="Y27" s="25"/>
      <c r="Z27" s="25"/>
      <c r="AA27" s="25"/>
      <c r="AB27" s="25"/>
      <c r="AC27" s="25"/>
      <c r="AD27" s="25"/>
      <c r="AE27" s="25"/>
      <c r="AF27" s="25"/>
      <c r="AG27" s="25"/>
      <c r="AH27" s="25"/>
      <c r="AI27" s="25"/>
      <c r="AJ27" s="25"/>
      <c r="AK27" s="11"/>
    </row>
    <row r="28" spans="1:61" ht="15" customHeight="1" x14ac:dyDescent="0.25">
      <c r="A28" s="21"/>
      <c r="B28" s="920" t="s">
        <v>34</v>
      </c>
      <c r="C28" s="920"/>
      <c r="D28" s="920"/>
      <c r="E28" s="920"/>
      <c r="F28" s="920"/>
      <c r="G28" s="920"/>
      <c r="H28" s="920"/>
      <c r="I28" s="920"/>
      <c r="J28" s="920"/>
      <c r="K28" s="1027" t="s">
        <v>449</v>
      </c>
      <c r="L28" s="1027"/>
      <c r="M28" s="1027"/>
      <c r="N28" s="1027"/>
      <c r="O28" s="1027"/>
      <c r="P28" s="1027"/>
      <c r="Q28" s="1027"/>
      <c r="R28" s="1027"/>
      <c r="S28" s="1027"/>
      <c r="T28" s="1027"/>
      <c r="U28" s="1027"/>
      <c r="V28" s="1027"/>
      <c r="W28" s="1027"/>
      <c r="X28" s="1027"/>
      <c r="Y28" s="1027"/>
      <c r="Z28" s="1027"/>
      <c r="AA28" s="1027"/>
      <c r="AB28" s="1027"/>
      <c r="AC28" s="1027"/>
      <c r="AD28" s="1027"/>
      <c r="AE28" s="1027"/>
      <c r="AF28" s="1027"/>
      <c r="AG28" s="1027"/>
      <c r="AH28" s="1027"/>
      <c r="AI28" s="23"/>
      <c r="AJ28" s="23"/>
      <c r="AK28" s="11"/>
    </row>
    <row r="29" spans="1:61" ht="15" customHeight="1" x14ac:dyDescent="0.25">
      <c r="A29" s="21"/>
      <c r="B29" s="921" t="s">
        <v>362</v>
      </c>
      <c r="C29" s="921"/>
      <c r="D29" s="921"/>
      <c r="E29" s="921"/>
      <c r="F29" s="921"/>
      <c r="G29" s="680"/>
      <c r="H29" s="680"/>
      <c r="I29" s="680"/>
      <c r="J29" s="680"/>
      <c r="K29" s="758"/>
      <c r="L29" s="758"/>
      <c r="M29" s="758"/>
      <c r="N29" s="758"/>
      <c r="O29" s="758"/>
      <c r="P29" s="758"/>
      <c r="Q29" s="758"/>
      <c r="R29" s="758"/>
      <c r="S29" s="758"/>
      <c r="T29" s="758"/>
      <c r="U29" s="758"/>
      <c r="V29" s="758"/>
      <c r="W29" s="758"/>
      <c r="X29" s="758"/>
      <c r="Y29" s="758"/>
      <c r="Z29" s="758"/>
      <c r="AA29" s="758"/>
      <c r="AB29" s="758"/>
      <c r="AC29" s="758"/>
      <c r="AD29" s="758"/>
      <c r="AE29" s="758"/>
      <c r="AF29" s="758"/>
      <c r="AG29" s="758"/>
      <c r="AH29" s="758"/>
      <c r="AI29" s="23"/>
      <c r="AJ29" s="23"/>
      <c r="AK29" s="11"/>
    </row>
    <row r="30" spans="1:61" ht="15" customHeight="1" x14ac:dyDescent="0.25">
      <c r="A30" s="21"/>
      <c r="B30" s="1026"/>
      <c r="C30" s="1026"/>
      <c r="D30" s="1026"/>
      <c r="E30" s="1026"/>
      <c r="F30" s="1026"/>
      <c r="G30" s="1026"/>
      <c r="H30" s="1026"/>
      <c r="I30" s="25"/>
      <c r="J30" s="25"/>
      <c r="K30" s="25"/>
      <c r="L30" s="5"/>
      <c r="M30" s="25"/>
      <c r="N30" s="25"/>
      <c r="O30" s="25"/>
      <c r="P30" s="25"/>
      <c r="Q30" s="638"/>
      <c r="R30" s="25"/>
      <c r="S30" s="25"/>
      <c r="T30" s="25"/>
      <c r="U30" s="25"/>
      <c r="V30" s="25"/>
      <c r="W30" s="25"/>
      <c r="X30" s="25"/>
      <c r="Y30" s="25"/>
      <c r="Z30" s="25"/>
      <c r="AA30" s="25"/>
      <c r="AB30" s="25"/>
      <c r="AC30" s="25"/>
      <c r="AD30" s="25"/>
      <c r="AE30" s="25"/>
      <c r="AF30" s="25"/>
      <c r="AG30" s="25"/>
      <c r="AH30" s="25"/>
      <c r="AI30" s="25"/>
      <c r="AJ30" s="25"/>
      <c r="AK30" s="11"/>
    </row>
    <row r="31" spans="1:61" s="48" customFormat="1" ht="15" customHeight="1" x14ac:dyDescent="0.25">
      <c r="A31" s="134"/>
      <c r="B31" s="938" t="s">
        <v>345</v>
      </c>
      <c r="C31" s="938"/>
      <c r="D31" s="938"/>
      <c r="E31" s="938"/>
      <c r="F31" s="938"/>
      <c r="G31" s="938"/>
      <c r="H31" s="938"/>
      <c r="I31" s="938"/>
      <c r="J31" s="938"/>
      <c r="K31" s="936">
        <v>0</v>
      </c>
      <c r="L31" s="936"/>
      <c r="M31" s="638" t="s">
        <v>346</v>
      </c>
      <c r="N31" s="134"/>
      <c r="O31" s="134"/>
      <c r="P31" s="640" t="s">
        <v>41</v>
      </c>
      <c r="Q31" s="728">
        <f>Fotometro!G24</f>
        <v>500</v>
      </c>
      <c r="R31" s="134"/>
      <c r="S31" s="638" t="s">
        <v>346</v>
      </c>
      <c r="T31" s="134"/>
      <c r="U31" s="134"/>
      <c r="V31" s="638"/>
      <c r="W31" s="638"/>
      <c r="X31" s="936" t="s">
        <v>355</v>
      </c>
      <c r="Y31" s="936"/>
      <c r="Z31" s="936"/>
      <c r="AA31" s="108" t="s">
        <v>356</v>
      </c>
      <c r="AB31" s="108"/>
      <c r="AC31" s="109"/>
      <c r="AD31" s="109"/>
      <c r="AE31" s="109"/>
      <c r="AF31" s="109"/>
      <c r="AG31" s="109"/>
      <c r="AH31" s="109"/>
      <c r="AI31" s="109"/>
      <c r="AJ31" s="109"/>
      <c r="AK31" s="134"/>
    </row>
    <row r="32" spans="1:61" s="48" customFormat="1" ht="15" customHeight="1" x14ac:dyDescent="0.25">
      <c r="A32" s="134"/>
      <c r="B32" s="922" t="s">
        <v>360</v>
      </c>
      <c r="C32" s="922"/>
      <c r="D32" s="922"/>
      <c r="E32" s="922"/>
      <c r="F32" s="922"/>
      <c r="G32" s="922"/>
      <c r="H32" s="922"/>
      <c r="I32" s="922"/>
      <c r="J32" s="727"/>
      <c r="K32" s="730"/>
      <c r="L32" s="730"/>
      <c r="M32" s="638"/>
      <c r="N32" s="134"/>
      <c r="O32" s="134"/>
      <c r="P32" s="640"/>
      <c r="Q32" s="728"/>
      <c r="R32" s="134"/>
      <c r="S32" s="638"/>
      <c r="T32" s="134"/>
      <c r="U32" s="134"/>
      <c r="V32" s="638"/>
      <c r="W32" s="638"/>
      <c r="X32" s="922" t="s">
        <v>361</v>
      </c>
      <c r="Y32" s="922"/>
      <c r="Z32" s="922"/>
      <c r="AA32" s="922"/>
      <c r="AB32" s="728"/>
      <c r="AC32" s="728"/>
      <c r="AD32" s="729"/>
      <c r="AE32" s="729"/>
      <c r="AF32" s="729"/>
      <c r="AG32" s="729"/>
      <c r="AH32" s="729"/>
      <c r="AI32" s="729"/>
      <c r="AJ32" s="729"/>
      <c r="AK32" s="134"/>
    </row>
    <row r="33" spans="1:37" ht="15" customHeight="1" x14ac:dyDescent="0.25">
      <c r="A33" s="21"/>
      <c r="I33" s="25"/>
      <c r="J33" s="28"/>
      <c r="K33" s="28"/>
      <c r="L33" s="28"/>
      <c r="M33" s="28"/>
      <c r="N33" s="28"/>
      <c r="O33" s="28"/>
      <c r="P33" s="28"/>
      <c r="Q33" s="639"/>
      <c r="R33" s="28"/>
      <c r="S33" s="28"/>
      <c r="T33" s="28"/>
      <c r="U33" s="28"/>
      <c r="V33" s="28"/>
      <c r="W33" s="28"/>
      <c r="X33" s="28"/>
      <c r="Y33" s="28"/>
      <c r="Z33" s="28"/>
      <c r="AA33" s="28"/>
      <c r="AB33" s="28"/>
      <c r="AC33" s="28"/>
      <c r="AD33" s="28"/>
      <c r="AE33" s="28"/>
      <c r="AF33" s="28"/>
      <c r="AG33" s="28"/>
      <c r="AH33" s="28"/>
      <c r="AI33" s="28"/>
      <c r="AJ33" s="28"/>
      <c r="AK33" s="11"/>
    </row>
    <row r="34" spans="1:37" ht="15" customHeight="1" x14ac:dyDescent="0.25">
      <c r="A34" s="25"/>
      <c r="B34" s="920" t="s">
        <v>35</v>
      </c>
      <c r="C34" s="920"/>
      <c r="D34" s="920"/>
      <c r="E34" s="920"/>
      <c r="F34" s="920"/>
      <c r="G34" s="920"/>
      <c r="H34" s="920"/>
      <c r="I34" s="920"/>
      <c r="K34" s="1082">
        <v>44958</v>
      </c>
      <c r="L34" s="1082"/>
      <c r="M34" s="1082"/>
      <c r="N34" s="1082"/>
      <c r="O34" s="1082"/>
      <c r="P34" s="1082"/>
      <c r="Q34" s="1082"/>
      <c r="R34" s="38"/>
      <c r="S34" s="38"/>
      <c r="T34" s="38"/>
      <c r="U34" s="38"/>
      <c r="V34" s="38"/>
      <c r="W34" s="38"/>
      <c r="X34" s="38"/>
      <c r="Y34" s="38"/>
      <c r="Z34" s="38"/>
      <c r="AA34" s="38"/>
      <c r="AB34" s="38"/>
      <c r="AC34" s="38"/>
      <c r="AD34" s="38"/>
      <c r="AE34" s="38"/>
      <c r="AF34" s="38"/>
      <c r="AG34" s="38"/>
      <c r="AH34" s="38"/>
      <c r="AI34" s="38"/>
      <c r="AJ34" s="38"/>
      <c r="AK34" s="38"/>
    </row>
    <row r="35" spans="1:37" ht="15" customHeight="1" x14ac:dyDescent="0.25">
      <c r="A35" s="21"/>
      <c r="B35" s="921" t="s">
        <v>36</v>
      </c>
      <c r="C35" s="921"/>
      <c r="D35" s="921"/>
      <c r="E35" s="921"/>
      <c r="F35" s="921"/>
      <c r="G35" s="921"/>
      <c r="H35" s="921"/>
      <c r="L35" s="5"/>
      <c r="M35" s="5"/>
      <c r="N35" s="5"/>
      <c r="O35" s="5"/>
      <c r="P35" s="5"/>
      <c r="R35" s="5"/>
      <c r="S35" s="5"/>
      <c r="T35" s="5"/>
      <c r="U35" s="5"/>
      <c r="V35" s="5"/>
      <c r="W35" s="5"/>
      <c r="X35" s="5"/>
      <c r="Y35" s="5"/>
      <c r="Z35" s="5"/>
      <c r="AA35" s="5"/>
    </row>
    <row r="36" spans="1:37" ht="15" customHeight="1" x14ac:dyDescent="0.25">
      <c r="A36" s="21"/>
      <c r="I36" s="25"/>
      <c r="J36" s="23"/>
      <c r="K36" s="23"/>
      <c r="L36" s="23"/>
      <c r="M36" s="23"/>
      <c r="N36" s="23"/>
      <c r="O36" s="23"/>
      <c r="P36" s="23"/>
      <c r="Q36" s="108"/>
      <c r="R36" s="23"/>
      <c r="S36" s="23"/>
      <c r="T36" s="23"/>
      <c r="U36" s="23"/>
      <c r="V36" s="23"/>
      <c r="W36" s="5"/>
      <c r="X36" s="5"/>
      <c r="Y36" s="5"/>
      <c r="Z36" s="5"/>
      <c r="AA36" s="5"/>
      <c r="AB36" s="23"/>
      <c r="AC36" s="23"/>
      <c r="AD36" s="23"/>
      <c r="AE36" s="23"/>
      <c r="AF36" s="23"/>
      <c r="AG36" s="23"/>
      <c r="AH36" s="23"/>
      <c r="AI36" s="23"/>
      <c r="AJ36" s="23"/>
      <c r="AK36" s="11"/>
    </row>
    <row r="37" spans="1:37" ht="15" customHeight="1" x14ac:dyDescent="0.25">
      <c r="A37" s="21"/>
      <c r="B37" s="920" t="s">
        <v>43</v>
      </c>
      <c r="C37" s="920"/>
      <c r="D37" s="920"/>
      <c r="E37" s="920"/>
      <c r="F37" s="920"/>
      <c r="G37" s="920"/>
      <c r="H37" s="920"/>
      <c r="I37" s="920"/>
      <c r="K37" s="39"/>
      <c r="L37" s="841" t="s">
        <v>423</v>
      </c>
      <c r="M37" s="640"/>
      <c r="N37" s="640"/>
      <c r="O37" s="640"/>
      <c r="P37" s="640"/>
      <c r="Q37" s="640"/>
      <c r="R37" s="38"/>
      <c r="S37" s="1032">
        <f>'Dia1'!P20</f>
        <v>44959.402777777781</v>
      </c>
      <c r="T37" s="1032"/>
      <c r="U37" s="1032"/>
      <c r="V37" s="1032"/>
      <c r="W37" s="38" t="s">
        <v>41</v>
      </c>
      <c r="X37" s="1033">
        <f>'Dia6'!P20</f>
        <v>44966.395833333336</v>
      </c>
      <c r="Y37" s="1033"/>
      <c r="Z37" s="1033"/>
      <c r="AA37" s="1033"/>
      <c r="AB37" s="39"/>
      <c r="AC37" s="39"/>
      <c r="AD37" s="39"/>
      <c r="AE37" s="39"/>
      <c r="AF37" s="39"/>
      <c r="AG37" s="39"/>
      <c r="AH37" s="39"/>
      <c r="AI37" s="39"/>
      <c r="AJ37" s="39"/>
      <c r="AK37" s="11"/>
    </row>
    <row r="38" spans="1:37" ht="15" customHeight="1" x14ac:dyDescent="0.25">
      <c r="A38" s="21"/>
      <c r="B38" s="921" t="s">
        <v>44</v>
      </c>
      <c r="C38" s="921"/>
      <c r="D38" s="921"/>
      <c r="E38" s="921"/>
      <c r="F38" s="921"/>
      <c r="G38" s="921"/>
      <c r="H38" s="921"/>
      <c r="I38" s="25"/>
      <c r="AB38" s="38"/>
      <c r="AC38" s="38"/>
      <c r="AD38" s="38"/>
      <c r="AE38" s="38"/>
      <c r="AF38" s="38"/>
      <c r="AG38" s="38"/>
      <c r="AH38" s="38"/>
      <c r="AI38" s="38"/>
      <c r="AJ38" s="38"/>
    </row>
    <row r="39" spans="1:37" ht="15" customHeight="1" x14ac:dyDescent="0.25">
      <c r="A39" s="21"/>
      <c r="AK39" s="11"/>
    </row>
    <row r="40" spans="1:37" ht="15" customHeight="1" x14ac:dyDescent="0.25">
      <c r="A40" s="21"/>
      <c r="B40" s="938" t="s">
        <v>422</v>
      </c>
      <c r="C40" s="938"/>
      <c r="D40" s="938"/>
      <c r="E40" s="938"/>
      <c r="F40" s="938"/>
      <c r="G40" s="938"/>
      <c r="H40" s="938"/>
      <c r="I40" s="938"/>
      <c r="J40" s="938"/>
      <c r="K40" s="938"/>
      <c r="L40" s="938"/>
      <c r="M40" s="938"/>
      <c r="N40" s="938"/>
      <c r="O40" s="938"/>
      <c r="P40" s="1081">
        <v>5</v>
      </c>
      <c r="Q40" s="1081"/>
      <c r="R40" s="1081"/>
      <c r="S40" s="1081"/>
      <c r="T40" s="20"/>
      <c r="U40" s="20"/>
      <c r="W40" s="20"/>
      <c r="X40" s="20"/>
      <c r="Y40" s="20"/>
      <c r="Z40" s="20"/>
      <c r="AA40" s="20"/>
      <c r="AB40" s="20"/>
      <c r="AC40" s="20"/>
      <c r="AD40" s="20"/>
      <c r="AE40" s="1038"/>
      <c r="AF40" s="1038"/>
      <c r="AG40" s="1038"/>
      <c r="AH40" s="1038"/>
      <c r="AI40" s="1038"/>
      <c r="AJ40" s="20"/>
      <c r="AK40" s="11"/>
    </row>
    <row r="41" spans="1:37" ht="15" customHeight="1" x14ac:dyDescent="0.25">
      <c r="A41" s="21"/>
      <c r="B41" s="1086" t="s">
        <v>421</v>
      </c>
      <c r="C41" s="1086"/>
      <c r="D41" s="1086"/>
      <c r="E41" s="1086"/>
      <c r="F41" s="1086"/>
      <c r="G41" s="1086"/>
      <c r="H41" s="1086"/>
      <c r="I41" s="1086"/>
      <c r="J41" s="1086"/>
      <c r="K41" s="1086"/>
      <c r="L41" s="1086"/>
      <c r="M41" s="1086"/>
      <c r="N41" s="1086"/>
      <c r="O41" s="1086"/>
      <c r="P41" s="1086"/>
      <c r="Q41" s="1086"/>
      <c r="R41" s="1086"/>
      <c r="S41" s="1086"/>
      <c r="T41" s="1086"/>
    </row>
    <row r="42" spans="1:37" ht="15.75" customHeight="1" x14ac:dyDescent="0.25">
      <c r="A42" s="11"/>
      <c r="B42" s="1087" t="s">
        <v>441</v>
      </c>
      <c r="C42" s="1088"/>
      <c r="D42" s="1088"/>
      <c r="E42" s="1088"/>
      <c r="F42" s="1088"/>
      <c r="G42" s="1088"/>
      <c r="H42" s="1088"/>
      <c r="I42" s="1088"/>
      <c r="J42" s="1088"/>
      <c r="K42" s="1088"/>
      <c r="L42" s="1088"/>
      <c r="M42" s="1088"/>
      <c r="N42" s="1088"/>
      <c r="O42" s="1088"/>
      <c r="P42" s="1088"/>
      <c r="Q42" s="1088"/>
      <c r="R42" s="1088"/>
      <c r="S42" s="1088"/>
      <c r="T42" s="1088"/>
      <c r="U42" s="1088"/>
      <c r="V42" s="1088"/>
      <c r="W42" s="1088"/>
      <c r="X42" s="1088"/>
      <c r="Y42" s="1088"/>
      <c r="Z42" s="1088"/>
      <c r="AA42" s="1088"/>
      <c r="AB42" s="1088"/>
      <c r="AC42" s="1088"/>
      <c r="AD42" s="1088"/>
      <c r="AE42" s="1088"/>
      <c r="AF42" s="1088"/>
      <c r="AG42" s="1088"/>
      <c r="AH42" s="1088"/>
      <c r="AI42" s="1088"/>
      <c r="AJ42" s="1088"/>
    </row>
    <row r="43" spans="1:37" ht="15" customHeight="1" x14ac:dyDescent="0.25">
      <c r="A43" s="11"/>
      <c r="B43" s="1088"/>
      <c r="C43" s="1088"/>
      <c r="D43" s="1088"/>
      <c r="E43" s="1088"/>
      <c r="F43" s="1088"/>
      <c r="G43" s="1088"/>
      <c r="H43" s="1088"/>
      <c r="I43" s="1088"/>
      <c r="J43" s="1088"/>
      <c r="K43" s="1088"/>
      <c r="L43" s="1088"/>
      <c r="M43" s="1088"/>
      <c r="N43" s="1088"/>
      <c r="O43" s="1088"/>
      <c r="P43" s="1088"/>
      <c r="Q43" s="1088"/>
      <c r="R43" s="1088"/>
      <c r="S43" s="1088"/>
      <c r="T43" s="1088"/>
      <c r="U43" s="1088"/>
      <c r="V43" s="1088"/>
      <c r="W43" s="1088"/>
      <c r="X43" s="1088"/>
      <c r="Y43" s="1088"/>
      <c r="Z43" s="1088"/>
      <c r="AA43" s="1088"/>
      <c r="AB43" s="1088"/>
      <c r="AC43" s="1088"/>
      <c r="AD43" s="1088"/>
      <c r="AE43" s="1088"/>
      <c r="AF43" s="1088"/>
      <c r="AG43" s="1088"/>
      <c r="AH43" s="1088"/>
      <c r="AI43" s="1088"/>
      <c r="AJ43" s="1088"/>
    </row>
    <row r="44" spans="1:37" ht="15.75" customHeight="1" x14ac:dyDescent="0.25">
      <c r="A44" s="11"/>
      <c r="B44" s="1088"/>
      <c r="C44" s="1088"/>
      <c r="D44" s="1088"/>
      <c r="E44" s="1088"/>
      <c r="F44" s="1088"/>
      <c r="G44" s="1088"/>
      <c r="H44" s="1088"/>
      <c r="I44" s="1088"/>
      <c r="J44" s="1088"/>
      <c r="K44" s="1088"/>
      <c r="L44" s="1088"/>
      <c r="M44" s="1088"/>
      <c r="N44" s="1088"/>
      <c r="O44" s="1088"/>
      <c r="P44" s="1088"/>
      <c r="Q44" s="1088"/>
      <c r="R44" s="1088"/>
      <c r="S44" s="1088"/>
      <c r="T44" s="1088"/>
      <c r="U44" s="1088"/>
      <c r="V44" s="1088"/>
      <c r="W44" s="1088"/>
      <c r="X44" s="1088"/>
      <c r="Y44" s="1088"/>
      <c r="Z44" s="1088"/>
      <c r="AA44" s="1088"/>
      <c r="AB44" s="1088"/>
      <c r="AC44" s="1088"/>
      <c r="AD44" s="1088"/>
      <c r="AE44" s="1088"/>
      <c r="AF44" s="1088"/>
      <c r="AG44" s="1088"/>
      <c r="AH44" s="1088"/>
      <c r="AI44" s="1088"/>
      <c r="AJ44" s="1088"/>
    </row>
    <row r="45" spans="1:37" x14ac:dyDescent="0.25">
      <c r="A45" s="11"/>
      <c r="B45" s="1088"/>
      <c r="C45" s="1088"/>
      <c r="D45" s="1088"/>
      <c r="E45" s="1088"/>
      <c r="F45" s="1088"/>
      <c r="G45" s="1088"/>
      <c r="H45" s="1088"/>
      <c r="I45" s="1088"/>
      <c r="J45" s="1088"/>
      <c r="K45" s="1088"/>
      <c r="L45" s="1088"/>
      <c r="M45" s="1088"/>
      <c r="N45" s="1088"/>
      <c r="O45" s="1088"/>
      <c r="P45" s="1088"/>
      <c r="Q45" s="1088"/>
      <c r="R45" s="1088"/>
      <c r="S45" s="1088"/>
      <c r="T45" s="1088"/>
      <c r="U45" s="1088"/>
      <c r="V45" s="1088"/>
      <c r="W45" s="1088"/>
      <c r="X45" s="1088"/>
      <c r="Y45" s="1088"/>
      <c r="Z45" s="1088"/>
      <c r="AA45" s="1088"/>
      <c r="AB45" s="1088"/>
      <c r="AC45" s="1088"/>
      <c r="AD45" s="1088"/>
      <c r="AE45" s="1088"/>
      <c r="AF45" s="1088"/>
      <c r="AG45" s="1088"/>
      <c r="AH45" s="1088"/>
      <c r="AI45" s="1088"/>
      <c r="AJ45" s="1088"/>
    </row>
    <row r="46" spans="1:37" x14ac:dyDescent="0.25">
      <c r="A46" s="11"/>
      <c r="B46" s="1088"/>
      <c r="C46" s="1088"/>
      <c r="D46" s="1088"/>
      <c r="E46" s="1088"/>
      <c r="F46" s="1088"/>
      <c r="G46" s="1088"/>
      <c r="H46" s="1088"/>
      <c r="I46" s="1088"/>
      <c r="J46" s="1088"/>
      <c r="K46" s="1088"/>
      <c r="L46" s="1088"/>
      <c r="M46" s="1088"/>
      <c r="N46" s="1088"/>
      <c r="O46" s="1088"/>
      <c r="P46" s="1088"/>
      <c r="Q46" s="1088"/>
      <c r="R46" s="1088"/>
      <c r="S46" s="1088"/>
      <c r="T46" s="1088"/>
      <c r="U46" s="1088"/>
      <c r="V46" s="1088"/>
      <c r="W46" s="1088"/>
      <c r="X46" s="1088"/>
      <c r="Y46" s="1088"/>
      <c r="Z46" s="1088"/>
      <c r="AA46" s="1088"/>
      <c r="AB46" s="1088"/>
      <c r="AC46" s="1088"/>
      <c r="AD46" s="1088"/>
      <c r="AE46" s="1088"/>
      <c r="AF46" s="1088"/>
      <c r="AG46" s="1088"/>
      <c r="AH46" s="1088"/>
      <c r="AI46" s="1088"/>
      <c r="AJ46" s="1088"/>
    </row>
    <row r="47" spans="1:37" x14ac:dyDescent="0.25">
      <c r="A47" s="11"/>
      <c r="B47" s="1088"/>
      <c r="C47" s="1088"/>
      <c r="D47" s="1088"/>
      <c r="E47" s="1088"/>
      <c r="F47" s="1088"/>
      <c r="G47" s="1088"/>
      <c r="H47" s="1088"/>
      <c r="I47" s="1088"/>
      <c r="J47" s="1088"/>
      <c r="K47" s="1088"/>
      <c r="L47" s="1088"/>
      <c r="M47" s="1088"/>
      <c r="N47" s="1088"/>
      <c r="O47" s="1088"/>
      <c r="P47" s="1088"/>
      <c r="Q47" s="1088"/>
      <c r="R47" s="1088"/>
      <c r="S47" s="1088"/>
      <c r="T47" s="1088"/>
      <c r="U47" s="1088"/>
      <c r="V47" s="1088"/>
      <c r="W47" s="1088"/>
      <c r="X47" s="1088"/>
      <c r="Y47" s="1088"/>
      <c r="Z47" s="1088"/>
      <c r="AA47" s="1088"/>
      <c r="AB47" s="1088"/>
      <c r="AC47" s="1088"/>
      <c r="AD47" s="1088"/>
      <c r="AE47" s="1088"/>
      <c r="AF47" s="1088"/>
      <c r="AG47" s="1088"/>
      <c r="AH47" s="1088"/>
      <c r="AI47" s="1088"/>
      <c r="AJ47" s="1088"/>
    </row>
    <row r="48" spans="1:37" x14ac:dyDescent="0.25">
      <c r="A48" s="11"/>
      <c r="B48" s="1088"/>
      <c r="C48" s="1088"/>
      <c r="D48" s="1088"/>
      <c r="E48" s="1088"/>
      <c r="F48" s="1088"/>
      <c r="G48" s="1088"/>
      <c r="H48" s="1088"/>
      <c r="I48" s="1088"/>
      <c r="J48" s="1088"/>
      <c r="K48" s="1088"/>
      <c r="L48" s="1088"/>
      <c r="M48" s="1088"/>
      <c r="N48" s="1088"/>
      <c r="O48" s="1088"/>
      <c r="P48" s="1088"/>
      <c r="Q48" s="1088"/>
      <c r="R48" s="1088"/>
      <c r="S48" s="1088"/>
      <c r="T48" s="1088"/>
      <c r="U48" s="1088"/>
      <c r="V48" s="1088"/>
      <c r="W48" s="1088"/>
      <c r="X48" s="1088"/>
      <c r="Y48" s="1088"/>
      <c r="Z48" s="1088"/>
      <c r="AA48" s="1088"/>
      <c r="AB48" s="1088"/>
      <c r="AC48" s="1088"/>
      <c r="AD48" s="1088"/>
      <c r="AE48" s="1088"/>
      <c r="AF48" s="1088"/>
      <c r="AG48" s="1088"/>
      <c r="AH48" s="1088"/>
      <c r="AI48" s="1088"/>
      <c r="AJ48" s="1088"/>
    </row>
    <row r="49" spans="1:37" x14ac:dyDescent="0.25">
      <c r="A49" s="11"/>
      <c r="B49" s="1088"/>
      <c r="C49" s="1088"/>
      <c r="D49" s="1088"/>
      <c r="E49" s="1088"/>
      <c r="F49" s="1088"/>
      <c r="G49" s="1088"/>
      <c r="H49" s="1088"/>
      <c r="I49" s="1088"/>
      <c r="J49" s="1088"/>
      <c r="K49" s="1088"/>
      <c r="L49" s="1088"/>
      <c r="M49" s="1088"/>
      <c r="N49" s="1088"/>
      <c r="O49" s="1088"/>
      <c r="P49" s="1088"/>
      <c r="Q49" s="1088"/>
      <c r="R49" s="1088"/>
      <c r="S49" s="1088"/>
      <c r="T49" s="1088"/>
      <c r="U49" s="1088"/>
      <c r="V49" s="1088"/>
      <c r="W49" s="1088"/>
      <c r="X49" s="1088"/>
      <c r="Y49" s="1088"/>
      <c r="Z49" s="1088"/>
      <c r="AA49" s="1088"/>
      <c r="AB49" s="1088"/>
      <c r="AC49" s="1088"/>
      <c r="AD49" s="1088"/>
      <c r="AE49" s="1088"/>
      <c r="AF49" s="1088"/>
      <c r="AG49" s="1088"/>
      <c r="AH49" s="1088"/>
      <c r="AI49" s="1088"/>
      <c r="AJ49" s="1088"/>
    </row>
    <row r="50" spans="1:37" x14ac:dyDescent="0.25">
      <c r="A50" s="11"/>
      <c r="B50" s="1088"/>
      <c r="C50" s="1088"/>
      <c r="D50" s="1088"/>
      <c r="E50" s="1088"/>
      <c r="F50" s="1088"/>
      <c r="G50" s="1088"/>
      <c r="H50" s="1088"/>
      <c r="I50" s="1088"/>
      <c r="J50" s="1088"/>
      <c r="K50" s="1088"/>
      <c r="L50" s="1088"/>
      <c r="M50" s="1088"/>
      <c r="N50" s="1088"/>
      <c r="O50" s="1088"/>
      <c r="P50" s="1088"/>
      <c r="Q50" s="1088"/>
      <c r="R50" s="1088"/>
      <c r="S50" s="1088"/>
      <c r="T50" s="1088"/>
      <c r="U50" s="1088"/>
      <c r="V50" s="1088"/>
      <c r="W50" s="1088"/>
      <c r="X50" s="1088"/>
      <c r="Y50" s="1088"/>
      <c r="Z50" s="1088"/>
      <c r="AA50" s="1088"/>
      <c r="AB50" s="1088"/>
      <c r="AC50" s="1088"/>
      <c r="AD50" s="1088"/>
      <c r="AE50" s="1088"/>
      <c r="AF50" s="1088"/>
      <c r="AG50" s="1088"/>
      <c r="AH50" s="1088"/>
      <c r="AI50" s="1088"/>
      <c r="AJ50" s="1088"/>
    </row>
    <row r="51" spans="1:37" ht="15" customHeight="1" x14ac:dyDescent="0.25">
      <c r="A51" s="11"/>
      <c r="B51" s="1088"/>
      <c r="C51" s="1088"/>
      <c r="D51" s="1088"/>
      <c r="E51" s="1088"/>
      <c r="F51" s="1088"/>
      <c r="G51" s="1088"/>
      <c r="H51" s="1088"/>
      <c r="I51" s="1088"/>
      <c r="J51" s="1088"/>
      <c r="K51" s="1088"/>
      <c r="L51" s="1088"/>
      <c r="M51" s="1088"/>
      <c r="N51" s="1088"/>
      <c r="O51" s="1088"/>
      <c r="P51" s="1088"/>
      <c r="Q51" s="1088"/>
      <c r="R51" s="1088"/>
      <c r="S51" s="1088"/>
      <c r="T51" s="1088"/>
      <c r="U51" s="1088"/>
      <c r="V51" s="1088"/>
      <c r="W51" s="1088"/>
      <c r="X51" s="1088"/>
      <c r="Y51" s="1088"/>
      <c r="Z51" s="1088"/>
      <c r="AA51" s="1088"/>
      <c r="AB51" s="1088"/>
      <c r="AC51" s="1088"/>
      <c r="AD51" s="1088"/>
      <c r="AE51" s="1088"/>
      <c r="AF51" s="1088"/>
      <c r="AG51" s="1088"/>
      <c r="AH51" s="1088"/>
      <c r="AI51" s="1088"/>
      <c r="AJ51" s="1088"/>
    </row>
    <row r="52" spans="1:37" ht="15" customHeight="1" thickBot="1" x14ac:dyDescent="0.3">
      <c r="A52" s="11"/>
      <c r="B52" s="74"/>
      <c r="C52" s="74"/>
      <c r="D52" s="74"/>
      <c r="E52" s="74"/>
      <c r="F52" s="74"/>
      <c r="G52" s="74"/>
      <c r="H52" s="74"/>
      <c r="I52" s="74"/>
      <c r="J52" s="74"/>
      <c r="K52" s="74"/>
      <c r="L52" s="74"/>
      <c r="M52" s="74"/>
      <c r="N52" s="74"/>
      <c r="O52" s="74"/>
      <c r="P52" s="74"/>
      <c r="Q52" s="641"/>
      <c r="R52" s="74"/>
      <c r="S52" s="74"/>
      <c r="T52" s="74"/>
      <c r="U52" s="74"/>
      <c r="V52" s="74"/>
      <c r="W52" s="74"/>
      <c r="X52" s="74"/>
      <c r="Y52" s="74"/>
      <c r="Z52" s="74"/>
      <c r="AA52" s="74"/>
      <c r="AB52" s="74"/>
      <c r="AC52" s="74"/>
      <c r="AD52" s="74"/>
      <c r="AE52" s="74"/>
      <c r="AF52" s="74"/>
      <c r="AG52" s="74"/>
      <c r="AH52" s="74"/>
      <c r="AI52" s="74"/>
      <c r="AJ52" s="74"/>
    </row>
    <row r="53" spans="1:37" ht="15.75" thickTop="1" x14ac:dyDescent="0.25">
      <c r="A53" s="11"/>
      <c r="B53" s="992" t="s">
        <v>57</v>
      </c>
      <c r="C53" s="992"/>
      <c r="D53" s="992"/>
      <c r="E53" s="992"/>
      <c r="F53" s="992"/>
      <c r="G53" s="992"/>
      <c r="H53" s="992"/>
      <c r="I53" s="992"/>
      <c r="J53" s="992"/>
      <c r="K53" s="992"/>
      <c r="L53" s="992"/>
      <c r="M53" s="992"/>
      <c r="N53" s="992"/>
      <c r="O53" s="992"/>
      <c r="P53" s="992"/>
      <c r="Q53" s="992"/>
      <c r="R53" s="992"/>
      <c r="S53" s="992"/>
      <c r="T53" s="992"/>
      <c r="U53" s="992"/>
      <c r="V53" s="992"/>
      <c r="W53" s="992"/>
      <c r="X53" s="992"/>
      <c r="Y53" s="992"/>
      <c r="Z53" s="992"/>
      <c r="AA53" s="992"/>
      <c r="AB53" s="992"/>
      <c r="AC53" s="992"/>
      <c r="AD53" s="992"/>
      <c r="AE53" s="992"/>
      <c r="AF53" s="992"/>
      <c r="AG53" s="992"/>
      <c r="AH53" s="992"/>
      <c r="AI53" s="992"/>
      <c r="AJ53" s="992"/>
    </row>
    <row r="54" spans="1:37" ht="7.5" customHeight="1" x14ac:dyDescent="0.25">
      <c r="A54" s="11"/>
      <c r="B54" s="54"/>
      <c r="C54" s="54"/>
      <c r="D54" s="54"/>
      <c r="E54" s="54"/>
      <c r="F54" s="54"/>
      <c r="G54" s="54"/>
      <c r="H54" s="54"/>
      <c r="I54" s="54"/>
      <c r="J54" s="54"/>
      <c r="K54" s="54"/>
      <c r="L54" s="54"/>
      <c r="M54" s="54"/>
      <c r="N54" s="54"/>
      <c r="O54" s="54"/>
      <c r="P54" s="54"/>
      <c r="Q54" s="642"/>
      <c r="R54" s="54"/>
      <c r="S54" s="54"/>
      <c r="T54" s="54"/>
      <c r="U54" s="54"/>
      <c r="V54" s="54"/>
      <c r="W54" s="54"/>
      <c r="X54" s="54"/>
      <c r="Y54" s="54"/>
      <c r="Z54" s="54"/>
      <c r="AA54" s="54"/>
      <c r="AB54" s="54"/>
      <c r="AC54" s="54"/>
      <c r="AD54" s="54"/>
      <c r="AE54" s="54"/>
      <c r="AF54" s="54"/>
      <c r="AG54" s="54"/>
      <c r="AH54" s="54"/>
      <c r="AI54" s="54"/>
      <c r="AJ54" s="54"/>
    </row>
    <row r="55" spans="1:37" ht="15" customHeight="1" x14ac:dyDescent="0.25">
      <c r="A55" s="11"/>
      <c r="B55" s="1031" t="s">
        <v>37</v>
      </c>
      <c r="C55" s="1031"/>
      <c r="D55" s="1031"/>
      <c r="E55" s="1031"/>
      <c r="F55" s="1031"/>
      <c r="G55" s="1031"/>
      <c r="H55" s="1031"/>
      <c r="I55" s="1031"/>
      <c r="J55" s="1031"/>
      <c r="K55" s="1031"/>
      <c r="L55" s="1031"/>
      <c r="M55" s="1031"/>
      <c r="N55" s="1031"/>
      <c r="O55" s="1031"/>
      <c r="P55" s="1031"/>
      <c r="Q55" s="1031"/>
      <c r="R55" s="1031"/>
      <c r="S55" s="1031"/>
      <c r="T55" s="1031"/>
      <c r="U55" s="1031"/>
      <c r="V55" s="1031"/>
      <c r="W55" s="1031"/>
      <c r="X55" s="1031"/>
      <c r="Y55" s="1031"/>
      <c r="Z55" s="1031"/>
      <c r="AA55" s="1031"/>
      <c r="AB55" s="1031"/>
      <c r="AC55" s="1031"/>
      <c r="AD55" s="1031"/>
      <c r="AE55" s="1031"/>
      <c r="AF55" s="1031"/>
      <c r="AG55" s="1031"/>
      <c r="AH55" s="1031"/>
      <c r="AI55" s="1031"/>
      <c r="AJ55" s="1031"/>
    </row>
    <row r="56" spans="1:37" ht="15" customHeight="1" x14ac:dyDescent="0.25">
      <c r="A56" s="11"/>
      <c r="B56" s="1031"/>
      <c r="C56" s="1031"/>
      <c r="D56" s="1031"/>
      <c r="E56" s="1031"/>
      <c r="F56" s="1031"/>
      <c r="G56" s="1031"/>
      <c r="H56" s="1031"/>
      <c r="I56" s="1031"/>
      <c r="J56" s="1031"/>
      <c r="K56" s="1031"/>
      <c r="L56" s="1031"/>
      <c r="M56" s="1031"/>
      <c r="N56" s="1031"/>
      <c r="O56" s="1031"/>
      <c r="P56" s="1031"/>
      <c r="Q56" s="1031"/>
      <c r="R56" s="1031"/>
      <c r="S56" s="1031"/>
      <c r="T56" s="1031"/>
      <c r="U56" s="1031"/>
      <c r="V56" s="1031"/>
      <c r="W56" s="1031"/>
      <c r="X56" s="1031"/>
      <c r="Y56" s="1031"/>
      <c r="Z56" s="1031"/>
      <c r="AA56" s="1031"/>
      <c r="AB56" s="1031"/>
      <c r="AC56" s="1031"/>
      <c r="AD56" s="1031"/>
      <c r="AE56" s="1031"/>
      <c r="AF56" s="1031"/>
      <c r="AG56" s="1031"/>
      <c r="AH56" s="1031"/>
      <c r="AI56" s="1031"/>
      <c r="AJ56" s="1031"/>
    </row>
    <row r="57" spans="1:37" x14ac:dyDescent="0.25">
      <c r="A57" s="11"/>
      <c r="B57" s="1031"/>
      <c r="C57" s="1031"/>
      <c r="D57" s="1031"/>
      <c r="E57" s="1031"/>
      <c r="F57" s="1031"/>
      <c r="G57" s="1031"/>
      <c r="H57" s="1031"/>
      <c r="I57" s="1031"/>
      <c r="J57" s="1031"/>
      <c r="K57" s="1031"/>
      <c r="L57" s="1031"/>
      <c r="M57" s="1031"/>
      <c r="N57" s="1031"/>
      <c r="O57" s="1031"/>
      <c r="P57" s="1031"/>
      <c r="Q57" s="1031"/>
      <c r="R57" s="1031"/>
      <c r="S57" s="1031"/>
      <c r="T57" s="1031"/>
      <c r="U57" s="1031"/>
      <c r="V57" s="1031"/>
      <c r="W57" s="1031"/>
      <c r="X57" s="1031"/>
      <c r="Y57" s="1031"/>
      <c r="Z57" s="1031"/>
      <c r="AA57" s="1031"/>
      <c r="AB57" s="1031"/>
      <c r="AC57" s="1031"/>
      <c r="AD57" s="1031"/>
      <c r="AE57" s="1031"/>
      <c r="AF57" s="1031"/>
      <c r="AG57" s="1031"/>
      <c r="AH57" s="1031"/>
      <c r="AI57" s="1031"/>
      <c r="AJ57" s="1031"/>
      <c r="AK57" s="5"/>
    </row>
    <row r="58" spans="1:37" ht="7.5" customHeight="1" x14ac:dyDescent="0.25">
      <c r="A58" s="11"/>
      <c r="B58" s="1031"/>
      <c r="C58" s="1031"/>
      <c r="D58" s="1031"/>
      <c r="E58" s="1031"/>
      <c r="F58" s="1031"/>
      <c r="G58" s="1031"/>
      <c r="H58" s="1031"/>
      <c r="I58" s="1031"/>
      <c r="J58" s="1031"/>
      <c r="K58" s="1031"/>
      <c r="L58" s="1031"/>
      <c r="M58" s="1031"/>
      <c r="N58" s="1031"/>
      <c r="O58" s="1031"/>
      <c r="P58" s="1031"/>
      <c r="Q58" s="1031"/>
      <c r="R58" s="1031"/>
      <c r="S58" s="1031"/>
      <c r="T58" s="1031"/>
      <c r="U58" s="1031"/>
      <c r="V58" s="1031"/>
      <c r="W58" s="1031"/>
      <c r="X58" s="1031"/>
      <c r="Y58" s="1031"/>
      <c r="Z58" s="1031"/>
      <c r="AA58" s="1031"/>
      <c r="AB58" s="1031"/>
      <c r="AC58" s="1031"/>
      <c r="AD58" s="1031"/>
      <c r="AE58" s="1031"/>
      <c r="AF58" s="1031"/>
      <c r="AG58" s="1031"/>
      <c r="AH58" s="1031"/>
      <c r="AI58" s="1031"/>
      <c r="AJ58" s="1031"/>
    </row>
    <row r="59" spans="1:37" ht="15" customHeight="1" x14ac:dyDescent="0.25">
      <c r="A59" s="11"/>
      <c r="B59" s="948" t="s">
        <v>336</v>
      </c>
      <c r="C59" s="948"/>
      <c r="D59" s="948"/>
      <c r="E59" s="948"/>
      <c r="F59" s="948"/>
      <c r="G59" s="948"/>
      <c r="H59" s="948"/>
      <c r="I59" s="948"/>
      <c r="J59" s="948"/>
      <c r="K59" s="948"/>
      <c r="L59" s="948"/>
      <c r="M59" s="948"/>
      <c r="N59" s="948"/>
      <c r="O59" s="948"/>
      <c r="P59" s="948"/>
      <c r="Q59" s="948"/>
      <c r="R59" s="948"/>
      <c r="S59" s="948"/>
      <c r="T59" s="948"/>
      <c r="U59" s="948"/>
      <c r="V59" s="948"/>
      <c r="W59" s="948"/>
      <c r="X59" s="948"/>
      <c r="Y59" s="948"/>
      <c r="Z59" s="948"/>
      <c r="AA59" s="948"/>
      <c r="AB59" s="948"/>
      <c r="AC59" s="948"/>
      <c r="AD59" s="948"/>
      <c r="AE59" s="948"/>
      <c r="AF59" s="948"/>
      <c r="AG59" s="948"/>
      <c r="AH59" s="948"/>
      <c r="AI59" s="948"/>
      <c r="AJ59" s="948"/>
    </row>
    <row r="60" spans="1:37" ht="7.5" customHeight="1" x14ac:dyDescent="0.25">
      <c r="A60" s="11"/>
      <c r="B60" s="107"/>
      <c r="C60" s="107"/>
      <c r="D60" s="107"/>
      <c r="E60" s="107"/>
      <c r="F60" s="107"/>
      <c r="G60" s="107"/>
      <c r="H60" s="107"/>
      <c r="I60" s="107"/>
      <c r="J60" s="107"/>
      <c r="K60" s="107"/>
      <c r="L60" s="107"/>
      <c r="M60" s="107"/>
      <c r="N60" s="107"/>
      <c r="O60" s="107"/>
      <c r="P60" s="107"/>
      <c r="Q60" s="628"/>
      <c r="R60" s="107"/>
      <c r="S60" s="107"/>
      <c r="T60" s="107"/>
      <c r="U60" s="107"/>
      <c r="V60" s="107"/>
      <c r="W60" s="107"/>
      <c r="X60" s="107"/>
      <c r="Y60" s="107"/>
      <c r="Z60" s="107"/>
      <c r="AA60" s="107"/>
      <c r="AB60" s="107"/>
      <c r="AC60" s="107"/>
      <c r="AD60" s="107"/>
      <c r="AE60" s="107"/>
      <c r="AF60" s="107"/>
      <c r="AG60" s="107"/>
      <c r="AH60" s="107"/>
      <c r="AI60" s="107"/>
      <c r="AJ60" s="107"/>
    </row>
    <row r="61" spans="1:37" ht="15" customHeight="1" x14ac:dyDescent="0.25">
      <c r="A61" s="11"/>
      <c r="B61" s="107"/>
      <c r="C61" s="1089" t="s">
        <v>30</v>
      </c>
      <c r="D61" s="1090"/>
      <c r="E61" s="1090"/>
      <c r="F61" s="1090"/>
      <c r="G61" s="1090"/>
      <c r="H61" s="1090"/>
      <c r="I61" s="1090"/>
      <c r="J61" s="1090"/>
      <c r="K61" s="1090"/>
      <c r="L61" s="1090"/>
      <c r="M61" s="1090"/>
      <c r="N61" s="1090"/>
      <c r="O61" s="1090"/>
      <c r="P61" s="1090"/>
      <c r="Q61" s="1090"/>
      <c r="R61" s="1091"/>
      <c r="S61" s="1021" t="s">
        <v>38</v>
      </c>
      <c r="T61" s="1022"/>
      <c r="U61" s="1022"/>
      <c r="V61" s="1023"/>
      <c r="W61" s="1083" t="s">
        <v>136</v>
      </c>
      <c r="X61" s="1084"/>
      <c r="Y61" s="1084"/>
      <c r="Z61" s="1084"/>
      <c r="AA61" s="1084"/>
      <c r="AB61" s="1084"/>
      <c r="AC61" s="1084"/>
      <c r="AD61" s="1085"/>
      <c r="AE61" s="1028" t="s">
        <v>98</v>
      </c>
      <c r="AF61" s="1029"/>
      <c r="AG61" s="1029"/>
      <c r="AH61" s="1030"/>
      <c r="AI61" s="107"/>
      <c r="AJ61" s="107"/>
    </row>
    <row r="62" spans="1:37" ht="15" customHeight="1" x14ac:dyDescent="0.25">
      <c r="A62" s="11"/>
      <c r="B62" s="107"/>
      <c r="C62" s="1076" t="s">
        <v>450</v>
      </c>
      <c r="D62" s="1077"/>
      <c r="E62" s="1077"/>
      <c r="F62" s="1077"/>
      <c r="G62" s="1077"/>
      <c r="H62" s="1077"/>
      <c r="I62" s="1077"/>
      <c r="J62" s="1077"/>
      <c r="K62" s="1077"/>
      <c r="L62" s="1077"/>
      <c r="M62" s="1077"/>
      <c r="N62" s="1077"/>
      <c r="O62" s="1077"/>
      <c r="P62" s="1077"/>
      <c r="Q62" s="1077"/>
      <c r="R62" s="1078"/>
      <c r="S62" s="1092">
        <v>55</v>
      </c>
      <c r="T62" s="1093"/>
      <c r="U62" s="1093"/>
      <c r="V62" s="1094"/>
      <c r="W62" s="1092" t="s">
        <v>457</v>
      </c>
      <c r="X62" s="1093"/>
      <c r="Y62" s="1093"/>
      <c r="Z62" s="1093"/>
      <c r="AA62" s="1093"/>
      <c r="AB62" s="1093"/>
      <c r="AC62" s="1093"/>
      <c r="AD62" s="1094"/>
      <c r="AE62" s="1107">
        <v>42416</v>
      </c>
      <c r="AF62" s="1108"/>
      <c r="AG62" s="1108"/>
      <c r="AH62" s="1109"/>
      <c r="AI62" s="107"/>
      <c r="AJ62" s="107"/>
    </row>
    <row r="63" spans="1:37" ht="15" customHeight="1" x14ac:dyDescent="0.25">
      <c r="A63" s="11"/>
      <c r="B63" s="107"/>
      <c r="C63" s="1076" t="s">
        <v>451</v>
      </c>
      <c r="D63" s="1077"/>
      <c r="E63" s="1077"/>
      <c r="F63" s="1077"/>
      <c r="G63" s="1077"/>
      <c r="H63" s="1077"/>
      <c r="I63" s="1077"/>
      <c r="J63" s="1077"/>
      <c r="K63" s="1077"/>
      <c r="L63" s="1077"/>
      <c r="M63" s="1077"/>
      <c r="N63" s="1077"/>
      <c r="O63" s="1077"/>
      <c r="P63" s="1077"/>
      <c r="Q63" s="1077"/>
      <c r="R63" s="1078"/>
      <c r="S63" s="1095">
        <v>964294</v>
      </c>
      <c r="T63" s="1096"/>
      <c r="U63" s="1096"/>
      <c r="V63" s="1097"/>
      <c r="W63" s="1095">
        <v>58486</v>
      </c>
      <c r="X63" s="1096"/>
      <c r="Y63" s="1096"/>
      <c r="Z63" s="1096"/>
      <c r="AA63" s="1096"/>
      <c r="AB63" s="1096"/>
      <c r="AC63" s="1096"/>
      <c r="AD63" s="1097"/>
      <c r="AE63" s="1104">
        <v>42991</v>
      </c>
      <c r="AF63" s="1105"/>
      <c r="AG63" s="1105"/>
      <c r="AH63" s="1106"/>
      <c r="AI63" s="107"/>
      <c r="AJ63" s="107"/>
    </row>
    <row r="64" spans="1:37" ht="15" customHeight="1" x14ac:dyDescent="0.25">
      <c r="A64" s="11"/>
      <c r="B64" s="107"/>
      <c r="C64" s="1076" t="s">
        <v>452</v>
      </c>
      <c r="D64" s="1077"/>
      <c r="E64" s="1077"/>
      <c r="F64" s="1077"/>
      <c r="G64" s="1077"/>
      <c r="H64" s="1077"/>
      <c r="I64" s="1077"/>
      <c r="J64" s="1077"/>
      <c r="K64" s="1077"/>
      <c r="L64" s="1077"/>
      <c r="M64" s="1077"/>
      <c r="N64" s="1077"/>
      <c r="O64" s="1077"/>
      <c r="P64" s="1077"/>
      <c r="Q64" s="1077"/>
      <c r="R64" s="1078"/>
      <c r="S64" s="1095" t="s">
        <v>504</v>
      </c>
      <c r="T64" s="1096"/>
      <c r="U64" s="1096"/>
      <c r="V64" s="1097"/>
      <c r="W64" s="1095" t="s">
        <v>505</v>
      </c>
      <c r="X64" s="1096"/>
      <c r="Y64" s="1096"/>
      <c r="Z64" s="1096"/>
      <c r="AA64" s="1096"/>
      <c r="AB64" s="1096"/>
      <c r="AC64" s="1096"/>
      <c r="AD64" s="1097"/>
      <c r="AE64" s="1104">
        <v>44895</v>
      </c>
      <c r="AF64" s="1105"/>
      <c r="AG64" s="1105"/>
      <c r="AH64" s="1106"/>
      <c r="AI64" s="107"/>
      <c r="AJ64" s="107"/>
    </row>
    <row r="65" spans="1:37" ht="15" customHeight="1" x14ac:dyDescent="0.25">
      <c r="A65" s="11"/>
      <c r="B65" s="107"/>
      <c r="C65" s="1076" t="s">
        <v>453</v>
      </c>
      <c r="D65" s="1077"/>
      <c r="E65" s="1077"/>
      <c r="F65" s="1077"/>
      <c r="G65" s="1077"/>
      <c r="H65" s="1077"/>
      <c r="I65" s="1077"/>
      <c r="J65" s="1077"/>
      <c r="K65" s="1077"/>
      <c r="L65" s="1077"/>
      <c r="M65" s="1077"/>
      <c r="N65" s="1077"/>
      <c r="O65" s="1077"/>
      <c r="P65" s="1077"/>
      <c r="Q65" s="1077"/>
      <c r="R65" s="1078"/>
      <c r="S65" s="1092">
        <v>3596016</v>
      </c>
      <c r="T65" s="1093"/>
      <c r="U65" s="1093"/>
      <c r="V65" s="1094"/>
      <c r="W65" s="1101" t="s">
        <v>458</v>
      </c>
      <c r="X65" s="1102"/>
      <c r="Y65" s="1102"/>
      <c r="Z65" s="1102"/>
      <c r="AA65" s="1102"/>
      <c r="AB65" s="1102"/>
      <c r="AC65" s="1102"/>
      <c r="AD65" s="1103"/>
      <c r="AE65" s="1101">
        <v>44636</v>
      </c>
      <c r="AF65" s="1110"/>
      <c r="AG65" s="1110"/>
      <c r="AH65" s="1103"/>
      <c r="AI65" s="107"/>
      <c r="AJ65" s="107"/>
    </row>
    <row r="66" spans="1:37" ht="15" customHeight="1" x14ac:dyDescent="0.25">
      <c r="A66" s="11"/>
      <c r="B66" s="107"/>
      <c r="C66" s="1076" t="s">
        <v>454</v>
      </c>
      <c r="D66" s="1077"/>
      <c r="E66" s="1077"/>
      <c r="F66" s="1077"/>
      <c r="G66" s="1077"/>
      <c r="H66" s="1077"/>
      <c r="I66" s="1077"/>
      <c r="J66" s="1077"/>
      <c r="K66" s="1077"/>
      <c r="L66" s="1077"/>
      <c r="M66" s="1077"/>
      <c r="N66" s="1077"/>
      <c r="O66" s="1077"/>
      <c r="P66" s="1077"/>
      <c r="Q66" s="1077"/>
      <c r="R66" s="1078"/>
      <c r="S66" s="1092" t="s">
        <v>502</v>
      </c>
      <c r="T66" s="1093"/>
      <c r="U66" s="1093"/>
      <c r="V66" s="1094"/>
      <c r="W66" s="1092">
        <v>24305</v>
      </c>
      <c r="X66" s="1093"/>
      <c r="Y66" s="1093"/>
      <c r="Z66" s="1093"/>
      <c r="AA66" s="1093"/>
      <c r="AB66" s="1093"/>
      <c r="AC66" s="1093"/>
      <c r="AD66" s="1094"/>
      <c r="AE66" s="1101">
        <v>44915</v>
      </c>
      <c r="AF66" s="1110"/>
      <c r="AG66" s="1110"/>
      <c r="AH66" s="1103"/>
      <c r="AI66" s="107"/>
      <c r="AJ66" s="107"/>
    </row>
    <row r="67" spans="1:37" ht="15" customHeight="1" x14ac:dyDescent="0.25">
      <c r="A67" s="11"/>
      <c r="B67" s="107"/>
      <c r="C67" s="1076" t="s">
        <v>455</v>
      </c>
      <c r="D67" s="1077"/>
      <c r="E67" s="1077"/>
      <c r="F67" s="1077"/>
      <c r="G67" s="1077"/>
      <c r="H67" s="1077"/>
      <c r="I67" s="1077"/>
      <c r="J67" s="1077"/>
      <c r="K67" s="1077"/>
      <c r="L67" s="1077"/>
      <c r="M67" s="1077"/>
      <c r="N67" s="1077"/>
      <c r="O67" s="1077"/>
      <c r="P67" s="1077"/>
      <c r="Q67" s="1077"/>
      <c r="R67" s="1078"/>
      <c r="S67" s="1092">
        <v>118994</v>
      </c>
      <c r="T67" s="1093"/>
      <c r="U67" s="1093"/>
      <c r="V67" s="1094"/>
      <c r="W67" s="1092">
        <v>13850</v>
      </c>
      <c r="X67" s="1093"/>
      <c r="Y67" s="1093"/>
      <c r="Z67" s="1093"/>
      <c r="AA67" s="1093"/>
      <c r="AB67" s="1093"/>
      <c r="AC67" s="1093"/>
      <c r="AD67" s="1094"/>
      <c r="AE67" s="1101">
        <v>44708</v>
      </c>
      <c r="AF67" s="1110"/>
      <c r="AG67" s="1110"/>
      <c r="AH67" s="1103"/>
      <c r="AI67" s="107"/>
      <c r="AJ67" s="107"/>
    </row>
    <row r="68" spans="1:37" ht="15" customHeight="1" x14ac:dyDescent="0.25">
      <c r="A68" s="11"/>
      <c r="B68" s="107"/>
      <c r="C68" s="1076" t="s">
        <v>456</v>
      </c>
      <c r="D68" s="1077"/>
      <c r="E68" s="1077"/>
      <c r="F68" s="1077"/>
      <c r="G68" s="1077"/>
      <c r="H68" s="1077"/>
      <c r="I68" s="1077"/>
      <c r="J68" s="1077"/>
      <c r="K68" s="1077"/>
      <c r="L68" s="1077"/>
      <c r="M68" s="1077"/>
      <c r="N68" s="1077"/>
      <c r="O68" s="1077"/>
      <c r="P68" s="1077"/>
      <c r="Q68" s="1077"/>
      <c r="R68" s="1078"/>
      <c r="S68" s="1092">
        <v>20444175</v>
      </c>
      <c r="T68" s="1093"/>
      <c r="U68" s="1093"/>
      <c r="V68" s="1094"/>
      <c r="W68" s="1098" t="s">
        <v>503</v>
      </c>
      <c r="X68" s="1099"/>
      <c r="Y68" s="1099"/>
      <c r="Z68" s="1099"/>
      <c r="AA68" s="1099"/>
      <c r="AB68" s="1099"/>
      <c r="AC68" s="1099"/>
      <c r="AD68" s="1100"/>
      <c r="AE68" s="1101">
        <v>44855</v>
      </c>
      <c r="AF68" s="1110"/>
      <c r="AG68" s="1110"/>
      <c r="AH68" s="1103"/>
      <c r="AI68" s="107"/>
      <c r="AJ68" s="107"/>
    </row>
    <row r="69" spans="1:37" s="47" customFormat="1" x14ac:dyDescent="0.25">
      <c r="A69" s="211"/>
      <c r="B69" s="212"/>
      <c r="C69" s="1052"/>
      <c r="D69" s="1052"/>
      <c r="E69" s="1052"/>
      <c r="F69" s="1052"/>
      <c r="G69" s="1052"/>
      <c r="H69" s="1052"/>
      <c r="I69" s="1052"/>
      <c r="J69" s="1052"/>
      <c r="K69" s="1052"/>
      <c r="L69" s="1052"/>
      <c r="M69" s="1052"/>
      <c r="N69" s="1052"/>
      <c r="O69" s="1052"/>
      <c r="P69" s="1052"/>
      <c r="Q69" s="1052"/>
      <c r="R69" s="1052"/>
      <c r="S69" s="213"/>
      <c r="T69" s="213"/>
      <c r="U69" s="214"/>
      <c r="V69" s="214"/>
      <c r="W69" s="214"/>
      <c r="X69" s="214"/>
      <c r="Y69" s="214"/>
      <c r="Z69" s="214"/>
      <c r="AA69" s="214"/>
      <c r="AB69" s="214"/>
      <c r="AC69" s="214"/>
      <c r="AD69" s="214"/>
      <c r="AE69" s="214"/>
      <c r="AF69" s="214"/>
      <c r="AG69" s="215"/>
      <c r="AH69" s="215"/>
      <c r="AI69" s="215"/>
      <c r="AJ69" s="215"/>
    </row>
    <row r="70" spans="1:37" s="47" customFormat="1" ht="7.5" customHeight="1" x14ac:dyDescent="0.25">
      <c r="A70" s="211"/>
      <c r="Q70" s="643"/>
      <c r="AK70" s="216"/>
    </row>
    <row r="71" spans="1:37" ht="15.75" customHeight="1" x14ac:dyDescent="0.25">
      <c r="A71" s="11"/>
      <c r="B71" s="935" t="s">
        <v>58</v>
      </c>
      <c r="C71" s="935"/>
      <c r="D71" s="935"/>
      <c r="E71" s="935"/>
      <c r="F71" s="935"/>
      <c r="G71" s="935"/>
      <c r="H71" s="935"/>
      <c r="I71" s="935"/>
      <c r="J71" s="935"/>
      <c r="K71" s="935"/>
      <c r="L71" s="935"/>
      <c r="M71" s="935"/>
      <c r="N71" s="935"/>
      <c r="O71" s="935"/>
      <c r="P71" s="935"/>
      <c r="Q71" s="935"/>
      <c r="R71" s="935"/>
      <c r="S71" s="935"/>
      <c r="T71" s="935"/>
      <c r="U71" s="935"/>
      <c r="V71" s="935"/>
      <c r="W71" s="935"/>
      <c r="X71" s="935"/>
      <c r="Y71" s="935"/>
      <c r="Z71" s="935"/>
      <c r="AA71" s="935"/>
      <c r="AB71" s="935"/>
      <c r="AC71" s="935"/>
      <c r="AD71" s="935"/>
      <c r="AE71" s="935"/>
      <c r="AF71" s="935"/>
      <c r="AG71" s="935"/>
      <c r="AH71" s="935"/>
      <c r="AI71" s="935"/>
      <c r="AJ71" s="935"/>
      <c r="AK71" s="32"/>
    </row>
    <row r="72" spans="1:37" ht="7.5" customHeight="1" x14ac:dyDescent="0.25">
      <c r="A72" s="11"/>
      <c r="B72" s="68"/>
      <c r="C72" s="68"/>
      <c r="D72" s="68"/>
      <c r="E72" s="68"/>
      <c r="F72" s="68"/>
      <c r="G72" s="68"/>
      <c r="H72" s="68"/>
      <c r="I72" s="68"/>
      <c r="J72" s="68"/>
      <c r="K72" s="68"/>
      <c r="L72" s="68"/>
      <c r="M72" s="68"/>
      <c r="N72" s="68"/>
      <c r="O72" s="68"/>
      <c r="P72" s="68"/>
      <c r="Q72" s="628"/>
      <c r="R72" s="68"/>
      <c r="S72" s="68"/>
      <c r="T72" s="68"/>
      <c r="U72" s="68"/>
      <c r="V72" s="68"/>
      <c r="W72" s="68"/>
      <c r="X72" s="68"/>
      <c r="Y72" s="68"/>
      <c r="Z72" s="68"/>
      <c r="AA72" s="68"/>
      <c r="AB72" s="68"/>
      <c r="AC72" s="68"/>
      <c r="AD72" s="68"/>
      <c r="AE72" s="68"/>
      <c r="AF72" s="68"/>
      <c r="AG72" s="68"/>
      <c r="AH72" s="68"/>
      <c r="AI72" s="68"/>
      <c r="AJ72" s="68"/>
      <c r="AK72" s="32"/>
    </row>
    <row r="73" spans="1:37" ht="15" customHeight="1" x14ac:dyDescent="0.25">
      <c r="A73" s="11"/>
      <c r="B73" s="937" t="s">
        <v>173</v>
      </c>
      <c r="C73" s="937"/>
      <c r="D73" s="937"/>
      <c r="E73" s="937"/>
      <c r="F73" s="937"/>
      <c r="G73" s="937"/>
      <c r="H73" s="937"/>
      <c r="I73" s="937"/>
      <c r="J73" s="937"/>
      <c r="K73" s="937"/>
      <c r="L73" s="937"/>
      <c r="M73" s="937"/>
      <c r="N73" s="937"/>
      <c r="O73" s="937"/>
      <c r="P73" s="937"/>
      <c r="Q73" s="937"/>
      <c r="R73" s="937"/>
      <c r="S73" s="937"/>
      <c r="T73" s="937"/>
      <c r="U73" s="937"/>
      <c r="V73" s="937"/>
      <c r="W73" s="937"/>
      <c r="X73" s="937"/>
      <c r="Y73" s="937"/>
      <c r="Z73" s="937"/>
      <c r="AA73" s="937"/>
      <c r="AB73" s="937"/>
      <c r="AC73" s="937"/>
      <c r="AD73" s="937"/>
      <c r="AE73" s="937"/>
      <c r="AF73" s="937"/>
      <c r="AG73" s="937"/>
      <c r="AH73" s="937"/>
      <c r="AI73" s="937"/>
      <c r="AJ73" s="937"/>
    </row>
    <row r="74" spans="1:37" ht="15" customHeight="1" x14ac:dyDescent="0.25">
      <c r="A74" s="11"/>
      <c r="B74" s="937"/>
      <c r="C74" s="937"/>
      <c r="D74" s="937"/>
      <c r="E74" s="937"/>
      <c r="F74" s="937"/>
      <c r="G74" s="937"/>
      <c r="H74" s="937"/>
      <c r="I74" s="937"/>
      <c r="J74" s="937"/>
      <c r="K74" s="937"/>
      <c r="L74" s="937"/>
      <c r="M74" s="937"/>
      <c r="N74" s="937"/>
      <c r="O74" s="937"/>
      <c r="P74" s="937"/>
      <c r="Q74" s="937"/>
      <c r="R74" s="937"/>
      <c r="S74" s="937"/>
      <c r="T74" s="937"/>
      <c r="U74" s="937"/>
      <c r="V74" s="937"/>
      <c r="W74" s="937"/>
      <c r="X74" s="937"/>
      <c r="Y74" s="937"/>
      <c r="Z74" s="937"/>
      <c r="AA74" s="937"/>
      <c r="AB74" s="937"/>
      <c r="AC74" s="937"/>
      <c r="AD74" s="937"/>
      <c r="AE74" s="937"/>
      <c r="AF74" s="937"/>
      <c r="AG74" s="937"/>
      <c r="AH74" s="937"/>
      <c r="AI74" s="937"/>
      <c r="AJ74" s="937"/>
    </row>
    <row r="75" spans="1:37" ht="15" customHeight="1" x14ac:dyDescent="0.25">
      <c r="A75" s="11"/>
      <c r="B75" s="67"/>
      <c r="C75" s="67"/>
      <c r="D75" s="67"/>
      <c r="E75" s="67"/>
      <c r="F75" s="67"/>
      <c r="G75" s="67"/>
      <c r="H75" s="67"/>
      <c r="I75" s="67"/>
      <c r="J75" s="67"/>
      <c r="K75" s="67"/>
      <c r="L75" s="67"/>
      <c r="M75" s="67"/>
      <c r="N75" s="67"/>
      <c r="O75" s="67"/>
      <c r="P75" s="67"/>
      <c r="Q75" s="644"/>
      <c r="R75" s="67"/>
      <c r="S75" s="67"/>
      <c r="T75" s="67"/>
      <c r="U75" s="67"/>
      <c r="V75" s="67"/>
      <c r="W75" s="67"/>
      <c r="X75" s="67"/>
      <c r="Y75" s="67"/>
      <c r="Z75" s="67"/>
      <c r="AA75" s="67"/>
      <c r="AB75" s="67"/>
      <c r="AC75" s="67"/>
      <c r="AD75" s="67"/>
      <c r="AE75" s="67"/>
      <c r="AF75" s="67"/>
      <c r="AG75" s="67"/>
      <c r="AH75" s="67"/>
      <c r="AI75" s="67"/>
      <c r="AJ75" s="67"/>
    </row>
    <row r="76" spans="1:37" ht="7.5" customHeight="1" x14ac:dyDescent="0.25">
      <c r="A76" s="11"/>
    </row>
    <row r="77" spans="1:37" ht="15" customHeight="1" x14ac:dyDescent="0.25">
      <c r="A77" s="11"/>
      <c r="B77" s="948" t="s">
        <v>59</v>
      </c>
      <c r="C77" s="948"/>
      <c r="D77" s="948"/>
      <c r="E77" s="948"/>
      <c r="F77" s="948"/>
      <c r="G77" s="948"/>
      <c r="H77" s="948"/>
      <c r="I77" s="948"/>
      <c r="J77" s="948"/>
      <c r="K77" s="948"/>
      <c r="L77" s="948"/>
      <c r="M77" s="948"/>
      <c r="N77" s="948"/>
      <c r="O77" s="948"/>
      <c r="P77" s="948"/>
      <c r="Q77" s="948"/>
      <c r="R77" s="948"/>
      <c r="S77" s="948"/>
      <c r="T77" s="948"/>
      <c r="U77" s="948"/>
      <c r="V77" s="948"/>
      <c r="W77" s="948"/>
      <c r="X77" s="948"/>
      <c r="Y77" s="948"/>
      <c r="Z77" s="948"/>
      <c r="AA77" s="948"/>
      <c r="AB77" s="948"/>
      <c r="AC77" s="948"/>
      <c r="AD77" s="948"/>
      <c r="AE77" s="948"/>
      <c r="AF77" s="948"/>
      <c r="AG77" s="948"/>
      <c r="AH77" s="948"/>
      <c r="AI77" s="948"/>
      <c r="AJ77" s="948"/>
    </row>
    <row r="78" spans="1:37" ht="7.5" customHeight="1" x14ac:dyDescent="0.25">
      <c r="A78" s="11"/>
      <c r="B78" s="68"/>
      <c r="C78" s="68"/>
      <c r="D78" s="68"/>
      <c r="E78" s="68"/>
      <c r="F78" s="68"/>
      <c r="G78" s="68"/>
      <c r="H78" s="68"/>
      <c r="I78" s="68"/>
      <c r="J78" s="68"/>
      <c r="K78" s="68"/>
      <c r="L78" s="68"/>
      <c r="M78" s="68"/>
      <c r="N78" s="68"/>
      <c r="O78" s="68"/>
      <c r="P78" s="68"/>
      <c r="Q78" s="628"/>
      <c r="R78" s="68"/>
      <c r="S78" s="68"/>
      <c r="T78" s="68"/>
      <c r="U78" s="68"/>
      <c r="V78" s="68"/>
      <c r="W78" s="68"/>
      <c r="X78" s="68"/>
      <c r="Y78" s="68"/>
      <c r="Z78" s="68"/>
      <c r="AA78" s="68"/>
      <c r="AB78" s="68"/>
      <c r="AC78" s="68"/>
      <c r="AD78" s="68"/>
      <c r="AE78" s="68"/>
      <c r="AF78" s="68"/>
      <c r="AG78" s="68"/>
      <c r="AH78" s="68"/>
      <c r="AI78" s="68"/>
      <c r="AJ78" s="68"/>
    </row>
    <row r="79" spans="1:37" ht="15" customHeight="1" x14ac:dyDescent="0.25">
      <c r="A79" s="11"/>
      <c r="B79" s="48"/>
      <c r="C79" s="108"/>
      <c r="D79" s="109"/>
      <c r="E79" s="109"/>
      <c r="F79" s="109"/>
      <c r="G79" s="109"/>
      <c r="H79" s="929" t="s">
        <v>22</v>
      </c>
      <c r="I79" s="930"/>
      <c r="J79" s="930"/>
      <c r="K79" s="931"/>
      <c r="L79" s="899" t="s">
        <v>3</v>
      </c>
      <c r="M79" s="899"/>
      <c r="N79" s="899"/>
      <c r="O79" s="899"/>
      <c r="P79" s="899" t="s">
        <v>4</v>
      </c>
      <c r="Q79" s="899"/>
      <c r="R79" s="899"/>
      <c r="S79" s="899"/>
      <c r="T79" s="899" t="s">
        <v>5</v>
      </c>
      <c r="U79" s="899"/>
      <c r="V79" s="899"/>
      <c r="W79" s="899"/>
      <c r="X79" s="899" t="s">
        <v>6</v>
      </c>
      <c r="Y79" s="899"/>
      <c r="Z79" s="899"/>
      <c r="AA79" s="899"/>
      <c r="AB79" s="899" t="s">
        <v>7</v>
      </c>
      <c r="AC79" s="899"/>
      <c r="AD79" s="899"/>
      <c r="AE79" s="899"/>
      <c r="AF79" s="899" t="s">
        <v>8</v>
      </c>
      <c r="AG79" s="899"/>
      <c r="AH79" s="899"/>
      <c r="AI79" s="899"/>
      <c r="AJ79" s="33"/>
    </row>
    <row r="80" spans="1:37" ht="15" customHeight="1" thickBot="1" x14ac:dyDescent="0.3">
      <c r="A80" s="11"/>
      <c r="B80" s="48"/>
      <c r="C80" s="48"/>
      <c r="D80" s="110"/>
      <c r="E80" s="110"/>
      <c r="F80" s="110"/>
      <c r="G80" s="110"/>
      <c r="H80" s="932"/>
      <c r="I80" s="933"/>
      <c r="J80" s="933"/>
      <c r="K80" s="934"/>
      <c r="L80" s="901">
        <f>'Dia1'!P20</f>
        <v>44959.402777777781</v>
      </c>
      <c r="M80" s="902"/>
      <c r="N80" s="902"/>
      <c r="O80" s="903"/>
      <c r="P80" s="901">
        <f>'Dia2'!P20</f>
        <v>44960.406944444447</v>
      </c>
      <c r="Q80" s="902"/>
      <c r="R80" s="902"/>
      <c r="S80" s="903"/>
      <c r="T80" s="901">
        <f>'Dia3'!P20</f>
        <v>44963.444444444445</v>
      </c>
      <c r="U80" s="902"/>
      <c r="V80" s="902"/>
      <c r="W80" s="903"/>
      <c r="X80" s="901">
        <f>'Dia4'!P20</f>
        <v>44964.42291666667</v>
      </c>
      <c r="Y80" s="902"/>
      <c r="Z80" s="902"/>
      <c r="AA80" s="903"/>
      <c r="AB80" s="901">
        <f>'Dia5'!P20</f>
        <v>44965.421527777777</v>
      </c>
      <c r="AC80" s="902"/>
      <c r="AD80" s="902"/>
      <c r="AE80" s="903"/>
      <c r="AF80" s="901">
        <f>'Dia6'!P20</f>
        <v>44966.395833333336</v>
      </c>
      <c r="AG80" s="902"/>
      <c r="AH80" s="902"/>
      <c r="AI80" s="903"/>
      <c r="AJ80" s="33"/>
    </row>
    <row r="81" spans="1:37" ht="15" customHeight="1" x14ac:dyDescent="0.25">
      <c r="A81" s="11"/>
      <c r="B81" s="48"/>
      <c r="C81" s="975" t="s">
        <v>353</v>
      </c>
      <c r="D81" s="976"/>
      <c r="E81" s="976"/>
      <c r="F81" s="976"/>
      <c r="G81" s="976"/>
      <c r="H81" s="882" t="s">
        <v>24</v>
      </c>
      <c r="I81" s="883"/>
      <c r="J81" s="883"/>
      <c r="K81" s="884"/>
      <c r="L81" s="900">
        <f>Resumen!C137</f>
        <v>21.975735294117644</v>
      </c>
      <c r="M81" s="900"/>
      <c r="N81" s="900"/>
      <c r="O81" s="900"/>
      <c r="P81" s="900">
        <f>Resumen!E137</f>
        <v>21.942700729927004</v>
      </c>
      <c r="Q81" s="900"/>
      <c r="R81" s="900"/>
      <c r="S81" s="900"/>
      <c r="T81" s="900">
        <f>Resumen!G137</f>
        <v>21.59185185185185</v>
      </c>
      <c r="U81" s="900"/>
      <c r="V81" s="900"/>
      <c r="W81" s="900"/>
      <c r="X81" s="900">
        <f>Resumen!I137</f>
        <v>21.68320610687023</v>
      </c>
      <c r="Y81" s="900"/>
      <c r="Z81" s="900"/>
      <c r="AA81" s="900"/>
      <c r="AB81" s="900">
        <f>Resumen!K137</f>
        <v>21.852238805970131</v>
      </c>
      <c r="AC81" s="900"/>
      <c r="AD81" s="900"/>
      <c r="AE81" s="900"/>
      <c r="AF81" s="900">
        <f>Resumen!M137</f>
        <v>22.085227272727284</v>
      </c>
      <c r="AG81" s="900"/>
      <c r="AH81" s="900"/>
      <c r="AI81" s="908"/>
      <c r="AJ81" s="33"/>
    </row>
    <row r="82" spans="1:37" s="123" customFormat="1" ht="15" customHeight="1" x14ac:dyDescent="0.25">
      <c r="A82" s="731"/>
      <c r="C82" s="977"/>
      <c r="D82" s="978"/>
      <c r="E82" s="978"/>
      <c r="F82" s="978"/>
      <c r="G82" s="978"/>
      <c r="H82" s="732" t="s">
        <v>354</v>
      </c>
      <c r="I82" s="733"/>
      <c r="J82" s="733"/>
      <c r="K82" s="734"/>
      <c r="L82" s="923">
        <f>Resumen!C141</f>
        <v>0.34999999999999787</v>
      </c>
      <c r="M82" s="924"/>
      <c r="N82" s="924"/>
      <c r="O82" s="925"/>
      <c r="P82" s="923">
        <f>Resumen!E141</f>
        <v>0.34999999999999787</v>
      </c>
      <c r="Q82" s="924"/>
      <c r="R82" s="924"/>
      <c r="S82" s="925"/>
      <c r="T82" s="923">
        <f>Resumen!G141</f>
        <v>0.14999999999999858</v>
      </c>
      <c r="U82" s="924"/>
      <c r="V82" s="924"/>
      <c r="W82" s="925"/>
      <c r="X82" s="923">
        <f>Resumen!I141</f>
        <v>0.54999999999999716</v>
      </c>
      <c r="Y82" s="924"/>
      <c r="Z82" s="924"/>
      <c r="AA82" s="925"/>
      <c r="AB82" s="923">
        <f>Resumen!K141</f>
        <v>0.30000000000000071</v>
      </c>
      <c r="AC82" s="924"/>
      <c r="AD82" s="924"/>
      <c r="AE82" s="925"/>
      <c r="AF82" s="923">
        <f>Resumen!M141</f>
        <v>0.35000000000000142</v>
      </c>
      <c r="AG82" s="924"/>
      <c r="AH82" s="924"/>
      <c r="AI82" s="1057"/>
      <c r="AJ82" s="109"/>
    </row>
    <row r="83" spans="1:37" ht="15" customHeight="1" thickBot="1" x14ac:dyDescent="0.3">
      <c r="A83" s="11"/>
      <c r="B83" s="48"/>
      <c r="C83" s="979"/>
      <c r="D83" s="980"/>
      <c r="E83" s="980"/>
      <c r="F83" s="980"/>
      <c r="G83" s="980"/>
      <c r="H83" s="926" t="s">
        <v>77</v>
      </c>
      <c r="I83" s="927"/>
      <c r="J83" s="927"/>
      <c r="K83" s="928"/>
      <c r="L83" s="906">
        <f>Resumen!C140</f>
        <v>0.10201403209901104</v>
      </c>
      <c r="M83" s="906"/>
      <c r="N83" s="906"/>
      <c r="O83" s="906"/>
      <c r="P83" s="906">
        <f>Resumen!E140</f>
        <v>0.10787726992796184</v>
      </c>
      <c r="Q83" s="906"/>
      <c r="R83" s="906"/>
      <c r="S83" s="906"/>
      <c r="T83" s="906">
        <f>Resumen!G140</f>
        <v>3.7757774432917474E-2</v>
      </c>
      <c r="U83" s="906"/>
      <c r="V83" s="906"/>
      <c r="W83" s="906"/>
      <c r="X83" s="906">
        <f>Resumen!I140</f>
        <v>7.9326658392056756E-2</v>
      </c>
      <c r="Y83" s="906"/>
      <c r="Z83" s="906"/>
      <c r="AA83" s="906"/>
      <c r="AB83" s="906">
        <f>Resumen!K140</f>
        <v>7.9440163238790287E-2</v>
      </c>
      <c r="AC83" s="906"/>
      <c r="AD83" s="906"/>
      <c r="AE83" s="906"/>
      <c r="AF83" s="906">
        <f>Resumen!M140</f>
        <v>6.4423052024875346E-2</v>
      </c>
      <c r="AG83" s="906"/>
      <c r="AH83" s="906"/>
      <c r="AI83" s="907"/>
      <c r="AJ83" s="33"/>
    </row>
    <row r="84" spans="1:37" ht="15" customHeight="1" x14ac:dyDescent="0.25">
      <c r="A84" s="11"/>
      <c r="B84" s="48"/>
      <c r="C84" s="914" t="s">
        <v>399</v>
      </c>
      <c r="D84" s="915"/>
      <c r="E84" s="915"/>
      <c r="F84" s="915"/>
      <c r="G84" s="916"/>
      <c r="H84" s="989" t="s">
        <v>24</v>
      </c>
      <c r="I84" s="990"/>
      <c r="J84" s="990"/>
      <c r="K84" s="991"/>
      <c r="L84" s="909">
        <f>Resumen!C138</f>
        <v>32.751176470588234</v>
      </c>
      <c r="M84" s="909"/>
      <c r="N84" s="909"/>
      <c r="O84" s="909"/>
      <c r="P84" s="909">
        <f>Resumen!E138</f>
        <v>33.214744525547431</v>
      </c>
      <c r="Q84" s="909"/>
      <c r="R84" s="909"/>
      <c r="S84" s="909"/>
      <c r="T84" s="909">
        <f>Resumen!G138</f>
        <v>35.223703703703691</v>
      </c>
      <c r="U84" s="909"/>
      <c r="V84" s="909"/>
      <c r="W84" s="909"/>
      <c r="X84" s="909">
        <f>Resumen!I138</f>
        <v>34.594351145038175</v>
      </c>
      <c r="Y84" s="909"/>
      <c r="Z84" s="909"/>
      <c r="AA84" s="909"/>
      <c r="AB84" s="909">
        <f>Resumen!K138</f>
        <v>35.745074626865666</v>
      </c>
      <c r="AC84" s="909"/>
      <c r="AD84" s="909"/>
      <c r="AE84" s="909"/>
      <c r="AF84" s="909">
        <f>Resumen!M138</f>
        <v>31.30469696969697</v>
      </c>
      <c r="AG84" s="909"/>
      <c r="AH84" s="909"/>
      <c r="AI84" s="910"/>
      <c r="AJ84" s="33"/>
    </row>
    <row r="85" spans="1:37" s="123" customFormat="1" ht="15" customHeight="1" x14ac:dyDescent="0.25">
      <c r="A85" s="731"/>
      <c r="C85" s="981"/>
      <c r="D85" s="982"/>
      <c r="E85" s="982"/>
      <c r="F85" s="982"/>
      <c r="G85" s="983"/>
      <c r="H85" s="986" t="s">
        <v>372</v>
      </c>
      <c r="I85" s="987"/>
      <c r="J85" s="987"/>
      <c r="K85" s="988"/>
      <c r="L85" s="984">
        <f>Resumen!C143</f>
        <v>34.659999999999997</v>
      </c>
      <c r="M85" s="984"/>
      <c r="N85" s="984"/>
      <c r="O85" s="984"/>
      <c r="P85" s="984">
        <f>Resumen!E143</f>
        <v>34.36</v>
      </c>
      <c r="Q85" s="984"/>
      <c r="R85" s="984"/>
      <c r="S85" s="984"/>
      <c r="T85" s="984">
        <f>Resumen!G143</f>
        <v>36.96</v>
      </c>
      <c r="U85" s="984"/>
      <c r="V85" s="984"/>
      <c r="W85" s="984"/>
      <c r="X85" s="984">
        <f>Resumen!I143</f>
        <v>39.96</v>
      </c>
      <c r="Y85" s="984"/>
      <c r="Z85" s="984"/>
      <c r="AA85" s="984"/>
      <c r="AB85" s="984">
        <f>Resumen!K143</f>
        <v>36.96</v>
      </c>
      <c r="AC85" s="984"/>
      <c r="AD85" s="984"/>
      <c r="AE85" s="984"/>
      <c r="AF85" s="984">
        <f>Resumen!M143</f>
        <v>32.76</v>
      </c>
      <c r="AG85" s="984"/>
      <c r="AH85" s="984"/>
      <c r="AI85" s="985"/>
      <c r="AJ85" s="109"/>
    </row>
    <row r="86" spans="1:37" ht="15" customHeight="1" thickBot="1" x14ac:dyDescent="0.3">
      <c r="A86" s="11"/>
      <c r="B86" s="48"/>
      <c r="C86" s="917"/>
      <c r="D86" s="918"/>
      <c r="E86" s="918"/>
      <c r="F86" s="918"/>
      <c r="G86" s="919"/>
      <c r="H86" s="926" t="s">
        <v>77</v>
      </c>
      <c r="I86" s="927"/>
      <c r="J86" s="927"/>
      <c r="K86" s="928"/>
      <c r="L86" s="906">
        <f>Resumen!C142</f>
        <v>1.1458440581791605</v>
      </c>
      <c r="M86" s="906"/>
      <c r="N86" s="906"/>
      <c r="O86" s="906"/>
      <c r="P86" s="906">
        <f>Resumen!E142</f>
        <v>0.47758134553795045</v>
      </c>
      <c r="Q86" s="906"/>
      <c r="R86" s="906"/>
      <c r="S86" s="906"/>
      <c r="T86" s="906">
        <f>Resumen!G142</f>
        <v>0.7665202830905159</v>
      </c>
      <c r="U86" s="906"/>
      <c r="V86" s="906"/>
      <c r="W86" s="906"/>
      <c r="X86" s="906">
        <f>Resumen!I142</f>
        <v>1.1412389348939638</v>
      </c>
      <c r="Y86" s="906"/>
      <c r="Z86" s="906"/>
      <c r="AA86" s="906"/>
      <c r="AB86" s="906">
        <f>Resumen!K142</f>
        <v>0.66913786554847088</v>
      </c>
      <c r="AC86" s="906"/>
      <c r="AD86" s="906"/>
      <c r="AE86" s="906"/>
      <c r="AF86" s="906">
        <f>Resumen!M142</f>
        <v>0.80088828489137165</v>
      </c>
      <c r="AG86" s="906"/>
      <c r="AH86" s="906"/>
      <c r="AI86" s="907"/>
      <c r="AJ86" s="33"/>
    </row>
    <row r="87" spans="1:37" ht="17.25" customHeight="1" x14ac:dyDescent="0.25">
      <c r="A87" s="11"/>
      <c r="B87" s="48"/>
      <c r="C87" s="914" t="s">
        <v>436</v>
      </c>
      <c r="D87" s="915"/>
      <c r="E87" s="915"/>
      <c r="F87" s="915"/>
      <c r="G87" s="916"/>
      <c r="H87" s="882" t="s">
        <v>24</v>
      </c>
      <c r="I87" s="883"/>
      <c r="J87" s="883"/>
      <c r="K87" s="884"/>
      <c r="L87" s="880">
        <f>Resumen!C139</f>
        <v>853.85461538461516</v>
      </c>
      <c r="M87" s="880"/>
      <c r="N87" s="880"/>
      <c r="O87" s="880"/>
      <c r="P87" s="880">
        <f>Resumen!E139</f>
        <v>853.45065217391357</v>
      </c>
      <c r="Q87" s="880"/>
      <c r="R87" s="880"/>
      <c r="S87" s="880"/>
      <c r="T87" s="880">
        <f>Resumen!G139</f>
        <v>852.47244444444448</v>
      </c>
      <c r="U87" s="880"/>
      <c r="V87" s="880"/>
      <c r="W87" s="880"/>
      <c r="X87" s="880">
        <f>Resumen!I139</f>
        <v>852.71954545454503</v>
      </c>
      <c r="Y87" s="880"/>
      <c r="Z87" s="880"/>
      <c r="AA87" s="880"/>
      <c r="AB87" s="880">
        <f>Resumen!K139</f>
        <v>852.16200000000015</v>
      </c>
      <c r="AC87" s="880"/>
      <c r="AD87" s="880"/>
      <c r="AE87" s="880"/>
      <c r="AF87" s="880">
        <f>Resumen!M139</f>
        <v>853.11438202247189</v>
      </c>
      <c r="AG87" s="880"/>
      <c r="AH87" s="880"/>
      <c r="AI87" s="881"/>
      <c r="AJ87" s="33"/>
    </row>
    <row r="88" spans="1:37" ht="15.75" customHeight="1" thickBot="1" x14ac:dyDescent="0.3">
      <c r="A88" s="11"/>
      <c r="B88" s="48"/>
      <c r="C88" s="917"/>
      <c r="D88" s="918"/>
      <c r="E88" s="918"/>
      <c r="F88" s="918"/>
      <c r="G88" s="919"/>
      <c r="H88" s="926" t="s">
        <v>77</v>
      </c>
      <c r="I88" s="927"/>
      <c r="J88" s="927"/>
      <c r="K88" s="928"/>
      <c r="L88" s="906">
        <f>Resumen!C144</f>
        <v>0.60788578549356298</v>
      </c>
      <c r="M88" s="906"/>
      <c r="N88" s="906"/>
      <c r="O88" s="906"/>
      <c r="P88" s="906">
        <f>Resumen!E144</f>
        <v>0.52166008120699869</v>
      </c>
      <c r="Q88" s="906"/>
      <c r="R88" s="906"/>
      <c r="S88" s="906"/>
      <c r="T88" s="906">
        <f>Resumen!G144</f>
        <v>0.65933454895121146</v>
      </c>
      <c r="U88" s="906"/>
      <c r="V88" s="906"/>
      <c r="W88" s="906"/>
      <c r="X88" s="906">
        <f>Resumen!I144</f>
        <v>0.58768571843908279</v>
      </c>
      <c r="Y88" s="906"/>
      <c r="Z88" s="906"/>
      <c r="AA88" s="906"/>
      <c r="AB88" s="906">
        <f>Resumen!K144</f>
        <v>0.50263396112519287</v>
      </c>
      <c r="AC88" s="906"/>
      <c r="AD88" s="906"/>
      <c r="AE88" s="906"/>
      <c r="AF88" s="906">
        <f>Resumen!M144</f>
        <v>0.69360382171043244</v>
      </c>
      <c r="AG88" s="906"/>
      <c r="AH88" s="906"/>
      <c r="AI88" s="907"/>
      <c r="AJ88" s="33"/>
    </row>
    <row r="89" spans="1:37" ht="39" customHeight="1" x14ac:dyDescent="0.25">
      <c r="A89" s="11"/>
      <c r="C89" s="889" t="s">
        <v>433</v>
      </c>
      <c r="D89" s="889"/>
      <c r="E89" s="889"/>
      <c r="F89" s="889"/>
      <c r="G89" s="889"/>
      <c r="H89" s="889"/>
      <c r="I89" s="889"/>
      <c r="J89" s="889"/>
      <c r="K89" s="889"/>
      <c r="L89" s="889"/>
      <c r="M89" s="889"/>
      <c r="N89" s="889"/>
      <c r="O89" s="889"/>
      <c r="P89" s="889"/>
      <c r="Q89" s="889"/>
      <c r="R89" s="889"/>
      <c r="S89" s="889"/>
      <c r="T89" s="889"/>
      <c r="U89" s="889"/>
      <c r="V89" s="889"/>
      <c r="W89" s="889"/>
      <c r="X89" s="889"/>
      <c r="Y89" s="889"/>
      <c r="Z89" s="889"/>
      <c r="AA89" s="889"/>
      <c r="AB89" s="889"/>
      <c r="AC89" s="889"/>
      <c r="AD89" s="889"/>
      <c r="AE89" s="889"/>
      <c r="AF89" s="889"/>
      <c r="AG89" s="889"/>
      <c r="AH89" s="889"/>
      <c r="AI89" s="889"/>
      <c r="AJ89" s="33"/>
    </row>
    <row r="90" spans="1:37" ht="7.5" customHeight="1" x14ac:dyDescent="0.25">
      <c r="A90" s="11"/>
      <c r="AJ90" s="33"/>
    </row>
    <row r="91" spans="1:37" ht="15" customHeight="1" x14ac:dyDescent="0.25">
      <c r="A91" s="11"/>
      <c r="B91" s="992" t="s">
        <v>60</v>
      </c>
      <c r="C91" s="992"/>
      <c r="D91" s="992"/>
      <c r="E91" s="992"/>
      <c r="F91" s="992"/>
      <c r="G91" s="992"/>
      <c r="H91" s="992"/>
      <c r="I91" s="992"/>
      <c r="J91" s="992"/>
      <c r="K91" s="992"/>
      <c r="L91" s="992"/>
      <c r="M91" s="992"/>
      <c r="N91" s="992"/>
      <c r="O91" s="992"/>
      <c r="P91" s="992"/>
      <c r="Q91" s="992"/>
      <c r="R91" s="992"/>
      <c r="S91" s="992"/>
      <c r="T91" s="992"/>
      <c r="U91" s="992"/>
      <c r="V91" s="992"/>
      <c r="W91" s="992"/>
      <c r="X91" s="992"/>
      <c r="Y91" s="992"/>
      <c r="Z91" s="992"/>
      <c r="AA91" s="992"/>
      <c r="AB91" s="992"/>
      <c r="AC91" s="992"/>
      <c r="AD91" s="992"/>
      <c r="AE91" s="992"/>
      <c r="AF91" s="992"/>
      <c r="AG91" s="992"/>
      <c r="AH91" s="992"/>
      <c r="AI91" s="992"/>
      <c r="AJ91" s="992"/>
    </row>
    <row r="92" spans="1:37" ht="7.5" customHeight="1" x14ac:dyDescent="0.25">
      <c r="A92" s="11"/>
      <c r="B92" s="54"/>
      <c r="C92" s="54"/>
      <c r="D92" s="54"/>
      <c r="E92" s="54"/>
      <c r="F92" s="54"/>
      <c r="G92" s="54"/>
      <c r="H92" s="54"/>
      <c r="I92" s="54"/>
      <c r="J92" s="54"/>
      <c r="K92" s="54"/>
      <c r="L92" s="54"/>
      <c r="M92" s="54"/>
      <c r="N92" s="54"/>
      <c r="O92" s="54"/>
      <c r="P92" s="54"/>
      <c r="Q92" s="642"/>
      <c r="R92" s="54"/>
      <c r="S92" s="54"/>
      <c r="T92" s="54"/>
      <c r="U92" s="54"/>
      <c r="V92" s="54"/>
      <c r="W92" s="54"/>
      <c r="X92" s="54"/>
      <c r="Y92" s="54"/>
      <c r="Z92" s="54"/>
      <c r="AA92" s="54"/>
      <c r="AB92" s="54"/>
      <c r="AC92" s="54"/>
      <c r="AD92" s="54"/>
      <c r="AE92" s="54"/>
      <c r="AF92" s="54"/>
      <c r="AG92" s="54"/>
      <c r="AH92" s="54"/>
      <c r="AI92" s="54"/>
      <c r="AJ92" s="54"/>
    </row>
    <row r="93" spans="1:37" ht="23.25" customHeight="1" x14ac:dyDescent="0.25">
      <c r="A93" s="11"/>
      <c r="B93" s="911" t="s">
        <v>428</v>
      </c>
      <c r="C93" s="911"/>
      <c r="D93" s="911"/>
      <c r="E93" s="911"/>
      <c r="F93" s="911"/>
      <c r="G93" s="911"/>
      <c r="H93" s="911"/>
      <c r="I93" s="911"/>
      <c r="J93" s="911"/>
      <c r="K93" s="911"/>
      <c r="L93" s="911"/>
      <c r="M93" s="911"/>
      <c r="N93" s="911"/>
      <c r="O93" s="911"/>
      <c r="P93" s="911"/>
      <c r="Q93" s="911"/>
      <c r="R93" s="911"/>
      <c r="S93" s="911"/>
      <c r="T93" s="911"/>
      <c r="U93" s="911"/>
      <c r="V93" s="911"/>
      <c r="W93" s="911"/>
      <c r="X93" s="911"/>
      <c r="Y93" s="911"/>
      <c r="Z93" s="911"/>
      <c r="AA93" s="911"/>
      <c r="AB93" s="911"/>
      <c r="AC93" s="911"/>
      <c r="AD93" s="911"/>
      <c r="AE93" s="911"/>
      <c r="AF93" s="911"/>
      <c r="AG93" s="911"/>
      <c r="AH93" s="911"/>
      <c r="AI93" s="911"/>
      <c r="AJ93" s="911"/>
    </row>
    <row r="94" spans="1:37" ht="28.5" customHeight="1" x14ac:dyDescent="0.25">
      <c r="A94" s="11"/>
      <c r="B94" s="911"/>
      <c r="C94" s="911"/>
      <c r="D94" s="911"/>
      <c r="E94" s="911"/>
      <c r="F94" s="911"/>
      <c r="G94" s="911"/>
      <c r="H94" s="911"/>
      <c r="I94" s="911"/>
      <c r="J94" s="911"/>
      <c r="K94" s="911"/>
      <c r="L94" s="911"/>
      <c r="M94" s="911"/>
      <c r="N94" s="911"/>
      <c r="O94" s="911"/>
      <c r="P94" s="911"/>
      <c r="Q94" s="911"/>
      <c r="R94" s="911"/>
      <c r="S94" s="911"/>
      <c r="T94" s="911"/>
      <c r="U94" s="911"/>
      <c r="V94" s="911"/>
      <c r="W94" s="911"/>
      <c r="X94" s="911"/>
      <c r="Y94" s="911"/>
      <c r="Z94" s="911"/>
      <c r="AA94" s="911"/>
      <c r="AB94" s="911"/>
      <c r="AC94" s="911"/>
      <c r="AD94" s="911"/>
      <c r="AE94" s="911"/>
      <c r="AF94" s="911"/>
      <c r="AG94" s="911"/>
      <c r="AH94" s="911"/>
      <c r="AI94" s="911"/>
      <c r="AJ94" s="911"/>
    </row>
    <row r="95" spans="1:37" ht="15" customHeight="1" x14ac:dyDescent="0.25">
      <c r="A95" s="11"/>
      <c r="B95" s="735" t="s">
        <v>350</v>
      </c>
      <c r="C95" s="33"/>
      <c r="D95" s="33"/>
      <c r="E95" s="33"/>
      <c r="F95" s="33"/>
      <c r="G95" s="33"/>
      <c r="H95" s="33"/>
      <c r="I95" s="33"/>
      <c r="J95" s="33"/>
      <c r="K95" s="33"/>
      <c r="L95" s="33"/>
      <c r="M95" s="33"/>
      <c r="N95" s="33"/>
      <c r="O95" s="33"/>
      <c r="P95" s="33"/>
      <c r="Q95" s="109"/>
      <c r="R95" s="33"/>
      <c r="S95" s="33"/>
      <c r="T95" s="33"/>
      <c r="U95" s="33"/>
      <c r="V95" s="33"/>
      <c r="W95" s="33"/>
      <c r="X95" s="33"/>
      <c r="Y95" s="33"/>
      <c r="Z95" s="33"/>
      <c r="AA95" s="33"/>
      <c r="AB95" s="33"/>
      <c r="AC95" s="33"/>
      <c r="AD95" s="33"/>
      <c r="AE95" s="33"/>
      <c r="AF95" s="33"/>
      <c r="AG95" s="33"/>
      <c r="AH95" s="33"/>
      <c r="AI95" s="33"/>
      <c r="AJ95" s="33"/>
      <c r="AK95" s="34"/>
    </row>
    <row r="96" spans="1:37" s="48" customFormat="1" ht="69.75" customHeight="1" x14ac:dyDescent="0.25">
      <c r="B96" s="1059" t="s">
        <v>430</v>
      </c>
      <c r="C96" s="1059"/>
      <c r="D96" s="1059"/>
      <c r="E96" s="1059"/>
      <c r="F96" s="1059"/>
      <c r="G96" s="1059"/>
      <c r="H96" s="1059"/>
      <c r="I96" s="1059"/>
      <c r="J96" s="1059"/>
      <c r="K96" s="1059"/>
      <c r="L96" s="1059"/>
      <c r="M96" s="1059"/>
      <c r="N96" s="1059"/>
      <c r="O96" s="1059"/>
      <c r="P96" s="1059"/>
      <c r="Q96" s="1059"/>
      <c r="R96" s="1059"/>
      <c r="S96" s="1059"/>
      <c r="T96" s="1059"/>
      <c r="U96" s="1059"/>
      <c r="V96" s="1059"/>
      <c r="W96" s="1059"/>
      <c r="X96" s="1059"/>
      <c r="Y96" s="1059"/>
      <c r="Z96" s="1059"/>
      <c r="AA96" s="1059"/>
      <c r="AB96" s="1059"/>
      <c r="AC96" s="1059"/>
      <c r="AD96" s="1059"/>
      <c r="AE96" s="1059"/>
      <c r="AF96" s="1059"/>
      <c r="AG96" s="1059"/>
      <c r="AH96" s="1059"/>
      <c r="AI96" s="1059"/>
      <c r="AJ96" s="1059"/>
    </row>
    <row r="97" spans="2:36" s="48" customFormat="1" ht="12.75" customHeight="1" x14ac:dyDescent="0.25"/>
    <row r="98" spans="2:36" s="52" customFormat="1" ht="15" customHeight="1" x14ac:dyDescent="0.25">
      <c r="J98" s="957" t="s">
        <v>62</v>
      </c>
      <c r="K98" s="957"/>
      <c r="L98" s="957"/>
      <c r="M98" s="957"/>
      <c r="N98" s="957"/>
      <c r="O98" s="957"/>
      <c r="P98" s="957"/>
      <c r="Q98" s="957"/>
      <c r="R98" s="957" t="s">
        <v>347</v>
      </c>
      <c r="S98" s="957"/>
      <c r="T98" s="957"/>
      <c r="U98" s="957"/>
      <c r="V98" s="957"/>
      <c r="W98" s="957"/>
      <c r="X98" s="957"/>
      <c r="Y98" s="957"/>
      <c r="Z98" s="912"/>
      <c r="AA98" s="913"/>
      <c r="AB98" s="913"/>
      <c r="AC98" s="913"/>
      <c r="AD98" s="913"/>
      <c r="AE98" s="913"/>
      <c r="AF98" s="913"/>
      <c r="AG98" s="913"/>
    </row>
    <row r="99" spans="2:36" s="52" customFormat="1" ht="15" customHeight="1" x14ac:dyDescent="0.2">
      <c r="C99" s="993" t="s">
        <v>61</v>
      </c>
      <c r="D99" s="993"/>
      <c r="E99" s="993"/>
      <c r="F99" s="993"/>
      <c r="G99" s="993"/>
      <c r="H99" s="993"/>
      <c r="I99" s="993"/>
      <c r="J99" s="904" t="s">
        <v>169</v>
      </c>
      <c r="K99" s="905"/>
      <c r="L99" s="905"/>
      <c r="M99" s="905"/>
      <c r="N99" s="905"/>
      <c r="O99" s="944">
        <f>Fotometro!C20</f>
        <v>1</v>
      </c>
      <c r="P99" s="944"/>
      <c r="Q99" s="945"/>
      <c r="R99" s="904" t="s">
        <v>170</v>
      </c>
      <c r="S99" s="905"/>
      <c r="T99" s="905"/>
      <c r="U99" s="905"/>
      <c r="V99" s="905"/>
      <c r="W99" s="955">
        <f>Fotometro!C21</f>
        <v>0</v>
      </c>
      <c r="X99" s="955"/>
      <c r="Y99" s="956"/>
      <c r="Z99" s="270"/>
      <c r="AA99" s="271"/>
      <c r="AB99" s="271"/>
      <c r="AC99" s="271"/>
      <c r="AD99" s="271"/>
      <c r="AE99" s="272"/>
      <c r="AF99" s="898"/>
      <c r="AG99" s="898"/>
    </row>
    <row r="100" spans="2:36" s="52" customFormat="1" ht="15" customHeight="1" x14ac:dyDescent="0.2">
      <c r="C100" s="993" t="s">
        <v>135</v>
      </c>
      <c r="D100" s="993"/>
      <c r="E100" s="993"/>
      <c r="F100" s="993"/>
      <c r="G100" s="993"/>
      <c r="H100" s="993"/>
      <c r="I100" s="993"/>
      <c r="J100" s="904" t="str">
        <f>IF(Fotometro!C26="OK"," SLOPE:", "---ERROR---")</f>
        <v xml:space="preserve"> SLOPE:</v>
      </c>
      <c r="K100" s="905"/>
      <c r="L100" s="905"/>
      <c r="M100" s="905"/>
      <c r="N100" s="905"/>
      <c r="O100" s="946">
        <f>IFERROR(IF(Dia0!J66=1, 'CERTIFICADO DE CALIBRACIÓN'!O99, Fotometro!C27), Fotometro!C27)</f>
        <v>1</v>
      </c>
      <c r="P100" s="946"/>
      <c r="Q100" s="947"/>
      <c r="R100" s="904" t="str">
        <f>IF(Fotometro!C26="OK", " OFFSET:", "---ERROR---")</f>
        <v xml:space="preserve"> OFFSET:</v>
      </c>
      <c r="S100" s="905"/>
      <c r="T100" s="905"/>
      <c r="U100" s="905"/>
      <c r="V100" s="905"/>
      <c r="W100" s="955">
        <f>IFERROR(IF(Dia0!J66=1,'CERTIFICADO DE CALIBRACIÓN'!W99,Fotometro!C28), Fotometro!C28)</f>
        <v>0</v>
      </c>
      <c r="X100" s="955"/>
      <c r="Y100" s="956"/>
      <c r="Z100" s="270"/>
      <c r="AA100" s="271"/>
      <c r="AB100" s="271"/>
      <c r="AC100" s="271"/>
      <c r="AD100" s="271"/>
      <c r="AE100" s="272"/>
      <c r="AF100" s="898"/>
      <c r="AG100" s="898"/>
    </row>
    <row r="101" spans="2:36" s="52" customFormat="1" ht="15" customHeight="1" x14ac:dyDescent="0.25">
      <c r="C101" s="879" t="str">
        <f>IFERROR(IF(Dia0!J66=1,"Nota 1: No se realizó ajuste de pendiente ni intercepto al Equipo Bajo Prueba (EBP).","Nota 1: El Valor Final corresponde al ajuste de cero/rango realizado al Equipo Bajo Prueba (EBP) previo a su calibración "),"Nota 1: No se realizó ajuste de pendiente ni intercepto al Equipo Bajo Prueba (EBP).")</f>
        <v>Nota 1: No se realizó ajuste de pendiente ni intercepto al Equipo Bajo Prueba (EBP).</v>
      </c>
      <c r="D101" s="879"/>
      <c r="E101" s="879"/>
      <c r="F101" s="879"/>
      <c r="G101" s="879"/>
      <c r="H101" s="879"/>
      <c r="I101" s="879"/>
      <c r="J101" s="879"/>
      <c r="K101" s="879"/>
      <c r="L101" s="879"/>
      <c r="M101" s="879"/>
      <c r="N101" s="879"/>
      <c r="O101" s="879"/>
      <c r="P101" s="879"/>
      <c r="Q101" s="879"/>
      <c r="R101" s="879"/>
      <c r="S101" s="879"/>
      <c r="T101" s="879"/>
      <c r="U101" s="879"/>
      <c r="V101" s="879"/>
      <c r="W101" s="879"/>
      <c r="X101" s="879"/>
      <c r="Y101" s="879"/>
      <c r="Z101" s="879"/>
      <c r="AA101" s="879"/>
      <c r="AB101" s="879"/>
      <c r="AC101" s="879"/>
      <c r="AD101" s="879"/>
      <c r="AE101" s="879"/>
      <c r="AF101" s="879"/>
      <c r="AG101" s="879"/>
      <c r="AH101" s="879"/>
      <c r="AI101" s="677"/>
      <c r="AJ101" s="677"/>
    </row>
    <row r="102" spans="2:36" s="52" customFormat="1" ht="15.75" customHeight="1" x14ac:dyDescent="0.25">
      <c r="C102" s="879"/>
      <c r="D102" s="879"/>
      <c r="E102" s="879"/>
      <c r="F102" s="879"/>
      <c r="G102" s="879"/>
      <c r="H102" s="879"/>
      <c r="I102" s="879"/>
      <c r="J102" s="879"/>
      <c r="K102" s="879"/>
      <c r="L102" s="879"/>
      <c r="M102" s="879"/>
      <c r="N102" s="879"/>
      <c r="O102" s="879"/>
      <c r="P102" s="879"/>
      <c r="Q102" s="879"/>
      <c r="R102" s="879"/>
      <c r="S102" s="879"/>
      <c r="T102" s="879"/>
      <c r="U102" s="879"/>
      <c r="V102" s="879"/>
      <c r="W102" s="879"/>
      <c r="X102" s="879"/>
      <c r="Y102" s="879"/>
      <c r="Z102" s="879"/>
      <c r="AA102" s="879"/>
      <c r="AB102" s="879"/>
      <c r="AC102" s="879"/>
      <c r="AD102" s="879"/>
      <c r="AE102" s="879"/>
      <c r="AF102" s="879"/>
      <c r="AG102" s="879"/>
      <c r="AH102" s="879"/>
    </row>
    <row r="103" spans="2:36" s="52" customFormat="1" ht="21.75" customHeight="1" x14ac:dyDescent="0.25">
      <c r="C103" s="879" t="s">
        <v>434</v>
      </c>
      <c r="D103" s="879"/>
      <c r="E103" s="879"/>
      <c r="F103" s="879"/>
      <c r="G103" s="879"/>
      <c r="H103" s="879"/>
      <c r="I103" s="879"/>
      <c r="J103" s="879"/>
      <c r="K103" s="879"/>
      <c r="L103" s="879"/>
      <c r="M103" s="879"/>
      <c r="N103" s="879"/>
      <c r="O103" s="879"/>
      <c r="P103" s="879"/>
      <c r="Q103" s="879"/>
      <c r="R103" s="879"/>
      <c r="S103" s="879"/>
      <c r="T103" s="879"/>
      <c r="U103" s="879"/>
      <c r="V103" s="879"/>
      <c r="W103" s="879"/>
      <c r="X103" s="879"/>
      <c r="Y103" s="879"/>
      <c r="Z103" s="879"/>
      <c r="AA103" s="879"/>
      <c r="AB103" s="879"/>
      <c r="AC103" s="879"/>
      <c r="AD103" s="879"/>
      <c r="AE103" s="879"/>
      <c r="AF103" s="879"/>
      <c r="AG103" s="879"/>
      <c r="AH103" s="879"/>
      <c r="AI103" s="879"/>
    </row>
    <row r="104" spans="2:36" s="52" customFormat="1" ht="15.75" customHeight="1" x14ac:dyDescent="0.25">
      <c r="C104" s="994" t="str">
        <f>IFERROR(IF(Fotometro!C26="OK", "", "ERROR: Revisar valor ingresado en hoja Fotometro; celda C22 y C23"),"-")</f>
        <v/>
      </c>
      <c r="D104" s="994"/>
      <c r="E104" s="994"/>
      <c r="F104" s="994"/>
      <c r="G104" s="994"/>
      <c r="H104" s="994"/>
      <c r="I104" s="994"/>
      <c r="J104" s="994"/>
      <c r="K104" s="994"/>
      <c r="L104" s="994"/>
      <c r="M104" s="994"/>
      <c r="N104" s="994"/>
      <c r="O104" s="994"/>
      <c r="P104" s="994"/>
      <c r="Q104" s="994"/>
      <c r="R104" s="994"/>
      <c r="S104" s="994"/>
      <c r="T104" s="994"/>
      <c r="U104" s="994"/>
      <c r="V104" s="994"/>
      <c r="W104" s="994"/>
      <c r="X104" s="994"/>
      <c r="Y104" s="994"/>
      <c r="Z104" s="994"/>
      <c r="AA104" s="994"/>
      <c r="AB104" s="994"/>
      <c r="AC104" s="994"/>
      <c r="AD104" s="994"/>
      <c r="AE104" s="994"/>
      <c r="AF104" s="994"/>
      <c r="AG104" s="994"/>
      <c r="AH104" s="994"/>
      <c r="AI104" s="994"/>
    </row>
    <row r="105" spans="2:36" s="52" customFormat="1" x14ac:dyDescent="0.25">
      <c r="B105" s="217" t="s">
        <v>134</v>
      </c>
      <c r="H105" s="53"/>
      <c r="I105" s="55"/>
      <c r="J105" s="55"/>
      <c r="K105" s="55"/>
      <c r="M105" s="679"/>
      <c r="N105" s="679"/>
      <c r="O105" s="679"/>
      <c r="P105" s="679"/>
      <c r="Q105" s="679"/>
      <c r="R105" s="679"/>
      <c r="S105" s="679"/>
      <c r="T105" s="679"/>
      <c r="U105" s="679"/>
      <c r="V105" s="679"/>
      <c r="W105" s="679"/>
      <c r="X105" s="679"/>
      <c r="Y105" s="679"/>
      <c r="Z105" s="679"/>
      <c r="AA105" s="679"/>
      <c r="AB105" s="679"/>
      <c r="AC105" s="679"/>
      <c r="AD105" s="679"/>
      <c r="AE105" s="679"/>
      <c r="AF105" s="679"/>
      <c r="AG105" s="679"/>
      <c r="AH105" s="679"/>
      <c r="AI105" s="678"/>
    </row>
    <row r="106" spans="2:36" s="52" customFormat="1" ht="14.25" customHeight="1" thickBot="1" x14ac:dyDescent="0.3">
      <c r="B106" s="53"/>
      <c r="C106" s="678" t="s">
        <v>349</v>
      </c>
      <c r="H106" s="53"/>
      <c r="I106" s="55"/>
      <c r="J106" s="55"/>
      <c r="K106" s="55"/>
      <c r="L106" s="55"/>
      <c r="O106" s="56"/>
      <c r="P106" s="56"/>
      <c r="Q106" s="56"/>
      <c r="R106" s="57"/>
      <c r="S106" s="57"/>
      <c r="T106" s="57"/>
      <c r="V106" s="58"/>
      <c r="W106" s="58"/>
      <c r="X106" s="58"/>
      <c r="Y106" s="58"/>
      <c r="Z106" s="58"/>
      <c r="AA106" s="58"/>
      <c r="AB106" s="58"/>
      <c r="AC106" s="58"/>
      <c r="AD106" s="58"/>
      <c r="AE106" s="58"/>
      <c r="AF106" s="59"/>
      <c r="AG106" s="59"/>
    </row>
    <row r="107" spans="2:36" s="52" customFormat="1" ht="18" customHeight="1" thickBot="1" x14ac:dyDescent="0.3">
      <c r="B107" s="69"/>
      <c r="C107" s="890" t="s">
        <v>64</v>
      </c>
      <c r="D107" s="891"/>
      <c r="E107" s="952" t="s">
        <v>63</v>
      </c>
      <c r="F107" s="953"/>
      <c r="G107" s="953"/>
      <c r="H107" s="953"/>
      <c r="I107" s="953"/>
      <c r="J107" s="953"/>
      <c r="K107" s="954"/>
      <c r="L107" s="949">
        <f>'Dia1'!P20</f>
        <v>44959.402777777781</v>
      </c>
      <c r="M107" s="950"/>
      <c r="N107" s="950"/>
      <c r="O107" s="951"/>
      <c r="P107" s="56"/>
      <c r="Q107" s="56"/>
      <c r="R107" s="56"/>
      <c r="S107" s="111"/>
      <c r="T107" s="111"/>
      <c r="U107" s="111"/>
      <c r="V107" s="112"/>
      <c r="W107" s="58"/>
      <c r="X107" s="58"/>
      <c r="Y107" s="58"/>
      <c r="Z107" s="58"/>
      <c r="AA107" s="58"/>
      <c r="AB107" s="58"/>
      <c r="AC107" s="58"/>
      <c r="AD107" s="58"/>
      <c r="AE107" s="58"/>
      <c r="AF107" s="58"/>
      <c r="AG107" s="113"/>
      <c r="AH107" s="113"/>
      <c r="AI107" s="112"/>
    </row>
    <row r="108" spans="2:36" s="52" customFormat="1" ht="18" customHeight="1" thickBot="1" x14ac:dyDescent="0.3">
      <c r="B108" s="69"/>
      <c r="C108" s="892"/>
      <c r="D108" s="893"/>
      <c r="E108" s="967" t="s">
        <v>348</v>
      </c>
      <c r="F108" s="968"/>
      <c r="G108" s="968"/>
      <c r="H108" s="968"/>
      <c r="I108" s="968"/>
      <c r="J108" s="968"/>
      <c r="K108" s="969"/>
      <c r="L108" s="941">
        <v>1</v>
      </c>
      <c r="M108" s="941"/>
      <c r="N108" s="941">
        <v>2</v>
      </c>
      <c r="O108" s="941"/>
      <c r="P108" s="942">
        <v>3</v>
      </c>
      <c r="Q108" s="942"/>
      <c r="R108" s="943">
        <v>4</v>
      </c>
      <c r="S108" s="943"/>
      <c r="T108" s="943">
        <v>5</v>
      </c>
      <c r="U108" s="943"/>
      <c r="V108" s="943">
        <v>6</v>
      </c>
      <c r="W108" s="943"/>
      <c r="X108" s="942">
        <v>7</v>
      </c>
      <c r="Y108" s="942"/>
      <c r="Z108" s="939">
        <v>8</v>
      </c>
      <c r="AA108" s="939"/>
      <c r="AB108" s="939">
        <v>9</v>
      </c>
      <c r="AC108" s="939"/>
      <c r="AD108" s="939">
        <v>10</v>
      </c>
      <c r="AE108" s="939"/>
      <c r="AF108" s="939">
        <v>11</v>
      </c>
      <c r="AG108" s="939"/>
      <c r="AH108" s="939">
        <v>12</v>
      </c>
      <c r="AI108" s="940"/>
    </row>
    <row r="109" spans="2:36" s="52" customFormat="1" ht="18" customHeight="1" x14ac:dyDescent="0.25">
      <c r="B109" s="69"/>
      <c r="C109" s="892"/>
      <c r="D109" s="893"/>
      <c r="E109" s="963" t="s">
        <v>89</v>
      </c>
      <c r="F109" s="964"/>
      <c r="G109" s="964"/>
      <c r="H109" s="964"/>
      <c r="I109" s="964"/>
      <c r="J109" s="964"/>
      <c r="K109" s="965"/>
      <c r="L109" s="885">
        <f>'Dia1'!$G$6</f>
        <v>-6.2820000000000001E-2</v>
      </c>
      <c r="M109" s="885"/>
      <c r="N109" s="885">
        <f>'Dia1'!$G$7</f>
        <v>47.403265875000002</v>
      </c>
      <c r="O109" s="885"/>
      <c r="P109" s="885">
        <f>'Dia1'!$G$8</f>
        <v>94.460284125000001</v>
      </c>
      <c r="Q109" s="885"/>
      <c r="R109" s="885">
        <f>'Dia1'!$G$9</f>
        <v>127.846401625</v>
      </c>
      <c r="S109" s="885"/>
      <c r="T109" s="885">
        <f>'Dia1'!$G$10</f>
        <v>184.69063025</v>
      </c>
      <c r="U109" s="885"/>
      <c r="V109" s="885">
        <f>'Dia1'!$G$11</f>
        <v>225.73644562499999</v>
      </c>
      <c r="W109" s="885"/>
      <c r="X109" s="885">
        <f>'Dia1'!$G$12</f>
        <v>270.98521025000002</v>
      </c>
      <c r="Y109" s="885"/>
      <c r="Z109" s="885">
        <f>'Dia1'!$G$13</f>
        <v>326.92121550000002</v>
      </c>
      <c r="AA109" s="885"/>
      <c r="AB109" s="885">
        <f>'Dia1'!$G$14</f>
        <v>368.02106399999991</v>
      </c>
      <c r="AC109" s="885"/>
      <c r="AD109" s="885">
        <f>'Dia1'!$G$15</f>
        <v>407.31624549999998</v>
      </c>
      <c r="AE109" s="885"/>
      <c r="AF109" s="885">
        <f>'Dia1'!$G$16</f>
        <v>455.72613224999998</v>
      </c>
      <c r="AG109" s="885"/>
      <c r="AH109" s="885">
        <f>'Dia1'!$G$17</f>
        <v>-0.154864</v>
      </c>
      <c r="AI109" s="886"/>
    </row>
    <row r="110" spans="2:36" s="52" customFormat="1" ht="18" customHeight="1" thickBot="1" x14ac:dyDescent="0.3">
      <c r="B110" s="69"/>
      <c r="C110" s="892"/>
      <c r="D110" s="893"/>
      <c r="E110" s="960" t="s">
        <v>154</v>
      </c>
      <c r="F110" s="961"/>
      <c r="G110" s="961"/>
      <c r="H110" s="961"/>
      <c r="I110" s="961"/>
      <c r="J110" s="961"/>
      <c r="K110" s="962"/>
      <c r="L110" s="888">
        <f>'Dia1'!$H$6</f>
        <v>0.16577803901430543</v>
      </c>
      <c r="M110" s="888"/>
      <c r="N110" s="888">
        <f>'Dia1'!$H$7</f>
        <v>0.22736916180170555</v>
      </c>
      <c r="O110" s="888"/>
      <c r="P110" s="888">
        <f>'Dia1'!$H$8</f>
        <v>0.20436814461263408</v>
      </c>
      <c r="Q110" s="888"/>
      <c r="R110" s="888">
        <f>'Dia1'!$H$9</f>
        <v>0.13433471553435572</v>
      </c>
      <c r="S110" s="888"/>
      <c r="T110" s="888">
        <f>'Dia1'!$H$10</f>
        <v>0.14957732946324431</v>
      </c>
      <c r="U110" s="888"/>
      <c r="V110" s="888">
        <f>'Dia1'!$H$11</f>
        <v>0.2057461014363787</v>
      </c>
      <c r="W110" s="888"/>
      <c r="X110" s="888">
        <f>'Dia1'!$H$12</f>
        <v>0.24454057488147241</v>
      </c>
      <c r="Y110" s="888"/>
      <c r="Z110" s="888">
        <f>'Dia1'!$H$13</f>
        <v>0.42997037406480715</v>
      </c>
      <c r="AA110" s="888"/>
      <c r="AB110" s="888">
        <f>'Dia1'!$H$14</f>
        <v>0.27769622673344452</v>
      </c>
      <c r="AC110" s="888"/>
      <c r="AD110" s="888">
        <f>'Dia1'!$H$15</f>
        <v>0.3482188240136147</v>
      </c>
      <c r="AE110" s="888"/>
      <c r="AF110" s="888">
        <f>'Dia1'!$H$16</f>
        <v>0.17505982684602017</v>
      </c>
      <c r="AG110" s="888"/>
      <c r="AH110" s="888">
        <f>'Dia1'!$H$17</f>
        <v>0.16234061719465914</v>
      </c>
      <c r="AI110" s="996"/>
    </row>
    <row r="111" spans="2:36" s="52" customFormat="1" ht="18" customHeight="1" x14ac:dyDescent="0.25">
      <c r="B111" s="69"/>
      <c r="C111" s="892"/>
      <c r="D111" s="893"/>
      <c r="E111" s="963" t="s">
        <v>90</v>
      </c>
      <c r="F111" s="964"/>
      <c r="G111" s="964"/>
      <c r="H111" s="964"/>
      <c r="I111" s="964"/>
      <c r="J111" s="964"/>
      <c r="K111" s="965"/>
      <c r="L111" s="885">
        <f>'Dia1'!$I$6</f>
        <v>-0.20104825000000001</v>
      </c>
      <c r="M111" s="885"/>
      <c r="N111" s="885">
        <f>'Dia1'!$I$7</f>
        <v>47.505000000000003</v>
      </c>
      <c r="O111" s="885"/>
      <c r="P111" s="885">
        <f>'Dia1'!$I$8</f>
        <v>94.207499999999996</v>
      </c>
      <c r="Q111" s="885"/>
      <c r="R111" s="885">
        <f>'Dia1'!$I$9</f>
        <v>127.45</v>
      </c>
      <c r="S111" s="885"/>
      <c r="T111" s="885">
        <f>'Dia1'!$I$10</f>
        <v>184.3125</v>
      </c>
      <c r="U111" s="885"/>
      <c r="V111" s="885">
        <f>'Dia1'!$I$11</f>
        <v>225.4375</v>
      </c>
      <c r="W111" s="885"/>
      <c r="X111" s="885">
        <f>'Dia1'!$I$12</f>
        <v>270.66250000000002</v>
      </c>
      <c r="Y111" s="885"/>
      <c r="Z111" s="885">
        <f>'Dia1'!$I$13</f>
        <v>326.47499999999997</v>
      </c>
      <c r="AA111" s="885"/>
      <c r="AB111" s="885">
        <f>'Dia1'!$I$14</f>
        <v>368.06250000000006</v>
      </c>
      <c r="AC111" s="885"/>
      <c r="AD111" s="885">
        <f>'Dia1'!$I$15</f>
        <v>407.08750000000003</v>
      </c>
      <c r="AE111" s="885"/>
      <c r="AF111" s="885">
        <f>'Dia1'!$I$16</f>
        <v>455.67500000000001</v>
      </c>
      <c r="AG111" s="885"/>
      <c r="AH111" s="885">
        <f>'Dia1'!$I$17</f>
        <v>0.1189925</v>
      </c>
      <c r="AI111" s="886"/>
    </row>
    <row r="112" spans="2:36" s="52" customFormat="1" ht="18" customHeight="1" thickBot="1" x14ac:dyDescent="0.3">
      <c r="B112" s="69"/>
      <c r="C112" s="892"/>
      <c r="D112" s="893"/>
      <c r="E112" s="970" t="s">
        <v>379</v>
      </c>
      <c r="F112" s="971"/>
      <c r="G112" s="971"/>
      <c r="H112" s="971"/>
      <c r="I112" s="971"/>
      <c r="J112" s="971"/>
      <c r="K112" s="972"/>
      <c r="L112" s="888">
        <f>'Dia1'!$J$6</f>
        <v>0.18440732472495308</v>
      </c>
      <c r="M112" s="888"/>
      <c r="N112" s="888">
        <f>'Dia1'!$J$7</f>
        <v>0.25292573726575868</v>
      </c>
      <c r="O112" s="888"/>
      <c r="P112" s="888">
        <f>'Dia1'!$J$8</f>
        <v>0.1158508893855773</v>
      </c>
      <c r="Q112" s="888"/>
      <c r="R112" s="887">
        <f>'Dia1'!$J$9</f>
        <v>0.20701966780270431</v>
      </c>
      <c r="S112" s="887"/>
      <c r="T112" s="887">
        <f>'Dia1'!$J$10</f>
        <v>0.21671244937540268</v>
      </c>
      <c r="U112" s="887"/>
      <c r="V112" s="887">
        <f>'Dia1'!$J$11</f>
        <v>0.38890872965259615</v>
      </c>
      <c r="W112" s="887"/>
      <c r="X112" s="888">
        <f>'Dia1'!$J$12</f>
        <v>0.25035688811888301</v>
      </c>
      <c r="Y112" s="888"/>
      <c r="Z112" s="896">
        <f>'Dia1'!$J$13</f>
        <v>0.49497474683057935</v>
      </c>
      <c r="AA112" s="896"/>
      <c r="AB112" s="896">
        <f>'Dia1'!$J$14</f>
        <v>0.45019836897591203</v>
      </c>
      <c r="AC112" s="896"/>
      <c r="AD112" s="896">
        <f>'Dia1'!$J$15</f>
        <v>0.45493327611230028</v>
      </c>
      <c r="AE112" s="896"/>
      <c r="AF112" s="896">
        <f>'Dia1'!$J$16</f>
        <v>0.30118812346154822</v>
      </c>
      <c r="AG112" s="896"/>
      <c r="AH112" s="896">
        <f>'Dia1'!$J$17</f>
        <v>0.19995944401302981</v>
      </c>
      <c r="AI112" s="897"/>
    </row>
    <row r="113" spans="2:35" s="52" customFormat="1" ht="18" customHeight="1" thickBot="1" x14ac:dyDescent="0.3">
      <c r="B113" s="69"/>
      <c r="C113" s="894"/>
      <c r="D113" s="895"/>
      <c r="E113" s="952" t="s">
        <v>155</v>
      </c>
      <c r="F113" s="953"/>
      <c r="G113" s="953"/>
      <c r="H113" s="953"/>
      <c r="I113" s="953"/>
      <c r="J113" s="953"/>
      <c r="K113" s="954"/>
      <c r="L113" s="966" t="s">
        <v>65</v>
      </c>
      <c r="M113" s="959"/>
      <c r="N113" s="959">
        <f>(N111-N109)/N109*100</f>
        <v>0.21461416871206263</v>
      </c>
      <c r="O113" s="959"/>
      <c r="P113" s="959">
        <f>(P111-P109)/P109*100</f>
        <v>-0.26760889758228334</v>
      </c>
      <c r="Q113" s="959"/>
      <c r="R113" s="959">
        <f>(R111-R109)/R109*100</f>
        <v>-0.31006083860124894</v>
      </c>
      <c r="S113" s="959"/>
      <c r="T113" s="959">
        <f>(T111-T109)/T109*100</f>
        <v>-0.20473710522734986</v>
      </c>
      <c r="U113" s="959"/>
      <c r="V113" s="959">
        <f>(V111-V109)/V109*100</f>
        <v>-0.13243126256032434</v>
      </c>
      <c r="W113" s="959"/>
      <c r="X113" s="959">
        <f>(X111-X109)/X109*100</f>
        <v>-0.11908777224494305</v>
      </c>
      <c r="Y113" s="959"/>
      <c r="Z113" s="959">
        <f>(Z111-Z109)/Z109*100</f>
        <v>-0.13649022420206031</v>
      </c>
      <c r="AA113" s="959"/>
      <c r="AB113" s="959">
        <f>(AB111-AB109)/AB109*100</f>
        <v>1.1259138145458595E-2</v>
      </c>
      <c r="AC113" s="959"/>
      <c r="AD113" s="959">
        <f>(AD111-AD109)/AD109*100</f>
        <v>-5.6159188966094266E-2</v>
      </c>
      <c r="AE113" s="959"/>
      <c r="AF113" s="959">
        <f>(AF111-AF109)/AF109*100</f>
        <v>-1.1219951278088346E-2</v>
      </c>
      <c r="AG113" s="959"/>
      <c r="AH113" s="966" t="s">
        <v>65</v>
      </c>
      <c r="AI113" s="997"/>
    </row>
    <row r="114" spans="2:35" s="52" customFormat="1" ht="18" customHeight="1" x14ac:dyDescent="0.25">
      <c r="B114" s="69"/>
      <c r="C114" s="69"/>
      <c r="D114" s="69"/>
      <c r="E114" s="114"/>
      <c r="F114" s="114"/>
      <c r="G114" s="114"/>
      <c r="H114" s="114"/>
      <c r="I114" s="114"/>
      <c r="J114" s="114"/>
      <c r="K114" s="114"/>
      <c r="L114" s="669"/>
      <c r="M114" s="670"/>
      <c r="N114" s="670"/>
      <c r="O114" s="670"/>
      <c r="P114" s="670"/>
      <c r="Q114" s="670"/>
      <c r="R114" s="670"/>
      <c r="S114" s="670"/>
      <c r="T114" s="670"/>
      <c r="U114" s="670"/>
      <c r="V114" s="670"/>
      <c r="W114" s="670"/>
      <c r="X114" s="670"/>
      <c r="Y114" s="670"/>
      <c r="Z114" s="670"/>
      <c r="AA114" s="670"/>
      <c r="AB114" s="670"/>
      <c r="AC114" s="670"/>
      <c r="AD114" s="670"/>
      <c r="AE114" s="670"/>
      <c r="AF114" s="670"/>
      <c r="AG114" s="670"/>
      <c r="AH114" s="669"/>
      <c r="AI114" s="670"/>
    </row>
    <row r="115" spans="2:35" s="52" customFormat="1" ht="6.75" customHeight="1" thickBot="1" x14ac:dyDescent="0.3">
      <c r="B115" s="69"/>
      <c r="C115" s="69"/>
      <c r="D115" s="114"/>
      <c r="E115" s="114"/>
      <c r="F115" s="114"/>
      <c r="G115" s="114"/>
      <c r="H115" s="114"/>
      <c r="I115" s="114"/>
      <c r="J115" s="114"/>
      <c r="K115" s="115"/>
      <c r="L115" s="116"/>
      <c r="M115" s="117"/>
      <c r="N115" s="117"/>
      <c r="O115" s="117"/>
      <c r="P115" s="117"/>
      <c r="Q115" s="117"/>
      <c r="R115" s="117"/>
      <c r="S115" s="117"/>
      <c r="T115" s="117"/>
      <c r="U115" s="117"/>
      <c r="V115" s="117"/>
      <c r="W115" s="117"/>
      <c r="X115" s="117"/>
      <c r="Y115" s="117"/>
      <c r="Z115" s="117"/>
      <c r="AA115" s="117"/>
      <c r="AB115" s="117"/>
      <c r="AC115" s="117"/>
      <c r="AD115" s="117"/>
      <c r="AE115" s="117"/>
      <c r="AF115" s="117"/>
      <c r="AG115" s="115"/>
      <c r="AH115" s="116"/>
      <c r="AI115" s="53"/>
    </row>
    <row r="116" spans="2:35" s="52" customFormat="1" ht="18" customHeight="1" thickBot="1" x14ac:dyDescent="0.3">
      <c r="B116" s="69"/>
      <c r="C116" s="890" t="s">
        <v>66</v>
      </c>
      <c r="D116" s="891"/>
      <c r="E116" s="952" t="s">
        <v>63</v>
      </c>
      <c r="F116" s="953"/>
      <c r="G116" s="953"/>
      <c r="H116" s="953"/>
      <c r="I116" s="953"/>
      <c r="J116" s="953"/>
      <c r="K116" s="954"/>
      <c r="L116" s="949">
        <f>'Dia2'!P20</f>
        <v>44960.406944444447</v>
      </c>
      <c r="M116" s="950"/>
      <c r="N116" s="950"/>
      <c r="O116" s="951"/>
      <c r="P116" s="56"/>
      <c r="Q116" s="56"/>
      <c r="R116" s="56"/>
      <c r="S116" s="111"/>
      <c r="T116" s="111"/>
      <c r="U116" s="111"/>
      <c r="V116" s="112"/>
      <c r="W116" s="58"/>
      <c r="X116" s="58"/>
      <c r="Y116" s="58"/>
      <c r="Z116" s="58"/>
      <c r="AA116" s="58"/>
      <c r="AB116" s="58"/>
      <c r="AC116" s="58"/>
      <c r="AD116" s="58"/>
      <c r="AE116" s="58"/>
      <c r="AF116" s="58"/>
      <c r="AG116" s="113"/>
      <c r="AH116" s="113"/>
      <c r="AI116" s="112"/>
    </row>
    <row r="117" spans="2:35" s="52" customFormat="1" ht="18" customHeight="1" thickBot="1" x14ac:dyDescent="0.3">
      <c r="B117" s="69"/>
      <c r="C117" s="892"/>
      <c r="D117" s="893"/>
      <c r="E117" s="967" t="s">
        <v>348</v>
      </c>
      <c r="F117" s="968"/>
      <c r="G117" s="968"/>
      <c r="H117" s="968"/>
      <c r="I117" s="968"/>
      <c r="J117" s="968"/>
      <c r="K117" s="969"/>
      <c r="L117" s="941">
        <v>1</v>
      </c>
      <c r="M117" s="941"/>
      <c r="N117" s="941">
        <v>2</v>
      </c>
      <c r="O117" s="941"/>
      <c r="P117" s="942">
        <v>3</v>
      </c>
      <c r="Q117" s="942"/>
      <c r="R117" s="943">
        <v>4</v>
      </c>
      <c r="S117" s="943"/>
      <c r="T117" s="943">
        <v>5</v>
      </c>
      <c r="U117" s="943"/>
      <c r="V117" s="943">
        <v>6</v>
      </c>
      <c r="W117" s="943"/>
      <c r="X117" s="942">
        <v>7</v>
      </c>
      <c r="Y117" s="942"/>
      <c r="Z117" s="939">
        <v>8</v>
      </c>
      <c r="AA117" s="939"/>
      <c r="AB117" s="939">
        <v>9</v>
      </c>
      <c r="AC117" s="939"/>
      <c r="AD117" s="939">
        <v>10</v>
      </c>
      <c r="AE117" s="939"/>
      <c r="AF117" s="939">
        <v>11</v>
      </c>
      <c r="AG117" s="939"/>
      <c r="AH117" s="939">
        <v>12</v>
      </c>
      <c r="AI117" s="940"/>
    </row>
    <row r="118" spans="2:35" s="52" customFormat="1" ht="18" customHeight="1" x14ac:dyDescent="0.25">
      <c r="B118" s="69"/>
      <c r="C118" s="892"/>
      <c r="D118" s="893"/>
      <c r="E118" s="963" t="s">
        <v>89</v>
      </c>
      <c r="F118" s="964"/>
      <c r="G118" s="964"/>
      <c r="H118" s="964"/>
      <c r="I118" s="964"/>
      <c r="J118" s="964"/>
      <c r="K118" s="965"/>
      <c r="L118" s="885">
        <f>'Dia2'!$G$6</f>
        <v>-2.2407375E-2</v>
      </c>
      <c r="M118" s="885"/>
      <c r="N118" s="885">
        <f>'Dia2'!$G$7</f>
        <v>47.29844525</v>
      </c>
      <c r="O118" s="885"/>
      <c r="P118" s="885">
        <f>'Dia2'!$G$8</f>
        <v>94.140706874999992</v>
      </c>
      <c r="Q118" s="885"/>
      <c r="R118" s="885">
        <f>'Dia2'!$G$9</f>
        <v>127.21521250000001</v>
      </c>
      <c r="S118" s="885"/>
      <c r="T118" s="885">
        <f>'Dia2'!$G$10</f>
        <v>183.85413775000001</v>
      </c>
      <c r="U118" s="885"/>
      <c r="V118" s="885">
        <f>'Dia2'!$G$11</f>
        <v>224.65351137499999</v>
      </c>
      <c r="W118" s="885"/>
      <c r="X118" s="885">
        <f>'Dia2'!$G$12</f>
        <v>269.96404875000002</v>
      </c>
      <c r="Y118" s="885"/>
      <c r="Z118" s="885">
        <f>'Dia2'!$G$13</f>
        <v>325.93548012499997</v>
      </c>
      <c r="AA118" s="885"/>
      <c r="AB118" s="885">
        <f>'Dia2'!$G$14</f>
        <v>366.20003662499994</v>
      </c>
      <c r="AC118" s="885"/>
      <c r="AD118" s="885">
        <f>'Dia2'!$G$15</f>
        <v>406.885427875</v>
      </c>
      <c r="AE118" s="885"/>
      <c r="AF118" s="885">
        <f>'Dia2'!$G$16</f>
        <v>454.90443737500004</v>
      </c>
      <c r="AG118" s="885"/>
      <c r="AH118" s="885">
        <f>'Dia2'!$G$17</f>
        <v>0.11627750000000001</v>
      </c>
      <c r="AI118" s="886"/>
    </row>
    <row r="119" spans="2:35" s="52" customFormat="1" ht="18" customHeight="1" thickBot="1" x14ac:dyDescent="0.3">
      <c r="B119" s="69"/>
      <c r="C119" s="892"/>
      <c r="D119" s="893"/>
      <c r="E119" s="960" t="s">
        <v>154</v>
      </c>
      <c r="F119" s="961"/>
      <c r="G119" s="961"/>
      <c r="H119" s="961"/>
      <c r="I119" s="961"/>
      <c r="J119" s="961"/>
      <c r="K119" s="962"/>
      <c r="L119" s="888">
        <f>'Dia2'!$H$6</f>
        <v>7.2891520574730959E-2</v>
      </c>
      <c r="M119" s="888"/>
      <c r="N119" s="888">
        <f>'Dia2'!$H$7</f>
        <v>0.16913348297361416</v>
      </c>
      <c r="O119" s="888"/>
      <c r="P119" s="888">
        <f>'Dia2'!$H$8</f>
        <v>0.18157996927244613</v>
      </c>
      <c r="Q119" s="888"/>
      <c r="R119" s="888">
        <f>'Dia2'!$H$9</f>
        <v>0.20660074315728549</v>
      </c>
      <c r="S119" s="888"/>
      <c r="T119" s="888">
        <f>'Dia2'!$H$10</f>
        <v>0.20025592150170873</v>
      </c>
      <c r="U119" s="888"/>
      <c r="V119" s="888">
        <f>'Dia2'!$H$11</f>
        <v>0.16594204424689948</v>
      </c>
      <c r="W119" s="888"/>
      <c r="X119" s="888">
        <f>'Dia2'!$H$12</f>
        <v>0.20005772628829099</v>
      </c>
      <c r="Y119" s="888"/>
      <c r="Z119" s="888">
        <f>'Dia2'!$H$13</f>
        <v>0.4430857859919653</v>
      </c>
      <c r="AA119" s="888"/>
      <c r="AB119" s="888">
        <f>'Dia2'!$H$14</f>
        <v>0.36105317741966836</v>
      </c>
      <c r="AC119" s="888"/>
      <c r="AD119" s="888">
        <f>'Dia2'!$H$15</f>
        <v>0.58118632781663071</v>
      </c>
      <c r="AE119" s="888"/>
      <c r="AF119" s="888">
        <f>'Dia2'!$H$16</f>
        <v>0.32651916819556731</v>
      </c>
      <c r="AG119" s="888"/>
      <c r="AH119" s="888">
        <f>'Dia2'!$H$17</f>
        <v>0.1001062918587752</v>
      </c>
      <c r="AI119" s="996"/>
    </row>
    <row r="120" spans="2:35" s="52" customFormat="1" ht="18" customHeight="1" x14ac:dyDescent="0.25">
      <c r="B120" s="69"/>
      <c r="C120" s="892"/>
      <c r="D120" s="893"/>
      <c r="E120" s="963" t="s">
        <v>90</v>
      </c>
      <c r="F120" s="964"/>
      <c r="G120" s="964"/>
      <c r="H120" s="964"/>
      <c r="I120" s="964"/>
      <c r="J120" s="964"/>
      <c r="K120" s="965"/>
      <c r="L120" s="885">
        <f>'Dia2'!$I$6</f>
        <v>-0.15715124999999999</v>
      </c>
      <c r="M120" s="885"/>
      <c r="N120" s="885">
        <f>'Dia2'!$I$7</f>
        <v>47.128749999999997</v>
      </c>
      <c r="O120" s="885"/>
      <c r="P120" s="885">
        <f>'Dia2'!$I$8</f>
        <v>93.777499999999989</v>
      </c>
      <c r="Q120" s="885"/>
      <c r="R120" s="885">
        <f>'Dia2'!$I$9</f>
        <v>126.75000000000001</v>
      </c>
      <c r="S120" s="885"/>
      <c r="T120" s="885">
        <f>'Dia2'!$I$10</f>
        <v>183.41249999999999</v>
      </c>
      <c r="U120" s="885"/>
      <c r="V120" s="885">
        <f>'Dia2'!$I$11</f>
        <v>224.07500000000002</v>
      </c>
      <c r="W120" s="885"/>
      <c r="X120" s="885">
        <f>'Dia2'!$I$12</f>
        <v>269.82499999999999</v>
      </c>
      <c r="Y120" s="885"/>
      <c r="Z120" s="885">
        <f>'Dia2'!$I$13</f>
        <v>325.51249999999999</v>
      </c>
      <c r="AA120" s="885"/>
      <c r="AB120" s="885">
        <f>'Dia2'!$I$14</f>
        <v>365.68749999999994</v>
      </c>
      <c r="AC120" s="885"/>
      <c r="AD120" s="885">
        <f>'Dia2'!$I$15</f>
        <v>406.83749999999998</v>
      </c>
      <c r="AE120" s="885"/>
      <c r="AF120" s="885">
        <f>'Dia2'!$I$16</f>
        <v>454.67499999999995</v>
      </c>
      <c r="AG120" s="885"/>
      <c r="AH120" s="885">
        <f>'Dia2'!$I$17</f>
        <v>-0.11865124999999999</v>
      </c>
      <c r="AI120" s="886"/>
    </row>
    <row r="121" spans="2:35" s="52" customFormat="1" ht="18" customHeight="1" thickBot="1" x14ac:dyDescent="0.3">
      <c r="B121" s="69"/>
      <c r="C121" s="892"/>
      <c r="D121" s="893"/>
      <c r="E121" s="970" t="s">
        <v>379</v>
      </c>
      <c r="F121" s="971"/>
      <c r="G121" s="971"/>
      <c r="H121" s="971"/>
      <c r="I121" s="971"/>
      <c r="J121" s="971"/>
      <c r="K121" s="972"/>
      <c r="L121" s="888">
        <f>'Dia2'!$J$6</f>
        <v>0.24781171628231324</v>
      </c>
      <c r="M121" s="888"/>
      <c r="N121" s="888">
        <f>'Dia2'!$J$7</f>
        <v>0.36910848192444962</v>
      </c>
      <c r="O121" s="888"/>
      <c r="P121" s="888">
        <f>'Dia2'!$J$8</f>
        <v>0.37166613282045541</v>
      </c>
      <c r="Q121" s="888"/>
      <c r="R121" s="887">
        <f>'Dia2'!$J$9</f>
        <v>0.10690449676496844</v>
      </c>
      <c r="S121" s="887"/>
      <c r="T121" s="887">
        <f>'Dia2'!$J$10</f>
        <v>0.24748737341529417</v>
      </c>
      <c r="U121" s="887"/>
      <c r="V121" s="887">
        <f>'Dia2'!$J$11</f>
        <v>0.35355339059327578</v>
      </c>
      <c r="W121" s="887"/>
      <c r="X121" s="888">
        <f>'Dia2'!$J$12</f>
        <v>0.30589447293377192</v>
      </c>
      <c r="Y121" s="888"/>
      <c r="Z121" s="896">
        <f>'Dia2'!$J$13</f>
        <v>0.3907410541887929</v>
      </c>
      <c r="AA121" s="896"/>
      <c r="AB121" s="896">
        <f>'Dia2'!$J$14</f>
        <v>0.31819805153394248</v>
      </c>
      <c r="AC121" s="896"/>
      <c r="AD121" s="896">
        <f>'Dia2'!$J$15</f>
        <v>0.48678977568791748</v>
      </c>
      <c r="AE121" s="896"/>
      <c r="AF121" s="896">
        <f>'Dia2'!$J$16</f>
        <v>0.37701837772561053</v>
      </c>
      <c r="AG121" s="896"/>
      <c r="AH121" s="896">
        <f>'Dia2'!$J$17</f>
        <v>0.44776858855687307</v>
      </c>
      <c r="AI121" s="897"/>
    </row>
    <row r="122" spans="2:35" s="52" customFormat="1" ht="18" customHeight="1" thickBot="1" x14ac:dyDescent="0.3">
      <c r="B122" s="69"/>
      <c r="C122" s="894"/>
      <c r="D122" s="895"/>
      <c r="E122" s="952" t="s">
        <v>155</v>
      </c>
      <c r="F122" s="953"/>
      <c r="G122" s="953"/>
      <c r="H122" s="953"/>
      <c r="I122" s="953"/>
      <c r="J122" s="953"/>
      <c r="K122" s="954"/>
      <c r="L122" s="966" t="s">
        <v>65</v>
      </c>
      <c r="M122" s="959"/>
      <c r="N122" s="959">
        <f>(N120-N118)/N118*100</f>
        <v>-0.3587755350161404</v>
      </c>
      <c r="O122" s="959"/>
      <c r="P122" s="959">
        <f>(P120-P118)/P118*100</f>
        <v>-0.38581277648814455</v>
      </c>
      <c r="Q122" s="959"/>
      <c r="R122" s="959">
        <f>(R120-R118)/R118*100</f>
        <v>-0.365689362818926</v>
      </c>
      <c r="S122" s="959"/>
      <c r="T122" s="959">
        <f>(T120-T118)/T118*100</f>
        <v>-0.2402109386303504</v>
      </c>
      <c r="U122" s="959"/>
      <c r="V122" s="959">
        <f>(V120-V118)/V118*100</f>
        <v>-0.25751272324174979</v>
      </c>
      <c r="W122" s="959"/>
      <c r="X122" s="959">
        <f>(X120-X118)/X118*100</f>
        <v>-5.1506395256649525E-2</v>
      </c>
      <c r="Y122" s="959"/>
      <c r="Z122" s="959">
        <f>(Z120-Z118)/Z118*100</f>
        <v>-0.1297741886945733</v>
      </c>
      <c r="AA122" s="959"/>
      <c r="AB122" s="959">
        <f>(AB120-AB118)/AB118*100</f>
        <v>-0.13996083389932831</v>
      </c>
      <c r="AC122" s="959"/>
      <c r="AD122" s="959">
        <f>(AD120-AD118)/AD118*100</f>
        <v>-1.1779206557073261E-2</v>
      </c>
      <c r="AE122" s="959"/>
      <c r="AF122" s="959">
        <f>(AF120-AF118)/AF118*100</f>
        <v>-5.0436389744633811E-2</v>
      </c>
      <c r="AG122" s="959"/>
      <c r="AH122" s="966" t="s">
        <v>65</v>
      </c>
      <c r="AI122" s="997"/>
    </row>
    <row r="123" spans="2:35" s="52" customFormat="1" ht="18" customHeight="1" x14ac:dyDescent="0.25">
      <c r="B123" s="69"/>
      <c r="C123" s="69"/>
      <c r="D123" s="69"/>
      <c r="E123" s="114"/>
      <c r="F123" s="114"/>
      <c r="G123" s="114"/>
      <c r="H123" s="114"/>
      <c r="I123" s="114"/>
      <c r="J123" s="114"/>
      <c r="K123" s="114"/>
      <c r="L123" s="669"/>
      <c r="M123" s="670"/>
      <c r="N123" s="670"/>
      <c r="O123" s="670"/>
      <c r="P123" s="670"/>
      <c r="Q123" s="670"/>
      <c r="R123" s="670"/>
      <c r="S123" s="670"/>
      <c r="T123" s="670"/>
      <c r="U123" s="670"/>
      <c r="V123" s="670"/>
      <c r="W123" s="670"/>
      <c r="X123" s="670"/>
      <c r="Y123" s="670"/>
      <c r="Z123" s="670"/>
      <c r="AA123" s="670"/>
      <c r="AB123" s="670"/>
      <c r="AC123" s="670"/>
      <c r="AD123" s="670"/>
      <c r="AE123" s="670"/>
      <c r="AF123" s="670"/>
      <c r="AG123" s="670"/>
      <c r="AH123" s="669"/>
      <c r="AI123" s="670"/>
    </row>
    <row r="124" spans="2:35" s="52" customFormat="1" ht="6" customHeight="1" thickBot="1" x14ac:dyDescent="0.3">
      <c r="B124" s="53"/>
      <c r="R124" s="57"/>
      <c r="Z124" s="58"/>
    </row>
    <row r="125" spans="2:35" s="52" customFormat="1" ht="18" customHeight="1" thickBot="1" x14ac:dyDescent="0.3">
      <c r="C125" s="890" t="s">
        <v>68</v>
      </c>
      <c r="D125" s="891"/>
      <c r="E125" s="952" t="s">
        <v>63</v>
      </c>
      <c r="F125" s="953"/>
      <c r="G125" s="953"/>
      <c r="H125" s="953"/>
      <c r="I125" s="953"/>
      <c r="J125" s="953"/>
      <c r="K125" s="954"/>
      <c r="L125" s="949">
        <f>'Dia3'!P20</f>
        <v>44963.444444444445</v>
      </c>
      <c r="M125" s="950"/>
      <c r="N125" s="950"/>
      <c r="O125" s="951"/>
      <c r="P125" s="56"/>
      <c r="Q125" s="56"/>
      <c r="R125" s="56"/>
      <c r="S125" s="111"/>
      <c r="T125" s="111"/>
      <c r="U125" s="111"/>
      <c r="V125" s="112"/>
      <c r="W125" s="58"/>
      <c r="X125" s="58"/>
      <c r="Y125" s="58"/>
      <c r="Z125" s="58"/>
      <c r="AA125" s="58"/>
      <c r="AB125" s="58"/>
      <c r="AC125" s="58"/>
      <c r="AD125" s="58"/>
      <c r="AE125" s="58"/>
      <c r="AF125" s="58"/>
      <c r="AG125" s="113"/>
      <c r="AH125" s="113"/>
      <c r="AI125" s="112"/>
    </row>
    <row r="126" spans="2:35" s="52" customFormat="1" ht="18" customHeight="1" thickBot="1" x14ac:dyDescent="0.3">
      <c r="C126" s="892"/>
      <c r="D126" s="893"/>
      <c r="E126" s="967" t="s">
        <v>348</v>
      </c>
      <c r="F126" s="968"/>
      <c r="G126" s="968"/>
      <c r="H126" s="968"/>
      <c r="I126" s="968"/>
      <c r="J126" s="968"/>
      <c r="K126" s="969"/>
      <c r="L126" s="999">
        <v>1</v>
      </c>
      <c r="M126" s="999"/>
      <c r="N126" s="999">
        <v>2</v>
      </c>
      <c r="O126" s="999"/>
      <c r="P126" s="999">
        <v>3</v>
      </c>
      <c r="Q126" s="999"/>
      <c r="R126" s="995">
        <v>4</v>
      </c>
      <c r="S126" s="995"/>
      <c r="T126" s="995">
        <v>5</v>
      </c>
      <c r="U126" s="995"/>
      <c r="V126" s="995">
        <v>6</v>
      </c>
      <c r="W126" s="995"/>
      <c r="X126" s="999">
        <v>7</v>
      </c>
      <c r="Y126" s="999"/>
      <c r="Z126" s="1001">
        <v>8</v>
      </c>
      <c r="AA126" s="1001"/>
      <c r="AB126" s="1001">
        <v>9</v>
      </c>
      <c r="AC126" s="1001"/>
      <c r="AD126" s="1001">
        <v>10</v>
      </c>
      <c r="AE126" s="1001"/>
      <c r="AF126" s="1001">
        <v>11</v>
      </c>
      <c r="AG126" s="1001"/>
      <c r="AH126" s="1001">
        <v>12</v>
      </c>
      <c r="AI126" s="1016"/>
    </row>
    <row r="127" spans="2:35" s="52" customFormat="1" ht="18" customHeight="1" x14ac:dyDescent="0.25">
      <c r="C127" s="892"/>
      <c r="D127" s="893"/>
      <c r="E127" s="963" t="s">
        <v>89</v>
      </c>
      <c r="F127" s="964"/>
      <c r="G127" s="964"/>
      <c r="H127" s="964"/>
      <c r="I127" s="964"/>
      <c r="J127" s="964"/>
      <c r="K127" s="965"/>
      <c r="L127" s="885">
        <f>'Dia3'!$G$6</f>
        <v>-9.0364749999999994E-2</v>
      </c>
      <c r="M127" s="885"/>
      <c r="N127" s="885">
        <f>'Dia3'!$G$7</f>
        <v>46.969378000000006</v>
      </c>
      <c r="O127" s="885"/>
      <c r="P127" s="885">
        <f>'Dia3'!$G$8</f>
        <v>93.531230625000006</v>
      </c>
      <c r="Q127" s="885"/>
      <c r="R127" s="885">
        <f>'Dia3'!$G$9</f>
        <v>129.61516499999999</v>
      </c>
      <c r="S127" s="885"/>
      <c r="T127" s="885">
        <f>'Dia3'!$G$10</f>
        <v>183.02462499999999</v>
      </c>
      <c r="U127" s="885"/>
      <c r="V127" s="885">
        <f>'Dia3'!$G$11</f>
        <v>224.23182937500002</v>
      </c>
      <c r="W127" s="885"/>
      <c r="X127" s="885">
        <f>'Dia3'!$G$12</f>
        <v>270.43952100000001</v>
      </c>
      <c r="Y127" s="885"/>
      <c r="Z127" s="885">
        <f>'Dia3'!$G$13</f>
        <v>326.46265237499995</v>
      </c>
      <c r="AA127" s="885"/>
      <c r="AB127" s="885">
        <f>'Dia3'!$G$14</f>
        <v>367.300345875</v>
      </c>
      <c r="AC127" s="885"/>
      <c r="AD127" s="885">
        <f>'Dia3'!$G$15</f>
        <v>407.67142912499997</v>
      </c>
      <c r="AE127" s="885"/>
      <c r="AF127" s="885">
        <f>'Dia3'!$G$16</f>
        <v>456.41921725000003</v>
      </c>
      <c r="AG127" s="885"/>
      <c r="AH127" s="885">
        <f>'Dia1'!$G$17</f>
        <v>-0.154864</v>
      </c>
      <c r="AI127" s="886"/>
    </row>
    <row r="128" spans="2:35" s="52" customFormat="1" ht="18" customHeight="1" thickBot="1" x14ac:dyDescent="0.3">
      <c r="C128" s="892"/>
      <c r="D128" s="893"/>
      <c r="E128" s="960" t="s">
        <v>154</v>
      </c>
      <c r="F128" s="961"/>
      <c r="G128" s="961"/>
      <c r="H128" s="961"/>
      <c r="I128" s="961"/>
      <c r="J128" s="961"/>
      <c r="K128" s="962"/>
      <c r="L128" s="888">
        <f>'Dia3'!$H$6</f>
        <v>5.8556822288269694E-2</v>
      </c>
      <c r="M128" s="888"/>
      <c r="N128" s="888">
        <f>'Dia3'!$H$7</f>
        <v>9.9893517859195993E-2</v>
      </c>
      <c r="O128" s="888"/>
      <c r="P128" s="888">
        <f>'Dia3'!$H$8</f>
        <v>0.15035083156873535</v>
      </c>
      <c r="Q128" s="888"/>
      <c r="R128" s="888">
        <f>'Dia3'!$H$9</f>
        <v>0.18542732220622626</v>
      </c>
      <c r="S128" s="888"/>
      <c r="T128" s="888">
        <f>'Dia3'!$H$10</f>
        <v>0.1717502942871264</v>
      </c>
      <c r="U128" s="888"/>
      <c r="V128" s="888">
        <f>'Dia3'!$H$11</f>
        <v>0.15206486183387241</v>
      </c>
      <c r="W128" s="888"/>
      <c r="X128" s="888">
        <f>'Dia3'!$H$12</f>
        <v>0.23184567470872619</v>
      </c>
      <c r="Y128" s="888"/>
      <c r="Z128" s="888">
        <f>'Dia3'!$H$13</f>
        <v>0.2413171813153393</v>
      </c>
      <c r="AA128" s="888"/>
      <c r="AB128" s="888">
        <f>'Dia3'!$H$14</f>
        <v>0.39090495720513191</v>
      </c>
      <c r="AC128" s="888"/>
      <c r="AD128" s="888">
        <f>'Dia3'!$H$15</f>
        <v>0.48606683427558045</v>
      </c>
      <c r="AE128" s="888"/>
      <c r="AF128" s="888">
        <f>'Dia3'!$H$16</f>
        <v>0.26634180125800738</v>
      </c>
      <c r="AG128" s="888"/>
      <c r="AH128" s="888">
        <f>'Dia1'!$H$17</f>
        <v>0.16234061719465914</v>
      </c>
      <c r="AI128" s="996"/>
    </row>
    <row r="129" spans="2:35" s="52" customFormat="1" ht="18" customHeight="1" x14ac:dyDescent="0.25">
      <c r="C129" s="892"/>
      <c r="D129" s="893"/>
      <c r="E129" s="963" t="s">
        <v>90</v>
      </c>
      <c r="F129" s="964"/>
      <c r="G129" s="964"/>
      <c r="H129" s="964"/>
      <c r="I129" s="964"/>
      <c r="J129" s="964"/>
      <c r="K129" s="965"/>
      <c r="L129" s="885">
        <f>'Dia3'!$I$6</f>
        <v>-5.2101249999999988E-2</v>
      </c>
      <c r="M129" s="885"/>
      <c r="N129" s="885">
        <f>'Dia3'!$I$7</f>
        <v>46.678749999999994</v>
      </c>
      <c r="O129" s="885"/>
      <c r="P129" s="885">
        <f>'Dia3'!$I$8</f>
        <v>93.188749999999999</v>
      </c>
      <c r="Q129" s="885"/>
      <c r="R129" s="885">
        <f>'Dia3'!$I$9</f>
        <v>129.08750000000001</v>
      </c>
      <c r="S129" s="885"/>
      <c r="T129" s="885">
        <f>'Dia3'!$I$10</f>
        <v>182.48750000000001</v>
      </c>
      <c r="U129" s="885"/>
      <c r="V129" s="885">
        <f>'Dia3'!$I$11</f>
        <v>223.9375</v>
      </c>
      <c r="W129" s="885"/>
      <c r="X129" s="885">
        <f>'Dia3'!$I$12</f>
        <v>270.01249999999999</v>
      </c>
      <c r="Y129" s="885"/>
      <c r="Z129" s="885">
        <f>'Dia3'!$I$13</f>
        <v>326.33750000000003</v>
      </c>
      <c r="AA129" s="885"/>
      <c r="AB129" s="885">
        <f>'Dia3'!$I$14</f>
        <v>367</v>
      </c>
      <c r="AC129" s="885"/>
      <c r="AD129" s="885">
        <f>'Dia3'!$I$15</f>
        <v>407.2</v>
      </c>
      <c r="AE129" s="885"/>
      <c r="AF129" s="885">
        <f>'Dia3'!$I$16</f>
        <v>456.22499999999997</v>
      </c>
      <c r="AG129" s="885"/>
      <c r="AH129" s="885">
        <f>'Dia1'!$I$17</f>
        <v>0.1189925</v>
      </c>
      <c r="AI129" s="886"/>
    </row>
    <row r="130" spans="2:35" s="52" customFormat="1" ht="18" customHeight="1" thickBot="1" x14ac:dyDescent="0.3">
      <c r="C130" s="892"/>
      <c r="D130" s="893"/>
      <c r="E130" s="970" t="s">
        <v>379</v>
      </c>
      <c r="F130" s="971"/>
      <c r="G130" s="971"/>
      <c r="H130" s="971"/>
      <c r="I130" s="971"/>
      <c r="J130" s="971"/>
      <c r="K130" s="972"/>
      <c r="L130" s="888">
        <f>'Dia3'!$J$6</f>
        <v>0.36409590888891191</v>
      </c>
      <c r="M130" s="888"/>
      <c r="N130" s="888">
        <f>'Dia3'!$J$7</f>
        <v>0.31316073006867068</v>
      </c>
      <c r="O130" s="888"/>
      <c r="P130" s="888">
        <f>'Dia3'!$J$8</f>
        <v>0.25974919221653947</v>
      </c>
      <c r="Q130" s="888"/>
      <c r="R130" s="887">
        <f>'Dia3'!$J$9</f>
        <v>0.50832357523811589</v>
      </c>
      <c r="S130" s="887"/>
      <c r="T130" s="887">
        <f>'Dia3'!$J$10</f>
        <v>0.35632048174963105</v>
      </c>
      <c r="U130" s="887"/>
      <c r="V130" s="887">
        <f>'Dia3'!$J$11</f>
        <v>0.44057592178550087</v>
      </c>
      <c r="W130" s="887"/>
      <c r="X130" s="888">
        <f>'Dia3'!$J$12</f>
        <v>0.42573465914815978</v>
      </c>
      <c r="Y130" s="888"/>
      <c r="Z130" s="896">
        <f>'Dia3'!$J$13</f>
        <v>0.49551560448256216</v>
      </c>
      <c r="AA130" s="896"/>
      <c r="AB130" s="896">
        <f>'Dia3'!$J$14</f>
        <v>0.44077853201546147</v>
      </c>
      <c r="AC130" s="896"/>
      <c r="AD130" s="896">
        <f>'Dia3'!$J$15</f>
        <v>0.53184315625675738</v>
      </c>
      <c r="AE130" s="896"/>
      <c r="AF130" s="896">
        <f>'Dia3'!$J$16</f>
        <v>0.218762754730184</v>
      </c>
      <c r="AG130" s="896"/>
      <c r="AH130" s="896">
        <f>'Dia3'!$J$17</f>
        <v>0.39739291452226466</v>
      </c>
      <c r="AI130" s="897"/>
    </row>
    <row r="131" spans="2:35" s="52" customFormat="1" ht="18" customHeight="1" thickBot="1" x14ac:dyDescent="0.3">
      <c r="C131" s="894"/>
      <c r="D131" s="895"/>
      <c r="E131" s="952" t="s">
        <v>155</v>
      </c>
      <c r="F131" s="953"/>
      <c r="G131" s="953"/>
      <c r="H131" s="953"/>
      <c r="I131" s="953"/>
      <c r="J131" s="953"/>
      <c r="K131" s="954"/>
      <c r="L131" s="973" t="s">
        <v>65</v>
      </c>
      <c r="M131" s="974"/>
      <c r="N131" s="974">
        <f>(N129-N127)/N127*100</f>
        <v>-0.61876058908000076</v>
      </c>
      <c r="O131" s="974"/>
      <c r="P131" s="974">
        <f>(P129-P127)/P127*100</f>
        <v>-0.36616713231662068</v>
      </c>
      <c r="Q131" s="974"/>
      <c r="R131" s="974">
        <f>(R129-R127)/R127*100</f>
        <v>-0.40710128324875006</v>
      </c>
      <c r="S131" s="974"/>
      <c r="T131" s="974">
        <f>(T129-T127)/T127*100</f>
        <v>-0.29347143861104746</v>
      </c>
      <c r="U131" s="974"/>
      <c r="V131" s="974">
        <f>(V129-V127)/V127*100</f>
        <v>-0.13126119330177183</v>
      </c>
      <c r="W131" s="974"/>
      <c r="X131" s="974">
        <f>(X129-X127)/X127*100</f>
        <v>-0.15789888934170415</v>
      </c>
      <c r="Y131" s="974"/>
      <c r="Z131" s="974">
        <f>(Z129-Z127)/Z127*100</f>
        <v>-3.8335893582140644E-2</v>
      </c>
      <c r="AA131" s="974"/>
      <c r="AB131" s="974">
        <f>(AB129-AB127)/AB127*100</f>
        <v>-8.1771193077563559E-2</v>
      </c>
      <c r="AC131" s="974"/>
      <c r="AD131" s="974">
        <f>(AD129-AD127)/AD127*100</f>
        <v>-0.11563948104281713</v>
      </c>
      <c r="AE131" s="974"/>
      <c r="AF131" s="974">
        <f>(AF129-AF127)/AF127*100</f>
        <v>-4.2552382252933098E-2</v>
      </c>
      <c r="AG131" s="974"/>
      <c r="AH131" s="973" t="s">
        <v>65</v>
      </c>
      <c r="AI131" s="1013"/>
    </row>
    <row r="132" spans="2:35" s="52" customFormat="1" ht="18" customHeight="1" x14ac:dyDescent="0.25">
      <c r="C132" s="69"/>
      <c r="D132" s="69"/>
      <c r="E132" s="114"/>
      <c r="F132" s="114"/>
      <c r="G132" s="114"/>
      <c r="H132" s="114"/>
      <c r="I132" s="114"/>
      <c r="J132" s="114"/>
      <c r="K132" s="114"/>
      <c r="L132" s="115"/>
      <c r="M132" s="116"/>
      <c r="N132" s="116"/>
      <c r="O132" s="116"/>
      <c r="P132" s="116"/>
      <c r="Q132" s="116"/>
      <c r="R132" s="116"/>
      <c r="S132" s="116"/>
      <c r="T132" s="116"/>
      <c r="U132" s="116"/>
      <c r="V132" s="116"/>
      <c r="W132" s="116"/>
      <c r="X132" s="116"/>
      <c r="Y132" s="116"/>
      <c r="Z132" s="116"/>
      <c r="AA132" s="116"/>
      <c r="AB132" s="116"/>
      <c r="AC132" s="116"/>
      <c r="AD132" s="116"/>
      <c r="AE132" s="116"/>
      <c r="AF132" s="116"/>
      <c r="AG132" s="116"/>
      <c r="AH132" s="115"/>
      <c r="AI132" s="116"/>
    </row>
    <row r="133" spans="2:35" s="52" customFormat="1" ht="7.5" customHeight="1" thickBot="1" x14ac:dyDescent="0.3">
      <c r="B133" s="53"/>
      <c r="H133" s="53"/>
      <c r="I133" s="55"/>
      <c r="J133" s="55"/>
      <c r="K133" s="55"/>
      <c r="L133" s="55"/>
      <c r="O133" s="56"/>
      <c r="P133" s="56"/>
      <c r="Q133" s="56"/>
      <c r="R133" s="57"/>
      <c r="S133" s="57"/>
      <c r="T133" s="57"/>
      <c r="V133" s="58"/>
      <c r="W133" s="58"/>
      <c r="X133" s="58"/>
      <c r="Y133" s="58"/>
      <c r="Z133" s="58"/>
      <c r="AA133" s="58"/>
      <c r="AB133" s="58"/>
      <c r="AC133" s="58"/>
      <c r="AD133" s="58"/>
      <c r="AE133" s="58"/>
      <c r="AF133" s="59"/>
      <c r="AG133" s="59"/>
    </row>
    <row r="134" spans="2:35" s="52" customFormat="1" ht="18" customHeight="1" thickBot="1" x14ac:dyDescent="0.3">
      <c r="C134" s="890" t="s">
        <v>69</v>
      </c>
      <c r="D134" s="891"/>
      <c r="E134" s="952" t="s">
        <v>63</v>
      </c>
      <c r="F134" s="953"/>
      <c r="G134" s="953"/>
      <c r="H134" s="953"/>
      <c r="I134" s="953"/>
      <c r="J134" s="953"/>
      <c r="K134" s="954"/>
      <c r="L134" s="949">
        <f>'Dia4'!P20</f>
        <v>44964.42291666667</v>
      </c>
      <c r="M134" s="950"/>
      <c r="N134" s="950"/>
      <c r="O134" s="951"/>
      <c r="P134" s="56"/>
      <c r="Q134" s="56"/>
      <c r="R134" s="56"/>
      <c r="S134" s="111"/>
      <c r="T134" s="111"/>
      <c r="U134" s="111"/>
      <c r="V134" s="112"/>
      <c r="W134" s="58"/>
      <c r="X134" s="58"/>
      <c r="Y134" s="58"/>
      <c r="Z134" s="58"/>
      <c r="AA134" s="58"/>
      <c r="AB134" s="58"/>
      <c r="AC134" s="58"/>
      <c r="AD134" s="58"/>
      <c r="AE134" s="58"/>
      <c r="AF134" s="58"/>
      <c r="AG134" s="113"/>
      <c r="AH134" s="113"/>
      <c r="AI134" s="112"/>
    </row>
    <row r="135" spans="2:35" s="52" customFormat="1" ht="18" customHeight="1" thickBot="1" x14ac:dyDescent="0.3">
      <c r="C135" s="892"/>
      <c r="D135" s="893"/>
      <c r="E135" s="967" t="s">
        <v>348</v>
      </c>
      <c r="F135" s="968"/>
      <c r="G135" s="968"/>
      <c r="H135" s="968"/>
      <c r="I135" s="968"/>
      <c r="J135" s="968"/>
      <c r="K135" s="969"/>
      <c r="L135" s="958">
        <v>1</v>
      </c>
      <c r="M135" s="958"/>
      <c r="N135" s="958">
        <v>2</v>
      </c>
      <c r="O135" s="958"/>
      <c r="P135" s="958">
        <v>3</v>
      </c>
      <c r="Q135" s="958"/>
      <c r="R135" s="998">
        <v>4</v>
      </c>
      <c r="S135" s="998"/>
      <c r="T135" s="998">
        <v>5</v>
      </c>
      <c r="U135" s="998"/>
      <c r="V135" s="998">
        <v>6</v>
      </c>
      <c r="W135" s="998"/>
      <c r="X135" s="958">
        <v>7</v>
      </c>
      <c r="Y135" s="958"/>
      <c r="Z135" s="1002">
        <v>8</v>
      </c>
      <c r="AA135" s="1002"/>
      <c r="AB135" s="1002">
        <v>9</v>
      </c>
      <c r="AC135" s="1002"/>
      <c r="AD135" s="1002">
        <v>10</v>
      </c>
      <c r="AE135" s="1002"/>
      <c r="AF135" s="1002">
        <v>11</v>
      </c>
      <c r="AG135" s="1002"/>
      <c r="AH135" s="1002">
        <v>12</v>
      </c>
      <c r="AI135" s="1012"/>
    </row>
    <row r="136" spans="2:35" s="52" customFormat="1" ht="18" customHeight="1" x14ac:dyDescent="0.25">
      <c r="C136" s="892"/>
      <c r="D136" s="893"/>
      <c r="E136" s="963" t="s">
        <v>89</v>
      </c>
      <c r="F136" s="964"/>
      <c r="G136" s="964"/>
      <c r="H136" s="964"/>
      <c r="I136" s="964"/>
      <c r="J136" s="964"/>
      <c r="K136" s="965"/>
      <c r="L136" s="885">
        <f>'Dia4'!$G$6</f>
        <v>9.7366249999999988E-3</v>
      </c>
      <c r="M136" s="885"/>
      <c r="N136" s="885">
        <f>'Dia4'!$G$7</f>
        <v>46.76029475</v>
      </c>
      <c r="O136" s="885"/>
      <c r="P136" s="885">
        <f>'Dia4'!$G$8</f>
        <v>93.192116874999996</v>
      </c>
      <c r="Q136" s="885"/>
      <c r="R136" s="885">
        <f>'Dia4'!$G$9</f>
        <v>128.626309625</v>
      </c>
      <c r="S136" s="885"/>
      <c r="T136" s="885">
        <f>'Dia4'!$G$10</f>
        <v>181.62915849999999</v>
      </c>
      <c r="U136" s="885"/>
      <c r="V136" s="885">
        <f>'Dia4'!$G$11</f>
        <v>223.06224599999999</v>
      </c>
      <c r="W136" s="885"/>
      <c r="X136" s="885">
        <f>'Dia4'!$G$12</f>
        <v>268.86978499999998</v>
      </c>
      <c r="Y136" s="885"/>
      <c r="Z136" s="885">
        <f>'Dia4'!$G$13</f>
        <v>324.60509637500002</v>
      </c>
      <c r="AA136" s="885"/>
      <c r="AB136" s="885">
        <f>'Dia4'!$G$14</f>
        <v>365.092827</v>
      </c>
      <c r="AC136" s="885"/>
      <c r="AD136" s="885">
        <f>'Dia4'!$G$15</f>
        <v>409.15385624999999</v>
      </c>
      <c r="AE136" s="885"/>
      <c r="AF136" s="885">
        <f>'Dia4'!$G$16</f>
        <v>458.25604699999997</v>
      </c>
      <c r="AG136" s="885"/>
      <c r="AH136" s="885">
        <f>'Dia4'!$G$17</f>
        <v>-2.1452499999999999E-2</v>
      </c>
      <c r="AI136" s="886"/>
    </row>
    <row r="137" spans="2:35" s="52" customFormat="1" ht="18" customHeight="1" thickBot="1" x14ac:dyDescent="0.3">
      <c r="C137" s="892"/>
      <c r="D137" s="893"/>
      <c r="E137" s="960" t="s">
        <v>154</v>
      </c>
      <c r="F137" s="961"/>
      <c r="G137" s="961"/>
      <c r="H137" s="961"/>
      <c r="I137" s="961"/>
      <c r="J137" s="961"/>
      <c r="K137" s="962"/>
      <c r="L137" s="888">
        <f>'Dia4'!$H$6</f>
        <v>7.9871674380019464E-2</v>
      </c>
      <c r="M137" s="888"/>
      <c r="N137" s="888">
        <f>'Dia4'!$H$7</f>
        <v>0.19974880957467483</v>
      </c>
      <c r="O137" s="888"/>
      <c r="P137" s="888">
        <f>'Dia4'!$H$8</f>
        <v>0.18643455698634973</v>
      </c>
      <c r="Q137" s="888"/>
      <c r="R137" s="888">
        <f>'Dia4'!$H$9</f>
        <v>0.16704792616829123</v>
      </c>
      <c r="S137" s="888"/>
      <c r="T137" s="888">
        <f>'Dia4'!$H$10</f>
        <v>0.13737005546229869</v>
      </c>
      <c r="U137" s="888"/>
      <c r="V137" s="888">
        <f>'Dia4'!$H$11</f>
        <v>0.26731159054824011</v>
      </c>
      <c r="W137" s="888"/>
      <c r="X137" s="888">
        <f>'Dia4'!$H$12</f>
        <v>0.1732216702692175</v>
      </c>
      <c r="Y137" s="888"/>
      <c r="Z137" s="888">
        <f>'Dia4'!$H$13</f>
        <v>0.40767802243189455</v>
      </c>
      <c r="AA137" s="888"/>
      <c r="AB137" s="888">
        <f>'Dia4'!$H$14</f>
        <v>0.21128072582433644</v>
      </c>
      <c r="AC137" s="888"/>
      <c r="AD137" s="888">
        <f>'Dia4'!$H$15</f>
        <v>0.3310172430250829</v>
      </c>
      <c r="AE137" s="888"/>
      <c r="AF137" s="888">
        <f>'Dia4'!$H$16</f>
        <v>0.27953398625877018</v>
      </c>
      <c r="AG137" s="888"/>
      <c r="AH137" s="888">
        <f>'Dia4'!$H$17</f>
        <v>0.10242018149340909</v>
      </c>
      <c r="AI137" s="996"/>
    </row>
    <row r="138" spans="2:35" s="52" customFormat="1" ht="18" customHeight="1" x14ac:dyDescent="0.25">
      <c r="C138" s="892"/>
      <c r="D138" s="893"/>
      <c r="E138" s="963" t="s">
        <v>90</v>
      </c>
      <c r="F138" s="964"/>
      <c r="G138" s="964"/>
      <c r="H138" s="964"/>
      <c r="I138" s="964"/>
      <c r="J138" s="964"/>
      <c r="K138" s="965"/>
      <c r="L138" s="885">
        <f>'Dia4'!$I$6</f>
        <v>-0.22391375000000002</v>
      </c>
      <c r="M138" s="885"/>
      <c r="N138" s="885">
        <f>'Dia4'!$I$7</f>
        <v>46.831250000000004</v>
      </c>
      <c r="O138" s="885"/>
      <c r="P138" s="885">
        <f>'Dia4'!$I$8</f>
        <v>92.813750000000027</v>
      </c>
      <c r="Q138" s="885"/>
      <c r="R138" s="885">
        <f>'Dia4'!$I$9</f>
        <v>128.46250000000001</v>
      </c>
      <c r="S138" s="885"/>
      <c r="T138" s="885">
        <f>'Dia4'!$I$10</f>
        <v>181.31250000000003</v>
      </c>
      <c r="U138" s="885"/>
      <c r="V138" s="885">
        <f>'Dia4'!$I$11</f>
        <v>222.63750000000002</v>
      </c>
      <c r="W138" s="885"/>
      <c r="X138" s="885">
        <f>'Dia4'!$I$12</f>
        <v>268.41249999999997</v>
      </c>
      <c r="Y138" s="885"/>
      <c r="Z138" s="885">
        <f>'Dia4'!$I$13</f>
        <v>324.40000000000003</v>
      </c>
      <c r="AA138" s="885"/>
      <c r="AB138" s="885">
        <f>'Dia4'!$I$14</f>
        <v>364.57499999999999</v>
      </c>
      <c r="AC138" s="885"/>
      <c r="AD138" s="885">
        <f>'Dia4'!$I$15</f>
        <v>408.92500000000001</v>
      </c>
      <c r="AE138" s="885"/>
      <c r="AF138" s="885">
        <f>'Dia4'!$I$16</f>
        <v>458.08749999999992</v>
      </c>
      <c r="AG138" s="885"/>
      <c r="AH138" s="885">
        <f>'Dia4'!$I$17</f>
        <v>-0.247082625</v>
      </c>
      <c r="AI138" s="886"/>
    </row>
    <row r="139" spans="2:35" s="52" customFormat="1" ht="18" customHeight="1" thickBot="1" x14ac:dyDescent="0.3">
      <c r="C139" s="892"/>
      <c r="D139" s="893"/>
      <c r="E139" s="970" t="s">
        <v>379</v>
      </c>
      <c r="F139" s="971"/>
      <c r="G139" s="971"/>
      <c r="H139" s="971"/>
      <c r="I139" s="971"/>
      <c r="J139" s="971"/>
      <c r="K139" s="972"/>
      <c r="L139" s="888">
        <f>'Dia4'!$J$6</f>
        <v>0.25962611815221076</v>
      </c>
      <c r="M139" s="888"/>
      <c r="N139" s="888">
        <f>'Dia4'!$J$7</f>
        <v>0.37011339961075246</v>
      </c>
      <c r="O139" s="888"/>
      <c r="P139" s="888">
        <f>'Dia4'!$J$8</f>
        <v>0.342050017228059</v>
      </c>
      <c r="Q139" s="888"/>
      <c r="R139" s="887">
        <f>'Dia4'!$J$9</f>
        <v>0.42405356804468608</v>
      </c>
      <c r="S139" s="887"/>
      <c r="T139" s="887">
        <f>'Dia4'!$J$10</f>
        <v>0.13562026818605877</v>
      </c>
      <c r="U139" s="887"/>
      <c r="V139" s="887">
        <f>'Dia4'!$J$11</f>
        <v>0.31139088893910455</v>
      </c>
      <c r="W139" s="887"/>
      <c r="X139" s="888">
        <f>'Dia4'!$J$12</f>
        <v>0.54099775547461448</v>
      </c>
      <c r="Y139" s="888"/>
      <c r="Z139" s="896">
        <f>'Dia4'!$J$13</f>
        <v>0.56820519432433036</v>
      </c>
      <c r="AA139" s="896"/>
      <c r="AB139" s="896">
        <f>'Dia4'!$J$14</f>
        <v>0.23145502494313699</v>
      </c>
      <c r="AC139" s="896"/>
      <c r="AD139" s="896">
        <f>'Dia4'!$J$15</f>
        <v>0.5922113522335547</v>
      </c>
      <c r="AE139" s="896"/>
      <c r="AF139" s="896">
        <f>'Dia4'!$J$16</f>
        <v>0.39438016467072279</v>
      </c>
      <c r="AG139" s="896"/>
      <c r="AH139" s="896">
        <f>'Dia4'!$J$17</f>
        <v>0.27148149189898085</v>
      </c>
      <c r="AI139" s="897"/>
    </row>
    <row r="140" spans="2:35" s="52" customFormat="1" ht="18" customHeight="1" thickBot="1" x14ac:dyDescent="0.3">
      <c r="C140" s="894"/>
      <c r="D140" s="895"/>
      <c r="E140" s="952" t="s">
        <v>155</v>
      </c>
      <c r="F140" s="953"/>
      <c r="G140" s="953"/>
      <c r="H140" s="953"/>
      <c r="I140" s="953"/>
      <c r="J140" s="953"/>
      <c r="K140" s="954"/>
      <c r="L140" s="1014" t="s">
        <v>65</v>
      </c>
      <c r="M140" s="1000"/>
      <c r="N140" s="1000">
        <f>(N138-N136)/N136*100</f>
        <v>0.15174252082746839</v>
      </c>
      <c r="O140" s="1000"/>
      <c r="P140" s="1000">
        <f>(P138-P136)/P136*100</f>
        <v>-0.4060073831217702</v>
      </c>
      <c r="Q140" s="1000"/>
      <c r="R140" s="1000">
        <f>(R138-R136)/R136*100</f>
        <v>-0.12735312509359337</v>
      </c>
      <c r="S140" s="1000"/>
      <c r="T140" s="1000">
        <f>(T138-T136)/T136*100</f>
        <v>-0.17434342735225525</v>
      </c>
      <c r="U140" s="1000"/>
      <c r="V140" s="1000">
        <f>(V138-V136)/V136*100</f>
        <v>-0.19041590749515297</v>
      </c>
      <c r="W140" s="1000"/>
      <c r="X140" s="1000">
        <f>(X138-X136)/X136*100</f>
        <v>-0.17007675295311186</v>
      </c>
      <c r="Y140" s="1000"/>
      <c r="Z140" s="1000">
        <f>(Z138-Z136)/Z136*100</f>
        <v>-6.3183350258630797E-2</v>
      </c>
      <c r="AA140" s="1000"/>
      <c r="AB140" s="1000">
        <f>(AB138-AB136)/AB136*100</f>
        <v>-0.1418343395719498</v>
      </c>
      <c r="AC140" s="1000"/>
      <c r="AD140" s="1000">
        <f>(AD138-AD136)/AD136*100</f>
        <v>-5.5934032272726121E-2</v>
      </c>
      <c r="AE140" s="1000"/>
      <c r="AF140" s="1000">
        <f>(AF138-AF136)/AF136*100</f>
        <v>-3.6780092942242486E-2</v>
      </c>
      <c r="AG140" s="1000"/>
      <c r="AH140" s="1014" t="s">
        <v>65</v>
      </c>
      <c r="AI140" s="1015"/>
    </row>
    <row r="141" spans="2:35" s="52" customFormat="1" ht="18" customHeight="1" x14ac:dyDescent="0.25">
      <c r="C141" s="69"/>
      <c r="D141" s="69"/>
      <c r="E141" s="114"/>
      <c r="F141" s="114"/>
      <c r="G141" s="114"/>
      <c r="H141" s="114"/>
      <c r="I141" s="114"/>
      <c r="J141" s="114"/>
      <c r="K141" s="114"/>
      <c r="L141" s="115"/>
      <c r="M141" s="116"/>
      <c r="N141" s="116"/>
      <c r="O141" s="116"/>
      <c r="P141" s="116"/>
      <c r="Q141" s="116"/>
      <c r="R141" s="116"/>
      <c r="S141" s="116"/>
      <c r="T141" s="116"/>
      <c r="U141" s="116"/>
      <c r="V141" s="116"/>
      <c r="W141" s="116"/>
      <c r="X141" s="116"/>
      <c r="Y141" s="116"/>
      <c r="Z141" s="116"/>
      <c r="AA141" s="116"/>
      <c r="AB141" s="116"/>
      <c r="AC141" s="116"/>
      <c r="AD141" s="116"/>
      <c r="AE141" s="116"/>
      <c r="AF141" s="116"/>
      <c r="AG141" s="116"/>
      <c r="AH141" s="115"/>
      <c r="AI141" s="116"/>
    </row>
    <row r="142" spans="2:35" s="52" customFormat="1" ht="8.25" customHeight="1" thickBot="1" x14ac:dyDescent="0.3">
      <c r="B142" s="53"/>
      <c r="H142" s="53"/>
      <c r="I142" s="55"/>
      <c r="J142" s="55"/>
      <c r="K142" s="55"/>
      <c r="L142" s="55"/>
      <c r="O142" s="56"/>
      <c r="P142" s="56"/>
      <c r="Q142" s="56"/>
      <c r="R142" s="57"/>
      <c r="S142" s="57"/>
      <c r="T142" s="57"/>
      <c r="V142" s="58"/>
      <c r="W142" s="58"/>
      <c r="X142" s="58"/>
      <c r="Y142" s="58"/>
      <c r="Z142" s="58"/>
      <c r="AA142" s="58"/>
      <c r="AB142" s="58"/>
      <c r="AC142" s="58"/>
      <c r="AD142" s="58"/>
      <c r="AE142" s="58"/>
      <c r="AF142" s="59"/>
      <c r="AG142" s="59"/>
    </row>
    <row r="143" spans="2:35" s="52" customFormat="1" ht="18" customHeight="1" thickBot="1" x14ac:dyDescent="0.3">
      <c r="C143" s="890" t="s">
        <v>70</v>
      </c>
      <c r="D143" s="891"/>
      <c r="E143" s="952" t="s">
        <v>63</v>
      </c>
      <c r="F143" s="953"/>
      <c r="G143" s="953"/>
      <c r="H143" s="953"/>
      <c r="I143" s="953"/>
      <c r="J143" s="953"/>
      <c r="K143" s="954"/>
      <c r="L143" s="949">
        <f>'Dia5'!P20</f>
        <v>44965.421527777777</v>
      </c>
      <c r="M143" s="950"/>
      <c r="N143" s="950"/>
      <c r="O143" s="951"/>
      <c r="P143" s="56"/>
      <c r="Q143" s="56"/>
      <c r="R143" s="56"/>
      <c r="S143" s="111"/>
      <c r="T143" s="111"/>
      <c r="U143" s="111"/>
      <c r="V143" s="112"/>
      <c r="W143" s="58"/>
      <c r="X143" s="58"/>
      <c r="Y143" s="58"/>
      <c r="Z143" s="58"/>
      <c r="AA143" s="58"/>
      <c r="AB143" s="58"/>
      <c r="AC143" s="58"/>
      <c r="AD143" s="58"/>
      <c r="AE143" s="58"/>
      <c r="AF143" s="58"/>
      <c r="AG143" s="113"/>
      <c r="AH143" s="113"/>
      <c r="AI143" s="112"/>
    </row>
    <row r="144" spans="2:35" s="52" customFormat="1" ht="18" customHeight="1" thickBot="1" x14ac:dyDescent="0.3">
      <c r="C144" s="892"/>
      <c r="D144" s="893"/>
      <c r="E144" s="967" t="s">
        <v>348</v>
      </c>
      <c r="F144" s="968"/>
      <c r="G144" s="968"/>
      <c r="H144" s="968"/>
      <c r="I144" s="968"/>
      <c r="J144" s="968"/>
      <c r="K144" s="969"/>
      <c r="L144" s="958">
        <v>1</v>
      </c>
      <c r="M144" s="958"/>
      <c r="N144" s="958">
        <v>2</v>
      </c>
      <c r="O144" s="958"/>
      <c r="P144" s="958">
        <v>3</v>
      </c>
      <c r="Q144" s="958"/>
      <c r="R144" s="998">
        <v>4</v>
      </c>
      <c r="S144" s="998"/>
      <c r="T144" s="998">
        <v>5</v>
      </c>
      <c r="U144" s="998"/>
      <c r="V144" s="998">
        <v>6</v>
      </c>
      <c r="W144" s="998"/>
      <c r="X144" s="958">
        <v>7</v>
      </c>
      <c r="Y144" s="958"/>
      <c r="Z144" s="1002">
        <v>8</v>
      </c>
      <c r="AA144" s="1002"/>
      <c r="AB144" s="1002">
        <v>9</v>
      </c>
      <c r="AC144" s="1002"/>
      <c r="AD144" s="1002">
        <v>10</v>
      </c>
      <c r="AE144" s="1002"/>
      <c r="AF144" s="1002">
        <v>11</v>
      </c>
      <c r="AG144" s="1002"/>
      <c r="AH144" s="1002">
        <v>12</v>
      </c>
      <c r="AI144" s="1012"/>
    </row>
    <row r="145" spans="2:35" s="52" customFormat="1" ht="18" customHeight="1" x14ac:dyDescent="0.25">
      <c r="C145" s="892"/>
      <c r="D145" s="893"/>
      <c r="E145" s="963" t="s">
        <v>89</v>
      </c>
      <c r="F145" s="964"/>
      <c r="G145" s="964"/>
      <c r="H145" s="964"/>
      <c r="I145" s="964"/>
      <c r="J145" s="964"/>
      <c r="K145" s="965"/>
      <c r="L145" s="885">
        <f>'Dia5'!$G$6</f>
        <v>-9.7553750000000002E-3</v>
      </c>
      <c r="M145" s="885"/>
      <c r="N145" s="885">
        <f>'Dia5'!$G$7</f>
        <v>47.699883749999991</v>
      </c>
      <c r="O145" s="885"/>
      <c r="P145" s="885">
        <f>'Dia5'!$G$8</f>
        <v>94.393044624999987</v>
      </c>
      <c r="Q145" s="885"/>
      <c r="R145" s="885">
        <f>'Dia5'!$G$9</f>
        <v>131.23016512499998</v>
      </c>
      <c r="S145" s="885"/>
      <c r="T145" s="885">
        <f>'Dia5'!$G$10</f>
        <v>185.44791624999996</v>
      </c>
      <c r="U145" s="885"/>
      <c r="V145" s="885">
        <f>'Dia5'!$G$11</f>
        <v>225.78893887499999</v>
      </c>
      <c r="W145" s="885"/>
      <c r="X145" s="885">
        <f>'Dia5'!$G$12</f>
        <v>273.93318625000001</v>
      </c>
      <c r="Y145" s="885"/>
      <c r="Z145" s="885">
        <f>'Dia5'!$G$13</f>
        <v>329.03367512500006</v>
      </c>
      <c r="AA145" s="885"/>
      <c r="AB145" s="885">
        <f>'Dia5'!$G$14</f>
        <v>369.40759824999998</v>
      </c>
      <c r="AC145" s="885"/>
      <c r="AD145" s="885">
        <f>'Dia5'!$G$15</f>
        <v>410.27460250000001</v>
      </c>
      <c r="AE145" s="885"/>
      <c r="AF145" s="885">
        <f>'Dia5'!$G$16</f>
        <v>458.61474874999999</v>
      </c>
      <c r="AG145" s="885"/>
      <c r="AH145" s="885">
        <f>'Dia5'!$G$17</f>
        <v>-1.5020000000000068E-3</v>
      </c>
      <c r="AI145" s="886"/>
    </row>
    <row r="146" spans="2:35" s="52" customFormat="1" ht="18" customHeight="1" thickBot="1" x14ac:dyDescent="0.3">
      <c r="C146" s="892"/>
      <c r="D146" s="893"/>
      <c r="E146" s="960" t="s">
        <v>154</v>
      </c>
      <c r="F146" s="961"/>
      <c r="G146" s="961"/>
      <c r="H146" s="961"/>
      <c r="I146" s="961"/>
      <c r="J146" s="961"/>
      <c r="K146" s="962"/>
      <c r="L146" s="888">
        <f>'Dia5'!$H$6</f>
        <v>0.14724214322472598</v>
      </c>
      <c r="M146" s="888"/>
      <c r="N146" s="888">
        <f>'Dia5'!$H$7</f>
        <v>0.2078573919767028</v>
      </c>
      <c r="O146" s="888"/>
      <c r="P146" s="888">
        <f>'Dia5'!$H$8</f>
        <v>0.17413087390313323</v>
      </c>
      <c r="Q146" s="888"/>
      <c r="R146" s="888">
        <f>'Dia5'!$H$9</f>
        <v>0.20950546793439517</v>
      </c>
      <c r="S146" s="888"/>
      <c r="T146" s="888">
        <f>'Dia5'!$H$10</f>
        <v>0.15547886899121308</v>
      </c>
      <c r="U146" s="888"/>
      <c r="V146" s="888">
        <f>'Dia5'!$H$11</f>
        <v>0.12552909919495309</v>
      </c>
      <c r="W146" s="888"/>
      <c r="X146" s="888">
        <f>'Dia5'!$H$12</f>
        <v>0.32164828987918886</v>
      </c>
      <c r="Y146" s="888"/>
      <c r="Z146" s="888">
        <f>'Dia5'!$H$13</f>
        <v>0.10169611859350329</v>
      </c>
      <c r="AA146" s="888"/>
      <c r="AB146" s="888">
        <f>'Dia5'!$H$14</f>
        <v>0.375486513836091</v>
      </c>
      <c r="AC146" s="888"/>
      <c r="AD146" s="888">
        <f>'Dia5'!$H$15</f>
        <v>0.28877717134446801</v>
      </c>
      <c r="AE146" s="888"/>
      <c r="AF146" s="888">
        <f>'Dia5'!$H$16</f>
        <v>0.23295942667017755</v>
      </c>
      <c r="AG146" s="888"/>
      <c r="AH146" s="888">
        <f>'Dia5'!$H$17</f>
        <v>0.16622947838111371</v>
      </c>
      <c r="AI146" s="996"/>
    </row>
    <row r="147" spans="2:35" s="52" customFormat="1" ht="18" customHeight="1" x14ac:dyDescent="0.25">
      <c r="C147" s="892"/>
      <c r="D147" s="893"/>
      <c r="E147" s="963" t="s">
        <v>90</v>
      </c>
      <c r="F147" s="964"/>
      <c r="G147" s="964"/>
      <c r="H147" s="964"/>
      <c r="I147" s="964"/>
      <c r="J147" s="964"/>
      <c r="K147" s="965"/>
      <c r="L147" s="885">
        <f>'Dia5'!$I$6</f>
        <v>-3.2779249999999996E-2</v>
      </c>
      <c r="M147" s="885"/>
      <c r="N147" s="885">
        <f>'Dia5'!$I$7</f>
        <v>47.574999999999996</v>
      </c>
      <c r="O147" s="885"/>
      <c r="P147" s="885">
        <f>'Dia5'!$I$8</f>
        <v>94.318749999999994</v>
      </c>
      <c r="Q147" s="885"/>
      <c r="R147" s="885">
        <f>'Dia5'!$I$9</f>
        <v>130.96250000000001</v>
      </c>
      <c r="S147" s="885"/>
      <c r="T147" s="885">
        <f>'Dia5'!$I$10</f>
        <v>185.32499999999999</v>
      </c>
      <c r="U147" s="885"/>
      <c r="V147" s="885">
        <f>'Dia5'!$I$11</f>
        <v>225.57499999999999</v>
      </c>
      <c r="W147" s="885"/>
      <c r="X147" s="885">
        <f>'Dia5'!$I$12</f>
        <v>273.625</v>
      </c>
      <c r="Y147" s="885"/>
      <c r="Z147" s="885">
        <f>'Dia5'!$I$13</f>
        <v>328.77500000000003</v>
      </c>
      <c r="AA147" s="885"/>
      <c r="AB147" s="885">
        <f>'Dia5'!$I$14</f>
        <v>369.32500000000005</v>
      </c>
      <c r="AC147" s="885"/>
      <c r="AD147" s="885">
        <f>'Dia5'!$I$15</f>
        <v>410.17500000000001</v>
      </c>
      <c r="AE147" s="885"/>
      <c r="AF147" s="885">
        <f>'Dia5'!$I$16</f>
        <v>458.7</v>
      </c>
      <c r="AG147" s="885"/>
      <c r="AH147" s="885">
        <f>'Dia5'!$I$17</f>
        <v>-0.23616375000000001</v>
      </c>
      <c r="AI147" s="886"/>
    </row>
    <row r="148" spans="2:35" s="52" customFormat="1" ht="18" customHeight="1" thickBot="1" x14ac:dyDescent="0.3">
      <c r="C148" s="892"/>
      <c r="D148" s="893"/>
      <c r="E148" s="970" t="s">
        <v>379</v>
      </c>
      <c r="F148" s="971"/>
      <c r="G148" s="971"/>
      <c r="H148" s="971"/>
      <c r="I148" s="971"/>
      <c r="J148" s="971"/>
      <c r="K148" s="972"/>
      <c r="L148" s="888">
        <f>'Dia5'!$J$6</f>
        <v>0.29812552031257378</v>
      </c>
      <c r="M148" s="888"/>
      <c r="N148" s="888">
        <f>'Dia5'!$J$7</f>
        <v>0.36847174731779636</v>
      </c>
      <c r="O148" s="888"/>
      <c r="P148" s="888">
        <f>'Dia5'!$J$8</f>
        <v>0.21303504071262139</v>
      </c>
      <c r="Q148" s="888"/>
      <c r="R148" s="887">
        <f>'Dia5'!$J$9</f>
        <v>0.29730936268953484</v>
      </c>
      <c r="S148" s="887"/>
      <c r="T148" s="887">
        <f>'Dia5'!$J$10</f>
        <v>0.30118812346154417</v>
      </c>
      <c r="U148" s="887"/>
      <c r="V148" s="887">
        <f>'Dia5'!$J$11</f>
        <v>0.4862392121462128</v>
      </c>
      <c r="W148" s="887"/>
      <c r="X148" s="888">
        <f>'Dia5'!$J$12</f>
        <v>0.45903625751599419</v>
      </c>
      <c r="Y148" s="888"/>
      <c r="Z148" s="896">
        <f>'Dia5'!$J$13</f>
        <v>0.37701837772561753</v>
      </c>
      <c r="AA148" s="896"/>
      <c r="AB148" s="896">
        <f>'Dia5'!$J$14</f>
        <v>0.36936238496708268</v>
      </c>
      <c r="AC148" s="896"/>
      <c r="AD148" s="896">
        <f>'Dia5'!$J$15</f>
        <v>0.46827952580238441</v>
      </c>
      <c r="AE148" s="896"/>
      <c r="AF148" s="896">
        <f>'Dia5'!$J$16</f>
        <v>0.25071326821120221</v>
      </c>
      <c r="AG148" s="896"/>
      <c r="AH148" s="896">
        <f>'Dia5'!$J$17</f>
        <v>0.22389577664220078</v>
      </c>
      <c r="AI148" s="897"/>
    </row>
    <row r="149" spans="2:35" s="52" customFormat="1" ht="18" customHeight="1" thickBot="1" x14ac:dyDescent="0.3">
      <c r="C149" s="894"/>
      <c r="D149" s="895"/>
      <c r="E149" s="952" t="s">
        <v>155</v>
      </c>
      <c r="F149" s="953"/>
      <c r="G149" s="953"/>
      <c r="H149" s="953"/>
      <c r="I149" s="953"/>
      <c r="J149" s="953"/>
      <c r="K149" s="954"/>
      <c r="L149" s="973" t="s">
        <v>65</v>
      </c>
      <c r="M149" s="974"/>
      <c r="N149" s="1000">
        <f>(N147-N145)/N145*100</f>
        <v>-0.26181143470815083</v>
      </c>
      <c r="O149" s="1000"/>
      <c r="P149" s="1000">
        <f>(P147-P145)/P145*100</f>
        <v>-7.8707732434256342E-2</v>
      </c>
      <c r="Q149" s="1000"/>
      <c r="R149" s="1000">
        <f>(R147-R145)/R145*100</f>
        <v>-0.20396615728176648</v>
      </c>
      <c r="S149" s="1000"/>
      <c r="T149" s="1000">
        <f>(T147-T145)/T145*100</f>
        <v>-6.6280739350164875E-2</v>
      </c>
      <c r="U149" s="1000"/>
      <c r="V149" s="1000">
        <f>(V147-V145)/V145*100</f>
        <v>-9.4751707530915094E-2</v>
      </c>
      <c r="W149" s="1000"/>
      <c r="X149" s="1000">
        <f>(X147-X145)/X145*100</f>
        <v>-0.11250416724563822</v>
      </c>
      <c r="Y149" s="1000"/>
      <c r="Z149" s="1000">
        <f>(Z147-Z145)/Z145*100</f>
        <v>-7.8616611172626624E-2</v>
      </c>
      <c r="AA149" s="1000"/>
      <c r="AB149" s="1000">
        <f>(AB147-AB145)/AB145*100</f>
        <v>-2.235965107139826E-2</v>
      </c>
      <c r="AC149" s="1000"/>
      <c r="AD149" s="1000">
        <f>(AD147-AD145)/AD145*100</f>
        <v>-2.4277032844118872E-2</v>
      </c>
      <c r="AE149" s="1000"/>
      <c r="AF149" s="1000">
        <f>(AF147-AF145)/AF145*100</f>
        <v>1.8588859218409273E-2</v>
      </c>
      <c r="AG149" s="1000"/>
      <c r="AH149" s="973" t="s">
        <v>65</v>
      </c>
      <c r="AI149" s="1013"/>
    </row>
    <row r="150" spans="2:35" s="52" customFormat="1" ht="7.5" customHeight="1" x14ac:dyDescent="0.25">
      <c r="C150" s="69"/>
      <c r="D150" s="69"/>
      <c r="E150" s="114"/>
      <c r="F150" s="114"/>
      <c r="G150" s="114"/>
      <c r="H150" s="114"/>
      <c r="I150" s="114"/>
      <c r="J150" s="114"/>
      <c r="K150" s="114"/>
      <c r="L150" s="115"/>
      <c r="M150" s="116"/>
      <c r="N150" s="116"/>
      <c r="O150" s="116"/>
      <c r="P150" s="116"/>
      <c r="Q150" s="116"/>
      <c r="R150" s="116"/>
      <c r="S150" s="116"/>
      <c r="T150" s="116"/>
      <c r="U150" s="116"/>
      <c r="V150" s="116"/>
      <c r="W150" s="116"/>
      <c r="X150" s="116"/>
      <c r="Y150" s="116"/>
      <c r="Z150" s="116"/>
      <c r="AA150" s="116"/>
      <c r="AB150" s="116"/>
      <c r="AC150" s="116"/>
      <c r="AD150" s="116"/>
      <c r="AE150" s="116"/>
      <c r="AF150" s="116"/>
      <c r="AG150" s="116"/>
      <c r="AH150" s="115"/>
      <c r="AI150" s="116"/>
    </row>
    <row r="151" spans="2:35" s="52" customFormat="1" ht="15" customHeight="1" thickBot="1" x14ac:dyDescent="0.3">
      <c r="C151" s="69"/>
      <c r="D151" s="69"/>
      <c r="E151" s="114"/>
      <c r="F151" s="114"/>
      <c r="G151" s="114"/>
      <c r="H151" s="114"/>
      <c r="I151" s="114"/>
      <c r="J151" s="114"/>
      <c r="K151" s="114"/>
      <c r="L151" s="115"/>
      <c r="M151" s="116"/>
      <c r="N151" s="116"/>
      <c r="O151" s="116"/>
      <c r="P151" s="116"/>
      <c r="Q151" s="116"/>
      <c r="R151" s="116"/>
      <c r="S151" s="116"/>
      <c r="T151" s="116"/>
      <c r="U151" s="116"/>
      <c r="V151" s="116"/>
      <c r="W151" s="116"/>
      <c r="X151" s="116"/>
      <c r="Y151" s="116"/>
      <c r="Z151" s="116"/>
      <c r="AA151" s="116"/>
      <c r="AB151" s="116"/>
      <c r="AC151" s="116"/>
      <c r="AD151" s="116"/>
      <c r="AE151" s="116"/>
      <c r="AF151" s="116"/>
      <c r="AG151" s="116"/>
      <c r="AH151" s="115"/>
      <c r="AI151" s="116"/>
    </row>
    <row r="152" spans="2:35" s="52" customFormat="1" ht="18" customHeight="1" thickBot="1" x14ac:dyDescent="0.3">
      <c r="C152" s="890" t="s">
        <v>71</v>
      </c>
      <c r="D152" s="891"/>
      <c r="E152" s="952" t="s">
        <v>63</v>
      </c>
      <c r="F152" s="953"/>
      <c r="G152" s="953"/>
      <c r="H152" s="953"/>
      <c r="I152" s="953"/>
      <c r="J152" s="953"/>
      <c r="K152" s="954"/>
      <c r="L152" s="949">
        <f>'Dia6'!P20</f>
        <v>44966.395833333336</v>
      </c>
      <c r="M152" s="950"/>
      <c r="N152" s="950"/>
      <c r="O152" s="951"/>
      <c r="P152" s="56"/>
      <c r="Q152" s="56"/>
      <c r="R152" s="56"/>
      <c r="S152" s="111"/>
      <c r="T152" s="111"/>
      <c r="U152" s="111"/>
      <c r="V152" s="112"/>
      <c r="W152" s="58"/>
      <c r="X152" s="58"/>
      <c r="Y152" s="58"/>
      <c r="Z152" s="58"/>
      <c r="AA152" s="58"/>
      <c r="AB152" s="58"/>
      <c r="AC152" s="58"/>
      <c r="AD152" s="58"/>
      <c r="AE152" s="58"/>
      <c r="AF152" s="58"/>
      <c r="AG152" s="113"/>
      <c r="AH152" s="113"/>
      <c r="AI152" s="112"/>
    </row>
    <row r="153" spans="2:35" s="52" customFormat="1" ht="18" customHeight="1" thickBot="1" x14ac:dyDescent="0.3">
      <c r="C153" s="892"/>
      <c r="D153" s="893"/>
      <c r="E153" s="1062" t="s">
        <v>348</v>
      </c>
      <c r="F153" s="1063"/>
      <c r="G153" s="1063"/>
      <c r="H153" s="1063"/>
      <c r="I153" s="1063"/>
      <c r="J153" s="1063"/>
      <c r="K153" s="1064"/>
      <c r="L153" s="958">
        <v>1</v>
      </c>
      <c r="M153" s="958"/>
      <c r="N153" s="958">
        <v>2</v>
      </c>
      <c r="O153" s="958"/>
      <c r="P153" s="958">
        <v>3</v>
      </c>
      <c r="Q153" s="958"/>
      <c r="R153" s="998">
        <v>4</v>
      </c>
      <c r="S153" s="998"/>
      <c r="T153" s="998">
        <v>5</v>
      </c>
      <c r="U153" s="998"/>
      <c r="V153" s="998">
        <v>6</v>
      </c>
      <c r="W153" s="998"/>
      <c r="X153" s="958">
        <v>7</v>
      </c>
      <c r="Y153" s="958"/>
      <c r="Z153" s="1002">
        <v>8</v>
      </c>
      <c r="AA153" s="1002"/>
      <c r="AB153" s="1002">
        <v>9</v>
      </c>
      <c r="AC153" s="1002"/>
      <c r="AD153" s="1002">
        <v>10</v>
      </c>
      <c r="AE153" s="1002"/>
      <c r="AF153" s="1002">
        <v>11</v>
      </c>
      <c r="AG153" s="1002"/>
      <c r="AH153" s="1002">
        <v>12</v>
      </c>
      <c r="AI153" s="1012"/>
    </row>
    <row r="154" spans="2:35" s="52" customFormat="1" ht="18" customHeight="1" x14ac:dyDescent="0.25">
      <c r="C154" s="892"/>
      <c r="D154" s="893"/>
      <c r="E154" s="963" t="s">
        <v>87</v>
      </c>
      <c r="F154" s="964"/>
      <c r="G154" s="964"/>
      <c r="H154" s="964"/>
      <c r="I154" s="964"/>
      <c r="J154" s="964"/>
      <c r="K154" s="965"/>
      <c r="L154" s="885">
        <f>'Dia6'!$G$6</f>
        <v>3.3709375E-2</v>
      </c>
      <c r="M154" s="885"/>
      <c r="N154" s="885">
        <f>'Dia6'!$G$7</f>
        <v>47.584675374999996</v>
      </c>
      <c r="O154" s="885"/>
      <c r="P154" s="885">
        <f>'Dia6'!$G$8</f>
        <v>94.377907750000006</v>
      </c>
      <c r="Q154" s="885"/>
      <c r="R154" s="885">
        <f>'Dia6'!$G$9</f>
        <v>131.224379</v>
      </c>
      <c r="S154" s="885"/>
      <c r="T154" s="885">
        <f>'Dia6'!$G$10</f>
        <v>185.01216062500001</v>
      </c>
      <c r="U154" s="885"/>
      <c r="V154" s="885">
        <f>'Dia6'!$G$11</f>
        <v>225.15202037500001</v>
      </c>
      <c r="W154" s="885"/>
      <c r="X154" s="885">
        <f>'Dia6'!$G$12</f>
        <v>271.82688987500001</v>
      </c>
      <c r="Y154" s="885"/>
      <c r="Z154" s="885">
        <f>'Dia6'!$G$13</f>
        <v>327.31414975000001</v>
      </c>
      <c r="AA154" s="885"/>
      <c r="AB154" s="885">
        <f>'Dia6'!$G$14</f>
        <v>367.696522125</v>
      </c>
      <c r="AC154" s="885"/>
      <c r="AD154" s="885">
        <f>'Dia6'!$G$15</f>
        <v>408.76176349999992</v>
      </c>
      <c r="AE154" s="885"/>
      <c r="AF154" s="885">
        <f>'Dia6'!$G$16</f>
        <v>457.09235187500002</v>
      </c>
      <c r="AG154" s="885"/>
      <c r="AH154" s="885">
        <f>'Dia6'!$G$17</f>
        <v>-6.4670749999999999E-2</v>
      </c>
      <c r="AI154" s="886"/>
    </row>
    <row r="155" spans="2:35" s="52" customFormat="1" ht="18" customHeight="1" thickBot="1" x14ac:dyDescent="0.3">
      <c r="C155" s="892"/>
      <c r="D155" s="893"/>
      <c r="E155" s="960" t="s">
        <v>154</v>
      </c>
      <c r="F155" s="961"/>
      <c r="G155" s="961"/>
      <c r="H155" s="961"/>
      <c r="I155" s="961"/>
      <c r="J155" s="961"/>
      <c r="K155" s="962"/>
      <c r="L155" s="888">
        <f>'Dia6'!$H$6</f>
        <v>0.14186900023204255</v>
      </c>
      <c r="M155" s="888"/>
      <c r="N155" s="888">
        <f>'Dia6'!$H$7</f>
        <v>0.29769144524487429</v>
      </c>
      <c r="O155" s="888"/>
      <c r="P155" s="888">
        <f>'Dia6'!$H$8</f>
        <v>0.16796243668727925</v>
      </c>
      <c r="Q155" s="888"/>
      <c r="R155" s="888">
        <f>'Dia6'!$H$9</f>
        <v>0.15715122140155047</v>
      </c>
      <c r="S155" s="888"/>
      <c r="T155" s="888">
        <f>'Dia6'!$H$10</f>
        <v>0.28975911605033011</v>
      </c>
      <c r="U155" s="888"/>
      <c r="V155" s="888">
        <f>'Dia6'!$H$11</f>
        <v>0.2721641169504373</v>
      </c>
      <c r="W155" s="888"/>
      <c r="X155" s="888">
        <f>'Dia6'!$H$12</f>
        <v>0.22584200330409612</v>
      </c>
      <c r="Y155" s="888"/>
      <c r="Z155" s="888">
        <f>'Dia6'!$H$13</f>
        <v>0.33206076007250646</v>
      </c>
      <c r="AA155" s="888"/>
      <c r="AB155" s="888">
        <f>'Dia6'!$H$14</f>
        <v>0.39511953034906599</v>
      </c>
      <c r="AC155" s="888"/>
      <c r="AD155" s="888">
        <f>'Dia6'!$H$15</f>
        <v>0.44024752799209249</v>
      </c>
      <c r="AE155" s="888"/>
      <c r="AF155" s="888">
        <f>'Dia6'!$H$16</f>
        <v>0.16275234944929395</v>
      </c>
      <c r="AG155" s="888"/>
      <c r="AH155" s="888">
        <f>'Dia6'!$H$17</f>
        <v>0.12718253025559087</v>
      </c>
      <c r="AI155" s="996"/>
    </row>
    <row r="156" spans="2:35" s="52" customFormat="1" ht="18" customHeight="1" x14ac:dyDescent="0.25">
      <c r="B156" s="53"/>
      <c r="C156" s="892"/>
      <c r="D156" s="893"/>
      <c r="E156" s="963" t="s">
        <v>88</v>
      </c>
      <c r="F156" s="964"/>
      <c r="G156" s="964"/>
      <c r="H156" s="964"/>
      <c r="I156" s="964"/>
      <c r="J156" s="964"/>
      <c r="K156" s="965"/>
      <c r="L156" s="885">
        <f>'Dia6'!$I$6</f>
        <v>-0.18024499999999999</v>
      </c>
      <c r="M156" s="885"/>
      <c r="N156" s="885">
        <f>'Dia6'!$I$7</f>
        <v>47.618749999999991</v>
      </c>
      <c r="O156" s="885"/>
      <c r="P156" s="885">
        <f>'Dia6'!$I$8</f>
        <v>94.112499999999997</v>
      </c>
      <c r="Q156" s="885"/>
      <c r="R156" s="885">
        <f>'Dia6'!$I$9</f>
        <v>130.71250000000001</v>
      </c>
      <c r="S156" s="885"/>
      <c r="T156" s="885">
        <f>'Dia6'!$I$10</f>
        <v>184.76249999999999</v>
      </c>
      <c r="U156" s="885"/>
      <c r="V156" s="885">
        <f>'Dia6'!$I$11</f>
        <v>225.0625</v>
      </c>
      <c r="W156" s="885"/>
      <c r="X156" s="885">
        <f>'Dia6'!$I$12</f>
        <v>271.66250000000002</v>
      </c>
      <c r="Y156" s="885"/>
      <c r="Z156" s="885">
        <f>'Dia6'!$I$13</f>
        <v>327.28750000000002</v>
      </c>
      <c r="AA156" s="885"/>
      <c r="AB156" s="885">
        <f>'Dia6'!$I$14</f>
        <v>367.58749999999992</v>
      </c>
      <c r="AC156" s="885"/>
      <c r="AD156" s="885">
        <f>'Dia6'!$I$15</f>
        <v>408.52500000000003</v>
      </c>
      <c r="AE156" s="885"/>
      <c r="AF156" s="885">
        <f>'Dia6'!$I$16</f>
        <v>457.13750000000005</v>
      </c>
      <c r="AG156" s="885"/>
      <c r="AH156" s="885">
        <f>'Dia6'!$I$17</f>
        <v>-8.4577499999999896E-3</v>
      </c>
      <c r="AI156" s="886"/>
    </row>
    <row r="157" spans="2:35" s="52" customFormat="1" ht="18" customHeight="1" thickBot="1" x14ac:dyDescent="0.3">
      <c r="B157" s="53"/>
      <c r="C157" s="892"/>
      <c r="D157" s="893"/>
      <c r="E157" s="970" t="s">
        <v>379</v>
      </c>
      <c r="F157" s="971"/>
      <c r="G157" s="971"/>
      <c r="H157" s="971"/>
      <c r="I157" s="971"/>
      <c r="J157" s="971"/>
      <c r="K157" s="972"/>
      <c r="L157" s="888">
        <f>'Dia6'!$J$6</f>
        <v>0.44093889200853476</v>
      </c>
      <c r="M157" s="888"/>
      <c r="N157" s="888">
        <f>'Dia6'!$J$7</f>
        <v>0.326690657525259</v>
      </c>
      <c r="O157" s="888"/>
      <c r="P157" s="888">
        <f>'Dia6'!$J$8</f>
        <v>0.35398748969016314</v>
      </c>
      <c r="Q157" s="888"/>
      <c r="R157" s="887">
        <f>'Dia6'!$J$9</f>
        <v>0.3090885217631274</v>
      </c>
      <c r="S157" s="887"/>
      <c r="T157" s="887">
        <f>'Dia6'!$J$10</f>
        <v>0.5370222128952028</v>
      </c>
      <c r="U157" s="887"/>
      <c r="V157" s="887">
        <f>'Dia6'!$J$11</f>
        <v>0.36620642110310431</v>
      </c>
      <c r="W157" s="887"/>
      <c r="X157" s="888">
        <f>'Dia6'!$J$12</f>
        <v>0.58538753952280798</v>
      </c>
      <c r="Y157" s="888"/>
      <c r="Z157" s="896">
        <f>'Dia6'!$J$13</f>
        <v>0.61280968847245265</v>
      </c>
      <c r="AA157" s="896"/>
      <c r="AB157" s="896">
        <f>'Dia6'!$J$14</f>
        <v>0.60104076400856521</v>
      </c>
      <c r="AC157" s="896"/>
      <c r="AD157" s="896">
        <f>'Dia6'!$J$15</f>
        <v>0.54182232195751678</v>
      </c>
      <c r="AE157" s="896"/>
      <c r="AF157" s="896">
        <f>'Dia6'!$J$16</f>
        <v>0.34615231989896084</v>
      </c>
      <c r="AG157" s="896"/>
      <c r="AH157" s="896">
        <f>'Dia6'!$J$17</f>
        <v>0.20569479817143094</v>
      </c>
      <c r="AI157" s="897"/>
    </row>
    <row r="158" spans="2:35" s="52" customFormat="1" ht="18" customHeight="1" thickBot="1" x14ac:dyDescent="0.3">
      <c r="B158" s="53"/>
      <c r="C158" s="894"/>
      <c r="D158" s="895"/>
      <c r="E158" s="952" t="s">
        <v>155</v>
      </c>
      <c r="F158" s="953"/>
      <c r="G158" s="953"/>
      <c r="H158" s="953"/>
      <c r="I158" s="953"/>
      <c r="J158" s="953"/>
      <c r="K158" s="954"/>
      <c r="L158" s="973" t="s">
        <v>65</v>
      </c>
      <c r="M158" s="974"/>
      <c r="N158" s="1000">
        <f>(N156-N154)/N154*100</f>
        <v>7.1608400669887412E-2</v>
      </c>
      <c r="O158" s="1000"/>
      <c r="P158" s="1000">
        <f>(P156-P154)/P154*100</f>
        <v>-0.28121809046991558</v>
      </c>
      <c r="Q158" s="1000"/>
      <c r="R158" s="1000">
        <f>(R156-R154)/R154*100</f>
        <v>-0.390079194049753</v>
      </c>
      <c r="S158" s="1000"/>
      <c r="T158" s="1000">
        <f>(T156-T154)/T154*100</f>
        <v>-0.1349428189782908</v>
      </c>
      <c r="U158" s="1000"/>
      <c r="V158" s="1000">
        <f>(V156-V154)/V154*100</f>
        <v>-3.9759969664454504E-2</v>
      </c>
      <c r="W158" s="1000"/>
      <c r="X158" s="1000">
        <f>(X156-X154)/X154*100</f>
        <v>-6.0475943007543657E-2</v>
      </c>
      <c r="Y158" s="1000"/>
      <c r="Z158" s="1000">
        <f>(Z156-Z154)/Z154*100</f>
        <v>-8.1419486509657166E-3</v>
      </c>
      <c r="AA158" s="1000"/>
      <c r="AB158" s="1000">
        <f>(AB156-AB154)/AB154*100</f>
        <v>-2.9650028879799513E-2</v>
      </c>
      <c r="AC158" s="1000"/>
      <c r="AD158" s="1000">
        <f>(AD156-AD154)/AD154*100</f>
        <v>-5.7922125096194661E-2</v>
      </c>
      <c r="AE158" s="1000"/>
      <c r="AF158" s="1000">
        <f>(AF156-AF154)/AF154*100</f>
        <v>9.8772435843276114E-3</v>
      </c>
      <c r="AG158" s="1000"/>
      <c r="AH158" s="973" t="s">
        <v>65</v>
      </c>
      <c r="AI158" s="1013"/>
    </row>
    <row r="159" spans="2:35" s="263" customFormat="1" ht="16.5" customHeight="1" x14ac:dyDescent="0.2">
      <c r="B159" s="264"/>
      <c r="C159" s="97" t="s">
        <v>174</v>
      </c>
      <c r="H159" s="264"/>
      <c r="I159" s="736"/>
      <c r="J159" s="736"/>
      <c r="K159" s="736"/>
      <c r="L159" s="736"/>
      <c r="O159" s="56"/>
      <c r="P159" s="56"/>
      <c r="Q159" s="56"/>
      <c r="R159" s="737"/>
      <c r="S159" s="738" t="s">
        <v>400</v>
      </c>
      <c r="T159" s="739"/>
      <c r="U159" s="739"/>
      <c r="V159" s="739"/>
      <c r="W159" s="739"/>
      <c r="X159" s="739"/>
      <c r="Y159" s="739"/>
      <c r="Z159" s="739"/>
      <c r="AA159" s="739"/>
      <c r="AB159" s="739"/>
      <c r="AC159" s="739"/>
      <c r="AD159" s="739"/>
      <c r="AE159" s="739"/>
      <c r="AF159" s="739"/>
      <c r="AG159" s="740"/>
      <c r="AH159" s="739"/>
    </row>
    <row r="160" spans="2:35" s="52" customFormat="1" ht="16.5" customHeight="1" x14ac:dyDescent="0.2">
      <c r="B160" s="53"/>
      <c r="C160" s="49"/>
      <c r="H160" s="53"/>
      <c r="I160" s="55"/>
      <c r="J160" s="55"/>
      <c r="K160" s="55"/>
      <c r="L160" s="55"/>
      <c r="O160" s="56"/>
      <c r="P160" s="56"/>
      <c r="Q160" s="56"/>
      <c r="R160" s="57"/>
      <c r="S160" s="118"/>
      <c r="T160" s="116"/>
      <c r="U160" s="116"/>
      <c r="V160" s="116"/>
      <c r="W160" s="116"/>
      <c r="X160" s="116"/>
      <c r="Y160" s="116"/>
      <c r="Z160" s="116"/>
      <c r="AA160" s="116"/>
      <c r="AB160" s="116"/>
      <c r="AC160" s="116"/>
      <c r="AD160" s="116"/>
      <c r="AE160" s="116"/>
      <c r="AF160" s="116"/>
      <c r="AG160" s="115"/>
      <c r="AH160" s="116"/>
    </row>
    <row r="161" spans="2:34" s="52" customFormat="1" ht="7.5" customHeight="1" x14ac:dyDescent="0.2">
      <c r="B161" s="53"/>
      <c r="C161" s="49"/>
      <c r="H161" s="53"/>
      <c r="I161" s="55"/>
      <c r="J161" s="55"/>
      <c r="K161" s="55"/>
      <c r="L161" s="55"/>
      <c r="O161" s="56"/>
      <c r="P161" s="56"/>
      <c r="Q161" s="56"/>
      <c r="R161" s="57"/>
      <c r="S161" s="118"/>
      <c r="T161" s="116"/>
      <c r="U161" s="116"/>
      <c r="V161" s="116"/>
      <c r="W161" s="116"/>
      <c r="X161" s="116"/>
      <c r="Y161" s="116"/>
      <c r="Z161" s="116"/>
      <c r="AA161" s="116"/>
      <c r="AB161" s="116"/>
      <c r="AC161" s="116"/>
      <c r="AD161" s="116"/>
      <c r="AE161" s="116"/>
      <c r="AF161" s="116"/>
      <c r="AG161" s="115"/>
      <c r="AH161" s="116"/>
    </row>
    <row r="162" spans="2:34" s="48" customFormat="1" x14ac:dyDescent="0.25">
      <c r="B162" s="73" t="s">
        <v>352</v>
      </c>
      <c r="E162" s="50"/>
      <c r="F162" s="50"/>
      <c r="G162" s="51"/>
      <c r="H162" s="51"/>
      <c r="J162" s="50"/>
      <c r="K162" s="50"/>
      <c r="L162" s="51"/>
      <c r="M162" s="51"/>
      <c r="O162" s="50"/>
      <c r="P162" s="50"/>
      <c r="Q162" s="51"/>
      <c r="R162" s="51"/>
      <c r="T162" s="50"/>
      <c r="U162" s="50"/>
      <c r="V162" s="51"/>
      <c r="W162" s="51"/>
      <c r="Y162" s="50"/>
      <c r="Z162" s="50"/>
      <c r="AA162" s="51"/>
      <c r="AB162" s="51"/>
      <c r="AD162" s="50"/>
      <c r="AE162" s="50"/>
      <c r="AF162" s="51"/>
      <c r="AG162" s="51"/>
    </row>
    <row r="163" spans="2:34" s="48" customFormat="1" ht="7.5" customHeight="1" x14ac:dyDescent="0.25"/>
    <row r="164" spans="2:34" s="48" customFormat="1" ht="21" customHeight="1" x14ac:dyDescent="0.25">
      <c r="C164" s="119"/>
      <c r="D164" s="119"/>
      <c r="E164" s="119"/>
      <c r="F164" s="120"/>
      <c r="G164" s="1006" t="s">
        <v>401</v>
      </c>
      <c r="H164" s="1007"/>
      <c r="I164" s="1007"/>
      <c r="J164" s="1008"/>
      <c r="K164" s="957" t="s">
        <v>86</v>
      </c>
      <c r="L164" s="957"/>
      <c r="M164" s="957"/>
      <c r="N164" s="957"/>
      <c r="O164" s="957"/>
      <c r="P164" s="957"/>
      <c r="Q164" s="957" t="s">
        <v>85</v>
      </c>
      <c r="R164" s="957"/>
      <c r="S164" s="957"/>
      <c r="T164" s="957"/>
      <c r="U164" s="957"/>
      <c r="V164" s="957"/>
      <c r="W164" s="957" t="s">
        <v>76</v>
      </c>
      <c r="X164" s="957"/>
      <c r="Y164" s="957"/>
      <c r="Z164" s="957"/>
      <c r="AA164" s="957"/>
      <c r="AB164" s="957"/>
    </row>
    <row r="165" spans="2:34" s="48" customFormat="1" ht="15" customHeight="1" x14ac:dyDescent="0.25">
      <c r="C165" s="1039" t="s">
        <v>3</v>
      </c>
      <c r="D165" s="1039"/>
      <c r="E165" s="1039"/>
      <c r="F165" s="1040"/>
      <c r="G165" s="1041">
        <f>IFERROR(Resumen!C6,"-")</f>
        <v>0.99999907453234782</v>
      </c>
      <c r="H165" s="1042"/>
      <c r="I165" s="1042"/>
      <c r="J165" s="1043"/>
      <c r="K165" s="1045">
        <f>IFERROR(Resumen!D6,"-")</f>
        <v>0.99962735577318051</v>
      </c>
      <c r="L165" s="1045"/>
      <c r="M165" s="1045"/>
      <c r="N165" s="1045"/>
      <c r="O165" s="1045"/>
      <c r="P165" s="1045"/>
      <c r="Q165" s="1046">
        <f>IFERROR(Resumen!E6,"-")</f>
        <v>-9.6778639149249557E-2</v>
      </c>
      <c r="R165" s="1046"/>
      <c r="S165" s="1046"/>
      <c r="T165" s="1046"/>
      <c r="U165" s="1046"/>
      <c r="V165" s="1046"/>
      <c r="W165" s="1044">
        <f>IFERROR(Resumen!F6,"-")</f>
        <v>0.99932457570192323</v>
      </c>
      <c r="X165" s="1044"/>
      <c r="Y165" s="1044"/>
      <c r="Z165" s="1044"/>
      <c r="AA165" s="1044"/>
      <c r="AB165" s="1044"/>
    </row>
    <row r="166" spans="2:34" s="48" customFormat="1" ht="15" customHeight="1" x14ac:dyDescent="0.25">
      <c r="C166" s="1039" t="s">
        <v>4</v>
      </c>
      <c r="D166" s="1039"/>
      <c r="E166" s="1039"/>
      <c r="F166" s="1040"/>
      <c r="G166" s="1041">
        <f>IFERROR(Resumen!C7,"-")</f>
        <v>0.99999940366470053</v>
      </c>
      <c r="H166" s="1042"/>
      <c r="I166" s="1042"/>
      <c r="J166" s="1043"/>
      <c r="K166" s="1045">
        <f>IFERROR(Resumen!D7,"-")</f>
        <v>0.99992731624096465</v>
      </c>
      <c r="L166" s="1045"/>
      <c r="M166" s="1045"/>
      <c r="N166" s="1045"/>
      <c r="O166" s="1045"/>
      <c r="P166" s="1045"/>
      <c r="Q166" s="1046">
        <f>IFERROR(Resumen!E7,"-")</f>
        <v>-0.29650620680328643</v>
      </c>
      <c r="R166" s="1046"/>
      <c r="S166" s="1046"/>
      <c r="T166" s="1046"/>
      <c r="U166" s="1046"/>
      <c r="V166" s="1046"/>
      <c r="W166" s="1044">
        <f>IFERROR(Resumen!F7,"-")</f>
        <v>0.99899713056530859</v>
      </c>
      <c r="X166" s="1044"/>
      <c r="Y166" s="1044"/>
      <c r="Z166" s="1044"/>
      <c r="AA166" s="1044"/>
      <c r="AB166" s="1044"/>
    </row>
    <row r="167" spans="2:34" s="48" customFormat="1" ht="15" customHeight="1" x14ac:dyDescent="0.25">
      <c r="C167" s="1039" t="s">
        <v>5</v>
      </c>
      <c r="D167" s="1039"/>
      <c r="E167" s="1039"/>
      <c r="F167" s="1040"/>
      <c r="G167" s="1041">
        <f>IFERROR(Resumen!C8,"-")</f>
        <v>0.99999921714888595</v>
      </c>
      <c r="H167" s="1042"/>
      <c r="I167" s="1042"/>
      <c r="J167" s="1043"/>
      <c r="K167" s="1045">
        <f>IFERROR(Resumen!D8,"-")</f>
        <v>0.99953601345442988</v>
      </c>
      <c r="L167" s="1045"/>
      <c r="M167" s="1045"/>
      <c r="N167" s="1045"/>
      <c r="O167" s="1045"/>
      <c r="P167" s="1045"/>
      <c r="Q167" s="1046">
        <f>IFERROR(Resumen!E8,"-")</f>
        <v>-0.18134704226241638</v>
      </c>
      <c r="R167" s="1046"/>
      <c r="S167" s="1046"/>
      <c r="T167" s="1046"/>
      <c r="U167" s="1046"/>
      <c r="V167" s="1046"/>
      <c r="W167" s="1044">
        <f>IFERROR(Resumen!F8,"-")</f>
        <v>0.99896851920236052</v>
      </c>
      <c r="X167" s="1044"/>
      <c r="Y167" s="1044"/>
      <c r="Z167" s="1044"/>
      <c r="AA167" s="1044"/>
      <c r="AB167" s="1044"/>
    </row>
    <row r="168" spans="2:34" s="48" customFormat="1" ht="15" customHeight="1" x14ac:dyDescent="0.25">
      <c r="C168" s="1039" t="s">
        <v>6</v>
      </c>
      <c r="D168" s="1039"/>
      <c r="E168" s="1039"/>
      <c r="F168" s="1040"/>
      <c r="G168" s="1041">
        <f>IFERROR(Resumen!C9,"-")</f>
        <v>0.99999953299820898</v>
      </c>
      <c r="H168" s="1042"/>
      <c r="I168" s="1042"/>
      <c r="J168" s="1043"/>
      <c r="K168" s="1045">
        <f>IFERROR(Resumen!D9,"-")</f>
        <v>0.99971961159406775</v>
      </c>
      <c r="L168" s="1045"/>
      <c r="M168" s="1045"/>
      <c r="N168" s="1045"/>
      <c r="O168" s="1045"/>
      <c r="P168" s="1045"/>
      <c r="Q168" s="1046">
        <f>IFERROR(Resumen!E9,"-")</f>
        <v>-0.21239675590692286</v>
      </c>
      <c r="R168" s="1046"/>
      <c r="S168" s="1046"/>
      <c r="T168" s="1046"/>
      <c r="U168" s="1046"/>
      <c r="V168" s="1046"/>
      <c r="W168" s="1044">
        <f>IFERROR(Resumen!F9,"-")</f>
        <v>0.99905484443470083</v>
      </c>
      <c r="X168" s="1044"/>
      <c r="Y168" s="1044"/>
      <c r="Z168" s="1044"/>
      <c r="AA168" s="1044"/>
      <c r="AB168" s="1044"/>
    </row>
    <row r="169" spans="2:34" s="48" customFormat="1" ht="15" customHeight="1" x14ac:dyDescent="0.25">
      <c r="C169" s="1039" t="s">
        <v>7</v>
      </c>
      <c r="D169" s="1039"/>
      <c r="E169" s="1039"/>
      <c r="F169" s="1040"/>
      <c r="G169" s="1041">
        <f>IFERROR(Resumen!C10,"-")</f>
        <v>0.99999974915966938</v>
      </c>
      <c r="H169" s="1042"/>
      <c r="I169" s="1042"/>
      <c r="J169" s="1043"/>
      <c r="K169" s="1045">
        <f>IFERROR(Resumen!D10,"-")</f>
        <v>1.000150123768615</v>
      </c>
      <c r="L169" s="1045"/>
      <c r="M169" s="1045"/>
      <c r="N169" s="1045"/>
      <c r="O169" s="1045"/>
      <c r="P169" s="1045"/>
      <c r="Q169" s="1046">
        <f>IFERROR(Resumen!E10,"-")</f>
        <v>-0.17536496805277579</v>
      </c>
      <c r="R169" s="1046"/>
      <c r="S169" s="1046"/>
      <c r="T169" s="1046"/>
      <c r="U169" s="1046"/>
      <c r="V169" s="1046"/>
      <c r="W169" s="1044">
        <f>IFERROR(Resumen!F10,"-")</f>
        <v>0.99960476366845741</v>
      </c>
      <c r="X169" s="1044"/>
      <c r="Y169" s="1044"/>
      <c r="Z169" s="1044"/>
      <c r="AA169" s="1044"/>
      <c r="AB169" s="1044"/>
    </row>
    <row r="170" spans="2:34" s="48" customFormat="1" ht="15" customHeight="1" x14ac:dyDescent="0.25">
      <c r="C170" s="1039" t="s">
        <v>8</v>
      </c>
      <c r="D170" s="1039"/>
      <c r="E170" s="1039"/>
      <c r="F170" s="1040"/>
      <c r="G170" s="1041">
        <f>IFERROR(Resumen!C11,"-")</f>
        <v>0.99999946802130024</v>
      </c>
      <c r="H170" s="1042"/>
      <c r="I170" s="1042"/>
      <c r="J170" s="1043"/>
      <c r="K170" s="1045">
        <f>IFERROR(Resumen!D11,"-")</f>
        <v>1.0001313205226094</v>
      </c>
      <c r="L170" s="1045"/>
      <c r="M170" s="1045"/>
      <c r="N170" s="1045"/>
      <c r="O170" s="1045"/>
      <c r="P170" s="1045"/>
      <c r="Q170" s="1046">
        <f>IFERROR(Resumen!E11,"-")</f>
        <v>-0.17185130143326433</v>
      </c>
      <c r="R170" s="1046"/>
      <c r="S170" s="1046"/>
      <c r="T170" s="1046"/>
      <c r="U170" s="1046"/>
      <c r="V170" s="1046"/>
      <c r="W170" s="1044">
        <f>IFERROR(Resumen!F11,"-")</f>
        <v>0.99959457534432028</v>
      </c>
      <c r="X170" s="1044"/>
      <c r="Y170" s="1044"/>
      <c r="Z170" s="1044"/>
      <c r="AA170" s="1044"/>
      <c r="AB170" s="1044"/>
    </row>
    <row r="171" spans="2:34" s="48" customFormat="1" ht="3.75" customHeight="1" x14ac:dyDescent="0.25">
      <c r="C171" s="1054"/>
      <c r="D171" s="1055"/>
      <c r="E171" s="1055"/>
      <c r="F171" s="1055"/>
      <c r="G171" s="1055"/>
      <c r="H171" s="1055"/>
      <c r="I171" s="1055"/>
      <c r="J171" s="1055"/>
      <c r="K171" s="1055"/>
      <c r="L171" s="1055"/>
      <c r="M171" s="1055"/>
      <c r="N171" s="1055"/>
      <c r="O171" s="1055"/>
      <c r="P171" s="1055"/>
      <c r="Q171" s="1055"/>
      <c r="R171" s="1055"/>
      <c r="S171" s="1055"/>
      <c r="T171" s="1055"/>
      <c r="U171" s="1055"/>
      <c r="V171" s="1055"/>
      <c r="W171" s="1055"/>
      <c r="X171" s="1055"/>
      <c r="Y171" s="1055"/>
      <c r="Z171" s="1055"/>
      <c r="AA171" s="1055"/>
      <c r="AB171" s="1056"/>
    </row>
    <row r="172" spans="2:34" s="48" customFormat="1" ht="15" customHeight="1" x14ac:dyDescent="0.25">
      <c r="C172" s="957" t="s">
        <v>24</v>
      </c>
      <c r="D172" s="957"/>
      <c r="E172" s="957"/>
      <c r="F172" s="1005"/>
      <c r="G172" s="1009">
        <f>IFERROR(+Resumen!C13,"-")</f>
        <v>0.99999940758751882</v>
      </c>
      <c r="H172" s="1010"/>
      <c r="I172" s="1010"/>
      <c r="J172" s="1011"/>
      <c r="K172" s="1050">
        <f>IFERROR(+Resumen!D13,"-")</f>
        <v>0.99984862355897786</v>
      </c>
      <c r="L172" s="1050"/>
      <c r="M172" s="1050"/>
      <c r="N172" s="1050"/>
      <c r="O172" s="1050"/>
      <c r="P172" s="1050"/>
      <c r="Q172" s="1069">
        <f>IFERROR(+Resumen!E13,"-")</f>
        <v>-0.18904081893465255</v>
      </c>
      <c r="R172" s="1069"/>
      <c r="S172" s="1069"/>
      <c r="T172" s="1069"/>
      <c r="U172" s="1069"/>
      <c r="V172" s="1069"/>
      <c r="W172" s="1053">
        <f>IFERROR(+Resumen!F13,"-")</f>
        <v>0.99925740148617859</v>
      </c>
      <c r="X172" s="1053"/>
      <c r="Y172" s="1053"/>
      <c r="Z172" s="1053"/>
      <c r="AA172" s="1053"/>
      <c r="AB172" s="1053"/>
    </row>
    <row r="173" spans="2:34" s="48" customFormat="1" ht="15" customHeight="1" x14ac:dyDescent="0.25">
      <c r="C173" s="218"/>
      <c r="D173" s="218"/>
      <c r="E173" s="218"/>
      <c r="F173" s="218"/>
      <c r="G173" s="219"/>
      <c r="H173" s="219"/>
      <c r="I173" s="219"/>
      <c r="J173" s="219"/>
      <c r="K173" s="1058"/>
      <c r="L173" s="1058"/>
      <c r="M173" s="1058"/>
      <c r="N173" s="1058"/>
      <c r="O173" s="1058"/>
      <c r="P173" s="1058"/>
      <c r="Q173" s="1071"/>
      <c r="R173" s="1071"/>
      <c r="S173" s="1071"/>
      <c r="T173" s="1071"/>
      <c r="U173" s="1071"/>
      <c r="V173" s="1071"/>
      <c r="W173" s="220"/>
      <c r="X173" s="220"/>
      <c r="Y173" s="220"/>
      <c r="Z173" s="220"/>
      <c r="AA173" s="220"/>
      <c r="AB173" s="220"/>
    </row>
    <row r="174" spans="2:34" s="48" customFormat="1" x14ac:dyDescent="0.25">
      <c r="J174" s="741" t="s">
        <v>342</v>
      </c>
      <c r="R174" s="741" t="s">
        <v>343</v>
      </c>
      <c r="AE174" s="121"/>
    </row>
    <row r="175" spans="2:34" s="48" customFormat="1" x14ac:dyDescent="0.25">
      <c r="AE175" s="121"/>
    </row>
    <row r="176" spans="2:34" s="48" customFormat="1" x14ac:dyDescent="0.25">
      <c r="B176" s="73" t="s">
        <v>156</v>
      </c>
      <c r="E176" s="70"/>
      <c r="F176" s="70"/>
      <c r="G176" s="70"/>
      <c r="H176" s="71"/>
      <c r="I176" s="71"/>
      <c r="J176" s="71"/>
      <c r="K176" s="71"/>
      <c r="L176" s="71"/>
      <c r="M176" s="71"/>
      <c r="N176" s="71"/>
      <c r="O176" s="71"/>
      <c r="P176" s="71"/>
      <c r="Q176" s="207"/>
      <c r="R176" s="71"/>
      <c r="S176" s="71"/>
      <c r="U176" s="49"/>
      <c r="V176" s="49"/>
      <c r="W176" s="49"/>
      <c r="X176" s="49"/>
      <c r="Y176" s="49"/>
    </row>
    <row r="177" spans="2:31" s="48" customFormat="1" ht="7.5" customHeight="1" x14ac:dyDescent="0.25">
      <c r="C177" s="53"/>
      <c r="E177" s="72"/>
      <c r="F177" s="70"/>
      <c r="G177" s="70"/>
      <c r="H177" s="71"/>
      <c r="I177" s="71"/>
      <c r="J177" s="71"/>
      <c r="K177" s="71"/>
      <c r="L177" s="71"/>
      <c r="M177" s="71"/>
      <c r="N177" s="71"/>
      <c r="O177" s="71"/>
      <c r="P177" s="71"/>
      <c r="Q177" s="207"/>
      <c r="R177" s="71"/>
      <c r="S177" s="71"/>
      <c r="U177" s="49"/>
      <c r="V177" s="49"/>
      <c r="W177" s="49"/>
      <c r="X177" s="49"/>
      <c r="Y177" s="49"/>
    </row>
    <row r="178" spans="2:31" s="48" customFormat="1" ht="41.25" customHeight="1" x14ac:dyDescent="0.25">
      <c r="L178" s="1070" t="s">
        <v>402</v>
      </c>
      <c r="M178" s="1070"/>
      <c r="N178" s="1070"/>
      <c r="O178" s="1070"/>
      <c r="P178" s="1070"/>
      <c r="Q178" s="1070"/>
      <c r="R178" s="1070"/>
      <c r="S178" s="1070"/>
      <c r="T178" s="1070" t="s">
        <v>403</v>
      </c>
      <c r="U178" s="1070"/>
      <c r="V178" s="1070"/>
      <c r="W178" s="1070"/>
      <c r="X178" s="1070"/>
      <c r="Y178" s="1070"/>
      <c r="Z178" s="1070"/>
      <c r="AA178" s="1070"/>
    </row>
    <row r="179" spans="2:31" s="48" customFormat="1" ht="26.25" customHeight="1" x14ac:dyDescent="0.25">
      <c r="C179" s="874" t="s">
        <v>236</v>
      </c>
      <c r="D179" s="875"/>
      <c r="E179" s="875"/>
      <c r="F179" s="875"/>
      <c r="G179" s="875"/>
      <c r="H179" s="875"/>
      <c r="I179" s="875"/>
      <c r="J179" s="875"/>
      <c r="K179" s="876"/>
      <c r="L179" s="1072">
        <f>IFERROR(Resumen!C15,"-")</f>
        <v>2.6093836363745007E-4</v>
      </c>
      <c r="M179" s="1072"/>
      <c r="N179" s="1072"/>
      <c r="O179" s="1072"/>
      <c r="P179" s="1072"/>
      <c r="Q179" s="1072"/>
      <c r="R179" s="1072"/>
      <c r="S179" s="1072"/>
      <c r="T179" s="1071">
        <f>IFERROR(Resumen!E15,"-")</f>
        <v>6.5035869809081076E-2</v>
      </c>
      <c r="U179" s="1071"/>
      <c r="V179" s="1071"/>
      <c r="W179" s="1071"/>
      <c r="X179" s="1071"/>
      <c r="Y179" s="1071"/>
      <c r="Z179" s="1071"/>
      <c r="AA179" s="1071"/>
    </row>
    <row r="180" spans="2:31" s="48" customFormat="1" ht="15" customHeight="1" x14ac:dyDescent="0.25">
      <c r="C180" s="873"/>
      <c r="D180" s="873"/>
      <c r="E180" s="873"/>
      <c r="F180" s="873"/>
      <c r="G180" s="873"/>
      <c r="H180" s="873"/>
      <c r="I180" s="873"/>
      <c r="J180" s="873"/>
      <c r="K180" s="873"/>
      <c r="L180" s="877"/>
      <c r="M180" s="877"/>
      <c r="N180" s="877"/>
      <c r="O180" s="877"/>
      <c r="P180" s="877"/>
      <c r="Q180" s="877"/>
      <c r="R180" s="877"/>
      <c r="S180" s="877"/>
      <c r="T180" s="878"/>
      <c r="U180" s="878"/>
      <c r="V180" s="878"/>
      <c r="W180" s="878"/>
      <c r="X180" s="878"/>
      <c r="Y180" s="878"/>
      <c r="Z180" s="878"/>
      <c r="AA180" s="878"/>
    </row>
    <row r="181" spans="2:31" s="48" customFormat="1" ht="15" customHeight="1" x14ac:dyDescent="0.25">
      <c r="C181" s="873"/>
      <c r="D181" s="873"/>
      <c r="E181" s="873"/>
      <c r="F181" s="873"/>
      <c r="G181" s="873"/>
      <c r="H181" s="873"/>
      <c r="I181" s="873"/>
      <c r="J181" s="873"/>
      <c r="K181" s="873"/>
      <c r="L181" s="877"/>
      <c r="M181" s="877"/>
      <c r="N181" s="877"/>
      <c r="O181" s="877"/>
      <c r="P181" s="877"/>
      <c r="Q181" s="877"/>
      <c r="R181" s="877"/>
      <c r="S181" s="877"/>
      <c r="T181" s="878"/>
      <c r="U181" s="878"/>
      <c r="V181" s="878"/>
      <c r="W181" s="878"/>
      <c r="X181" s="878"/>
      <c r="Y181" s="878"/>
      <c r="Z181" s="878"/>
      <c r="AA181" s="878"/>
    </row>
    <row r="182" spans="2:31" s="48" customFormat="1" ht="15" customHeight="1" x14ac:dyDescent="0.25">
      <c r="K182" s="221"/>
      <c r="L182" s="221"/>
      <c r="M182" s="221"/>
      <c r="N182" s="221"/>
      <c r="O182" s="221"/>
      <c r="P182" s="221"/>
      <c r="Q182" s="221"/>
      <c r="R182" s="221"/>
      <c r="S182" s="221"/>
      <c r="T182" s="221"/>
      <c r="U182" s="221"/>
      <c r="V182" s="221"/>
      <c r="W182" s="221"/>
      <c r="X182" s="221"/>
      <c r="Y182" s="221"/>
      <c r="Z182" s="221"/>
    </row>
    <row r="183" spans="2:31" s="48" customFormat="1" ht="15" customHeight="1" x14ac:dyDescent="0.25">
      <c r="P183" s="122"/>
      <c r="S183" s="49"/>
      <c r="T183" s="49"/>
      <c r="U183" s="49"/>
      <c r="V183" s="49"/>
      <c r="W183" s="49"/>
    </row>
    <row r="184" spans="2:31" s="48" customFormat="1" x14ac:dyDescent="0.25">
      <c r="B184" s="217" t="s">
        <v>357</v>
      </c>
      <c r="E184" s="72"/>
      <c r="F184" s="70"/>
      <c r="G184" s="70"/>
      <c r="H184" s="207"/>
      <c r="I184" s="207"/>
      <c r="J184" s="207"/>
      <c r="K184" s="207"/>
      <c r="L184" s="207"/>
      <c r="M184" s="207"/>
      <c r="N184" s="207"/>
    </row>
    <row r="185" spans="2:31" s="48" customFormat="1" ht="7.5" customHeight="1" x14ac:dyDescent="0.25">
      <c r="C185" s="53"/>
      <c r="E185" s="72"/>
      <c r="F185" s="70"/>
      <c r="G185" s="70"/>
      <c r="H185" s="71"/>
      <c r="I185" s="71"/>
      <c r="J185" s="71"/>
      <c r="K185" s="71"/>
      <c r="L185" s="71"/>
      <c r="M185" s="71"/>
      <c r="N185" s="71"/>
    </row>
    <row r="186" spans="2:31" s="48" customFormat="1" x14ac:dyDescent="0.25">
      <c r="C186" s="53"/>
      <c r="E186" s="72"/>
      <c r="F186" s="70"/>
      <c r="G186" s="70"/>
      <c r="H186" s="71"/>
      <c r="I186" s="71"/>
      <c r="J186" s="71"/>
      <c r="K186" s="71"/>
      <c r="L186" s="71"/>
      <c r="M186" s="71"/>
      <c r="N186" s="71"/>
      <c r="O186" s="71"/>
      <c r="P186" s="71"/>
      <c r="Q186" s="207"/>
      <c r="R186" s="71"/>
      <c r="S186" s="71"/>
      <c r="U186" s="49"/>
      <c r="V186" s="49"/>
      <c r="W186" s="49"/>
      <c r="X186" s="49"/>
      <c r="Y186" s="49"/>
    </row>
    <row r="187" spans="2:31" s="48" customFormat="1" x14ac:dyDescent="0.25">
      <c r="C187" s="53"/>
      <c r="E187" s="72"/>
      <c r="F187" s="70"/>
      <c r="G187" s="70"/>
      <c r="H187" s="206"/>
      <c r="I187" s="206"/>
      <c r="J187" s="206"/>
      <c r="K187" s="206"/>
      <c r="L187" s="206"/>
      <c r="M187" s="206"/>
      <c r="N187" s="206"/>
      <c r="O187" s="206"/>
      <c r="P187" s="206"/>
      <c r="Q187" s="207"/>
      <c r="R187" s="206"/>
      <c r="S187" s="206"/>
      <c r="U187" s="49"/>
      <c r="V187" s="49"/>
      <c r="W187" s="49"/>
      <c r="X187" s="49"/>
      <c r="Y187" s="49"/>
    </row>
    <row r="188" spans="2:31" s="48" customFormat="1" x14ac:dyDescent="0.25">
      <c r="C188" s="53"/>
      <c r="E188" s="72"/>
      <c r="F188" s="70"/>
      <c r="G188" s="70"/>
      <c r="H188" s="207"/>
      <c r="I188" s="207"/>
      <c r="J188" s="207"/>
      <c r="K188" s="207"/>
      <c r="L188" s="207"/>
      <c r="M188" s="207"/>
      <c r="N188" s="207"/>
      <c r="O188" s="207"/>
      <c r="P188" s="207"/>
      <c r="Q188" s="207"/>
      <c r="R188" s="207"/>
      <c r="S188" s="207"/>
      <c r="U188" s="49"/>
      <c r="V188" s="49"/>
      <c r="W188" s="49"/>
      <c r="X188" s="49"/>
      <c r="Y188" s="49"/>
    </row>
    <row r="189" spans="2:31" s="48" customFormat="1" x14ac:dyDescent="0.25">
      <c r="C189" s="261"/>
      <c r="D189" s="255"/>
      <c r="E189" s="256"/>
      <c r="F189" s="256"/>
      <c r="G189" s="256"/>
      <c r="H189" s="257"/>
      <c r="I189" s="257"/>
      <c r="J189" s="257"/>
      <c r="K189" s="257"/>
      <c r="L189" s="257"/>
      <c r="M189" s="257"/>
      <c r="N189" s="257"/>
      <c r="O189" s="257"/>
      <c r="P189" s="257"/>
      <c r="Q189" s="257"/>
      <c r="R189" s="257"/>
      <c r="S189" s="257"/>
      <c r="T189" s="255"/>
      <c r="U189" s="255"/>
      <c r="V189" s="255"/>
      <c r="W189" s="255"/>
      <c r="X189" s="255"/>
      <c r="Y189" s="255"/>
      <c r="Z189" s="255"/>
      <c r="AA189" s="255"/>
      <c r="AB189" s="255"/>
      <c r="AC189" s="258"/>
      <c r="AD189" s="252"/>
      <c r="AE189" s="252"/>
    </row>
    <row r="190" spans="2:31" s="48" customFormat="1" ht="15" customHeight="1" x14ac:dyDescent="0.25">
      <c r="C190" s="252"/>
      <c r="D190" s="255"/>
      <c r="E190" s="256"/>
      <c r="F190" s="256"/>
      <c r="G190" s="256"/>
      <c r="H190" s="257"/>
      <c r="I190" s="257"/>
      <c r="J190" s="257"/>
      <c r="K190" s="257"/>
      <c r="L190" s="257"/>
      <c r="M190" s="257"/>
      <c r="Q190" s="1048">
        <v>1</v>
      </c>
      <c r="R190" s="1048"/>
      <c r="S190" s="1048"/>
      <c r="T190" s="262"/>
      <c r="U190" s="262"/>
      <c r="V190" s="262"/>
      <c r="W190" s="262"/>
      <c r="X190" s="262"/>
      <c r="Y190" s="262"/>
      <c r="Z190" s="262"/>
      <c r="AA190" s="262"/>
      <c r="AB190" s="259"/>
      <c r="AC190" s="1051">
        <f>Q172</f>
        <v>-0.18904081893465255</v>
      </c>
      <c r="AD190" s="1051"/>
      <c r="AE190" s="255"/>
    </row>
    <row r="191" spans="2:31" s="48" customFormat="1" ht="15" customHeight="1" x14ac:dyDescent="0.25">
      <c r="C191" s="261"/>
      <c r="D191" s="255"/>
      <c r="E191" s="256"/>
      <c r="F191" s="256"/>
      <c r="G191" s="256"/>
      <c r="H191" s="257"/>
      <c r="I191" s="257"/>
      <c r="J191" s="257"/>
      <c r="K191" s="257"/>
      <c r="L191" s="257"/>
      <c r="M191" s="257"/>
      <c r="Q191" s="1073">
        <f>K172</f>
        <v>0.99984862355897786</v>
      </c>
      <c r="R191" s="1073"/>
      <c r="S191" s="1073"/>
      <c r="T191" s="255"/>
      <c r="U191" s="255"/>
      <c r="V191" s="255"/>
      <c r="W191" s="255"/>
      <c r="X191" s="255"/>
      <c r="Y191" s="255"/>
      <c r="Z191" s="255"/>
      <c r="AA191" s="255"/>
      <c r="AB191" s="255"/>
      <c r="AC191" s="1051"/>
      <c r="AD191" s="1051"/>
      <c r="AE191" s="252"/>
    </row>
    <row r="192" spans="2:31" s="48" customFormat="1" ht="15" customHeight="1" x14ac:dyDescent="0.25">
      <c r="C192" s="261"/>
      <c r="D192" s="255"/>
      <c r="E192" s="256"/>
      <c r="F192" s="256"/>
      <c r="G192" s="256"/>
      <c r="H192" s="257"/>
      <c r="I192" s="257"/>
      <c r="J192" s="257"/>
      <c r="K192" s="257"/>
      <c r="L192" s="257"/>
      <c r="M192" s="257"/>
      <c r="S192" s="257"/>
      <c r="T192" s="255"/>
      <c r="U192" s="255"/>
      <c r="V192" s="255"/>
      <c r="W192" s="255"/>
      <c r="X192" s="255"/>
      <c r="Y192" s="255"/>
      <c r="Z192" s="255"/>
      <c r="AA192" s="255"/>
      <c r="AB192" s="255"/>
      <c r="AC192" s="258"/>
      <c r="AD192" s="252"/>
      <c r="AE192" s="252"/>
    </row>
    <row r="193" spans="1:36" s="48" customFormat="1" ht="15" customHeight="1" x14ac:dyDescent="0.25">
      <c r="A193" s="123"/>
      <c r="B193" s="123" t="s">
        <v>344</v>
      </c>
      <c r="C193" s="261"/>
      <c r="D193" s="255"/>
      <c r="E193" s="256"/>
      <c r="F193" s="256"/>
      <c r="G193" s="256"/>
      <c r="H193" s="257"/>
      <c r="I193" s="257"/>
      <c r="J193" s="257"/>
      <c r="K193" s="257"/>
      <c r="L193" s="257"/>
      <c r="M193" s="257"/>
      <c r="S193" s="257"/>
      <c r="T193" s="255"/>
      <c r="U193" s="255"/>
      <c r="V193" s="255"/>
      <c r="W193" s="255"/>
      <c r="X193" s="255"/>
      <c r="Y193" s="255"/>
      <c r="Z193" s="255"/>
      <c r="AA193" s="255"/>
      <c r="AB193" s="255"/>
      <c r="AC193" s="258"/>
      <c r="AD193" s="252"/>
      <c r="AE193" s="252"/>
    </row>
    <row r="194" spans="1:36" s="48" customFormat="1" ht="15" customHeight="1" x14ac:dyDescent="0.25">
      <c r="C194" s="261"/>
      <c r="D194" s="255"/>
      <c r="E194" s="256"/>
      <c r="F194" s="256"/>
      <c r="G194" s="256"/>
      <c r="H194" s="257"/>
      <c r="I194" s="257"/>
      <c r="J194" s="257"/>
      <c r="K194" s="257"/>
      <c r="L194" s="257"/>
      <c r="M194" s="257"/>
      <c r="S194" s="257"/>
      <c r="T194" s="255"/>
      <c r="U194" s="255"/>
      <c r="V194" s="255"/>
      <c r="W194" s="255"/>
      <c r="X194" s="255"/>
      <c r="Y194" s="255"/>
      <c r="Z194" s="255"/>
      <c r="AA194" s="255"/>
      <c r="AB194" s="255"/>
      <c r="AC194" s="258"/>
      <c r="AD194" s="252"/>
      <c r="AE194" s="252"/>
    </row>
    <row r="195" spans="1:36" s="48" customFormat="1" ht="15" customHeight="1" x14ac:dyDescent="0.25">
      <c r="C195" s="261"/>
      <c r="D195" s="255"/>
      <c r="E195" s="256"/>
      <c r="F195" s="256"/>
      <c r="G195" s="256"/>
      <c r="H195" s="257"/>
      <c r="I195" s="257"/>
      <c r="J195" s="257"/>
      <c r="K195" s="257"/>
      <c r="L195" s="257"/>
      <c r="M195" s="257"/>
      <c r="S195" s="257"/>
      <c r="T195" s="255"/>
      <c r="U195" s="255"/>
      <c r="V195" s="255"/>
      <c r="W195" s="255"/>
      <c r="X195" s="255"/>
      <c r="Y195" s="255"/>
      <c r="Z195" s="255"/>
      <c r="AA195" s="255"/>
      <c r="AB195" s="255"/>
      <c r="AC195" s="258"/>
      <c r="AD195" s="252"/>
      <c r="AE195" s="252"/>
    </row>
    <row r="196" spans="1:36" s="48" customFormat="1" ht="15" customHeight="1" x14ac:dyDescent="0.25">
      <c r="C196" s="261"/>
      <c r="D196" s="255"/>
      <c r="E196" s="256"/>
      <c r="F196" s="256"/>
      <c r="G196" s="256"/>
      <c r="H196" s="257"/>
      <c r="I196" s="257"/>
      <c r="J196" s="257"/>
      <c r="K196" s="257"/>
      <c r="L196" s="257"/>
      <c r="M196" s="257"/>
      <c r="S196" s="257"/>
      <c r="T196" s="255"/>
      <c r="U196" s="255"/>
      <c r="V196" s="255"/>
      <c r="W196" s="255"/>
      <c r="X196" s="255"/>
      <c r="Y196" s="255"/>
      <c r="Z196" s="255"/>
      <c r="AA196" s="255"/>
      <c r="AB196" s="255"/>
      <c r="AC196" s="258"/>
      <c r="AD196" s="252"/>
      <c r="AE196" s="252"/>
    </row>
    <row r="197" spans="1:36" s="48" customFormat="1" ht="15" customHeight="1" x14ac:dyDescent="0.25">
      <c r="C197" s="261"/>
      <c r="D197" s="255"/>
      <c r="E197" s="256"/>
      <c r="F197" s="256"/>
      <c r="G197" s="256"/>
      <c r="H197" s="257"/>
      <c r="I197" s="257"/>
      <c r="J197" s="257"/>
      <c r="K197" s="257"/>
      <c r="L197" s="257"/>
      <c r="M197" s="257"/>
      <c r="S197" s="257"/>
      <c r="T197" s="255"/>
      <c r="U197" s="255"/>
      <c r="V197" s="255"/>
      <c r="W197" s="255"/>
      <c r="X197" s="255"/>
      <c r="Y197" s="255"/>
      <c r="Z197" s="255"/>
      <c r="AA197" s="255"/>
      <c r="AB197" s="255"/>
      <c r="AC197" s="258"/>
      <c r="AD197" s="252"/>
      <c r="AE197" s="252"/>
    </row>
    <row r="198" spans="1:36" s="48" customFormat="1" ht="15" customHeight="1" x14ac:dyDescent="0.25">
      <c r="C198" s="261"/>
      <c r="D198" s="255"/>
      <c r="E198" s="256"/>
      <c r="F198" s="256"/>
      <c r="G198" s="256"/>
      <c r="H198" s="257"/>
      <c r="I198" s="257"/>
      <c r="J198" s="257"/>
      <c r="K198" s="257"/>
      <c r="L198" s="257"/>
      <c r="M198" s="257"/>
      <c r="S198" s="257"/>
      <c r="T198" s="255"/>
      <c r="U198" s="255"/>
      <c r="V198" s="255"/>
      <c r="W198" s="255"/>
      <c r="X198" s="255"/>
      <c r="Y198" s="255"/>
      <c r="Z198" s="255"/>
      <c r="AA198" s="255"/>
      <c r="AB198" s="255"/>
      <c r="AC198" s="258"/>
      <c r="AD198" s="252"/>
      <c r="AE198" s="252"/>
    </row>
    <row r="199" spans="1:36" s="48" customFormat="1" ht="15" customHeight="1" x14ac:dyDescent="0.25">
      <c r="C199" s="261"/>
      <c r="D199" s="255"/>
      <c r="E199" s="256"/>
      <c r="F199" s="256"/>
      <c r="G199" s="256"/>
      <c r="H199" s="257"/>
      <c r="I199" s="257"/>
      <c r="J199" s="257"/>
      <c r="K199" s="257"/>
      <c r="L199" s="257"/>
      <c r="M199" s="257"/>
      <c r="S199" s="257"/>
      <c r="T199" s="255"/>
      <c r="U199" s="255"/>
      <c r="V199" s="255"/>
      <c r="W199" s="255"/>
      <c r="X199" s="255"/>
      <c r="Y199" s="255"/>
      <c r="Z199" s="255"/>
      <c r="AA199" s="255"/>
      <c r="AB199" s="255"/>
      <c r="AC199" s="258"/>
      <c r="AD199" s="252"/>
      <c r="AE199" s="252"/>
    </row>
    <row r="200" spans="1:36" s="48" customFormat="1" ht="15" customHeight="1" x14ac:dyDescent="0.25">
      <c r="C200" s="261"/>
      <c r="D200" s="255"/>
      <c r="E200" s="256"/>
      <c r="F200" s="256"/>
      <c r="G200" s="256"/>
      <c r="H200" s="257"/>
      <c r="I200" s="257"/>
      <c r="J200" s="257"/>
      <c r="K200" s="257"/>
      <c r="L200" s="257"/>
      <c r="M200" s="257"/>
      <c r="P200" s="260"/>
      <c r="Q200" s="260"/>
      <c r="R200" s="260"/>
      <c r="S200" s="257"/>
      <c r="T200" s="255"/>
      <c r="U200" s="255"/>
      <c r="V200" s="255"/>
      <c r="W200" s="255"/>
      <c r="X200" s="255"/>
      <c r="Y200" s="255"/>
      <c r="Z200" s="255"/>
      <c r="AA200" s="255"/>
      <c r="AB200" s="255"/>
      <c r="AC200" s="258"/>
      <c r="AD200" s="252"/>
      <c r="AE200" s="252"/>
    </row>
    <row r="201" spans="1:36" s="48" customFormat="1" ht="15" customHeight="1" x14ac:dyDescent="0.25">
      <c r="C201" s="261"/>
      <c r="D201" s="255"/>
      <c r="E201" s="256"/>
      <c r="F201" s="256"/>
      <c r="G201" s="256"/>
      <c r="H201" s="257"/>
      <c r="I201" s="257"/>
      <c r="J201" s="257"/>
      <c r="K201" s="257"/>
      <c r="L201" s="257"/>
      <c r="M201" s="257"/>
      <c r="P201" s="260"/>
      <c r="Q201" s="260"/>
      <c r="R201" s="260"/>
      <c r="S201" s="257"/>
      <c r="T201" s="255"/>
      <c r="U201" s="255"/>
      <c r="V201" s="255"/>
      <c r="W201" s="255"/>
      <c r="X201" s="255"/>
      <c r="Y201" s="255"/>
      <c r="Z201" s="255"/>
      <c r="AA201" s="255"/>
      <c r="AB201" s="255"/>
      <c r="AC201" s="258"/>
      <c r="AD201" s="252"/>
      <c r="AE201" s="252"/>
    </row>
    <row r="202" spans="1:36" s="48" customFormat="1" ht="15" customHeight="1" x14ac:dyDescent="0.25">
      <c r="B202" s="948" t="s">
        <v>133</v>
      </c>
      <c r="C202" s="948"/>
      <c r="D202" s="948"/>
      <c r="E202" s="948"/>
      <c r="F202" s="948"/>
      <c r="G202" s="948"/>
      <c r="H202" s="948"/>
      <c r="I202" s="948"/>
      <c r="J202" s="948"/>
      <c r="K202" s="948"/>
      <c r="L202" s="948"/>
      <c r="M202" s="948"/>
      <c r="N202" s="948"/>
      <c r="O202" s="948"/>
      <c r="P202" s="948"/>
      <c r="Q202" s="948"/>
      <c r="R202" s="948"/>
      <c r="S202" s="948"/>
      <c r="T202" s="948"/>
      <c r="U202" s="948"/>
      <c r="V202" s="948"/>
      <c r="W202" s="948"/>
      <c r="X202" s="948"/>
      <c r="Y202" s="948"/>
      <c r="Z202" s="948"/>
      <c r="AA202" s="948"/>
      <c r="AB202" s="948"/>
      <c r="AC202" s="948"/>
      <c r="AD202" s="948"/>
      <c r="AE202" s="948"/>
      <c r="AF202" s="948"/>
      <c r="AG202" s="948"/>
      <c r="AH202" s="948"/>
      <c r="AI202" s="948"/>
      <c r="AJ202" s="948"/>
    </row>
    <row r="203" spans="1:36" s="48" customFormat="1" ht="15" customHeight="1" x14ac:dyDescent="0.25">
      <c r="B203" s="1065" t="s">
        <v>440</v>
      </c>
      <c r="C203" s="1065"/>
      <c r="D203" s="1065"/>
      <c r="E203" s="1065"/>
      <c r="F203" s="1065"/>
      <c r="G203" s="1065"/>
      <c r="H203" s="1065"/>
      <c r="I203" s="1065"/>
      <c r="J203" s="1065"/>
      <c r="K203" s="1065"/>
      <c r="L203" s="1065"/>
      <c r="M203" s="1065"/>
      <c r="N203" s="1065"/>
      <c r="O203" s="1065"/>
      <c r="P203" s="1065"/>
      <c r="Q203" s="1065"/>
      <c r="R203" s="1065"/>
      <c r="S203" s="1065"/>
      <c r="T203" s="1065"/>
      <c r="U203" s="1065"/>
      <c r="V203" s="1065"/>
      <c r="W203" s="1065"/>
      <c r="X203" s="1065"/>
      <c r="Y203" s="1065"/>
      <c r="Z203" s="1065"/>
      <c r="AA203" s="1065"/>
      <c r="AB203" s="1065"/>
      <c r="AC203" s="1065"/>
      <c r="AD203" s="1065"/>
      <c r="AE203" s="1065"/>
      <c r="AF203" s="1065"/>
      <c r="AG203" s="1065"/>
      <c r="AH203" s="1065"/>
      <c r="AI203" s="1065"/>
      <c r="AJ203" s="1065"/>
    </row>
    <row r="204" spans="1:36" s="48" customFormat="1" x14ac:dyDescent="0.25">
      <c r="B204" s="1065"/>
      <c r="C204" s="1065"/>
      <c r="D204" s="1065"/>
      <c r="E204" s="1065"/>
      <c r="F204" s="1065"/>
      <c r="G204" s="1065"/>
      <c r="H204" s="1065"/>
      <c r="I204" s="1065"/>
      <c r="J204" s="1065"/>
      <c r="K204" s="1065"/>
      <c r="L204" s="1065"/>
      <c r="M204" s="1065"/>
      <c r="N204" s="1065"/>
      <c r="O204" s="1065"/>
      <c r="P204" s="1065"/>
      <c r="Q204" s="1065"/>
      <c r="R204" s="1065"/>
      <c r="S204" s="1065"/>
      <c r="T204" s="1065"/>
      <c r="U204" s="1065"/>
      <c r="V204" s="1065"/>
      <c r="W204" s="1065"/>
      <c r="X204" s="1065"/>
      <c r="Y204" s="1065"/>
      <c r="Z204" s="1065"/>
      <c r="AA204" s="1065"/>
      <c r="AB204" s="1065"/>
      <c r="AC204" s="1065"/>
      <c r="AD204" s="1065"/>
      <c r="AE204" s="1065"/>
      <c r="AF204" s="1065"/>
      <c r="AG204" s="1065"/>
      <c r="AH204" s="1065"/>
      <c r="AI204" s="1065"/>
      <c r="AJ204" s="1065"/>
    </row>
    <row r="205" spans="1:36" s="48" customFormat="1" ht="46.5" customHeight="1" x14ac:dyDescent="0.25">
      <c r="B205" s="1065"/>
      <c r="C205" s="1065"/>
      <c r="D205" s="1065"/>
      <c r="E205" s="1065"/>
      <c r="F205" s="1065"/>
      <c r="G205" s="1065"/>
      <c r="H205" s="1065"/>
      <c r="I205" s="1065"/>
      <c r="J205" s="1065"/>
      <c r="K205" s="1065"/>
      <c r="L205" s="1065"/>
      <c r="M205" s="1065"/>
      <c r="N205" s="1065"/>
      <c r="O205" s="1065"/>
      <c r="P205" s="1065"/>
      <c r="Q205" s="1065"/>
      <c r="R205" s="1065"/>
      <c r="S205" s="1065"/>
      <c r="T205" s="1065"/>
      <c r="U205" s="1065"/>
      <c r="V205" s="1065"/>
      <c r="W205" s="1065"/>
      <c r="X205" s="1065"/>
      <c r="Y205" s="1065"/>
      <c r="Z205" s="1065"/>
      <c r="AA205" s="1065"/>
      <c r="AB205" s="1065"/>
      <c r="AC205" s="1065"/>
      <c r="AD205" s="1065"/>
      <c r="AE205" s="1065"/>
      <c r="AF205" s="1065"/>
      <c r="AG205" s="1065"/>
      <c r="AH205" s="1065"/>
      <c r="AI205" s="1065"/>
      <c r="AJ205" s="1065"/>
    </row>
    <row r="206" spans="1:36" s="48" customFormat="1" x14ac:dyDescent="0.25">
      <c r="B206" s="253"/>
      <c r="C206" s="253"/>
      <c r="D206" s="253"/>
      <c r="E206" s="253"/>
      <c r="F206" s="253"/>
      <c r="G206" s="253"/>
      <c r="H206" s="253"/>
      <c r="I206" s="253"/>
      <c r="J206" s="253"/>
      <c r="K206" s="253"/>
      <c r="L206" s="253"/>
      <c r="M206" s="253"/>
      <c r="N206" s="253"/>
      <c r="O206" s="253"/>
      <c r="P206" s="253"/>
      <c r="Q206" s="631"/>
      <c r="R206" s="253"/>
      <c r="S206" s="253"/>
      <c r="T206" s="253"/>
      <c r="U206" s="253"/>
      <c r="V206" s="253"/>
      <c r="W206" s="253"/>
      <c r="X206" s="253"/>
      <c r="Y206" s="253"/>
      <c r="Z206" s="253"/>
      <c r="AA206" s="253"/>
      <c r="AB206" s="253"/>
      <c r="AC206" s="253"/>
      <c r="AD206" s="253"/>
      <c r="AE206" s="253"/>
      <c r="AF206" s="253"/>
      <c r="AG206" s="253"/>
      <c r="AH206" s="253"/>
      <c r="AI206" s="253"/>
      <c r="AJ206" s="253"/>
    </row>
    <row r="207" spans="1:36" s="48" customFormat="1" x14ac:dyDescent="0.25">
      <c r="B207" s="123"/>
      <c r="C207" s="123"/>
      <c r="D207" s="123"/>
      <c r="E207" s="123"/>
      <c r="F207" s="123"/>
      <c r="G207" s="123"/>
      <c r="H207" s="123"/>
      <c r="I207" s="123"/>
      <c r="J207" s="123"/>
      <c r="K207" s="123"/>
      <c r="L207" s="123"/>
      <c r="M207" s="123"/>
      <c r="N207" s="123"/>
      <c r="O207" s="123"/>
      <c r="P207" s="123"/>
      <c r="Q207" s="123"/>
      <c r="R207" s="123"/>
      <c r="S207" s="123"/>
      <c r="T207" s="123"/>
      <c r="U207" s="123"/>
      <c r="V207" s="123"/>
      <c r="W207" s="123"/>
      <c r="X207" s="97"/>
      <c r="Y207" s="97"/>
      <c r="Z207" s="97"/>
      <c r="AA207" s="97"/>
      <c r="AB207" s="97"/>
      <c r="AC207" s="97"/>
      <c r="AD207" s="97"/>
      <c r="AE207" s="97"/>
      <c r="AF207" s="97"/>
      <c r="AG207" s="97"/>
      <c r="AH207" s="123"/>
      <c r="AI207" s="123"/>
      <c r="AJ207" s="123"/>
    </row>
    <row r="208" spans="1:36" s="48" customFormat="1" x14ac:dyDescent="0.25">
      <c r="B208" s="123"/>
      <c r="C208" s="123"/>
      <c r="D208" s="123"/>
      <c r="E208" s="123"/>
      <c r="F208" s="123"/>
      <c r="G208" s="123"/>
      <c r="H208" s="123"/>
      <c r="I208" s="123"/>
      <c r="J208" s="123"/>
      <c r="K208" s="123"/>
      <c r="L208" s="123"/>
      <c r="M208" s="123"/>
      <c r="N208" s="123"/>
      <c r="O208" s="123"/>
      <c r="P208" s="123"/>
      <c r="Q208" s="123"/>
      <c r="R208" s="123"/>
      <c r="S208" s="123"/>
      <c r="T208" s="123"/>
      <c r="U208" s="123"/>
      <c r="V208" s="123"/>
      <c r="W208" s="123"/>
      <c r="X208" s="123"/>
      <c r="Y208" s="123"/>
      <c r="Z208" s="123"/>
      <c r="AA208" s="123"/>
      <c r="AB208" s="123"/>
      <c r="AC208" s="123"/>
      <c r="AD208" s="123"/>
      <c r="AE208" s="97"/>
      <c r="AF208" s="97"/>
      <c r="AG208" s="97"/>
      <c r="AH208" s="123"/>
      <c r="AI208" s="123"/>
      <c r="AJ208" s="123"/>
    </row>
    <row r="209" spans="2:36" s="48" customFormat="1" ht="20.25" x14ac:dyDescent="0.35">
      <c r="C209" s="265"/>
      <c r="D209" s="265"/>
      <c r="E209" s="265"/>
      <c r="F209" s="265"/>
      <c r="G209" s="265"/>
      <c r="H209" s="265" t="s">
        <v>137</v>
      </c>
      <c r="I209" s="265"/>
      <c r="J209" s="265"/>
      <c r="K209" s="265"/>
      <c r="L209" s="265"/>
      <c r="M209" s="265"/>
      <c r="N209" s="265"/>
      <c r="O209" s="265"/>
      <c r="P209" s="265"/>
      <c r="Q209" s="265"/>
      <c r="R209" s="265"/>
      <c r="S209" s="265"/>
      <c r="T209" s="265"/>
      <c r="U209" s="265"/>
      <c r="V209" s="265"/>
      <c r="W209" s="265"/>
      <c r="X209" s="265"/>
      <c r="Y209" s="265"/>
      <c r="Z209" s="265"/>
      <c r="AA209" s="265"/>
      <c r="AB209" s="265"/>
      <c r="AC209" s="265"/>
      <c r="AD209" s="265"/>
      <c r="AE209" s="265"/>
      <c r="AF209" s="265"/>
      <c r="AG209" s="265"/>
      <c r="AH209" s="265"/>
      <c r="AI209" s="265"/>
      <c r="AJ209" s="265"/>
    </row>
    <row r="210" spans="2:36" s="48" customFormat="1" ht="20.25" x14ac:dyDescent="0.35">
      <c r="C210" s="265"/>
      <c r="D210" s="265"/>
      <c r="E210" s="265"/>
      <c r="F210" s="265"/>
      <c r="G210" s="265"/>
      <c r="H210" s="681" t="s">
        <v>138</v>
      </c>
      <c r="I210" s="265"/>
      <c r="J210" s="265"/>
      <c r="K210" s="265"/>
      <c r="L210" s="265"/>
      <c r="M210" s="265"/>
      <c r="N210" s="265"/>
      <c r="O210" s="265"/>
      <c r="P210" s="265"/>
      <c r="Q210" s="265"/>
      <c r="R210" s="265"/>
      <c r="S210" s="265"/>
      <c r="T210" s="265"/>
      <c r="U210" s="265"/>
      <c r="V210" s="265"/>
      <c r="W210" s="265"/>
      <c r="X210" s="265"/>
      <c r="Y210" s="265"/>
      <c r="Z210" s="265"/>
      <c r="AA210" s="265"/>
      <c r="AB210" s="265"/>
      <c r="AC210" s="265"/>
      <c r="AD210" s="265"/>
      <c r="AE210" s="265"/>
      <c r="AF210" s="265"/>
      <c r="AG210" s="265"/>
      <c r="AH210" s="265"/>
      <c r="AI210" s="265"/>
      <c r="AJ210" s="265"/>
    </row>
    <row r="211" spans="2:36" s="48" customFormat="1" ht="15.75" thickBot="1" x14ac:dyDescent="0.3">
      <c r="B211" s="123"/>
      <c r="C211" s="123"/>
      <c r="D211" s="123"/>
      <c r="E211" s="123"/>
      <c r="F211" s="123"/>
      <c r="G211" s="123"/>
      <c r="H211" s="123"/>
      <c r="I211" s="123"/>
      <c r="J211" s="123"/>
      <c r="K211" s="123"/>
      <c r="L211" s="123"/>
      <c r="M211" s="123"/>
      <c r="N211" s="123"/>
      <c r="O211" s="123"/>
      <c r="P211" s="123"/>
      <c r="Q211" s="123"/>
      <c r="R211" s="123"/>
      <c r="S211" s="123"/>
      <c r="T211" s="123"/>
      <c r="U211" s="123"/>
      <c r="V211" s="123"/>
      <c r="W211" s="123"/>
      <c r="X211" s="123"/>
      <c r="Y211" s="123"/>
      <c r="Z211" s="123"/>
      <c r="AA211" s="123"/>
      <c r="AB211" s="123"/>
      <c r="AC211" s="123"/>
      <c r="AD211" s="123"/>
      <c r="AE211" s="123"/>
      <c r="AF211" s="123"/>
      <c r="AG211" s="123"/>
      <c r="AH211" s="123"/>
      <c r="AI211" s="123"/>
      <c r="AJ211" s="123"/>
    </row>
    <row r="212" spans="2:36" s="48" customFormat="1" ht="27" customHeight="1" thickBot="1" x14ac:dyDescent="0.3">
      <c r="B212" s="263"/>
      <c r="C212" s="263"/>
      <c r="D212" s="263"/>
      <c r="E212" s="52"/>
      <c r="F212" s="210" t="s">
        <v>207</v>
      </c>
      <c r="G212" s="124"/>
      <c r="H212" s="124"/>
      <c r="I212" s="209"/>
      <c r="J212" s="1049">
        <f>IFERROR(IF(Uexp!T8="Si",Uexp!R22,"ERROR"),"-")</f>
        <v>-1.7896046593298234E-8</v>
      </c>
      <c r="K212" s="1049"/>
      <c r="L212" s="1049"/>
      <c r="M212" s="1049"/>
      <c r="N212" s="299" t="s">
        <v>204</v>
      </c>
      <c r="O212" s="1047" t="s">
        <v>439</v>
      </c>
      <c r="P212" s="1047"/>
      <c r="Q212" s="1049">
        <f>IFERROR(IF(Uexp!T8="Si",Uexp!S22,"ERROR"),"-")</f>
        <v>1.6664901585240687E-5</v>
      </c>
      <c r="R212" s="1049"/>
      <c r="S212" s="1049"/>
      <c r="T212" s="300" t="s">
        <v>205</v>
      </c>
      <c r="U212" s="1047" t="s">
        <v>439</v>
      </c>
      <c r="V212" s="1047"/>
      <c r="W212" s="1066">
        <f>IFERROR(IF(Uexp!T8="Si",Uexp!T22,"ERROR"),"-")</f>
        <v>7.3831036062634622E-4</v>
      </c>
      <c r="X212" s="1066"/>
      <c r="Y212" s="1066"/>
      <c r="Z212" s="300" t="s">
        <v>206</v>
      </c>
      <c r="AA212" s="301" t="s">
        <v>439</v>
      </c>
      <c r="AB212" s="1067">
        <f>IFERROR(IF(Uexp!T8="Si",Uexp!U22,"ERROR"),"-")</f>
        <v>0.64051116234407812</v>
      </c>
      <c r="AC212" s="1067"/>
      <c r="AD212" s="1068"/>
      <c r="AE212" s="263"/>
      <c r="AF212" s="264"/>
      <c r="AG212" s="97"/>
      <c r="AH212" s="123"/>
      <c r="AI212" s="123"/>
      <c r="AJ212" s="123"/>
    </row>
    <row r="213" spans="2:36" s="48" customFormat="1" ht="18.75" x14ac:dyDescent="0.25">
      <c r="B213" s="263"/>
      <c r="C213" s="263"/>
      <c r="D213" s="263"/>
      <c r="E213" s="52"/>
      <c r="F213" s="742" t="s">
        <v>351</v>
      </c>
      <c r="G213" s="647"/>
      <c r="H213" s="647"/>
      <c r="I213" s="648"/>
      <c r="J213" s="649"/>
      <c r="K213" s="649"/>
      <c r="L213" s="649"/>
      <c r="M213" s="649"/>
      <c r="N213" s="650"/>
      <c r="O213" s="651"/>
      <c r="P213" s="651"/>
      <c r="Q213" s="649"/>
      <c r="R213" s="649"/>
      <c r="S213" s="649"/>
      <c r="T213" s="652"/>
      <c r="U213" s="651"/>
      <c r="V213" s="651"/>
      <c r="W213" s="653"/>
      <c r="X213" s="653"/>
      <c r="Y213" s="742">
        <f>K31</f>
        <v>0</v>
      </c>
      <c r="Z213" s="743" t="s">
        <v>346</v>
      </c>
      <c r="AA213" s="655"/>
      <c r="AB213" s="655"/>
      <c r="AC213" s="655" t="s">
        <v>41</v>
      </c>
      <c r="AD213" s="872">
        <f>Q31</f>
        <v>500</v>
      </c>
      <c r="AE213" s="872"/>
      <c r="AF213" s="743" t="s">
        <v>346</v>
      </c>
      <c r="AG213" s="123"/>
      <c r="AH213" s="123"/>
      <c r="AJ213" s="123"/>
    </row>
    <row r="214" spans="2:36" s="48" customFormat="1" ht="27" customHeight="1" x14ac:dyDescent="0.25">
      <c r="B214" s="263"/>
      <c r="C214" s="263"/>
      <c r="D214" s="263"/>
      <c r="E214" s="52"/>
      <c r="F214" s="647"/>
      <c r="G214" s="647"/>
      <c r="H214" s="647"/>
      <c r="I214" s="648"/>
      <c r="J214" s="649"/>
      <c r="K214" s="649"/>
      <c r="L214" s="649"/>
      <c r="M214" s="649"/>
      <c r="N214" s="650"/>
      <c r="O214" s="651"/>
      <c r="P214" s="651"/>
      <c r="Q214" s="649"/>
      <c r="R214" s="649"/>
      <c r="S214" s="649"/>
      <c r="T214" s="652"/>
      <c r="U214" s="651"/>
      <c r="V214" s="651"/>
      <c r="W214" s="653"/>
      <c r="X214" s="653"/>
      <c r="Y214" s="653"/>
      <c r="Z214" s="652"/>
      <c r="AA214" s="654"/>
      <c r="AB214" s="655"/>
      <c r="AC214" s="655"/>
      <c r="AD214" s="655"/>
      <c r="AE214" s="263"/>
      <c r="AF214" s="264"/>
      <c r="AG214" s="97"/>
      <c r="AH214" s="123"/>
      <c r="AI214" s="123"/>
      <c r="AJ214" s="123"/>
    </row>
    <row r="215" spans="2:36" s="48" customFormat="1" ht="15" customHeight="1" x14ac:dyDescent="0.25">
      <c r="B215" s="948" t="s">
        <v>99</v>
      </c>
      <c r="C215" s="948"/>
      <c r="D215" s="948"/>
      <c r="E215" s="948"/>
      <c r="F215" s="948"/>
      <c r="G215" s="948"/>
      <c r="H215" s="948"/>
      <c r="I215" s="948"/>
      <c r="J215" s="948"/>
      <c r="K215" s="948"/>
      <c r="L215" s="948"/>
      <c r="M215" s="948"/>
      <c r="N215" s="948"/>
      <c r="O215" s="948"/>
      <c r="P215" s="948"/>
      <c r="Q215" s="948"/>
      <c r="R215" s="948"/>
      <c r="S215" s="948"/>
      <c r="T215" s="948"/>
      <c r="U215" s="948"/>
      <c r="V215" s="948"/>
      <c r="W215" s="948"/>
      <c r="X215" s="948"/>
      <c r="Y215" s="948"/>
      <c r="Z215" s="948"/>
      <c r="AA215" s="948"/>
      <c r="AB215" s="948"/>
      <c r="AC215" s="948"/>
      <c r="AD215" s="948"/>
      <c r="AE215" s="948"/>
      <c r="AF215" s="948"/>
      <c r="AG215" s="948"/>
      <c r="AH215" s="948"/>
      <c r="AI215" s="948"/>
      <c r="AJ215" s="948"/>
    </row>
    <row r="216" spans="2:36" ht="14.1" customHeight="1" x14ac:dyDescent="0.25">
      <c r="B216" s="1003" t="s">
        <v>431</v>
      </c>
      <c r="C216" s="1003"/>
      <c r="D216" s="1003"/>
      <c r="E216" s="1003"/>
      <c r="F216" s="1003"/>
      <c r="G216" s="1003"/>
      <c r="H216" s="1003"/>
      <c r="I216" s="1003"/>
      <c r="J216" s="1003"/>
      <c r="K216" s="1003"/>
      <c r="L216" s="1003"/>
      <c r="M216" s="1003"/>
      <c r="N216" s="1003"/>
      <c r="O216" s="1003"/>
      <c r="P216" s="1003"/>
      <c r="Q216" s="1003"/>
      <c r="R216" s="1003"/>
      <c r="S216" s="1003"/>
      <c r="T216" s="1003"/>
      <c r="U216" s="1003"/>
      <c r="V216" s="1003"/>
      <c r="W216" s="1003"/>
      <c r="X216" s="1003"/>
      <c r="Y216" s="1003"/>
      <c r="Z216" s="1003"/>
      <c r="AA216" s="1003"/>
      <c r="AB216" s="1003"/>
      <c r="AC216" s="1003"/>
      <c r="AD216" s="1003"/>
      <c r="AE216" s="1003"/>
      <c r="AF216" s="1003"/>
      <c r="AG216" s="1003"/>
      <c r="AH216" s="1003"/>
      <c r="AI216" s="1003"/>
      <c r="AJ216" s="1003"/>
    </row>
    <row r="217" spans="2:36" x14ac:dyDescent="0.25">
      <c r="B217" s="1003"/>
      <c r="C217" s="1003"/>
      <c r="D217" s="1003"/>
      <c r="E217" s="1003"/>
      <c r="F217" s="1003"/>
      <c r="G217" s="1003"/>
      <c r="H217" s="1003"/>
      <c r="I217" s="1003"/>
      <c r="J217" s="1003"/>
      <c r="K217" s="1003"/>
      <c r="L217" s="1003"/>
      <c r="M217" s="1003"/>
      <c r="N217" s="1003"/>
      <c r="O217" s="1003"/>
      <c r="P217" s="1003"/>
      <c r="Q217" s="1003"/>
      <c r="R217" s="1003"/>
      <c r="S217" s="1003"/>
      <c r="T217" s="1003"/>
      <c r="U217" s="1003"/>
      <c r="V217" s="1003"/>
      <c r="W217" s="1003"/>
      <c r="X217" s="1003"/>
      <c r="Y217" s="1003"/>
      <c r="Z217" s="1003"/>
      <c r="AA217" s="1003"/>
      <c r="AB217" s="1003"/>
      <c r="AC217" s="1003"/>
      <c r="AD217" s="1003"/>
      <c r="AE217" s="1003"/>
      <c r="AF217" s="1003"/>
      <c r="AG217" s="1003"/>
      <c r="AH217" s="1003"/>
      <c r="AI217" s="1003"/>
      <c r="AJ217" s="1003"/>
    </row>
    <row r="218" spans="2:36" x14ac:dyDescent="0.25">
      <c r="B218" s="1003"/>
      <c r="C218" s="1003"/>
      <c r="D218" s="1003"/>
      <c r="E218" s="1003"/>
      <c r="F218" s="1003"/>
      <c r="G218" s="1003"/>
      <c r="H218" s="1003"/>
      <c r="I218" s="1003"/>
      <c r="J218" s="1003"/>
      <c r="K218" s="1003"/>
      <c r="L218" s="1003"/>
      <c r="M218" s="1003"/>
      <c r="N218" s="1003"/>
      <c r="O218" s="1003"/>
      <c r="P218" s="1003"/>
      <c r="Q218" s="1003"/>
      <c r="R218" s="1003"/>
      <c r="S218" s="1003"/>
      <c r="T218" s="1003"/>
      <c r="U218" s="1003"/>
      <c r="V218" s="1003"/>
      <c r="W218" s="1003"/>
      <c r="X218" s="1003"/>
      <c r="Y218" s="1003"/>
      <c r="Z218" s="1003"/>
      <c r="AA218" s="1003"/>
      <c r="AB218" s="1003"/>
      <c r="AC218" s="1003"/>
      <c r="AD218" s="1003"/>
      <c r="AE218" s="1003"/>
      <c r="AF218" s="1003"/>
      <c r="AG218" s="1003"/>
      <c r="AH218" s="1003"/>
      <c r="AI218" s="1003"/>
      <c r="AJ218" s="1003"/>
    </row>
    <row r="219" spans="2:36" ht="15" customHeight="1" x14ac:dyDescent="0.25">
      <c r="B219" s="746" t="s">
        <v>429</v>
      </c>
      <c r="C219" s="1061" t="s">
        <v>435</v>
      </c>
      <c r="D219" s="1061"/>
      <c r="E219" s="1061"/>
      <c r="F219" s="1061"/>
      <c r="G219" s="1061"/>
      <c r="H219" s="1061"/>
      <c r="I219" s="1061"/>
      <c r="J219" s="1061"/>
      <c r="K219" s="665" t="s">
        <v>341</v>
      </c>
      <c r="T219" s="633"/>
      <c r="U219" s="633"/>
      <c r="V219" s="633"/>
      <c r="W219" s="106"/>
      <c r="X219" s="106"/>
      <c r="Y219" s="106"/>
      <c r="Z219" s="106"/>
      <c r="AA219" s="106"/>
      <c r="AB219" s="106"/>
      <c r="AC219" s="106"/>
      <c r="AD219" s="106"/>
      <c r="AE219" s="106"/>
      <c r="AF219" s="106"/>
      <c r="AG219" s="106"/>
      <c r="AH219" s="106"/>
      <c r="AI219" s="106"/>
      <c r="AJ219" s="106"/>
    </row>
    <row r="220" spans="2:36" ht="15" customHeight="1" x14ac:dyDescent="0.25">
      <c r="L220" s="633"/>
      <c r="M220" s="633"/>
      <c r="N220" s="633"/>
      <c r="O220" s="633"/>
      <c r="P220" s="106"/>
      <c r="Q220" s="106"/>
      <c r="R220" s="106"/>
      <c r="S220" s="106"/>
      <c r="T220" s="106"/>
      <c r="U220" s="106"/>
      <c r="V220" s="106"/>
      <c r="W220" s="106"/>
      <c r="X220" s="106"/>
      <c r="Y220" s="106"/>
      <c r="Z220" s="106"/>
      <c r="AA220" s="106"/>
      <c r="AB220" s="106"/>
      <c r="AC220" s="106"/>
      <c r="AD220" s="106"/>
      <c r="AE220" s="106"/>
      <c r="AF220" s="106"/>
      <c r="AG220" s="106"/>
      <c r="AH220" s="106"/>
      <c r="AI220" s="106"/>
      <c r="AJ220" s="106"/>
    </row>
    <row r="221" spans="2:36" ht="15" customHeight="1" x14ac:dyDescent="0.25">
      <c r="B221" s="106"/>
      <c r="C221" s="634" t="str">
        <f>IF(K219="No","Este certificado sustituye el certificado:"," ")</f>
        <v xml:space="preserve"> </v>
      </c>
      <c r="D221" s="634"/>
      <c r="E221" s="634"/>
      <c r="F221" s="634"/>
      <c r="G221" s="634"/>
      <c r="H221" s="634"/>
      <c r="I221" s="634"/>
      <c r="J221" s="634"/>
      <c r="K221" s="666"/>
      <c r="L221" s="1060"/>
      <c r="M221" s="1060"/>
      <c r="N221" s="634" t="str">
        <f>IF(K219="No","y la razón del cambio es::"," ")</f>
        <v xml:space="preserve"> </v>
      </c>
      <c r="O221" s="634"/>
      <c r="P221" s="634"/>
      <c r="Q221" s="634"/>
      <c r="R221" s="634"/>
      <c r="S221" s="634"/>
      <c r="T221" s="634"/>
      <c r="U221" s="106"/>
      <c r="V221" s="106"/>
      <c r="W221" s="106"/>
      <c r="X221" s="106"/>
      <c r="Y221" s="106"/>
      <c r="Z221" s="106"/>
      <c r="AA221" s="106"/>
      <c r="AB221" s="106"/>
      <c r="AC221" s="106"/>
      <c r="AD221" s="106"/>
      <c r="AE221" s="106"/>
      <c r="AF221" s="106"/>
      <c r="AG221" s="106"/>
      <c r="AH221" s="106"/>
      <c r="AI221" s="106"/>
      <c r="AJ221" s="106"/>
    </row>
    <row r="222" spans="2:36" x14ac:dyDescent="0.25">
      <c r="B222" s="106"/>
      <c r="C222" s="1060"/>
      <c r="D222" s="1060"/>
      <c r="E222" s="1060"/>
      <c r="F222" s="1060"/>
      <c r="G222" s="1060"/>
      <c r="H222" s="1060"/>
      <c r="I222" s="1060"/>
      <c r="J222" s="1060"/>
      <c r="K222" s="1060"/>
      <c r="L222" s="1060"/>
      <c r="M222" s="1060"/>
      <c r="N222" s="1060"/>
      <c r="O222" s="1060"/>
      <c r="P222" s="1060"/>
      <c r="Q222" s="1060"/>
      <c r="R222" s="1060"/>
      <c r="S222" s="1060"/>
      <c r="T222" s="1060"/>
      <c r="U222" s="1060"/>
      <c r="V222" s="1060"/>
      <c r="W222" s="1060"/>
      <c r="X222" s="1060"/>
      <c r="Y222" s="1060"/>
      <c r="Z222" s="1060"/>
      <c r="AA222" s="1060"/>
      <c r="AB222" s="1060"/>
      <c r="AC222" s="1060"/>
      <c r="AD222" s="1060"/>
      <c r="AE222" s="1060"/>
      <c r="AF222" s="1060"/>
      <c r="AG222" s="1060"/>
      <c r="AH222" s="1060"/>
      <c r="AI222" s="1060"/>
      <c r="AJ222" s="106"/>
    </row>
    <row r="223" spans="2:36" x14ac:dyDescent="0.25">
      <c r="B223" s="106"/>
      <c r="C223" s="1060"/>
      <c r="D223" s="1060"/>
      <c r="E223" s="1060"/>
      <c r="F223" s="1060"/>
      <c r="G223" s="1060"/>
      <c r="H223" s="1060"/>
      <c r="I223" s="1060"/>
      <c r="J223" s="1060"/>
      <c r="K223" s="1060"/>
      <c r="L223" s="1060"/>
      <c r="M223" s="1060"/>
      <c r="N223" s="1060"/>
      <c r="O223" s="1060"/>
      <c r="P223" s="1060"/>
      <c r="Q223" s="1060"/>
      <c r="R223" s="1060"/>
      <c r="S223" s="1060"/>
      <c r="T223" s="1060"/>
      <c r="U223" s="1060"/>
      <c r="V223" s="1060"/>
      <c r="W223" s="1060"/>
      <c r="X223" s="1060"/>
      <c r="Y223" s="1060"/>
      <c r="Z223" s="1060"/>
      <c r="AA223" s="1060"/>
      <c r="AB223" s="1060"/>
      <c r="AC223" s="1060"/>
      <c r="AD223" s="1060"/>
      <c r="AE223" s="1060"/>
      <c r="AF223" s="1060"/>
      <c r="AG223" s="1060"/>
      <c r="AH223" s="1060"/>
      <c r="AI223" s="1060"/>
      <c r="AJ223" s="106"/>
    </row>
    <row r="224" spans="2:36" x14ac:dyDescent="0.25">
      <c r="B224" s="106"/>
      <c r="C224" s="1060"/>
      <c r="D224" s="1060"/>
      <c r="E224" s="1060"/>
      <c r="F224" s="1060"/>
      <c r="G224" s="1060"/>
      <c r="H224" s="1060"/>
      <c r="I224" s="1060"/>
      <c r="J224" s="1060"/>
      <c r="K224" s="1060"/>
      <c r="L224" s="1060"/>
      <c r="M224" s="1060"/>
      <c r="N224" s="1060"/>
      <c r="O224" s="1060"/>
      <c r="P224" s="1060"/>
      <c r="Q224" s="1060"/>
      <c r="R224" s="1060"/>
      <c r="S224" s="1060"/>
      <c r="T224" s="1060"/>
      <c r="U224" s="1060"/>
      <c r="V224" s="1060"/>
      <c r="W224" s="1060"/>
      <c r="X224" s="1060"/>
      <c r="Y224" s="1060"/>
      <c r="Z224" s="1060"/>
      <c r="AA224" s="1060"/>
      <c r="AB224" s="1060"/>
      <c r="AC224" s="1060"/>
      <c r="AD224" s="1060"/>
      <c r="AE224" s="1060"/>
      <c r="AF224" s="1060"/>
      <c r="AG224" s="1060"/>
      <c r="AH224" s="1060"/>
      <c r="AI224" s="1060"/>
      <c r="AJ224" s="106"/>
    </row>
    <row r="225" spans="1:36" x14ac:dyDescent="0.25">
      <c r="B225" s="106"/>
      <c r="C225" s="1060"/>
      <c r="D225" s="1060"/>
      <c r="E225" s="1060"/>
      <c r="F225" s="1060"/>
      <c r="G225" s="1060"/>
      <c r="H225" s="1060"/>
      <c r="I225" s="1060"/>
      <c r="J225" s="1060"/>
      <c r="K225" s="1060"/>
      <c r="L225" s="1060"/>
      <c r="M225" s="1060"/>
      <c r="N225" s="1060"/>
      <c r="O225" s="1060"/>
      <c r="P225" s="1060"/>
      <c r="Q225" s="1060"/>
      <c r="R225" s="1060"/>
      <c r="S225" s="1060"/>
      <c r="T225" s="1060"/>
      <c r="U225" s="1060"/>
      <c r="V225" s="1060"/>
      <c r="W225" s="1060"/>
      <c r="X225" s="1060"/>
      <c r="Y225" s="1060"/>
      <c r="Z225" s="1060"/>
      <c r="AA225" s="1060"/>
      <c r="AB225" s="1060"/>
      <c r="AC225" s="1060"/>
      <c r="AD225" s="1060"/>
      <c r="AE225" s="1060"/>
      <c r="AF225" s="1060"/>
      <c r="AG225" s="1060"/>
      <c r="AH225" s="1060"/>
      <c r="AI225" s="1060"/>
      <c r="AJ225" s="106"/>
    </row>
    <row r="226" spans="1:36" x14ac:dyDescent="0.25">
      <c r="B226" s="106"/>
      <c r="C226" s="1060"/>
      <c r="D226" s="1060"/>
      <c r="E226" s="1060"/>
      <c r="F226" s="1060"/>
      <c r="G226" s="1060"/>
      <c r="H226" s="1060"/>
      <c r="I226" s="1060"/>
      <c r="J226" s="1060"/>
      <c r="K226" s="1060"/>
      <c r="L226" s="1060"/>
      <c r="M226" s="1060"/>
      <c r="N226" s="1060"/>
      <c r="O226" s="1060"/>
      <c r="P226" s="1060"/>
      <c r="Q226" s="1060"/>
      <c r="R226" s="1060"/>
      <c r="S226" s="1060"/>
      <c r="T226" s="1060"/>
      <c r="U226" s="1060"/>
      <c r="V226" s="1060"/>
      <c r="W226" s="1060"/>
      <c r="X226" s="1060"/>
      <c r="Y226" s="1060"/>
      <c r="Z226" s="1060"/>
      <c r="AA226" s="1060"/>
      <c r="AB226" s="1060"/>
      <c r="AC226" s="1060"/>
      <c r="AD226" s="1060"/>
      <c r="AE226" s="1060"/>
      <c r="AF226" s="1060"/>
      <c r="AG226" s="1060"/>
      <c r="AH226" s="1060"/>
      <c r="AI226" s="1060"/>
      <c r="AJ226" s="106"/>
    </row>
    <row r="227" spans="1:36" x14ac:dyDescent="0.25">
      <c r="B227" s="106"/>
      <c r="C227" s="1060"/>
      <c r="D227" s="1060"/>
      <c r="E227" s="1060"/>
      <c r="F227" s="1060"/>
      <c r="G227" s="1060"/>
      <c r="H227" s="1060"/>
      <c r="I227" s="1060"/>
      <c r="J227" s="1060"/>
      <c r="K227" s="1060"/>
      <c r="L227" s="1060"/>
      <c r="M227" s="1060"/>
      <c r="N227" s="1060"/>
      <c r="O227" s="1060"/>
      <c r="P227" s="1060"/>
      <c r="Q227" s="1060"/>
      <c r="R227" s="1060"/>
      <c r="S227" s="1060"/>
      <c r="T227" s="1060"/>
      <c r="U227" s="1060"/>
      <c r="V227" s="1060"/>
      <c r="W227" s="1060"/>
      <c r="X227" s="1060"/>
      <c r="Y227" s="1060"/>
      <c r="Z227" s="1060"/>
      <c r="AA227" s="1060"/>
      <c r="AB227" s="1060"/>
      <c r="AC227" s="1060"/>
      <c r="AD227" s="1060"/>
      <c r="AE227" s="1060"/>
      <c r="AF227" s="1060"/>
      <c r="AG227" s="1060"/>
      <c r="AH227" s="1060"/>
      <c r="AI227" s="1060"/>
      <c r="AJ227" s="106"/>
    </row>
    <row r="228" spans="1:36" x14ac:dyDescent="0.25">
      <c r="B228" s="106"/>
      <c r="C228" s="1060"/>
      <c r="D228" s="1060"/>
      <c r="E228" s="1060"/>
      <c r="F228" s="1060"/>
      <c r="G228" s="1060"/>
      <c r="H228" s="1060"/>
      <c r="I228" s="1060"/>
      <c r="J228" s="1060"/>
      <c r="K228" s="1060"/>
      <c r="L228" s="1060"/>
      <c r="M228" s="1060"/>
      <c r="N228" s="1060"/>
      <c r="O228" s="1060"/>
      <c r="P228" s="1060"/>
      <c r="Q228" s="1060"/>
      <c r="R228" s="1060"/>
      <c r="S228" s="1060"/>
      <c r="T228" s="1060"/>
      <c r="U228" s="1060"/>
      <c r="V228" s="1060"/>
      <c r="W228" s="1060"/>
      <c r="X228" s="1060"/>
      <c r="Y228" s="1060"/>
      <c r="Z228" s="1060"/>
      <c r="AA228" s="1060"/>
      <c r="AB228" s="1060"/>
      <c r="AC228" s="1060"/>
      <c r="AD228" s="1060"/>
      <c r="AE228" s="1060"/>
      <c r="AF228" s="1060"/>
      <c r="AG228" s="1060"/>
      <c r="AH228" s="1060"/>
      <c r="AI228" s="1060"/>
      <c r="AJ228" s="106"/>
    </row>
    <row r="229" spans="1:36" x14ac:dyDescent="0.25">
      <c r="A229" s="791"/>
      <c r="B229" s="849"/>
      <c r="C229" s="848"/>
      <c r="D229" s="848"/>
      <c r="E229" s="848"/>
      <c r="F229" s="848"/>
      <c r="G229" s="848"/>
      <c r="H229" s="848"/>
      <c r="I229" s="848"/>
      <c r="J229" s="848"/>
      <c r="K229" s="848"/>
      <c r="L229" s="848"/>
      <c r="M229" s="848"/>
      <c r="N229" s="848"/>
      <c r="O229" s="848"/>
      <c r="P229" s="848"/>
      <c r="Q229" s="848"/>
      <c r="R229" s="848"/>
      <c r="S229" s="848"/>
      <c r="T229" s="848"/>
      <c r="U229" s="848"/>
      <c r="V229" s="848"/>
      <c r="W229" s="848"/>
      <c r="X229" s="848"/>
      <c r="Y229" s="848"/>
      <c r="Z229" s="848"/>
      <c r="AA229" s="848"/>
      <c r="AB229" s="848"/>
      <c r="AC229" s="848"/>
      <c r="AD229" s="848"/>
      <c r="AE229" s="848"/>
      <c r="AF229" s="848"/>
      <c r="AG229" s="848"/>
      <c r="AH229" s="848"/>
      <c r="AI229" s="848"/>
      <c r="AJ229" s="849"/>
    </row>
    <row r="230" spans="1:36" x14ac:dyDescent="0.25">
      <c r="A230" s="791"/>
      <c r="B230" s="849"/>
      <c r="C230" s="849"/>
      <c r="D230" s="849"/>
      <c r="E230" s="849"/>
      <c r="F230" s="849"/>
      <c r="G230" s="849"/>
      <c r="H230" s="849"/>
      <c r="I230" s="849"/>
      <c r="J230" s="849"/>
      <c r="K230" s="849"/>
      <c r="L230" s="849"/>
      <c r="M230" s="849"/>
      <c r="N230" s="849"/>
      <c r="O230" s="849"/>
      <c r="P230" s="849"/>
      <c r="Q230" s="849"/>
      <c r="R230" s="849"/>
      <c r="S230" s="849"/>
      <c r="T230" s="849"/>
      <c r="U230" s="849"/>
      <c r="V230" s="849"/>
      <c r="W230" s="849"/>
      <c r="X230" s="849"/>
      <c r="Y230" s="849"/>
      <c r="Z230" s="849"/>
      <c r="AA230" s="849"/>
      <c r="AB230" s="849"/>
      <c r="AC230" s="849"/>
      <c r="AD230" s="849"/>
      <c r="AE230" s="849"/>
      <c r="AF230" s="849"/>
      <c r="AG230" s="849"/>
      <c r="AH230" s="849"/>
      <c r="AI230" s="849"/>
      <c r="AJ230" s="849"/>
    </row>
    <row r="231" spans="1:36" ht="15" customHeight="1" x14ac:dyDescent="0.25">
      <c r="A231" s="759"/>
      <c r="B231" s="850"/>
      <c r="C231" s="851" t="s">
        <v>72</v>
      </c>
      <c r="D231" s="852"/>
      <c r="E231" s="852"/>
      <c r="F231" s="852"/>
      <c r="G231" s="852"/>
      <c r="H231" s="852"/>
      <c r="I231" s="852"/>
      <c r="J231" s="853"/>
      <c r="K231" s="853"/>
      <c r="L231" s="853"/>
      <c r="M231" s="853"/>
      <c r="N231" s="853"/>
      <c r="O231" s="853"/>
      <c r="P231" s="853"/>
      <c r="Q231" s="853"/>
      <c r="R231" s="853"/>
      <c r="S231" s="791"/>
      <c r="T231" s="791"/>
      <c r="U231" s="791"/>
      <c r="V231" s="791"/>
      <c r="W231" s="791"/>
      <c r="X231" s="643"/>
      <c r="Y231" s="853"/>
      <c r="Z231" s="853"/>
      <c r="AA231" s="853"/>
      <c r="AB231" s="853"/>
      <c r="AC231" s="853"/>
      <c r="AD231" s="853"/>
      <c r="AE231" s="853"/>
      <c r="AF231" s="853"/>
      <c r="AG231" s="853"/>
      <c r="AH231" s="853"/>
      <c r="AI231" s="853"/>
      <c r="AJ231" s="853"/>
    </row>
    <row r="232" spans="1:36" ht="15" customHeight="1" x14ac:dyDescent="0.25">
      <c r="A232" s="759"/>
      <c r="B232" s="850"/>
      <c r="C232" s="854" t="s">
        <v>178</v>
      </c>
      <c r="D232" s="855"/>
      <c r="E232" s="855"/>
      <c r="F232" s="855"/>
      <c r="G232" s="855"/>
      <c r="H232" s="855"/>
      <c r="I232" s="855"/>
      <c r="J232" s="853"/>
      <c r="K232" s="853"/>
      <c r="L232" s="853"/>
      <c r="M232" s="853"/>
      <c r="N232" s="853"/>
      <c r="O232" s="853"/>
      <c r="P232" s="853"/>
      <c r="Q232" s="853"/>
      <c r="R232" s="853"/>
      <c r="S232" s="791"/>
      <c r="T232" s="791"/>
      <c r="U232" s="791"/>
      <c r="V232" s="791"/>
      <c r="W232" s="791"/>
      <c r="X232" s="643"/>
      <c r="Y232" s="853"/>
      <c r="Z232" s="853"/>
      <c r="AA232" s="853"/>
      <c r="AB232" s="853"/>
      <c r="AC232" s="853"/>
      <c r="AD232" s="853"/>
      <c r="AE232" s="853"/>
      <c r="AF232" s="853"/>
      <c r="AG232" s="853"/>
      <c r="AH232" s="853"/>
      <c r="AI232" s="853"/>
      <c r="AJ232" s="853"/>
    </row>
    <row r="233" spans="1:36" ht="15" customHeight="1" x14ac:dyDescent="0.25">
      <c r="A233" s="759"/>
      <c r="B233" s="850"/>
      <c r="C233" s="643"/>
      <c r="D233" s="643"/>
      <c r="E233" s="643"/>
      <c r="F233" s="643"/>
      <c r="G233" s="643"/>
      <c r="H233" s="643"/>
      <c r="I233" s="643"/>
      <c r="J233" s="853"/>
      <c r="K233" s="853"/>
      <c r="L233" s="853"/>
      <c r="M233" s="853"/>
      <c r="N233" s="853"/>
      <c r="O233" s="853"/>
      <c r="P233" s="853"/>
      <c r="Q233" s="853"/>
      <c r="R233" s="853"/>
      <c r="S233" s="853"/>
      <c r="T233" s="853"/>
      <c r="U233" s="853"/>
      <c r="V233" s="853"/>
      <c r="W233" s="853"/>
      <c r="X233" s="853"/>
      <c r="Y233" s="853"/>
      <c r="Z233" s="853"/>
      <c r="AA233" s="853"/>
      <c r="AB233" s="853"/>
      <c r="AC233" s="853"/>
      <c r="AD233" s="853"/>
      <c r="AE233" s="853"/>
      <c r="AF233" s="853"/>
      <c r="AG233" s="853"/>
      <c r="AH233" s="853"/>
      <c r="AI233" s="853"/>
      <c r="AJ233" s="853"/>
    </row>
    <row r="234" spans="1:36" ht="15" customHeight="1" x14ac:dyDescent="0.25">
      <c r="A234" s="759"/>
      <c r="B234" s="850"/>
      <c r="C234" s="643"/>
      <c r="D234" s="643"/>
      <c r="E234" s="643"/>
      <c r="F234" s="643"/>
      <c r="G234" s="643"/>
      <c r="H234" s="643"/>
      <c r="I234" s="643"/>
      <c r="J234" s="853"/>
      <c r="K234" s="853"/>
      <c r="L234" s="853"/>
      <c r="M234" s="853"/>
      <c r="N234" s="853"/>
      <c r="O234" s="853"/>
      <c r="P234" s="853"/>
      <c r="Q234" s="853"/>
      <c r="R234" s="853"/>
      <c r="S234" s="853"/>
      <c r="T234" s="853"/>
      <c r="U234" s="853"/>
      <c r="V234" s="853"/>
      <c r="W234" s="853"/>
      <c r="X234" s="853"/>
      <c r="Y234" s="853"/>
      <c r="Z234" s="853"/>
      <c r="AA234" s="853"/>
      <c r="AB234" s="853"/>
      <c r="AC234" s="853"/>
      <c r="AD234" s="853"/>
      <c r="AE234" s="853"/>
      <c r="AF234" s="853"/>
      <c r="AG234" s="853"/>
      <c r="AH234" s="853"/>
      <c r="AI234" s="853"/>
      <c r="AJ234" s="853"/>
    </row>
    <row r="235" spans="1:36" ht="15" customHeight="1" x14ac:dyDescent="0.25">
      <c r="A235" s="759"/>
      <c r="B235" s="850"/>
      <c r="C235" s="643"/>
      <c r="D235" s="643"/>
      <c r="E235" s="643"/>
      <c r="F235" s="643"/>
      <c r="G235" s="643"/>
      <c r="H235" s="643"/>
      <c r="I235" s="643"/>
      <c r="J235" s="853"/>
      <c r="K235" s="853"/>
      <c r="L235" s="853"/>
      <c r="M235" s="853"/>
      <c r="N235" s="853"/>
      <c r="O235" s="853"/>
      <c r="P235" s="853"/>
      <c r="Q235" s="853"/>
      <c r="R235" s="853"/>
      <c r="S235" s="853"/>
      <c r="T235" s="853"/>
      <c r="U235" s="853"/>
      <c r="V235" s="853"/>
      <c r="W235" s="853"/>
      <c r="X235" s="853"/>
      <c r="Y235" s="853"/>
      <c r="Z235" s="853"/>
      <c r="AA235" s="853"/>
      <c r="AB235" s="853"/>
      <c r="AC235" s="853"/>
      <c r="AD235" s="853"/>
      <c r="AE235" s="853"/>
      <c r="AF235" s="853"/>
      <c r="AG235" s="853"/>
      <c r="AH235" s="853"/>
      <c r="AI235" s="853"/>
      <c r="AJ235" s="853"/>
    </row>
    <row r="236" spans="1:36" ht="15" customHeight="1" x14ac:dyDescent="0.25">
      <c r="A236" s="759"/>
      <c r="B236" s="850"/>
      <c r="C236" s="664"/>
      <c r="D236" s="856"/>
      <c r="E236" s="856"/>
      <c r="F236" s="856"/>
      <c r="G236" s="856"/>
      <c r="H236" s="857"/>
      <c r="I236" s="857"/>
      <c r="J236" s="853"/>
      <c r="K236" s="853"/>
      <c r="L236" s="853"/>
      <c r="M236" s="853"/>
      <c r="N236" s="853"/>
      <c r="O236" s="853"/>
      <c r="P236" s="853"/>
      <c r="Q236" s="853"/>
      <c r="R236" s="853"/>
      <c r="S236" s="853"/>
      <c r="T236" s="853"/>
      <c r="U236" s="853"/>
      <c r="V236" s="853"/>
      <c r="W236" s="853"/>
      <c r="X236" s="853"/>
      <c r="Y236" s="853"/>
      <c r="Z236" s="853"/>
      <c r="AA236" s="853"/>
      <c r="AB236" s="853"/>
      <c r="AC236" s="853"/>
      <c r="AD236" s="853"/>
      <c r="AE236" s="853"/>
      <c r="AF236" s="853"/>
      <c r="AG236" s="853"/>
      <c r="AH236" s="853"/>
      <c r="AI236" s="853"/>
      <c r="AJ236" s="853"/>
    </row>
    <row r="237" spans="1:36" ht="15" customHeight="1" x14ac:dyDescent="0.25">
      <c r="A237" s="759"/>
      <c r="B237" s="850"/>
      <c r="C237" s="858" t="s">
        <v>237</v>
      </c>
      <c r="D237" s="850"/>
      <c r="E237" s="850"/>
      <c r="F237" s="850"/>
      <c r="G237" s="850"/>
      <c r="H237" s="850"/>
      <c r="I237" s="850"/>
      <c r="J237" s="853"/>
      <c r="K237" s="853"/>
      <c r="L237" s="853"/>
      <c r="M237" s="853"/>
      <c r="N237" s="853"/>
      <c r="O237" s="853"/>
      <c r="P237" s="853"/>
      <c r="Q237" s="853"/>
      <c r="R237" s="853"/>
      <c r="S237" s="853"/>
      <c r="T237" s="851" t="s">
        <v>74</v>
      </c>
      <c r="U237" s="853"/>
      <c r="V237" s="853"/>
      <c r="W237" s="853"/>
      <c r="X237" s="853"/>
      <c r="Y237" s="853"/>
      <c r="Z237" s="853"/>
      <c r="AA237" s="853"/>
      <c r="AB237" s="853"/>
      <c r="AC237" s="853"/>
      <c r="AD237" s="853"/>
      <c r="AE237" s="853"/>
      <c r="AF237" s="853"/>
      <c r="AG237" s="853"/>
      <c r="AH237" s="853"/>
      <c r="AI237" s="853"/>
      <c r="AJ237" s="853"/>
    </row>
    <row r="238" spans="1:36" ht="15" customHeight="1" x14ac:dyDescent="0.25">
      <c r="A238" s="759"/>
      <c r="B238" s="850"/>
      <c r="C238" s="854" t="s">
        <v>73</v>
      </c>
      <c r="D238" s="850"/>
      <c r="E238" s="850"/>
      <c r="F238" s="850"/>
      <c r="G238" s="850"/>
      <c r="H238" s="850"/>
      <c r="I238" s="850"/>
      <c r="J238" s="853"/>
      <c r="K238" s="853"/>
      <c r="L238" s="853"/>
      <c r="M238" s="853"/>
      <c r="N238" s="853"/>
      <c r="O238" s="853"/>
      <c r="P238" s="853"/>
      <c r="Q238" s="853"/>
      <c r="R238" s="853"/>
      <c r="S238" s="853"/>
      <c r="T238" s="853" t="s">
        <v>75</v>
      </c>
      <c r="U238" s="853"/>
      <c r="V238" s="853"/>
      <c r="W238" s="853"/>
      <c r="X238" s="853"/>
      <c r="Y238" s="853"/>
      <c r="Z238" s="853"/>
      <c r="AA238" s="853"/>
      <c r="AB238" s="853"/>
      <c r="AC238" s="853"/>
      <c r="AD238" s="853"/>
      <c r="AE238" s="853"/>
      <c r="AF238" s="853"/>
      <c r="AG238" s="853"/>
      <c r="AH238" s="853"/>
      <c r="AI238" s="853"/>
      <c r="AJ238" s="853"/>
    </row>
    <row r="239" spans="1:36" ht="15" customHeight="1" x14ac:dyDescent="0.25">
      <c r="A239" s="759"/>
      <c r="B239" s="850"/>
      <c r="C239" s="850"/>
      <c r="D239" s="850"/>
      <c r="E239" s="850"/>
      <c r="F239" s="850"/>
      <c r="G239" s="850"/>
      <c r="H239" s="850"/>
      <c r="I239" s="850"/>
      <c r="J239" s="853"/>
      <c r="K239" s="853"/>
      <c r="L239" s="853"/>
      <c r="M239" s="853"/>
      <c r="N239" s="853"/>
      <c r="O239" s="853"/>
      <c r="P239" s="853"/>
      <c r="Q239" s="853"/>
      <c r="R239" s="853"/>
      <c r="S239" s="853"/>
      <c r="T239" s="853"/>
      <c r="U239" s="853"/>
      <c r="V239" s="853"/>
      <c r="W239" s="853"/>
      <c r="X239" s="853"/>
      <c r="Y239" s="853"/>
      <c r="Z239" s="853"/>
      <c r="AA239" s="853"/>
      <c r="AB239" s="853"/>
      <c r="AC239" s="853"/>
      <c r="AD239" s="853"/>
      <c r="AE239" s="853"/>
      <c r="AF239" s="853"/>
      <c r="AG239" s="853"/>
      <c r="AH239" s="853"/>
      <c r="AI239" s="853"/>
      <c r="AJ239" s="853"/>
    </row>
    <row r="240" spans="1:36" x14ac:dyDescent="0.25">
      <c r="A240" s="847"/>
      <c r="B240" s="36"/>
      <c r="C240" s="36"/>
      <c r="D240" s="36"/>
      <c r="E240" s="36"/>
      <c r="F240" s="36"/>
      <c r="G240" s="36"/>
      <c r="H240" s="36"/>
      <c r="I240" s="37"/>
      <c r="J240" s="37"/>
      <c r="K240" s="37"/>
      <c r="L240" s="37"/>
      <c r="M240" s="1004" t="s">
        <v>39</v>
      </c>
      <c r="N240" s="1004"/>
      <c r="O240" s="1004"/>
      <c r="P240" s="1004"/>
      <c r="Q240" s="1004"/>
      <c r="R240" s="1004"/>
      <c r="S240" s="1004"/>
      <c r="T240" s="1004"/>
      <c r="U240" s="1004"/>
      <c r="V240" s="1004"/>
      <c r="W240" s="1004"/>
      <c r="X240" s="1004"/>
      <c r="Y240" s="1004"/>
      <c r="Z240" s="37"/>
      <c r="AA240" s="37"/>
      <c r="AB240" s="37"/>
      <c r="AC240" s="37"/>
      <c r="AD240" s="37"/>
      <c r="AE240" s="37"/>
      <c r="AF240" s="37"/>
      <c r="AG240" s="37"/>
      <c r="AH240" s="37"/>
      <c r="AI240" s="37"/>
      <c r="AJ240" s="37"/>
    </row>
    <row r="241" spans="1:36" x14ac:dyDescent="0.25">
      <c r="A241" s="169"/>
      <c r="B241" s="491"/>
      <c r="C241" s="491"/>
      <c r="D241" s="491"/>
      <c r="E241" s="491"/>
      <c r="F241" s="491"/>
      <c r="G241" s="491"/>
      <c r="H241" s="491"/>
      <c r="I241" s="491"/>
      <c r="J241" s="491"/>
      <c r="K241" s="491"/>
      <c r="L241" s="491"/>
      <c r="M241" s="1004"/>
      <c r="N241" s="1004"/>
      <c r="O241" s="1004"/>
      <c r="P241" s="1004"/>
      <c r="Q241" s="1004"/>
      <c r="R241" s="1004"/>
      <c r="S241" s="1004"/>
      <c r="T241" s="1004"/>
      <c r="U241" s="1004"/>
      <c r="V241" s="1004"/>
      <c r="W241" s="1004"/>
      <c r="X241" s="1004"/>
      <c r="Y241" s="1004"/>
      <c r="Z241" s="491"/>
      <c r="AA241" s="491"/>
      <c r="AB241" s="491"/>
      <c r="AC241" s="491"/>
      <c r="AD241" s="491"/>
      <c r="AE241" s="491"/>
      <c r="AF241" s="491"/>
      <c r="AG241" s="491"/>
      <c r="AH241" s="491"/>
      <c r="AI241" s="491"/>
      <c r="AJ241" s="491"/>
    </row>
  </sheetData>
  <sheetProtection algorithmName="SHA-512" hashValue="VtEvgebCvEBf6fOEBgpwTbigJUXw//numPPenGMuVMVd3jGFiwgPDRJJ/8bcLbSGHiOqlD5MLhSLLqdC8lBkPg==" saltValue="ZZOUbGn2KFpXQNfKhUmStQ==" spinCount="100000" sheet="1" formatCells="0" formatColumns="0" formatRows="0" insertColumns="0" insertRows="0" insertHyperlinks="0" deleteColumns="0" deleteRows="0" sort="0" autoFilter="0" pivotTables="0"/>
  <dataConsolidate/>
  <mergeCells count="734">
    <mergeCell ref="W63:AD63"/>
    <mergeCell ref="W64:AD64"/>
    <mergeCell ref="W62:AD62"/>
    <mergeCell ref="W68:AD68"/>
    <mergeCell ref="W66:AD66"/>
    <mergeCell ref="W67:AD67"/>
    <mergeCell ref="W65:AD65"/>
    <mergeCell ref="AE64:AH64"/>
    <mergeCell ref="AE62:AH62"/>
    <mergeCell ref="AE63:AH63"/>
    <mergeCell ref="AE65:AH65"/>
    <mergeCell ref="AE66:AH66"/>
    <mergeCell ref="AE68:AH68"/>
    <mergeCell ref="AE67:AH67"/>
    <mergeCell ref="C64:R64"/>
    <mergeCell ref="C63:R63"/>
    <mergeCell ref="C67:R67"/>
    <mergeCell ref="C68:R68"/>
    <mergeCell ref="C65:R65"/>
    <mergeCell ref="C66:R66"/>
    <mergeCell ref="S62:V62"/>
    <mergeCell ref="S64:V64"/>
    <mergeCell ref="S63:V63"/>
    <mergeCell ref="S66:V66"/>
    <mergeCell ref="S68:V68"/>
    <mergeCell ref="S67:V67"/>
    <mergeCell ref="S65:V65"/>
    <mergeCell ref="K25:R25"/>
    <mergeCell ref="T25:X25"/>
    <mergeCell ref="K28:AH28"/>
    <mergeCell ref="C62:R62"/>
    <mergeCell ref="X9:AC10"/>
    <mergeCell ref="B53:AJ53"/>
    <mergeCell ref="B59:AJ59"/>
    <mergeCell ref="B13:F13"/>
    <mergeCell ref="B14:E14"/>
    <mergeCell ref="B34:I34"/>
    <mergeCell ref="B38:H38"/>
    <mergeCell ref="B40:O40"/>
    <mergeCell ref="B58:AJ58"/>
    <mergeCell ref="P40:S40"/>
    <mergeCell ref="K34:Q34"/>
    <mergeCell ref="W61:AD61"/>
    <mergeCell ref="B41:T41"/>
    <mergeCell ref="B35:H35"/>
    <mergeCell ref="B42:AJ51"/>
    <mergeCell ref="C61:R61"/>
    <mergeCell ref="B16:J16"/>
    <mergeCell ref="C222:AI228"/>
    <mergeCell ref="C219:J219"/>
    <mergeCell ref="E156:K156"/>
    <mergeCell ref="E155:K155"/>
    <mergeCell ref="E154:K154"/>
    <mergeCell ref="E153:K153"/>
    <mergeCell ref="E152:K152"/>
    <mergeCell ref="E148:K148"/>
    <mergeCell ref="E138:K138"/>
    <mergeCell ref="K169:P169"/>
    <mergeCell ref="C170:F170"/>
    <mergeCell ref="B203:AJ205"/>
    <mergeCell ref="Q212:S212"/>
    <mergeCell ref="W212:Y212"/>
    <mergeCell ref="AB212:AD212"/>
    <mergeCell ref="Q172:V172"/>
    <mergeCell ref="L178:S178"/>
    <mergeCell ref="L221:M221"/>
    <mergeCell ref="T178:AA178"/>
    <mergeCell ref="T179:AA179"/>
    <mergeCell ref="L179:S179"/>
    <mergeCell ref="B202:AJ202"/>
    <mergeCell ref="Q191:S191"/>
    <mergeCell ref="Q173:V173"/>
    <mergeCell ref="AL20:BI20"/>
    <mergeCell ref="AC190:AD191"/>
    <mergeCell ref="C69:R69"/>
    <mergeCell ref="AE40:AI40"/>
    <mergeCell ref="W167:AB167"/>
    <mergeCell ref="W168:AB168"/>
    <mergeCell ref="W169:AB169"/>
    <mergeCell ref="W170:AB170"/>
    <mergeCell ref="W172:AB172"/>
    <mergeCell ref="G166:J166"/>
    <mergeCell ref="G167:J167"/>
    <mergeCell ref="G168:J168"/>
    <mergeCell ref="G169:J169"/>
    <mergeCell ref="G170:J170"/>
    <mergeCell ref="Q166:V166"/>
    <mergeCell ref="Q167:V167"/>
    <mergeCell ref="Q168:V168"/>
    <mergeCell ref="Q169:V169"/>
    <mergeCell ref="Q170:V170"/>
    <mergeCell ref="C171:AB171"/>
    <mergeCell ref="AB82:AE82"/>
    <mergeCell ref="AF82:AI82"/>
    <mergeCell ref="K173:P173"/>
    <mergeCell ref="B96:AJ96"/>
    <mergeCell ref="U212:V212"/>
    <mergeCell ref="O212:P212"/>
    <mergeCell ref="K170:P170"/>
    <mergeCell ref="Q190:S190"/>
    <mergeCell ref="J212:M212"/>
    <mergeCell ref="K168:P168"/>
    <mergeCell ref="K167:P167"/>
    <mergeCell ref="AF158:AG158"/>
    <mergeCell ref="K172:P172"/>
    <mergeCell ref="AH158:AI158"/>
    <mergeCell ref="N157:O157"/>
    <mergeCell ref="P157:Q157"/>
    <mergeCell ref="AF157:AG157"/>
    <mergeCell ref="AH157:AI157"/>
    <mergeCell ref="Z157:AA157"/>
    <mergeCell ref="AB157:AC157"/>
    <mergeCell ref="AD157:AE157"/>
    <mergeCell ref="R157:S157"/>
    <mergeCell ref="T157:U157"/>
    <mergeCell ref="N158:O158"/>
    <mergeCell ref="P158:Q158"/>
    <mergeCell ref="R158:S158"/>
    <mergeCell ref="T158:U158"/>
    <mergeCell ref="V158:W158"/>
    <mergeCell ref="X158:Y158"/>
    <mergeCell ref="V157:W157"/>
    <mergeCell ref="X157:Y157"/>
    <mergeCell ref="C167:F167"/>
    <mergeCell ref="C168:F168"/>
    <mergeCell ref="C169:F169"/>
    <mergeCell ref="Z158:AA158"/>
    <mergeCell ref="AB158:AC158"/>
    <mergeCell ref="AD158:AE158"/>
    <mergeCell ref="C152:D158"/>
    <mergeCell ref="G165:J165"/>
    <mergeCell ref="W164:AB164"/>
    <mergeCell ref="W165:AB165"/>
    <mergeCell ref="C165:F165"/>
    <mergeCell ref="C166:F166"/>
    <mergeCell ref="K164:P164"/>
    <mergeCell ref="K165:P165"/>
    <mergeCell ref="Q164:V164"/>
    <mergeCell ref="Q165:V165"/>
    <mergeCell ref="W166:AB166"/>
    <mergeCell ref="K166:P166"/>
    <mergeCell ref="X156:Y156"/>
    <mergeCell ref="V154:W154"/>
    <mergeCell ref="L157:M157"/>
    <mergeCell ref="E158:K158"/>
    <mergeCell ref="L158:M158"/>
    <mergeCell ref="E157:K157"/>
    <mergeCell ref="P156:Q156"/>
    <mergeCell ref="N154:O154"/>
    <mergeCell ref="N156:O156"/>
    <mergeCell ref="L154:M154"/>
    <mergeCell ref="R154:S154"/>
    <mergeCell ref="R156:S156"/>
    <mergeCell ref="T156:U156"/>
    <mergeCell ref="AB156:AC156"/>
    <mergeCell ref="L155:M155"/>
    <mergeCell ref="N155:O155"/>
    <mergeCell ref="P155:Q155"/>
    <mergeCell ref="R155:S155"/>
    <mergeCell ref="T155:U155"/>
    <mergeCell ref="L156:M156"/>
    <mergeCell ref="Z154:AA154"/>
    <mergeCell ref="Z156:AA156"/>
    <mergeCell ref="V155:W155"/>
    <mergeCell ref="X155:Y155"/>
    <mergeCell ref="V156:W156"/>
    <mergeCell ref="T154:U154"/>
    <mergeCell ref="P154:Q154"/>
    <mergeCell ref="E146:K146"/>
    <mergeCell ref="L146:M146"/>
    <mergeCell ref="N146:O146"/>
    <mergeCell ref="P146:Q146"/>
    <mergeCell ref="R146:S146"/>
    <mergeCell ref="P147:Q147"/>
    <mergeCell ref="V153:W153"/>
    <mergeCell ref="X153:Y153"/>
    <mergeCell ref="P148:Q148"/>
    <mergeCell ref="R148:S148"/>
    <mergeCell ref="N148:O148"/>
    <mergeCell ref="N149:O149"/>
    <mergeCell ref="P149:Q149"/>
    <mergeCell ref="R149:S149"/>
    <mergeCell ref="T149:U149"/>
    <mergeCell ref="V149:W149"/>
    <mergeCell ref="T148:U148"/>
    <mergeCell ref="T153:U153"/>
    <mergeCell ref="X147:Y147"/>
    <mergeCell ref="V131:W131"/>
    <mergeCell ref="X131:Y131"/>
    <mergeCell ref="Z131:AA131"/>
    <mergeCell ref="V130:W130"/>
    <mergeCell ref="X130:Y130"/>
    <mergeCell ref="Z129:AA129"/>
    <mergeCell ref="L148:M148"/>
    <mergeCell ref="L152:O152"/>
    <mergeCell ref="L153:M153"/>
    <mergeCell ref="N153:O153"/>
    <mergeCell ref="P153:Q153"/>
    <mergeCell ref="R153:S153"/>
    <mergeCell ref="Z153:AA153"/>
    <mergeCell ref="P140:Q140"/>
    <mergeCell ref="R140:S140"/>
    <mergeCell ref="P144:Q144"/>
    <mergeCell ref="R144:S144"/>
    <mergeCell ref="P136:Q136"/>
    <mergeCell ref="P138:Q138"/>
    <mergeCell ref="V135:W135"/>
    <mergeCell ref="X135:Y135"/>
    <mergeCell ref="L147:M147"/>
    <mergeCell ref="V148:W148"/>
    <mergeCell ref="X148:Y148"/>
    <mergeCell ref="AD136:AE136"/>
    <mergeCell ref="AD135:AE135"/>
    <mergeCell ref="N136:O136"/>
    <mergeCell ref="N138:O138"/>
    <mergeCell ref="N140:O140"/>
    <mergeCell ref="L139:M139"/>
    <mergeCell ref="L137:M137"/>
    <mergeCell ref="N137:O137"/>
    <mergeCell ref="L109:M109"/>
    <mergeCell ref="L111:M111"/>
    <mergeCell ref="L110:M110"/>
    <mergeCell ref="N122:O122"/>
    <mergeCell ref="V136:W136"/>
    <mergeCell ref="Z136:AA136"/>
    <mergeCell ref="Z135:AA135"/>
    <mergeCell ref="X136:Y136"/>
    <mergeCell ref="AB136:AC136"/>
    <mergeCell ref="AB135:AC135"/>
    <mergeCell ref="X128:Y128"/>
    <mergeCell ref="Z128:AA128"/>
    <mergeCell ref="X127:Y127"/>
    <mergeCell ref="X129:Y129"/>
    <mergeCell ref="AB122:AC122"/>
    <mergeCell ref="AD122:AE122"/>
    <mergeCell ref="E145:K145"/>
    <mergeCell ref="L140:M140"/>
    <mergeCell ref="E143:K143"/>
    <mergeCell ref="L143:O143"/>
    <mergeCell ref="E144:K144"/>
    <mergeCell ref="L144:M144"/>
    <mergeCell ref="N144:O144"/>
    <mergeCell ref="E147:K147"/>
    <mergeCell ref="M9:P10"/>
    <mergeCell ref="N145:O145"/>
    <mergeCell ref="N147:O147"/>
    <mergeCell ref="E130:K130"/>
    <mergeCell ref="L130:M130"/>
    <mergeCell ref="N130:O130"/>
    <mergeCell ref="P117:Q117"/>
    <mergeCell ref="E121:K121"/>
    <mergeCell ref="E122:K122"/>
    <mergeCell ref="P86:S86"/>
    <mergeCell ref="N129:O129"/>
    <mergeCell ref="E125:K125"/>
    <mergeCell ref="L125:O125"/>
    <mergeCell ref="E126:K126"/>
    <mergeCell ref="L126:M126"/>
    <mergeCell ref="N126:O126"/>
    <mergeCell ref="A3:AJ6"/>
    <mergeCell ref="AD9:AJ10"/>
    <mergeCell ref="L7:AA7"/>
    <mergeCell ref="S61:V61"/>
    <mergeCell ref="H9:K10"/>
    <mergeCell ref="B26:F26"/>
    <mergeCell ref="B30:H30"/>
    <mergeCell ref="B28:J28"/>
    <mergeCell ref="K14:AH14"/>
    <mergeCell ref="AE61:AH61"/>
    <mergeCell ref="B55:AJ57"/>
    <mergeCell ref="B37:I37"/>
    <mergeCell ref="S37:V37"/>
    <mergeCell ref="X37:AA37"/>
    <mergeCell ref="B19:I19"/>
    <mergeCell ref="B20:H20"/>
    <mergeCell ref="B29:F29"/>
    <mergeCell ref="K17:AH17"/>
    <mergeCell ref="B17:I17"/>
    <mergeCell ref="Q9:W10"/>
    <mergeCell ref="K13:AH13"/>
    <mergeCell ref="K16:AH16"/>
    <mergeCell ref="K19:AH19"/>
    <mergeCell ref="K22:AH22"/>
    <mergeCell ref="AH144:AI144"/>
    <mergeCell ref="Z146:AA146"/>
    <mergeCell ref="AB146:AC146"/>
    <mergeCell ref="AH147:AI147"/>
    <mergeCell ref="AD145:AE145"/>
    <mergeCell ref="AD146:AE146"/>
    <mergeCell ref="AB145:AC145"/>
    <mergeCell ref="AF145:AG145"/>
    <mergeCell ref="AH145:AI145"/>
    <mergeCell ref="AF146:AG146"/>
    <mergeCell ref="AH146:AI146"/>
    <mergeCell ref="Z145:AA145"/>
    <mergeCell ref="Z144:AA144"/>
    <mergeCell ref="AB144:AC144"/>
    <mergeCell ref="AD144:AE144"/>
    <mergeCell ref="AH139:AI139"/>
    <mergeCell ref="AH135:AI135"/>
    <mergeCell ref="AH138:AI138"/>
    <mergeCell ref="AH140:AI140"/>
    <mergeCell ref="AF138:AG138"/>
    <mergeCell ref="AF122:AG122"/>
    <mergeCell ref="AF136:AG136"/>
    <mergeCell ref="AF135:AG135"/>
    <mergeCell ref="AH137:AI137"/>
    <mergeCell ref="AH136:AI136"/>
    <mergeCell ref="AF128:AG128"/>
    <mergeCell ref="AH128:AI128"/>
    <mergeCell ref="AH126:AI126"/>
    <mergeCell ref="AH122:AI122"/>
    <mergeCell ref="AH130:AI130"/>
    <mergeCell ref="AF131:AG131"/>
    <mergeCell ref="AH131:AI131"/>
    <mergeCell ref="AH127:AI127"/>
    <mergeCell ref="AH129:AI129"/>
    <mergeCell ref="AF127:AG127"/>
    <mergeCell ref="AF129:AG129"/>
    <mergeCell ref="AF130:AG130"/>
    <mergeCell ref="AF140:AG140"/>
    <mergeCell ref="AF139:AG139"/>
    <mergeCell ref="AF154:AG154"/>
    <mergeCell ref="AF156:AG156"/>
    <mergeCell ref="AF153:AG153"/>
    <mergeCell ref="AH153:AI153"/>
    <mergeCell ref="AF148:AG148"/>
    <mergeCell ref="AH148:AI148"/>
    <mergeCell ref="AF155:AG155"/>
    <mergeCell ref="AH155:AI155"/>
    <mergeCell ref="AF149:AG149"/>
    <mergeCell ref="AH149:AI149"/>
    <mergeCell ref="B216:AJ218"/>
    <mergeCell ref="M240:Y241"/>
    <mergeCell ref="AD147:AE147"/>
    <mergeCell ref="AD154:AE154"/>
    <mergeCell ref="AD156:AE156"/>
    <mergeCell ref="AB147:AC147"/>
    <mergeCell ref="AD148:AE148"/>
    <mergeCell ref="E149:K149"/>
    <mergeCell ref="L149:M149"/>
    <mergeCell ref="B215:AJ215"/>
    <mergeCell ref="C172:F172"/>
    <mergeCell ref="G164:J164"/>
    <mergeCell ref="G172:J172"/>
    <mergeCell ref="AB148:AC148"/>
    <mergeCell ref="AB155:AC155"/>
    <mergeCell ref="AB154:AC154"/>
    <mergeCell ref="Z147:AA147"/>
    <mergeCell ref="Z148:AA148"/>
    <mergeCell ref="Z149:AA149"/>
    <mergeCell ref="AB149:AC149"/>
    <mergeCell ref="R147:S147"/>
    <mergeCell ref="T147:U147"/>
    <mergeCell ref="AH154:AI154"/>
    <mergeCell ref="AH156:AI156"/>
    <mergeCell ref="AF137:AG137"/>
    <mergeCell ref="AB140:AC140"/>
    <mergeCell ref="AD140:AE140"/>
    <mergeCell ref="AD137:AE137"/>
    <mergeCell ref="AD139:AE139"/>
    <mergeCell ref="AF144:AG144"/>
    <mergeCell ref="Z155:AA155"/>
    <mergeCell ref="X154:Y154"/>
    <mergeCell ref="X149:Y149"/>
    <mergeCell ref="AD155:AE155"/>
    <mergeCell ref="AD149:AE149"/>
    <mergeCell ref="Z138:AA138"/>
    <mergeCell ref="AD138:AE138"/>
    <mergeCell ref="X138:Y138"/>
    <mergeCell ref="X140:Y140"/>
    <mergeCell ref="Z140:AA140"/>
    <mergeCell ref="AB137:AC137"/>
    <mergeCell ref="AB139:AC139"/>
    <mergeCell ref="AB138:AC138"/>
    <mergeCell ref="X144:Y144"/>
    <mergeCell ref="X145:Y145"/>
    <mergeCell ref="AB153:AC153"/>
    <mergeCell ref="AD153:AE153"/>
    <mergeCell ref="AF147:AG147"/>
    <mergeCell ref="Z130:AA130"/>
    <mergeCell ref="AD127:AE127"/>
    <mergeCell ref="AD129:AE129"/>
    <mergeCell ref="AD128:AE128"/>
    <mergeCell ref="AD130:AE130"/>
    <mergeCell ref="AB131:AC131"/>
    <mergeCell ref="AD131:AE131"/>
    <mergeCell ref="AB127:AC127"/>
    <mergeCell ref="AB129:AC129"/>
    <mergeCell ref="AB130:AC130"/>
    <mergeCell ref="AB128:AC128"/>
    <mergeCell ref="AF121:AG121"/>
    <mergeCell ref="AF120:AG120"/>
    <mergeCell ref="AH120:AI120"/>
    <mergeCell ref="AH121:AI121"/>
    <mergeCell ref="AF126:AG126"/>
    <mergeCell ref="AH119:AI119"/>
    <mergeCell ref="Z112:AA112"/>
    <mergeCell ref="AB112:AC112"/>
    <mergeCell ref="AD112:AE112"/>
    <mergeCell ref="AF117:AG117"/>
    <mergeCell ref="AF118:AG118"/>
    <mergeCell ref="AH118:AI118"/>
    <mergeCell ref="AF113:AG113"/>
    <mergeCell ref="AF119:AG119"/>
    <mergeCell ref="AB118:AC118"/>
    <mergeCell ref="AB113:AC113"/>
    <mergeCell ref="AB117:AC117"/>
    <mergeCell ref="AD121:AE121"/>
    <mergeCell ref="AD113:AE113"/>
    <mergeCell ref="AH117:AI117"/>
    <mergeCell ref="AB126:AC126"/>
    <mergeCell ref="AD126:AE126"/>
    <mergeCell ref="AB120:AC120"/>
    <mergeCell ref="AD118:AE118"/>
    <mergeCell ref="AD120:AE120"/>
    <mergeCell ref="AD117:AE117"/>
    <mergeCell ref="AD119:AE119"/>
    <mergeCell ref="V117:W117"/>
    <mergeCell ref="X117:Y117"/>
    <mergeCell ref="Z117:AA117"/>
    <mergeCell ref="V113:W113"/>
    <mergeCell ref="X113:Y113"/>
    <mergeCell ref="Z113:AA113"/>
    <mergeCell ref="AB119:AC119"/>
    <mergeCell ref="X118:Y118"/>
    <mergeCell ref="X120:Y120"/>
    <mergeCell ref="Z119:AA119"/>
    <mergeCell ref="Z118:AA118"/>
    <mergeCell ref="Z120:AA120"/>
    <mergeCell ref="T127:U127"/>
    <mergeCell ref="T119:U119"/>
    <mergeCell ref="R127:S127"/>
    <mergeCell ref="T128:U128"/>
    <mergeCell ref="V129:W129"/>
    <mergeCell ref="P129:Q129"/>
    <mergeCell ref="R122:S122"/>
    <mergeCell ref="Z121:AA121"/>
    <mergeCell ref="AB121:AC121"/>
    <mergeCell ref="X126:Y126"/>
    <mergeCell ref="Z126:AA126"/>
    <mergeCell ref="Z122:AA122"/>
    <mergeCell ref="V128:W128"/>
    <mergeCell ref="Z127:AA127"/>
    <mergeCell ref="X119:Y119"/>
    <mergeCell ref="P120:Q120"/>
    <mergeCell ref="R120:S120"/>
    <mergeCell ref="V127:W127"/>
    <mergeCell ref="X122:Y122"/>
    <mergeCell ref="T126:U126"/>
    <mergeCell ref="P121:Q121"/>
    <mergeCell ref="P122:Q122"/>
    <mergeCell ref="V126:W126"/>
    <mergeCell ref="X121:Y121"/>
    <mergeCell ref="Z137:AA137"/>
    <mergeCell ref="V144:W144"/>
    <mergeCell ref="V145:W145"/>
    <mergeCell ref="V147:W147"/>
    <mergeCell ref="V138:W138"/>
    <mergeCell ref="X139:Y139"/>
    <mergeCell ref="Z139:AA139"/>
    <mergeCell ref="X137:Y137"/>
    <mergeCell ref="V139:W139"/>
    <mergeCell ref="V137:W137"/>
    <mergeCell ref="L136:M136"/>
    <mergeCell ref="R137:S137"/>
    <mergeCell ref="T137:U137"/>
    <mergeCell ref="V140:W140"/>
    <mergeCell ref="T145:U145"/>
    <mergeCell ref="P137:Q137"/>
    <mergeCell ref="V146:W146"/>
    <mergeCell ref="X146:Y146"/>
    <mergeCell ref="R145:S145"/>
    <mergeCell ref="P145:Q145"/>
    <mergeCell ref="T144:U144"/>
    <mergeCell ref="T146:U146"/>
    <mergeCell ref="T140:U140"/>
    <mergeCell ref="P109:Q109"/>
    <mergeCell ref="R131:S131"/>
    <mergeCell ref="T131:U131"/>
    <mergeCell ref="T135:U135"/>
    <mergeCell ref="L145:M145"/>
    <mergeCell ref="T130:U130"/>
    <mergeCell ref="P131:Q131"/>
    <mergeCell ref="P126:Q126"/>
    <mergeCell ref="P128:Q128"/>
    <mergeCell ref="P130:Q130"/>
    <mergeCell ref="L138:M138"/>
    <mergeCell ref="P135:Q135"/>
    <mergeCell ref="R135:S135"/>
    <mergeCell ref="R136:S136"/>
    <mergeCell ref="R139:S139"/>
    <mergeCell ref="T139:U139"/>
    <mergeCell ref="T136:U136"/>
    <mergeCell ref="T138:U138"/>
    <mergeCell ref="P127:Q127"/>
    <mergeCell ref="R138:S138"/>
    <mergeCell ref="P139:Q139"/>
    <mergeCell ref="N139:O139"/>
    <mergeCell ref="T129:U129"/>
    <mergeCell ref="R129:S129"/>
    <mergeCell ref="T122:U122"/>
    <mergeCell ref="T118:U118"/>
    <mergeCell ref="T120:U120"/>
    <mergeCell ref="R121:S121"/>
    <mergeCell ref="T121:U121"/>
    <mergeCell ref="V122:W122"/>
    <mergeCell ref="R109:S109"/>
    <mergeCell ref="T109:U109"/>
    <mergeCell ref="R117:S117"/>
    <mergeCell ref="T117:U117"/>
    <mergeCell ref="R111:S111"/>
    <mergeCell ref="T113:U113"/>
    <mergeCell ref="V121:W121"/>
    <mergeCell ref="V119:W119"/>
    <mergeCell ref="V109:W109"/>
    <mergeCell ref="V111:W111"/>
    <mergeCell ref="R110:S110"/>
    <mergeCell ref="V108:W108"/>
    <mergeCell ref="C107:D113"/>
    <mergeCell ref="AF112:AG112"/>
    <mergeCell ref="X110:Y110"/>
    <mergeCell ref="Z110:AA110"/>
    <mergeCell ref="R126:S126"/>
    <mergeCell ref="R128:S128"/>
    <mergeCell ref="AH110:AI110"/>
    <mergeCell ref="X109:Y109"/>
    <mergeCell ref="Z109:AA109"/>
    <mergeCell ref="Z111:AA111"/>
    <mergeCell ref="AB109:AC109"/>
    <mergeCell ref="AB111:AC111"/>
    <mergeCell ref="AF110:AG110"/>
    <mergeCell ref="AF109:AG109"/>
    <mergeCell ref="AF111:AG111"/>
    <mergeCell ref="AD109:AE109"/>
    <mergeCell ref="AD111:AE111"/>
    <mergeCell ref="AB110:AC110"/>
    <mergeCell ref="V118:W118"/>
    <mergeCell ref="V120:W120"/>
    <mergeCell ref="AH113:AI113"/>
    <mergeCell ref="R112:S112"/>
    <mergeCell ref="R118:S118"/>
    <mergeCell ref="H85:K85"/>
    <mergeCell ref="H83:K83"/>
    <mergeCell ref="L83:O83"/>
    <mergeCell ref="H84:K84"/>
    <mergeCell ref="L84:O84"/>
    <mergeCell ref="R130:S130"/>
    <mergeCell ref="L88:O88"/>
    <mergeCell ref="R99:V99"/>
    <mergeCell ref="B91:AJ91"/>
    <mergeCell ref="R98:Y98"/>
    <mergeCell ref="P88:S88"/>
    <mergeCell ref="L129:M129"/>
    <mergeCell ref="E128:K128"/>
    <mergeCell ref="L128:M128"/>
    <mergeCell ref="C99:I99"/>
    <mergeCell ref="C100:I100"/>
    <mergeCell ref="L127:M127"/>
    <mergeCell ref="E109:K109"/>
    <mergeCell ref="E111:K111"/>
    <mergeCell ref="E113:K113"/>
    <mergeCell ref="E112:K112"/>
    <mergeCell ref="C104:AI104"/>
    <mergeCell ref="Z108:AA108"/>
    <mergeCell ref="AH109:AI109"/>
    <mergeCell ref="E117:K117"/>
    <mergeCell ref="E127:K127"/>
    <mergeCell ref="N120:O120"/>
    <mergeCell ref="L121:M121"/>
    <mergeCell ref="N121:O121"/>
    <mergeCell ref="AB86:AE86"/>
    <mergeCell ref="AF86:AI86"/>
    <mergeCell ref="C81:G83"/>
    <mergeCell ref="C84:G86"/>
    <mergeCell ref="H86:K86"/>
    <mergeCell ref="L86:O86"/>
    <mergeCell ref="X86:AA86"/>
    <mergeCell ref="T86:W86"/>
    <mergeCell ref="AB84:AE84"/>
    <mergeCell ref="P83:S83"/>
    <mergeCell ref="T83:W83"/>
    <mergeCell ref="X83:AA83"/>
    <mergeCell ref="AB83:AE83"/>
    <mergeCell ref="L85:O85"/>
    <mergeCell ref="P85:S85"/>
    <mergeCell ref="T85:W85"/>
    <mergeCell ref="X85:AA85"/>
    <mergeCell ref="AB85:AE85"/>
    <mergeCell ref="AF85:AI85"/>
    <mergeCell ref="N109:O109"/>
    <mergeCell ref="N111:O111"/>
    <mergeCell ref="N110:O110"/>
    <mergeCell ref="L113:M113"/>
    <mergeCell ref="N113:O113"/>
    <mergeCell ref="L117:M117"/>
    <mergeCell ref="E108:K108"/>
    <mergeCell ref="E120:K120"/>
    <mergeCell ref="C143:D149"/>
    <mergeCell ref="C125:D131"/>
    <mergeCell ref="C134:D140"/>
    <mergeCell ref="E139:K139"/>
    <mergeCell ref="E140:K140"/>
    <mergeCell ref="L131:M131"/>
    <mergeCell ref="N131:O131"/>
    <mergeCell ref="E134:K134"/>
    <mergeCell ref="E135:K135"/>
    <mergeCell ref="E136:K136"/>
    <mergeCell ref="E137:K137"/>
    <mergeCell ref="N127:O127"/>
    <mergeCell ref="L108:M108"/>
    <mergeCell ref="E131:K131"/>
    <mergeCell ref="L134:O134"/>
    <mergeCell ref="L135:M135"/>
    <mergeCell ref="N135:O135"/>
    <mergeCell ref="N117:O117"/>
    <mergeCell ref="P110:Q110"/>
    <mergeCell ref="V110:W110"/>
    <mergeCell ref="P113:Q113"/>
    <mergeCell ref="R113:S113"/>
    <mergeCell ref="T111:U111"/>
    <mergeCell ref="E119:K119"/>
    <mergeCell ref="L119:M119"/>
    <mergeCell ref="L118:M118"/>
    <mergeCell ref="E116:K116"/>
    <mergeCell ref="P118:Q118"/>
    <mergeCell ref="P112:Q112"/>
    <mergeCell ref="P111:Q111"/>
    <mergeCell ref="E118:K118"/>
    <mergeCell ref="N118:O118"/>
    <mergeCell ref="N128:O128"/>
    <mergeCell ref="L112:M112"/>
    <mergeCell ref="N112:O112"/>
    <mergeCell ref="L116:O116"/>
    <mergeCell ref="L120:M120"/>
    <mergeCell ref="L122:M122"/>
    <mergeCell ref="E129:K129"/>
    <mergeCell ref="E110:K110"/>
    <mergeCell ref="X82:AA82"/>
    <mergeCell ref="B31:J31"/>
    <mergeCell ref="AH108:AI108"/>
    <mergeCell ref="N108:O108"/>
    <mergeCell ref="P108:Q108"/>
    <mergeCell ref="R108:S108"/>
    <mergeCell ref="T108:U108"/>
    <mergeCell ref="R100:V100"/>
    <mergeCell ref="O99:Q99"/>
    <mergeCell ref="O100:Q100"/>
    <mergeCell ref="P81:S81"/>
    <mergeCell ref="T81:W81"/>
    <mergeCell ref="B77:AJ77"/>
    <mergeCell ref="L107:O107"/>
    <mergeCell ref="C103:AI103"/>
    <mergeCell ref="AF108:AG108"/>
    <mergeCell ref="E107:K107"/>
    <mergeCell ref="W99:Y99"/>
    <mergeCell ref="W100:Y100"/>
    <mergeCell ref="X108:Y108"/>
    <mergeCell ref="B32:I32"/>
    <mergeCell ref="AB108:AC108"/>
    <mergeCell ref="AD108:AE108"/>
    <mergeCell ref="J98:Q98"/>
    <mergeCell ref="B93:AJ94"/>
    <mergeCell ref="Z98:AG98"/>
    <mergeCell ref="AF99:AG99"/>
    <mergeCell ref="C87:G88"/>
    <mergeCell ref="B22:F22"/>
    <mergeCell ref="B23:F23"/>
    <mergeCell ref="T80:W80"/>
    <mergeCell ref="X80:AA80"/>
    <mergeCell ref="X32:AA32"/>
    <mergeCell ref="L82:O82"/>
    <mergeCell ref="P82:S82"/>
    <mergeCell ref="T82:W82"/>
    <mergeCell ref="H88:K88"/>
    <mergeCell ref="H81:K81"/>
    <mergeCell ref="H79:K80"/>
    <mergeCell ref="B71:AJ71"/>
    <mergeCell ref="K31:L31"/>
    <mergeCell ref="AB88:AE88"/>
    <mergeCell ref="T84:W84"/>
    <mergeCell ref="X31:Z31"/>
    <mergeCell ref="AB80:AE80"/>
    <mergeCell ref="L80:O80"/>
    <mergeCell ref="B73:AJ74"/>
    <mergeCell ref="B25:G25"/>
    <mergeCell ref="AF100:AG100"/>
    <mergeCell ref="AB79:AE79"/>
    <mergeCell ref="AB81:AE81"/>
    <mergeCell ref="P80:S80"/>
    <mergeCell ref="L79:O79"/>
    <mergeCell ref="P79:S79"/>
    <mergeCell ref="T79:W79"/>
    <mergeCell ref="X79:AA79"/>
    <mergeCell ref="AF80:AI80"/>
    <mergeCell ref="L81:O81"/>
    <mergeCell ref="J100:N100"/>
    <mergeCell ref="J99:N99"/>
    <mergeCell ref="AF88:AI88"/>
    <mergeCell ref="AF81:AI81"/>
    <mergeCell ref="AF79:AI79"/>
    <mergeCell ref="X81:AA81"/>
    <mergeCell ref="AF83:AI83"/>
    <mergeCell ref="AF84:AI84"/>
    <mergeCell ref="P84:S84"/>
    <mergeCell ref="X84:AA84"/>
    <mergeCell ref="P87:S87"/>
    <mergeCell ref="T87:W87"/>
    <mergeCell ref="T88:W88"/>
    <mergeCell ref="X88:AA88"/>
    <mergeCell ref="AD213:AE213"/>
    <mergeCell ref="C180:K181"/>
    <mergeCell ref="C179:K179"/>
    <mergeCell ref="L180:S181"/>
    <mergeCell ref="T180:AA181"/>
    <mergeCell ref="C101:AH102"/>
    <mergeCell ref="AB87:AE87"/>
    <mergeCell ref="AF87:AI87"/>
    <mergeCell ref="H87:K87"/>
    <mergeCell ref="L87:O87"/>
    <mergeCell ref="AH111:AI111"/>
    <mergeCell ref="X111:Y111"/>
    <mergeCell ref="V112:W112"/>
    <mergeCell ref="X112:Y112"/>
    <mergeCell ref="X87:AA87"/>
    <mergeCell ref="N119:O119"/>
    <mergeCell ref="P119:Q119"/>
    <mergeCell ref="R119:S119"/>
    <mergeCell ref="C89:AI89"/>
    <mergeCell ref="C116:D122"/>
    <mergeCell ref="AH112:AI112"/>
    <mergeCell ref="T110:U110"/>
    <mergeCell ref="T112:U112"/>
    <mergeCell ref="AD110:AE110"/>
  </mergeCells>
  <phoneticPr fontId="30" type="noConversion"/>
  <conditionalFormatting sqref="N221">
    <cfRule type="expression" dxfId="6" priority="3" stopIfTrue="1">
      <formula>C221=ISTEXT($C$221)</formula>
    </cfRule>
  </conditionalFormatting>
  <conditionalFormatting sqref="L221">
    <cfRule type="expression" dxfId="5" priority="2">
      <formula>$C$221="Este informe sustituye el informe:"</formula>
    </cfRule>
  </conditionalFormatting>
  <conditionalFormatting sqref="C222">
    <cfRule type="expression" dxfId="4" priority="1">
      <formula>$C$221="Este informe sustituye el informe:"</formula>
    </cfRule>
  </conditionalFormatting>
  <dataValidations xWindow="253" yWindow="379" count="6">
    <dataValidation allowBlank="1" showInputMessage="1" showErrorMessage="1" prompt="Fecha de elaboración del informe" sqref="B9" xr:uid="{00000000-0002-0000-0000-000000000000}"/>
    <dataValidation type="list" allowBlank="1" showInputMessage="1" showErrorMessage="1" prompt="En Tolerand" sqref="P183" xr:uid="{00000000-0002-0000-0000-000001000000}">
      <formula1>"en Tolerancia, fuera de Tolerancia"</formula1>
    </dataValidation>
    <dataValidation type="list" showInputMessage="1" showErrorMessage="1" promptTitle="ALERTA" prompt="Recuerde cambiar el número del informe de acuerdo al P-PSEY-29 PROCEDIMIENTO ELABORACIÓN Y REPORTE DE RESULTADOS. " sqref="K219" xr:uid="{00000000-0002-0000-0000-000002000000}">
      <formula1>"Si, No"</formula1>
    </dataValidation>
    <dataValidation allowBlank="1" showInputMessage="1" showErrorMessage="1" promptTitle="Ayuda" prompt="Registrar la dirección y el número telefónico de contacto, de disponerlo." sqref="K16:AH16" xr:uid="{00000000-0002-0000-0000-000003000000}"/>
    <dataValidation type="list" showDropDown="1" showInputMessage="1" prompt="Agregar cuantas filas se requieren" sqref="C69:R69" xr:uid="{00000000-0002-0000-0000-000004000000}">
      <formula1>#REF!</formula1>
    </dataValidation>
    <dataValidation allowBlank="1" showInputMessage="1" showErrorMessage="1" promptTitle="Ayuda" prompt="Corresponde a la identificación del EBP asignado por el cliente. En caso de no tener identificación propia, diligenciar con N.A" sqref="B28:J28" xr:uid="{00000000-0002-0000-0000-000005000000}"/>
  </dataValidations>
  <pageMargins left="0.70866141732283472" right="0.70866141732283472" top="1.5354330708661419" bottom="0.74803149606299213" header="7.874015748031496E-2" footer="0.31496062992125984"/>
  <pageSetup paperSize="9" scale="69" orientation="portrait" r:id="rId1"/>
  <headerFooter>
    <oddHeader>&amp;R&amp;"Calibri,Normal"&amp;K000000 &amp;G</oddHeader>
    <oddFooter>&amp;L&amp;"Calibri,Normal"&amp;K000000
Página: &amp;P / &amp;N
&amp;C&amp;"Arial,Normal"&amp;8&amp;K000000
Lugar de Calibración: Carrera 65 N° 59a-114 - Núcleo el Volador - Bloque 19A - 401 Terraza - Laboratorio Calibración&amp;R&amp;"Calibri,Normal"&amp;K000000Vb:
&amp;9F-PSM-01Versión 11</oddFooter>
    <firstHeader>&amp;C
            &amp;K00+000.&amp;K01+000      &amp;R&amp;G</firstHeader>
    <firstFooter xml:space="preserve">&amp;L
&amp;C&amp;"Arial,Normal"&amp;8
Carrera 80 No 65-223 - Campus Robledo - M3 sótano Exterior - Oficina Administrativa. 
Calle 59 A N 63-20 - Núcleo el Volador - Bloque 19A - 401 Terraza - Laboratorio Calibración&amp;R&amp;7
F-PSMT-01 Versión 01
</firstFooter>
  </headerFooter>
  <rowBreaks count="4" manualBreakCount="4">
    <brk id="52" max="35" man="1"/>
    <brk id="104" max="35" man="1"/>
    <brk id="150" max="35" man="1"/>
    <brk id="200" max="35" man="1"/>
  </rowBreaks>
  <drawing r:id="rId2"/>
  <legacyDrawing r:id="rId3"/>
  <legacyDrawingHF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1"/>
  <dimension ref="A1:Y151"/>
  <sheetViews>
    <sheetView showGridLines="0" zoomScaleNormal="100" workbookViewId="0">
      <selection activeCell="I21" sqref="I21"/>
    </sheetView>
  </sheetViews>
  <sheetFormatPr baseColWidth="10" defaultRowHeight="15" x14ac:dyDescent="0.25"/>
  <cols>
    <col min="1" max="1" width="3.42578125" customWidth="1"/>
    <col min="2" max="6" width="13.42578125" customWidth="1"/>
    <col min="7" max="7" width="18.42578125" customWidth="1"/>
    <col min="8" max="8" width="20" customWidth="1"/>
    <col min="9" max="9" width="23.42578125" customWidth="1"/>
    <col min="10" max="13" width="13.42578125" customWidth="1"/>
    <col min="14" max="14" width="15" customWidth="1"/>
    <col min="15" max="19" width="13.42578125" customWidth="1"/>
  </cols>
  <sheetData>
    <row r="1" spans="2:20" ht="15.75" thickBot="1" x14ac:dyDescent="0.3"/>
    <row r="2" spans="2:20" ht="15.75" thickBot="1" x14ac:dyDescent="0.3">
      <c r="C2" s="66" t="s">
        <v>321</v>
      </c>
      <c r="D2" s="712">
        <v>55</v>
      </c>
      <c r="F2" s="66" t="s">
        <v>322</v>
      </c>
      <c r="G2" s="273" t="str">
        <f>'CERTIFICADO DE CALIBRACIÓN'!T25</f>
        <v>59756-324</v>
      </c>
      <c r="T2" s="659" t="s">
        <v>305</v>
      </c>
    </row>
    <row r="3" spans="2:20" ht="15.75" thickBot="1" x14ac:dyDescent="0.3">
      <c r="B3" s="5"/>
      <c r="C3" s="5"/>
      <c r="D3" s="5"/>
      <c r="E3" s="5"/>
      <c r="F3" s="5"/>
      <c r="G3" s="5"/>
      <c r="T3" s="659" t="s">
        <v>306</v>
      </c>
    </row>
    <row r="4" spans="2:20" ht="15.75" thickBot="1" x14ac:dyDescent="0.3">
      <c r="B4" s="5"/>
      <c r="C4" s="483" t="s">
        <v>0</v>
      </c>
      <c r="D4" s="484" t="s">
        <v>9</v>
      </c>
      <c r="E4" s="484" t="s">
        <v>10</v>
      </c>
      <c r="F4" s="484" t="s">
        <v>1</v>
      </c>
      <c r="G4" s="484" t="s">
        <v>303</v>
      </c>
      <c r="H4" s="484" t="s">
        <v>332</v>
      </c>
      <c r="I4" s="485" t="s">
        <v>337</v>
      </c>
      <c r="T4" s="659" t="s">
        <v>306</v>
      </c>
    </row>
    <row r="5" spans="2:20" x14ac:dyDescent="0.25">
      <c r="B5" s="489" t="s">
        <v>316</v>
      </c>
      <c r="C5" s="614" t="s">
        <v>304</v>
      </c>
      <c r="D5" s="615" t="s">
        <v>304</v>
      </c>
      <c r="E5" s="615" t="s">
        <v>304</v>
      </c>
      <c r="F5" s="615" t="s">
        <v>304</v>
      </c>
      <c r="G5" s="656" t="str">
        <f>Dia0!G3</f>
        <v>Cal23020100_d0.xls</v>
      </c>
      <c r="H5" s="616">
        <f t="shared" ref="H5:H11" si="0">VALUE(J5)</f>
        <v>23020100</v>
      </c>
      <c r="I5" s="620" t="s">
        <v>304</v>
      </c>
      <c r="J5" s="624" t="str">
        <f t="shared" ref="J5:J11" si="1">MID(G5, 4, 8)</f>
        <v>23020100</v>
      </c>
    </row>
    <row r="6" spans="2:20" x14ac:dyDescent="0.25">
      <c r="B6" s="488" t="s">
        <v>3</v>
      </c>
      <c r="C6" s="480">
        <f>'Dia1'!$G$20</f>
        <v>0.99999907453234782</v>
      </c>
      <c r="D6" s="481">
        <f>'Dia1'!$I$20</f>
        <v>0.99962735577318051</v>
      </c>
      <c r="E6" s="482">
        <f>'Dia1'!$I$23</f>
        <v>-9.6778639149249557E-2</v>
      </c>
      <c r="F6" s="481">
        <f>'Dia1'!$G$23</f>
        <v>0.99932457570192323</v>
      </c>
      <c r="G6" s="656" t="str">
        <f>'Dia1'!G3:K3</f>
        <v>Cal23020200_d1.xls</v>
      </c>
      <c r="H6" s="613">
        <f t="shared" si="0"/>
        <v>23020200</v>
      </c>
      <c r="I6" s="619" t="str">
        <f>IFERROR(IF(H6&gt;H5, "Correcto", "Revisar"),"---")</f>
        <v>Correcto</v>
      </c>
      <c r="J6" s="624" t="str">
        <f t="shared" si="1"/>
        <v>23020200</v>
      </c>
    </row>
    <row r="7" spans="2:20" x14ac:dyDescent="0.25">
      <c r="B7" s="399" t="s">
        <v>4</v>
      </c>
      <c r="C7" s="138">
        <f>'Dia2'!$G$20</f>
        <v>0.99999940366470053</v>
      </c>
      <c r="D7" s="139">
        <f>'Dia2'!$I$20</f>
        <v>0.99992731624096465</v>
      </c>
      <c r="E7" s="266">
        <f>'Dia2'!$I$23</f>
        <v>-0.29650620680328643</v>
      </c>
      <c r="F7" s="139">
        <f>'Dia2'!$G$23</f>
        <v>0.99899713056530859</v>
      </c>
      <c r="G7" s="657" t="str">
        <f>'Dia2'!G3:K3</f>
        <v>Cal23020300_d2.xls</v>
      </c>
      <c r="H7" s="613">
        <f t="shared" si="0"/>
        <v>23020300</v>
      </c>
      <c r="I7" s="619" t="str">
        <f t="shared" ref="I7:I11" si="2">IF(H7&gt;H6, "Correcto", "Revisar")</f>
        <v>Correcto</v>
      </c>
      <c r="J7" s="624" t="str">
        <f t="shared" si="1"/>
        <v>23020300</v>
      </c>
    </row>
    <row r="8" spans="2:20" x14ac:dyDescent="0.25">
      <c r="B8" s="399" t="s">
        <v>5</v>
      </c>
      <c r="C8" s="138">
        <f>'Dia3'!$G$20</f>
        <v>0.99999921714888595</v>
      </c>
      <c r="D8" s="139">
        <f>'Dia3'!$I$20</f>
        <v>0.99953601345442988</v>
      </c>
      <c r="E8" s="266">
        <f>'Dia3'!$I$23</f>
        <v>-0.18134704226241638</v>
      </c>
      <c r="F8" s="139">
        <f>'Dia3'!$G$23</f>
        <v>0.99896851920236052</v>
      </c>
      <c r="G8" s="657" t="str">
        <f>'Dia3'!G3:K3</f>
        <v>Cal23020600_d3.xls</v>
      </c>
      <c r="H8" s="613">
        <f t="shared" si="0"/>
        <v>23020600</v>
      </c>
      <c r="I8" s="619" t="str">
        <f t="shared" si="2"/>
        <v>Correcto</v>
      </c>
      <c r="J8" s="624" t="str">
        <f t="shared" si="1"/>
        <v>23020600</v>
      </c>
    </row>
    <row r="9" spans="2:20" x14ac:dyDescent="0.25">
      <c r="B9" s="399" t="s">
        <v>6</v>
      </c>
      <c r="C9" s="138">
        <f>'Dia4'!$G$20</f>
        <v>0.99999953299820898</v>
      </c>
      <c r="D9" s="139">
        <f>'Dia4'!$I$20</f>
        <v>0.99971961159406775</v>
      </c>
      <c r="E9" s="266">
        <f>'Dia4'!$I$23</f>
        <v>-0.21239675590692286</v>
      </c>
      <c r="F9" s="139">
        <f>'Dia4'!$G$23</f>
        <v>0.99905484443470083</v>
      </c>
      <c r="G9" s="657" t="str">
        <f>'Dia4'!G3:K3</f>
        <v>Cal23020700_d4.xls</v>
      </c>
      <c r="H9" s="613">
        <f t="shared" si="0"/>
        <v>23020700</v>
      </c>
      <c r="I9" s="619" t="str">
        <f t="shared" si="2"/>
        <v>Correcto</v>
      </c>
      <c r="J9" s="624" t="str">
        <f t="shared" si="1"/>
        <v>23020700</v>
      </c>
    </row>
    <row r="10" spans="2:20" x14ac:dyDescent="0.25">
      <c r="B10" s="399" t="s">
        <v>7</v>
      </c>
      <c r="C10" s="138">
        <f>'Dia5'!$G$20</f>
        <v>0.99999974915966938</v>
      </c>
      <c r="D10" s="139">
        <f>'Dia5'!$I$20</f>
        <v>1.000150123768615</v>
      </c>
      <c r="E10" s="266">
        <f>'Dia5'!$I$23</f>
        <v>-0.17536496805277579</v>
      </c>
      <c r="F10" s="139">
        <f>'Dia5'!$G$23</f>
        <v>0.99960476366845741</v>
      </c>
      <c r="G10" s="657" t="str">
        <f>'Dia5'!G3:K3</f>
        <v>Cal23020800_d5.xls</v>
      </c>
      <c r="H10" s="613">
        <f t="shared" si="0"/>
        <v>23020800</v>
      </c>
      <c r="I10" s="619" t="str">
        <f t="shared" si="2"/>
        <v>Correcto</v>
      </c>
      <c r="J10" s="624" t="str">
        <f t="shared" si="1"/>
        <v>23020800</v>
      </c>
    </row>
    <row r="11" spans="2:20" ht="15.75" thickBot="1" x14ac:dyDescent="0.3">
      <c r="B11" s="400" t="s">
        <v>8</v>
      </c>
      <c r="C11" s="140">
        <f>'Dia6'!$G$20</f>
        <v>0.99999946802130024</v>
      </c>
      <c r="D11" s="141">
        <f>'Dia6'!$I$20</f>
        <v>1.0001313205226094</v>
      </c>
      <c r="E11" s="267">
        <f>'Dia6'!$I$23</f>
        <v>-0.17185130143326433</v>
      </c>
      <c r="F11" s="141">
        <f>'Dia6'!$G$23</f>
        <v>0.99959457534432028</v>
      </c>
      <c r="G11" s="658" t="str">
        <f>'Dia6'!G3:K3</f>
        <v>Cal23020900_d6.xls</v>
      </c>
      <c r="H11" s="613">
        <f t="shared" si="0"/>
        <v>23020900</v>
      </c>
      <c r="I11" s="619" t="str">
        <f t="shared" si="2"/>
        <v>Correcto</v>
      </c>
      <c r="J11" s="624" t="str">
        <f t="shared" si="1"/>
        <v>23020900</v>
      </c>
    </row>
    <row r="12" spans="2:20" ht="15.75" thickBot="1" x14ac:dyDescent="0.3">
      <c r="B12" s="5"/>
      <c r="C12" s="5"/>
      <c r="D12" s="5"/>
      <c r="E12" s="5"/>
      <c r="F12" s="5"/>
      <c r="G12" s="5"/>
    </row>
    <row r="13" spans="2:20" ht="15.75" thickBot="1" x14ac:dyDescent="0.3">
      <c r="B13" s="64" t="s">
        <v>24</v>
      </c>
      <c r="C13" s="142">
        <f>AVERAGE(C6:C11)</f>
        <v>0.99999940758751882</v>
      </c>
      <c r="D13" s="143">
        <f>AVERAGE(D6:D11)</f>
        <v>0.99984862355897786</v>
      </c>
      <c r="E13" s="268">
        <f>AVERAGE(E6:E11)</f>
        <v>-0.18904081893465255</v>
      </c>
      <c r="F13" s="144">
        <f>AVERAGE(F6:F11)</f>
        <v>0.99925740148617859</v>
      </c>
      <c r="G13" s="5"/>
      <c r="I13" s="275" t="s">
        <v>171</v>
      </c>
      <c r="J13" s="276"/>
    </row>
    <row r="14" spans="2:20" ht="15.75" thickBot="1" x14ac:dyDescent="0.3">
      <c r="B14" s="5"/>
      <c r="C14" s="5"/>
      <c r="D14" s="5"/>
      <c r="E14" s="5"/>
      <c r="F14" s="5"/>
      <c r="G14" s="5"/>
      <c r="I14" s="274">
        <f>(1/D13)*SQRT((1/5)*(SUMSQ(D6:D11)-(1/6)*(SUM(D6:D11))^2))</f>
        <v>2.6093836316241963E-4</v>
      </c>
    </row>
    <row r="15" spans="2:20" ht="15.75" thickBot="1" x14ac:dyDescent="0.3">
      <c r="B15" s="63" t="s">
        <v>11</v>
      </c>
      <c r="C15" s="145">
        <f>((1/D13)*_xlfn.STDEV.S(D6:D11))</f>
        <v>2.6093836363745007E-4</v>
      </c>
      <c r="D15" s="63" t="s">
        <v>12</v>
      </c>
      <c r="E15" s="617">
        <f>_xlfn.STDEV.S(E6:E11)</f>
        <v>6.5035869809081076E-2</v>
      </c>
      <c r="F15" s="5"/>
      <c r="G15" s="5"/>
    </row>
    <row r="16" spans="2:20" x14ac:dyDescent="0.25">
      <c r="B16" s="5"/>
      <c r="C16" s="5"/>
      <c r="D16" s="5"/>
      <c r="E16" s="5"/>
      <c r="F16" s="5"/>
      <c r="G16" s="5"/>
      <c r="I16" s="275" t="s">
        <v>172</v>
      </c>
      <c r="J16" s="276"/>
    </row>
    <row r="17" spans="1:11" x14ac:dyDescent="0.25">
      <c r="I17" s="618">
        <f>SQRT((1/5)*(SUMSQ(E6:E11)-(1/6)*(SUM(E6:E11)^2)))</f>
        <v>6.5035869809081076E-2</v>
      </c>
    </row>
    <row r="18" spans="1:11" x14ac:dyDescent="0.25">
      <c r="G18" s="5"/>
      <c r="H18" s="5"/>
      <c r="I18" s="5"/>
      <c r="J18" s="5"/>
      <c r="K18" s="5"/>
    </row>
    <row r="19" spans="1:11" x14ac:dyDescent="0.25">
      <c r="G19" s="1115" t="s">
        <v>426</v>
      </c>
      <c r="H19" s="1116"/>
      <c r="I19" s="705" t="s">
        <v>383</v>
      </c>
      <c r="J19" s="704" t="s">
        <v>384</v>
      </c>
      <c r="K19" s="5"/>
    </row>
    <row r="20" spans="1:11" x14ac:dyDescent="0.25">
      <c r="B20" s="702" t="s">
        <v>176</v>
      </c>
      <c r="C20" s="702"/>
      <c r="D20" s="702"/>
      <c r="E20" s="703" t="s">
        <v>474</v>
      </c>
      <c r="G20" s="1111" t="s">
        <v>425</v>
      </c>
      <c r="H20" s="1112"/>
      <c r="I20" s="860">
        <v>6.6000000000000003E-2</v>
      </c>
      <c r="J20" s="158" t="s">
        <v>15</v>
      </c>
      <c r="K20" s="5"/>
    </row>
    <row r="21" spans="1:11" x14ac:dyDescent="0.25">
      <c r="A21" s="1"/>
      <c r="B21" s="702" t="s">
        <v>177</v>
      </c>
      <c r="C21" s="702"/>
      <c r="D21" s="702"/>
      <c r="E21" s="703" t="s">
        <v>475</v>
      </c>
      <c r="F21" s="2"/>
      <c r="G21" s="1113" t="s">
        <v>437</v>
      </c>
      <c r="H21" s="1114"/>
      <c r="I21" s="860">
        <v>0.13400000000000001</v>
      </c>
      <c r="J21" s="158" t="s">
        <v>15</v>
      </c>
      <c r="K21" s="5"/>
    </row>
    <row r="22" spans="1:11" x14ac:dyDescent="0.25">
      <c r="A22" s="1"/>
      <c r="B22" s="708"/>
      <c r="C22" s="708"/>
      <c r="D22" s="708"/>
      <c r="E22" s="2"/>
      <c r="F22" s="2"/>
      <c r="G22" s="842" t="s">
        <v>380</v>
      </c>
      <c r="H22" s="843"/>
      <c r="I22" s="839">
        <f>IFERROR(I20+I21, "---")</f>
        <v>0.2</v>
      </c>
      <c r="J22" s="840" t="s">
        <v>15</v>
      </c>
      <c r="K22" s="5"/>
    </row>
    <row r="23" spans="1:11" x14ac:dyDescent="0.25">
      <c r="A23" s="1"/>
      <c r="B23" s="702" t="s">
        <v>407</v>
      </c>
      <c r="C23" s="775">
        <f>Fotometro!G24</f>
        <v>500</v>
      </c>
      <c r="D23" s="708"/>
      <c r="E23" s="2"/>
      <c r="F23" s="2"/>
      <c r="G23" s="1111" t="s">
        <v>424</v>
      </c>
      <c r="H23" s="1112"/>
      <c r="I23" s="747">
        <v>0.44</v>
      </c>
      <c r="J23" s="158" t="s">
        <v>382</v>
      </c>
      <c r="K23" s="5"/>
    </row>
    <row r="24" spans="1:11" x14ac:dyDescent="0.25">
      <c r="A24" s="1"/>
      <c r="B24" s="708"/>
      <c r="C24" s="708"/>
      <c r="D24" s="708"/>
      <c r="E24" s="2"/>
      <c r="F24" s="2"/>
      <c r="G24" s="1111" t="s">
        <v>438</v>
      </c>
      <c r="H24" s="1112"/>
      <c r="I24" s="747">
        <v>0.42</v>
      </c>
      <c r="J24" s="158" t="s">
        <v>382</v>
      </c>
      <c r="K24" s="5"/>
    </row>
    <row r="25" spans="1:11" x14ac:dyDescent="0.25">
      <c r="A25" s="1"/>
      <c r="B25" s="767" t="s">
        <v>17</v>
      </c>
      <c r="C25" s="773">
        <f>Fotometro!C20</f>
        <v>1</v>
      </c>
      <c r="D25" s="708"/>
      <c r="E25" s="2"/>
      <c r="F25" s="2"/>
      <c r="G25" s="844" t="s">
        <v>381</v>
      </c>
      <c r="H25" s="845"/>
      <c r="I25" s="838">
        <f>IFERROR(I23+I24, "---")</f>
        <v>0.86</v>
      </c>
      <c r="J25" s="158" t="s">
        <v>382</v>
      </c>
      <c r="K25" s="5"/>
    </row>
    <row r="26" spans="1:11" x14ac:dyDescent="0.25">
      <c r="A26" s="1"/>
      <c r="B26" s="767" t="s">
        <v>19</v>
      </c>
      <c r="C26" s="774">
        <f>Fotometro!C21</f>
        <v>0</v>
      </c>
      <c r="D26" s="708"/>
      <c r="E26" s="2"/>
      <c r="F26" s="2"/>
      <c r="K26" s="5"/>
    </row>
    <row r="27" spans="1:11" x14ac:dyDescent="0.25">
      <c r="A27" s="1"/>
      <c r="B27" s="767" t="s">
        <v>396</v>
      </c>
      <c r="C27" s="773">
        <f>Fotometro!C27</f>
        <v>1</v>
      </c>
      <c r="D27" s="708"/>
      <c r="E27" s="2"/>
      <c r="F27" s="2"/>
      <c r="K27" s="5"/>
    </row>
    <row r="28" spans="1:11" x14ac:dyDescent="0.25">
      <c r="A28" s="1"/>
      <c r="B28" s="767" t="s">
        <v>397</v>
      </c>
      <c r="C28" s="774">
        <f>Fotometro!C28</f>
        <v>0</v>
      </c>
      <c r="D28" s="708"/>
      <c r="E28" s="2"/>
      <c r="F28" s="2"/>
      <c r="G28" s="1115" t="s">
        <v>427</v>
      </c>
      <c r="H28" s="1116"/>
      <c r="I28" s="705" t="s">
        <v>383</v>
      </c>
      <c r="J28" s="704" t="s">
        <v>384</v>
      </c>
      <c r="K28" s="5"/>
    </row>
    <row r="29" spans="1:11" x14ac:dyDescent="0.25">
      <c r="A29" s="1"/>
      <c r="B29" s="723" t="s">
        <v>398</v>
      </c>
      <c r="C29" s="169"/>
      <c r="D29" s="708"/>
      <c r="E29" s="2"/>
      <c r="F29" s="2"/>
      <c r="G29" s="846" t="s">
        <v>385</v>
      </c>
      <c r="H29" s="843"/>
      <c r="I29" s="747">
        <v>0</v>
      </c>
      <c r="J29" s="158" t="s">
        <v>386</v>
      </c>
      <c r="K29" s="5"/>
    </row>
    <row r="30" spans="1:11" ht="15.75" thickBot="1" x14ac:dyDescent="0.3">
      <c r="A30" s="1"/>
      <c r="B30" s="3"/>
      <c r="C30" s="4"/>
      <c r="D30" s="4"/>
      <c r="E30" s="4"/>
      <c r="F30" s="4"/>
    </row>
    <row r="31" spans="1:11" x14ac:dyDescent="0.25">
      <c r="A31" s="1"/>
      <c r="B31" s="1117" t="s">
        <v>411</v>
      </c>
      <c r="C31" s="1118"/>
      <c r="D31" s="1119"/>
    </row>
    <row r="32" spans="1:11" ht="15.75" thickBot="1" x14ac:dyDescent="0.3">
      <c r="A32" s="1"/>
      <c r="B32" s="688">
        <f>$D$2</f>
        <v>55</v>
      </c>
      <c r="C32" s="690" t="str">
        <f>$G$2</f>
        <v>59756-324</v>
      </c>
      <c r="D32" s="401" t="s">
        <v>13</v>
      </c>
      <c r="E32" s="776" t="s">
        <v>410</v>
      </c>
      <c r="F32" s="768" t="s">
        <v>61</v>
      </c>
      <c r="G32" s="768" t="s">
        <v>408</v>
      </c>
      <c r="H32" s="768" t="s">
        <v>409</v>
      </c>
      <c r="I32" s="769" t="s">
        <v>418</v>
      </c>
      <c r="J32" s="769" t="s">
        <v>419</v>
      </c>
    </row>
    <row r="33" spans="1:19" x14ac:dyDescent="0.25">
      <c r="A33" s="1"/>
      <c r="B33" s="146">
        <f>'Dia1'!$G6</f>
        <v>-6.2820000000000001E-2</v>
      </c>
      <c r="C33" s="147">
        <f>'Dia1'!$I6</f>
        <v>-0.20104825000000001</v>
      </c>
      <c r="D33" s="148">
        <f>'Dia1'!$K6</f>
        <v>-0.13822825</v>
      </c>
      <c r="E33" s="777">
        <f>(C33-$C$28)/$C$27</f>
        <v>-0.20104825000000001</v>
      </c>
      <c r="F33" s="137">
        <f>E33*$C$25+$C$26</f>
        <v>-0.20104825000000001</v>
      </c>
      <c r="G33" s="137" t="s">
        <v>65</v>
      </c>
      <c r="H33" s="137" t="s">
        <v>65</v>
      </c>
      <c r="I33" s="95">
        <v>1</v>
      </c>
      <c r="J33" s="95">
        <v>-1</v>
      </c>
    </row>
    <row r="34" spans="1:19" x14ac:dyDescent="0.25">
      <c r="A34" s="1"/>
      <c r="B34" s="149">
        <f>'Dia1'!$G7</f>
        <v>47.403265875000002</v>
      </c>
      <c r="C34" s="150">
        <f>'Dia1'!$I7</f>
        <v>47.505000000000003</v>
      </c>
      <c r="D34" s="151">
        <f>'Dia1'!$K7</f>
        <v>0.10173412500000012</v>
      </c>
      <c r="E34" s="777">
        <f t="shared" ref="E34:E44" si="3">(C34-$C$28)/$C$27</f>
        <v>47.505000000000003</v>
      </c>
      <c r="F34" s="137">
        <f t="shared" ref="F34:F44" si="4">E34*$C$25+$C$26</f>
        <v>47.505000000000003</v>
      </c>
      <c r="G34" s="137">
        <f t="shared" ref="G34:G43" si="5">(F34-B34)/$C$23*100</f>
        <v>2.0346825000000023E-2</v>
      </c>
      <c r="H34" s="137">
        <f t="shared" ref="H34:H43" si="6">(C34-B34)/$C$23*100</f>
        <v>2.0346825000000023E-2</v>
      </c>
      <c r="I34" s="95">
        <v>1</v>
      </c>
      <c r="J34" s="95">
        <v>-1</v>
      </c>
    </row>
    <row r="35" spans="1:19" x14ac:dyDescent="0.25">
      <c r="A35" s="1"/>
      <c r="B35" s="149">
        <f>'Dia1'!$G8</f>
        <v>94.460284125000001</v>
      </c>
      <c r="C35" s="150">
        <f>'Dia1'!$I8</f>
        <v>94.207499999999996</v>
      </c>
      <c r="D35" s="151">
        <f>'Dia1'!$K8</f>
        <v>-0.25278412500000513</v>
      </c>
      <c r="E35" s="777">
        <f t="shared" si="3"/>
        <v>94.207499999999996</v>
      </c>
      <c r="F35" s="137">
        <f t="shared" si="4"/>
        <v>94.207499999999996</v>
      </c>
      <c r="G35" s="137">
        <f t="shared" si="5"/>
        <v>-5.0556825000001027E-2</v>
      </c>
      <c r="H35" s="137">
        <f t="shared" si="6"/>
        <v>-5.0556825000001027E-2</v>
      </c>
      <c r="I35" s="95">
        <v>1</v>
      </c>
      <c r="J35" s="95">
        <v>-1</v>
      </c>
    </row>
    <row r="36" spans="1:19" x14ac:dyDescent="0.25">
      <c r="A36" s="1"/>
      <c r="B36" s="149">
        <f>'Dia1'!$G9</f>
        <v>127.846401625</v>
      </c>
      <c r="C36" s="150">
        <f>'Dia1'!$I9</f>
        <v>127.45</v>
      </c>
      <c r="D36" s="151">
        <f>'Dia1'!$K9</f>
        <v>-0.39640162499999576</v>
      </c>
      <c r="E36" s="777">
        <f t="shared" si="3"/>
        <v>127.45</v>
      </c>
      <c r="F36" s="137">
        <f t="shared" si="4"/>
        <v>127.45</v>
      </c>
      <c r="G36" s="137">
        <f t="shared" si="5"/>
        <v>-7.9280324999999152E-2</v>
      </c>
      <c r="H36" s="137">
        <f t="shared" si="6"/>
        <v>-7.9280324999999152E-2</v>
      </c>
      <c r="I36" s="95">
        <v>1</v>
      </c>
      <c r="J36" s="95">
        <v>-1</v>
      </c>
    </row>
    <row r="37" spans="1:19" x14ac:dyDescent="0.25">
      <c r="A37" s="1"/>
      <c r="B37" s="149">
        <f>'Dia1'!$G10</f>
        <v>184.69063025</v>
      </c>
      <c r="C37" s="150">
        <f>'Dia1'!$I10</f>
        <v>184.3125</v>
      </c>
      <c r="D37" s="151">
        <f>'Dia1'!$K10</f>
        <v>-0.37813024999999811</v>
      </c>
      <c r="E37" s="777">
        <f t="shared" si="3"/>
        <v>184.3125</v>
      </c>
      <c r="F37" s="137">
        <f t="shared" si="4"/>
        <v>184.3125</v>
      </c>
      <c r="G37" s="137">
        <f t="shared" si="5"/>
        <v>-7.5626049999999612E-2</v>
      </c>
      <c r="H37" s="137">
        <f t="shared" si="6"/>
        <v>-7.5626049999999612E-2</v>
      </c>
      <c r="I37" s="95">
        <v>1</v>
      </c>
      <c r="J37" s="95">
        <v>-1</v>
      </c>
    </row>
    <row r="38" spans="1:19" x14ac:dyDescent="0.25">
      <c r="A38" s="1"/>
      <c r="B38" s="149">
        <f>'Dia1'!$G11</f>
        <v>225.73644562499999</v>
      </c>
      <c r="C38" s="150">
        <f>'Dia1'!$I11</f>
        <v>225.4375</v>
      </c>
      <c r="D38" s="151">
        <f>'Dia1'!$K11</f>
        <v>-0.29894562499998756</v>
      </c>
      <c r="E38" s="777">
        <f t="shared" si="3"/>
        <v>225.4375</v>
      </c>
      <c r="F38" s="137">
        <f t="shared" si="4"/>
        <v>225.4375</v>
      </c>
      <c r="G38" s="137">
        <f t="shared" si="5"/>
        <v>-5.9789124999997507E-2</v>
      </c>
      <c r="H38" s="137">
        <f t="shared" si="6"/>
        <v>-5.9789124999997507E-2</v>
      </c>
      <c r="I38" s="95">
        <v>1</v>
      </c>
      <c r="J38" s="95">
        <v>-1</v>
      </c>
    </row>
    <row r="39" spans="1:19" x14ac:dyDescent="0.25">
      <c r="A39" s="1"/>
      <c r="B39" s="149">
        <f>'Dia1'!$G12</f>
        <v>270.98521025000002</v>
      </c>
      <c r="C39" s="150">
        <f>'Dia1'!$I12</f>
        <v>270.66250000000002</v>
      </c>
      <c r="D39" s="151">
        <f>'Dia1'!$K12</f>
        <v>-0.32271025000000009</v>
      </c>
      <c r="E39" s="777">
        <f t="shared" si="3"/>
        <v>270.66250000000002</v>
      </c>
      <c r="F39" s="137">
        <f t="shared" si="4"/>
        <v>270.66250000000002</v>
      </c>
      <c r="G39" s="137">
        <f t="shared" si="5"/>
        <v>-6.4542050000000017E-2</v>
      </c>
      <c r="H39" s="137">
        <f t="shared" si="6"/>
        <v>-6.4542050000000017E-2</v>
      </c>
      <c r="I39" s="95">
        <v>1</v>
      </c>
      <c r="J39" s="95">
        <v>-1</v>
      </c>
    </row>
    <row r="40" spans="1:19" x14ac:dyDescent="0.25">
      <c r="B40" s="149">
        <f>'Dia1'!$G13</f>
        <v>326.92121550000002</v>
      </c>
      <c r="C40" s="150">
        <f>'Dia1'!$I13</f>
        <v>326.47499999999997</v>
      </c>
      <c r="D40" s="151">
        <f>'Dia1'!$K13</f>
        <v>-0.44621550000005072</v>
      </c>
      <c r="E40" s="777">
        <f t="shared" si="3"/>
        <v>326.47499999999997</v>
      </c>
      <c r="F40" s="137">
        <f t="shared" si="4"/>
        <v>326.47499999999997</v>
      </c>
      <c r="G40" s="137">
        <f t="shared" si="5"/>
        <v>-8.924310000001015E-2</v>
      </c>
      <c r="H40" s="137">
        <f t="shared" si="6"/>
        <v>-8.924310000001015E-2</v>
      </c>
      <c r="I40" s="95">
        <v>1</v>
      </c>
      <c r="J40" s="95">
        <v>-1</v>
      </c>
    </row>
    <row r="41" spans="1:19" x14ac:dyDescent="0.25">
      <c r="B41" s="149">
        <f>'Dia1'!$G14</f>
        <v>368.02106399999991</v>
      </c>
      <c r="C41" s="150">
        <f>'Dia1'!$I14</f>
        <v>368.06250000000006</v>
      </c>
      <c r="D41" s="151">
        <f>'Dia1'!$K14</f>
        <v>4.1436000000146578E-2</v>
      </c>
      <c r="E41" s="777">
        <f t="shared" si="3"/>
        <v>368.06250000000006</v>
      </c>
      <c r="F41" s="137">
        <f t="shared" si="4"/>
        <v>368.06250000000006</v>
      </c>
      <c r="G41" s="137">
        <f t="shared" si="5"/>
        <v>8.2872000000293149E-3</v>
      </c>
      <c r="H41" s="137">
        <f t="shared" si="6"/>
        <v>8.2872000000293149E-3</v>
      </c>
      <c r="I41" s="95">
        <v>1</v>
      </c>
      <c r="J41" s="95">
        <v>-1</v>
      </c>
    </row>
    <row r="42" spans="1:19" x14ac:dyDescent="0.25">
      <c r="B42" s="149">
        <f>'Dia1'!$G15</f>
        <v>407.31624549999998</v>
      </c>
      <c r="C42" s="150">
        <f>'Dia1'!$I15</f>
        <v>407.08750000000003</v>
      </c>
      <c r="D42" s="151">
        <f>'Dia1'!$K15</f>
        <v>-0.22874549999994542</v>
      </c>
      <c r="E42" s="777">
        <f t="shared" si="3"/>
        <v>407.08750000000003</v>
      </c>
      <c r="F42" s="137">
        <f t="shared" si="4"/>
        <v>407.08750000000003</v>
      </c>
      <c r="G42" s="137">
        <f t="shared" si="5"/>
        <v>-4.5749099999989086E-2</v>
      </c>
      <c r="H42" s="137">
        <f t="shared" si="6"/>
        <v>-4.5749099999989086E-2</v>
      </c>
      <c r="I42" s="95">
        <v>1</v>
      </c>
      <c r="J42" s="95">
        <v>-1</v>
      </c>
    </row>
    <row r="43" spans="1:19" x14ac:dyDescent="0.25">
      <c r="B43" s="149">
        <f>'Dia1'!$G16</f>
        <v>455.72613224999998</v>
      </c>
      <c r="C43" s="150">
        <f>'Dia1'!$I16</f>
        <v>455.67500000000001</v>
      </c>
      <c r="D43" s="151">
        <f>'Dia1'!$K16</f>
        <v>-5.1132249999966461E-2</v>
      </c>
      <c r="E43" s="777">
        <f t="shared" si="3"/>
        <v>455.67500000000001</v>
      </c>
      <c r="F43" s="137">
        <f t="shared" si="4"/>
        <v>455.67500000000001</v>
      </c>
      <c r="G43" s="137">
        <f t="shared" si="5"/>
        <v>-1.0226449999993292E-2</v>
      </c>
      <c r="H43" s="137">
        <f t="shared" si="6"/>
        <v>-1.0226449999993292E-2</v>
      </c>
      <c r="I43" s="95">
        <v>1</v>
      </c>
      <c r="J43" s="95">
        <v>-1</v>
      </c>
    </row>
    <row r="44" spans="1:19" ht="15.75" thickBot="1" x14ac:dyDescent="0.3">
      <c r="B44" s="152">
        <f>'Dia1'!$G17</f>
        <v>-0.154864</v>
      </c>
      <c r="C44" s="153">
        <f>'Dia1'!$I17</f>
        <v>0.1189925</v>
      </c>
      <c r="D44" s="154">
        <f>'Dia1'!$K17</f>
        <v>0.2738565</v>
      </c>
      <c r="E44" s="777">
        <f t="shared" si="3"/>
        <v>0.1189925</v>
      </c>
      <c r="F44" s="137">
        <f t="shared" si="4"/>
        <v>0.1189925</v>
      </c>
      <c r="G44" s="137" t="s">
        <v>65</v>
      </c>
      <c r="H44" s="137" t="s">
        <v>65</v>
      </c>
      <c r="I44" s="95">
        <v>1</v>
      </c>
      <c r="J44" s="95">
        <v>-1</v>
      </c>
    </row>
    <row r="45" spans="1:19" ht="15.75" thickBot="1" x14ac:dyDescent="0.3">
      <c r="B45" s="51"/>
      <c r="C45" s="51"/>
      <c r="D45" s="51"/>
      <c r="E45" s="51"/>
      <c r="F45" s="51"/>
      <c r="G45" s="51"/>
      <c r="H45" s="51"/>
      <c r="I45" s="51"/>
      <c r="J45" s="51"/>
      <c r="K45" s="51"/>
      <c r="L45" s="51"/>
      <c r="M45" s="51"/>
      <c r="N45" s="51"/>
      <c r="O45" s="51"/>
      <c r="P45" s="51"/>
      <c r="Q45" s="51"/>
      <c r="R45" s="51"/>
      <c r="S45" s="51"/>
    </row>
    <row r="46" spans="1:19" x14ac:dyDescent="0.25">
      <c r="B46" s="1117" t="s">
        <v>412</v>
      </c>
      <c r="C46" s="1118"/>
      <c r="D46" s="1119"/>
      <c r="Q46" s="51"/>
      <c r="R46" s="51"/>
      <c r="S46" s="51"/>
    </row>
    <row r="47" spans="1:19" ht="15.75" thickBot="1" x14ac:dyDescent="0.3">
      <c r="B47" s="60">
        <f>$D$2</f>
        <v>55</v>
      </c>
      <c r="C47" s="61" t="str">
        <f>$G$2</f>
        <v>59756-324</v>
      </c>
      <c r="D47" s="62" t="s">
        <v>13</v>
      </c>
      <c r="E47" s="776" t="s">
        <v>410</v>
      </c>
      <c r="F47" s="768" t="s">
        <v>61</v>
      </c>
      <c r="G47" s="768" t="s">
        <v>408</v>
      </c>
      <c r="H47" s="768" t="s">
        <v>409</v>
      </c>
      <c r="I47" s="769" t="s">
        <v>418</v>
      </c>
      <c r="J47" s="769" t="s">
        <v>419</v>
      </c>
      <c r="Q47" s="51"/>
      <c r="R47" s="51"/>
      <c r="S47" s="51"/>
    </row>
    <row r="48" spans="1:19" x14ac:dyDescent="0.25">
      <c r="B48" s="146">
        <f>'Dia2'!$G6</f>
        <v>-2.2407375E-2</v>
      </c>
      <c r="C48" s="147">
        <f>'Dia2'!$I6</f>
        <v>-0.15715124999999999</v>
      </c>
      <c r="D48" s="148">
        <f>'Dia2'!$K6</f>
        <v>-0.13474387499999999</v>
      </c>
      <c r="E48" s="777">
        <f>(C48-$C$28)/$C$27</f>
        <v>-0.15715124999999999</v>
      </c>
      <c r="F48" s="137">
        <f>E48*$C$25+$C$26</f>
        <v>-0.15715124999999999</v>
      </c>
      <c r="G48" s="137" t="s">
        <v>65</v>
      </c>
      <c r="H48" s="137" t="s">
        <v>65</v>
      </c>
      <c r="I48" s="95">
        <v>1</v>
      </c>
      <c r="J48" s="95">
        <v>-1</v>
      </c>
      <c r="Q48" s="51"/>
      <c r="R48" s="51"/>
      <c r="S48" s="51"/>
    </row>
    <row r="49" spans="2:19" x14ac:dyDescent="0.25">
      <c r="B49" s="149">
        <f>'Dia2'!$G7</f>
        <v>47.29844525</v>
      </c>
      <c r="C49" s="150">
        <f>'Dia2'!$I7</f>
        <v>47.128749999999997</v>
      </c>
      <c r="D49" s="151">
        <f>'Dia2'!$K7</f>
        <v>-0.16969525000000374</v>
      </c>
      <c r="E49" s="777">
        <f t="shared" ref="E49:E59" si="7">(C49-$C$28)/$C$27</f>
        <v>47.128749999999997</v>
      </c>
      <c r="F49" s="137">
        <f t="shared" ref="F49:F59" si="8">E49*$C$25+$C$26</f>
        <v>47.128749999999997</v>
      </c>
      <c r="G49" s="137">
        <f t="shared" ref="G49:G58" si="9">(F49-B49)/$C$23*100</f>
        <v>-3.3939050000000748E-2</v>
      </c>
      <c r="H49" s="137">
        <f t="shared" ref="H49:H58" si="10">(C49-B49)/$C$23*100</f>
        <v>-3.3939050000000748E-2</v>
      </c>
      <c r="I49" s="95">
        <v>1</v>
      </c>
      <c r="J49" s="95">
        <v>-1</v>
      </c>
      <c r="Q49" s="51"/>
      <c r="R49" s="51"/>
      <c r="S49" s="51"/>
    </row>
    <row r="50" spans="2:19" x14ac:dyDescent="0.25">
      <c r="B50" s="149">
        <f>'Dia2'!$G8</f>
        <v>94.140706874999992</v>
      </c>
      <c r="C50" s="150">
        <f>'Dia2'!$I8</f>
        <v>93.777499999999989</v>
      </c>
      <c r="D50" s="151">
        <f>'Dia2'!$K8</f>
        <v>-0.36320687500000304</v>
      </c>
      <c r="E50" s="777">
        <f t="shared" si="7"/>
        <v>93.777499999999989</v>
      </c>
      <c r="F50" s="137">
        <f t="shared" si="8"/>
        <v>93.777499999999989</v>
      </c>
      <c r="G50" s="137">
        <f t="shared" si="9"/>
        <v>-7.2641375000000605E-2</v>
      </c>
      <c r="H50" s="137">
        <f t="shared" si="10"/>
        <v>-7.2641375000000605E-2</v>
      </c>
      <c r="I50" s="95">
        <v>1</v>
      </c>
      <c r="J50" s="95">
        <v>-1</v>
      </c>
      <c r="Q50" s="51"/>
      <c r="R50" s="51"/>
      <c r="S50" s="51"/>
    </row>
    <row r="51" spans="2:19" x14ac:dyDescent="0.25">
      <c r="B51" s="149">
        <f>'Dia2'!$G9</f>
        <v>127.21521250000001</v>
      </c>
      <c r="C51" s="150">
        <f>'Dia2'!$I9</f>
        <v>126.75000000000001</v>
      </c>
      <c r="D51" s="151">
        <f>'Dia2'!$K9</f>
        <v>-0.4652124999999927</v>
      </c>
      <c r="E51" s="777">
        <f t="shared" si="7"/>
        <v>126.75000000000001</v>
      </c>
      <c r="F51" s="137">
        <f t="shared" si="8"/>
        <v>126.75000000000001</v>
      </c>
      <c r="G51" s="137">
        <f t="shared" si="9"/>
        <v>-9.3042499999998543E-2</v>
      </c>
      <c r="H51" s="137">
        <f t="shared" si="10"/>
        <v>-9.3042499999998543E-2</v>
      </c>
      <c r="I51" s="95">
        <v>1</v>
      </c>
      <c r="J51" s="95">
        <v>-1</v>
      </c>
      <c r="Q51" s="51"/>
      <c r="R51" s="51"/>
      <c r="S51" s="51"/>
    </row>
    <row r="52" spans="2:19" x14ac:dyDescent="0.25">
      <c r="B52" s="149">
        <f>'Dia2'!$G10</f>
        <v>183.85413775000001</v>
      </c>
      <c r="C52" s="150">
        <f>'Dia2'!$I10</f>
        <v>183.41249999999999</v>
      </c>
      <c r="D52" s="151">
        <f>'Dia2'!$K10</f>
        <v>-0.44163775000001237</v>
      </c>
      <c r="E52" s="777">
        <f t="shared" si="7"/>
        <v>183.41249999999999</v>
      </c>
      <c r="F52" s="137">
        <f t="shared" si="8"/>
        <v>183.41249999999999</v>
      </c>
      <c r="G52" s="137">
        <f t="shared" si="9"/>
        <v>-8.8327550000002475E-2</v>
      </c>
      <c r="H52" s="137">
        <f t="shared" si="10"/>
        <v>-8.8327550000002475E-2</v>
      </c>
      <c r="I52" s="95">
        <v>1</v>
      </c>
      <c r="J52" s="95">
        <v>-1</v>
      </c>
      <c r="Q52" s="51"/>
      <c r="R52" s="51"/>
      <c r="S52" s="51"/>
    </row>
    <row r="53" spans="2:19" x14ac:dyDescent="0.25">
      <c r="B53" s="149">
        <f>'Dia2'!$G11</f>
        <v>224.65351137499999</v>
      </c>
      <c r="C53" s="150">
        <f>'Dia2'!$I11</f>
        <v>224.07500000000002</v>
      </c>
      <c r="D53" s="151">
        <f>'Dia2'!$K11</f>
        <v>-0.57851137499997662</v>
      </c>
      <c r="E53" s="777">
        <f t="shared" si="7"/>
        <v>224.07500000000002</v>
      </c>
      <c r="F53" s="137">
        <f t="shared" si="8"/>
        <v>224.07500000000002</v>
      </c>
      <c r="G53" s="137">
        <f t="shared" si="9"/>
        <v>-0.11570227499999532</v>
      </c>
      <c r="H53" s="137">
        <f t="shared" si="10"/>
        <v>-0.11570227499999532</v>
      </c>
      <c r="I53" s="95">
        <v>1</v>
      </c>
      <c r="J53" s="95">
        <v>-1</v>
      </c>
      <c r="Q53" s="51"/>
      <c r="R53" s="51"/>
      <c r="S53" s="51"/>
    </row>
    <row r="54" spans="2:19" x14ac:dyDescent="0.25">
      <c r="B54" s="149">
        <f>'Dia2'!$G12</f>
        <v>269.96404875000002</v>
      </c>
      <c r="C54" s="150">
        <f>'Dia2'!$I12</f>
        <v>269.82499999999999</v>
      </c>
      <c r="D54" s="151">
        <f>'Dia2'!$K12</f>
        <v>-0.13904875000002903</v>
      </c>
      <c r="E54" s="777">
        <f t="shared" si="7"/>
        <v>269.82499999999999</v>
      </c>
      <c r="F54" s="137">
        <f t="shared" si="8"/>
        <v>269.82499999999999</v>
      </c>
      <c r="G54" s="137">
        <f t="shared" si="9"/>
        <v>-2.7809750000005806E-2</v>
      </c>
      <c r="H54" s="137">
        <f t="shared" si="10"/>
        <v>-2.7809750000005806E-2</v>
      </c>
      <c r="I54" s="95">
        <v>1</v>
      </c>
      <c r="J54" s="95">
        <v>-1</v>
      </c>
      <c r="Q54" s="51"/>
      <c r="R54" s="51"/>
      <c r="S54" s="51"/>
    </row>
    <row r="55" spans="2:19" x14ac:dyDescent="0.25">
      <c r="B55" s="149">
        <f>'Dia2'!$G13</f>
        <v>325.93548012499997</v>
      </c>
      <c r="C55" s="150">
        <f>'Dia2'!$I13</f>
        <v>325.51249999999999</v>
      </c>
      <c r="D55" s="151">
        <f>'Dia2'!$K13</f>
        <v>-0.42298012499998094</v>
      </c>
      <c r="E55" s="777">
        <f t="shared" si="7"/>
        <v>325.51249999999999</v>
      </c>
      <c r="F55" s="137">
        <f t="shared" si="8"/>
        <v>325.51249999999999</v>
      </c>
      <c r="G55" s="137">
        <f t="shared" si="9"/>
        <v>-8.4596024999996189E-2</v>
      </c>
      <c r="H55" s="137">
        <f t="shared" si="10"/>
        <v>-8.4596024999996189E-2</v>
      </c>
      <c r="I55" s="95">
        <v>1</v>
      </c>
      <c r="J55" s="95">
        <v>-1</v>
      </c>
      <c r="Q55" s="51"/>
      <c r="R55" s="51"/>
      <c r="S55" s="51"/>
    </row>
    <row r="56" spans="2:19" x14ac:dyDescent="0.25">
      <c r="B56" s="149">
        <f>'Dia2'!$G14</f>
        <v>366.20003662499994</v>
      </c>
      <c r="C56" s="150">
        <f>'Dia2'!$I14</f>
        <v>365.68749999999994</v>
      </c>
      <c r="D56" s="151">
        <f>'Dia2'!$K14</f>
        <v>-0.51253662499999564</v>
      </c>
      <c r="E56" s="777">
        <f t="shared" si="7"/>
        <v>365.68749999999994</v>
      </c>
      <c r="F56" s="137">
        <f t="shared" si="8"/>
        <v>365.68749999999994</v>
      </c>
      <c r="G56" s="137">
        <f t="shared" si="9"/>
        <v>-0.10250732499999912</v>
      </c>
      <c r="H56" s="137">
        <f t="shared" si="10"/>
        <v>-0.10250732499999912</v>
      </c>
      <c r="I56" s="95">
        <v>1</v>
      </c>
      <c r="J56" s="95">
        <v>-1</v>
      </c>
      <c r="Q56" s="51"/>
      <c r="R56" s="51"/>
      <c r="S56" s="51"/>
    </row>
    <row r="57" spans="2:19" x14ac:dyDescent="0.25">
      <c r="B57" s="149">
        <f>'Dia2'!$G15</f>
        <v>406.885427875</v>
      </c>
      <c r="C57" s="150">
        <f>'Dia2'!$I15</f>
        <v>406.83749999999998</v>
      </c>
      <c r="D57" s="151">
        <f>'Dia2'!$K15</f>
        <v>-4.7927875000027598E-2</v>
      </c>
      <c r="E57" s="777">
        <f t="shared" si="7"/>
        <v>406.83749999999998</v>
      </c>
      <c r="F57" s="137">
        <f t="shared" si="8"/>
        <v>406.83749999999998</v>
      </c>
      <c r="G57" s="137">
        <f t="shared" si="9"/>
        <v>-9.5855750000055188E-3</v>
      </c>
      <c r="H57" s="137">
        <f t="shared" si="10"/>
        <v>-9.5855750000055188E-3</v>
      </c>
      <c r="I57" s="95">
        <v>1</v>
      </c>
      <c r="J57" s="95">
        <v>-1</v>
      </c>
      <c r="Q57" s="51"/>
      <c r="R57" s="51"/>
      <c r="S57" s="51"/>
    </row>
    <row r="58" spans="2:19" x14ac:dyDescent="0.25">
      <c r="B58" s="149">
        <f>'Dia2'!$G16</f>
        <v>454.90443737500004</v>
      </c>
      <c r="C58" s="150">
        <f>'Dia2'!$I16</f>
        <v>454.67499999999995</v>
      </c>
      <c r="D58" s="151">
        <f>'Dia2'!$K16</f>
        <v>-0.22943737500008865</v>
      </c>
      <c r="E58" s="777">
        <f t="shared" si="7"/>
        <v>454.67499999999995</v>
      </c>
      <c r="F58" s="137">
        <f t="shared" si="8"/>
        <v>454.67499999999995</v>
      </c>
      <c r="G58" s="137">
        <f t="shared" si="9"/>
        <v>-4.5887475000017733E-2</v>
      </c>
      <c r="H58" s="137">
        <f t="shared" si="10"/>
        <v>-4.5887475000017733E-2</v>
      </c>
      <c r="I58" s="95">
        <v>1</v>
      </c>
      <c r="J58" s="95">
        <v>-1</v>
      </c>
      <c r="Q58" s="51"/>
      <c r="R58" s="51"/>
      <c r="S58" s="51"/>
    </row>
    <row r="59" spans="2:19" ht="15.75" thickBot="1" x14ac:dyDescent="0.3">
      <c r="B59" s="152">
        <f>'Dia2'!$G17</f>
        <v>0.11627750000000001</v>
      </c>
      <c r="C59" s="153">
        <f>'Dia2'!$I17</f>
        <v>-0.11865124999999999</v>
      </c>
      <c r="D59" s="154">
        <f>'Dia2'!$K17</f>
        <v>-0.23492874999999999</v>
      </c>
      <c r="E59" s="777">
        <f t="shared" si="7"/>
        <v>-0.11865124999999999</v>
      </c>
      <c r="F59" s="137">
        <f t="shared" si="8"/>
        <v>-0.11865124999999999</v>
      </c>
      <c r="G59" s="137" t="s">
        <v>65</v>
      </c>
      <c r="H59" s="137" t="s">
        <v>65</v>
      </c>
      <c r="I59" s="95">
        <v>1</v>
      </c>
      <c r="J59" s="95">
        <v>-1</v>
      </c>
      <c r="Q59" s="51"/>
      <c r="R59" s="51"/>
      <c r="S59" s="51"/>
    </row>
    <row r="60" spans="2:19" ht="15.75" thickBot="1" x14ac:dyDescent="0.3">
      <c r="B60" s="51"/>
      <c r="C60" s="51"/>
      <c r="D60" s="51"/>
      <c r="E60" s="51"/>
      <c r="F60" s="51"/>
      <c r="G60" s="51"/>
      <c r="H60" s="51"/>
      <c r="I60" s="51"/>
      <c r="J60" s="51"/>
      <c r="K60" s="51"/>
      <c r="L60" s="51"/>
      <c r="M60" s="51"/>
      <c r="N60" s="51"/>
      <c r="O60" s="51"/>
      <c r="P60" s="51"/>
      <c r="Q60" s="51"/>
      <c r="R60" s="51"/>
      <c r="S60" s="51"/>
    </row>
    <row r="61" spans="2:19" x14ac:dyDescent="0.25">
      <c r="B61" s="1117" t="s">
        <v>413</v>
      </c>
      <c r="C61" s="1118"/>
      <c r="D61" s="1119"/>
      <c r="N61" s="51"/>
      <c r="O61" s="51"/>
      <c r="P61" s="51"/>
      <c r="Q61" s="51"/>
      <c r="R61" s="51"/>
      <c r="S61" s="51"/>
    </row>
    <row r="62" spans="2:19" ht="15.75" thickBot="1" x14ac:dyDescent="0.3">
      <c r="B62" s="60">
        <f>$D$2</f>
        <v>55</v>
      </c>
      <c r="C62" s="61" t="str">
        <f>$G$2</f>
        <v>59756-324</v>
      </c>
      <c r="D62" s="62" t="s">
        <v>13</v>
      </c>
      <c r="E62" s="776" t="s">
        <v>410</v>
      </c>
      <c r="F62" s="768" t="s">
        <v>61</v>
      </c>
      <c r="G62" s="768" t="s">
        <v>408</v>
      </c>
      <c r="H62" s="768" t="s">
        <v>409</v>
      </c>
      <c r="I62" s="769" t="s">
        <v>418</v>
      </c>
      <c r="J62" s="769" t="s">
        <v>419</v>
      </c>
      <c r="N62" s="51"/>
      <c r="O62" s="51"/>
      <c r="P62" s="51"/>
      <c r="Q62" s="51"/>
      <c r="R62" s="51"/>
      <c r="S62" s="51"/>
    </row>
    <row r="63" spans="2:19" x14ac:dyDescent="0.25">
      <c r="B63" s="146">
        <f>'Dia3'!$G6</f>
        <v>-9.0364749999999994E-2</v>
      </c>
      <c r="C63" s="147">
        <f>'Dia3'!$I6</f>
        <v>-5.2101249999999988E-2</v>
      </c>
      <c r="D63" s="148">
        <f>'Dia3'!$K6</f>
        <v>3.8263500000000006E-2</v>
      </c>
      <c r="E63" s="777">
        <f>(C63-$C$28)/$C$27</f>
        <v>-5.2101249999999988E-2</v>
      </c>
      <c r="F63" s="137">
        <f>E63*$C$25+$C$26</f>
        <v>-5.2101249999999988E-2</v>
      </c>
      <c r="G63" s="137" t="s">
        <v>65</v>
      </c>
      <c r="H63" s="137" t="s">
        <v>65</v>
      </c>
      <c r="I63" s="95">
        <v>1</v>
      </c>
      <c r="J63" s="95">
        <v>-1</v>
      </c>
      <c r="N63" s="51"/>
      <c r="O63" s="51"/>
      <c r="P63" s="51"/>
      <c r="Q63" s="51"/>
      <c r="R63" s="51"/>
      <c r="S63" s="51"/>
    </row>
    <row r="64" spans="2:19" x14ac:dyDescent="0.25">
      <c r="B64" s="149">
        <f>'Dia3'!$G7</f>
        <v>46.969378000000006</v>
      </c>
      <c r="C64" s="150">
        <f>'Dia3'!$I7</f>
        <v>46.678749999999994</v>
      </c>
      <c r="D64" s="151">
        <f>'Dia3'!$K7</f>
        <v>-0.29062800000001232</v>
      </c>
      <c r="E64" s="777">
        <f t="shared" ref="E64:E74" si="11">(C64-$C$28)/$C$27</f>
        <v>46.678749999999994</v>
      </c>
      <c r="F64" s="137">
        <f t="shared" ref="F64:F74" si="12">E64*$C$25+$C$26</f>
        <v>46.678749999999994</v>
      </c>
      <c r="G64" s="137">
        <f t="shared" ref="G64:G73" si="13">(F64-B64)/$C$23*100</f>
        <v>-5.8125600000002463E-2</v>
      </c>
      <c r="H64" s="137">
        <f t="shared" ref="H64:H73" si="14">(C64-B64)/$C$23*100</f>
        <v>-5.8125600000002463E-2</v>
      </c>
      <c r="I64" s="95">
        <v>1</v>
      </c>
      <c r="J64" s="95">
        <v>-1</v>
      </c>
      <c r="N64" s="51"/>
      <c r="O64" s="51"/>
      <c r="P64" s="51"/>
      <c r="Q64" s="51"/>
      <c r="R64" s="51"/>
      <c r="S64" s="51"/>
    </row>
    <row r="65" spans="2:19" x14ac:dyDescent="0.25">
      <c r="B65" s="149">
        <f>'Dia3'!$G8</f>
        <v>93.531230625000006</v>
      </c>
      <c r="C65" s="150">
        <f>'Dia3'!$I8</f>
        <v>93.188749999999999</v>
      </c>
      <c r="D65" s="151">
        <f>'Dia3'!$K8</f>
        <v>-0.34248062500000742</v>
      </c>
      <c r="E65" s="777">
        <f t="shared" si="11"/>
        <v>93.188749999999999</v>
      </c>
      <c r="F65" s="137">
        <f t="shared" si="12"/>
        <v>93.188749999999999</v>
      </c>
      <c r="G65" s="137">
        <f t="shared" si="13"/>
        <v>-6.8496125000001476E-2</v>
      </c>
      <c r="H65" s="137">
        <f t="shared" si="14"/>
        <v>-6.8496125000001476E-2</v>
      </c>
      <c r="I65" s="95">
        <v>1</v>
      </c>
      <c r="J65" s="95">
        <v>-1</v>
      </c>
      <c r="N65" s="51"/>
      <c r="O65" s="51"/>
      <c r="P65" s="51"/>
      <c r="Q65" s="51"/>
      <c r="R65" s="51"/>
      <c r="S65" s="51"/>
    </row>
    <row r="66" spans="2:19" x14ac:dyDescent="0.25">
      <c r="B66" s="149">
        <f>'Dia3'!$G9</f>
        <v>129.61516499999999</v>
      </c>
      <c r="C66" s="150">
        <f>'Dia3'!$I9</f>
        <v>129.08750000000001</v>
      </c>
      <c r="D66" s="151">
        <f>'Dia3'!$K9</f>
        <v>-0.52766499999998473</v>
      </c>
      <c r="E66" s="777">
        <f t="shared" si="11"/>
        <v>129.08750000000001</v>
      </c>
      <c r="F66" s="137">
        <f t="shared" si="12"/>
        <v>129.08750000000001</v>
      </c>
      <c r="G66" s="137">
        <f t="shared" si="13"/>
        <v>-0.10553299999999693</v>
      </c>
      <c r="H66" s="137">
        <f t="shared" si="14"/>
        <v>-0.10553299999999693</v>
      </c>
      <c r="I66" s="95">
        <v>1</v>
      </c>
      <c r="J66" s="95">
        <v>-1</v>
      </c>
      <c r="N66" s="51"/>
      <c r="O66" s="51"/>
      <c r="P66" s="51"/>
      <c r="Q66" s="51"/>
      <c r="R66" s="51"/>
      <c r="S66" s="51"/>
    </row>
    <row r="67" spans="2:19" x14ac:dyDescent="0.25">
      <c r="B67" s="149">
        <f>'Dia3'!$G10</f>
        <v>183.02462499999999</v>
      </c>
      <c r="C67" s="150">
        <f>'Dia3'!$I10</f>
        <v>182.48750000000001</v>
      </c>
      <c r="D67" s="151">
        <f>'Dia3'!$K10</f>
        <v>-0.53712499999997476</v>
      </c>
      <c r="E67" s="777">
        <f t="shared" si="11"/>
        <v>182.48750000000001</v>
      </c>
      <c r="F67" s="137">
        <f t="shared" si="12"/>
        <v>182.48750000000001</v>
      </c>
      <c r="G67" s="137">
        <f t="shared" si="13"/>
        <v>-0.10742499999999496</v>
      </c>
      <c r="H67" s="137">
        <f t="shared" si="14"/>
        <v>-0.10742499999999496</v>
      </c>
      <c r="I67" s="95">
        <v>1</v>
      </c>
      <c r="J67" s="95">
        <v>-1</v>
      </c>
      <c r="N67" s="51"/>
      <c r="O67" s="51"/>
      <c r="P67" s="51"/>
      <c r="Q67" s="51"/>
      <c r="R67" s="51"/>
      <c r="S67" s="51"/>
    </row>
    <row r="68" spans="2:19" x14ac:dyDescent="0.25">
      <c r="B68" s="149">
        <f>'Dia3'!$G11</f>
        <v>224.23182937500002</v>
      </c>
      <c r="C68" s="150">
        <f>'Dia3'!$I11</f>
        <v>223.9375</v>
      </c>
      <c r="D68" s="151">
        <f>'Dia3'!$K11</f>
        <v>-0.29432937500001799</v>
      </c>
      <c r="E68" s="777">
        <f t="shared" si="11"/>
        <v>223.9375</v>
      </c>
      <c r="F68" s="137">
        <f t="shared" si="12"/>
        <v>223.9375</v>
      </c>
      <c r="G68" s="137">
        <f t="shared" si="13"/>
        <v>-5.8865875000003599E-2</v>
      </c>
      <c r="H68" s="137">
        <f t="shared" si="14"/>
        <v>-5.8865875000003599E-2</v>
      </c>
      <c r="I68" s="95">
        <v>1</v>
      </c>
      <c r="J68" s="95">
        <v>-1</v>
      </c>
      <c r="N68" s="51"/>
      <c r="O68" s="51"/>
      <c r="P68" s="51"/>
      <c r="Q68" s="51"/>
      <c r="R68" s="51"/>
      <c r="S68" s="51"/>
    </row>
    <row r="69" spans="2:19" x14ac:dyDescent="0.25">
      <c r="B69" s="149">
        <f>'Dia3'!$G12</f>
        <v>270.43952100000001</v>
      </c>
      <c r="C69" s="150">
        <f>'Dia3'!$I12</f>
        <v>270.01249999999999</v>
      </c>
      <c r="D69" s="151">
        <f>'Dia3'!$K12</f>
        <v>-0.42702100000002474</v>
      </c>
      <c r="E69" s="777">
        <f t="shared" si="11"/>
        <v>270.01249999999999</v>
      </c>
      <c r="F69" s="137">
        <f t="shared" si="12"/>
        <v>270.01249999999999</v>
      </c>
      <c r="G69" s="137">
        <f t="shared" si="13"/>
        <v>-8.5404200000004954E-2</v>
      </c>
      <c r="H69" s="137">
        <f t="shared" si="14"/>
        <v>-8.5404200000004954E-2</v>
      </c>
      <c r="I69" s="95">
        <v>1</v>
      </c>
      <c r="J69" s="95">
        <v>-1</v>
      </c>
      <c r="N69" s="51"/>
      <c r="O69" s="51"/>
      <c r="P69" s="51"/>
      <c r="Q69" s="51"/>
      <c r="R69" s="51"/>
      <c r="S69" s="51"/>
    </row>
    <row r="70" spans="2:19" x14ac:dyDescent="0.25">
      <c r="B70" s="149">
        <f>'Dia3'!$G13</f>
        <v>326.46265237499995</v>
      </c>
      <c r="C70" s="150">
        <f>'Dia3'!$I13</f>
        <v>326.33750000000003</v>
      </c>
      <c r="D70" s="151">
        <f>'Dia3'!$K13</f>
        <v>-0.12515237499991372</v>
      </c>
      <c r="E70" s="777">
        <f t="shared" si="11"/>
        <v>326.33750000000003</v>
      </c>
      <c r="F70" s="137">
        <f t="shared" si="12"/>
        <v>326.33750000000003</v>
      </c>
      <c r="G70" s="137">
        <f t="shared" si="13"/>
        <v>-2.5030474999982746E-2</v>
      </c>
      <c r="H70" s="137">
        <f t="shared" si="14"/>
        <v>-2.5030474999982746E-2</v>
      </c>
      <c r="I70" s="95">
        <v>1</v>
      </c>
      <c r="J70" s="95">
        <v>-1</v>
      </c>
      <c r="N70" s="51"/>
      <c r="O70" s="51"/>
      <c r="P70" s="51"/>
      <c r="Q70" s="51"/>
      <c r="R70" s="51"/>
      <c r="S70" s="51"/>
    </row>
    <row r="71" spans="2:19" x14ac:dyDescent="0.25">
      <c r="B71" s="149">
        <f>'Dia3'!$G14</f>
        <v>367.300345875</v>
      </c>
      <c r="C71" s="150">
        <f>'Dia3'!$I14</f>
        <v>367</v>
      </c>
      <c r="D71" s="151">
        <f>'Dia3'!$K14</f>
        <v>-0.30034587500000498</v>
      </c>
      <c r="E71" s="777">
        <f t="shared" si="11"/>
        <v>367</v>
      </c>
      <c r="F71" s="137">
        <f t="shared" si="12"/>
        <v>367</v>
      </c>
      <c r="G71" s="137">
        <f t="shared" si="13"/>
        <v>-6.0069175000001002E-2</v>
      </c>
      <c r="H71" s="137">
        <f t="shared" si="14"/>
        <v>-6.0069175000001002E-2</v>
      </c>
      <c r="I71" s="95">
        <v>1</v>
      </c>
      <c r="J71" s="95">
        <v>-1</v>
      </c>
      <c r="N71" s="51"/>
      <c r="O71" s="51"/>
      <c r="P71" s="51"/>
      <c r="Q71" s="51"/>
      <c r="R71" s="51"/>
      <c r="S71" s="51"/>
    </row>
    <row r="72" spans="2:19" x14ac:dyDescent="0.25">
      <c r="B72" s="149">
        <f>'Dia3'!$G15</f>
        <v>407.67142912499997</v>
      </c>
      <c r="C72" s="150">
        <f>'Dia3'!$I15</f>
        <v>407.2</v>
      </c>
      <c r="D72" s="151">
        <f>'Dia3'!$K15</f>
        <v>-0.47142912499998602</v>
      </c>
      <c r="E72" s="777">
        <f t="shared" si="11"/>
        <v>407.2</v>
      </c>
      <c r="F72" s="137">
        <f t="shared" si="12"/>
        <v>407.2</v>
      </c>
      <c r="G72" s="137">
        <f t="shared" si="13"/>
        <v>-9.42858249999972E-2</v>
      </c>
      <c r="H72" s="137">
        <f t="shared" si="14"/>
        <v>-9.42858249999972E-2</v>
      </c>
      <c r="I72" s="95">
        <v>1</v>
      </c>
      <c r="J72" s="95">
        <v>-1</v>
      </c>
      <c r="N72" s="51"/>
      <c r="O72" s="51"/>
      <c r="P72" s="51"/>
      <c r="Q72" s="51"/>
      <c r="R72" s="51"/>
      <c r="S72" s="51"/>
    </row>
    <row r="73" spans="2:19" x14ac:dyDescent="0.25">
      <c r="B73" s="149">
        <f>'Dia3'!$G16</f>
        <v>456.41921725000003</v>
      </c>
      <c r="C73" s="150">
        <f>'Dia3'!$I16</f>
        <v>456.22499999999997</v>
      </c>
      <c r="D73" s="151">
        <f>'Dia3'!$K16</f>
        <v>-0.19421725000006518</v>
      </c>
      <c r="E73" s="777">
        <f t="shared" si="11"/>
        <v>456.22499999999997</v>
      </c>
      <c r="F73" s="137">
        <f t="shared" si="12"/>
        <v>456.22499999999997</v>
      </c>
      <c r="G73" s="137">
        <f t="shared" si="13"/>
        <v>-3.8843450000013033E-2</v>
      </c>
      <c r="H73" s="137">
        <f t="shared" si="14"/>
        <v>-3.8843450000013033E-2</v>
      </c>
      <c r="I73" s="95">
        <v>1</v>
      </c>
      <c r="J73" s="95">
        <v>-1</v>
      </c>
      <c r="N73" s="51"/>
      <c r="O73" s="51"/>
      <c r="P73" s="51"/>
      <c r="Q73" s="51"/>
      <c r="R73" s="51"/>
      <c r="S73" s="51"/>
    </row>
    <row r="74" spans="2:19" ht="15.75" thickBot="1" x14ac:dyDescent="0.3">
      <c r="B74" s="152">
        <f>'Dia3'!$G17</f>
        <v>-1.1281500000000003E-2</v>
      </c>
      <c r="C74" s="153">
        <f>'Dia3'!$I17</f>
        <v>0.12213625</v>
      </c>
      <c r="D74" s="154">
        <f>'Dia3'!$K17</f>
        <v>0.13341775</v>
      </c>
      <c r="E74" s="777">
        <f t="shared" si="11"/>
        <v>0.12213625</v>
      </c>
      <c r="F74" s="137">
        <f t="shared" si="12"/>
        <v>0.12213625</v>
      </c>
      <c r="G74" s="137" t="s">
        <v>65</v>
      </c>
      <c r="H74" s="137" t="s">
        <v>65</v>
      </c>
      <c r="I74" s="95">
        <v>1</v>
      </c>
      <c r="J74" s="95">
        <v>-1</v>
      </c>
      <c r="N74" s="51"/>
      <c r="O74" s="51"/>
      <c r="P74" s="51"/>
      <c r="Q74" s="51"/>
      <c r="R74" s="51"/>
      <c r="S74" s="51"/>
    </row>
    <row r="75" spans="2:19" ht="15.75" thickBot="1" x14ac:dyDescent="0.3">
      <c r="B75" s="51"/>
      <c r="C75" s="51"/>
      <c r="D75" s="51"/>
      <c r="E75" s="51"/>
      <c r="F75" s="51"/>
      <c r="G75" s="51"/>
      <c r="H75" s="51"/>
      <c r="I75" s="51"/>
      <c r="J75" s="51"/>
      <c r="K75" s="51"/>
      <c r="L75" s="51"/>
      <c r="M75" s="51"/>
      <c r="N75" s="51"/>
      <c r="O75" s="51"/>
      <c r="P75" s="51"/>
      <c r="Q75" s="51"/>
      <c r="R75" s="51"/>
      <c r="S75" s="51"/>
    </row>
    <row r="76" spans="2:19" x14ac:dyDescent="0.25">
      <c r="B76" s="1117" t="s">
        <v>414</v>
      </c>
      <c r="C76" s="1118"/>
      <c r="D76" s="1119"/>
      <c r="K76" s="51"/>
      <c r="L76" s="51"/>
      <c r="M76" s="51"/>
      <c r="N76" s="51"/>
      <c r="O76" s="51"/>
      <c r="P76" s="51"/>
      <c r="Q76" s="51"/>
      <c r="R76" s="51"/>
      <c r="S76" s="51"/>
    </row>
    <row r="77" spans="2:19" ht="15.75" thickBot="1" x14ac:dyDescent="0.3">
      <c r="B77" s="60">
        <f>$D$2</f>
        <v>55</v>
      </c>
      <c r="C77" s="61" t="str">
        <f>$G$2</f>
        <v>59756-324</v>
      </c>
      <c r="D77" s="62" t="s">
        <v>13</v>
      </c>
      <c r="E77" s="776" t="s">
        <v>410</v>
      </c>
      <c r="F77" s="768" t="s">
        <v>61</v>
      </c>
      <c r="G77" s="768" t="s">
        <v>408</v>
      </c>
      <c r="H77" s="768" t="s">
        <v>409</v>
      </c>
      <c r="I77" s="769" t="s">
        <v>418</v>
      </c>
      <c r="J77" s="769" t="s">
        <v>419</v>
      </c>
      <c r="K77" s="51"/>
      <c r="L77" s="51"/>
      <c r="M77" s="51"/>
      <c r="N77" s="51"/>
      <c r="O77" s="51"/>
      <c r="P77" s="51"/>
      <c r="Q77" s="51"/>
      <c r="R77" s="51"/>
      <c r="S77" s="51"/>
    </row>
    <row r="78" spans="2:19" x14ac:dyDescent="0.25">
      <c r="B78" s="146">
        <f>'Dia4'!$G6</f>
        <v>9.7366249999999988E-3</v>
      </c>
      <c r="C78" s="147">
        <f>'Dia4'!$I6</f>
        <v>-0.22391375000000002</v>
      </c>
      <c r="D78" s="148">
        <f>'Dia4'!$K6</f>
        <v>-0.23365037500000002</v>
      </c>
      <c r="E78" s="777">
        <f>(C78-$C$28)/$C$27</f>
        <v>-0.22391375000000002</v>
      </c>
      <c r="F78" s="137">
        <f>E78*$C$25+$C$26</f>
        <v>-0.22391375000000002</v>
      </c>
      <c r="G78" s="137" t="s">
        <v>65</v>
      </c>
      <c r="H78" s="137" t="s">
        <v>65</v>
      </c>
      <c r="I78" s="95">
        <v>1</v>
      </c>
      <c r="J78" s="95">
        <v>-1</v>
      </c>
      <c r="K78" s="51"/>
      <c r="L78" s="51"/>
      <c r="M78" s="51"/>
      <c r="N78" s="51"/>
      <c r="O78" s="51"/>
      <c r="P78" s="51"/>
      <c r="Q78" s="51"/>
      <c r="R78" s="51"/>
      <c r="S78" s="51"/>
    </row>
    <row r="79" spans="2:19" x14ac:dyDescent="0.25">
      <c r="B79" s="149">
        <f>'Dia4'!$G7</f>
        <v>46.76029475</v>
      </c>
      <c r="C79" s="150">
        <f>'Dia4'!$I7</f>
        <v>46.831250000000004</v>
      </c>
      <c r="D79" s="151">
        <f>'Dia4'!$K7</f>
        <v>7.0955250000004355E-2</v>
      </c>
      <c r="E79" s="777">
        <f t="shared" ref="E79:E89" si="15">(C79-$C$28)/$C$27</f>
        <v>46.831250000000004</v>
      </c>
      <c r="F79" s="137">
        <f t="shared" ref="F79:F89" si="16">E79*$C$25+$C$26</f>
        <v>46.831250000000004</v>
      </c>
      <c r="G79" s="137">
        <f t="shared" ref="G79:G88" si="17">(F79-B79)/$C$23*100</f>
        <v>1.4191050000000871E-2</v>
      </c>
      <c r="H79" s="137">
        <f t="shared" ref="H79:H88" si="18">(C79-B79)/$C$23*100</f>
        <v>1.4191050000000871E-2</v>
      </c>
      <c r="I79" s="95">
        <v>1</v>
      </c>
      <c r="J79" s="95">
        <v>-1</v>
      </c>
      <c r="K79" s="51"/>
      <c r="L79" s="51"/>
      <c r="M79" s="51"/>
      <c r="N79" s="51"/>
      <c r="O79" s="51"/>
      <c r="P79" s="51"/>
      <c r="Q79" s="51"/>
      <c r="R79" s="51"/>
      <c r="S79" s="51"/>
    </row>
    <row r="80" spans="2:19" x14ac:dyDescent="0.25">
      <c r="B80" s="149">
        <f>'Dia4'!$G8</f>
        <v>93.192116874999996</v>
      </c>
      <c r="C80" s="150">
        <f>'Dia4'!$I8</f>
        <v>92.813750000000027</v>
      </c>
      <c r="D80" s="151">
        <f>'Dia4'!$K8</f>
        <v>-0.37836687499996913</v>
      </c>
      <c r="E80" s="777">
        <f t="shared" si="15"/>
        <v>92.813750000000027</v>
      </c>
      <c r="F80" s="137">
        <f t="shared" si="16"/>
        <v>92.813750000000027</v>
      </c>
      <c r="G80" s="137">
        <f t="shared" si="17"/>
        <v>-7.5673374999993825E-2</v>
      </c>
      <c r="H80" s="137">
        <f t="shared" si="18"/>
        <v>-7.5673374999993825E-2</v>
      </c>
      <c r="I80" s="95">
        <v>1</v>
      </c>
      <c r="J80" s="95">
        <v>-1</v>
      </c>
      <c r="K80" s="51"/>
      <c r="L80" s="51"/>
      <c r="M80" s="51"/>
      <c r="N80" s="51"/>
      <c r="O80" s="51"/>
      <c r="P80" s="51"/>
      <c r="Q80" s="51"/>
      <c r="R80" s="51"/>
      <c r="S80" s="51"/>
    </row>
    <row r="81" spans="2:19" x14ac:dyDescent="0.25">
      <c r="B81" s="149">
        <f>'Dia4'!$G9</f>
        <v>128.626309625</v>
      </c>
      <c r="C81" s="150">
        <f>'Dia4'!$I9</f>
        <v>128.46250000000001</v>
      </c>
      <c r="D81" s="151">
        <f>'Dia4'!$K9</f>
        <v>-0.16380962499999896</v>
      </c>
      <c r="E81" s="777">
        <f t="shared" si="15"/>
        <v>128.46250000000001</v>
      </c>
      <c r="F81" s="137">
        <f t="shared" si="16"/>
        <v>128.46250000000001</v>
      </c>
      <c r="G81" s="137">
        <f t="shared" si="17"/>
        <v>-3.2761924999999796E-2</v>
      </c>
      <c r="H81" s="137">
        <f t="shared" si="18"/>
        <v>-3.2761924999999796E-2</v>
      </c>
      <c r="I81" s="95">
        <v>1</v>
      </c>
      <c r="J81" s="95">
        <v>-1</v>
      </c>
      <c r="K81" s="51"/>
      <c r="L81" s="51"/>
      <c r="M81" s="51"/>
      <c r="N81" s="51"/>
      <c r="O81" s="51"/>
      <c r="P81" s="51"/>
      <c r="Q81" s="51"/>
      <c r="R81" s="51"/>
      <c r="S81" s="51"/>
    </row>
    <row r="82" spans="2:19" x14ac:dyDescent="0.25">
      <c r="B82" s="149">
        <f>'Dia4'!$G10</f>
        <v>181.62915849999999</v>
      </c>
      <c r="C82" s="150">
        <f>'Dia4'!$I10</f>
        <v>181.31250000000003</v>
      </c>
      <c r="D82" s="151">
        <f>'Dia4'!$K10</f>
        <v>-0.31665849999995999</v>
      </c>
      <c r="E82" s="777">
        <f t="shared" si="15"/>
        <v>181.31250000000003</v>
      </c>
      <c r="F82" s="137">
        <f t="shared" si="16"/>
        <v>181.31250000000003</v>
      </c>
      <c r="G82" s="137">
        <f t="shared" si="17"/>
        <v>-6.3331699999991997E-2</v>
      </c>
      <c r="H82" s="137">
        <f t="shared" si="18"/>
        <v>-6.3331699999991997E-2</v>
      </c>
      <c r="I82" s="95">
        <v>1</v>
      </c>
      <c r="J82" s="95">
        <v>-1</v>
      </c>
      <c r="K82" s="51"/>
      <c r="L82" s="51"/>
      <c r="M82" s="51"/>
      <c r="N82" s="51"/>
      <c r="O82" s="51"/>
      <c r="P82" s="51"/>
      <c r="Q82" s="51"/>
      <c r="R82" s="51"/>
      <c r="S82" s="51"/>
    </row>
    <row r="83" spans="2:19" x14ac:dyDescent="0.25">
      <c r="B83" s="149">
        <f>'Dia4'!$G11</f>
        <v>223.06224599999999</v>
      </c>
      <c r="C83" s="150">
        <f>'Dia4'!$I11</f>
        <v>222.63750000000002</v>
      </c>
      <c r="D83" s="151">
        <f>'Dia4'!$K11</f>
        <v>-0.42474599999997054</v>
      </c>
      <c r="E83" s="777">
        <f t="shared" si="15"/>
        <v>222.63750000000002</v>
      </c>
      <c r="F83" s="137">
        <f t="shared" si="16"/>
        <v>222.63750000000002</v>
      </c>
      <c r="G83" s="137">
        <f t="shared" si="17"/>
        <v>-8.4949199999994104E-2</v>
      </c>
      <c r="H83" s="137">
        <f t="shared" si="18"/>
        <v>-8.4949199999994104E-2</v>
      </c>
      <c r="I83" s="95">
        <v>1</v>
      </c>
      <c r="J83" s="95">
        <v>-1</v>
      </c>
      <c r="K83" s="51"/>
      <c r="L83" s="51"/>
      <c r="M83" s="51"/>
      <c r="N83" s="51"/>
      <c r="O83" s="51"/>
      <c r="P83" s="51"/>
      <c r="Q83" s="51"/>
      <c r="R83" s="51"/>
      <c r="S83" s="51"/>
    </row>
    <row r="84" spans="2:19" x14ac:dyDescent="0.25">
      <c r="B84" s="149">
        <f>'Dia4'!$G12</f>
        <v>268.86978499999998</v>
      </c>
      <c r="C84" s="150">
        <f>'Dia4'!$I12</f>
        <v>268.41249999999997</v>
      </c>
      <c r="D84" s="151">
        <f>'Dia4'!$K12</f>
        <v>-0.45728500000001304</v>
      </c>
      <c r="E84" s="777">
        <f t="shared" si="15"/>
        <v>268.41249999999997</v>
      </c>
      <c r="F84" s="137">
        <f t="shared" si="16"/>
        <v>268.41249999999997</v>
      </c>
      <c r="G84" s="137">
        <f t="shared" si="17"/>
        <v>-9.1457000000002606E-2</v>
      </c>
      <c r="H84" s="137">
        <f t="shared" si="18"/>
        <v>-9.1457000000002606E-2</v>
      </c>
      <c r="I84" s="95">
        <v>1</v>
      </c>
      <c r="J84" s="95">
        <v>-1</v>
      </c>
      <c r="K84" s="51"/>
      <c r="L84" s="51"/>
      <c r="M84" s="51"/>
      <c r="N84" s="51"/>
      <c r="O84" s="51"/>
      <c r="P84" s="51"/>
      <c r="Q84" s="51"/>
      <c r="R84" s="51"/>
      <c r="S84" s="51"/>
    </row>
    <row r="85" spans="2:19" x14ac:dyDescent="0.25">
      <c r="B85" s="149">
        <f>'Dia4'!$G13</f>
        <v>324.60509637500002</v>
      </c>
      <c r="C85" s="150">
        <f>'Dia4'!$I13</f>
        <v>324.40000000000003</v>
      </c>
      <c r="D85" s="151">
        <f>'Dia4'!$K13</f>
        <v>-0.20509637499998234</v>
      </c>
      <c r="E85" s="777">
        <f t="shared" si="15"/>
        <v>324.40000000000003</v>
      </c>
      <c r="F85" s="137">
        <f t="shared" si="16"/>
        <v>324.40000000000003</v>
      </c>
      <c r="G85" s="137">
        <f t="shared" si="17"/>
        <v>-4.1019274999996469E-2</v>
      </c>
      <c r="H85" s="137">
        <f t="shared" si="18"/>
        <v>-4.1019274999996469E-2</v>
      </c>
      <c r="I85" s="95">
        <v>1</v>
      </c>
      <c r="J85" s="95">
        <v>-1</v>
      </c>
      <c r="K85" s="51"/>
      <c r="L85" s="51"/>
      <c r="M85" s="51"/>
      <c r="N85" s="51"/>
      <c r="O85" s="51"/>
      <c r="P85" s="51"/>
      <c r="Q85" s="51"/>
      <c r="R85" s="51"/>
      <c r="S85" s="51"/>
    </row>
    <row r="86" spans="2:19" x14ac:dyDescent="0.25">
      <c r="B86" s="149">
        <f>'Dia4'!$G14</f>
        <v>365.092827</v>
      </c>
      <c r="C86" s="150">
        <f>'Dia4'!$I14</f>
        <v>364.57499999999999</v>
      </c>
      <c r="D86" s="151">
        <f>'Dia4'!$K14</f>
        <v>-0.51782700000001114</v>
      </c>
      <c r="E86" s="777">
        <f t="shared" si="15"/>
        <v>364.57499999999999</v>
      </c>
      <c r="F86" s="137">
        <f t="shared" si="16"/>
        <v>364.57499999999999</v>
      </c>
      <c r="G86" s="137">
        <f t="shared" si="17"/>
        <v>-0.10356540000000224</v>
      </c>
      <c r="H86" s="137">
        <f t="shared" si="18"/>
        <v>-0.10356540000000224</v>
      </c>
      <c r="I86" s="95">
        <v>1</v>
      </c>
      <c r="J86" s="95">
        <v>-1</v>
      </c>
      <c r="K86" s="51"/>
      <c r="L86" s="51"/>
      <c r="M86" s="51"/>
      <c r="N86" s="51"/>
      <c r="O86" s="51"/>
      <c r="P86" s="51"/>
      <c r="Q86" s="51"/>
      <c r="R86" s="51"/>
      <c r="S86" s="51"/>
    </row>
    <row r="87" spans="2:19" x14ac:dyDescent="0.25">
      <c r="B87" s="149">
        <f>'Dia4'!$G15</f>
        <v>409.15385624999999</v>
      </c>
      <c r="C87" s="150">
        <f>'Dia4'!$I15</f>
        <v>408.92500000000001</v>
      </c>
      <c r="D87" s="151">
        <f>'Dia4'!$K15</f>
        <v>-0.22885624999997844</v>
      </c>
      <c r="E87" s="777">
        <f t="shared" si="15"/>
        <v>408.92500000000001</v>
      </c>
      <c r="F87" s="137">
        <f t="shared" si="16"/>
        <v>408.92500000000001</v>
      </c>
      <c r="G87" s="137">
        <f t="shared" si="17"/>
        <v>-4.577124999999569E-2</v>
      </c>
      <c r="H87" s="137">
        <f t="shared" si="18"/>
        <v>-4.577124999999569E-2</v>
      </c>
      <c r="I87" s="95">
        <v>1</v>
      </c>
      <c r="J87" s="95">
        <v>-1</v>
      </c>
      <c r="K87" s="51"/>
      <c r="L87" s="51"/>
      <c r="M87" s="51"/>
      <c r="N87" s="51"/>
      <c r="O87" s="51"/>
      <c r="P87" s="51"/>
      <c r="Q87" s="51"/>
      <c r="R87" s="51"/>
      <c r="S87" s="51"/>
    </row>
    <row r="88" spans="2:19" x14ac:dyDescent="0.25">
      <c r="B88" s="149">
        <f>'Dia4'!$G16</f>
        <v>458.25604699999997</v>
      </c>
      <c r="C88" s="150">
        <f>'Dia4'!$I16</f>
        <v>458.08749999999992</v>
      </c>
      <c r="D88" s="151">
        <f>'Dia4'!$K16</f>
        <v>-0.16854700000004641</v>
      </c>
      <c r="E88" s="777">
        <f t="shared" si="15"/>
        <v>458.08749999999992</v>
      </c>
      <c r="F88" s="137">
        <f t="shared" si="16"/>
        <v>458.08749999999992</v>
      </c>
      <c r="G88" s="137">
        <f t="shared" si="17"/>
        <v>-3.3709400000009285E-2</v>
      </c>
      <c r="H88" s="137">
        <f t="shared" si="18"/>
        <v>-3.3709400000009285E-2</v>
      </c>
      <c r="I88" s="95">
        <v>1</v>
      </c>
      <c r="J88" s="95">
        <v>-1</v>
      </c>
      <c r="K88" s="51"/>
      <c r="L88" s="51"/>
      <c r="M88" s="51"/>
      <c r="N88" s="51"/>
      <c r="O88" s="51"/>
      <c r="P88" s="51"/>
      <c r="Q88" s="51"/>
      <c r="R88" s="51"/>
      <c r="S88" s="51"/>
    </row>
    <row r="89" spans="2:19" ht="15.75" thickBot="1" x14ac:dyDescent="0.3">
      <c r="B89" s="152">
        <f>'Dia4'!$G17</f>
        <v>-2.1452499999999999E-2</v>
      </c>
      <c r="C89" s="153">
        <f>'Dia4'!$I17</f>
        <v>-0.247082625</v>
      </c>
      <c r="D89" s="154">
        <f>'Dia4'!$K17</f>
        <v>-0.22563012500000001</v>
      </c>
      <c r="E89" s="777">
        <f t="shared" si="15"/>
        <v>-0.247082625</v>
      </c>
      <c r="F89" s="137">
        <f t="shared" si="16"/>
        <v>-0.247082625</v>
      </c>
      <c r="G89" s="137" t="s">
        <v>65</v>
      </c>
      <c r="H89" s="137" t="s">
        <v>65</v>
      </c>
      <c r="I89" s="95">
        <v>1</v>
      </c>
      <c r="J89" s="95">
        <v>-1</v>
      </c>
      <c r="K89" s="51"/>
      <c r="L89" s="51"/>
      <c r="M89" s="51"/>
      <c r="N89" s="51"/>
      <c r="O89" s="51"/>
      <c r="P89" s="51"/>
      <c r="Q89" s="51"/>
      <c r="R89" s="51"/>
      <c r="S89" s="51"/>
    </row>
    <row r="90" spans="2:19" ht="15.75" thickBot="1" x14ac:dyDescent="0.3">
      <c r="B90" s="51"/>
      <c r="C90" s="51"/>
      <c r="D90" s="51"/>
      <c r="E90" s="51"/>
      <c r="F90" s="51"/>
      <c r="G90" s="51"/>
      <c r="H90" s="51"/>
      <c r="I90" s="51"/>
      <c r="J90" s="51"/>
      <c r="K90" s="51"/>
      <c r="L90" s="51"/>
      <c r="M90" s="51"/>
      <c r="N90" s="51"/>
      <c r="O90" s="51"/>
      <c r="P90" s="51"/>
      <c r="Q90" s="51"/>
      <c r="R90" s="51"/>
      <c r="S90" s="51"/>
    </row>
    <row r="91" spans="2:19" x14ac:dyDescent="0.25">
      <c r="B91" s="1117" t="s">
        <v>415</v>
      </c>
      <c r="C91" s="1118"/>
      <c r="D91" s="1119"/>
      <c r="H91" s="51"/>
      <c r="I91" s="51"/>
      <c r="J91" s="51"/>
      <c r="K91" s="51"/>
      <c r="L91" s="51"/>
      <c r="M91" s="51"/>
      <c r="N91" s="51"/>
      <c r="O91" s="51"/>
      <c r="P91" s="51"/>
      <c r="Q91" s="51"/>
      <c r="R91" s="51"/>
      <c r="S91" s="51"/>
    </row>
    <row r="92" spans="2:19" ht="15.75" thickBot="1" x14ac:dyDescent="0.3">
      <c r="B92" s="60">
        <f>$D$2</f>
        <v>55</v>
      </c>
      <c r="C92" s="61" t="str">
        <f>$G$2</f>
        <v>59756-324</v>
      </c>
      <c r="D92" s="62" t="s">
        <v>13</v>
      </c>
      <c r="E92" s="776" t="s">
        <v>410</v>
      </c>
      <c r="F92" s="768" t="s">
        <v>61</v>
      </c>
      <c r="G92" s="768" t="s">
        <v>408</v>
      </c>
      <c r="H92" s="768" t="s">
        <v>409</v>
      </c>
      <c r="I92" s="769" t="s">
        <v>418</v>
      </c>
      <c r="J92" s="769" t="s">
        <v>419</v>
      </c>
      <c r="K92" s="51"/>
      <c r="L92" s="51"/>
      <c r="M92" s="51"/>
      <c r="N92" s="51"/>
      <c r="O92" s="51"/>
      <c r="P92" s="51"/>
      <c r="Q92" s="51"/>
      <c r="R92" s="51"/>
      <c r="S92" s="51"/>
    </row>
    <row r="93" spans="2:19" x14ac:dyDescent="0.25">
      <c r="B93" s="146">
        <f>'Dia5'!$G6</f>
        <v>-9.7553750000000002E-3</v>
      </c>
      <c r="C93" s="147">
        <f>'Dia5'!$I6</f>
        <v>-3.2779249999999996E-2</v>
      </c>
      <c r="D93" s="148">
        <f>'Dia5'!$K6</f>
        <v>-2.3023874999999996E-2</v>
      </c>
      <c r="E93" s="777">
        <f>(C93-$C$28)/$C$27</f>
        <v>-3.2779249999999996E-2</v>
      </c>
      <c r="F93" s="137">
        <f>E93*$C$25+$C$26</f>
        <v>-3.2779249999999996E-2</v>
      </c>
      <c r="G93" s="137" t="s">
        <v>65</v>
      </c>
      <c r="H93" s="137" t="s">
        <v>65</v>
      </c>
      <c r="I93" s="95">
        <v>1</v>
      </c>
      <c r="J93" s="95">
        <v>-1</v>
      </c>
      <c r="K93" s="51"/>
      <c r="L93" s="51"/>
      <c r="M93" s="51"/>
      <c r="N93" s="51"/>
      <c r="O93" s="51"/>
      <c r="P93" s="51"/>
      <c r="Q93" s="51"/>
      <c r="R93" s="51"/>
      <c r="S93" s="51"/>
    </row>
    <row r="94" spans="2:19" x14ac:dyDescent="0.25">
      <c r="B94" s="149">
        <f>'Dia5'!$G7</f>
        <v>47.699883749999991</v>
      </c>
      <c r="C94" s="150">
        <f>'Dia5'!$I7</f>
        <v>47.574999999999996</v>
      </c>
      <c r="D94" s="151">
        <f>'Dia5'!$K7</f>
        <v>-0.12488374999999508</v>
      </c>
      <c r="E94" s="777">
        <f t="shared" ref="E94:E104" si="19">(C94-$C$28)/$C$27</f>
        <v>47.574999999999996</v>
      </c>
      <c r="F94" s="137">
        <f t="shared" ref="F94:F104" si="20">E94*$C$25+$C$26</f>
        <v>47.574999999999996</v>
      </c>
      <c r="G94" s="137">
        <f t="shared" ref="G94:G103" si="21">(F94-B94)/$C$23*100</f>
        <v>-2.4976749999999017E-2</v>
      </c>
      <c r="H94" s="137">
        <f t="shared" ref="H94:H103" si="22">(C94-B94)/$C$23*100</f>
        <v>-2.4976749999999017E-2</v>
      </c>
      <c r="I94" s="95">
        <v>1</v>
      </c>
      <c r="J94" s="95">
        <v>-1</v>
      </c>
      <c r="K94" s="51"/>
      <c r="L94" s="51"/>
      <c r="M94" s="51"/>
      <c r="N94" s="51"/>
      <c r="O94" s="51"/>
      <c r="P94" s="51"/>
      <c r="Q94" s="51"/>
      <c r="R94" s="51"/>
      <c r="S94" s="51"/>
    </row>
    <row r="95" spans="2:19" x14ac:dyDescent="0.25">
      <c r="B95" s="149">
        <f>'Dia5'!$G8</f>
        <v>94.393044624999987</v>
      </c>
      <c r="C95" s="150">
        <f>'Dia5'!$I8</f>
        <v>94.318749999999994</v>
      </c>
      <c r="D95" s="151">
        <f>'Dia5'!$K8</f>
        <v>-7.4294624999993175E-2</v>
      </c>
      <c r="E95" s="777">
        <f t="shared" si="19"/>
        <v>94.318749999999994</v>
      </c>
      <c r="F95" s="137">
        <f t="shared" si="20"/>
        <v>94.318749999999994</v>
      </c>
      <c r="G95" s="137">
        <f t="shared" si="21"/>
        <v>-1.4858924999998633E-2</v>
      </c>
      <c r="H95" s="137">
        <f t="shared" si="22"/>
        <v>-1.4858924999998633E-2</v>
      </c>
      <c r="I95" s="95">
        <v>1</v>
      </c>
      <c r="J95" s="95">
        <v>-1</v>
      </c>
      <c r="K95" s="51"/>
      <c r="L95" s="51"/>
      <c r="M95" s="51"/>
      <c r="N95" s="51"/>
      <c r="O95" s="51"/>
      <c r="P95" s="51"/>
      <c r="Q95" s="51"/>
      <c r="R95" s="51"/>
      <c r="S95" s="51"/>
    </row>
    <row r="96" spans="2:19" x14ac:dyDescent="0.25">
      <c r="B96" s="149">
        <f>'Dia5'!$G9</f>
        <v>131.23016512499998</v>
      </c>
      <c r="C96" s="150">
        <f>'Dia5'!$I9</f>
        <v>130.96250000000001</v>
      </c>
      <c r="D96" s="151">
        <f>'Dia5'!$K9</f>
        <v>-0.2676651249999793</v>
      </c>
      <c r="E96" s="777">
        <f t="shared" si="19"/>
        <v>130.96250000000001</v>
      </c>
      <c r="F96" s="137">
        <f t="shared" si="20"/>
        <v>130.96250000000001</v>
      </c>
      <c r="G96" s="137">
        <f t="shared" si="21"/>
        <v>-5.3533024999995855E-2</v>
      </c>
      <c r="H96" s="137">
        <f t="shared" si="22"/>
        <v>-5.3533024999995855E-2</v>
      </c>
      <c r="I96" s="95">
        <v>1</v>
      </c>
      <c r="J96" s="95">
        <v>-1</v>
      </c>
      <c r="K96" s="51"/>
      <c r="L96" s="51"/>
      <c r="M96" s="51"/>
      <c r="N96" s="51"/>
      <c r="O96" s="51"/>
      <c r="P96" s="51"/>
      <c r="Q96" s="51"/>
      <c r="R96" s="51"/>
      <c r="S96" s="51"/>
    </row>
    <row r="97" spans="2:19" x14ac:dyDescent="0.25">
      <c r="B97" s="149">
        <f>'Dia5'!$G10</f>
        <v>185.44791624999996</v>
      </c>
      <c r="C97" s="150">
        <f>'Dia5'!$I10</f>
        <v>185.32499999999999</v>
      </c>
      <c r="D97" s="151">
        <f>'Dia5'!$K10</f>
        <v>-0.12291624999997453</v>
      </c>
      <c r="E97" s="777">
        <f t="shared" si="19"/>
        <v>185.32499999999999</v>
      </c>
      <c r="F97" s="137">
        <f t="shared" si="20"/>
        <v>185.32499999999999</v>
      </c>
      <c r="G97" s="137">
        <f t="shared" si="21"/>
        <v>-2.4583249999994901E-2</v>
      </c>
      <c r="H97" s="137">
        <f t="shared" si="22"/>
        <v>-2.4583249999994901E-2</v>
      </c>
      <c r="I97" s="95">
        <v>1</v>
      </c>
      <c r="J97" s="95">
        <v>-1</v>
      </c>
      <c r="K97" s="51"/>
      <c r="L97" s="51"/>
      <c r="M97" s="51"/>
      <c r="N97" s="51"/>
      <c r="O97" s="51"/>
      <c r="P97" s="51"/>
      <c r="Q97" s="51"/>
      <c r="R97" s="51"/>
      <c r="S97" s="51"/>
    </row>
    <row r="98" spans="2:19" x14ac:dyDescent="0.25">
      <c r="B98" s="149">
        <f>'Dia5'!$G11</f>
        <v>225.78893887499999</v>
      </c>
      <c r="C98" s="150">
        <f>'Dia5'!$I11</f>
        <v>225.57499999999999</v>
      </c>
      <c r="D98" s="151">
        <f>'Dia5'!$K11</f>
        <v>-0.21393887499999664</v>
      </c>
      <c r="E98" s="777">
        <f t="shared" si="19"/>
        <v>225.57499999999999</v>
      </c>
      <c r="F98" s="137">
        <f t="shared" si="20"/>
        <v>225.57499999999999</v>
      </c>
      <c r="G98" s="137">
        <f t="shared" si="21"/>
        <v>-4.2787774999999327E-2</v>
      </c>
      <c r="H98" s="137">
        <f t="shared" si="22"/>
        <v>-4.2787774999999327E-2</v>
      </c>
      <c r="I98" s="95">
        <v>1</v>
      </c>
      <c r="J98" s="95">
        <v>-1</v>
      </c>
      <c r="K98" s="51"/>
      <c r="L98" s="51"/>
      <c r="M98" s="51"/>
      <c r="N98" s="51"/>
      <c r="O98" s="51"/>
      <c r="P98" s="51"/>
      <c r="Q98" s="51"/>
      <c r="R98" s="51"/>
      <c r="S98" s="51"/>
    </row>
    <row r="99" spans="2:19" x14ac:dyDescent="0.25">
      <c r="B99" s="149">
        <f>'Dia5'!$G12</f>
        <v>273.93318625000001</v>
      </c>
      <c r="C99" s="150">
        <f>'Dia5'!$I12</f>
        <v>273.625</v>
      </c>
      <c r="D99" s="151">
        <f>'Dia5'!$K12</f>
        <v>-0.30818625000000566</v>
      </c>
      <c r="E99" s="777">
        <f t="shared" si="19"/>
        <v>273.625</v>
      </c>
      <c r="F99" s="137">
        <f t="shared" si="20"/>
        <v>273.625</v>
      </c>
      <c r="G99" s="137">
        <f t="shared" si="21"/>
        <v>-6.1637250000001136E-2</v>
      </c>
      <c r="H99" s="137">
        <f t="shared" si="22"/>
        <v>-6.1637250000001136E-2</v>
      </c>
      <c r="I99" s="95">
        <v>1</v>
      </c>
      <c r="J99" s="95">
        <v>-1</v>
      </c>
      <c r="K99" s="51"/>
      <c r="L99" s="51"/>
      <c r="M99" s="51"/>
      <c r="N99" s="51"/>
      <c r="O99" s="51"/>
      <c r="P99" s="51"/>
      <c r="Q99" s="51"/>
      <c r="R99" s="51"/>
      <c r="S99" s="51"/>
    </row>
    <row r="100" spans="2:19" x14ac:dyDescent="0.25">
      <c r="B100" s="149">
        <f>'Dia5'!$G13</f>
        <v>329.03367512500006</v>
      </c>
      <c r="C100" s="150">
        <f>'Dia5'!$I13</f>
        <v>328.77500000000003</v>
      </c>
      <c r="D100" s="151">
        <f>'Dia5'!$K13</f>
        <v>-0.25867512500002476</v>
      </c>
      <c r="E100" s="777">
        <f t="shared" si="19"/>
        <v>328.77500000000003</v>
      </c>
      <c r="F100" s="137">
        <f t="shared" si="20"/>
        <v>328.77500000000003</v>
      </c>
      <c r="G100" s="137">
        <f t="shared" si="21"/>
        <v>-5.1735025000004951E-2</v>
      </c>
      <c r="H100" s="137">
        <f t="shared" si="22"/>
        <v>-5.1735025000004951E-2</v>
      </c>
      <c r="I100" s="95">
        <v>1</v>
      </c>
      <c r="J100" s="95">
        <v>-1</v>
      </c>
      <c r="K100" s="51"/>
      <c r="L100" s="51"/>
      <c r="M100" s="51"/>
      <c r="N100" s="51"/>
      <c r="O100" s="51"/>
      <c r="P100" s="51"/>
      <c r="Q100" s="51"/>
      <c r="R100" s="51"/>
      <c r="S100" s="51"/>
    </row>
    <row r="101" spans="2:19" x14ac:dyDescent="0.25">
      <c r="B101" s="149">
        <f>'Dia5'!$G14</f>
        <v>369.40759824999998</v>
      </c>
      <c r="C101" s="150">
        <f>'Dia5'!$I14</f>
        <v>369.32500000000005</v>
      </c>
      <c r="D101" s="151">
        <f>'Dia5'!$K14</f>
        <v>-8.2598249999932705E-2</v>
      </c>
      <c r="E101" s="777">
        <f t="shared" si="19"/>
        <v>369.32500000000005</v>
      </c>
      <c r="F101" s="137">
        <f t="shared" si="20"/>
        <v>369.32500000000005</v>
      </c>
      <c r="G101" s="137">
        <f t="shared" si="21"/>
        <v>-1.6519649999986539E-2</v>
      </c>
      <c r="H101" s="137">
        <f t="shared" si="22"/>
        <v>-1.6519649999986539E-2</v>
      </c>
      <c r="I101" s="95">
        <v>1</v>
      </c>
      <c r="J101" s="95">
        <v>-1</v>
      </c>
      <c r="K101" s="51"/>
      <c r="L101" s="51"/>
      <c r="M101" s="51"/>
      <c r="N101" s="51"/>
      <c r="O101" s="51"/>
      <c r="P101" s="51"/>
      <c r="Q101" s="51"/>
      <c r="R101" s="51"/>
      <c r="S101" s="51"/>
    </row>
    <row r="102" spans="2:19" x14ac:dyDescent="0.25">
      <c r="B102" s="149">
        <f>'Dia5'!$G15</f>
        <v>410.27460250000001</v>
      </c>
      <c r="C102" s="150">
        <f>'Dia5'!$I15</f>
        <v>410.17500000000001</v>
      </c>
      <c r="D102" s="151">
        <f>'Dia5'!$K15</f>
        <v>-9.9602500000003147E-2</v>
      </c>
      <c r="E102" s="777">
        <f t="shared" si="19"/>
        <v>410.17500000000001</v>
      </c>
      <c r="F102" s="137">
        <f t="shared" si="20"/>
        <v>410.17500000000001</v>
      </c>
      <c r="G102" s="137">
        <f t="shared" si="21"/>
        <v>-1.9920500000000629E-2</v>
      </c>
      <c r="H102" s="137">
        <f t="shared" si="22"/>
        <v>-1.9920500000000629E-2</v>
      </c>
      <c r="I102" s="95">
        <v>1</v>
      </c>
      <c r="J102" s="95">
        <v>-1</v>
      </c>
      <c r="K102" s="51"/>
      <c r="L102" s="51"/>
      <c r="M102" s="51"/>
      <c r="N102" s="51"/>
      <c r="O102" s="51"/>
      <c r="P102" s="51"/>
      <c r="Q102" s="51"/>
      <c r="R102" s="51"/>
      <c r="S102" s="51"/>
    </row>
    <row r="103" spans="2:19" x14ac:dyDescent="0.25">
      <c r="B103" s="149">
        <f>'Dia5'!$G16</f>
        <v>458.61474874999999</v>
      </c>
      <c r="C103" s="150">
        <f>'Dia5'!$I16</f>
        <v>458.7</v>
      </c>
      <c r="D103" s="151">
        <f>'Dia5'!$K16</f>
        <v>8.525124999999889E-2</v>
      </c>
      <c r="E103" s="777">
        <f t="shared" si="19"/>
        <v>458.7</v>
      </c>
      <c r="F103" s="137">
        <f t="shared" si="20"/>
        <v>458.7</v>
      </c>
      <c r="G103" s="137">
        <f t="shared" si="21"/>
        <v>1.7050249999999777E-2</v>
      </c>
      <c r="H103" s="137">
        <f t="shared" si="22"/>
        <v>1.7050249999999777E-2</v>
      </c>
      <c r="I103" s="95">
        <v>1</v>
      </c>
      <c r="J103" s="95">
        <v>-1</v>
      </c>
      <c r="K103" s="51"/>
      <c r="L103" s="51"/>
      <c r="M103" s="51"/>
      <c r="N103" s="51"/>
      <c r="O103" s="51"/>
      <c r="P103" s="51"/>
      <c r="Q103" s="51"/>
      <c r="R103" s="51"/>
      <c r="S103" s="51"/>
    </row>
    <row r="104" spans="2:19" ht="15.75" thickBot="1" x14ac:dyDescent="0.3">
      <c r="B104" s="152">
        <f>'Dia5'!$G17</f>
        <v>-1.5020000000000068E-3</v>
      </c>
      <c r="C104" s="153">
        <f>'Dia5'!$I17</f>
        <v>-0.23616375000000001</v>
      </c>
      <c r="D104" s="154">
        <f>'Dia5'!$K17</f>
        <v>-0.23466175</v>
      </c>
      <c r="E104" s="777">
        <f t="shared" si="19"/>
        <v>-0.23616375000000001</v>
      </c>
      <c r="F104" s="137">
        <f t="shared" si="20"/>
        <v>-0.23616375000000001</v>
      </c>
      <c r="G104" s="137" t="s">
        <v>65</v>
      </c>
      <c r="H104" s="137" t="s">
        <v>65</v>
      </c>
      <c r="I104" s="95">
        <v>1</v>
      </c>
      <c r="J104" s="95">
        <v>-1</v>
      </c>
      <c r="K104" s="51"/>
      <c r="L104" s="51"/>
      <c r="M104" s="51"/>
      <c r="N104" s="51"/>
      <c r="O104" s="51"/>
      <c r="P104" s="51"/>
      <c r="Q104" s="51"/>
      <c r="R104" s="51"/>
      <c r="S104" s="51"/>
    </row>
    <row r="105" spans="2:19" ht="15.75" thickBot="1" x14ac:dyDescent="0.3">
      <c r="B105" s="51"/>
      <c r="C105" s="51"/>
      <c r="D105" s="51"/>
      <c r="E105" s="51"/>
      <c r="F105" s="51"/>
      <c r="G105" s="51"/>
      <c r="H105" s="51"/>
      <c r="I105" s="51"/>
      <c r="J105" s="51"/>
      <c r="K105" s="51"/>
      <c r="L105" s="51"/>
      <c r="M105" s="51"/>
      <c r="N105" s="51"/>
      <c r="O105" s="51"/>
      <c r="P105" s="51"/>
      <c r="Q105" s="51"/>
      <c r="R105" s="51"/>
      <c r="S105" s="51"/>
    </row>
    <row r="106" spans="2:19" x14ac:dyDescent="0.25">
      <c r="B106" s="1117" t="s">
        <v>416</v>
      </c>
      <c r="C106" s="1118"/>
      <c r="D106" s="1119"/>
      <c r="E106" s="51"/>
      <c r="F106" s="51"/>
      <c r="G106" s="51"/>
      <c r="H106" s="51"/>
      <c r="I106" s="51"/>
      <c r="J106" s="51"/>
      <c r="K106" s="51"/>
      <c r="L106" s="51"/>
      <c r="M106" s="51"/>
      <c r="N106" s="51"/>
      <c r="O106" s="51"/>
      <c r="P106" s="51"/>
      <c r="Q106" s="51"/>
      <c r="R106" s="51"/>
      <c r="S106" s="51"/>
    </row>
    <row r="107" spans="2:19" ht="15.75" thickBot="1" x14ac:dyDescent="0.3">
      <c r="B107" s="60">
        <f>$D$2</f>
        <v>55</v>
      </c>
      <c r="C107" s="61" t="str">
        <f>$G$2</f>
        <v>59756-324</v>
      </c>
      <c r="D107" s="62" t="s">
        <v>13</v>
      </c>
      <c r="E107" s="776" t="s">
        <v>410</v>
      </c>
      <c r="F107" s="768" t="s">
        <v>61</v>
      </c>
      <c r="G107" s="768" t="s">
        <v>408</v>
      </c>
      <c r="H107" s="768" t="s">
        <v>409</v>
      </c>
      <c r="I107" s="769" t="s">
        <v>418</v>
      </c>
      <c r="J107" s="769" t="s">
        <v>419</v>
      </c>
      <c r="K107" s="51"/>
      <c r="L107" s="51"/>
      <c r="M107" s="51"/>
      <c r="N107" s="51"/>
      <c r="O107" s="51"/>
      <c r="P107" s="51"/>
      <c r="Q107" s="51"/>
      <c r="R107" s="51"/>
      <c r="S107" s="51"/>
    </row>
    <row r="108" spans="2:19" x14ac:dyDescent="0.25">
      <c r="B108" s="146">
        <f>'Dia6'!$G6</f>
        <v>3.3709375E-2</v>
      </c>
      <c r="C108" s="147">
        <f>'Dia6'!$I6</f>
        <v>-0.18024499999999999</v>
      </c>
      <c r="D108" s="148">
        <f>'Dia6'!$K6</f>
        <v>-0.21395437499999997</v>
      </c>
      <c r="E108" s="777">
        <f>(C108-$C$28)/$C$27</f>
        <v>-0.18024499999999999</v>
      </c>
      <c r="F108" s="137">
        <f>E108*$C$25+$C$26</f>
        <v>-0.18024499999999999</v>
      </c>
      <c r="G108" s="137" t="s">
        <v>65</v>
      </c>
      <c r="H108" s="137" t="s">
        <v>65</v>
      </c>
      <c r="I108" s="95">
        <v>1</v>
      </c>
      <c r="J108" s="95">
        <v>-1</v>
      </c>
      <c r="K108" s="51"/>
      <c r="L108" s="51"/>
      <c r="M108" s="51"/>
      <c r="N108" s="51"/>
      <c r="O108" s="51"/>
      <c r="P108" s="51"/>
      <c r="Q108" s="51"/>
      <c r="R108" s="51"/>
      <c r="S108" s="51"/>
    </row>
    <row r="109" spans="2:19" x14ac:dyDescent="0.25">
      <c r="B109" s="149">
        <f>'Dia6'!$G7</f>
        <v>47.584675374999996</v>
      </c>
      <c r="C109" s="150">
        <f>'Dia6'!$I7</f>
        <v>47.618749999999991</v>
      </c>
      <c r="D109" s="151">
        <f>'Dia6'!$K7</f>
        <v>3.4074624999995251E-2</v>
      </c>
      <c r="E109" s="777">
        <f t="shared" ref="E109:E119" si="23">(C109-$C$28)/$C$27</f>
        <v>47.618749999999991</v>
      </c>
      <c r="F109" s="137">
        <f t="shared" ref="F109:F119" si="24">E109*$C$25+$C$26</f>
        <v>47.618749999999991</v>
      </c>
      <c r="G109" s="137">
        <f t="shared" ref="G109:G118" si="25">(F109-B109)/$C$23*100</f>
        <v>6.8149249999990506E-3</v>
      </c>
      <c r="H109" s="137">
        <f t="shared" ref="H109:H118" si="26">(C109-B109)/$C$23*100</f>
        <v>6.8149249999990506E-3</v>
      </c>
      <c r="I109" s="95">
        <v>1</v>
      </c>
      <c r="J109" s="95">
        <v>-1</v>
      </c>
      <c r="K109" s="51"/>
      <c r="L109" s="51"/>
      <c r="M109" s="51"/>
      <c r="N109" s="51"/>
      <c r="O109" s="51"/>
      <c r="P109" s="51"/>
      <c r="Q109" s="51"/>
      <c r="R109" s="51"/>
      <c r="S109" s="51"/>
    </row>
    <row r="110" spans="2:19" x14ac:dyDescent="0.25">
      <c r="B110" s="149">
        <f>'Dia6'!$G8</f>
        <v>94.377907750000006</v>
      </c>
      <c r="C110" s="150">
        <f>'Dia6'!$I8</f>
        <v>94.112499999999997</v>
      </c>
      <c r="D110" s="151">
        <f>'Dia6'!$K8</f>
        <v>-0.26540775000000849</v>
      </c>
      <c r="E110" s="777">
        <f t="shared" si="23"/>
        <v>94.112499999999997</v>
      </c>
      <c r="F110" s="137">
        <f t="shared" si="24"/>
        <v>94.112499999999997</v>
      </c>
      <c r="G110" s="137">
        <f t="shared" si="25"/>
        <v>-5.3081550000001698E-2</v>
      </c>
      <c r="H110" s="137">
        <f t="shared" si="26"/>
        <v>-5.3081550000001698E-2</v>
      </c>
      <c r="I110" s="95">
        <v>1</v>
      </c>
      <c r="J110" s="95">
        <v>-1</v>
      </c>
      <c r="K110" s="51"/>
      <c r="L110" s="51"/>
      <c r="M110" s="51"/>
      <c r="N110" s="51"/>
      <c r="O110" s="51"/>
      <c r="P110" s="51"/>
      <c r="Q110" s="51"/>
      <c r="R110" s="51"/>
      <c r="S110" s="51"/>
    </row>
    <row r="111" spans="2:19" x14ac:dyDescent="0.25">
      <c r="B111" s="149">
        <f>'Dia6'!$G9</f>
        <v>131.224379</v>
      </c>
      <c r="C111" s="150">
        <f>'Dia6'!$I9</f>
        <v>130.71250000000001</v>
      </c>
      <c r="D111" s="151">
        <f>'Dia6'!$K9</f>
        <v>-0.51187899999999331</v>
      </c>
      <c r="E111" s="777">
        <f t="shared" si="23"/>
        <v>130.71250000000001</v>
      </c>
      <c r="F111" s="137">
        <f t="shared" si="24"/>
        <v>130.71250000000001</v>
      </c>
      <c r="G111" s="137">
        <f t="shared" si="25"/>
        <v>-0.10237579999999866</v>
      </c>
      <c r="H111" s="137">
        <f t="shared" si="26"/>
        <v>-0.10237579999999866</v>
      </c>
      <c r="I111" s="95">
        <v>1</v>
      </c>
      <c r="J111" s="95">
        <v>-1</v>
      </c>
      <c r="K111" s="51"/>
      <c r="L111" s="51"/>
      <c r="M111" s="51"/>
      <c r="N111" s="51"/>
      <c r="O111" s="51"/>
      <c r="P111" s="51"/>
      <c r="Q111" s="51"/>
      <c r="R111" s="51"/>
      <c r="S111" s="51"/>
    </row>
    <row r="112" spans="2:19" x14ac:dyDescent="0.25">
      <c r="B112" s="149">
        <f>'Dia6'!$G10</f>
        <v>185.01216062500001</v>
      </c>
      <c r="C112" s="150">
        <f>'Dia6'!$I10</f>
        <v>184.76249999999999</v>
      </c>
      <c r="D112" s="151">
        <f>'Dia6'!$K10</f>
        <v>-0.2496606250000184</v>
      </c>
      <c r="E112" s="777">
        <f t="shared" si="23"/>
        <v>184.76249999999999</v>
      </c>
      <c r="F112" s="137">
        <f t="shared" si="24"/>
        <v>184.76249999999999</v>
      </c>
      <c r="G112" s="137">
        <f t="shared" si="25"/>
        <v>-4.9932125000003678E-2</v>
      </c>
      <c r="H112" s="137">
        <f t="shared" si="26"/>
        <v>-4.9932125000003678E-2</v>
      </c>
      <c r="I112" s="95">
        <v>1</v>
      </c>
      <c r="J112" s="95">
        <v>-1</v>
      </c>
      <c r="K112" s="51"/>
      <c r="L112" s="51"/>
      <c r="M112" s="51"/>
      <c r="N112" s="51"/>
      <c r="O112" s="51"/>
      <c r="P112" s="51"/>
      <c r="Q112" s="51"/>
      <c r="R112" s="51"/>
      <c r="S112" s="51"/>
    </row>
    <row r="113" spans="2:25" x14ac:dyDescent="0.25">
      <c r="B113" s="149">
        <f>'Dia6'!$G11</f>
        <v>225.15202037500001</v>
      </c>
      <c r="C113" s="150">
        <f>'Dia6'!$I11</f>
        <v>225.0625</v>
      </c>
      <c r="D113" s="151">
        <f>'Dia6'!$K11</f>
        <v>-8.9520375000006425E-2</v>
      </c>
      <c r="E113" s="777">
        <f t="shared" si="23"/>
        <v>225.0625</v>
      </c>
      <c r="F113" s="137">
        <f t="shared" si="24"/>
        <v>225.0625</v>
      </c>
      <c r="G113" s="137">
        <f t="shared" si="25"/>
        <v>-1.7904075000001286E-2</v>
      </c>
      <c r="H113" s="137">
        <f t="shared" si="26"/>
        <v>-1.7904075000001286E-2</v>
      </c>
      <c r="I113" s="95">
        <v>1</v>
      </c>
      <c r="J113" s="95">
        <v>-1</v>
      </c>
      <c r="K113" s="51"/>
      <c r="L113" s="51"/>
      <c r="M113" s="51"/>
      <c r="N113" s="51"/>
      <c r="O113" s="51"/>
      <c r="P113" s="51"/>
      <c r="Q113" s="51"/>
      <c r="R113" s="51"/>
      <c r="S113" s="51"/>
    </row>
    <row r="114" spans="2:25" x14ac:dyDescent="0.25">
      <c r="B114" s="149">
        <f>'Dia6'!$G12</f>
        <v>271.82688987500001</v>
      </c>
      <c r="C114" s="150">
        <f>'Dia6'!$I12</f>
        <v>271.66250000000002</v>
      </c>
      <c r="D114" s="151">
        <f>'Dia6'!$K12</f>
        <v>-0.16438987499998348</v>
      </c>
      <c r="E114" s="777">
        <f t="shared" si="23"/>
        <v>271.66250000000002</v>
      </c>
      <c r="F114" s="137">
        <f t="shared" si="24"/>
        <v>271.66250000000002</v>
      </c>
      <c r="G114" s="137">
        <f t="shared" si="25"/>
        <v>-3.2877974999996694E-2</v>
      </c>
      <c r="H114" s="137">
        <f t="shared" si="26"/>
        <v>-3.2877974999996694E-2</v>
      </c>
      <c r="I114" s="95">
        <v>1</v>
      </c>
      <c r="J114" s="95">
        <v>-1</v>
      </c>
      <c r="K114" s="51"/>
      <c r="L114" s="51"/>
      <c r="M114" s="51"/>
      <c r="N114" s="51"/>
      <c r="O114" s="51"/>
      <c r="P114" s="51"/>
      <c r="Q114" s="51"/>
      <c r="R114" s="51"/>
      <c r="S114" s="51"/>
    </row>
    <row r="115" spans="2:25" x14ac:dyDescent="0.25">
      <c r="B115" s="149">
        <f>'Dia6'!$G13</f>
        <v>327.31414975000001</v>
      </c>
      <c r="C115" s="150">
        <f>'Dia6'!$I13</f>
        <v>327.28750000000002</v>
      </c>
      <c r="D115" s="151">
        <f>'Dia6'!$K13</f>
        <v>-2.6649749999990036E-2</v>
      </c>
      <c r="E115" s="777">
        <f t="shared" si="23"/>
        <v>327.28750000000002</v>
      </c>
      <c r="F115" s="137">
        <f t="shared" si="24"/>
        <v>327.28750000000002</v>
      </c>
      <c r="G115" s="137">
        <f t="shared" si="25"/>
        <v>-5.3299499999980068E-3</v>
      </c>
      <c r="H115" s="137">
        <f t="shared" si="26"/>
        <v>-5.3299499999980068E-3</v>
      </c>
      <c r="I115" s="95">
        <v>1</v>
      </c>
      <c r="J115" s="95">
        <v>-1</v>
      </c>
      <c r="K115" s="51"/>
      <c r="L115" s="51"/>
      <c r="M115" s="51"/>
      <c r="N115" s="51"/>
      <c r="O115" s="51"/>
      <c r="P115" s="51"/>
      <c r="Q115" s="51"/>
      <c r="R115" s="51"/>
      <c r="S115" s="51"/>
    </row>
    <row r="116" spans="2:25" x14ac:dyDescent="0.25">
      <c r="B116" s="149">
        <f>'Dia6'!$G14</f>
        <v>367.696522125</v>
      </c>
      <c r="C116" s="150">
        <f>'Dia6'!$I14</f>
        <v>367.58749999999992</v>
      </c>
      <c r="D116" s="151">
        <f>'Dia6'!$K14</f>
        <v>-0.10902212500008091</v>
      </c>
      <c r="E116" s="777">
        <f t="shared" si="23"/>
        <v>367.58749999999992</v>
      </c>
      <c r="F116" s="137">
        <f t="shared" si="24"/>
        <v>367.58749999999992</v>
      </c>
      <c r="G116" s="137">
        <f t="shared" si="25"/>
        <v>-2.1804425000016184E-2</v>
      </c>
      <c r="H116" s="137">
        <f t="shared" si="26"/>
        <v>-2.1804425000016184E-2</v>
      </c>
      <c r="I116" s="95">
        <v>1</v>
      </c>
      <c r="J116" s="95">
        <v>-1</v>
      </c>
      <c r="K116" s="51"/>
      <c r="L116" s="51"/>
      <c r="M116" s="51"/>
      <c r="N116" s="51"/>
      <c r="O116" s="51"/>
      <c r="P116" s="51"/>
      <c r="Q116" s="51"/>
      <c r="R116" s="51"/>
      <c r="S116" s="51"/>
    </row>
    <row r="117" spans="2:25" x14ac:dyDescent="0.25">
      <c r="B117" s="149">
        <f>'Dia6'!$G15</f>
        <v>408.76176349999992</v>
      </c>
      <c r="C117" s="150">
        <f>'Dia6'!$I15</f>
        <v>408.52500000000003</v>
      </c>
      <c r="D117" s="151">
        <f>'Dia6'!$K15</f>
        <v>-0.23676349999988133</v>
      </c>
      <c r="E117" s="777">
        <f t="shared" si="23"/>
        <v>408.52500000000003</v>
      </c>
      <c r="F117" s="137">
        <f t="shared" si="24"/>
        <v>408.52500000000003</v>
      </c>
      <c r="G117" s="137">
        <f t="shared" si="25"/>
        <v>-4.7352699999976267E-2</v>
      </c>
      <c r="H117" s="137">
        <f t="shared" si="26"/>
        <v>-4.7352699999976267E-2</v>
      </c>
      <c r="I117" s="95">
        <v>1</v>
      </c>
      <c r="J117" s="95">
        <v>-1</v>
      </c>
      <c r="K117" s="51"/>
      <c r="L117" s="51"/>
      <c r="M117" s="51"/>
      <c r="N117" s="51"/>
      <c r="O117" s="51"/>
      <c r="P117" s="51"/>
      <c r="Q117" s="51"/>
      <c r="R117" s="51"/>
      <c r="S117" s="51"/>
    </row>
    <row r="118" spans="2:25" x14ac:dyDescent="0.25">
      <c r="B118" s="149">
        <f>'Dia6'!$G16</f>
        <v>457.09235187500002</v>
      </c>
      <c r="C118" s="150">
        <f>'Dia6'!$I16</f>
        <v>457.13750000000005</v>
      </c>
      <c r="D118" s="151">
        <f>'Dia6'!$K16</f>
        <v>4.514812500002563E-2</v>
      </c>
      <c r="E118" s="777">
        <f t="shared" si="23"/>
        <v>457.13750000000005</v>
      </c>
      <c r="F118" s="137">
        <f t="shared" si="24"/>
        <v>457.13750000000005</v>
      </c>
      <c r="G118" s="137">
        <f t="shared" si="25"/>
        <v>9.0296250000051256E-3</v>
      </c>
      <c r="H118" s="137">
        <f t="shared" si="26"/>
        <v>9.0296250000051256E-3</v>
      </c>
      <c r="I118" s="95">
        <v>1</v>
      </c>
      <c r="J118" s="95">
        <v>-1</v>
      </c>
      <c r="K118" s="51"/>
      <c r="L118" s="51"/>
      <c r="M118" s="51"/>
      <c r="N118" s="51"/>
      <c r="O118" s="51"/>
      <c r="P118" s="51"/>
      <c r="Q118" s="51"/>
      <c r="R118" s="51"/>
      <c r="S118" s="51"/>
    </row>
    <row r="119" spans="2:25" ht="15.75" thickBot="1" x14ac:dyDescent="0.3">
      <c r="B119" s="152">
        <f>'Dia6'!$G17</f>
        <v>-6.4670749999999999E-2</v>
      </c>
      <c r="C119" s="153">
        <f>'Dia6'!$I17</f>
        <v>-8.4577499999999896E-3</v>
      </c>
      <c r="D119" s="154">
        <f>'Dia6'!$K17</f>
        <v>5.6213000000000013E-2</v>
      </c>
      <c r="E119" s="777">
        <f t="shared" si="23"/>
        <v>-8.4577499999999896E-3</v>
      </c>
      <c r="F119" s="137">
        <f t="shared" si="24"/>
        <v>-8.4577499999999896E-3</v>
      </c>
      <c r="G119" s="137" t="s">
        <v>65</v>
      </c>
      <c r="H119" s="137" t="s">
        <v>65</v>
      </c>
      <c r="I119" s="95">
        <v>1</v>
      </c>
      <c r="J119" s="95">
        <v>-1</v>
      </c>
      <c r="K119" s="51"/>
      <c r="L119" s="51"/>
      <c r="M119" s="51"/>
      <c r="N119" s="51"/>
      <c r="O119" s="51"/>
      <c r="P119" s="51"/>
      <c r="Q119" s="51"/>
      <c r="R119" s="51"/>
      <c r="S119" s="51"/>
    </row>
    <row r="120" spans="2:25" x14ac:dyDescent="0.25">
      <c r="B120" s="51"/>
      <c r="C120" s="51"/>
      <c r="D120" s="51"/>
      <c r="E120" s="51"/>
      <c r="F120" s="51"/>
      <c r="G120" s="51"/>
      <c r="H120" s="51"/>
      <c r="I120" s="51"/>
      <c r="J120" s="51"/>
      <c r="K120" s="51"/>
      <c r="L120" s="51"/>
      <c r="M120" s="51"/>
      <c r="N120" s="51"/>
      <c r="O120" s="51"/>
      <c r="P120" s="51"/>
      <c r="Q120" s="51"/>
      <c r="R120" s="51"/>
      <c r="S120" s="51"/>
    </row>
    <row r="121" spans="2:25" ht="15.75" thickBot="1" x14ac:dyDescent="0.3"/>
    <row r="122" spans="2:25" x14ac:dyDescent="0.25">
      <c r="B122" s="1122" t="s">
        <v>417</v>
      </c>
      <c r="C122" s="1123"/>
      <c r="D122" s="1124"/>
      <c r="N122" s="1120" t="s">
        <v>3</v>
      </c>
      <c r="O122" s="1121"/>
      <c r="P122" s="1120" t="s">
        <v>4</v>
      </c>
      <c r="Q122" s="1121"/>
      <c r="R122" s="1120" t="s">
        <v>5</v>
      </c>
      <c r="S122" s="1121"/>
      <c r="T122" s="1120" t="s">
        <v>6</v>
      </c>
      <c r="U122" s="1121"/>
      <c r="V122" s="1120" t="s">
        <v>7</v>
      </c>
      <c r="W122" s="1121"/>
      <c r="X122" s="1120" t="s">
        <v>8</v>
      </c>
      <c r="Y122" s="1121"/>
    </row>
    <row r="123" spans="2:25" ht="15.75" thickBot="1" x14ac:dyDescent="0.3">
      <c r="B123" s="136">
        <f>+$D$2</f>
        <v>55</v>
      </c>
      <c r="C123" s="690" t="str">
        <f>+$G$2</f>
        <v>59756-324</v>
      </c>
      <c r="D123" s="778" t="s">
        <v>13</v>
      </c>
      <c r="E123" s="776" t="s">
        <v>410</v>
      </c>
      <c r="F123" s="768" t="s">
        <v>61</v>
      </c>
      <c r="G123" s="768" t="s">
        <v>408</v>
      </c>
      <c r="H123" s="768" t="s">
        <v>409</v>
      </c>
      <c r="I123" s="769" t="s">
        <v>418</v>
      </c>
      <c r="J123" s="769" t="s">
        <v>419</v>
      </c>
      <c r="N123" s="60">
        <f>+$D$2</f>
        <v>55</v>
      </c>
      <c r="O123" s="62" t="str">
        <f>+$G$2</f>
        <v>59756-324</v>
      </c>
      <c r="P123" s="60">
        <f>+$D$2</f>
        <v>55</v>
      </c>
      <c r="Q123" s="62" t="str">
        <f>+$G$2</f>
        <v>59756-324</v>
      </c>
      <c r="R123" s="60">
        <f>+$D$2</f>
        <v>55</v>
      </c>
      <c r="S123" s="62" t="str">
        <f>+$G$2</f>
        <v>59756-324</v>
      </c>
      <c r="T123" s="60">
        <f>+$D$2</f>
        <v>55</v>
      </c>
      <c r="U123" s="62" t="str">
        <f>+$G$2</f>
        <v>59756-324</v>
      </c>
      <c r="V123" s="60">
        <f>+$D$2</f>
        <v>55</v>
      </c>
      <c r="W123" s="62" t="str">
        <f>+$G$2</f>
        <v>59756-324</v>
      </c>
      <c r="X123" s="60">
        <f>+$D$2</f>
        <v>55</v>
      </c>
      <c r="Y123" s="62" t="str">
        <f>+$G$2</f>
        <v>59756-324</v>
      </c>
    </row>
    <row r="124" spans="2:25" x14ac:dyDescent="0.25">
      <c r="B124" s="407">
        <f t="shared" ref="B124:B135" si="27">AVERAGE(N124,P124,R124,T124,V124,X124)</f>
        <v>-2.3650250000000001E-2</v>
      </c>
      <c r="C124" s="770">
        <f t="shared" ref="C124:C135" si="28">AVERAGE(O124,Q124,S124,U124,W124,Y124)</f>
        <v>-0.14120645833333334</v>
      </c>
      <c r="D124" s="148">
        <f>C124-B124</f>
        <v>-0.11755620833333334</v>
      </c>
      <c r="E124" s="777">
        <f t="shared" ref="E124:E135" si="29">(C124-$C$28)/$C$27</f>
        <v>-0.14120645833333334</v>
      </c>
      <c r="F124" s="137">
        <f>E124*$C$25+$C$26</f>
        <v>-0.14120645833333334</v>
      </c>
      <c r="G124" s="137" t="s">
        <v>65</v>
      </c>
      <c r="H124" s="137" t="s">
        <v>65</v>
      </c>
      <c r="I124" s="95">
        <v>1</v>
      </c>
      <c r="J124" s="95">
        <v>-1</v>
      </c>
      <c r="N124" s="146">
        <f>B33</f>
        <v>-6.2820000000000001E-2</v>
      </c>
      <c r="O124" s="148">
        <f>C33</f>
        <v>-0.20104825000000001</v>
      </c>
      <c r="P124" s="146">
        <f t="shared" ref="P124:P135" si="30">+B48</f>
        <v>-2.2407375E-2</v>
      </c>
      <c r="Q124" s="148">
        <f t="shared" ref="Q124:Q135" si="31">+C48</f>
        <v>-0.15715124999999999</v>
      </c>
      <c r="R124" s="146">
        <f t="shared" ref="R124:R135" si="32">+B63</f>
        <v>-9.0364749999999994E-2</v>
      </c>
      <c r="S124" s="148">
        <f t="shared" ref="S124:S135" si="33">+C63</f>
        <v>-5.2101249999999988E-2</v>
      </c>
      <c r="T124" s="146">
        <f t="shared" ref="T124:T135" si="34">+B78</f>
        <v>9.7366249999999988E-3</v>
      </c>
      <c r="U124" s="148">
        <f t="shared" ref="U124:U135" si="35">+C78</f>
        <v>-0.22391375000000002</v>
      </c>
      <c r="V124" s="146">
        <f t="shared" ref="V124:V135" si="36">+B93</f>
        <v>-9.7553750000000002E-3</v>
      </c>
      <c r="W124" s="148">
        <f t="shared" ref="W124:W135" si="37">+C93</f>
        <v>-3.2779249999999996E-2</v>
      </c>
      <c r="X124" s="146">
        <f t="shared" ref="X124:X135" si="38">+B108</f>
        <v>3.3709375E-2</v>
      </c>
      <c r="Y124" s="148">
        <f t="shared" ref="Y124:Y135" si="39">+C108</f>
        <v>-0.18024499999999999</v>
      </c>
    </row>
    <row r="125" spans="2:25" x14ac:dyDescent="0.25">
      <c r="B125" s="408">
        <f t="shared" si="27"/>
        <v>47.285990499999997</v>
      </c>
      <c r="C125" s="771">
        <f t="shared" si="28"/>
        <v>47.222916666666663</v>
      </c>
      <c r="D125" s="151">
        <f>C125-B125</f>
        <v>-6.3073833333334051E-2</v>
      </c>
      <c r="E125" s="777">
        <f t="shared" si="29"/>
        <v>47.222916666666663</v>
      </c>
      <c r="F125" s="137">
        <f t="shared" ref="F125:F135" si="40">E125*$C$25+$C$26</f>
        <v>47.222916666666663</v>
      </c>
      <c r="G125" s="137">
        <f t="shared" ref="G125:G134" si="41">(F125-B125)/$C$23*100</f>
        <v>-1.2614766666666808E-2</v>
      </c>
      <c r="H125" s="137">
        <f t="shared" ref="H125:H134" si="42">(C125-B125)/$C$23*100</f>
        <v>-1.2614766666666808E-2</v>
      </c>
      <c r="I125" s="95">
        <v>1</v>
      </c>
      <c r="J125" s="95">
        <v>-1</v>
      </c>
      <c r="N125" s="149">
        <f t="shared" ref="N125:N135" si="43">+B34</f>
        <v>47.403265875000002</v>
      </c>
      <c r="O125" s="151">
        <f t="shared" ref="O125:O135" si="44">+C34</f>
        <v>47.505000000000003</v>
      </c>
      <c r="P125" s="149">
        <f t="shared" si="30"/>
        <v>47.29844525</v>
      </c>
      <c r="Q125" s="151">
        <f t="shared" si="31"/>
        <v>47.128749999999997</v>
      </c>
      <c r="R125" s="149">
        <f t="shared" si="32"/>
        <v>46.969378000000006</v>
      </c>
      <c r="S125" s="151">
        <f t="shared" si="33"/>
        <v>46.678749999999994</v>
      </c>
      <c r="T125" s="149">
        <f t="shared" si="34"/>
        <v>46.76029475</v>
      </c>
      <c r="U125" s="151">
        <f t="shared" si="35"/>
        <v>46.831250000000004</v>
      </c>
      <c r="V125" s="149">
        <f t="shared" si="36"/>
        <v>47.699883749999991</v>
      </c>
      <c r="W125" s="151">
        <f t="shared" si="37"/>
        <v>47.574999999999996</v>
      </c>
      <c r="X125" s="149">
        <f t="shared" si="38"/>
        <v>47.584675374999996</v>
      </c>
      <c r="Y125" s="151">
        <f t="shared" si="39"/>
        <v>47.618749999999991</v>
      </c>
    </row>
    <row r="126" spans="2:25" x14ac:dyDescent="0.25">
      <c r="B126" s="408">
        <f t="shared" si="27"/>
        <v>94.015881812499984</v>
      </c>
      <c r="C126" s="771">
        <f t="shared" si="28"/>
        <v>93.736458333333317</v>
      </c>
      <c r="D126" s="151">
        <f t="shared" ref="D126:D135" si="45">C126-B126</f>
        <v>-0.27942347916666677</v>
      </c>
      <c r="E126" s="777">
        <f t="shared" si="29"/>
        <v>93.736458333333317</v>
      </c>
      <c r="F126" s="137">
        <f t="shared" si="40"/>
        <v>93.736458333333317</v>
      </c>
      <c r="G126" s="137">
        <f t="shared" si="41"/>
        <v>-5.5884695833333359E-2</v>
      </c>
      <c r="H126" s="137">
        <f t="shared" si="42"/>
        <v>-5.5884695833333359E-2</v>
      </c>
      <c r="I126" s="95">
        <v>1</v>
      </c>
      <c r="J126" s="95">
        <v>-1</v>
      </c>
      <c r="N126" s="149">
        <f t="shared" si="43"/>
        <v>94.460284125000001</v>
      </c>
      <c r="O126" s="151">
        <f t="shared" si="44"/>
        <v>94.207499999999996</v>
      </c>
      <c r="P126" s="149">
        <f t="shared" si="30"/>
        <v>94.140706874999992</v>
      </c>
      <c r="Q126" s="151">
        <f t="shared" si="31"/>
        <v>93.777499999999989</v>
      </c>
      <c r="R126" s="149">
        <f t="shared" si="32"/>
        <v>93.531230625000006</v>
      </c>
      <c r="S126" s="151">
        <f t="shared" si="33"/>
        <v>93.188749999999999</v>
      </c>
      <c r="T126" s="149">
        <f t="shared" si="34"/>
        <v>93.192116874999996</v>
      </c>
      <c r="U126" s="151">
        <f t="shared" si="35"/>
        <v>92.813750000000027</v>
      </c>
      <c r="V126" s="149">
        <f t="shared" si="36"/>
        <v>94.393044624999987</v>
      </c>
      <c r="W126" s="151">
        <f t="shared" si="37"/>
        <v>94.318749999999994</v>
      </c>
      <c r="X126" s="149">
        <f t="shared" si="38"/>
        <v>94.377907750000006</v>
      </c>
      <c r="Y126" s="151">
        <f t="shared" si="39"/>
        <v>94.112499999999997</v>
      </c>
    </row>
    <row r="127" spans="2:25" x14ac:dyDescent="0.25">
      <c r="B127" s="408">
        <f t="shared" si="27"/>
        <v>129.29293881250001</v>
      </c>
      <c r="C127" s="771">
        <f t="shared" si="28"/>
        <v>128.90416666666667</v>
      </c>
      <c r="D127" s="151">
        <f t="shared" si="45"/>
        <v>-0.38877214583334307</v>
      </c>
      <c r="E127" s="777">
        <f t="shared" si="29"/>
        <v>128.90416666666667</v>
      </c>
      <c r="F127" s="137">
        <f t="shared" si="40"/>
        <v>128.90416666666667</v>
      </c>
      <c r="G127" s="137">
        <f t="shared" si="41"/>
        <v>-7.7754429166668609E-2</v>
      </c>
      <c r="H127" s="137">
        <f t="shared" si="42"/>
        <v>-7.7754429166668609E-2</v>
      </c>
      <c r="I127" s="95">
        <v>1</v>
      </c>
      <c r="J127" s="95">
        <v>-1</v>
      </c>
      <c r="N127" s="149">
        <f t="shared" si="43"/>
        <v>127.846401625</v>
      </c>
      <c r="O127" s="151">
        <f t="shared" si="44"/>
        <v>127.45</v>
      </c>
      <c r="P127" s="149">
        <f t="shared" si="30"/>
        <v>127.21521250000001</v>
      </c>
      <c r="Q127" s="151">
        <f t="shared" si="31"/>
        <v>126.75000000000001</v>
      </c>
      <c r="R127" s="149">
        <f t="shared" si="32"/>
        <v>129.61516499999999</v>
      </c>
      <c r="S127" s="151">
        <f t="shared" si="33"/>
        <v>129.08750000000001</v>
      </c>
      <c r="T127" s="149">
        <f t="shared" si="34"/>
        <v>128.626309625</v>
      </c>
      <c r="U127" s="151">
        <f t="shared" si="35"/>
        <v>128.46250000000001</v>
      </c>
      <c r="V127" s="149">
        <f t="shared" si="36"/>
        <v>131.23016512499998</v>
      </c>
      <c r="W127" s="151">
        <f t="shared" si="37"/>
        <v>130.96250000000001</v>
      </c>
      <c r="X127" s="149">
        <f t="shared" si="38"/>
        <v>131.224379</v>
      </c>
      <c r="Y127" s="151">
        <f t="shared" si="39"/>
        <v>130.71250000000001</v>
      </c>
    </row>
    <row r="128" spans="2:25" x14ac:dyDescent="0.25">
      <c r="B128" s="408">
        <f t="shared" si="27"/>
        <v>183.94310472916666</v>
      </c>
      <c r="C128" s="771">
        <f t="shared" si="28"/>
        <v>183.60208333333335</v>
      </c>
      <c r="D128" s="151">
        <f t="shared" si="45"/>
        <v>-0.34102139583330882</v>
      </c>
      <c r="E128" s="777">
        <f t="shared" si="29"/>
        <v>183.60208333333335</v>
      </c>
      <c r="F128" s="137">
        <f t="shared" si="40"/>
        <v>183.60208333333335</v>
      </c>
      <c r="G128" s="137">
        <f t="shared" si="41"/>
        <v>-6.8204279166661774E-2</v>
      </c>
      <c r="H128" s="137">
        <f t="shared" si="42"/>
        <v>-6.8204279166661774E-2</v>
      </c>
      <c r="I128" s="95">
        <v>1</v>
      </c>
      <c r="J128" s="95">
        <v>-1</v>
      </c>
      <c r="N128" s="149">
        <f t="shared" si="43"/>
        <v>184.69063025</v>
      </c>
      <c r="O128" s="151">
        <f t="shared" si="44"/>
        <v>184.3125</v>
      </c>
      <c r="P128" s="149">
        <f t="shared" si="30"/>
        <v>183.85413775000001</v>
      </c>
      <c r="Q128" s="151">
        <f t="shared" si="31"/>
        <v>183.41249999999999</v>
      </c>
      <c r="R128" s="149">
        <f t="shared" si="32"/>
        <v>183.02462499999999</v>
      </c>
      <c r="S128" s="151">
        <f t="shared" si="33"/>
        <v>182.48750000000001</v>
      </c>
      <c r="T128" s="149">
        <f t="shared" si="34"/>
        <v>181.62915849999999</v>
      </c>
      <c r="U128" s="151">
        <f t="shared" si="35"/>
        <v>181.31250000000003</v>
      </c>
      <c r="V128" s="149">
        <f t="shared" si="36"/>
        <v>185.44791624999996</v>
      </c>
      <c r="W128" s="151">
        <f t="shared" si="37"/>
        <v>185.32499999999999</v>
      </c>
      <c r="X128" s="149">
        <f t="shared" si="38"/>
        <v>185.01216062500001</v>
      </c>
      <c r="Y128" s="151">
        <f t="shared" si="39"/>
        <v>184.76249999999999</v>
      </c>
    </row>
    <row r="129" spans="1:25" x14ac:dyDescent="0.25">
      <c r="B129" s="408">
        <f t="shared" si="27"/>
        <v>224.77083193749999</v>
      </c>
      <c r="C129" s="771">
        <f t="shared" si="28"/>
        <v>224.45416666666668</v>
      </c>
      <c r="D129" s="151">
        <f t="shared" si="45"/>
        <v>-0.31666527083331175</v>
      </c>
      <c r="E129" s="777">
        <f t="shared" si="29"/>
        <v>224.45416666666668</v>
      </c>
      <c r="F129" s="137">
        <f t="shared" si="40"/>
        <v>224.45416666666668</v>
      </c>
      <c r="G129" s="137">
        <f t="shared" si="41"/>
        <v>-6.333305416666235E-2</v>
      </c>
      <c r="H129" s="137">
        <f t="shared" si="42"/>
        <v>-6.333305416666235E-2</v>
      </c>
      <c r="I129" s="95">
        <v>1</v>
      </c>
      <c r="J129" s="95">
        <v>-1</v>
      </c>
      <c r="N129" s="149">
        <f t="shared" si="43"/>
        <v>225.73644562499999</v>
      </c>
      <c r="O129" s="151">
        <f t="shared" si="44"/>
        <v>225.4375</v>
      </c>
      <c r="P129" s="149">
        <f t="shared" si="30"/>
        <v>224.65351137499999</v>
      </c>
      <c r="Q129" s="151">
        <f t="shared" si="31"/>
        <v>224.07500000000002</v>
      </c>
      <c r="R129" s="149">
        <f t="shared" si="32"/>
        <v>224.23182937500002</v>
      </c>
      <c r="S129" s="151">
        <f t="shared" si="33"/>
        <v>223.9375</v>
      </c>
      <c r="T129" s="149">
        <f t="shared" si="34"/>
        <v>223.06224599999999</v>
      </c>
      <c r="U129" s="151">
        <f t="shared" si="35"/>
        <v>222.63750000000002</v>
      </c>
      <c r="V129" s="149">
        <f t="shared" si="36"/>
        <v>225.78893887499999</v>
      </c>
      <c r="W129" s="151">
        <f t="shared" si="37"/>
        <v>225.57499999999999</v>
      </c>
      <c r="X129" s="149">
        <f t="shared" si="38"/>
        <v>225.15202037500001</v>
      </c>
      <c r="Y129" s="151">
        <f t="shared" si="39"/>
        <v>225.0625</v>
      </c>
    </row>
    <row r="130" spans="1:25" x14ac:dyDescent="0.25">
      <c r="B130" s="408">
        <f t="shared" si="27"/>
        <v>271.00310685416667</v>
      </c>
      <c r="C130" s="771">
        <f t="shared" si="28"/>
        <v>270.7</v>
      </c>
      <c r="D130" s="151">
        <f t="shared" si="45"/>
        <v>-0.30310685416668548</v>
      </c>
      <c r="E130" s="777">
        <f t="shared" si="29"/>
        <v>270.7</v>
      </c>
      <c r="F130" s="137">
        <f t="shared" si="40"/>
        <v>270.7</v>
      </c>
      <c r="G130" s="137">
        <f t="shared" si="41"/>
        <v>-6.0621370833337102E-2</v>
      </c>
      <c r="H130" s="137">
        <f t="shared" si="42"/>
        <v>-6.0621370833337102E-2</v>
      </c>
      <c r="I130" s="95">
        <v>1</v>
      </c>
      <c r="J130" s="95">
        <v>-1</v>
      </c>
      <c r="N130" s="149">
        <f t="shared" si="43"/>
        <v>270.98521025000002</v>
      </c>
      <c r="O130" s="151">
        <f t="shared" si="44"/>
        <v>270.66250000000002</v>
      </c>
      <c r="P130" s="149">
        <f t="shared" si="30"/>
        <v>269.96404875000002</v>
      </c>
      <c r="Q130" s="151">
        <f t="shared" si="31"/>
        <v>269.82499999999999</v>
      </c>
      <c r="R130" s="149">
        <f t="shared" si="32"/>
        <v>270.43952100000001</v>
      </c>
      <c r="S130" s="151">
        <f t="shared" si="33"/>
        <v>270.01249999999999</v>
      </c>
      <c r="T130" s="149">
        <f t="shared" si="34"/>
        <v>268.86978499999998</v>
      </c>
      <c r="U130" s="151">
        <f t="shared" si="35"/>
        <v>268.41249999999997</v>
      </c>
      <c r="V130" s="149">
        <f t="shared" si="36"/>
        <v>273.93318625000001</v>
      </c>
      <c r="W130" s="151">
        <f t="shared" si="37"/>
        <v>273.625</v>
      </c>
      <c r="X130" s="149">
        <f t="shared" si="38"/>
        <v>271.82688987500001</v>
      </c>
      <c r="Y130" s="151">
        <f t="shared" si="39"/>
        <v>271.66250000000002</v>
      </c>
    </row>
    <row r="131" spans="1:25" x14ac:dyDescent="0.25">
      <c r="B131" s="408">
        <f t="shared" si="27"/>
        <v>326.712044875</v>
      </c>
      <c r="C131" s="771">
        <f t="shared" si="28"/>
        <v>326.46458333333339</v>
      </c>
      <c r="D131" s="151">
        <f t="shared" si="45"/>
        <v>-0.24746154166660972</v>
      </c>
      <c r="E131" s="777">
        <f t="shared" si="29"/>
        <v>326.46458333333339</v>
      </c>
      <c r="F131" s="137">
        <f t="shared" si="40"/>
        <v>326.46458333333339</v>
      </c>
      <c r="G131" s="137">
        <f t="shared" si="41"/>
        <v>-4.9492308333321945E-2</v>
      </c>
      <c r="H131" s="137">
        <f t="shared" si="42"/>
        <v>-4.9492308333321945E-2</v>
      </c>
      <c r="I131" s="95">
        <v>1</v>
      </c>
      <c r="J131" s="95">
        <v>-1</v>
      </c>
      <c r="N131" s="149">
        <f t="shared" si="43"/>
        <v>326.92121550000002</v>
      </c>
      <c r="O131" s="151">
        <f t="shared" si="44"/>
        <v>326.47499999999997</v>
      </c>
      <c r="P131" s="149">
        <f t="shared" si="30"/>
        <v>325.93548012499997</v>
      </c>
      <c r="Q131" s="151">
        <f t="shared" si="31"/>
        <v>325.51249999999999</v>
      </c>
      <c r="R131" s="149">
        <f t="shared" si="32"/>
        <v>326.46265237499995</v>
      </c>
      <c r="S131" s="151">
        <f t="shared" si="33"/>
        <v>326.33750000000003</v>
      </c>
      <c r="T131" s="149">
        <f t="shared" si="34"/>
        <v>324.60509637500002</v>
      </c>
      <c r="U131" s="151">
        <f t="shared" si="35"/>
        <v>324.40000000000003</v>
      </c>
      <c r="V131" s="149">
        <f t="shared" si="36"/>
        <v>329.03367512500006</v>
      </c>
      <c r="W131" s="151">
        <f t="shared" si="37"/>
        <v>328.77500000000003</v>
      </c>
      <c r="X131" s="149">
        <f t="shared" si="38"/>
        <v>327.31414975000001</v>
      </c>
      <c r="Y131" s="151">
        <f t="shared" si="39"/>
        <v>327.28750000000002</v>
      </c>
    </row>
    <row r="132" spans="1:25" x14ac:dyDescent="0.25">
      <c r="B132" s="408">
        <f t="shared" si="27"/>
        <v>367.28639897916656</v>
      </c>
      <c r="C132" s="771">
        <f t="shared" si="28"/>
        <v>367.03958333333338</v>
      </c>
      <c r="D132" s="151">
        <f t="shared" si="45"/>
        <v>-0.2468156458331805</v>
      </c>
      <c r="E132" s="777">
        <f t="shared" si="29"/>
        <v>367.03958333333338</v>
      </c>
      <c r="F132" s="137">
        <f t="shared" si="40"/>
        <v>367.03958333333338</v>
      </c>
      <c r="G132" s="137">
        <f t="shared" si="41"/>
        <v>-4.9363129166636099E-2</v>
      </c>
      <c r="H132" s="137">
        <f t="shared" si="42"/>
        <v>-4.9363129166636099E-2</v>
      </c>
      <c r="I132" s="95">
        <v>1</v>
      </c>
      <c r="J132" s="95">
        <v>-1</v>
      </c>
      <c r="N132" s="149">
        <f t="shared" si="43"/>
        <v>368.02106399999991</v>
      </c>
      <c r="O132" s="151">
        <f t="shared" si="44"/>
        <v>368.06250000000006</v>
      </c>
      <c r="P132" s="149">
        <f t="shared" si="30"/>
        <v>366.20003662499994</v>
      </c>
      <c r="Q132" s="151">
        <f t="shared" si="31"/>
        <v>365.68749999999994</v>
      </c>
      <c r="R132" s="149">
        <f t="shared" si="32"/>
        <v>367.300345875</v>
      </c>
      <c r="S132" s="151">
        <f t="shared" si="33"/>
        <v>367</v>
      </c>
      <c r="T132" s="149">
        <f t="shared" si="34"/>
        <v>365.092827</v>
      </c>
      <c r="U132" s="151">
        <f t="shared" si="35"/>
        <v>364.57499999999999</v>
      </c>
      <c r="V132" s="149">
        <f t="shared" si="36"/>
        <v>369.40759824999998</v>
      </c>
      <c r="W132" s="151">
        <f t="shared" si="37"/>
        <v>369.32500000000005</v>
      </c>
      <c r="X132" s="149">
        <f t="shared" si="38"/>
        <v>367.696522125</v>
      </c>
      <c r="Y132" s="151">
        <f t="shared" si="39"/>
        <v>367.58749999999992</v>
      </c>
    </row>
    <row r="133" spans="1:25" x14ac:dyDescent="0.25">
      <c r="B133" s="408">
        <f t="shared" si="27"/>
        <v>408.34388745833331</v>
      </c>
      <c r="C133" s="771">
        <f t="shared" si="28"/>
        <v>408.125</v>
      </c>
      <c r="D133" s="151">
        <f t="shared" si="45"/>
        <v>-0.21888745833331313</v>
      </c>
      <c r="E133" s="777">
        <f t="shared" si="29"/>
        <v>408.125</v>
      </c>
      <c r="F133" s="137">
        <f t="shared" si="40"/>
        <v>408.125</v>
      </c>
      <c r="G133" s="137">
        <f t="shared" si="41"/>
        <v>-4.377749166666263E-2</v>
      </c>
      <c r="H133" s="137">
        <f t="shared" si="42"/>
        <v>-4.377749166666263E-2</v>
      </c>
      <c r="I133" s="95">
        <v>1</v>
      </c>
      <c r="J133" s="95">
        <v>-1</v>
      </c>
      <c r="N133" s="149">
        <f t="shared" si="43"/>
        <v>407.31624549999998</v>
      </c>
      <c r="O133" s="151">
        <f t="shared" si="44"/>
        <v>407.08750000000003</v>
      </c>
      <c r="P133" s="149">
        <f t="shared" si="30"/>
        <v>406.885427875</v>
      </c>
      <c r="Q133" s="151">
        <f t="shared" si="31"/>
        <v>406.83749999999998</v>
      </c>
      <c r="R133" s="149">
        <f t="shared" si="32"/>
        <v>407.67142912499997</v>
      </c>
      <c r="S133" s="151">
        <f t="shared" si="33"/>
        <v>407.2</v>
      </c>
      <c r="T133" s="149">
        <f t="shared" si="34"/>
        <v>409.15385624999999</v>
      </c>
      <c r="U133" s="151">
        <f t="shared" si="35"/>
        <v>408.92500000000001</v>
      </c>
      <c r="V133" s="149">
        <f t="shared" si="36"/>
        <v>410.27460250000001</v>
      </c>
      <c r="W133" s="151">
        <f t="shared" si="37"/>
        <v>410.17500000000001</v>
      </c>
      <c r="X133" s="149">
        <f t="shared" si="38"/>
        <v>408.76176349999992</v>
      </c>
      <c r="Y133" s="151">
        <f t="shared" si="39"/>
        <v>408.52500000000003</v>
      </c>
    </row>
    <row r="134" spans="1:25" x14ac:dyDescent="0.25">
      <c r="B134" s="408">
        <f t="shared" si="27"/>
        <v>456.83548908333336</v>
      </c>
      <c r="C134" s="771">
        <f t="shared" si="28"/>
        <v>456.75</v>
      </c>
      <c r="D134" s="151">
        <f t="shared" si="45"/>
        <v>-8.548908333335703E-2</v>
      </c>
      <c r="E134" s="777">
        <f t="shared" si="29"/>
        <v>456.75</v>
      </c>
      <c r="F134" s="137">
        <f t="shared" si="40"/>
        <v>456.75</v>
      </c>
      <c r="G134" s="137">
        <f t="shared" si="41"/>
        <v>-1.7097816666671404E-2</v>
      </c>
      <c r="H134" s="137">
        <f t="shared" si="42"/>
        <v>-1.7097816666671404E-2</v>
      </c>
      <c r="I134" s="95">
        <v>1</v>
      </c>
      <c r="J134" s="95">
        <v>-1</v>
      </c>
      <c r="N134" s="149">
        <f t="shared" si="43"/>
        <v>455.72613224999998</v>
      </c>
      <c r="O134" s="151">
        <f t="shared" si="44"/>
        <v>455.67500000000001</v>
      </c>
      <c r="P134" s="149">
        <f t="shared" si="30"/>
        <v>454.90443737500004</v>
      </c>
      <c r="Q134" s="151">
        <f t="shared" si="31"/>
        <v>454.67499999999995</v>
      </c>
      <c r="R134" s="149">
        <f t="shared" si="32"/>
        <v>456.41921725000003</v>
      </c>
      <c r="S134" s="151">
        <f t="shared" si="33"/>
        <v>456.22499999999997</v>
      </c>
      <c r="T134" s="149">
        <f t="shared" si="34"/>
        <v>458.25604699999997</v>
      </c>
      <c r="U134" s="151">
        <f t="shared" si="35"/>
        <v>458.08749999999992</v>
      </c>
      <c r="V134" s="149">
        <f t="shared" si="36"/>
        <v>458.61474874999999</v>
      </c>
      <c r="W134" s="151">
        <f t="shared" si="37"/>
        <v>458.7</v>
      </c>
      <c r="X134" s="149">
        <f t="shared" si="38"/>
        <v>457.09235187500002</v>
      </c>
      <c r="Y134" s="151">
        <f t="shared" si="39"/>
        <v>457.13750000000005</v>
      </c>
    </row>
    <row r="135" spans="1:25" ht="15.75" thickBot="1" x14ac:dyDescent="0.3">
      <c r="B135" s="409">
        <f t="shared" si="27"/>
        <v>-2.2915541666666667E-2</v>
      </c>
      <c r="C135" s="772">
        <f t="shared" si="28"/>
        <v>-6.1537770833333331E-2</v>
      </c>
      <c r="D135" s="154">
        <f t="shared" si="45"/>
        <v>-3.8622229166666661E-2</v>
      </c>
      <c r="E135" s="777">
        <f t="shared" si="29"/>
        <v>-6.1537770833333331E-2</v>
      </c>
      <c r="F135" s="137">
        <f t="shared" si="40"/>
        <v>-6.1537770833333331E-2</v>
      </c>
      <c r="G135" s="137" t="s">
        <v>65</v>
      </c>
      <c r="H135" s="137" t="s">
        <v>65</v>
      </c>
      <c r="I135" s="95">
        <v>1</v>
      </c>
      <c r="J135" s="95">
        <v>-1</v>
      </c>
      <c r="N135" s="152">
        <f t="shared" si="43"/>
        <v>-0.154864</v>
      </c>
      <c r="O135" s="154">
        <f t="shared" si="44"/>
        <v>0.1189925</v>
      </c>
      <c r="P135" s="152">
        <f t="shared" si="30"/>
        <v>0.11627750000000001</v>
      </c>
      <c r="Q135" s="154">
        <f t="shared" si="31"/>
        <v>-0.11865124999999999</v>
      </c>
      <c r="R135" s="152">
        <f t="shared" si="32"/>
        <v>-1.1281500000000003E-2</v>
      </c>
      <c r="S135" s="154">
        <f t="shared" si="33"/>
        <v>0.12213625</v>
      </c>
      <c r="T135" s="152">
        <f t="shared" si="34"/>
        <v>-2.1452499999999999E-2</v>
      </c>
      <c r="U135" s="154">
        <f t="shared" si="35"/>
        <v>-0.247082625</v>
      </c>
      <c r="V135" s="152">
        <f t="shared" si="36"/>
        <v>-1.5020000000000068E-3</v>
      </c>
      <c r="W135" s="154">
        <f t="shared" si="37"/>
        <v>-0.23616375000000001</v>
      </c>
      <c r="X135" s="152">
        <f t="shared" si="38"/>
        <v>-6.4670749999999999E-2</v>
      </c>
      <c r="Y135" s="154">
        <f t="shared" si="39"/>
        <v>-8.4577499999999896E-3</v>
      </c>
    </row>
    <row r="136" spans="1:25" ht="15.75" thickBot="1" x14ac:dyDescent="0.3">
      <c r="A136" s="405"/>
      <c r="B136" s="51"/>
      <c r="C136" s="51"/>
      <c r="D136" s="51"/>
      <c r="E136" s="51"/>
      <c r="F136" s="51"/>
      <c r="G136" s="51"/>
      <c r="H136" s="51"/>
      <c r="I136" s="51"/>
      <c r="J136" s="51"/>
      <c r="K136" s="51"/>
      <c r="L136" s="51"/>
      <c r="M136" s="51"/>
      <c r="N136" s="405"/>
      <c r="O136" s="406"/>
      <c r="P136" s="406"/>
    </row>
    <row r="137" spans="1:25" x14ac:dyDescent="0.25">
      <c r="B137" s="632" t="s">
        <v>387</v>
      </c>
      <c r="C137" s="249">
        <f>'Dia1'!$T10</f>
        <v>21.975735294117644</v>
      </c>
      <c r="D137" s="250" t="s">
        <v>14</v>
      </c>
      <c r="E137" s="249">
        <f>'Dia2'!$T10</f>
        <v>21.942700729927004</v>
      </c>
      <c r="F137" s="250" t="s">
        <v>14</v>
      </c>
      <c r="G137" s="249">
        <f>'Dia3'!$T10</f>
        <v>21.59185185185185</v>
      </c>
      <c r="H137" s="250" t="s">
        <v>14</v>
      </c>
      <c r="I137" s="249">
        <f>'Dia4'!$T10</f>
        <v>21.68320610687023</v>
      </c>
      <c r="J137" s="250" t="s">
        <v>14</v>
      </c>
      <c r="K137" s="249">
        <f>'Dia5'!$T10</f>
        <v>21.852238805970131</v>
      </c>
      <c r="L137" s="250" t="s">
        <v>14</v>
      </c>
      <c r="M137" s="415">
        <f>'Dia6'!$T10</f>
        <v>22.085227272727284</v>
      </c>
      <c r="N137" s="155" t="s">
        <v>139</v>
      </c>
      <c r="O137" s="410">
        <f>IFERROR(AVERAGE(C137,E137,G137,I137,K137,M137),"-")</f>
        <v>21.855160010244024</v>
      </c>
      <c r="P137" s="411" t="s">
        <v>141</v>
      </c>
      <c r="Q137" s="412">
        <f>MIN('Dia1'!S10, 'Dia2'!S10, 'Dia3'!S10, 'Dia4'!S10, 'Dia5'!S10, 'Dia6'!S10)</f>
        <v>21.5</v>
      </c>
      <c r="R137" s="411" t="s">
        <v>143</v>
      </c>
      <c r="S137" s="412">
        <f>MAX('Dia1'!U10, 'Dia2'!U10, 'Dia3'!U10, 'Dia4'!U10, 'Dia5'!U10, 'Dia6'!U10)</f>
        <v>22.25</v>
      </c>
      <c r="T137" s="411" t="s">
        <v>145</v>
      </c>
      <c r="U137" s="418">
        <f>S137-Q137</f>
        <v>0.75</v>
      </c>
    </row>
    <row r="138" spans="1:25" x14ac:dyDescent="0.25">
      <c r="B138" s="65" t="s">
        <v>388</v>
      </c>
      <c r="C138" s="248">
        <f>'Dia1'!$P10</f>
        <v>32.751176470588234</v>
      </c>
      <c r="D138" s="247" t="s">
        <v>23</v>
      </c>
      <c r="E138" s="248">
        <f>'Dia2'!$P10</f>
        <v>33.214744525547431</v>
      </c>
      <c r="F138" s="247" t="s">
        <v>23</v>
      </c>
      <c r="G138" s="248">
        <f>'Dia3'!$P10</f>
        <v>35.223703703703691</v>
      </c>
      <c r="H138" s="247" t="s">
        <v>23</v>
      </c>
      <c r="I138" s="248">
        <f>'Dia4'!$P10</f>
        <v>34.594351145038175</v>
      </c>
      <c r="J138" s="247" t="s">
        <v>23</v>
      </c>
      <c r="K138" s="248">
        <f>'Dia5'!$P10</f>
        <v>35.745074626865666</v>
      </c>
      <c r="L138" s="247" t="s">
        <v>23</v>
      </c>
      <c r="M138" s="416">
        <f>'Dia6'!$P10</f>
        <v>31.30469696969697</v>
      </c>
      <c r="N138" s="419" t="s">
        <v>52</v>
      </c>
      <c r="O138" s="156">
        <f>IFERROR(AVERAGE(C138,E138,G138,I138,K138,M138),"-")</f>
        <v>33.805624573573361</v>
      </c>
      <c r="P138" s="157" t="s">
        <v>48</v>
      </c>
      <c r="Q138" s="137">
        <f>MIN('Dia1'!O10, 'Dia2'!O10, 'Dia3'!O10, 'Dia4'!O10, 'Dia5'!O10, 'Dia6'!O10)</f>
        <v>29.759999999999998</v>
      </c>
      <c r="R138" s="157" t="s">
        <v>49</v>
      </c>
      <c r="S138" s="137">
        <f>MAX('Dia1'!Q10, 'Dia2'!Q10, 'Dia3'!Q10, 'Dia4'!Q10, 'Dia5'!Q10, 'Dia6'!Q10)</f>
        <v>39.96</v>
      </c>
      <c r="T138" s="157" t="s">
        <v>147</v>
      </c>
      <c r="U138" s="420">
        <f t="shared" ref="U138:U139" si="46">S138-Q138</f>
        <v>10.200000000000003</v>
      </c>
    </row>
    <row r="139" spans="1:25" ht="15.75" thickBot="1" x14ac:dyDescent="0.3">
      <c r="B139" s="60" t="s">
        <v>389</v>
      </c>
      <c r="C139" s="251">
        <f>'Dia1'!$C47</f>
        <v>853.85461538461516</v>
      </c>
      <c r="D139" s="61" t="s">
        <v>25</v>
      </c>
      <c r="E139" s="251">
        <f>'Dia2'!$C47</f>
        <v>853.45065217391357</v>
      </c>
      <c r="F139" s="61" t="s">
        <v>25</v>
      </c>
      <c r="G139" s="251">
        <f>'Dia3'!$C47</f>
        <v>852.47244444444448</v>
      </c>
      <c r="H139" s="61" t="s">
        <v>25</v>
      </c>
      <c r="I139" s="251">
        <f>'Dia4'!$C47</f>
        <v>852.71954545454503</v>
      </c>
      <c r="J139" s="61" t="s">
        <v>25</v>
      </c>
      <c r="K139" s="251">
        <f>'Dia5'!$C47</f>
        <v>852.16200000000015</v>
      </c>
      <c r="L139" s="61" t="s">
        <v>25</v>
      </c>
      <c r="M139" s="417">
        <f>'Dia6'!$C47</f>
        <v>853.11438202247189</v>
      </c>
      <c r="N139" s="421" t="s">
        <v>140</v>
      </c>
      <c r="O139" s="413">
        <f>IFERROR(AVERAGE(C139,E139,G139,I139,K139,M139),"-")</f>
        <v>852.96227324666495</v>
      </c>
      <c r="P139" s="422" t="s">
        <v>142</v>
      </c>
      <c r="Q139" s="414">
        <f>MIN('Dia1'!D47, 'Dia2'!D47, 'Dia3'!D47, 'Dia4'!D47, 'Dia5'!D47, 'Dia6'!D47)</f>
        <v>851.32</v>
      </c>
      <c r="R139" s="422" t="s">
        <v>144</v>
      </c>
      <c r="S139" s="414">
        <f>MAX('Dia1'!E47, 'Dia2'!E47, 'Dia3'!E47, 'Dia4'!E47, 'Dia5'!E47, 'Dia6'!E47)</f>
        <v>854.67</v>
      </c>
      <c r="T139" s="422" t="s">
        <v>146</v>
      </c>
      <c r="U139" s="423">
        <f t="shared" si="46"/>
        <v>3.3499999999999091</v>
      </c>
    </row>
    <row r="140" spans="1:25" x14ac:dyDescent="0.25">
      <c r="B140" s="402" t="s">
        <v>78</v>
      </c>
      <c r="C140" s="403">
        <f>'Dia1'!$V10</f>
        <v>0.10201403209901104</v>
      </c>
      <c r="D140" s="404" t="s">
        <v>78</v>
      </c>
      <c r="E140" s="403">
        <f>'Dia2'!$V10</f>
        <v>0.10787726992796184</v>
      </c>
      <c r="F140" s="404" t="s">
        <v>78</v>
      </c>
      <c r="G140" s="403">
        <f>'Dia3'!$V10</f>
        <v>3.7757774432917474E-2</v>
      </c>
      <c r="H140" s="404" t="s">
        <v>78</v>
      </c>
      <c r="I140" s="403">
        <f>'Dia4'!$V10</f>
        <v>7.9326658392056756E-2</v>
      </c>
      <c r="J140" s="404" t="s">
        <v>78</v>
      </c>
      <c r="K140" s="403">
        <f>'Dia5'!$V10</f>
        <v>7.9440163238790287E-2</v>
      </c>
      <c r="L140" s="404" t="s">
        <v>78</v>
      </c>
      <c r="M140" s="403">
        <f>'Dia6'!$V10</f>
        <v>6.4423052024875346E-2</v>
      </c>
    </row>
    <row r="141" spans="1:25" x14ac:dyDescent="0.25">
      <c r="B141" s="402" t="s">
        <v>370</v>
      </c>
      <c r="C141" s="403">
        <f>'Dia1'!T11</f>
        <v>0.34999999999999787</v>
      </c>
      <c r="D141" s="404" t="s">
        <v>370</v>
      </c>
      <c r="E141" s="403">
        <f>'Dia2'!T11</f>
        <v>0.34999999999999787</v>
      </c>
      <c r="F141" s="404" t="s">
        <v>370</v>
      </c>
      <c r="G141" s="403">
        <f>'Dia3'!T11</f>
        <v>0.14999999999999858</v>
      </c>
      <c r="H141" s="404" t="s">
        <v>370</v>
      </c>
      <c r="I141" s="403">
        <f>'Dia4'!T11</f>
        <v>0.54999999999999716</v>
      </c>
      <c r="J141" s="404" t="s">
        <v>370</v>
      </c>
      <c r="K141" s="403">
        <f>'Dia5'!T11</f>
        <v>0.30000000000000071</v>
      </c>
      <c r="L141" s="404" t="s">
        <v>370</v>
      </c>
      <c r="M141" s="403">
        <f>'Dia6'!T11</f>
        <v>0.35000000000000142</v>
      </c>
    </row>
    <row r="142" spans="1:25" x14ac:dyDescent="0.25">
      <c r="B142" s="65" t="s">
        <v>80</v>
      </c>
      <c r="C142" s="248">
        <f>'Dia1'!$R10</f>
        <v>1.1458440581791605</v>
      </c>
      <c r="D142" s="247" t="s">
        <v>80</v>
      </c>
      <c r="E142" s="248">
        <f>'Dia2'!$R10</f>
        <v>0.47758134553795045</v>
      </c>
      <c r="F142" s="247" t="s">
        <v>80</v>
      </c>
      <c r="G142" s="248">
        <f>'Dia3'!$R10</f>
        <v>0.7665202830905159</v>
      </c>
      <c r="H142" s="247" t="s">
        <v>80</v>
      </c>
      <c r="I142" s="248">
        <f>'Dia4'!$R10</f>
        <v>1.1412389348939638</v>
      </c>
      <c r="J142" s="247" t="s">
        <v>80</v>
      </c>
      <c r="K142" s="248">
        <f>'Dia5'!$R10</f>
        <v>0.66913786554847088</v>
      </c>
      <c r="L142" s="247" t="s">
        <v>80</v>
      </c>
      <c r="M142" s="248">
        <f>'Dia6'!$R10</f>
        <v>0.80088828489137165</v>
      </c>
    </row>
    <row r="143" spans="1:25" x14ac:dyDescent="0.25">
      <c r="B143" s="688" t="s">
        <v>371</v>
      </c>
      <c r="C143" s="689">
        <f>'Dia1'!Q11</f>
        <v>34.659999999999997</v>
      </c>
      <c r="D143" s="690" t="s">
        <v>371</v>
      </c>
      <c r="E143" s="689">
        <f>'Dia2'!Q11</f>
        <v>34.36</v>
      </c>
      <c r="F143" s="690" t="s">
        <v>371</v>
      </c>
      <c r="G143" s="689">
        <f>'Dia3'!Q11</f>
        <v>36.96</v>
      </c>
      <c r="H143" s="690" t="s">
        <v>371</v>
      </c>
      <c r="I143" s="689">
        <f>'Dia4'!Q11</f>
        <v>39.96</v>
      </c>
      <c r="J143" s="690" t="s">
        <v>371</v>
      </c>
      <c r="K143" s="689">
        <f>'Dia5'!Q11</f>
        <v>36.96</v>
      </c>
      <c r="L143" s="690" t="s">
        <v>371</v>
      </c>
      <c r="M143" s="689">
        <f>'Dia6'!Q11</f>
        <v>32.76</v>
      </c>
    </row>
    <row r="144" spans="1:25" ht="15.75" thickBot="1" x14ac:dyDescent="0.3">
      <c r="B144" s="60" t="s">
        <v>79</v>
      </c>
      <c r="C144" s="251">
        <f>'Dia1'!$F47</f>
        <v>0.60788578549356298</v>
      </c>
      <c r="D144" s="61" t="s">
        <v>79</v>
      </c>
      <c r="E144" s="251">
        <f>'Dia2'!$F47</f>
        <v>0.52166008120699869</v>
      </c>
      <c r="F144" s="61" t="s">
        <v>79</v>
      </c>
      <c r="G144" s="251">
        <f>'Dia3'!$F47</f>
        <v>0.65933454895121146</v>
      </c>
      <c r="H144" s="61" t="s">
        <v>79</v>
      </c>
      <c r="I144" s="251">
        <f>'Dia4'!$F47</f>
        <v>0.58768571843908279</v>
      </c>
      <c r="J144" s="61" t="s">
        <v>79</v>
      </c>
      <c r="K144" s="251">
        <f>'Dia5'!$F47</f>
        <v>0.50263396112519287</v>
      </c>
      <c r="L144" s="61" t="s">
        <v>79</v>
      </c>
      <c r="M144" s="251">
        <f>'Dia6'!$F47</f>
        <v>0.69360382171043244</v>
      </c>
    </row>
    <row r="145" spans="2:4" x14ac:dyDescent="0.25">
      <c r="B145" s="169"/>
      <c r="C145" s="169"/>
      <c r="D145" s="169"/>
    </row>
    <row r="146" spans="2:4" x14ac:dyDescent="0.25">
      <c r="B146" s="169"/>
      <c r="C146" s="169"/>
      <c r="D146" s="169"/>
    </row>
    <row r="147" spans="2:4" x14ac:dyDescent="0.25">
      <c r="D147" s="169"/>
    </row>
    <row r="150" spans="2:4" x14ac:dyDescent="0.25">
      <c r="D150" s="169"/>
    </row>
    <row r="151" spans="2:4" x14ac:dyDescent="0.25">
      <c r="D151" s="169"/>
    </row>
  </sheetData>
  <sheetProtection algorithmName="SHA-512" hashValue="Oc7IJ4UANBDLs7NJrBWFFr++9bD1TqT4wydEQ/hF12uHy6lLAJmp5Z2wbkJnlGzYQHdEGLDnQMmNhAhP4+ia7w==" saltValue="lHZ3FqNrZJ4OhVFGm2ZB9A==" spinCount="100000" sheet="1" objects="1" scenarios="1" formatCells="0" formatColumns="0" formatRows="0" insertColumns="0" insertRows="0" insertHyperlinks="0" deleteColumns="0" deleteRows="0" sort="0" autoFilter="0" pivotTables="0"/>
  <mergeCells count="19">
    <mergeCell ref="B91:D91"/>
    <mergeCell ref="B106:D106"/>
    <mergeCell ref="X122:Y122"/>
    <mergeCell ref="B31:D31"/>
    <mergeCell ref="B46:D46"/>
    <mergeCell ref="B61:D61"/>
    <mergeCell ref="B76:D76"/>
    <mergeCell ref="N122:O122"/>
    <mergeCell ref="P122:Q122"/>
    <mergeCell ref="R122:S122"/>
    <mergeCell ref="T122:U122"/>
    <mergeCell ref="V122:W122"/>
    <mergeCell ref="B122:D122"/>
    <mergeCell ref="G23:H23"/>
    <mergeCell ref="G21:H21"/>
    <mergeCell ref="G24:H24"/>
    <mergeCell ref="G19:H19"/>
    <mergeCell ref="G28:H28"/>
    <mergeCell ref="G20:H20"/>
  </mergeCells>
  <phoneticPr fontId="30" type="noConversion"/>
  <dataValidations count="1">
    <dataValidation type="list" allowBlank="1" showInputMessage="1" showErrorMessage="1" sqref="E20:E21" xr:uid="{00000000-0002-0000-0100-000000000000}">
      <formula1>"'+++,TBH,JGL"</formula1>
    </dataValidation>
  </dataValidations>
  <pageMargins left="0.7" right="0.7" top="0.75" bottom="0.75" header="0.3" footer="0.3"/>
  <pageSetup orientation="portrait" r:id="rId1"/>
  <rowBreaks count="1" manualBreakCount="1">
    <brk id="136" max="16383" man="1"/>
  </rowBreaks>
  <colBreaks count="1" manualBreakCount="1">
    <brk id="2" max="1048575" man="1"/>
  </colBreaks>
  <ignoredErrors>
    <ignoredError sqref="F33:F44 G34:G43 H34:H43" evalError="1"/>
  </ignoredErrors>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tabColor theme="4" tint="-0.249977111117893"/>
  </sheetPr>
  <dimension ref="A1:O57"/>
  <sheetViews>
    <sheetView showGridLines="0" zoomScaleNormal="100" workbookViewId="0">
      <selection activeCell="C23" sqref="C23"/>
    </sheetView>
  </sheetViews>
  <sheetFormatPr baseColWidth="10" defaultColWidth="10.85546875" defaultRowHeight="14.25" x14ac:dyDescent="0.2"/>
  <cols>
    <col min="1" max="1" width="1.28515625" style="8" customWidth="1"/>
    <col min="2" max="2" width="16.140625" style="8" customWidth="1"/>
    <col min="3" max="4" width="17.140625" style="8" customWidth="1"/>
    <col min="5" max="5" width="11.42578125" style="8" bestFit="1" customWidth="1"/>
    <col min="6" max="6" width="10.85546875" style="8"/>
    <col min="7" max="7" width="13" style="8" customWidth="1"/>
    <col min="8" max="8" width="17.140625" style="8" customWidth="1"/>
    <col min="9" max="10" width="14.28515625" style="8" customWidth="1"/>
    <col min="11" max="12" width="13" style="8" bestFit="1" customWidth="1"/>
    <col min="13" max="16384" width="10.85546875" style="8"/>
  </cols>
  <sheetData>
    <row r="1" spans="1:15" ht="6.75" customHeight="1" thickBot="1" x14ac:dyDescent="0.3">
      <c r="B1" s="694"/>
      <c r="C1" s="695"/>
      <c r="D1" s="695"/>
      <c r="E1" s="695"/>
      <c r="F1" s="695"/>
      <c r="G1" s="695"/>
      <c r="H1" s="695"/>
      <c r="I1" s="695"/>
      <c r="J1" s="695"/>
      <c r="K1" s="695"/>
      <c r="L1" s="695"/>
    </row>
    <row r="2" spans="1:15" s="6" customFormat="1" ht="22.5" customHeight="1" thickBot="1" x14ac:dyDescent="0.25">
      <c r="B2" s="1152" t="s">
        <v>273</v>
      </c>
      <c r="C2" s="1153"/>
      <c r="D2" s="1153"/>
      <c r="E2" s="1153"/>
      <c r="F2" s="1153"/>
      <c r="G2" s="1153"/>
      <c r="H2" s="1153"/>
      <c r="I2" s="1153"/>
      <c r="J2" s="1153"/>
      <c r="K2" s="1153"/>
      <c r="L2" s="1153"/>
      <c r="M2" s="1153"/>
      <c r="N2" s="1154"/>
      <c r="O2" s="7"/>
    </row>
    <row r="4" spans="1:15" x14ac:dyDescent="0.2">
      <c r="B4" s="367" t="s">
        <v>16</v>
      </c>
      <c r="C4" s="601">
        <v>44958</v>
      </c>
      <c r="D4" s="375"/>
      <c r="E4" s="724" t="s">
        <v>309</v>
      </c>
      <c r="F4" s="725"/>
      <c r="G4" s="600" t="s">
        <v>305</v>
      </c>
    </row>
    <row r="5" spans="1:15" ht="15" thickBot="1" x14ac:dyDescent="0.25">
      <c r="B5" s="366"/>
      <c r="C5" s="366"/>
      <c r="D5" s="375"/>
      <c r="E5" s="376"/>
      <c r="F5" s="377"/>
      <c r="G5" s="586"/>
    </row>
    <row r="6" spans="1:15" ht="15" customHeight="1" x14ac:dyDescent="0.2">
      <c r="B6" s="1143" t="s">
        <v>262</v>
      </c>
      <c r="C6" s="1144"/>
      <c r="D6" s="375"/>
      <c r="E6" s="724" t="s">
        <v>328</v>
      </c>
      <c r="F6" s="726"/>
      <c r="G6" s="761" t="s">
        <v>461</v>
      </c>
      <c r="H6" s="682"/>
      <c r="I6" s="682"/>
      <c r="J6" s="682"/>
      <c r="K6" s="682"/>
      <c r="L6" s="682"/>
      <c r="M6" s="700"/>
      <c r="N6" s="701"/>
    </row>
    <row r="7" spans="1:15" ht="15.75" customHeight="1" x14ac:dyDescent="0.2">
      <c r="B7" s="1145"/>
      <c r="C7" s="1146"/>
      <c r="D7" s="377"/>
      <c r="E7" s="377"/>
      <c r="F7" s="377"/>
    </row>
    <row r="8" spans="1:15" ht="15" customHeight="1" thickBot="1" x14ac:dyDescent="0.3">
      <c r="B8" s="1147">
        <v>1</v>
      </c>
      <c r="C8" s="1148"/>
      <c r="E8" s="724" t="s">
        <v>327</v>
      </c>
      <c r="F8" s="726"/>
      <c r="G8" s="762" t="s">
        <v>463</v>
      </c>
      <c r="H8" s="682"/>
      <c r="I8" s="682"/>
      <c r="J8" s="682"/>
      <c r="K8" s="682"/>
      <c r="L8" s="682"/>
      <c r="M8" s="700"/>
      <c r="N8" s="701"/>
    </row>
    <row r="9" spans="1:15" ht="20.100000000000001" customHeight="1" thickBot="1" x14ac:dyDescent="0.25">
      <c r="B9" s="381" t="s">
        <v>257</v>
      </c>
    </row>
    <row r="10" spans="1:15" ht="22.5" customHeight="1" thickBot="1" x14ac:dyDescent="0.25">
      <c r="B10" s="696" t="s">
        <v>378</v>
      </c>
      <c r="C10" s="697"/>
      <c r="D10" s="698"/>
      <c r="E10" s="698"/>
      <c r="F10" s="699" t="s">
        <v>459</v>
      </c>
      <c r="H10" s="1159" t="s">
        <v>391</v>
      </c>
      <c r="I10" s="1155" t="s">
        <v>393</v>
      </c>
      <c r="J10" s="1157" t="s">
        <v>390</v>
      </c>
      <c r="L10" s="40"/>
    </row>
    <row r="11" spans="1:15" ht="22.5" customHeight="1" thickBot="1" x14ac:dyDescent="0.25">
      <c r="B11" s="381"/>
      <c r="H11" s="1160"/>
      <c r="I11" s="1156"/>
      <c r="J11" s="1158"/>
    </row>
    <row r="12" spans="1:15" ht="15.75" customHeight="1" x14ac:dyDescent="0.2">
      <c r="A12" s="694"/>
      <c r="B12" s="1161" t="str">
        <f>IF(F10="SI", Dia0!E67, IF(F10="NO","NO MODIFICAR PENDIENTE E INTERCEPTO INICIAL", "Seleccionar valor en celda F10"))</f>
        <v>DEJAR PENDIENTE E INTERCEPTO INICIAL</v>
      </c>
      <c r="C12" s="1162"/>
      <c r="D12" s="1162"/>
      <c r="E12" s="1162"/>
      <c r="F12" s="1163"/>
      <c r="H12" s="744" t="s">
        <v>363</v>
      </c>
      <c r="I12" s="754" t="s">
        <v>460</v>
      </c>
      <c r="J12" s="756" t="s">
        <v>460</v>
      </c>
      <c r="L12" s="40"/>
    </row>
    <row r="13" spans="1:15" ht="15" thickBot="1" x14ac:dyDescent="0.25">
      <c r="A13" s="694"/>
      <c r="B13" s="1164"/>
      <c r="C13" s="1165"/>
      <c r="D13" s="1165"/>
      <c r="E13" s="1165"/>
      <c r="F13" s="1166"/>
      <c r="H13" s="745" t="s">
        <v>367</v>
      </c>
      <c r="I13" s="755" t="s">
        <v>460</v>
      </c>
      <c r="J13" s="757" t="s">
        <v>460</v>
      </c>
    </row>
    <row r="14" spans="1:15" x14ac:dyDescent="0.2">
      <c r="H14" s="370" t="s">
        <v>364</v>
      </c>
    </row>
    <row r="15" spans="1:15" x14ac:dyDescent="0.2">
      <c r="H15" s="381" t="s">
        <v>374</v>
      </c>
    </row>
    <row r="17" spans="2:12" ht="15.75" customHeight="1" x14ac:dyDescent="0.25">
      <c r="B17" s="383" t="s">
        <v>260</v>
      </c>
      <c r="C17" s="382"/>
      <c r="D17" s="382"/>
      <c r="E17" s="1149" t="s">
        <v>373</v>
      </c>
      <c r="F17" s="1150"/>
      <c r="G17" s="1150"/>
      <c r="H17" s="1150"/>
      <c r="I17" s="1150"/>
      <c r="J17" s="1150"/>
      <c r="K17" s="1150"/>
      <c r="L17" s="1151"/>
    </row>
    <row r="18" spans="2:12" ht="15" x14ac:dyDescent="0.25">
      <c r="B18" s="383"/>
      <c r="C18" s="382"/>
      <c r="D18" s="382"/>
      <c r="E18" s="382"/>
      <c r="F18" s="382"/>
    </row>
    <row r="19" spans="2:12" x14ac:dyDescent="0.2">
      <c r="B19" s="9" t="s">
        <v>334</v>
      </c>
    </row>
    <row r="20" spans="2:12" x14ac:dyDescent="0.2">
      <c r="B20" s="10" t="s">
        <v>17</v>
      </c>
      <c r="C20" s="805">
        <v>1</v>
      </c>
      <c r="E20" s="1134" t="s">
        <v>18</v>
      </c>
      <c r="F20" s="1134"/>
      <c r="G20" s="667" t="s">
        <v>460</v>
      </c>
      <c r="I20" s="1135" t="s">
        <v>335</v>
      </c>
      <c r="J20" s="1137" t="s">
        <v>460</v>
      </c>
    </row>
    <row r="21" spans="2:12" x14ac:dyDescent="0.2">
      <c r="B21" s="10" t="s">
        <v>19</v>
      </c>
      <c r="C21" s="870">
        <v>0</v>
      </c>
      <c r="E21" s="1134" t="s">
        <v>20</v>
      </c>
      <c r="F21" s="1134"/>
      <c r="G21" s="667" t="s">
        <v>460</v>
      </c>
      <c r="I21" s="1136"/>
      <c r="J21" s="1138"/>
    </row>
    <row r="22" spans="2:12" x14ac:dyDescent="0.2">
      <c r="B22" s="10" t="s">
        <v>396</v>
      </c>
      <c r="C22" s="254">
        <f>IF(ISNUMBER(B8), IF(F10="NO", "---", IF(Dia0!J66=1, C20, Dia0!J14)), "Error")</f>
        <v>1</v>
      </c>
      <c r="E22" s="381" t="s">
        <v>404</v>
      </c>
      <c r="I22" s="381" t="s">
        <v>404</v>
      </c>
    </row>
    <row r="23" spans="2:12" x14ac:dyDescent="0.2">
      <c r="B23" s="10" t="s">
        <v>397</v>
      </c>
      <c r="C23" s="871">
        <f>IF(ISNUMBER(B8), IF(F10="NO", "---", IF(Dia0!J66=1, C21, Dia0!J17)), "Error")</f>
        <v>0</v>
      </c>
    </row>
    <row r="24" spans="2:12" x14ac:dyDescent="0.2">
      <c r="B24" s="723" t="s">
        <v>398</v>
      </c>
      <c r="D24" s="40"/>
      <c r="E24" s="1134" t="s">
        <v>179</v>
      </c>
      <c r="F24" s="1134"/>
      <c r="G24" s="369">
        <v>500</v>
      </c>
      <c r="H24" s="316" t="s">
        <v>248</v>
      </c>
      <c r="I24" s="384"/>
      <c r="J24" s="40"/>
    </row>
    <row r="25" spans="2:12" ht="15" x14ac:dyDescent="0.2">
      <c r="D25" s="40"/>
      <c r="E25" s="40"/>
      <c r="H25" s="40"/>
      <c r="I25" s="40"/>
      <c r="J25" s="602" t="s">
        <v>194</v>
      </c>
      <c r="K25" s="602" t="s">
        <v>194</v>
      </c>
      <c r="L25" s="602" t="s">
        <v>194</v>
      </c>
    </row>
    <row r="26" spans="2:12" ht="15" x14ac:dyDescent="0.25">
      <c r="B26" s="622" t="s">
        <v>340</v>
      </c>
      <c r="C26" s="719" t="s">
        <v>478</v>
      </c>
      <c r="D26" s="40"/>
      <c r="E26" s="286" t="s">
        <v>183</v>
      </c>
      <c r="F26" s="718">
        <v>0.9</v>
      </c>
      <c r="H26" s="385" t="s">
        <v>194</v>
      </c>
      <c r="I26" s="40"/>
      <c r="J26" s="603" t="s">
        <v>323</v>
      </c>
      <c r="K26" s="603" t="s">
        <v>323</v>
      </c>
      <c r="L26" s="603" t="s">
        <v>323</v>
      </c>
    </row>
    <row r="27" spans="2:12" ht="15" x14ac:dyDescent="0.2">
      <c r="B27" s="621" t="s">
        <v>258</v>
      </c>
      <c r="C27" s="869">
        <v>1</v>
      </c>
      <c r="D27" s="40"/>
      <c r="E27" s="286" t="s">
        <v>180</v>
      </c>
      <c r="F27" s="716">
        <f>G24*F26</f>
        <v>450</v>
      </c>
      <c r="H27" s="386" t="s">
        <v>261</v>
      </c>
      <c r="I27" s="40"/>
      <c r="J27" s="604" t="s">
        <v>324</v>
      </c>
      <c r="K27" s="604" t="s">
        <v>326</v>
      </c>
      <c r="L27" s="604" t="s">
        <v>325</v>
      </c>
    </row>
    <row r="28" spans="2:12" x14ac:dyDescent="0.2">
      <c r="B28" s="347" t="s">
        <v>259</v>
      </c>
      <c r="C28" s="868">
        <v>0</v>
      </c>
      <c r="D28" s="40"/>
      <c r="E28" s="286" t="s">
        <v>181</v>
      </c>
      <c r="F28" s="717">
        <f>F27-F27*0.05</f>
        <v>427.5</v>
      </c>
      <c r="H28" s="387" t="s">
        <v>248</v>
      </c>
      <c r="I28" s="40"/>
      <c r="J28" s="605" t="s">
        <v>248</v>
      </c>
      <c r="K28" s="605" t="s">
        <v>248</v>
      </c>
      <c r="L28" s="605" t="s">
        <v>248</v>
      </c>
    </row>
    <row r="29" spans="2:12" ht="15" x14ac:dyDescent="0.25">
      <c r="B29" s="723" t="s">
        <v>395</v>
      </c>
      <c r="D29" s="40"/>
      <c r="E29" s="286" t="s">
        <v>182</v>
      </c>
      <c r="F29" s="717">
        <f>F27+F27*0.05</f>
        <v>472.5</v>
      </c>
      <c r="H29" s="292">
        <v>45</v>
      </c>
      <c r="I29" s="40"/>
      <c r="J29" s="606">
        <v>30</v>
      </c>
      <c r="K29" s="606">
        <v>30</v>
      </c>
      <c r="L29" s="607">
        <v>45</v>
      </c>
    </row>
    <row r="30" spans="2:12" ht="15" x14ac:dyDescent="0.25">
      <c r="B30" s="381" t="s">
        <v>394</v>
      </c>
      <c r="D30" s="40"/>
      <c r="E30" s="370" t="s">
        <v>249</v>
      </c>
      <c r="F30" s="40"/>
      <c r="G30" s="40"/>
      <c r="H30" s="292">
        <v>90</v>
      </c>
      <c r="I30" s="40"/>
      <c r="J30" s="607">
        <v>50</v>
      </c>
      <c r="K30" s="607">
        <v>50</v>
      </c>
      <c r="L30" s="607">
        <v>90</v>
      </c>
    </row>
    <row r="31" spans="2:12" ht="15" x14ac:dyDescent="0.25">
      <c r="D31" s="40"/>
      <c r="F31" s="40"/>
      <c r="G31" s="40"/>
      <c r="H31" s="292">
        <v>135</v>
      </c>
      <c r="I31" s="40"/>
      <c r="J31" s="607">
        <v>65</v>
      </c>
      <c r="K31" s="607">
        <v>70</v>
      </c>
      <c r="L31" s="607">
        <v>135</v>
      </c>
    </row>
    <row r="32" spans="2:12" ht="15" x14ac:dyDescent="0.25">
      <c r="B32" s="722"/>
      <c r="C32" s="1139"/>
      <c r="D32" s="1141"/>
      <c r="F32" s="40"/>
      <c r="G32" s="40"/>
      <c r="H32" s="292">
        <v>180</v>
      </c>
      <c r="I32" s="40"/>
      <c r="J32" s="607">
        <v>80</v>
      </c>
      <c r="K32" s="607">
        <v>90</v>
      </c>
      <c r="L32" s="607">
        <v>180</v>
      </c>
    </row>
    <row r="33" spans="2:12" ht="15" x14ac:dyDescent="0.25">
      <c r="B33" s="722"/>
      <c r="C33" s="1140"/>
      <c r="D33" s="1142"/>
      <c r="G33" s="40"/>
      <c r="H33" s="292">
        <v>225</v>
      </c>
      <c r="I33" s="40"/>
      <c r="J33" s="607">
        <v>100</v>
      </c>
      <c r="K33" s="607">
        <v>110</v>
      </c>
      <c r="L33" s="607">
        <v>225</v>
      </c>
    </row>
    <row r="34" spans="2:12" ht="15" x14ac:dyDescent="0.25">
      <c r="B34" s="685" t="s">
        <v>368</v>
      </c>
      <c r="C34" s="691"/>
      <c r="D34" s="692"/>
      <c r="F34" s="40"/>
      <c r="H34" s="292">
        <v>270</v>
      </c>
      <c r="J34" s="607">
        <v>115</v>
      </c>
      <c r="K34" s="607">
        <v>130</v>
      </c>
      <c r="L34" s="607">
        <v>270</v>
      </c>
    </row>
    <row r="35" spans="2:12" ht="15" x14ac:dyDescent="0.25">
      <c r="B35" s="686" t="s">
        <v>369</v>
      </c>
      <c r="C35" s="693"/>
      <c r="D35" s="687"/>
      <c r="H35" s="292">
        <v>315</v>
      </c>
      <c r="J35" s="607">
        <v>130</v>
      </c>
      <c r="K35" s="607">
        <v>150</v>
      </c>
      <c r="L35" s="607">
        <v>315</v>
      </c>
    </row>
    <row r="36" spans="2:12" ht="15" x14ac:dyDescent="0.25">
      <c r="B36" s="711" t="s">
        <v>377</v>
      </c>
      <c r="C36" s="713" t="s">
        <v>375</v>
      </c>
      <c r="D36" s="711" t="s">
        <v>376</v>
      </c>
      <c r="H36" s="292">
        <v>360</v>
      </c>
      <c r="J36" s="607">
        <v>150</v>
      </c>
      <c r="K36" s="607">
        <v>170</v>
      </c>
      <c r="L36" s="607">
        <v>360</v>
      </c>
    </row>
    <row r="37" spans="2:12" ht="15" x14ac:dyDescent="0.25">
      <c r="B37" s="684" t="s">
        <v>365</v>
      </c>
      <c r="C37" s="720" t="s">
        <v>406</v>
      </c>
      <c r="D37" s="714" t="s">
        <v>406</v>
      </c>
      <c r="H37" s="292">
        <v>405</v>
      </c>
      <c r="J37" s="607">
        <v>170</v>
      </c>
      <c r="K37" s="607">
        <v>190</v>
      </c>
      <c r="L37" s="607">
        <v>405</v>
      </c>
    </row>
    <row r="38" spans="2:12" ht="15" x14ac:dyDescent="0.25">
      <c r="B38" s="683" t="s">
        <v>366</v>
      </c>
      <c r="C38" s="721" t="s">
        <v>406</v>
      </c>
      <c r="D38" s="715" t="s">
        <v>406</v>
      </c>
      <c r="H38" s="292">
        <v>455</v>
      </c>
      <c r="J38" s="607">
        <v>185</v>
      </c>
      <c r="K38" s="607">
        <v>225</v>
      </c>
      <c r="L38" s="607">
        <v>455</v>
      </c>
    </row>
    <row r="39" spans="2:12" ht="15" x14ac:dyDescent="0.25">
      <c r="B39" s="381" t="s">
        <v>392</v>
      </c>
      <c r="J39" s="18"/>
      <c r="K39" s="18"/>
      <c r="L39" s="18"/>
    </row>
    <row r="41" spans="2:12" ht="14.25" customHeight="1" x14ac:dyDescent="0.25">
      <c r="B41" s="623" t="s">
        <v>333</v>
      </c>
    </row>
    <row r="42" spans="2:12" ht="14.25" customHeight="1" x14ac:dyDescent="0.2">
      <c r="B42" s="1125"/>
      <c r="C42" s="1126"/>
      <c r="D42" s="1126"/>
      <c r="E42" s="1126"/>
      <c r="F42" s="1126"/>
      <c r="G42" s="1126"/>
      <c r="H42" s="1126"/>
      <c r="I42" s="1126"/>
      <c r="J42" s="1126"/>
      <c r="K42" s="1126"/>
      <c r="L42" s="1127"/>
    </row>
    <row r="43" spans="2:12" ht="14.25" customHeight="1" x14ac:dyDescent="0.2">
      <c r="B43" s="1128"/>
      <c r="C43" s="1129"/>
      <c r="D43" s="1129"/>
      <c r="E43" s="1129"/>
      <c r="F43" s="1129"/>
      <c r="G43" s="1129"/>
      <c r="H43" s="1129"/>
      <c r="I43" s="1129"/>
      <c r="J43" s="1129"/>
      <c r="K43" s="1129"/>
      <c r="L43" s="1130"/>
    </row>
    <row r="44" spans="2:12" ht="14.25" customHeight="1" x14ac:dyDescent="0.2">
      <c r="B44" s="1128"/>
      <c r="C44" s="1129"/>
      <c r="D44" s="1129"/>
      <c r="E44" s="1129"/>
      <c r="F44" s="1129"/>
      <c r="G44" s="1129"/>
      <c r="H44" s="1129"/>
      <c r="I44" s="1129"/>
      <c r="J44" s="1129"/>
      <c r="K44" s="1129"/>
      <c r="L44" s="1130"/>
    </row>
    <row r="45" spans="2:12" ht="14.25" customHeight="1" x14ac:dyDescent="0.2">
      <c r="B45" s="1128"/>
      <c r="C45" s="1129"/>
      <c r="D45" s="1129"/>
      <c r="E45" s="1129"/>
      <c r="F45" s="1129"/>
      <c r="G45" s="1129"/>
      <c r="H45" s="1129"/>
      <c r="I45" s="1129"/>
      <c r="J45" s="1129"/>
      <c r="K45" s="1129"/>
      <c r="L45" s="1130"/>
    </row>
    <row r="46" spans="2:12" ht="14.25" customHeight="1" x14ac:dyDescent="0.2">
      <c r="B46" s="1128"/>
      <c r="C46" s="1129"/>
      <c r="D46" s="1129"/>
      <c r="E46" s="1129"/>
      <c r="F46" s="1129"/>
      <c r="G46" s="1129"/>
      <c r="H46" s="1129"/>
      <c r="I46" s="1129"/>
      <c r="J46" s="1129"/>
      <c r="K46" s="1129"/>
      <c r="L46" s="1130"/>
    </row>
    <row r="47" spans="2:12" ht="14.25" customHeight="1" x14ac:dyDescent="0.2">
      <c r="B47" s="1128"/>
      <c r="C47" s="1129"/>
      <c r="D47" s="1129"/>
      <c r="E47" s="1129"/>
      <c r="F47" s="1129"/>
      <c r="G47" s="1129"/>
      <c r="H47" s="1129"/>
      <c r="I47" s="1129"/>
      <c r="J47" s="1129"/>
      <c r="K47" s="1129"/>
      <c r="L47" s="1130"/>
    </row>
    <row r="48" spans="2:12" ht="14.25" customHeight="1" x14ac:dyDescent="0.2">
      <c r="B48" s="1128"/>
      <c r="C48" s="1129"/>
      <c r="D48" s="1129"/>
      <c r="E48" s="1129"/>
      <c r="F48" s="1129"/>
      <c r="G48" s="1129"/>
      <c r="H48" s="1129"/>
      <c r="I48" s="1129"/>
      <c r="J48" s="1129"/>
      <c r="K48" s="1129"/>
      <c r="L48" s="1130"/>
    </row>
    <row r="49" spans="2:12" ht="14.25" customHeight="1" x14ac:dyDescent="0.2">
      <c r="B49" s="1128"/>
      <c r="C49" s="1129"/>
      <c r="D49" s="1129"/>
      <c r="E49" s="1129"/>
      <c r="F49" s="1129"/>
      <c r="G49" s="1129"/>
      <c r="H49" s="1129"/>
      <c r="I49" s="1129"/>
      <c r="J49" s="1129"/>
      <c r="K49" s="1129"/>
      <c r="L49" s="1130"/>
    </row>
    <row r="50" spans="2:12" ht="14.25" customHeight="1" x14ac:dyDescent="0.2">
      <c r="B50" s="1128"/>
      <c r="C50" s="1129"/>
      <c r="D50" s="1129"/>
      <c r="E50" s="1129"/>
      <c r="F50" s="1129"/>
      <c r="G50" s="1129"/>
      <c r="H50" s="1129"/>
      <c r="I50" s="1129"/>
      <c r="J50" s="1129"/>
      <c r="K50" s="1129"/>
      <c r="L50" s="1130"/>
    </row>
    <row r="51" spans="2:12" ht="14.25" customHeight="1" x14ac:dyDescent="0.2">
      <c r="B51" s="1128"/>
      <c r="C51" s="1129"/>
      <c r="D51" s="1129"/>
      <c r="E51" s="1129"/>
      <c r="F51" s="1129"/>
      <c r="G51" s="1129"/>
      <c r="H51" s="1129"/>
      <c r="I51" s="1129"/>
      <c r="J51" s="1129"/>
      <c r="K51" s="1129"/>
      <c r="L51" s="1130"/>
    </row>
    <row r="52" spans="2:12" ht="14.25" customHeight="1" x14ac:dyDescent="0.2">
      <c r="B52" s="1128"/>
      <c r="C52" s="1129"/>
      <c r="D52" s="1129"/>
      <c r="E52" s="1129"/>
      <c r="F52" s="1129"/>
      <c r="G52" s="1129"/>
      <c r="H52" s="1129"/>
      <c r="I52" s="1129"/>
      <c r="J52" s="1129"/>
      <c r="K52" s="1129"/>
      <c r="L52" s="1130"/>
    </row>
    <row r="53" spans="2:12" ht="14.25" customHeight="1" x14ac:dyDescent="0.2">
      <c r="B53" s="1128"/>
      <c r="C53" s="1129"/>
      <c r="D53" s="1129"/>
      <c r="E53" s="1129"/>
      <c r="F53" s="1129"/>
      <c r="G53" s="1129"/>
      <c r="H53" s="1129"/>
      <c r="I53" s="1129"/>
      <c r="J53" s="1129"/>
      <c r="K53" s="1129"/>
      <c r="L53" s="1130"/>
    </row>
    <row r="54" spans="2:12" ht="14.25" customHeight="1" x14ac:dyDescent="0.2">
      <c r="B54" s="1128"/>
      <c r="C54" s="1129"/>
      <c r="D54" s="1129"/>
      <c r="E54" s="1129"/>
      <c r="F54" s="1129"/>
      <c r="G54" s="1129"/>
      <c r="H54" s="1129"/>
      <c r="I54" s="1129"/>
      <c r="J54" s="1129"/>
      <c r="K54" s="1129"/>
      <c r="L54" s="1130"/>
    </row>
    <row r="55" spans="2:12" ht="14.25" customHeight="1" x14ac:dyDescent="0.2">
      <c r="B55" s="1128"/>
      <c r="C55" s="1129"/>
      <c r="D55" s="1129"/>
      <c r="E55" s="1129"/>
      <c r="F55" s="1129"/>
      <c r="G55" s="1129"/>
      <c r="H55" s="1129"/>
      <c r="I55" s="1129"/>
      <c r="J55" s="1129"/>
      <c r="K55" s="1129"/>
      <c r="L55" s="1130"/>
    </row>
    <row r="56" spans="2:12" ht="14.25" customHeight="1" x14ac:dyDescent="0.2">
      <c r="B56" s="1128"/>
      <c r="C56" s="1129"/>
      <c r="D56" s="1129"/>
      <c r="E56" s="1129"/>
      <c r="F56" s="1129"/>
      <c r="G56" s="1129"/>
      <c r="H56" s="1129"/>
      <c r="I56" s="1129"/>
      <c r="J56" s="1129"/>
      <c r="K56" s="1129"/>
      <c r="L56" s="1130"/>
    </row>
    <row r="57" spans="2:12" ht="15" customHeight="1" x14ac:dyDescent="0.2">
      <c r="B57" s="1131"/>
      <c r="C57" s="1132"/>
      <c r="D57" s="1132"/>
      <c r="E57" s="1132"/>
      <c r="F57" s="1132"/>
      <c r="G57" s="1132"/>
      <c r="H57" s="1132"/>
      <c r="I57" s="1132"/>
      <c r="J57" s="1132"/>
      <c r="K57" s="1132"/>
      <c r="L57" s="1133"/>
    </row>
  </sheetData>
  <sheetProtection algorithmName="SHA-512" hashValue="kgLS/ewGjj2PYVHC6qH0uVm2029bBz9O3jX2/WwiX6qD3fQeqFslsm+lNuVoLjaELtsDArm7cuiRs9t7uPHx8w==" saltValue="V5OvASKPSgc3ErkeEn7D1w==" spinCount="100000" sheet="1" formatCells="0" formatColumns="0" formatRows="0" insertColumns="0" insertRows="0" insertHyperlinks="0" deleteColumns="0" deleteRows="0" sort="0" autoFilter="0" pivotTables="0"/>
  <mergeCells count="16">
    <mergeCell ref="B6:C7"/>
    <mergeCell ref="B8:C8"/>
    <mergeCell ref="E17:L17"/>
    <mergeCell ref="B2:N2"/>
    <mergeCell ref="I10:I11"/>
    <mergeCell ref="J10:J11"/>
    <mergeCell ref="H10:H11"/>
    <mergeCell ref="B12:F13"/>
    <mergeCell ref="B42:L57"/>
    <mergeCell ref="E24:F24"/>
    <mergeCell ref="I20:I21"/>
    <mergeCell ref="J20:J21"/>
    <mergeCell ref="E20:F20"/>
    <mergeCell ref="E21:F21"/>
    <mergeCell ref="C32:C33"/>
    <mergeCell ref="D32:D33"/>
  </mergeCells>
  <dataValidations count="5">
    <dataValidation type="list" allowBlank="1" showInputMessage="1" showErrorMessage="1" sqref="G4" xr:uid="{00000000-0002-0000-0200-000000000000}">
      <formula1>"Seleccionar,Guest1,Guest2,Guest3"</formula1>
    </dataValidation>
    <dataValidation type="list" allowBlank="1" showInputMessage="1" showErrorMessage="1" sqref="C26" xr:uid="{00000000-0002-0000-0200-000001000000}">
      <formula1>"'ERROR,OK"</formula1>
    </dataValidation>
    <dataValidation type="list" allowBlank="1" showInputMessage="1" showErrorMessage="1" sqref="D37:D38" xr:uid="{00000000-0002-0000-0200-000002000000}">
      <formula1>"'+++,TBH,JGL"</formula1>
    </dataValidation>
    <dataValidation type="list" allowBlank="1" showInputMessage="1" showErrorMessage="1" sqref="C37:C38" xr:uid="{00000000-0002-0000-0200-000003000000}">
      <formula1>"'+++,Cumple,No Cumple"</formula1>
    </dataValidation>
    <dataValidation type="list" allowBlank="1" showInputMessage="1" showErrorMessage="1" sqref="F10" xr:uid="{00000000-0002-0000-0200-000004000000}">
      <formula1>"'+++,SI,NO"</formula1>
    </dataValidation>
  </dataValidations>
  <hyperlinks>
    <hyperlink ref="G6" r:id="rId1" xr:uid="{3067DD6D-A93E-4A5B-A931-C1463FD20599}"/>
    <hyperlink ref="G8" r:id="rId2" xr:uid="{E2162803-C01C-467E-8185-0AF25F5C5D3D}"/>
  </hyperlinks>
  <pageMargins left="0.7" right="0.7" top="0.75" bottom="0.75" header="0.3" footer="0.3"/>
  <pageSetup orientation="portrait" r:id="rId3"/>
  <legacyDrawing r:id="rId4"/>
  <extLst>
    <ext xmlns:x14="http://schemas.microsoft.com/office/spreadsheetml/2009/9/main" uri="{78C0D931-6437-407d-A8EE-F0AAD7539E65}">
      <x14:conditionalFormattings>
        <x14:conditionalFormatting xmlns:xm="http://schemas.microsoft.com/office/excel/2006/main">
          <x14:cfRule type="expression" priority="3" id="{5812CFDE-CCAC-4068-8116-C77E53907CCB}">
            <xm:f>Dia0!$J$66</xm:f>
            <x14:dxf>
              <fill>
                <patternFill>
                  <bgColor rgb="FF00B050"/>
                </patternFill>
              </fill>
            </x14:dxf>
          </x14:cfRule>
          <xm:sqref>B12</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IB1440"/>
  <sheetViews>
    <sheetView showGridLines="0" zoomScaleNormal="100" workbookViewId="0">
      <selection activeCell="G3" sqref="G3:K3"/>
    </sheetView>
  </sheetViews>
  <sheetFormatPr baseColWidth="10" defaultColWidth="10.85546875" defaultRowHeight="15" x14ac:dyDescent="0.25"/>
  <cols>
    <col min="1" max="1" width="3" style="169" customWidth="1"/>
    <col min="2" max="2" width="16.42578125" style="760" customWidth="1"/>
    <col min="3" max="3" width="15.7109375" style="760" customWidth="1"/>
    <col min="4" max="5" width="15.7109375" style="491" customWidth="1"/>
    <col min="6" max="6" width="15.7109375" style="21" customWidth="1"/>
    <col min="7" max="7" width="12" style="169" bestFit="1" customWidth="1"/>
    <col min="8" max="8" width="11.28515625" style="169" customWidth="1"/>
    <col min="9" max="9" width="8.42578125" style="169" customWidth="1"/>
    <col min="10" max="10" width="15.28515625" style="169" customWidth="1"/>
    <col min="11" max="11" width="12.140625" style="169" customWidth="1"/>
    <col min="12" max="12" width="3.42578125" style="169" customWidth="1"/>
    <col min="13" max="13" width="15.7109375" style="169" customWidth="1"/>
    <col min="14" max="14" width="3.42578125" style="21" customWidth="1"/>
    <col min="15" max="15" width="23.140625" style="759" customWidth="1"/>
    <col min="16" max="17" width="12.140625" style="759" customWidth="1"/>
    <col min="18" max="18" width="14.85546875" style="169" customWidth="1"/>
    <col min="19" max="19" width="13.28515625" style="47" customWidth="1"/>
    <col min="20" max="20" width="13.85546875" style="169" customWidth="1"/>
    <col min="21" max="21" width="21.42578125" style="21" customWidth="1"/>
    <col min="22" max="24" width="9.28515625" style="21" customWidth="1"/>
    <col min="25" max="25" width="10" style="21" customWidth="1"/>
    <col min="26" max="26" width="14.28515625" style="21" customWidth="1"/>
    <col min="27" max="27" width="10" style="21" customWidth="1"/>
    <col min="28" max="28" width="2.85546875" style="21" customWidth="1"/>
    <col min="29" max="29" width="2.85546875" style="169" customWidth="1"/>
    <col min="30" max="30" width="23.7109375" style="491" customWidth="1"/>
    <col min="31" max="31" width="15" style="491" customWidth="1"/>
    <col min="32" max="32" width="12.42578125" style="169" bestFit="1" customWidth="1"/>
    <col min="33" max="33" width="11.42578125" style="169" customWidth="1"/>
    <col min="34" max="35" width="10.85546875" style="169"/>
    <col min="36" max="36" width="20.85546875" style="169" bestFit="1" customWidth="1"/>
    <col min="37" max="37" width="12.85546875" style="169" customWidth="1"/>
    <col min="38" max="38" width="10.85546875" style="791"/>
    <col min="39" max="39" width="16.42578125" style="806" customWidth="1"/>
    <col min="40" max="46" width="10.85546875" style="806"/>
    <col min="47" max="47" width="10.85546875" style="791"/>
    <col min="48" max="48" width="16.42578125" style="791" customWidth="1"/>
    <col min="49" max="66" width="10.85546875" style="791"/>
    <col min="67" max="67" width="13.28515625" style="791" bestFit="1" customWidth="1"/>
    <col min="68" max="68" width="10.85546875" style="791"/>
    <col min="69" max="69" width="15.42578125" style="806" bestFit="1" customWidth="1"/>
    <col min="70" max="72" width="10.85546875" style="806"/>
    <col min="73" max="73" width="10.85546875" style="791"/>
    <col min="74" max="75" width="15.42578125" style="791" bestFit="1" customWidth="1"/>
    <col min="76" max="76" width="15.42578125" style="791" customWidth="1"/>
    <col min="77" max="78" width="10.85546875" style="791"/>
    <col min="79" max="79" width="16.7109375" style="791" customWidth="1"/>
    <col min="80" max="84" width="10.85546875" style="791"/>
    <col min="85" max="86" width="15.42578125" style="791" bestFit="1" customWidth="1"/>
    <col min="87" max="87" width="15.42578125" style="791" customWidth="1"/>
    <col min="88" max="236" width="10.85546875" style="791"/>
    <col min="237" max="16384" width="10.85546875" style="169"/>
  </cols>
  <sheetData>
    <row r="1" spans="1:87" ht="15.75" thickBot="1" x14ac:dyDescent="0.3">
      <c r="A1" s="791"/>
      <c r="B1" s="791"/>
      <c r="C1" s="791"/>
      <c r="D1" s="791"/>
      <c r="E1" s="791"/>
      <c r="F1" s="759"/>
      <c r="N1" s="169"/>
      <c r="O1" s="169"/>
      <c r="P1" s="169"/>
      <c r="Q1" s="169"/>
      <c r="S1" s="169"/>
      <c r="U1" s="169"/>
      <c r="V1" s="169"/>
      <c r="Z1" s="759"/>
      <c r="AM1" s="861" t="s">
        <v>466</v>
      </c>
      <c r="AN1" s="861" t="s">
        <v>467</v>
      </c>
      <c r="AO1" s="862" t="s">
        <v>468</v>
      </c>
      <c r="AP1" s="862" t="s">
        <v>126</v>
      </c>
      <c r="AQ1" s="862" t="s">
        <v>127</v>
      </c>
      <c r="AR1" s="862" t="s">
        <v>470</v>
      </c>
      <c r="AS1" s="862" t="s">
        <v>471</v>
      </c>
      <c r="AT1" s="862" t="s">
        <v>472</v>
      </c>
      <c r="AV1" s="861" t="s">
        <v>466</v>
      </c>
      <c r="AW1" s="861" t="s">
        <v>467</v>
      </c>
      <c r="AX1" s="862" t="s">
        <v>468</v>
      </c>
      <c r="AY1" s="862" t="s">
        <v>126</v>
      </c>
      <c r="AZ1" s="862" t="s">
        <v>127</v>
      </c>
      <c r="BB1" s="813" t="s">
        <v>310</v>
      </c>
      <c r="BC1" s="813" t="s">
        <v>312</v>
      </c>
      <c r="BD1" s="813" t="s">
        <v>311</v>
      </c>
      <c r="BE1" s="813" t="s">
        <v>126</v>
      </c>
      <c r="BF1" s="817" t="s">
        <v>314</v>
      </c>
      <c r="BH1" s="813" t="s">
        <v>310</v>
      </c>
      <c r="BI1" s="813" t="s">
        <v>46</v>
      </c>
      <c r="BJ1" s="813" t="s">
        <v>311</v>
      </c>
      <c r="BK1" s="813" t="s">
        <v>126</v>
      </c>
      <c r="BL1" s="813" t="s">
        <v>313</v>
      </c>
      <c r="BQ1" s="791"/>
      <c r="BR1" s="791"/>
      <c r="BS1" s="791"/>
      <c r="BT1" s="791"/>
      <c r="BW1" s="818">
        <f>BO4</f>
        <v>44958.463888888888</v>
      </c>
      <c r="CA1" s="797"/>
      <c r="CB1" s="803"/>
      <c r="CC1" s="804"/>
      <c r="CF1" s="798"/>
      <c r="CG1" s="818">
        <f>BO3</f>
        <v>44958.411111111112</v>
      </c>
      <c r="CH1" s="818">
        <f>BO4</f>
        <v>44958.463888888888</v>
      </c>
      <c r="CI1" s="799"/>
    </row>
    <row r="2" spans="1:87" ht="15.75" thickBot="1" x14ac:dyDescent="0.3">
      <c r="A2" s="791"/>
      <c r="B2" s="1195" t="s">
        <v>55</v>
      </c>
      <c r="C2" s="1196"/>
      <c r="D2" s="1196"/>
      <c r="E2" s="1197"/>
      <c r="F2" s="749"/>
      <c r="G2" s="1204" t="s">
        <v>263</v>
      </c>
      <c r="H2" s="1205"/>
      <c r="I2" s="1205"/>
      <c r="J2" s="1205"/>
      <c r="K2" s="1206"/>
      <c r="L2" s="493"/>
      <c r="M2" s="494"/>
      <c r="O2" s="1192" t="s">
        <v>264</v>
      </c>
      <c r="P2" s="1193"/>
      <c r="Q2" s="1193"/>
      <c r="R2" s="1193"/>
      <c r="S2" s="1193"/>
      <c r="T2" s="1193"/>
      <c r="U2" s="1194"/>
      <c r="X2" s="1186" t="s">
        <v>317</v>
      </c>
      <c r="Y2" s="1187"/>
      <c r="Z2" s="1187"/>
      <c r="AA2" s="1188"/>
      <c r="AB2" s="18"/>
      <c r="AD2" s="495" t="s">
        <v>278</v>
      </c>
      <c r="AE2" s="495" t="s">
        <v>53</v>
      </c>
      <c r="AJ2" s="496"/>
      <c r="AK2" s="496"/>
      <c r="AM2" s="790">
        <v>44958.411111111112</v>
      </c>
      <c r="AN2" s="789">
        <v>1</v>
      </c>
      <c r="AO2" s="789">
        <v>0</v>
      </c>
      <c r="AP2" s="789" t="s">
        <v>305</v>
      </c>
      <c r="AQ2" s="789">
        <v>258.11659900000001</v>
      </c>
      <c r="AR2" s="789">
        <v>180878</v>
      </c>
      <c r="AS2" s="789">
        <v>138798</v>
      </c>
      <c r="AT2" s="789">
        <v>22.661999999999999</v>
      </c>
      <c r="AV2" s="790">
        <v>44958.411111111112</v>
      </c>
      <c r="AW2" s="789">
        <v>1</v>
      </c>
      <c r="AX2" s="789">
        <v>0</v>
      </c>
      <c r="AY2" s="789" t="s">
        <v>305</v>
      </c>
      <c r="AZ2" s="789">
        <v>0.63290000000000002</v>
      </c>
      <c r="BB2" s="793" t="str">
        <f>IFERROR((AO2*10)+AP2, "--")</f>
        <v>--</v>
      </c>
      <c r="BC2" s="791">
        <f>AQ2</f>
        <v>258.11659900000001</v>
      </c>
      <c r="BD2" s="814">
        <v>1</v>
      </c>
      <c r="BE2" s="793">
        <v>1</v>
      </c>
      <c r="BF2" s="819">
        <f>IFERROR(VLOOKUP(BD2, $BB$2:$BC$250, 2, FALSE), "---")</f>
        <v>-0.101081</v>
      </c>
      <c r="BH2" s="793" t="str">
        <f>IFERROR((AX2*10)+AY2, "--")</f>
        <v>--</v>
      </c>
      <c r="BI2" s="807">
        <f>AZ2</f>
        <v>0.63290000000000002</v>
      </c>
      <c r="BJ2" s="814">
        <v>1</v>
      </c>
      <c r="BK2" s="793">
        <v>1</v>
      </c>
      <c r="BL2" s="807">
        <f>IFERROR(VLOOKUP(BJ2, $BH$2:$BI$250, 2, FALSE), "---")</f>
        <v>6.4570000000000002E-2</v>
      </c>
      <c r="BN2" s="820" t="s">
        <v>285</v>
      </c>
      <c r="BO2" s="821">
        <f>AD5</f>
        <v>44958.411111111112</v>
      </c>
      <c r="BQ2" s="797"/>
      <c r="BR2" s="791"/>
      <c r="BS2" s="791"/>
      <c r="BT2" s="791"/>
      <c r="BW2" s="816">
        <v>6.9444444444444447E-4</v>
      </c>
      <c r="CA2" s="797"/>
      <c r="CB2" s="803"/>
      <c r="CC2" s="804"/>
      <c r="CG2" s="822" t="e">
        <f>MATCH(CG1,CA1:CA5600, 1)</f>
        <v>#N/A</v>
      </c>
      <c r="CH2" s="823" t="e">
        <f>MATCH(CH1,CA1:CA5600, 1)</f>
        <v>#N/A</v>
      </c>
      <c r="CI2" s="824" t="e">
        <f>CH2+2+CI7</f>
        <v>#N/A</v>
      </c>
    </row>
    <row r="3" spans="1:87" ht="15.75" thickBot="1" x14ac:dyDescent="0.3">
      <c r="A3" s="791"/>
      <c r="B3" s="1198"/>
      <c r="C3" s="1199"/>
      <c r="D3" s="1199"/>
      <c r="E3" s="1200"/>
      <c r="F3" s="749"/>
      <c r="G3" s="1180" t="s">
        <v>462</v>
      </c>
      <c r="H3" s="1181"/>
      <c r="I3" s="1181"/>
      <c r="J3" s="1181"/>
      <c r="K3" s="1182"/>
      <c r="M3" s="497"/>
      <c r="O3" s="498" t="s">
        <v>163</v>
      </c>
      <c r="P3" s="499" t="s">
        <v>91</v>
      </c>
      <c r="Q3" s="234">
        <f>P4</f>
        <v>9</v>
      </c>
      <c r="R3" s="234">
        <f>Q3+1</f>
        <v>10</v>
      </c>
      <c r="S3" s="234">
        <f>R3+1</f>
        <v>11</v>
      </c>
      <c r="T3" s="234">
        <f>S3+1</f>
        <v>12</v>
      </c>
      <c r="U3" s="500"/>
      <c r="X3" s="1189" t="s">
        <v>464</v>
      </c>
      <c r="Y3" s="1190"/>
      <c r="Z3" s="1190"/>
      <c r="AA3" s="1191"/>
      <c r="AB3" s="18"/>
      <c r="AD3" s="501" t="s">
        <v>267</v>
      </c>
      <c r="AE3" s="501" t="s">
        <v>266</v>
      </c>
      <c r="AG3" s="502"/>
      <c r="AJ3" s="496"/>
      <c r="AK3" s="496"/>
      <c r="AM3" s="790">
        <v>44958.411111111112</v>
      </c>
      <c r="AN3" s="789">
        <v>1</v>
      </c>
      <c r="AO3" s="789">
        <v>0</v>
      </c>
      <c r="AP3" s="789" t="s">
        <v>305</v>
      </c>
      <c r="AQ3" s="789">
        <v>0.41323300000000002</v>
      </c>
      <c r="AR3" s="789">
        <v>180880</v>
      </c>
      <c r="AS3" s="789">
        <v>138802</v>
      </c>
      <c r="AT3" s="789">
        <v>22.661000000000001</v>
      </c>
      <c r="AV3" s="790">
        <v>44958.411111111112</v>
      </c>
      <c r="AW3" s="789">
        <v>1</v>
      </c>
      <c r="AX3" s="789">
        <v>0</v>
      </c>
      <c r="AY3" s="789" t="s">
        <v>305</v>
      </c>
      <c r="AZ3" s="789">
        <v>-0.16819999999999999</v>
      </c>
      <c r="BB3" s="793" t="str">
        <f t="shared" ref="BB3:BB66" si="0">IFERROR((AO3*10)+AP3, "--")</f>
        <v>--</v>
      </c>
      <c r="BC3" s="791">
        <f t="shared" ref="BC3:BC66" si="1">AQ3</f>
        <v>0.41323300000000002</v>
      </c>
      <c r="BD3" s="814">
        <v>2</v>
      </c>
      <c r="BE3" s="793">
        <v>2</v>
      </c>
      <c r="BF3" s="819">
        <f t="shared" ref="BF3:BF49" si="2">IFERROR(VLOOKUP(BD3, $BB$2:$BC$250, 2, FALSE), "---")</f>
        <v>0.105432</v>
      </c>
      <c r="BH3" s="793" t="str">
        <f t="shared" ref="BH3:BH66" si="3">IFERROR((AX3*10)+AY3, "--")</f>
        <v>--</v>
      </c>
      <c r="BI3" s="807">
        <f t="shared" ref="BI3:BI66" si="4">AZ3</f>
        <v>-0.16819999999999999</v>
      </c>
      <c r="BJ3" s="814">
        <v>2</v>
      </c>
      <c r="BK3" s="793">
        <v>2</v>
      </c>
      <c r="BL3" s="807">
        <f t="shared" ref="BL3:BL49" si="5">IFERROR(VLOOKUP(BJ3, $BH$2:$BI$250, 2, FALSE), "---")</f>
        <v>0.37030000000000002</v>
      </c>
      <c r="BN3" s="825" t="s">
        <v>284</v>
      </c>
      <c r="BO3" s="826">
        <f>MIN(AD5:AD300)</f>
        <v>44958.411111111112</v>
      </c>
      <c r="BQ3" s="797"/>
      <c r="BR3" s="791"/>
      <c r="BS3" s="791"/>
      <c r="BT3" s="791"/>
      <c r="BV3" s="827">
        <f>BO3</f>
        <v>44958.411111111112</v>
      </c>
      <c r="BW3" s="828">
        <f>BW1+BW2</f>
        <v>44958.464583333334</v>
      </c>
      <c r="BX3" s="800"/>
      <c r="CA3" s="797"/>
      <c r="CB3" s="803"/>
      <c r="CC3" s="804"/>
      <c r="CG3" s="829" t="e">
        <f>INDEX(CA1:CA5600, (CG2+CG7), 1)</f>
        <v>#N/A</v>
      </c>
      <c r="CH3" s="828" t="e">
        <f>INDEX(CA1:CA5600, CH2, 1)</f>
        <v>#N/A</v>
      </c>
      <c r="CI3" s="829" t="e">
        <f>INDEX(CA1:CA5600, CI2, 1)</f>
        <v>#N/A</v>
      </c>
    </row>
    <row r="4" spans="1:87" ht="15.75" thickBot="1" x14ac:dyDescent="0.3">
      <c r="A4" s="791"/>
      <c r="B4" s="1198"/>
      <c r="C4" s="1199"/>
      <c r="D4" s="1199"/>
      <c r="E4" s="1200"/>
      <c r="F4" s="749"/>
      <c r="G4" s="596"/>
      <c r="H4" s="503"/>
      <c r="M4" s="497"/>
      <c r="O4" s="504" t="s">
        <v>161</v>
      </c>
      <c r="P4" s="165">
        <f>MIN(AF5:AF296)</f>
        <v>9</v>
      </c>
      <c r="Q4" s="243">
        <f>IF(ISNUMBER(AG4), MIN(AG5:AG296), "-")</f>
        <v>22.594000000000001</v>
      </c>
      <c r="R4" s="243">
        <f>IF(ISNUMBER(AH4), MIN(AH5:AH296), "-")</f>
        <v>22.34</v>
      </c>
      <c r="S4" s="243">
        <f>IF(ISNUMBER(AI4), MIN(AI5:AI296), "-")</f>
        <v>22.349</v>
      </c>
      <c r="T4" s="243" t="str">
        <f>IF(ISNUMBER(AJ4), MIN(AJ5:AJ296), "-")</f>
        <v>-</v>
      </c>
      <c r="U4" s="235" t="s">
        <v>166</v>
      </c>
      <c r="AA4" s="76"/>
      <c r="AB4" s="76"/>
      <c r="AD4" s="505" t="s">
        <v>265</v>
      </c>
      <c r="AE4" s="506" t="s">
        <v>265</v>
      </c>
      <c r="AF4" s="240"/>
      <c r="AG4" s="242">
        <f>IFERROR(AVERAGE(AG5:AG305), "-")</f>
        <v>22.632846153846153</v>
      </c>
      <c r="AH4" s="242">
        <f>IFERROR(AVERAGE(AH5:AH300), "-")</f>
        <v>22.421723809523819</v>
      </c>
      <c r="AI4" s="242">
        <f>IFERROR(AVERAGE(AI5:AI300), "-")</f>
        <v>22.355733333333337</v>
      </c>
      <c r="AJ4" s="242" t="str">
        <f>IFERROR(AVERAGE(AJ5:AJ300), "-")</f>
        <v>-</v>
      </c>
      <c r="AK4" s="225" t="s">
        <v>97</v>
      </c>
      <c r="AM4" s="790">
        <v>44958.411805555559</v>
      </c>
      <c r="AN4" s="789">
        <v>1</v>
      </c>
      <c r="AO4" s="789">
        <v>0</v>
      </c>
      <c r="AP4" s="789" t="s">
        <v>305</v>
      </c>
      <c r="AQ4" s="789">
        <v>-7.4925000000000005E-2</v>
      </c>
      <c r="AR4" s="789">
        <v>180912</v>
      </c>
      <c r="AS4" s="789">
        <v>138827</v>
      </c>
      <c r="AT4" s="789">
        <v>22.66</v>
      </c>
      <c r="AV4" s="788">
        <v>44958.411805555559</v>
      </c>
      <c r="AW4" s="787">
        <v>1</v>
      </c>
      <c r="AX4" s="786">
        <v>0</v>
      </c>
      <c r="AY4" s="786" t="s">
        <v>305</v>
      </c>
      <c r="AZ4" s="863">
        <v>0.54279999999999995</v>
      </c>
      <c r="BB4" s="793" t="str">
        <f t="shared" si="0"/>
        <v>--</v>
      </c>
      <c r="BC4" s="791">
        <f t="shared" si="1"/>
        <v>-7.4925000000000005E-2</v>
      </c>
      <c r="BD4" s="814">
        <v>3</v>
      </c>
      <c r="BE4" s="793">
        <v>3</v>
      </c>
      <c r="BF4" s="819">
        <f t="shared" si="2"/>
        <v>-0.14440800000000001</v>
      </c>
      <c r="BH4" s="793" t="str">
        <f t="shared" si="3"/>
        <v>--</v>
      </c>
      <c r="BI4" s="807">
        <f t="shared" si="4"/>
        <v>0.54279999999999995</v>
      </c>
      <c r="BJ4" s="814">
        <v>3</v>
      </c>
      <c r="BK4" s="793">
        <v>3</v>
      </c>
      <c r="BL4" s="807">
        <f t="shared" si="5"/>
        <v>-3.2730000000000002E-2</v>
      </c>
      <c r="BN4" s="830" t="s">
        <v>283</v>
      </c>
      <c r="BO4" s="826">
        <f>MAX(AD5:AD300)</f>
        <v>44958.463888888888</v>
      </c>
      <c r="BQ4" s="797"/>
      <c r="BR4" s="791"/>
      <c r="BS4" s="791"/>
      <c r="BT4" s="791"/>
      <c r="BV4" s="831" t="e">
        <f>MATCH(BV3,BQ2:BQ2800, 1)</f>
        <v>#N/A</v>
      </c>
      <c r="BW4" s="798" t="e">
        <f>MATCH(BW3,BQ2:BQ2800, 1)</f>
        <v>#N/A</v>
      </c>
      <c r="BX4" s="823" t="e">
        <f>BW4+1</f>
        <v>#N/A</v>
      </c>
      <c r="CA4" s="797"/>
      <c r="CB4" s="803"/>
      <c r="CC4" s="804"/>
      <c r="CG4" s="832" t="e">
        <f>CG2+CG7</f>
        <v>#N/A</v>
      </c>
    </row>
    <row r="5" spans="1:87" ht="15.75" thickBot="1" x14ac:dyDescent="0.3">
      <c r="A5" s="791"/>
      <c r="B5" s="1198"/>
      <c r="C5" s="1199"/>
      <c r="D5" s="1199"/>
      <c r="E5" s="1200"/>
      <c r="F5" s="749"/>
      <c r="G5" s="294" t="s">
        <v>2</v>
      </c>
      <c r="H5" s="295" t="s">
        <v>67</v>
      </c>
      <c r="I5" s="295" t="s">
        <v>246</v>
      </c>
      <c r="J5" s="295" t="s">
        <v>67</v>
      </c>
      <c r="K5" s="170" t="s">
        <v>13</v>
      </c>
      <c r="M5" s="497"/>
      <c r="N5" s="169"/>
      <c r="O5" s="504" t="s">
        <v>162</v>
      </c>
      <c r="P5" s="165">
        <f>MAX(AF5:AF296)</f>
        <v>11</v>
      </c>
      <c r="Q5" s="244">
        <f>IF(ISNUMBER(AG4), MAX(AG5:AG296), "-")</f>
        <v>22.661999999999999</v>
      </c>
      <c r="R5" s="244">
        <f>IF(ISNUMBER(AH4), MAX(AH5:AH296), "-")</f>
        <v>22.588999999999999</v>
      </c>
      <c r="S5" s="244">
        <f>IF(ISNUMBER(AI4), MAX(AI5:AI296), "-")</f>
        <v>22.361999999999998</v>
      </c>
      <c r="T5" s="244" t="str">
        <f>IF(ISNUMBER(AJ4), MAX(AJ5:AJ296), "-")</f>
        <v>-</v>
      </c>
      <c r="U5" s="236" t="s">
        <v>167</v>
      </c>
      <c r="X5" s="1186" t="s">
        <v>318</v>
      </c>
      <c r="Y5" s="1187"/>
      <c r="Z5" s="1187"/>
      <c r="AA5" s="1188"/>
      <c r="AC5" s="503"/>
      <c r="AD5" s="608">
        <f t="shared" ref="AD5:AD68" si="6">IF(AM2="", "-", AM2)</f>
        <v>44958.411111111112</v>
      </c>
      <c r="AE5" s="607">
        <f t="shared" ref="AE5:AE68" si="7">IF(AT2="", "-", AT2)</f>
        <v>22.661999999999999</v>
      </c>
      <c r="AF5" s="196">
        <f>IF(ISNUMBER(AE5), HOUR(AD5), "-")</f>
        <v>9</v>
      </c>
      <c r="AG5" s="168">
        <f t="shared" ref="AG5:AG68" si="8">IF(AF5=$Q$3, AE5, "-")</f>
        <v>22.661999999999999</v>
      </c>
      <c r="AH5" s="168" t="str">
        <f t="shared" ref="AH5:AH68" si="9">IF(AF5=$R$3, AE5, "-")</f>
        <v>-</v>
      </c>
      <c r="AI5" s="168" t="str">
        <f t="shared" ref="AI5:AI68" si="10">IF(AF5=$S$3, AE5, "-")</f>
        <v>-</v>
      </c>
      <c r="AJ5" s="168" t="str">
        <f t="shared" ref="AJ5:AJ68" si="11">IF(AF5=$T$3, AE5, "-")</f>
        <v>-</v>
      </c>
      <c r="AK5" s="197" t="s">
        <v>165</v>
      </c>
      <c r="AM5" s="790">
        <v>44958.412499999999</v>
      </c>
      <c r="AN5" s="789">
        <v>1</v>
      </c>
      <c r="AO5" s="789">
        <v>0</v>
      </c>
      <c r="AP5" s="789" t="s">
        <v>305</v>
      </c>
      <c r="AQ5" s="789">
        <v>-0.31078499999999998</v>
      </c>
      <c r="AR5" s="789">
        <v>180947</v>
      </c>
      <c r="AS5" s="789">
        <v>138852</v>
      </c>
      <c r="AT5" s="789">
        <v>22.657</v>
      </c>
      <c r="AV5" s="788">
        <v>44958.412499999999</v>
      </c>
      <c r="AW5" s="787">
        <v>1</v>
      </c>
      <c r="AX5" s="786">
        <v>0</v>
      </c>
      <c r="AY5" s="786" t="s">
        <v>305</v>
      </c>
      <c r="AZ5" s="863">
        <v>-0.7661</v>
      </c>
      <c r="BB5" s="793" t="str">
        <f t="shared" si="0"/>
        <v>--</v>
      </c>
      <c r="BC5" s="791">
        <f t="shared" si="1"/>
        <v>-0.31078499999999998</v>
      </c>
      <c r="BD5" s="814">
        <v>4</v>
      </c>
      <c r="BE5" s="793">
        <v>4</v>
      </c>
      <c r="BF5" s="819">
        <f t="shared" si="2"/>
        <v>0.39000899999999999</v>
      </c>
      <c r="BH5" s="793" t="str">
        <f t="shared" si="3"/>
        <v>--</v>
      </c>
      <c r="BI5" s="807">
        <f t="shared" si="4"/>
        <v>-0.7661</v>
      </c>
      <c r="BJ5" s="814">
        <v>4</v>
      </c>
      <c r="BK5" s="793">
        <v>4</v>
      </c>
      <c r="BL5" s="807">
        <f t="shared" si="5"/>
        <v>6.4600000000000005E-2</v>
      </c>
      <c r="BQ5" s="797"/>
      <c r="BR5" s="791"/>
      <c r="BS5" s="791"/>
      <c r="BT5" s="791"/>
      <c r="BV5" s="833" t="e">
        <f>INDEX(BQ2:BR2800, BV4, 1)</f>
        <v>#N/A</v>
      </c>
      <c r="BW5" s="834" t="e">
        <f>INDEX(BQ2:BQ2800, BW4, 1)</f>
        <v>#N/A</v>
      </c>
      <c r="BX5" s="829" t="e">
        <f>INDEX(BQ2:BQ2800, BX4, 1)</f>
        <v>#N/A</v>
      </c>
      <c r="CA5" s="797"/>
      <c r="CB5" s="803"/>
      <c r="CC5" s="804"/>
      <c r="CG5" s="828" t="e">
        <f>INDEX(CA1:CA5600, (CG2+0), 1)</f>
        <v>#N/A</v>
      </c>
      <c r="CI5" s="828" t="e">
        <f>INDEX(CA1:CA5600, CH2, 1)</f>
        <v>#N/A</v>
      </c>
    </row>
    <row r="6" spans="1:87" ht="15" customHeight="1" thickBot="1" x14ac:dyDescent="0.3">
      <c r="A6" s="791"/>
      <c r="B6" s="1198"/>
      <c r="C6" s="1199"/>
      <c r="D6" s="1199"/>
      <c r="E6" s="1200"/>
      <c r="F6" s="749"/>
      <c r="G6" s="507">
        <f>AVERAGE(BF2:BF9)</f>
        <v>7.4574124999999991E-2</v>
      </c>
      <c r="H6" s="507">
        <f>_xlfn.STDEV.S(BF2:BF9)</f>
        <v>0.17845941768803786</v>
      </c>
      <c r="I6" s="507">
        <f>AVERAGE(BL2:BL9)</f>
        <v>7.1579749999999998E-2</v>
      </c>
      <c r="J6" s="507">
        <f>_xlfn.STDEV.S(BL2:BL9)</f>
        <v>0.12975531934237941</v>
      </c>
      <c r="K6" s="126">
        <f t="shared" ref="K6:K11" si="12">IFERROR(I6-G6, "---")</f>
        <v>-2.9943749999999936E-3</v>
      </c>
      <c r="M6" s="508"/>
      <c r="O6" s="509"/>
      <c r="P6" s="510"/>
      <c r="Q6" s="245">
        <f>IFERROR(Q5-Q4, "-")</f>
        <v>6.799999999999784E-2</v>
      </c>
      <c r="R6" s="245">
        <f>IFERROR(R5-R4, "-")</f>
        <v>0.24899999999999878</v>
      </c>
      <c r="S6" s="245">
        <f>IFERROR(S5-S4, "-")</f>
        <v>1.2999999999998124E-2</v>
      </c>
      <c r="T6" s="245" t="str">
        <f>IFERROR(T5-T4, "-")</f>
        <v>-</v>
      </c>
      <c r="U6" s="238" t="s">
        <v>168</v>
      </c>
      <c r="X6" s="1189" t="s">
        <v>465</v>
      </c>
      <c r="Y6" s="1190"/>
      <c r="Z6" s="1190"/>
      <c r="AA6" s="1191"/>
      <c r="AD6" s="608">
        <f t="shared" si="6"/>
        <v>44958.411111111112</v>
      </c>
      <c r="AE6" s="607">
        <f t="shared" si="7"/>
        <v>22.661000000000001</v>
      </c>
      <c r="AF6" s="196">
        <f t="shared" ref="AF6:AF69" si="13">IF(ISNUMBER(AE6), HOUR(AD6), "-")</f>
        <v>9</v>
      </c>
      <c r="AG6" s="168">
        <f t="shared" si="8"/>
        <v>22.661000000000001</v>
      </c>
      <c r="AH6" s="168" t="str">
        <f t="shared" si="9"/>
        <v>-</v>
      </c>
      <c r="AI6" s="168" t="str">
        <f t="shared" si="10"/>
        <v>-</v>
      </c>
      <c r="AJ6" s="168" t="str">
        <f t="shared" si="11"/>
        <v>-</v>
      </c>
      <c r="AM6" s="790">
        <v>44958.412499999999</v>
      </c>
      <c r="AN6" s="789">
        <v>1</v>
      </c>
      <c r="AO6" s="789">
        <v>0</v>
      </c>
      <c r="AP6" s="789" t="s">
        <v>305</v>
      </c>
      <c r="AQ6" s="789">
        <v>1.8891000000000002E-2</v>
      </c>
      <c r="AR6" s="789">
        <v>180968</v>
      </c>
      <c r="AS6" s="789">
        <v>138868</v>
      </c>
      <c r="AT6" s="789">
        <v>22.646999999999998</v>
      </c>
      <c r="AV6" s="788">
        <v>44958.412499999999</v>
      </c>
      <c r="AW6" s="787">
        <v>1</v>
      </c>
      <c r="AX6" s="786">
        <v>0</v>
      </c>
      <c r="AY6" s="786" t="s">
        <v>305</v>
      </c>
      <c r="AZ6" s="863">
        <v>0.2069</v>
      </c>
      <c r="BB6" s="793" t="str">
        <f t="shared" si="0"/>
        <v>--</v>
      </c>
      <c r="BC6" s="791">
        <f t="shared" si="1"/>
        <v>1.8891000000000002E-2</v>
      </c>
      <c r="BD6" s="814">
        <v>5</v>
      </c>
      <c r="BE6" s="793">
        <v>5</v>
      </c>
      <c r="BF6" s="819">
        <f t="shared" si="2"/>
        <v>0.128526</v>
      </c>
      <c r="BH6" s="793" t="str">
        <f t="shared" si="3"/>
        <v>--</v>
      </c>
      <c r="BI6" s="807">
        <f t="shared" si="4"/>
        <v>0.2069</v>
      </c>
      <c r="BJ6" s="814">
        <v>5</v>
      </c>
      <c r="BK6" s="793">
        <v>5</v>
      </c>
      <c r="BL6" s="807">
        <f t="shared" si="5"/>
        <v>3.4029999999999998E-2</v>
      </c>
      <c r="BQ6" s="797"/>
      <c r="BR6" s="791"/>
      <c r="BS6" s="791"/>
      <c r="BT6" s="791"/>
      <c r="BV6" s="824" t="e">
        <f>BV4+1</f>
        <v>#N/A</v>
      </c>
      <c r="BX6" s="824" t="e">
        <f>BX4+1</f>
        <v>#N/A</v>
      </c>
      <c r="CA6" s="797"/>
      <c r="CB6" s="803"/>
      <c r="CC6" s="804"/>
      <c r="CG6" s="835" t="e">
        <f>CG1-CG5</f>
        <v>#N/A</v>
      </c>
      <c r="CI6" s="835" t="e">
        <f>CH1-CI5</f>
        <v>#N/A</v>
      </c>
    </row>
    <row r="7" spans="1:87" ht="15.75" thickBot="1" x14ac:dyDescent="0.3">
      <c r="A7" s="791"/>
      <c r="B7" s="1198"/>
      <c r="C7" s="1199"/>
      <c r="D7" s="1199"/>
      <c r="E7" s="1200"/>
      <c r="F7" s="749"/>
      <c r="G7" s="490">
        <f>AVERAGE(BF10:BF17)</f>
        <v>47.223890375000011</v>
      </c>
      <c r="H7" s="490">
        <f>_xlfn.STDEV.S(BF10:BF17)</f>
        <v>0.30828404480003213</v>
      </c>
      <c r="I7" s="490">
        <f>AVERAGE(BL10:BL17)</f>
        <v>46.766250000000007</v>
      </c>
      <c r="J7" s="511">
        <f>_xlfn.STDEV.S(BL10:BL17)</f>
        <v>0.29242520411209538</v>
      </c>
      <c r="K7" s="126">
        <f t="shared" si="12"/>
        <v>-0.45764037500000398</v>
      </c>
      <c r="N7" s="512"/>
      <c r="O7" s="21"/>
      <c r="P7" s="21"/>
      <c r="Q7" s="21"/>
      <c r="S7" s="169"/>
      <c r="AD7" s="608">
        <f t="shared" si="6"/>
        <v>44958.411805555559</v>
      </c>
      <c r="AE7" s="607">
        <f t="shared" si="7"/>
        <v>22.66</v>
      </c>
      <c r="AF7" s="196">
        <f t="shared" si="13"/>
        <v>9</v>
      </c>
      <c r="AG7" s="168">
        <f t="shared" si="8"/>
        <v>22.66</v>
      </c>
      <c r="AH7" s="168" t="str">
        <f t="shared" si="9"/>
        <v>-</v>
      </c>
      <c r="AI7" s="168" t="str">
        <f t="shared" si="10"/>
        <v>-</v>
      </c>
      <c r="AJ7" s="168" t="str">
        <f t="shared" si="11"/>
        <v>-</v>
      </c>
      <c r="AK7" s="198"/>
      <c r="AM7" s="790">
        <v>44958.413194444445</v>
      </c>
      <c r="AN7" s="789">
        <v>1</v>
      </c>
      <c r="AO7" s="789">
        <v>0</v>
      </c>
      <c r="AP7" s="789" t="s">
        <v>305</v>
      </c>
      <c r="AQ7" s="789">
        <v>2.7411999999999999E-2</v>
      </c>
      <c r="AR7" s="789">
        <v>180973</v>
      </c>
      <c r="AS7" s="789">
        <v>138872</v>
      </c>
      <c r="AT7" s="789">
        <v>22.638999999999999</v>
      </c>
      <c r="AV7" s="788">
        <v>44958.413194444445</v>
      </c>
      <c r="AW7" s="787">
        <v>1</v>
      </c>
      <c r="AX7" s="786">
        <v>0</v>
      </c>
      <c r="AY7" s="786" t="s">
        <v>305</v>
      </c>
      <c r="AZ7" s="863">
        <v>0.60150000000000003</v>
      </c>
      <c r="BB7" s="793" t="str">
        <f t="shared" si="0"/>
        <v>--</v>
      </c>
      <c r="BC7" s="791">
        <f t="shared" si="1"/>
        <v>2.7411999999999999E-2</v>
      </c>
      <c r="BD7" s="814">
        <v>6</v>
      </c>
      <c r="BE7" s="793">
        <v>6</v>
      </c>
      <c r="BF7" s="819">
        <f t="shared" si="2"/>
        <v>0.179091</v>
      </c>
      <c r="BH7" s="793" t="str">
        <f t="shared" si="3"/>
        <v>--</v>
      </c>
      <c r="BI7" s="807">
        <f t="shared" si="4"/>
        <v>0.60150000000000003</v>
      </c>
      <c r="BJ7" s="814">
        <v>6</v>
      </c>
      <c r="BK7" s="793">
        <v>6</v>
      </c>
      <c r="BL7" s="807">
        <f t="shared" si="5"/>
        <v>-3.2739999999999998E-2</v>
      </c>
      <c r="BQ7" s="797"/>
      <c r="BR7" s="791"/>
      <c r="BS7" s="791"/>
      <c r="BT7" s="791"/>
      <c r="BW7" s="799"/>
      <c r="CA7" s="797"/>
      <c r="CB7" s="803"/>
      <c r="CC7" s="804"/>
      <c r="CG7" s="798" t="e">
        <f>IF(CG6=0, -1, 0)</f>
        <v>#N/A</v>
      </c>
      <c r="CI7" s="798" t="e">
        <f>IF(CI6=0, -1, 0)</f>
        <v>#N/A</v>
      </c>
    </row>
    <row r="8" spans="1:87" x14ac:dyDescent="0.25">
      <c r="A8" s="791"/>
      <c r="B8" s="1198"/>
      <c r="C8" s="1199"/>
      <c r="D8" s="1199"/>
      <c r="E8" s="1200"/>
      <c r="F8" s="749"/>
      <c r="G8" s="490">
        <f>AVERAGE(BF18:BF25)</f>
        <v>166.29826800000001</v>
      </c>
      <c r="H8" s="490">
        <f>_xlfn.STDEV.S(BF18:BF25)</f>
        <v>0.36827684822737089</v>
      </c>
      <c r="I8" s="490">
        <f>AVERAGE(BL18:BL25)</f>
        <v>165.6875</v>
      </c>
      <c r="J8" s="511">
        <f>_xlfn.STDEV.S(BL10:BL17)</f>
        <v>0.29242520411209538</v>
      </c>
      <c r="K8" s="126">
        <f t="shared" si="12"/>
        <v>-0.61076800000000731</v>
      </c>
      <c r="M8" s="585" t="s">
        <v>307</v>
      </c>
      <c r="N8" s="18"/>
      <c r="O8" s="1177" t="s">
        <v>159</v>
      </c>
      <c r="P8" s="1178"/>
      <c r="Q8" s="1178"/>
      <c r="R8" s="1179"/>
      <c r="S8" s="1177" t="s">
        <v>160</v>
      </c>
      <c r="T8" s="1178"/>
      <c r="U8" s="1178"/>
      <c r="V8" s="1179"/>
      <c r="Z8" s="599"/>
      <c r="AD8" s="608">
        <f t="shared" si="6"/>
        <v>44958.412499999999</v>
      </c>
      <c r="AE8" s="607">
        <f t="shared" si="7"/>
        <v>22.657</v>
      </c>
      <c r="AF8" s="196">
        <f t="shared" si="13"/>
        <v>9</v>
      </c>
      <c r="AG8" s="168">
        <f t="shared" si="8"/>
        <v>22.657</v>
      </c>
      <c r="AH8" s="168" t="str">
        <f t="shared" si="9"/>
        <v>-</v>
      </c>
      <c r="AI8" s="168" t="str">
        <f t="shared" si="10"/>
        <v>-</v>
      </c>
      <c r="AJ8" s="168" t="str">
        <f t="shared" si="11"/>
        <v>-</v>
      </c>
      <c r="AK8" s="198"/>
      <c r="AM8" s="790">
        <v>44958.413194444445</v>
      </c>
      <c r="AN8" s="789">
        <v>1</v>
      </c>
      <c r="AO8" s="789">
        <v>0</v>
      </c>
      <c r="AP8" s="789" t="s">
        <v>305</v>
      </c>
      <c r="AQ8" s="789">
        <v>0.16755300000000001</v>
      </c>
      <c r="AR8" s="789">
        <v>180973</v>
      </c>
      <c r="AS8" s="789">
        <v>138871</v>
      </c>
      <c r="AT8" s="789">
        <v>22.63</v>
      </c>
      <c r="AV8" s="788">
        <v>44958.413194444445</v>
      </c>
      <c r="AW8" s="787">
        <v>1</v>
      </c>
      <c r="AX8" s="786">
        <v>0</v>
      </c>
      <c r="AY8" s="786" t="s">
        <v>305</v>
      </c>
      <c r="AZ8" s="863">
        <v>-0.16819999999999999</v>
      </c>
      <c r="BB8" s="793" t="str">
        <f t="shared" si="0"/>
        <v>--</v>
      </c>
      <c r="BC8" s="791">
        <f t="shared" si="1"/>
        <v>0.16755300000000001</v>
      </c>
      <c r="BD8" s="814">
        <v>7</v>
      </c>
      <c r="BE8" s="793">
        <v>7</v>
      </c>
      <c r="BF8" s="819">
        <f t="shared" si="2"/>
        <v>-8.9522000000000004E-2</v>
      </c>
      <c r="BH8" s="793" t="str">
        <f t="shared" si="3"/>
        <v>--</v>
      </c>
      <c r="BI8" s="807">
        <f t="shared" si="4"/>
        <v>-0.16819999999999999</v>
      </c>
      <c r="BJ8" s="814">
        <v>7</v>
      </c>
      <c r="BK8" s="793">
        <v>7</v>
      </c>
      <c r="BL8" s="807">
        <f t="shared" si="5"/>
        <v>4.3080000000000002E-3</v>
      </c>
      <c r="BQ8" s="797"/>
      <c r="BR8" s="791"/>
      <c r="BS8" s="791"/>
      <c r="BT8" s="791"/>
      <c r="CA8" s="797"/>
      <c r="CB8" s="803"/>
      <c r="CC8" s="804"/>
    </row>
    <row r="9" spans="1:87" x14ac:dyDescent="0.25">
      <c r="A9" s="791"/>
      <c r="B9" s="1198"/>
      <c r="C9" s="1199"/>
      <c r="D9" s="1199"/>
      <c r="E9" s="1200"/>
      <c r="F9" s="749"/>
      <c r="G9" s="490">
        <f>AVERAGE(BF26:BF33)</f>
        <v>324.771935875</v>
      </c>
      <c r="H9" s="490">
        <f>_xlfn.STDEV.S(BF26:BF33)</f>
        <v>0.32453652615798745</v>
      </c>
      <c r="I9" s="490">
        <f>AVERAGE(BL26:BL33)</f>
        <v>324.35000000000002</v>
      </c>
      <c r="J9" s="511">
        <f>_xlfn.STDEV.S(BL26:BL33)</f>
        <v>0.32513733362117414</v>
      </c>
      <c r="K9" s="126">
        <f t="shared" si="12"/>
        <v>-0.4219358749999742</v>
      </c>
      <c r="M9" s="590" t="str">
        <f>HojaOri</f>
        <v>Guest1</v>
      </c>
      <c r="N9" s="513"/>
      <c r="O9" s="514" t="s">
        <v>279</v>
      </c>
      <c r="P9" s="515" t="s">
        <v>52</v>
      </c>
      <c r="Q9" s="515" t="s">
        <v>280</v>
      </c>
      <c r="R9" s="516" t="s">
        <v>81</v>
      </c>
      <c r="S9" s="514" t="s">
        <v>281</v>
      </c>
      <c r="T9" s="515" t="s">
        <v>51</v>
      </c>
      <c r="U9" s="515" t="s">
        <v>282</v>
      </c>
      <c r="V9" s="516" t="s">
        <v>81</v>
      </c>
      <c r="Z9" s="497"/>
      <c r="AD9" s="608">
        <f t="shared" si="6"/>
        <v>44958.412499999999</v>
      </c>
      <c r="AE9" s="607">
        <f t="shared" si="7"/>
        <v>22.646999999999998</v>
      </c>
      <c r="AF9" s="196">
        <f t="shared" si="13"/>
        <v>9</v>
      </c>
      <c r="AG9" s="168">
        <f t="shared" si="8"/>
        <v>22.646999999999998</v>
      </c>
      <c r="AH9" s="168" t="str">
        <f t="shared" si="9"/>
        <v>-</v>
      </c>
      <c r="AI9" s="168" t="str">
        <f t="shared" si="10"/>
        <v>-</v>
      </c>
      <c r="AJ9" s="168" t="str">
        <f t="shared" si="11"/>
        <v>-</v>
      </c>
      <c r="AK9" s="198"/>
      <c r="AM9" s="790">
        <v>44958.413888888892</v>
      </c>
      <c r="AN9" s="789">
        <v>1</v>
      </c>
      <c r="AO9" s="789">
        <v>0</v>
      </c>
      <c r="AP9" s="789" t="s">
        <v>305</v>
      </c>
      <c r="AQ9" s="789">
        <v>-0.25706000000000001</v>
      </c>
      <c r="AR9" s="789">
        <v>180975</v>
      </c>
      <c r="AS9" s="789">
        <v>138871</v>
      </c>
      <c r="AT9" s="789">
        <v>22.625</v>
      </c>
      <c r="AV9" s="788">
        <v>44958.413888888892</v>
      </c>
      <c r="AW9" s="787">
        <v>1</v>
      </c>
      <c r="AX9" s="786">
        <v>0</v>
      </c>
      <c r="AY9" s="786" t="s">
        <v>305</v>
      </c>
      <c r="AZ9" s="863">
        <v>-3.27E-2</v>
      </c>
      <c r="BB9" s="793" t="str">
        <f t="shared" si="0"/>
        <v>--</v>
      </c>
      <c r="BC9" s="791">
        <f t="shared" si="1"/>
        <v>-0.25706000000000001</v>
      </c>
      <c r="BD9" s="814">
        <v>8</v>
      </c>
      <c r="BE9" s="793">
        <v>8</v>
      </c>
      <c r="BF9" s="819">
        <f t="shared" si="2"/>
        <v>0.12854599999999999</v>
      </c>
      <c r="BH9" s="793" t="str">
        <f t="shared" si="3"/>
        <v>--</v>
      </c>
      <c r="BI9" s="807">
        <f t="shared" si="4"/>
        <v>-3.27E-2</v>
      </c>
      <c r="BJ9" s="814">
        <v>8</v>
      </c>
      <c r="BK9" s="793">
        <v>8</v>
      </c>
      <c r="BL9" s="807">
        <f t="shared" si="5"/>
        <v>0.1003</v>
      </c>
      <c r="BQ9" s="797"/>
      <c r="BR9" s="791"/>
      <c r="BS9" s="791"/>
      <c r="BT9" s="791"/>
      <c r="CA9" s="797"/>
      <c r="CB9" s="803"/>
      <c r="CC9" s="804"/>
    </row>
    <row r="10" spans="1:87" x14ac:dyDescent="0.25">
      <c r="A10" s="791"/>
      <c r="B10" s="1198"/>
      <c r="C10" s="1199"/>
      <c r="D10" s="1199"/>
      <c r="E10" s="1200"/>
      <c r="F10" s="749"/>
      <c r="G10" s="490">
        <f>AVERAGE(BF34:BF41)</f>
        <v>464.40629325000003</v>
      </c>
      <c r="H10" s="490">
        <f>_xlfn.STDEV.S(BF34:BF41)</f>
        <v>0.41060939836565791</v>
      </c>
      <c r="I10" s="490">
        <f>AVERAGE(BL34:BL41)</f>
        <v>463.82500000000005</v>
      </c>
      <c r="J10" s="511">
        <f>_xlfn.STDEV.S(BL34:BL41)</f>
        <v>0.44641428548571477</v>
      </c>
      <c r="K10" s="126">
        <f t="shared" si="12"/>
        <v>-0.58129324999998744</v>
      </c>
      <c r="N10" s="517"/>
      <c r="O10" s="246">
        <f>MIN(Q27:Q300)+R11</f>
        <v>32.36</v>
      </c>
      <c r="P10" s="130">
        <f>IFERROR(AVERAGE(Q27:Q300)+R11,"-")</f>
        <v>32.861265822784794</v>
      </c>
      <c r="Q10" s="130">
        <f>MAX(Q27:Q300)+R11</f>
        <v>34.159999999999997</v>
      </c>
      <c r="R10" s="131">
        <f>IFERROR(_xlfn.STDEV.S(Q27:Q300),"-")</f>
        <v>0.34843741699268233</v>
      </c>
      <c r="S10" s="222">
        <f>MIN(S27:S300)+V11</f>
        <v>21.05</v>
      </c>
      <c r="T10" s="130">
        <f>IFERROR(AVERAGE(S27:S300)+V11,"-")</f>
        <v>21.339873417721499</v>
      </c>
      <c r="U10" s="129">
        <f>MAX(S27:S300)+V11</f>
        <v>21.45</v>
      </c>
      <c r="V10" s="131">
        <f>IFERROR(_xlfn.STDEV.S(S27:S300),"-")</f>
        <v>6.9050217157163182E-2</v>
      </c>
      <c r="Z10" s="497"/>
      <c r="AD10" s="608">
        <f t="shared" si="6"/>
        <v>44958.413194444445</v>
      </c>
      <c r="AE10" s="607">
        <f t="shared" si="7"/>
        <v>22.638999999999999</v>
      </c>
      <c r="AF10" s="196">
        <f t="shared" si="13"/>
        <v>9</v>
      </c>
      <c r="AG10" s="168">
        <f t="shared" si="8"/>
        <v>22.638999999999999</v>
      </c>
      <c r="AH10" s="168" t="str">
        <f t="shared" si="9"/>
        <v>-</v>
      </c>
      <c r="AI10" s="168" t="str">
        <f t="shared" si="10"/>
        <v>-</v>
      </c>
      <c r="AJ10" s="168" t="str">
        <f t="shared" si="11"/>
        <v>-</v>
      </c>
      <c r="AK10" s="198"/>
      <c r="AM10" s="790">
        <v>44958.413888888892</v>
      </c>
      <c r="AN10" s="789">
        <v>1</v>
      </c>
      <c r="AO10" s="789">
        <v>0</v>
      </c>
      <c r="AP10" s="789" t="s">
        <v>305</v>
      </c>
      <c r="AQ10" s="789">
        <v>-5.0562999999999997E-2</v>
      </c>
      <c r="AR10" s="789">
        <v>180972</v>
      </c>
      <c r="AS10" s="789">
        <v>138869</v>
      </c>
      <c r="AT10" s="789">
        <v>22.62</v>
      </c>
      <c r="AV10" s="788">
        <v>44958.413888888892</v>
      </c>
      <c r="AW10" s="787">
        <v>1</v>
      </c>
      <c r="AX10" s="786">
        <v>0</v>
      </c>
      <c r="AY10" s="786" t="s">
        <v>305</v>
      </c>
      <c r="AZ10" s="863">
        <v>-0.20530000000000001</v>
      </c>
      <c r="BB10" s="793" t="str">
        <f t="shared" si="0"/>
        <v>--</v>
      </c>
      <c r="BC10" s="791">
        <f t="shared" si="1"/>
        <v>-5.0562999999999997E-2</v>
      </c>
      <c r="BD10" s="814">
        <v>11</v>
      </c>
      <c r="BE10" s="793">
        <v>1</v>
      </c>
      <c r="BF10" s="819">
        <f t="shared" si="2"/>
        <v>46.558847</v>
      </c>
      <c r="BH10" s="793" t="str">
        <f t="shared" si="3"/>
        <v>--</v>
      </c>
      <c r="BI10" s="807">
        <f t="shared" si="4"/>
        <v>-0.20530000000000001</v>
      </c>
      <c r="BJ10" s="814">
        <v>11</v>
      </c>
      <c r="BK10" s="793">
        <v>1</v>
      </c>
      <c r="BL10" s="807">
        <f t="shared" si="5"/>
        <v>46.71</v>
      </c>
      <c r="BQ10" s="797"/>
      <c r="BR10" s="791"/>
      <c r="BS10" s="791"/>
      <c r="BT10" s="791"/>
      <c r="CA10" s="797"/>
      <c r="CB10" s="803"/>
      <c r="CC10" s="804"/>
    </row>
    <row r="11" spans="1:87" ht="15.75" thickBot="1" x14ac:dyDescent="0.3">
      <c r="A11" s="791"/>
      <c r="B11" s="1198"/>
      <c r="C11" s="1199"/>
      <c r="D11" s="1199"/>
      <c r="E11" s="1200"/>
      <c r="F11" s="749"/>
      <c r="G11" s="490">
        <f>AVERAGE(BF42:BF49)</f>
        <v>-3.357425E-2</v>
      </c>
      <c r="H11" s="490">
        <f>_xlfn.STDEV.S(BF42:BF49)</f>
        <v>0.24227263618891956</v>
      </c>
      <c r="I11" s="490">
        <f>AVERAGE(BL42:BL49)</f>
        <v>-0.25223649999999997</v>
      </c>
      <c r="J11" s="511">
        <f>_xlfn.STDEV.S(BL42:BL49)</f>
        <v>0.38802016039192017</v>
      </c>
      <c r="K11" s="126">
        <f t="shared" si="12"/>
        <v>-0.21866224999999997</v>
      </c>
      <c r="M11" s="585" t="s">
        <v>308</v>
      </c>
      <c r="N11" s="517"/>
      <c r="O11" s="229"/>
      <c r="P11" s="230" t="s">
        <v>158</v>
      </c>
      <c r="Q11" s="223">
        <f>Q10</f>
        <v>34.159999999999997</v>
      </c>
      <c r="R11" s="706">
        <f>Resumen!I25</f>
        <v>0.86</v>
      </c>
      <c r="S11" s="227" t="s">
        <v>128</v>
      </c>
      <c r="T11" s="223">
        <f>U10-S10</f>
        <v>0.39999999999999858</v>
      </c>
      <c r="U11" s="228"/>
      <c r="V11" s="707">
        <f>Resumen!I22</f>
        <v>0.2</v>
      </c>
      <c r="Z11" s="497"/>
      <c r="AD11" s="608">
        <f t="shared" si="6"/>
        <v>44958.413194444445</v>
      </c>
      <c r="AE11" s="607">
        <f t="shared" si="7"/>
        <v>22.63</v>
      </c>
      <c r="AF11" s="196">
        <f t="shared" si="13"/>
        <v>9</v>
      </c>
      <c r="AG11" s="168">
        <f t="shared" si="8"/>
        <v>22.63</v>
      </c>
      <c r="AH11" s="168" t="str">
        <f t="shared" si="9"/>
        <v>-</v>
      </c>
      <c r="AI11" s="168" t="str">
        <f t="shared" si="10"/>
        <v>-</v>
      </c>
      <c r="AJ11" s="168" t="str">
        <f t="shared" si="11"/>
        <v>-</v>
      </c>
      <c r="AK11" s="198"/>
      <c r="AM11" s="790">
        <v>44958.414583333331</v>
      </c>
      <c r="AN11" s="789">
        <v>1</v>
      </c>
      <c r="AO11" s="789">
        <v>0</v>
      </c>
      <c r="AP11" s="789">
        <v>0</v>
      </c>
      <c r="AQ11" s="789">
        <v>0.39721600000000001</v>
      </c>
      <c r="AR11" s="789">
        <v>180986</v>
      </c>
      <c r="AS11" s="789">
        <v>138877</v>
      </c>
      <c r="AT11" s="789">
        <v>22.617999999999999</v>
      </c>
      <c r="AV11" s="788">
        <v>44958.414583333331</v>
      </c>
      <c r="AW11" s="787">
        <v>1</v>
      </c>
      <c r="AX11" s="786">
        <v>0</v>
      </c>
      <c r="AY11" s="786">
        <v>0</v>
      </c>
      <c r="AZ11" s="863">
        <v>0.37019999999999997</v>
      </c>
      <c r="BB11" s="793">
        <f t="shared" si="0"/>
        <v>0</v>
      </c>
      <c r="BC11" s="791">
        <f t="shared" si="1"/>
        <v>0.39721600000000001</v>
      </c>
      <c r="BD11" s="814">
        <v>12</v>
      </c>
      <c r="BE11" s="793">
        <v>2</v>
      </c>
      <c r="BF11" s="819">
        <f t="shared" si="2"/>
        <v>47.122532</v>
      </c>
      <c r="BH11" s="793">
        <f t="shared" si="3"/>
        <v>0</v>
      </c>
      <c r="BI11" s="807">
        <f t="shared" si="4"/>
        <v>0.37019999999999997</v>
      </c>
      <c r="BJ11" s="814">
        <v>12</v>
      </c>
      <c r="BK11" s="793">
        <v>2</v>
      </c>
      <c r="BL11" s="807">
        <f t="shared" si="5"/>
        <v>46.37</v>
      </c>
      <c r="BQ11" s="797"/>
      <c r="BR11" s="791"/>
      <c r="BS11" s="791"/>
      <c r="BT11" s="791"/>
      <c r="CA11" s="797"/>
      <c r="CB11" s="803"/>
      <c r="CC11" s="804"/>
    </row>
    <row r="12" spans="1:87" ht="15.75" thickBot="1" x14ac:dyDescent="0.3">
      <c r="A12" s="791"/>
      <c r="B12" s="1198"/>
      <c r="C12" s="1199"/>
      <c r="D12" s="1199"/>
      <c r="E12" s="1200"/>
      <c r="F12" s="749"/>
      <c r="G12" s="368" t="s">
        <v>247</v>
      </c>
      <c r="H12" s="75"/>
      <c r="I12" s="75"/>
      <c r="J12" s="75"/>
      <c r="K12" s="76"/>
      <c r="M12" s="590" t="str">
        <f ca="1">IF(_xlfn.SHEET()=4, "Dia0", "---")</f>
        <v>Dia0</v>
      </c>
      <c r="N12" s="517"/>
      <c r="O12" s="21"/>
      <c r="P12" s="21"/>
      <c r="Q12" s="21"/>
      <c r="S12" s="169"/>
      <c r="Z12" s="497"/>
      <c r="AD12" s="608">
        <f t="shared" si="6"/>
        <v>44958.413888888892</v>
      </c>
      <c r="AE12" s="607">
        <f t="shared" si="7"/>
        <v>22.625</v>
      </c>
      <c r="AF12" s="196">
        <f t="shared" si="13"/>
        <v>9</v>
      </c>
      <c r="AG12" s="168">
        <f t="shared" si="8"/>
        <v>22.625</v>
      </c>
      <c r="AH12" s="168" t="str">
        <f t="shared" si="9"/>
        <v>-</v>
      </c>
      <c r="AI12" s="168" t="str">
        <f t="shared" si="10"/>
        <v>-</v>
      </c>
      <c r="AJ12" s="168" t="str">
        <f t="shared" si="11"/>
        <v>-</v>
      </c>
      <c r="AK12" s="198"/>
      <c r="AM12" s="790">
        <v>44958.415277777778</v>
      </c>
      <c r="AN12" s="789">
        <v>1</v>
      </c>
      <c r="AO12" s="789">
        <v>0</v>
      </c>
      <c r="AP12" s="789">
        <v>1</v>
      </c>
      <c r="AQ12" s="789">
        <v>-0.101081</v>
      </c>
      <c r="AR12" s="789">
        <v>180992</v>
      </c>
      <c r="AS12" s="789">
        <v>138881</v>
      </c>
      <c r="AT12" s="789">
        <v>22.611999999999998</v>
      </c>
      <c r="AV12" s="788">
        <v>44958.415277777778</v>
      </c>
      <c r="AW12" s="787">
        <v>1</v>
      </c>
      <c r="AX12" s="786">
        <v>0</v>
      </c>
      <c r="AY12" s="786">
        <v>1</v>
      </c>
      <c r="AZ12" s="863">
        <v>6.4570000000000002E-2</v>
      </c>
      <c r="BB12" s="793">
        <f t="shared" si="0"/>
        <v>1</v>
      </c>
      <c r="BC12" s="791">
        <f t="shared" si="1"/>
        <v>-0.101081</v>
      </c>
      <c r="BD12" s="814">
        <v>13</v>
      </c>
      <c r="BE12" s="793">
        <v>3</v>
      </c>
      <c r="BF12" s="819">
        <f t="shared" si="2"/>
        <v>47.408273999999999</v>
      </c>
      <c r="BH12" s="793">
        <f t="shared" si="3"/>
        <v>1</v>
      </c>
      <c r="BI12" s="807">
        <f t="shared" si="4"/>
        <v>6.4570000000000002E-2</v>
      </c>
      <c r="BJ12" s="814">
        <v>13</v>
      </c>
      <c r="BK12" s="793">
        <v>3</v>
      </c>
      <c r="BL12" s="807">
        <f t="shared" si="5"/>
        <v>46.55</v>
      </c>
      <c r="BQ12" s="797"/>
      <c r="BR12" s="791"/>
      <c r="BS12" s="791"/>
      <c r="BT12" s="791"/>
      <c r="CA12" s="797"/>
      <c r="CB12" s="803"/>
      <c r="CC12" s="804"/>
    </row>
    <row r="13" spans="1:87" ht="15.75" thickBot="1" x14ac:dyDescent="0.3">
      <c r="A13" s="791"/>
      <c r="B13" s="1198"/>
      <c r="C13" s="1199"/>
      <c r="D13" s="1199"/>
      <c r="E13" s="1200"/>
      <c r="F13" s="749"/>
      <c r="G13" s="296" t="s">
        <v>0</v>
      </c>
      <c r="H13" s="75"/>
      <c r="I13" s="1183" t="s">
        <v>82</v>
      </c>
      <c r="J13" s="1184"/>
      <c r="K13" s="1185"/>
      <c r="M13" s="588">
        <f ca="1">_xlfn.SHEET()</f>
        <v>4</v>
      </c>
      <c r="N13" s="517"/>
      <c r="O13" s="518" t="s">
        <v>272</v>
      </c>
      <c r="P13" s="499" t="s">
        <v>91</v>
      </c>
      <c r="Q13" s="234">
        <f>P14</f>
        <v>9</v>
      </c>
      <c r="R13" s="234">
        <f>Q13+1</f>
        <v>10</v>
      </c>
      <c r="S13" s="234">
        <f>R13+1</f>
        <v>11</v>
      </c>
      <c r="T13" s="234">
        <f>S13+1</f>
        <v>12</v>
      </c>
      <c r="U13" s="500"/>
      <c r="Z13" s="508"/>
      <c r="AD13" s="608">
        <f t="shared" si="6"/>
        <v>44958.413888888892</v>
      </c>
      <c r="AE13" s="607">
        <f t="shared" si="7"/>
        <v>22.62</v>
      </c>
      <c r="AF13" s="196">
        <f t="shared" si="13"/>
        <v>9</v>
      </c>
      <c r="AG13" s="168">
        <f t="shared" si="8"/>
        <v>22.62</v>
      </c>
      <c r="AH13" s="168" t="str">
        <f t="shared" si="9"/>
        <v>-</v>
      </c>
      <c r="AI13" s="168" t="str">
        <f t="shared" si="10"/>
        <v>-</v>
      </c>
      <c r="AJ13" s="168" t="str">
        <f t="shared" si="11"/>
        <v>-</v>
      </c>
      <c r="AK13" s="198"/>
      <c r="AM13" s="790">
        <v>44958.415277777778</v>
      </c>
      <c r="AN13" s="789">
        <v>1</v>
      </c>
      <c r="AO13" s="789">
        <v>0</v>
      </c>
      <c r="AP13" s="789">
        <v>2</v>
      </c>
      <c r="AQ13" s="789">
        <v>0.105432</v>
      </c>
      <c r="AR13" s="789">
        <v>180985</v>
      </c>
      <c r="AS13" s="789">
        <v>138875</v>
      </c>
      <c r="AT13" s="789">
        <v>22.602</v>
      </c>
      <c r="AV13" s="788">
        <v>44958.415277777778</v>
      </c>
      <c r="AW13" s="787">
        <v>1</v>
      </c>
      <c r="AX13" s="786">
        <v>0</v>
      </c>
      <c r="AY13" s="786">
        <v>2</v>
      </c>
      <c r="AZ13" s="863">
        <v>0.37030000000000002</v>
      </c>
      <c r="BB13" s="793">
        <f t="shared" si="0"/>
        <v>2</v>
      </c>
      <c r="BC13" s="791">
        <f t="shared" si="1"/>
        <v>0.105432</v>
      </c>
      <c r="BD13" s="814">
        <v>14</v>
      </c>
      <c r="BE13" s="793">
        <v>4</v>
      </c>
      <c r="BF13" s="819">
        <f t="shared" si="2"/>
        <v>47.479913000000003</v>
      </c>
      <c r="BH13" s="793">
        <f t="shared" si="3"/>
        <v>2</v>
      </c>
      <c r="BI13" s="807">
        <f t="shared" si="4"/>
        <v>0.37030000000000002</v>
      </c>
      <c r="BJ13" s="814">
        <v>14</v>
      </c>
      <c r="BK13" s="793">
        <v>4</v>
      </c>
      <c r="BL13" s="807">
        <f t="shared" si="5"/>
        <v>46.62</v>
      </c>
      <c r="BQ13" s="797"/>
      <c r="BR13" s="791"/>
      <c r="BS13" s="791"/>
      <c r="BT13" s="791"/>
      <c r="CA13" s="797"/>
      <c r="CB13" s="803"/>
      <c r="CC13" s="804"/>
    </row>
    <row r="14" spans="1:87" ht="15.75" thickBot="1" x14ac:dyDescent="0.3">
      <c r="A14" s="791"/>
      <c r="B14" s="1198"/>
      <c r="C14" s="1199"/>
      <c r="D14" s="1199"/>
      <c r="E14" s="1200"/>
      <c r="F14" s="749"/>
      <c r="G14" s="280">
        <f>CORREL(I6:I11,G6:G11)</f>
        <v>0.99999958488841834</v>
      </c>
      <c r="H14" s="75"/>
      <c r="I14" s="282"/>
      <c r="J14" s="281" t="str">
        <f>IF(J66=0, SLOPE(G6:G11,I6:I11), "---")</f>
        <v>---</v>
      </c>
      <c r="K14" s="284"/>
      <c r="M14" s="585" t="s">
        <v>303</v>
      </c>
      <c r="N14" s="517"/>
      <c r="O14" s="504" t="s">
        <v>161</v>
      </c>
      <c r="P14" s="165">
        <f>MIN(U25:U300)</f>
        <v>9</v>
      </c>
      <c r="Q14" s="166">
        <f>IF(ISNUMBER(V26), MIN(V27:V300)+V11, "-")</f>
        <v>21.05</v>
      </c>
      <c r="R14" s="166">
        <f>IF(ISNUMBER(W26), MIN(W27:W300)+V11, "-")</f>
        <v>21.25</v>
      </c>
      <c r="S14" s="166">
        <f>IF(ISNUMBER(X26), MIN(X27:X300)+V11, "-")</f>
        <v>21.25</v>
      </c>
      <c r="T14" s="166" t="str">
        <f>IF(ISNUMBER(Y26), MIN(Y27:Y300)+V11, "-")</f>
        <v>-</v>
      </c>
      <c r="U14" s="235" t="s">
        <v>93</v>
      </c>
      <c r="AD14" s="608">
        <f t="shared" si="6"/>
        <v>44958.414583333331</v>
      </c>
      <c r="AE14" s="607">
        <f t="shared" si="7"/>
        <v>22.617999999999999</v>
      </c>
      <c r="AF14" s="196">
        <f t="shared" si="13"/>
        <v>9</v>
      </c>
      <c r="AG14" s="168">
        <f t="shared" si="8"/>
        <v>22.617999999999999</v>
      </c>
      <c r="AH14" s="168" t="str">
        <f t="shared" si="9"/>
        <v>-</v>
      </c>
      <c r="AI14" s="168" t="str">
        <f t="shared" si="10"/>
        <v>-</v>
      </c>
      <c r="AJ14" s="168" t="str">
        <f t="shared" si="11"/>
        <v>-</v>
      </c>
      <c r="AK14" s="198"/>
      <c r="AM14" s="790">
        <v>44958.415972222225</v>
      </c>
      <c r="AN14" s="789">
        <v>1</v>
      </c>
      <c r="AO14" s="789">
        <v>0</v>
      </c>
      <c r="AP14" s="789">
        <v>3</v>
      </c>
      <c r="AQ14" s="789">
        <v>-0.14440800000000001</v>
      </c>
      <c r="AR14" s="789">
        <v>180977</v>
      </c>
      <c r="AS14" s="789">
        <v>138868</v>
      </c>
      <c r="AT14" s="789">
        <v>22.594000000000001</v>
      </c>
      <c r="AV14" s="788">
        <v>44958.415972222225</v>
      </c>
      <c r="AW14" s="787">
        <v>1</v>
      </c>
      <c r="AX14" s="786">
        <v>0</v>
      </c>
      <c r="AY14" s="786">
        <v>3</v>
      </c>
      <c r="AZ14" s="863">
        <v>-3.2730000000000002E-2</v>
      </c>
      <c r="BB14" s="793">
        <f t="shared" si="0"/>
        <v>3</v>
      </c>
      <c r="BC14" s="791">
        <f t="shared" si="1"/>
        <v>-0.14440800000000001</v>
      </c>
      <c r="BD14" s="814">
        <v>15</v>
      </c>
      <c r="BE14" s="793">
        <v>5</v>
      </c>
      <c r="BF14" s="819">
        <f t="shared" si="2"/>
        <v>47.212364999999998</v>
      </c>
      <c r="BH14" s="793">
        <f t="shared" si="3"/>
        <v>3</v>
      </c>
      <c r="BI14" s="807">
        <f t="shared" si="4"/>
        <v>-3.2730000000000002E-2</v>
      </c>
      <c r="BJ14" s="814">
        <v>15</v>
      </c>
      <c r="BK14" s="793">
        <v>5</v>
      </c>
      <c r="BL14" s="807">
        <f t="shared" si="5"/>
        <v>46.76</v>
      </c>
      <c r="BQ14" s="797"/>
      <c r="BR14" s="791"/>
      <c r="BS14" s="791"/>
      <c r="BT14" s="791"/>
      <c r="CA14" s="797"/>
      <c r="CB14" s="803"/>
      <c r="CC14" s="804"/>
    </row>
    <row r="15" spans="1:87" ht="15.75" thickBot="1" x14ac:dyDescent="0.3">
      <c r="A15" s="791"/>
      <c r="B15" s="1198"/>
      <c r="C15" s="1199"/>
      <c r="D15" s="1199"/>
      <c r="E15" s="1200"/>
      <c r="F15" s="749"/>
      <c r="H15" s="75"/>
      <c r="M15" s="836" t="s">
        <v>473</v>
      </c>
      <c r="N15" s="517"/>
      <c r="O15" s="504" t="s">
        <v>162</v>
      </c>
      <c r="P15" s="165">
        <f>MAX(U25:U300)</f>
        <v>11</v>
      </c>
      <c r="Q15" s="167">
        <f>IF(ISNUMBER(V26), MAX(V27:V300)+V11, "-")</f>
        <v>21.45</v>
      </c>
      <c r="R15" s="167">
        <f>IF(ISNUMBER(W26), MAX(W27:W300)+V11, "-")</f>
        <v>21.45</v>
      </c>
      <c r="S15" s="167">
        <f>IF(ISNUMBER(X26), MAX(X27:X300)+V11, "-")</f>
        <v>21.3</v>
      </c>
      <c r="T15" s="167" t="str">
        <f>IF(ISNUMBER(Y26), MAX(Y27:Y300)+V11, "-")</f>
        <v>-</v>
      </c>
      <c r="U15" s="236" t="s">
        <v>92</v>
      </c>
      <c r="AD15" s="608">
        <f t="shared" si="6"/>
        <v>44958.415277777778</v>
      </c>
      <c r="AE15" s="607">
        <f t="shared" si="7"/>
        <v>22.611999999999998</v>
      </c>
      <c r="AF15" s="196">
        <f t="shared" si="13"/>
        <v>9</v>
      </c>
      <c r="AG15" s="168">
        <f t="shared" si="8"/>
        <v>22.611999999999998</v>
      </c>
      <c r="AH15" s="168" t="str">
        <f t="shared" si="9"/>
        <v>-</v>
      </c>
      <c r="AI15" s="168" t="str">
        <f t="shared" si="10"/>
        <v>-</v>
      </c>
      <c r="AJ15" s="168" t="str">
        <f t="shared" si="11"/>
        <v>-</v>
      </c>
      <c r="AK15" s="198"/>
      <c r="AM15" s="790">
        <v>44958.416666666664</v>
      </c>
      <c r="AN15" s="789">
        <v>1</v>
      </c>
      <c r="AO15" s="789">
        <v>0</v>
      </c>
      <c r="AP15" s="789">
        <v>4</v>
      </c>
      <c r="AQ15" s="789">
        <v>0.39000899999999999</v>
      </c>
      <c r="AR15" s="789">
        <v>180967</v>
      </c>
      <c r="AS15" s="789">
        <v>138858</v>
      </c>
      <c r="AT15" s="789">
        <v>22.588999999999999</v>
      </c>
      <c r="AV15" s="788">
        <v>44958.416666666664</v>
      </c>
      <c r="AW15" s="787">
        <v>1</v>
      </c>
      <c r="AX15" s="786">
        <v>0</v>
      </c>
      <c r="AY15" s="786">
        <v>4</v>
      </c>
      <c r="AZ15" s="863">
        <v>6.4600000000000005E-2</v>
      </c>
      <c r="BB15" s="793">
        <f t="shared" si="0"/>
        <v>4</v>
      </c>
      <c r="BC15" s="791">
        <f t="shared" si="1"/>
        <v>0.39000899999999999</v>
      </c>
      <c r="BD15" s="814">
        <v>16</v>
      </c>
      <c r="BE15" s="793">
        <v>6</v>
      </c>
      <c r="BF15" s="819">
        <f t="shared" si="2"/>
        <v>47.155779000000003</v>
      </c>
      <c r="BH15" s="793">
        <f t="shared" si="3"/>
        <v>4</v>
      </c>
      <c r="BI15" s="807">
        <f t="shared" si="4"/>
        <v>6.4600000000000005E-2</v>
      </c>
      <c r="BJ15" s="814">
        <v>16</v>
      </c>
      <c r="BK15" s="793">
        <v>6</v>
      </c>
      <c r="BL15" s="807">
        <f t="shared" si="5"/>
        <v>46.73</v>
      </c>
      <c r="BQ15" s="797"/>
      <c r="BR15" s="791"/>
      <c r="BS15" s="791"/>
      <c r="BT15" s="791"/>
      <c r="CA15" s="797"/>
      <c r="CB15" s="803"/>
      <c r="CC15" s="804"/>
    </row>
    <row r="16" spans="1:87" ht="15.75" thickBot="1" x14ac:dyDescent="0.3">
      <c r="A16" s="791"/>
      <c r="B16" s="1198"/>
      <c r="C16" s="1199"/>
      <c r="D16" s="1199"/>
      <c r="E16" s="1200"/>
      <c r="F16" s="749"/>
      <c r="G16" s="296" t="s">
        <v>1</v>
      </c>
      <c r="H16" s="75"/>
      <c r="I16" s="1183" t="s">
        <v>83</v>
      </c>
      <c r="J16" s="1184"/>
      <c r="K16" s="1185"/>
      <c r="M16" s="763">
        <f>VALUE(MID(M15,4,8))</f>
        <v>23020100</v>
      </c>
      <c r="N16" s="517"/>
      <c r="O16" s="509"/>
      <c r="P16" s="510"/>
      <c r="Q16" s="237">
        <f>IFERROR(Q15-Q14, "-")</f>
        <v>0.39999999999999858</v>
      </c>
      <c r="R16" s="237">
        <f>IFERROR(R15-R14, "-")</f>
        <v>0.19999999999999929</v>
      </c>
      <c r="S16" s="237">
        <f>IFERROR(S15-S14, "-")</f>
        <v>5.0000000000000711E-2</v>
      </c>
      <c r="T16" s="237" t="str">
        <f>IFERROR(T15-T14, "-")</f>
        <v>-</v>
      </c>
      <c r="U16" s="238" t="s">
        <v>164</v>
      </c>
      <c r="AD16" s="608">
        <f t="shared" si="6"/>
        <v>44958.415277777778</v>
      </c>
      <c r="AE16" s="607">
        <f t="shared" si="7"/>
        <v>22.602</v>
      </c>
      <c r="AF16" s="196">
        <f t="shared" si="13"/>
        <v>9</v>
      </c>
      <c r="AG16" s="168">
        <f t="shared" si="8"/>
        <v>22.602</v>
      </c>
      <c r="AH16" s="168" t="str">
        <f t="shared" si="9"/>
        <v>-</v>
      </c>
      <c r="AI16" s="168" t="str">
        <f t="shared" si="10"/>
        <v>-</v>
      </c>
      <c r="AJ16" s="168" t="str">
        <f t="shared" si="11"/>
        <v>-</v>
      </c>
      <c r="AK16" s="198"/>
      <c r="AM16" s="790">
        <v>44958.416666666664</v>
      </c>
      <c r="AN16" s="789">
        <v>1</v>
      </c>
      <c r="AO16" s="789">
        <v>0</v>
      </c>
      <c r="AP16" s="789">
        <v>5</v>
      </c>
      <c r="AQ16" s="789">
        <v>0.128526</v>
      </c>
      <c r="AR16" s="789">
        <v>180966</v>
      </c>
      <c r="AS16" s="789">
        <v>138858</v>
      </c>
      <c r="AT16" s="789">
        <v>22.587</v>
      </c>
      <c r="AV16" s="788">
        <v>44958.416666666664</v>
      </c>
      <c r="AW16" s="787">
        <v>1</v>
      </c>
      <c r="AX16" s="786">
        <v>0</v>
      </c>
      <c r="AY16" s="786">
        <v>5</v>
      </c>
      <c r="AZ16" s="863">
        <v>3.4029999999999998E-2</v>
      </c>
      <c r="BB16" s="793">
        <f t="shared" si="0"/>
        <v>5</v>
      </c>
      <c r="BC16" s="791">
        <f t="shared" si="1"/>
        <v>0.128526</v>
      </c>
      <c r="BD16" s="814">
        <v>17</v>
      </c>
      <c r="BE16" s="793">
        <v>7</v>
      </c>
      <c r="BF16" s="819">
        <f t="shared" si="2"/>
        <v>47.312401000000001</v>
      </c>
      <c r="BH16" s="793">
        <f t="shared" si="3"/>
        <v>5</v>
      </c>
      <c r="BI16" s="807">
        <f t="shared" si="4"/>
        <v>3.4029999999999998E-2</v>
      </c>
      <c r="BJ16" s="814">
        <v>17</v>
      </c>
      <c r="BK16" s="793">
        <v>7</v>
      </c>
      <c r="BL16" s="807">
        <f t="shared" si="5"/>
        <v>47.22</v>
      </c>
      <c r="BQ16" s="797"/>
      <c r="BR16" s="791"/>
      <c r="BS16" s="791"/>
      <c r="BT16" s="791"/>
      <c r="CA16" s="797"/>
      <c r="CB16" s="803"/>
      <c r="CC16" s="804"/>
    </row>
    <row r="17" spans="1:81" ht="15.75" thickBot="1" x14ac:dyDescent="0.3">
      <c r="A17" s="791"/>
      <c r="B17" s="1198"/>
      <c r="C17" s="1199"/>
      <c r="D17" s="1199"/>
      <c r="E17" s="1200"/>
      <c r="F17" s="749"/>
      <c r="G17" s="135">
        <f>LINEST(I6:I11,G6:G11,0,FALSE)</f>
        <v>0.99848971491327265</v>
      </c>
      <c r="H17" s="75"/>
      <c r="I17" s="282"/>
      <c r="J17" s="283" t="str">
        <f>IF(J66=0, INTERCEPT(G6:G11,I6:I11), "---")</f>
        <v>---</v>
      </c>
      <c r="K17" s="284"/>
      <c r="M17" s="597">
        <f>VALUE(MID(G3,4,8))</f>
        <v>23020100</v>
      </c>
      <c r="N17" s="517"/>
      <c r="O17" s="21"/>
      <c r="P17" s="21"/>
      <c r="Q17" s="520" t="s">
        <v>330</v>
      </c>
      <c r="R17" s="487">
        <v>6.8287037037037025E-4</v>
      </c>
      <c r="S17" s="169"/>
      <c r="AD17" s="608">
        <f t="shared" si="6"/>
        <v>44958.415972222225</v>
      </c>
      <c r="AE17" s="607">
        <f t="shared" si="7"/>
        <v>22.594000000000001</v>
      </c>
      <c r="AF17" s="196">
        <f t="shared" si="13"/>
        <v>9</v>
      </c>
      <c r="AG17" s="168">
        <f t="shared" si="8"/>
        <v>22.594000000000001</v>
      </c>
      <c r="AH17" s="168" t="str">
        <f t="shared" si="9"/>
        <v>-</v>
      </c>
      <c r="AI17" s="168" t="str">
        <f t="shared" si="10"/>
        <v>-</v>
      </c>
      <c r="AJ17" s="168" t="str">
        <f t="shared" si="11"/>
        <v>-</v>
      </c>
      <c r="AK17" s="198"/>
      <c r="AM17" s="790">
        <v>44958.417361111111</v>
      </c>
      <c r="AN17" s="789">
        <v>1</v>
      </c>
      <c r="AO17" s="789">
        <v>0</v>
      </c>
      <c r="AP17" s="789">
        <v>6</v>
      </c>
      <c r="AQ17" s="789">
        <v>0.179091</v>
      </c>
      <c r="AR17" s="789">
        <v>180970</v>
      </c>
      <c r="AS17" s="789">
        <v>138860</v>
      </c>
      <c r="AT17" s="789">
        <v>22.581</v>
      </c>
      <c r="AV17" s="788">
        <v>44958.417361111111</v>
      </c>
      <c r="AW17" s="787">
        <v>1</v>
      </c>
      <c r="AX17" s="786">
        <v>0</v>
      </c>
      <c r="AY17" s="786">
        <v>6</v>
      </c>
      <c r="AZ17" s="863">
        <v>-3.2739999999999998E-2</v>
      </c>
      <c r="BB17" s="793">
        <f t="shared" si="0"/>
        <v>6</v>
      </c>
      <c r="BC17" s="791">
        <f t="shared" si="1"/>
        <v>0.179091</v>
      </c>
      <c r="BD17" s="814">
        <v>18</v>
      </c>
      <c r="BE17" s="793">
        <v>8</v>
      </c>
      <c r="BF17" s="819">
        <f t="shared" si="2"/>
        <v>47.541012000000002</v>
      </c>
      <c r="BH17" s="793">
        <f t="shared" si="3"/>
        <v>6</v>
      </c>
      <c r="BI17" s="807">
        <f t="shared" si="4"/>
        <v>-3.2739999999999998E-2</v>
      </c>
      <c r="BJ17" s="814">
        <v>18</v>
      </c>
      <c r="BK17" s="793">
        <v>8</v>
      </c>
      <c r="BL17" s="807">
        <f t="shared" si="5"/>
        <v>47.17</v>
      </c>
      <c r="BQ17" s="797"/>
      <c r="BR17" s="791"/>
      <c r="BS17" s="791"/>
      <c r="BT17" s="791"/>
      <c r="CA17" s="797"/>
      <c r="CB17" s="803"/>
      <c r="CC17" s="804"/>
    </row>
    <row r="18" spans="1:81" x14ac:dyDescent="0.25">
      <c r="A18" s="791"/>
      <c r="B18" s="1198"/>
      <c r="C18" s="1199"/>
      <c r="D18" s="1199"/>
      <c r="E18" s="1200"/>
      <c r="F18" s="759"/>
      <c r="N18" s="517"/>
      <c r="O18" s="21"/>
      <c r="P18" s="519"/>
      <c r="Q18" s="520" t="s">
        <v>297</v>
      </c>
      <c r="R18" s="487">
        <f>P21-R19</f>
        <v>0.41040509259388608</v>
      </c>
      <c r="S18" s="169"/>
      <c r="AD18" s="608">
        <f t="shared" si="6"/>
        <v>44958.416666666664</v>
      </c>
      <c r="AE18" s="607">
        <f t="shared" si="7"/>
        <v>22.588999999999999</v>
      </c>
      <c r="AF18" s="196">
        <f t="shared" si="13"/>
        <v>10</v>
      </c>
      <c r="AG18" s="168" t="str">
        <f t="shared" si="8"/>
        <v>-</v>
      </c>
      <c r="AH18" s="168">
        <f t="shared" si="9"/>
        <v>22.588999999999999</v>
      </c>
      <c r="AI18" s="168" t="str">
        <f t="shared" si="10"/>
        <v>-</v>
      </c>
      <c r="AJ18" s="168" t="str">
        <f t="shared" si="11"/>
        <v>-</v>
      </c>
      <c r="AK18" s="198"/>
      <c r="AM18" s="790">
        <v>44958.417361111111</v>
      </c>
      <c r="AN18" s="789">
        <v>1</v>
      </c>
      <c r="AO18" s="789">
        <v>0</v>
      </c>
      <c r="AP18" s="789">
        <v>7</v>
      </c>
      <c r="AQ18" s="789">
        <v>-8.9522000000000004E-2</v>
      </c>
      <c r="AR18" s="789">
        <v>180972</v>
      </c>
      <c r="AS18" s="789">
        <v>138861</v>
      </c>
      <c r="AT18" s="789">
        <v>22.573</v>
      </c>
      <c r="AV18" s="788">
        <v>44958.417361111111</v>
      </c>
      <c r="AW18" s="787">
        <v>1</v>
      </c>
      <c r="AX18" s="786">
        <v>0</v>
      </c>
      <c r="AY18" s="786">
        <v>7</v>
      </c>
      <c r="AZ18" s="863">
        <v>4.3080000000000002E-3</v>
      </c>
      <c r="BB18" s="793">
        <f t="shared" si="0"/>
        <v>7</v>
      </c>
      <c r="BC18" s="791">
        <f t="shared" si="1"/>
        <v>-8.9522000000000004E-2</v>
      </c>
      <c r="BD18" s="814">
        <v>21</v>
      </c>
      <c r="BE18" s="793">
        <v>1</v>
      </c>
      <c r="BF18" s="819">
        <f t="shared" si="2"/>
        <v>167.00102200000001</v>
      </c>
      <c r="BH18" s="793">
        <f t="shared" si="3"/>
        <v>7</v>
      </c>
      <c r="BI18" s="807">
        <f t="shared" si="4"/>
        <v>4.3080000000000002E-3</v>
      </c>
      <c r="BJ18" s="814">
        <v>21</v>
      </c>
      <c r="BK18" s="793">
        <v>1</v>
      </c>
      <c r="BL18" s="807">
        <f t="shared" si="5"/>
        <v>166.4</v>
      </c>
      <c r="BQ18" s="797"/>
      <c r="BR18" s="791"/>
      <c r="BS18" s="791"/>
      <c r="BT18" s="791"/>
      <c r="CA18" s="797"/>
      <c r="CB18" s="803"/>
      <c r="CC18" s="804"/>
    </row>
    <row r="19" spans="1:81" ht="15.75" thickBot="1" x14ac:dyDescent="0.3">
      <c r="A19" s="791"/>
      <c r="B19" s="1198"/>
      <c r="C19" s="1199"/>
      <c r="D19" s="1199"/>
      <c r="E19" s="1200"/>
      <c r="F19" s="759"/>
      <c r="N19" s="517"/>
      <c r="O19" s="21"/>
      <c r="P19" s="21"/>
      <c r="Q19" s="520" t="s">
        <v>331</v>
      </c>
      <c r="R19" s="487">
        <v>7.0601851851851847E-4</v>
      </c>
      <c r="S19" s="169"/>
      <c r="AD19" s="608">
        <f t="shared" si="6"/>
        <v>44958.416666666664</v>
      </c>
      <c r="AE19" s="607">
        <f t="shared" si="7"/>
        <v>22.587</v>
      </c>
      <c r="AF19" s="196">
        <f t="shared" si="13"/>
        <v>10</v>
      </c>
      <c r="AG19" s="168" t="str">
        <f t="shared" si="8"/>
        <v>-</v>
      </c>
      <c r="AH19" s="168">
        <f t="shared" si="9"/>
        <v>22.587</v>
      </c>
      <c r="AI19" s="168" t="str">
        <f t="shared" si="10"/>
        <v>-</v>
      </c>
      <c r="AJ19" s="168" t="str">
        <f t="shared" si="11"/>
        <v>-</v>
      </c>
      <c r="AK19" s="198"/>
      <c r="AM19" s="790">
        <v>44958.418055555558</v>
      </c>
      <c r="AN19" s="789">
        <v>1</v>
      </c>
      <c r="AO19" s="789">
        <v>0</v>
      </c>
      <c r="AP19" s="789">
        <v>8</v>
      </c>
      <c r="AQ19" s="789">
        <v>0.12854599999999999</v>
      </c>
      <c r="AR19" s="789">
        <v>180973</v>
      </c>
      <c r="AS19" s="789">
        <v>138861</v>
      </c>
      <c r="AT19" s="789">
        <v>22.568999999999999</v>
      </c>
      <c r="AV19" s="788">
        <v>44958.418055555558</v>
      </c>
      <c r="AW19" s="787">
        <v>1</v>
      </c>
      <c r="AX19" s="786">
        <v>0</v>
      </c>
      <c r="AY19" s="786">
        <v>8</v>
      </c>
      <c r="AZ19" s="863">
        <v>0.1003</v>
      </c>
      <c r="BB19" s="793">
        <f t="shared" si="0"/>
        <v>8</v>
      </c>
      <c r="BC19" s="791">
        <f t="shared" si="1"/>
        <v>0.12854599999999999</v>
      </c>
      <c r="BD19" s="814">
        <v>22</v>
      </c>
      <c r="BE19" s="793">
        <v>2</v>
      </c>
      <c r="BF19" s="819">
        <f t="shared" si="2"/>
        <v>166.69271699999999</v>
      </c>
      <c r="BH19" s="793">
        <f t="shared" si="3"/>
        <v>8</v>
      </c>
      <c r="BI19" s="807">
        <f t="shared" si="4"/>
        <v>0.1003</v>
      </c>
      <c r="BJ19" s="814">
        <v>22</v>
      </c>
      <c r="BK19" s="793">
        <v>2</v>
      </c>
      <c r="BL19" s="807">
        <f t="shared" si="5"/>
        <v>165.7</v>
      </c>
      <c r="BQ19" s="797"/>
      <c r="BR19" s="791"/>
      <c r="BS19" s="791"/>
      <c r="BT19" s="791"/>
      <c r="CA19" s="797"/>
      <c r="CB19" s="803"/>
      <c r="CC19" s="804"/>
    </row>
    <row r="20" spans="1:81" ht="15.75" thickBot="1" x14ac:dyDescent="0.3">
      <c r="A20" s="791"/>
      <c r="B20" s="1198"/>
      <c r="C20" s="1199"/>
      <c r="D20" s="1199"/>
      <c r="E20" s="1200"/>
      <c r="F20" s="749"/>
      <c r="G20" s="521" t="s">
        <v>84</v>
      </c>
      <c r="N20" s="517"/>
      <c r="O20" s="522" t="s">
        <v>275</v>
      </c>
      <c r="P20" s="231">
        <f>AD5</f>
        <v>44958.411111111112</v>
      </c>
      <c r="Q20" s="520" t="s">
        <v>299</v>
      </c>
      <c r="R20" s="487">
        <f>P22+R17</f>
        <v>0.46457175925796573</v>
      </c>
      <c r="S20" s="523" t="s">
        <v>270</v>
      </c>
      <c r="AD20" s="608">
        <f t="shared" si="6"/>
        <v>44958.417361111111</v>
      </c>
      <c r="AE20" s="607">
        <f t="shared" si="7"/>
        <v>22.581</v>
      </c>
      <c r="AF20" s="196">
        <f t="shared" si="13"/>
        <v>10</v>
      </c>
      <c r="AG20" s="168" t="str">
        <f t="shared" si="8"/>
        <v>-</v>
      </c>
      <c r="AH20" s="168">
        <f t="shared" si="9"/>
        <v>22.581</v>
      </c>
      <c r="AI20" s="168" t="str">
        <f t="shared" si="10"/>
        <v>-</v>
      </c>
      <c r="AJ20" s="168" t="str">
        <f t="shared" si="11"/>
        <v>-</v>
      </c>
      <c r="AK20" s="198"/>
      <c r="AM20" s="790">
        <v>44958.418749999997</v>
      </c>
      <c r="AN20" s="789">
        <v>1</v>
      </c>
      <c r="AO20" s="789">
        <v>1</v>
      </c>
      <c r="AP20" s="789" t="s">
        <v>469</v>
      </c>
      <c r="AQ20" s="789">
        <v>14.904211</v>
      </c>
      <c r="AR20" s="789">
        <v>180923</v>
      </c>
      <c r="AS20" s="789">
        <v>138867</v>
      </c>
      <c r="AT20" s="789">
        <v>22.564</v>
      </c>
      <c r="AV20" s="788">
        <v>44958.418749999997</v>
      </c>
      <c r="AW20" s="787">
        <v>1</v>
      </c>
      <c r="AX20" s="786">
        <v>1</v>
      </c>
      <c r="AY20" s="786" t="s">
        <v>469</v>
      </c>
      <c r="AZ20" s="863">
        <v>14.23</v>
      </c>
      <c r="BB20" s="793" t="str">
        <f t="shared" si="0"/>
        <v>--</v>
      </c>
      <c r="BC20" s="791">
        <f t="shared" si="1"/>
        <v>14.904211</v>
      </c>
      <c r="BD20" s="814">
        <v>23</v>
      </c>
      <c r="BE20" s="793">
        <v>3</v>
      </c>
      <c r="BF20" s="819">
        <f t="shared" si="2"/>
        <v>166.270478</v>
      </c>
      <c r="BH20" s="793" t="str">
        <f t="shared" si="3"/>
        <v>--</v>
      </c>
      <c r="BI20" s="807">
        <f t="shared" si="4"/>
        <v>14.23</v>
      </c>
      <c r="BJ20" s="814">
        <v>23</v>
      </c>
      <c r="BK20" s="793">
        <v>3</v>
      </c>
      <c r="BL20" s="807">
        <f t="shared" si="5"/>
        <v>165.4</v>
      </c>
      <c r="BQ20" s="797"/>
      <c r="BR20" s="791"/>
      <c r="BS20" s="791"/>
      <c r="BT20" s="791"/>
      <c r="CA20" s="797"/>
      <c r="CB20" s="803"/>
      <c r="CC20" s="804"/>
    </row>
    <row r="21" spans="1:81" ht="15.75" thickBot="1" x14ac:dyDescent="0.3">
      <c r="A21" s="791"/>
      <c r="B21" s="1198"/>
      <c r="C21" s="1199"/>
      <c r="D21" s="1199"/>
      <c r="E21" s="1200"/>
      <c r="F21" s="749"/>
      <c r="G21" s="294" t="s">
        <v>2</v>
      </c>
      <c r="H21" s="295" t="str">
        <f>I5</f>
        <v>Guest*</v>
      </c>
      <c r="I21" s="524" t="s">
        <v>13</v>
      </c>
      <c r="N21" s="517"/>
      <c r="O21" s="525" t="s">
        <v>277</v>
      </c>
      <c r="P21" s="232">
        <f>MIN(AD5:AD300)-INT(P20)</f>
        <v>0.41111111111240461</v>
      </c>
      <c r="Q21" s="21"/>
      <c r="R21" s="612">
        <f>MIN(P27:P300)</f>
        <v>0.41070601851851851</v>
      </c>
      <c r="S21" s="526" t="s">
        <v>268</v>
      </c>
      <c r="AD21" s="608">
        <f t="shared" si="6"/>
        <v>44958.417361111111</v>
      </c>
      <c r="AE21" s="607">
        <f t="shared" si="7"/>
        <v>22.573</v>
      </c>
      <c r="AF21" s="196">
        <f t="shared" si="13"/>
        <v>10</v>
      </c>
      <c r="AG21" s="168" t="str">
        <f t="shared" si="8"/>
        <v>-</v>
      </c>
      <c r="AH21" s="168">
        <f t="shared" si="9"/>
        <v>22.573</v>
      </c>
      <c r="AI21" s="168" t="str">
        <f t="shared" si="10"/>
        <v>-</v>
      </c>
      <c r="AJ21" s="168" t="str">
        <f t="shared" si="11"/>
        <v>-</v>
      </c>
      <c r="AK21" s="198"/>
      <c r="AM21" s="790">
        <v>44958.418749999997</v>
      </c>
      <c r="AN21" s="789">
        <v>1</v>
      </c>
      <c r="AO21" s="789">
        <v>1</v>
      </c>
      <c r="AP21" s="789" t="s">
        <v>469</v>
      </c>
      <c r="AQ21" s="789">
        <v>18.605702999999998</v>
      </c>
      <c r="AR21" s="789">
        <v>180983</v>
      </c>
      <c r="AS21" s="789">
        <v>138802</v>
      </c>
      <c r="AT21" s="789">
        <v>22.559000000000001</v>
      </c>
      <c r="AV21" s="788">
        <v>44958.418749999997</v>
      </c>
      <c r="AW21" s="787">
        <v>1</v>
      </c>
      <c r="AX21" s="786">
        <v>1</v>
      </c>
      <c r="AY21" s="786" t="s">
        <v>469</v>
      </c>
      <c r="AZ21" s="863">
        <v>19.95</v>
      </c>
      <c r="BB21" s="793" t="str">
        <f t="shared" si="0"/>
        <v>--</v>
      </c>
      <c r="BC21" s="791">
        <f t="shared" si="1"/>
        <v>18.605702999999998</v>
      </c>
      <c r="BD21" s="814">
        <v>24</v>
      </c>
      <c r="BE21" s="793">
        <v>4</v>
      </c>
      <c r="BF21" s="819">
        <f t="shared" si="2"/>
        <v>166.28779499999999</v>
      </c>
      <c r="BH21" s="793" t="str">
        <f t="shared" si="3"/>
        <v>--</v>
      </c>
      <c r="BI21" s="807">
        <f t="shared" si="4"/>
        <v>19.95</v>
      </c>
      <c r="BJ21" s="814">
        <v>24</v>
      </c>
      <c r="BK21" s="793">
        <v>4</v>
      </c>
      <c r="BL21" s="807">
        <f t="shared" si="5"/>
        <v>165.8</v>
      </c>
      <c r="BQ21" s="797"/>
      <c r="BR21" s="791"/>
      <c r="BS21" s="791"/>
      <c r="BT21" s="791"/>
      <c r="CA21" s="797"/>
      <c r="CB21" s="803"/>
      <c r="CC21" s="804"/>
    </row>
    <row r="22" spans="1:81" ht="15.75" thickBot="1" x14ac:dyDescent="0.3">
      <c r="A22" s="791"/>
      <c r="B22" s="1198"/>
      <c r="C22" s="1199"/>
      <c r="D22" s="1199"/>
      <c r="E22" s="1200"/>
      <c r="F22" s="749"/>
      <c r="G22" s="527">
        <f t="shared" ref="G22:G27" si="14">G6</f>
        <v>7.4574124999999991E-2</v>
      </c>
      <c r="H22" s="528" t="str">
        <f>IF(J66=0, (I6*$J$14)+$J$17, "---")</f>
        <v>---</v>
      </c>
      <c r="I22" s="529" t="str">
        <f>IF(J66=0, H22-G22, "---")</f>
        <v>---</v>
      </c>
      <c r="N22" s="517"/>
      <c r="O22" s="530" t="s">
        <v>276</v>
      </c>
      <c r="P22" s="233">
        <f>MAX(AD5:AD300)-INT(P20)</f>
        <v>0.46388888888759539</v>
      </c>
      <c r="Q22" s="21"/>
      <c r="R22" s="398">
        <f>MAX(P27:P300)</f>
        <v>0.46487268518518521</v>
      </c>
      <c r="S22" s="531" t="s">
        <v>269</v>
      </c>
      <c r="AD22" s="608">
        <f t="shared" si="6"/>
        <v>44958.418055555558</v>
      </c>
      <c r="AE22" s="607">
        <f t="shared" si="7"/>
        <v>22.568999999999999</v>
      </c>
      <c r="AF22" s="196">
        <f t="shared" si="13"/>
        <v>10</v>
      </c>
      <c r="AG22" s="168" t="str">
        <f t="shared" si="8"/>
        <v>-</v>
      </c>
      <c r="AH22" s="168">
        <f t="shared" si="9"/>
        <v>22.568999999999999</v>
      </c>
      <c r="AI22" s="168" t="str">
        <f t="shared" si="10"/>
        <v>-</v>
      </c>
      <c r="AJ22" s="168" t="str">
        <f t="shared" si="11"/>
        <v>-</v>
      </c>
      <c r="AK22" s="198"/>
      <c r="AM22" s="790">
        <v>44958.419444444444</v>
      </c>
      <c r="AN22" s="789">
        <v>1</v>
      </c>
      <c r="AO22" s="789">
        <v>1</v>
      </c>
      <c r="AP22" s="789" t="s">
        <v>469</v>
      </c>
      <c r="AQ22" s="789">
        <v>25.621061999999998</v>
      </c>
      <c r="AR22" s="789">
        <v>180871</v>
      </c>
      <c r="AS22" s="789">
        <v>138869</v>
      </c>
      <c r="AT22" s="789">
        <v>22.555</v>
      </c>
      <c r="AV22" s="788">
        <v>44958.419444444444</v>
      </c>
      <c r="AW22" s="787">
        <v>1</v>
      </c>
      <c r="AX22" s="786">
        <v>1</v>
      </c>
      <c r="AY22" s="786" t="s">
        <v>469</v>
      </c>
      <c r="AZ22" s="863">
        <v>27.05</v>
      </c>
      <c r="BB22" s="793" t="str">
        <f t="shared" si="0"/>
        <v>--</v>
      </c>
      <c r="BC22" s="791">
        <f t="shared" si="1"/>
        <v>25.621061999999998</v>
      </c>
      <c r="BD22" s="814">
        <v>25</v>
      </c>
      <c r="BE22" s="793">
        <v>5</v>
      </c>
      <c r="BF22" s="819">
        <f t="shared" si="2"/>
        <v>165.932479</v>
      </c>
      <c r="BH22" s="793" t="str">
        <f t="shared" si="3"/>
        <v>--</v>
      </c>
      <c r="BI22" s="807">
        <f t="shared" si="4"/>
        <v>27.05</v>
      </c>
      <c r="BJ22" s="814">
        <v>25</v>
      </c>
      <c r="BK22" s="793">
        <v>5</v>
      </c>
      <c r="BL22" s="807">
        <f t="shared" si="5"/>
        <v>165.8</v>
      </c>
      <c r="BQ22" s="797"/>
      <c r="BR22" s="791"/>
      <c r="BS22" s="791"/>
      <c r="BT22" s="791"/>
      <c r="CA22" s="797"/>
      <c r="CB22" s="803"/>
      <c r="CC22" s="804"/>
    </row>
    <row r="23" spans="1:81" ht="15.75" thickBot="1" x14ac:dyDescent="0.3">
      <c r="A23" s="791"/>
      <c r="B23" s="1201"/>
      <c r="C23" s="1202"/>
      <c r="D23" s="1202"/>
      <c r="E23" s="1203"/>
      <c r="F23" s="749"/>
      <c r="G23" s="527">
        <f t="shared" si="14"/>
        <v>47.223890375000011</v>
      </c>
      <c r="H23" s="528" t="str">
        <f>IF(J66=0, (I7*$J$14)+$J$17, "---")</f>
        <v>---</v>
      </c>
      <c r="I23" s="532" t="str">
        <f>IF(J66=0, H23-G23, "---")</f>
        <v>---</v>
      </c>
      <c r="N23" s="517"/>
      <c r="O23" s="21"/>
      <c r="P23" s="533"/>
      <c r="Q23" s="21"/>
      <c r="R23" s="479">
        <f>IF(INT(P20)=O27, P20, O27)</f>
        <v>44958.411111111112</v>
      </c>
      <c r="S23" s="169"/>
      <c r="AD23" s="608">
        <f t="shared" si="6"/>
        <v>44958.418749999997</v>
      </c>
      <c r="AE23" s="607">
        <f t="shared" si="7"/>
        <v>22.564</v>
      </c>
      <c r="AF23" s="196">
        <f t="shared" si="13"/>
        <v>10</v>
      </c>
      <c r="AG23" s="168" t="str">
        <f t="shared" si="8"/>
        <v>-</v>
      </c>
      <c r="AH23" s="168">
        <f t="shared" si="9"/>
        <v>22.564</v>
      </c>
      <c r="AI23" s="168" t="str">
        <f t="shared" si="10"/>
        <v>-</v>
      </c>
      <c r="AJ23" s="168" t="str">
        <f t="shared" si="11"/>
        <v>-</v>
      </c>
      <c r="AK23" s="198"/>
      <c r="AM23" s="790">
        <v>44958.419444444444</v>
      </c>
      <c r="AN23" s="789">
        <v>1</v>
      </c>
      <c r="AO23" s="789">
        <v>1</v>
      </c>
      <c r="AP23" s="789" t="s">
        <v>469</v>
      </c>
      <c r="AQ23" s="789">
        <v>33.320860000000003</v>
      </c>
      <c r="AR23" s="789">
        <v>180992</v>
      </c>
      <c r="AS23" s="789">
        <v>138763</v>
      </c>
      <c r="AT23" s="789">
        <v>22.548999999999999</v>
      </c>
      <c r="AV23" s="788">
        <v>44958.419444444444</v>
      </c>
      <c r="AW23" s="787">
        <v>1</v>
      </c>
      <c r="AX23" s="786">
        <v>1</v>
      </c>
      <c r="AY23" s="786" t="s">
        <v>469</v>
      </c>
      <c r="AZ23" s="863">
        <v>33.93</v>
      </c>
      <c r="BB23" s="793" t="str">
        <f t="shared" si="0"/>
        <v>--</v>
      </c>
      <c r="BC23" s="791">
        <f t="shared" si="1"/>
        <v>33.320860000000003</v>
      </c>
      <c r="BD23" s="814">
        <v>26</v>
      </c>
      <c r="BE23" s="793">
        <v>6</v>
      </c>
      <c r="BF23" s="819">
        <f t="shared" si="2"/>
        <v>166.03926300000001</v>
      </c>
      <c r="BH23" s="793" t="str">
        <f t="shared" si="3"/>
        <v>--</v>
      </c>
      <c r="BI23" s="807">
        <f t="shared" si="4"/>
        <v>33.93</v>
      </c>
      <c r="BJ23" s="814">
        <v>26</v>
      </c>
      <c r="BK23" s="793">
        <v>6</v>
      </c>
      <c r="BL23" s="807">
        <f t="shared" si="5"/>
        <v>165.9</v>
      </c>
      <c r="BQ23" s="797"/>
      <c r="BR23" s="791"/>
      <c r="BS23" s="791"/>
      <c r="BT23" s="791"/>
      <c r="CA23" s="797"/>
      <c r="CB23" s="803"/>
      <c r="CC23" s="804"/>
    </row>
    <row r="24" spans="1:81" ht="15.75" thickBot="1" x14ac:dyDescent="0.3">
      <c r="B24" s="169"/>
      <c r="C24" s="169"/>
      <c r="D24" s="169"/>
      <c r="E24" s="169"/>
      <c r="G24" s="527">
        <f t="shared" si="14"/>
        <v>166.29826800000001</v>
      </c>
      <c r="H24" s="528" t="str">
        <f>IF(J66=0, (I8*$J$14)+$J$17, "---")</f>
        <v>---</v>
      </c>
      <c r="I24" s="532" t="str">
        <f>IF(J66=0,H24-G24, "---")</f>
        <v>---</v>
      </c>
      <c r="N24" s="517"/>
      <c r="O24" s="21"/>
      <c r="P24" s="21"/>
      <c r="Q24" s="21"/>
      <c r="S24" s="169"/>
      <c r="AD24" s="608">
        <f t="shared" si="6"/>
        <v>44958.418749999997</v>
      </c>
      <c r="AE24" s="607">
        <f t="shared" si="7"/>
        <v>22.559000000000001</v>
      </c>
      <c r="AF24" s="196">
        <f t="shared" si="13"/>
        <v>10</v>
      </c>
      <c r="AG24" s="168" t="str">
        <f t="shared" si="8"/>
        <v>-</v>
      </c>
      <c r="AH24" s="168">
        <f t="shared" si="9"/>
        <v>22.559000000000001</v>
      </c>
      <c r="AI24" s="168" t="str">
        <f t="shared" si="10"/>
        <v>-</v>
      </c>
      <c r="AJ24" s="168" t="str">
        <f t="shared" si="11"/>
        <v>-</v>
      </c>
      <c r="AK24" s="198"/>
      <c r="AM24" s="790">
        <v>44958.420138888891</v>
      </c>
      <c r="AN24" s="789">
        <v>1</v>
      </c>
      <c r="AO24" s="789">
        <v>1</v>
      </c>
      <c r="AP24" s="789" t="s">
        <v>469</v>
      </c>
      <c r="AQ24" s="789">
        <v>38.175069999999998</v>
      </c>
      <c r="AR24" s="789">
        <v>180841</v>
      </c>
      <c r="AS24" s="789">
        <v>138875</v>
      </c>
      <c r="AT24" s="789">
        <v>22.545000000000002</v>
      </c>
      <c r="AV24" s="788">
        <v>44958.420138888891</v>
      </c>
      <c r="AW24" s="787">
        <v>1</v>
      </c>
      <c r="AX24" s="786">
        <v>1</v>
      </c>
      <c r="AY24" s="786" t="s">
        <v>469</v>
      </c>
      <c r="AZ24" s="863">
        <v>39.21</v>
      </c>
      <c r="BB24" s="793" t="str">
        <f t="shared" si="0"/>
        <v>--</v>
      </c>
      <c r="BC24" s="791">
        <f t="shared" si="1"/>
        <v>38.175069999999998</v>
      </c>
      <c r="BD24" s="814">
        <v>27</v>
      </c>
      <c r="BE24" s="793">
        <v>7</v>
      </c>
      <c r="BF24" s="819">
        <f t="shared" si="2"/>
        <v>166.125541</v>
      </c>
      <c r="BH24" s="793" t="str">
        <f t="shared" si="3"/>
        <v>--</v>
      </c>
      <c r="BI24" s="807">
        <f t="shared" si="4"/>
        <v>39.21</v>
      </c>
      <c r="BJ24" s="814">
        <v>27</v>
      </c>
      <c r="BK24" s="793">
        <v>7</v>
      </c>
      <c r="BL24" s="807">
        <f t="shared" si="5"/>
        <v>165</v>
      </c>
      <c r="BQ24" s="797"/>
      <c r="BR24" s="791"/>
      <c r="BS24" s="791"/>
      <c r="BT24" s="791"/>
      <c r="CA24" s="797"/>
      <c r="CB24" s="803"/>
      <c r="CC24" s="804"/>
    </row>
    <row r="25" spans="1:81" x14ac:dyDescent="0.25">
      <c r="B25" s="1171" t="str">
        <f>IF(J66=1,"-*- DEJAR PENDIENTE E INTERCEPTO INICIAL -*-","-*- REALIZAR CAMBIO DE PENDIENTE E INTERCEPTO -*-")</f>
        <v>-*- DEJAR PENDIENTE E INTERCEPTO INICIAL -*-</v>
      </c>
      <c r="C25" s="1172"/>
      <c r="D25" s="1172"/>
      <c r="E25" s="1173"/>
      <c r="G25" s="527">
        <f t="shared" si="14"/>
        <v>324.771935875</v>
      </c>
      <c r="H25" s="528" t="str">
        <f>IF(J66=0, (I9*$J$14)+$J$17, "---")</f>
        <v>---</v>
      </c>
      <c r="I25" s="532" t="str">
        <f>IF(J66=0, H25-G25, "---")</f>
        <v>---</v>
      </c>
      <c r="N25" s="517"/>
      <c r="O25" s="534" t="s">
        <v>22</v>
      </c>
      <c r="P25" s="535" t="s">
        <v>96</v>
      </c>
      <c r="Q25" s="534" t="s">
        <v>54</v>
      </c>
      <c r="R25" s="534" t="s">
        <v>21</v>
      </c>
      <c r="S25" s="534" t="s">
        <v>53</v>
      </c>
      <c r="T25" s="534" t="s">
        <v>15</v>
      </c>
      <c r="AD25" s="608">
        <f t="shared" si="6"/>
        <v>44958.419444444444</v>
      </c>
      <c r="AE25" s="607">
        <f t="shared" si="7"/>
        <v>22.555</v>
      </c>
      <c r="AF25" s="196">
        <f t="shared" si="13"/>
        <v>10</v>
      </c>
      <c r="AG25" s="168" t="str">
        <f t="shared" si="8"/>
        <v>-</v>
      </c>
      <c r="AH25" s="168">
        <f t="shared" si="9"/>
        <v>22.555</v>
      </c>
      <c r="AI25" s="168" t="str">
        <f t="shared" si="10"/>
        <v>-</v>
      </c>
      <c r="AJ25" s="168" t="str">
        <f t="shared" si="11"/>
        <v>-</v>
      </c>
      <c r="AK25" s="198"/>
      <c r="AM25" s="790">
        <v>44958.420138888891</v>
      </c>
      <c r="AN25" s="789">
        <v>1</v>
      </c>
      <c r="AO25" s="789">
        <v>1</v>
      </c>
      <c r="AP25" s="789" t="s">
        <v>469</v>
      </c>
      <c r="AQ25" s="789">
        <v>41.10069</v>
      </c>
      <c r="AR25" s="789">
        <v>180986</v>
      </c>
      <c r="AS25" s="789">
        <v>138741</v>
      </c>
      <c r="AT25" s="789">
        <v>22.539000000000001</v>
      </c>
      <c r="AV25" s="788">
        <v>44958.420138888891</v>
      </c>
      <c r="AW25" s="787">
        <v>1</v>
      </c>
      <c r="AX25" s="786">
        <v>1</v>
      </c>
      <c r="AY25" s="786" t="s">
        <v>469</v>
      </c>
      <c r="AZ25" s="863">
        <v>41.75</v>
      </c>
      <c r="BB25" s="793" t="str">
        <f t="shared" si="0"/>
        <v>--</v>
      </c>
      <c r="BC25" s="791">
        <f t="shared" si="1"/>
        <v>41.10069</v>
      </c>
      <c r="BD25" s="814">
        <v>28</v>
      </c>
      <c r="BE25" s="793">
        <v>8</v>
      </c>
      <c r="BF25" s="819">
        <f t="shared" si="2"/>
        <v>166.03684899999999</v>
      </c>
      <c r="BH25" s="793" t="str">
        <f t="shared" si="3"/>
        <v>--</v>
      </c>
      <c r="BI25" s="807">
        <f t="shared" si="4"/>
        <v>41.75</v>
      </c>
      <c r="BJ25" s="814">
        <v>28</v>
      </c>
      <c r="BK25" s="793">
        <v>8</v>
      </c>
      <c r="BL25" s="807">
        <f t="shared" si="5"/>
        <v>165.5</v>
      </c>
      <c r="BQ25" s="797"/>
      <c r="BR25" s="791"/>
      <c r="BS25" s="791"/>
      <c r="BT25" s="791"/>
      <c r="CA25" s="797"/>
      <c r="CB25" s="803"/>
      <c r="CC25" s="804"/>
    </row>
    <row r="26" spans="1:81" ht="15.75" thickBot="1" x14ac:dyDescent="0.3">
      <c r="B26" s="1174"/>
      <c r="C26" s="1175"/>
      <c r="D26" s="1175"/>
      <c r="E26" s="1176"/>
      <c r="G26" s="527">
        <f t="shared" si="14"/>
        <v>464.40629325000003</v>
      </c>
      <c r="H26" s="528" t="str">
        <f>IF(J66=0, (I10*$J$14)+$J$17, "---")</f>
        <v>---</v>
      </c>
      <c r="I26" s="532" t="str">
        <f>IF(J66=0, H26-G26, "---")</f>
        <v>---</v>
      </c>
      <c r="N26" s="517"/>
      <c r="O26" s="536" t="s">
        <v>95</v>
      </c>
      <c r="P26" s="537" t="s">
        <v>95</v>
      </c>
      <c r="Q26" s="536" t="s">
        <v>94</v>
      </c>
      <c r="R26" s="538"/>
      <c r="S26" s="536" t="s">
        <v>94</v>
      </c>
      <c r="T26" s="536"/>
      <c r="U26" s="195"/>
      <c r="V26" s="224">
        <f>IFERROR(AVERAGE(V27:V300), "-")</f>
        <v>21.155555555555555</v>
      </c>
      <c r="W26" s="224">
        <f>IFERROR(AVERAGE(W27:W300), "-")</f>
        <v>21.150833333333313</v>
      </c>
      <c r="X26" s="224">
        <f>IFERROR(AVERAGE(X27:X300), "-")</f>
        <v>21.060000000000002</v>
      </c>
      <c r="Y26" s="239" t="str">
        <f>IFERROR(AVERAGE(Y27:Y300), "-")</f>
        <v>-</v>
      </c>
      <c r="Z26" s="225" t="s">
        <v>97</v>
      </c>
      <c r="AD26" s="608">
        <f t="shared" si="6"/>
        <v>44958.419444444444</v>
      </c>
      <c r="AE26" s="607">
        <f t="shared" si="7"/>
        <v>22.548999999999999</v>
      </c>
      <c r="AF26" s="196">
        <f t="shared" si="13"/>
        <v>10</v>
      </c>
      <c r="AG26" s="168" t="str">
        <f t="shared" si="8"/>
        <v>-</v>
      </c>
      <c r="AH26" s="168">
        <f t="shared" si="9"/>
        <v>22.548999999999999</v>
      </c>
      <c r="AI26" s="168" t="str">
        <f t="shared" si="10"/>
        <v>-</v>
      </c>
      <c r="AJ26" s="168" t="str">
        <f t="shared" si="11"/>
        <v>-</v>
      </c>
      <c r="AK26" s="198"/>
      <c r="AM26" s="790">
        <v>44958.42083333333</v>
      </c>
      <c r="AN26" s="789">
        <v>1</v>
      </c>
      <c r="AO26" s="789">
        <v>1</v>
      </c>
      <c r="AP26" s="789" t="s">
        <v>469</v>
      </c>
      <c r="AQ26" s="789">
        <v>42.435892000000003</v>
      </c>
      <c r="AR26" s="789">
        <v>180811</v>
      </c>
      <c r="AS26" s="789">
        <v>138860</v>
      </c>
      <c r="AT26" s="789">
        <v>22.535</v>
      </c>
      <c r="AV26" s="788">
        <v>44958.42083333333</v>
      </c>
      <c r="AW26" s="787">
        <v>1</v>
      </c>
      <c r="AX26" s="786">
        <v>1</v>
      </c>
      <c r="AY26" s="786" t="s">
        <v>469</v>
      </c>
      <c r="AZ26" s="863">
        <v>42.16</v>
      </c>
      <c r="BB26" s="793" t="str">
        <f t="shared" si="0"/>
        <v>--</v>
      </c>
      <c r="BC26" s="791">
        <f t="shared" si="1"/>
        <v>42.435892000000003</v>
      </c>
      <c r="BD26" s="814">
        <v>31</v>
      </c>
      <c r="BE26" s="793">
        <v>1</v>
      </c>
      <c r="BF26" s="819">
        <f t="shared" si="2"/>
        <v>325.12229600000001</v>
      </c>
      <c r="BH26" s="793" t="str">
        <f t="shared" si="3"/>
        <v>--</v>
      </c>
      <c r="BI26" s="807">
        <f t="shared" si="4"/>
        <v>42.16</v>
      </c>
      <c r="BJ26" s="814">
        <v>31</v>
      </c>
      <c r="BK26" s="793">
        <v>1</v>
      </c>
      <c r="BL26" s="807">
        <f t="shared" si="5"/>
        <v>325</v>
      </c>
      <c r="BQ26" s="797"/>
      <c r="BR26" s="791"/>
      <c r="BS26" s="791"/>
      <c r="BT26" s="791"/>
      <c r="CA26" s="797"/>
      <c r="CB26" s="803"/>
      <c r="CC26" s="804"/>
    </row>
    <row r="27" spans="1:81" ht="15.75" thickBot="1" x14ac:dyDescent="0.3">
      <c r="B27" s="491"/>
      <c r="C27" s="491"/>
      <c r="G27" s="540">
        <f t="shared" si="14"/>
        <v>-3.357425E-2</v>
      </c>
      <c r="H27" s="541" t="str">
        <f>IF(J66=0, (I11*$J$14)+$J$17, "---")</f>
        <v>---</v>
      </c>
      <c r="I27" s="542" t="str">
        <f>IF(J66=0,H27-G27, "---")</f>
        <v>---</v>
      </c>
      <c r="N27" s="517"/>
      <c r="O27" s="796">
        <v>44958</v>
      </c>
      <c r="P27" s="226">
        <v>0.41070601851851851</v>
      </c>
      <c r="Q27" s="794">
        <v>33.299999999999997</v>
      </c>
      <c r="R27" s="165" t="s">
        <v>21</v>
      </c>
      <c r="S27" s="794">
        <v>20.85</v>
      </c>
      <c r="T27" s="165" t="s">
        <v>56</v>
      </c>
      <c r="U27" s="196">
        <f>IF(ISNUMBER(S27), HOUR(P27), "-")</f>
        <v>9</v>
      </c>
      <c r="V27" s="168">
        <f t="shared" ref="V27:V90" si="15">IF(U27=$Q$13, S27, "-")</f>
        <v>20.85</v>
      </c>
      <c r="W27" s="168" t="str">
        <f t="shared" ref="W27:W90" si="16">IF(U27=$R$13, S27, "-")</f>
        <v>-</v>
      </c>
      <c r="X27" s="168" t="str">
        <f t="shared" ref="X27:X90" si="17">IF(U27=$S$13, S27, "-")</f>
        <v>-</v>
      </c>
      <c r="Y27" s="168" t="str">
        <f t="shared" ref="Y27:Y90" si="18">IF(U27=$T$13, S27, "-")</f>
        <v>-</v>
      </c>
      <c r="Z27" s="197" t="s">
        <v>165</v>
      </c>
      <c r="AD27" s="608">
        <f t="shared" si="6"/>
        <v>44958.420138888891</v>
      </c>
      <c r="AE27" s="607">
        <f t="shared" si="7"/>
        <v>22.545000000000002</v>
      </c>
      <c r="AF27" s="196">
        <f t="shared" si="13"/>
        <v>10</v>
      </c>
      <c r="AG27" s="168" t="str">
        <f t="shared" si="8"/>
        <v>-</v>
      </c>
      <c r="AH27" s="168">
        <f t="shared" si="9"/>
        <v>22.545000000000002</v>
      </c>
      <c r="AI27" s="168" t="str">
        <f t="shared" si="10"/>
        <v>-</v>
      </c>
      <c r="AJ27" s="168" t="str">
        <f t="shared" si="11"/>
        <v>-</v>
      </c>
      <c r="AK27" s="198"/>
      <c r="AM27" s="790">
        <v>44958.42083333333</v>
      </c>
      <c r="AN27" s="789">
        <v>1</v>
      </c>
      <c r="AO27" s="789">
        <v>1</v>
      </c>
      <c r="AP27" s="789" t="s">
        <v>469</v>
      </c>
      <c r="AQ27" s="789">
        <v>43.714910000000003</v>
      </c>
      <c r="AR27" s="789">
        <v>180975</v>
      </c>
      <c r="AS27" s="789">
        <v>138725</v>
      </c>
      <c r="AT27" s="789">
        <v>22.530999999999999</v>
      </c>
      <c r="AV27" s="788">
        <v>44958.42083333333</v>
      </c>
      <c r="AW27" s="787">
        <v>1</v>
      </c>
      <c r="AX27" s="786">
        <v>1</v>
      </c>
      <c r="AY27" s="786" t="s">
        <v>469</v>
      </c>
      <c r="AZ27" s="863">
        <v>43.71</v>
      </c>
      <c r="BB27" s="793" t="str">
        <f t="shared" si="0"/>
        <v>--</v>
      </c>
      <c r="BC27" s="791">
        <f t="shared" si="1"/>
        <v>43.714910000000003</v>
      </c>
      <c r="BD27" s="814">
        <v>32</v>
      </c>
      <c r="BE27" s="793">
        <v>2</v>
      </c>
      <c r="BF27" s="819">
        <f t="shared" si="2"/>
        <v>325.35447699999997</v>
      </c>
      <c r="BH27" s="793" t="str">
        <f t="shared" si="3"/>
        <v>--</v>
      </c>
      <c r="BI27" s="807">
        <f t="shared" si="4"/>
        <v>43.71</v>
      </c>
      <c r="BJ27" s="814">
        <v>32</v>
      </c>
      <c r="BK27" s="793">
        <v>2</v>
      </c>
      <c r="BL27" s="807">
        <f t="shared" si="5"/>
        <v>324.3</v>
      </c>
      <c r="BQ27" s="797"/>
      <c r="BR27" s="791"/>
      <c r="BS27" s="791"/>
      <c r="BT27" s="791"/>
      <c r="CA27" s="797"/>
      <c r="CB27" s="803"/>
      <c r="CC27" s="804"/>
    </row>
    <row r="28" spans="1:81" ht="15" customHeight="1" x14ac:dyDescent="0.25">
      <c r="B28" s="491"/>
      <c r="C28" s="491"/>
      <c r="N28" s="517"/>
      <c r="O28" s="796">
        <v>44958</v>
      </c>
      <c r="P28" s="226">
        <v>0.41140046296296301</v>
      </c>
      <c r="Q28" s="794">
        <v>32.700000000000003</v>
      </c>
      <c r="R28" s="165" t="s">
        <v>21</v>
      </c>
      <c r="S28" s="794">
        <v>21.05</v>
      </c>
      <c r="T28" s="165" t="s">
        <v>56</v>
      </c>
      <c r="U28" s="196">
        <f t="shared" ref="U28:U91" si="19">IF(ISNUMBER(S28), HOUR(P28), "-")</f>
        <v>9</v>
      </c>
      <c r="V28" s="168">
        <f t="shared" si="15"/>
        <v>21.05</v>
      </c>
      <c r="W28" s="168" t="str">
        <f t="shared" si="16"/>
        <v>-</v>
      </c>
      <c r="X28" s="168" t="str">
        <f t="shared" si="17"/>
        <v>-</v>
      </c>
      <c r="Y28" s="168" t="str">
        <f t="shared" si="18"/>
        <v>-</v>
      </c>
      <c r="AD28" s="608">
        <f t="shared" si="6"/>
        <v>44958.420138888891</v>
      </c>
      <c r="AE28" s="607">
        <f t="shared" si="7"/>
        <v>22.539000000000001</v>
      </c>
      <c r="AF28" s="196">
        <f t="shared" si="13"/>
        <v>10</v>
      </c>
      <c r="AG28" s="168" t="str">
        <f t="shared" si="8"/>
        <v>-</v>
      </c>
      <c r="AH28" s="168">
        <f t="shared" si="9"/>
        <v>22.539000000000001</v>
      </c>
      <c r="AI28" s="168" t="str">
        <f t="shared" si="10"/>
        <v>-</v>
      </c>
      <c r="AJ28" s="168" t="str">
        <f t="shared" si="11"/>
        <v>-</v>
      </c>
      <c r="AK28" s="198"/>
      <c r="AM28" s="790">
        <v>44958.421527777777</v>
      </c>
      <c r="AN28" s="789">
        <v>1</v>
      </c>
      <c r="AO28" s="789">
        <v>1</v>
      </c>
      <c r="AP28" s="789" t="s">
        <v>469</v>
      </c>
      <c r="AQ28" s="789">
        <v>44.566006000000002</v>
      </c>
      <c r="AR28" s="789">
        <v>180803</v>
      </c>
      <c r="AS28" s="789">
        <v>138859</v>
      </c>
      <c r="AT28" s="789">
        <v>22.527000000000001</v>
      </c>
      <c r="AV28" s="788">
        <v>44958.421527777777</v>
      </c>
      <c r="AW28" s="787">
        <v>1</v>
      </c>
      <c r="AX28" s="786">
        <v>1</v>
      </c>
      <c r="AY28" s="786" t="s">
        <v>469</v>
      </c>
      <c r="AZ28" s="863">
        <v>44.48</v>
      </c>
      <c r="BB28" s="793" t="str">
        <f t="shared" si="0"/>
        <v>--</v>
      </c>
      <c r="BC28" s="791">
        <f t="shared" si="1"/>
        <v>44.566006000000002</v>
      </c>
      <c r="BD28" s="814">
        <v>33</v>
      </c>
      <c r="BE28" s="793">
        <v>3</v>
      </c>
      <c r="BF28" s="819">
        <f t="shared" si="2"/>
        <v>324.92515700000001</v>
      </c>
      <c r="BH28" s="793" t="str">
        <f t="shared" si="3"/>
        <v>--</v>
      </c>
      <c r="BI28" s="807">
        <f t="shared" si="4"/>
        <v>44.48</v>
      </c>
      <c r="BJ28" s="814">
        <v>33</v>
      </c>
      <c r="BK28" s="793">
        <v>3</v>
      </c>
      <c r="BL28" s="807">
        <f t="shared" si="5"/>
        <v>324.2</v>
      </c>
      <c r="BQ28" s="797"/>
      <c r="BR28" s="791"/>
      <c r="BS28" s="791"/>
      <c r="BT28" s="791"/>
      <c r="CA28" s="797"/>
      <c r="CB28" s="803"/>
      <c r="CC28" s="804"/>
    </row>
    <row r="29" spans="1:81" x14ac:dyDescent="0.25">
      <c r="B29" s="491"/>
      <c r="C29" s="491"/>
      <c r="N29" s="517"/>
      <c r="O29" s="796">
        <v>44958</v>
      </c>
      <c r="P29" s="226">
        <v>0.4120949074074074</v>
      </c>
      <c r="Q29" s="794">
        <v>32.799999999999997</v>
      </c>
      <c r="R29" s="165" t="s">
        <v>21</v>
      </c>
      <c r="S29" s="794">
        <v>21.2</v>
      </c>
      <c r="T29" s="165" t="s">
        <v>56</v>
      </c>
      <c r="U29" s="196">
        <f t="shared" si="19"/>
        <v>9</v>
      </c>
      <c r="V29" s="168">
        <f t="shared" si="15"/>
        <v>21.2</v>
      </c>
      <c r="W29" s="168" t="str">
        <f t="shared" si="16"/>
        <v>-</v>
      </c>
      <c r="X29" s="168" t="str">
        <f t="shared" si="17"/>
        <v>-</v>
      </c>
      <c r="Y29" s="168" t="str">
        <f t="shared" si="18"/>
        <v>-</v>
      </c>
      <c r="AD29" s="608">
        <f t="shared" si="6"/>
        <v>44958.42083333333</v>
      </c>
      <c r="AE29" s="607">
        <f t="shared" si="7"/>
        <v>22.535</v>
      </c>
      <c r="AF29" s="196">
        <f t="shared" si="13"/>
        <v>10</v>
      </c>
      <c r="AG29" s="168" t="str">
        <f t="shared" si="8"/>
        <v>-</v>
      </c>
      <c r="AH29" s="168">
        <f t="shared" si="9"/>
        <v>22.535</v>
      </c>
      <c r="AI29" s="168" t="str">
        <f t="shared" si="10"/>
        <v>-</v>
      </c>
      <c r="AJ29" s="168" t="str">
        <f t="shared" si="11"/>
        <v>-</v>
      </c>
      <c r="AK29" s="198"/>
      <c r="AM29" s="790">
        <v>44958.421527777777</v>
      </c>
      <c r="AN29" s="789">
        <v>1</v>
      </c>
      <c r="AO29" s="789">
        <v>1</v>
      </c>
      <c r="AP29" s="789" t="s">
        <v>469</v>
      </c>
      <c r="AQ29" s="789">
        <v>45.202263000000002</v>
      </c>
      <c r="AR29" s="789">
        <v>180989</v>
      </c>
      <c r="AS29" s="789">
        <v>138732</v>
      </c>
      <c r="AT29" s="789">
        <v>22.521999999999998</v>
      </c>
      <c r="AV29" s="788">
        <v>44958.421527777777</v>
      </c>
      <c r="AW29" s="787">
        <v>1</v>
      </c>
      <c r="AX29" s="786">
        <v>1</v>
      </c>
      <c r="AY29" s="786" t="s">
        <v>469</v>
      </c>
      <c r="AZ29" s="863">
        <v>44.93</v>
      </c>
      <c r="BB29" s="793" t="str">
        <f t="shared" si="0"/>
        <v>--</v>
      </c>
      <c r="BC29" s="791">
        <f t="shared" si="1"/>
        <v>45.202263000000002</v>
      </c>
      <c r="BD29" s="814">
        <v>34</v>
      </c>
      <c r="BE29" s="793">
        <v>4</v>
      </c>
      <c r="BF29" s="819">
        <f t="shared" si="2"/>
        <v>324.63847199999998</v>
      </c>
      <c r="BH29" s="793" t="str">
        <f t="shared" si="3"/>
        <v>--</v>
      </c>
      <c r="BI29" s="807">
        <f t="shared" si="4"/>
        <v>44.93</v>
      </c>
      <c r="BJ29" s="814">
        <v>34</v>
      </c>
      <c r="BK29" s="793">
        <v>4</v>
      </c>
      <c r="BL29" s="807">
        <f t="shared" si="5"/>
        <v>324.5</v>
      </c>
      <c r="BQ29" s="797"/>
      <c r="BR29" s="791"/>
      <c r="BS29" s="791"/>
      <c r="BT29" s="791"/>
      <c r="CA29" s="797"/>
      <c r="CB29" s="803"/>
      <c r="CC29" s="804"/>
    </row>
    <row r="30" spans="1:81" x14ac:dyDescent="0.25">
      <c r="B30" s="491"/>
      <c r="C30" s="491"/>
      <c r="D30" s="539" t="s">
        <v>300</v>
      </c>
      <c r="E30" s="486">
        <f>C37+E31</f>
        <v>44958.464583333334</v>
      </c>
      <c r="N30" s="517"/>
      <c r="O30" s="796">
        <v>44958</v>
      </c>
      <c r="P30" s="226">
        <v>0.41278935185185189</v>
      </c>
      <c r="Q30" s="794">
        <v>32.6</v>
      </c>
      <c r="R30" s="165" t="s">
        <v>21</v>
      </c>
      <c r="S30" s="794">
        <v>21.2</v>
      </c>
      <c r="T30" s="165" t="s">
        <v>56</v>
      </c>
      <c r="U30" s="196">
        <f t="shared" si="19"/>
        <v>9</v>
      </c>
      <c r="V30" s="168">
        <f t="shared" si="15"/>
        <v>21.2</v>
      </c>
      <c r="W30" s="168" t="str">
        <f t="shared" si="16"/>
        <v>-</v>
      </c>
      <c r="X30" s="168" t="str">
        <f t="shared" si="17"/>
        <v>-</v>
      </c>
      <c r="Y30" s="168" t="str">
        <f t="shared" si="18"/>
        <v>-</v>
      </c>
      <c r="AD30" s="608">
        <f t="shared" si="6"/>
        <v>44958.42083333333</v>
      </c>
      <c r="AE30" s="607">
        <f t="shared" si="7"/>
        <v>22.530999999999999</v>
      </c>
      <c r="AF30" s="196">
        <f t="shared" si="13"/>
        <v>10</v>
      </c>
      <c r="AG30" s="168" t="str">
        <f t="shared" si="8"/>
        <v>-</v>
      </c>
      <c r="AH30" s="168">
        <f t="shared" si="9"/>
        <v>22.530999999999999</v>
      </c>
      <c r="AI30" s="168" t="str">
        <f t="shared" si="10"/>
        <v>-</v>
      </c>
      <c r="AJ30" s="168" t="str">
        <f t="shared" si="11"/>
        <v>-</v>
      </c>
      <c r="AK30" s="198"/>
      <c r="AM30" s="790">
        <v>44958.422222222223</v>
      </c>
      <c r="AN30" s="789">
        <v>1</v>
      </c>
      <c r="AO30" s="789">
        <v>1</v>
      </c>
      <c r="AP30" s="789" t="s">
        <v>469</v>
      </c>
      <c r="AQ30" s="789">
        <v>45.450572000000001</v>
      </c>
      <c r="AR30" s="789">
        <v>180814</v>
      </c>
      <c r="AS30" s="789">
        <v>138869</v>
      </c>
      <c r="AT30" s="789">
        <v>22.518000000000001</v>
      </c>
      <c r="AV30" s="788">
        <v>44958.422222222223</v>
      </c>
      <c r="AW30" s="787">
        <v>1</v>
      </c>
      <c r="AX30" s="786">
        <v>1</v>
      </c>
      <c r="AY30" s="786" t="s">
        <v>469</v>
      </c>
      <c r="AZ30" s="863">
        <v>45.4</v>
      </c>
      <c r="BB30" s="793" t="str">
        <f t="shared" si="0"/>
        <v>--</v>
      </c>
      <c r="BC30" s="791">
        <f t="shared" si="1"/>
        <v>45.450572000000001</v>
      </c>
      <c r="BD30" s="814">
        <v>35</v>
      </c>
      <c r="BE30" s="793">
        <v>5</v>
      </c>
      <c r="BF30" s="819">
        <f t="shared" si="2"/>
        <v>324.480233</v>
      </c>
      <c r="BH30" s="793" t="str">
        <f t="shared" si="3"/>
        <v>--</v>
      </c>
      <c r="BI30" s="807">
        <f t="shared" si="4"/>
        <v>45.4</v>
      </c>
      <c r="BJ30" s="814">
        <v>35</v>
      </c>
      <c r="BK30" s="793">
        <v>5</v>
      </c>
      <c r="BL30" s="807">
        <f t="shared" si="5"/>
        <v>324.10000000000002</v>
      </c>
      <c r="BQ30" s="797"/>
      <c r="BR30" s="791"/>
      <c r="BS30" s="791"/>
      <c r="BT30" s="791"/>
      <c r="CA30" s="797"/>
      <c r="CB30" s="803"/>
      <c r="CC30" s="804"/>
    </row>
    <row r="31" spans="1:81" x14ac:dyDescent="0.25">
      <c r="B31" s="491"/>
      <c r="C31" s="491"/>
      <c r="D31" s="539" t="s">
        <v>296</v>
      </c>
      <c r="E31" s="486">
        <v>6.9444444444444447E-4</v>
      </c>
      <c r="N31" s="517"/>
      <c r="O31" s="796">
        <v>44958</v>
      </c>
      <c r="P31" s="226">
        <v>0.41348379629629628</v>
      </c>
      <c r="Q31" s="794">
        <v>32.700000000000003</v>
      </c>
      <c r="R31" s="165" t="s">
        <v>21</v>
      </c>
      <c r="S31" s="794">
        <v>21.2</v>
      </c>
      <c r="T31" s="165" t="s">
        <v>56</v>
      </c>
      <c r="U31" s="196">
        <f t="shared" si="19"/>
        <v>9</v>
      </c>
      <c r="V31" s="168">
        <f t="shared" si="15"/>
        <v>21.2</v>
      </c>
      <c r="W31" s="168" t="str">
        <f t="shared" si="16"/>
        <v>-</v>
      </c>
      <c r="X31" s="168" t="str">
        <f t="shared" si="17"/>
        <v>-</v>
      </c>
      <c r="Y31" s="168" t="str">
        <f t="shared" si="18"/>
        <v>-</v>
      </c>
      <c r="AA31" s="543"/>
      <c r="AB31" s="543"/>
      <c r="AD31" s="608">
        <f t="shared" si="6"/>
        <v>44958.421527777777</v>
      </c>
      <c r="AE31" s="607">
        <f t="shared" si="7"/>
        <v>22.527000000000001</v>
      </c>
      <c r="AF31" s="196">
        <f t="shared" si="13"/>
        <v>10</v>
      </c>
      <c r="AG31" s="168" t="str">
        <f t="shared" si="8"/>
        <v>-</v>
      </c>
      <c r="AH31" s="168">
        <f t="shared" si="9"/>
        <v>22.527000000000001</v>
      </c>
      <c r="AI31" s="168" t="str">
        <f t="shared" si="10"/>
        <v>-</v>
      </c>
      <c r="AJ31" s="168" t="str">
        <f t="shared" si="11"/>
        <v>-</v>
      </c>
      <c r="AK31" s="198"/>
      <c r="AM31" s="790">
        <v>44958.422222222223</v>
      </c>
      <c r="AN31" s="789">
        <v>1</v>
      </c>
      <c r="AO31" s="789">
        <v>1</v>
      </c>
      <c r="AP31" s="789" t="s">
        <v>469</v>
      </c>
      <c r="AQ31" s="789">
        <v>45.924875</v>
      </c>
      <c r="AR31" s="789">
        <v>180990</v>
      </c>
      <c r="AS31" s="789">
        <v>138730</v>
      </c>
      <c r="AT31" s="789">
        <v>22.513000000000002</v>
      </c>
      <c r="AV31" s="788">
        <v>44958.422222222223</v>
      </c>
      <c r="AW31" s="787">
        <v>1</v>
      </c>
      <c r="AX31" s="786">
        <v>1</v>
      </c>
      <c r="AY31" s="786" t="s">
        <v>469</v>
      </c>
      <c r="AZ31" s="863">
        <v>45.09</v>
      </c>
      <c r="BB31" s="793" t="str">
        <f t="shared" si="0"/>
        <v>--</v>
      </c>
      <c r="BC31" s="791">
        <f t="shared" si="1"/>
        <v>45.924875</v>
      </c>
      <c r="BD31" s="814">
        <v>36</v>
      </c>
      <c r="BE31" s="793">
        <v>6</v>
      </c>
      <c r="BF31" s="819">
        <f t="shared" si="2"/>
        <v>324.58806600000003</v>
      </c>
      <c r="BH31" s="793" t="str">
        <f t="shared" si="3"/>
        <v>--</v>
      </c>
      <c r="BI31" s="807">
        <f t="shared" si="4"/>
        <v>45.09</v>
      </c>
      <c r="BJ31" s="814">
        <v>36</v>
      </c>
      <c r="BK31" s="793">
        <v>6</v>
      </c>
      <c r="BL31" s="807">
        <f t="shared" si="5"/>
        <v>324.39999999999998</v>
      </c>
      <c r="BQ31" s="797"/>
      <c r="BR31" s="791"/>
      <c r="BS31" s="791"/>
      <c r="BT31" s="791"/>
      <c r="CA31" s="797"/>
      <c r="CB31" s="803"/>
      <c r="CC31" s="804"/>
    </row>
    <row r="32" spans="1:81" x14ac:dyDescent="0.25">
      <c r="B32" s="491"/>
      <c r="C32" s="491"/>
      <c r="D32" s="539" t="s">
        <v>297</v>
      </c>
      <c r="E32" s="487">
        <f>C36-E33</f>
        <v>44958.402777777781</v>
      </c>
      <c r="N32" s="517"/>
      <c r="O32" s="796">
        <v>44958</v>
      </c>
      <c r="P32" s="226">
        <v>0.41417824074074078</v>
      </c>
      <c r="Q32" s="794">
        <v>32.4</v>
      </c>
      <c r="R32" s="165" t="s">
        <v>21</v>
      </c>
      <c r="S32" s="794">
        <v>21.2</v>
      </c>
      <c r="T32" s="165" t="s">
        <v>56</v>
      </c>
      <c r="U32" s="196">
        <f t="shared" si="19"/>
        <v>9</v>
      </c>
      <c r="V32" s="168">
        <f t="shared" si="15"/>
        <v>21.2</v>
      </c>
      <c r="W32" s="168" t="str">
        <f t="shared" si="16"/>
        <v>-</v>
      </c>
      <c r="X32" s="168" t="str">
        <f t="shared" si="17"/>
        <v>-</v>
      </c>
      <c r="Y32" s="168" t="str">
        <f t="shared" si="18"/>
        <v>-</v>
      </c>
      <c r="AD32" s="608">
        <f t="shared" si="6"/>
        <v>44958.421527777777</v>
      </c>
      <c r="AE32" s="607">
        <f t="shared" si="7"/>
        <v>22.521999999999998</v>
      </c>
      <c r="AF32" s="196">
        <f t="shared" si="13"/>
        <v>10</v>
      </c>
      <c r="AG32" s="168" t="str">
        <f t="shared" si="8"/>
        <v>-</v>
      </c>
      <c r="AH32" s="168">
        <f t="shared" si="9"/>
        <v>22.521999999999998</v>
      </c>
      <c r="AI32" s="168" t="str">
        <f t="shared" si="10"/>
        <v>-</v>
      </c>
      <c r="AJ32" s="168" t="str">
        <f t="shared" si="11"/>
        <v>-</v>
      </c>
      <c r="AK32" s="198"/>
      <c r="AM32" s="790">
        <v>44958.42291666667</v>
      </c>
      <c r="AN32" s="789">
        <v>1</v>
      </c>
      <c r="AO32" s="789">
        <v>1</v>
      </c>
      <c r="AP32" s="789" t="s">
        <v>469</v>
      </c>
      <c r="AQ32" s="789">
        <v>45.915247000000001</v>
      </c>
      <c r="AR32" s="789">
        <v>180814</v>
      </c>
      <c r="AS32" s="789">
        <v>138869</v>
      </c>
      <c r="AT32" s="789">
        <v>22.51</v>
      </c>
      <c r="AV32" s="788">
        <v>44958.42291666667</v>
      </c>
      <c r="AW32" s="787">
        <v>1</v>
      </c>
      <c r="AX32" s="786">
        <v>1</v>
      </c>
      <c r="AY32" s="786" t="s">
        <v>469</v>
      </c>
      <c r="AZ32" s="863">
        <v>46.25</v>
      </c>
      <c r="BB32" s="793" t="str">
        <f t="shared" si="0"/>
        <v>--</v>
      </c>
      <c r="BC32" s="791">
        <f t="shared" si="1"/>
        <v>45.915247000000001</v>
      </c>
      <c r="BD32" s="814">
        <v>37</v>
      </c>
      <c r="BE32" s="793">
        <v>7</v>
      </c>
      <c r="BF32" s="819">
        <f t="shared" si="2"/>
        <v>324.55755799999997</v>
      </c>
      <c r="BH32" s="793" t="str">
        <f t="shared" si="3"/>
        <v>--</v>
      </c>
      <c r="BI32" s="807">
        <f t="shared" si="4"/>
        <v>46.25</v>
      </c>
      <c r="BJ32" s="814">
        <v>37</v>
      </c>
      <c r="BK32" s="793">
        <v>7</v>
      </c>
      <c r="BL32" s="807">
        <f t="shared" si="5"/>
        <v>324.39999999999998</v>
      </c>
      <c r="BQ32" s="797"/>
      <c r="BR32" s="791"/>
      <c r="BS32" s="791"/>
      <c r="BT32" s="791"/>
      <c r="CA32" s="797"/>
      <c r="CB32" s="803"/>
      <c r="CC32" s="804"/>
    </row>
    <row r="33" spans="2:81" ht="15" customHeight="1" x14ac:dyDescent="0.25">
      <c r="B33" s="491"/>
      <c r="C33" s="491"/>
      <c r="D33" s="539" t="s">
        <v>298</v>
      </c>
      <c r="E33" s="487">
        <v>8.3333333333333332E-3</v>
      </c>
      <c r="F33" s="297" t="s">
        <v>320</v>
      </c>
      <c r="N33" s="517"/>
      <c r="O33" s="796">
        <v>44958</v>
      </c>
      <c r="P33" s="226">
        <v>0.41487268518518516</v>
      </c>
      <c r="Q33" s="794">
        <v>32.700000000000003</v>
      </c>
      <c r="R33" s="165" t="s">
        <v>21</v>
      </c>
      <c r="S33" s="794">
        <v>21.25</v>
      </c>
      <c r="T33" s="165" t="s">
        <v>56</v>
      </c>
      <c r="U33" s="196">
        <f t="shared" si="19"/>
        <v>9</v>
      </c>
      <c r="V33" s="168">
        <f t="shared" si="15"/>
        <v>21.25</v>
      </c>
      <c r="W33" s="168" t="str">
        <f t="shared" si="16"/>
        <v>-</v>
      </c>
      <c r="X33" s="168" t="str">
        <f t="shared" si="17"/>
        <v>-</v>
      </c>
      <c r="Y33" s="168" t="str">
        <f t="shared" si="18"/>
        <v>-</v>
      </c>
      <c r="AD33" s="608">
        <f t="shared" si="6"/>
        <v>44958.422222222223</v>
      </c>
      <c r="AE33" s="607">
        <f t="shared" si="7"/>
        <v>22.518000000000001</v>
      </c>
      <c r="AF33" s="196">
        <f t="shared" si="13"/>
        <v>10</v>
      </c>
      <c r="AG33" s="168" t="str">
        <f t="shared" si="8"/>
        <v>-</v>
      </c>
      <c r="AH33" s="168">
        <f t="shared" si="9"/>
        <v>22.518000000000001</v>
      </c>
      <c r="AI33" s="168" t="str">
        <f t="shared" si="10"/>
        <v>-</v>
      </c>
      <c r="AJ33" s="168" t="str">
        <f t="shared" si="11"/>
        <v>-</v>
      </c>
      <c r="AK33" s="198"/>
      <c r="AM33" s="790">
        <v>44958.423611111109</v>
      </c>
      <c r="AN33" s="789">
        <v>1</v>
      </c>
      <c r="AO33" s="789">
        <v>1</v>
      </c>
      <c r="AP33" s="789">
        <v>0</v>
      </c>
      <c r="AQ33" s="789">
        <v>46.312260999999999</v>
      </c>
      <c r="AR33" s="789">
        <v>180993</v>
      </c>
      <c r="AS33" s="789">
        <v>138730</v>
      </c>
      <c r="AT33" s="789">
        <v>22.504000000000001</v>
      </c>
      <c r="AV33" s="788">
        <v>44958.423611111109</v>
      </c>
      <c r="AW33" s="787">
        <v>1</v>
      </c>
      <c r="AX33" s="786">
        <v>1</v>
      </c>
      <c r="AY33" s="786">
        <v>0</v>
      </c>
      <c r="AZ33" s="863">
        <v>46.3</v>
      </c>
      <c r="BB33" s="793">
        <f t="shared" si="0"/>
        <v>10</v>
      </c>
      <c r="BC33" s="791">
        <f t="shared" si="1"/>
        <v>46.312260999999999</v>
      </c>
      <c r="BD33" s="814">
        <v>38</v>
      </c>
      <c r="BE33" s="793">
        <v>8</v>
      </c>
      <c r="BF33" s="819">
        <f t="shared" si="2"/>
        <v>324.50922800000001</v>
      </c>
      <c r="BH33" s="793">
        <f t="shared" si="3"/>
        <v>10</v>
      </c>
      <c r="BI33" s="807">
        <f t="shared" si="4"/>
        <v>46.3</v>
      </c>
      <c r="BJ33" s="814">
        <v>38</v>
      </c>
      <c r="BK33" s="793">
        <v>8</v>
      </c>
      <c r="BL33" s="807">
        <f t="shared" si="5"/>
        <v>323.89999999999998</v>
      </c>
      <c r="BQ33" s="797"/>
      <c r="BR33" s="791"/>
      <c r="BS33" s="791"/>
      <c r="BT33" s="791"/>
      <c r="CA33" s="797"/>
      <c r="CB33" s="803"/>
      <c r="CC33" s="804"/>
    </row>
    <row r="34" spans="2:81" ht="15.75" thickBot="1" x14ac:dyDescent="0.3">
      <c r="B34" s="21"/>
      <c r="C34" s="21"/>
      <c r="D34" s="539" t="s">
        <v>299</v>
      </c>
      <c r="E34" s="487">
        <f>C37+E33</f>
        <v>44958.472222222219</v>
      </c>
      <c r="F34" s="523" t="s">
        <v>329</v>
      </c>
      <c r="H34" s="169" t="s">
        <v>189</v>
      </c>
      <c r="I34" s="125"/>
      <c r="J34" s="125"/>
      <c r="N34" s="517"/>
      <c r="O34" s="796">
        <v>44958</v>
      </c>
      <c r="P34" s="226">
        <v>0.41556712962962966</v>
      </c>
      <c r="Q34" s="794">
        <v>32.6</v>
      </c>
      <c r="R34" s="165" t="s">
        <v>21</v>
      </c>
      <c r="S34" s="794">
        <v>21.2</v>
      </c>
      <c r="T34" s="165" t="s">
        <v>56</v>
      </c>
      <c r="U34" s="196">
        <f t="shared" si="19"/>
        <v>9</v>
      </c>
      <c r="V34" s="168">
        <f t="shared" si="15"/>
        <v>21.2</v>
      </c>
      <c r="W34" s="168" t="str">
        <f t="shared" si="16"/>
        <v>-</v>
      </c>
      <c r="X34" s="168" t="str">
        <f t="shared" si="17"/>
        <v>-</v>
      </c>
      <c r="Y34" s="168" t="str">
        <f t="shared" si="18"/>
        <v>-</v>
      </c>
      <c r="AD34" s="608">
        <f t="shared" si="6"/>
        <v>44958.422222222223</v>
      </c>
      <c r="AE34" s="607">
        <f t="shared" si="7"/>
        <v>22.513000000000002</v>
      </c>
      <c r="AF34" s="196">
        <f t="shared" si="13"/>
        <v>10</v>
      </c>
      <c r="AG34" s="168" t="str">
        <f t="shared" si="8"/>
        <v>-</v>
      </c>
      <c r="AH34" s="168">
        <f t="shared" si="9"/>
        <v>22.513000000000002</v>
      </c>
      <c r="AI34" s="168" t="str">
        <f t="shared" si="10"/>
        <v>-</v>
      </c>
      <c r="AJ34" s="168" t="str">
        <f t="shared" si="11"/>
        <v>-</v>
      </c>
      <c r="AK34" s="198"/>
      <c r="AM34" s="790">
        <v>44958.424305555556</v>
      </c>
      <c r="AN34" s="789">
        <v>1</v>
      </c>
      <c r="AO34" s="789">
        <v>1</v>
      </c>
      <c r="AP34" s="789">
        <v>1</v>
      </c>
      <c r="AQ34" s="789">
        <v>46.558847</v>
      </c>
      <c r="AR34" s="789">
        <v>180812</v>
      </c>
      <c r="AS34" s="789">
        <v>138869</v>
      </c>
      <c r="AT34" s="789">
        <v>22.501999999999999</v>
      </c>
      <c r="AV34" s="788">
        <v>44958.424305555556</v>
      </c>
      <c r="AW34" s="787">
        <v>1</v>
      </c>
      <c r="AX34" s="786">
        <v>1</v>
      </c>
      <c r="AY34" s="786">
        <v>1</v>
      </c>
      <c r="AZ34" s="863">
        <v>46.71</v>
      </c>
      <c r="BB34" s="793">
        <f t="shared" si="0"/>
        <v>11</v>
      </c>
      <c r="BC34" s="791">
        <f t="shared" si="1"/>
        <v>46.558847</v>
      </c>
      <c r="BD34" s="814">
        <v>41</v>
      </c>
      <c r="BE34" s="793">
        <v>1</v>
      </c>
      <c r="BF34" s="819">
        <f t="shared" si="2"/>
        <v>464.95855</v>
      </c>
      <c r="BH34" s="793">
        <f t="shared" si="3"/>
        <v>11</v>
      </c>
      <c r="BI34" s="807">
        <f t="shared" si="4"/>
        <v>46.71</v>
      </c>
      <c r="BJ34" s="814">
        <v>41</v>
      </c>
      <c r="BK34" s="793">
        <v>1</v>
      </c>
      <c r="BL34" s="807">
        <f t="shared" si="5"/>
        <v>464.2</v>
      </c>
      <c r="BQ34" s="797"/>
      <c r="BR34" s="791"/>
      <c r="BS34" s="791"/>
      <c r="BT34" s="791"/>
      <c r="CA34" s="797"/>
      <c r="CB34" s="803"/>
      <c r="CC34" s="804"/>
    </row>
    <row r="35" spans="2:81" x14ac:dyDescent="0.25">
      <c r="B35" s="522" t="s">
        <v>285</v>
      </c>
      <c r="C35" s="231">
        <f>AD5</f>
        <v>44958.411111111112</v>
      </c>
      <c r="E35" s="398">
        <f>MIN(B49:B300)</f>
        <v>44958.411041666666</v>
      </c>
      <c r="F35" s="544" t="s">
        <v>268</v>
      </c>
      <c r="H35" s="297" t="str">
        <f>G5</f>
        <v>SRP55</v>
      </c>
      <c r="I35" s="125"/>
      <c r="J35" s="125"/>
      <c r="N35" s="517"/>
      <c r="O35" s="796">
        <v>44958</v>
      </c>
      <c r="P35" s="226">
        <v>0.41626157407407405</v>
      </c>
      <c r="Q35" s="794">
        <v>32.4</v>
      </c>
      <c r="R35" s="165" t="s">
        <v>21</v>
      </c>
      <c r="S35" s="794">
        <v>21.25</v>
      </c>
      <c r="T35" s="165" t="s">
        <v>56</v>
      </c>
      <c r="U35" s="196">
        <f t="shared" si="19"/>
        <v>9</v>
      </c>
      <c r="V35" s="168">
        <f t="shared" si="15"/>
        <v>21.25</v>
      </c>
      <c r="W35" s="168" t="str">
        <f t="shared" si="16"/>
        <v>-</v>
      </c>
      <c r="X35" s="168" t="str">
        <f t="shared" si="17"/>
        <v>-</v>
      </c>
      <c r="Y35" s="168" t="str">
        <f t="shared" si="18"/>
        <v>-</v>
      </c>
      <c r="AD35" s="608">
        <f t="shared" si="6"/>
        <v>44958.42291666667</v>
      </c>
      <c r="AE35" s="607">
        <f t="shared" si="7"/>
        <v>22.51</v>
      </c>
      <c r="AF35" s="196">
        <f t="shared" si="13"/>
        <v>10</v>
      </c>
      <c r="AG35" s="168" t="str">
        <f t="shared" si="8"/>
        <v>-</v>
      </c>
      <c r="AH35" s="168">
        <f t="shared" si="9"/>
        <v>22.51</v>
      </c>
      <c r="AI35" s="168" t="str">
        <f t="shared" si="10"/>
        <v>-</v>
      </c>
      <c r="AJ35" s="168" t="str">
        <f t="shared" si="11"/>
        <v>-</v>
      </c>
      <c r="AK35" s="198"/>
      <c r="AM35" s="790">
        <v>44958.424305555556</v>
      </c>
      <c r="AN35" s="789">
        <v>1</v>
      </c>
      <c r="AO35" s="789">
        <v>1</v>
      </c>
      <c r="AP35" s="789">
        <v>2</v>
      </c>
      <c r="AQ35" s="789">
        <v>47.122532</v>
      </c>
      <c r="AR35" s="789">
        <v>180996</v>
      </c>
      <c r="AS35" s="789">
        <v>138729</v>
      </c>
      <c r="AT35" s="789">
        <v>22.498999999999999</v>
      </c>
      <c r="AV35" s="788">
        <v>44958.424305555556</v>
      </c>
      <c r="AW35" s="787">
        <v>1</v>
      </c>
      <c r="AX35" s="786">
        <v>1</v>
      </c>
      <c r="AY35" s="786">
        <v>2</v>
      </c>
      <c r="AZ35" s="863">
        <v>46.37</v>
      </c>
      <c r="BB35" s="793">
        <f t="shared" si="0"/>
        <v>12</v>
      </c>
      <c r="BC35" s="791">
        <f t="shared" si="1"/>
        <v>47.122532</v>
      </c>
      <c r="BD35" s="814">
        <v>42</v>
      </c>
      <c r="BE35" s="793">
        <v>2</v>
      </c>
      <c r="BF35" s="819">
        <f t="shared" si="2"/>
        <v>464.825965</v>
      </c>
      <c r="BH35" s="793">
        <f t="shared" si="3"/>
        <v>12</v>
      </c>
      <c r="BI35" s="807">
        <f t="shared" si="4"/>
        <v>46.37</v>
      </c>
      <c r="BJ35" s="814">
        <v>42</v>
      </c>
      <c r="BK35" s="793">
        <v>2</v>
      </c>
      <c r="BL35" s="807">
        <f t="shared" si="5"/>
        <v>464.1</v>
      </c>
      <c r="BQ35" s="797"/>
      <c r="BR35" s="791"/>
      <c r="BS35" s="791"/>
      <c r="BT35" s="791"/>
      <c r="CA35" s="797"/>
      <c r="CB35" s="803"/>
      <c r="CC35" s="804"/>
    </row>
    <row r="36" spans="2:81" ht="15.75" customHeight="1" x14ac:dyDescent="0.25">
      <c r="B36" s="525" t="s">
        <v>284</v>
      </c>
      <c r="C36" s="232">
        <f>MIN(AD5:AD300)</f>
        <v>44958.411111111112</v>
      </c>
      <c r="E36" s="398">
        <f>MAX(B49:B300)</f>
        <v>44958.465208333335</v>
      </c>
      <c r="F36" s="544" t="s">
        <v>269</v>
      </c>
      <c r="G36" s="547" t="s">
        <v>186</v>
      </c>
      <c r="H36" s="287">
        <f>G10</f>
        <v>464.40629325000003</v>
      </c>
      <c r="N36" s="517"/>
      <c r="O36" s="796">
        <v>44958</v>
      </c>
      <c r="P36" s="226">
        <v>0.41695601851851855</v>
      </c>
      <c r="Q36" s="794">
        <v>32.5</v>
      </c>
      <c r="R36" s="165" t="s">
        <v>21</v>
      </c>
      <c r="S36" s="794">
        <v>21.25</v>
      </c>
      <c r="T36" s="165" t="s">
        <v>56</v>
      </c>
      <c r="U36" s="196">
        <f t="shared" si="19"/>
        <v>10</v>
      </c>
      <c r="V36" s="168" t="str">
        <f t="shared" si="15"/>
        <v>-</v>
      </c>
      <c r="W36" s="168">
        <f t="shared" si="16"/>
        <v>21.25</v>
      </c>
      <c r="X36" s="168" t="str">
        <f t="shared" si="17"/>
        <v>-</v>
      </c>
      <c r="Y36" s="168" t="str">
        <f t="shared" si="18"/>
        <v>-</v>
      </c>
      <c r="AD36" s="608">
        <f t="shared" si="6"/>
        <v>44958.423611111109</v>
      </c>
      <c r="AE36" s="607">
        <f t="shared" si="7"/>
        <v>22.504000000000001</v>
      </c>
      <c r="AF36" s="196">
        <f t="shared" si="13"/>
        <v>10</v>
      </c>
      <c r="AG36" s="168" t="str">
        <f t="shared" si="8"/>
        <v>-</v>
      </c>
      <c r="AH36" s="168">
        <f t="shared" si="9"/>
        <v>22.504000000000001</v>
      </c>
      <c r="AI36" s="168" t="str">
        <f t="shared" si="10"/>
        <v>-</v>
      </c>
      <c r="AJ36" s="168" t="str">
        <f t="shared" si="11"/>
        <v>-</v>
      </c>
      <c r="AK36" s="198"/>
      <c r="AM36" s="790">
        <v>44958.425000000003</v>
      </c>
      <c r="AN36" s="789">
        <v>1</v>
      </c>
      <c r="AO36" s="789">
        <v>1</v>
      </c>
      <c r="AP36" s="789">
        <v>3</v>
      </c>
      <c r="AQ36" s="789">
        <v>47.408273999999999</v>
      </c>
      <c r="AR36" s="789">
        <v>180824</v>
      </c>
      <c r="AS36" s="789">
        <v>138880</v>
      </c>
      <c r="AT36" s="789">
        <v>22.492999999999999</v>
      </c>
      <c r="AV36" s="788">
        <v>44958.425000000003</v>
      </c>
      <c r="AW36" s="787">
        <v>1</v>
      </c>
      <c r="AX36" s="786">
        <v>1</v>
      </c>
      <c r="AY36" s="786">
        <v>3</v>
      </c>
      <c r="AZ36" s="863">
        <v>46.55</v>
      </c>
      <c r="BB36" s="793">
        <f t="shared" si="0"/>
        <v>13</v>
      </c>
      <c r="BC36" s="791">
        <f t="shared" si="1"/>
        <v>47.408273999999999</v>
      </c>
      <c r="BD36" s="814">
        <v>43</v>
      </c>
      <c r="BE36" s="793">
        <v>3</v>
      </c>
      <c r="BF36" s="819">
        <f t="shared" si="2"/>
        <v>464.675681</v>
      </c>
      <c r="BH36" s="793">
        <f t="shared" si="3"/>
        <v>13</v>
      </c>
      <c r="BI36" s="807">
        <f t="shared" si="4"/>
        <v>46.55</v>
      </c>
      <c r="BJ36" s="814">
        <v>43</v>
      </c>
      <c r="BK36" s="793">
        <v>3</v>
      </c>
      <c r="BL36" s="807">
        <f t="shared" si="5"/>
        <v>464.6</v>
      </c>
      <c r="BQ36" s="797"/>
      <c r="BR36" s="791"/>
      <c r="BS36" s="791"/>
      <c r="BT36" s="791"/>
      <c r="CA36" s="797"/>
      <c r="CB36" s="803"/>
      <c r="CC36" s="804"/>
    </row>
    <row r="37" spans="2:81" ht="15.75" thickBot="1" x14ac:dyDescent="0.3">
      <c r="B37" s="530" t="s">
        <v>283</v>
      </c>
      <c r="C37" s="233">
        <f>MAX(AD5:AD300)</f>
        <v>44958.463888888888</v>
      </c>
      <c r="E37" s="479">
        <f>IF(INT(C35)=INT(B49), C35, B49)</f>
        <v>44958.411111111112</v>
      </c>
      <c r="F37" s="544" t="s">
        <v>301</v>
      </c>
      <c r="G37" s="547" t="s">
        <v>187</v>
      </c>
      <c r="H37" s="288">
        <f>Fotometro!F28</f>
        <v>427.5</v>
      </c>
      <c r="N37" s="517"/>
      <c r="O37" s="796">
        <v>44958</v>
      </c>
      <c r="P37" s="226">
        <v>0.41765046296296293</v>
      </c>
      <c r="Q37" s="794">
        <v>32.299999999999997</v>
      </c>
      <c r="R37" s="165" t="s">
        <v>21</v>
      </c>
      <c r="S37" s="794">
        <v>21.2</v>
      </c>
      <c r="T37" s="165" t="s">
        <v>56</v>
      </c>
      <c r="U37" s="196">
        <f t="shared" si="19"/>
        <v>10</v>
      </c>
      <c r="V37" s="168" t="str">
        <f t="shared" si="15"/>
        <v>-</v>
      </c>
      <c r="W37" s="168">
        <f t="shared" si="16"/>
        <v>21.2</v>
      </c>
      <c r="X37" s="168" t="str">
        <f t="shared" si="17"/>
        <v>-</v>
      </c>
      <c r="Y37" s="168" t="str">
        <f t="shared" si="18"/>
        <v>-</v>
      </c>
      <c r="AD37" s="608">
        <f t="shared" si="6"/>
        <v>44958.424305555556</v>
      </c>
      <c r="AE37" s="607">
        <f t="shared" si="7"/>
        <v>22.501999999999999</v>
      </c>
      <c r="AF37" s="196">
        <f t="shared" si="13"/>
        <v>10</v>
      </c>
      <c r="AG37" s="168" t="str">
        <f t="shared" si="8"/>
        <v>-</v>
      </c>
      <c r="AH37" s="168">
        <f t="shared" si="9"/>
        <v>22.501999999999999</v>
      </c>
      <c r="AI37" s="168" t="str">
        <f t="shared" si="10"/>
        <v>-</v>
      </c>
      <c r="AJ37" s="168" t="str">
        <f t="shared" si="11"/>
        <v>-</v>
      </c>
      <c r="AK37" s="198"/>
      <c r="AM37" s="790">
        <v>44958.425000000003</v>
      </c>
      <c r="AN37" s="789">
        <v>1</v>
      </c>
      <c r="AO37" s="789">
        <v>1</v>
      </c>
      <c r="AP37" s="789">
        <v>4</v>
      </c>
      <c r="AQ37" s="789">
        <v>47.479913000000003</v>
      </c>
      <c r="AR37" s="789">
        <v>181003</v>
      </c>
      <c r="AS37" s="789">
        <v>138734</v>
      </c>
      <c r="AT37" s="789">
        <v>22.489000000000001</v>
      </c>
      <c r="AV37" s="788">
        <v>44958.425000000003</v>
      </c>
      <c r="AW37" s="787">
        <v>1</v>
      </c>
      <c r="AX37" s="786">
        <v>1</v>
      </c>
      <c r="AY37" s="786">
        <v>4</v>
      </c>
      <c r="AZ37" s="863">
        <v>46.62</v>
      </c>
      <c r="BB37" s="793">
        <f t="shared" si="0"/>
        <v>14</v>
      </c>
      <c r="BC37" s="791">
        <f t="shared" si="1"/>
        <v>47.479913000000003</v>
      </c>
      <c r="BD37" s="814">
        <v>44</v>
      </c>
      <c r="BE37" s="793">
        <v>4</v>
      </c>
      <c r="BF37" s="819">
        <f t="shared" si="2"/>
        <v>464.475077</v>
      </c>
      <c r="BH37" s="793">
        <f t="shared" si="3"/>
        <v>14</v>
      </c>
      <c r="BI37" s="807">
        <f t="shared" si="4"/>
        <v>46.62</v>
      </c>
      <c r="BJ37" s="814">
        <v>44</v>
      </c>
      <c r="BK37" s="793">
        <v>4</v>
      </c>
      <c r="BL37" s="807">
        <f t="shared" si="5"/>
        <v>463.5</v>
      </c>
      <c r="BQ37" s="797"/>
      <c r="BR37" s="791"/>
      <c r="BS37" s="791"/>
      <c r="BT37" s="791"/>
      <c r="CA37" s="797"/>
      <c r="CB37" s="803"/>
      <c r="CC37" s="804"/>
    </row>
    <row r="38" spans="2:81" x14ac:dyDescent="0.25">
      <c r="B38" s="491"/>
      <c r="C38" s="491"/>
      <c r="D38" s="169"/>
      <c r="G38" s="547" t="s">
        <v>188</v>
      </c>
      <c r="H38" s="288">
        <f>Fotometro!F29</f>
        <v>472.5</v>
      </c>
      <c r="N38" s="517"/>
      <c r="O38" s="796">
        <v>44958</v>
      </c>
      <c r="P38" s="226">
        <v>0.41834490740740743</v>
      </c>
      <c r="Q38" s="794">
        <v>32.4</v>
      </c>
      <c r="R38" s="165" t="s">
        <v>21</v>
      </c>
      <c r="S38" s="794">
        <v>21.25</v>
      </c>
      <c r="T38" s="165" t="s">
        <v>56</v>
      </c>
      <c r="U38" s="196">
        <f t="shared" si="19"/>
        <v>10</v>
      </c>
      <c r="V38" s="168" t="str">
        <f t="shared" si="15"/>
        <v>-</v>
      </c>
      <c r="W38" s="168">
        <f t="shared" si="16"/>
        <v>21.25</v>
      </c>
      <c r="X38" s="168" t="str">
        <f t="shared" si="17"/>
        <v>-</v>
      </c>
      <c r="Y38" s="168" t="str">
        <f t="shared" si="18"/>
        <v>-</v>
      </c>
      <c r="AD38" s="608">
        <f t="shared" si="6"/>
        <v>44958.424305555556</v>
      </c>
      <c r="AE38" s="607">
        <f t="shared" si="7"/>
        <v>22.498999999999999</v>
      </c>
      <c r="AF38" s="196">
        <f t="shared" si="13"/>
        <v>10</v>
      </c>
      <c r="AG38" s="168" t="str">
        <f t="shared" si="8"/>
        <v>-</v>
      </c>
      <c r="AH38" s="168">
        <f t="shared" si="9"/>
        <v>22.498999999999999</v>
      </c>
      <c r="AI38" s="168" t="str">
        <f t="shared" si="10"/>
        <v>-</v>
      </c>
      <c r="AJ38" s="168" t="str">
        <f t="shared" si="11"/>
        <v>-</v>
      </c>
      <c r="AK38" s="198"/>
      <c r="AM38" s="790">
        <v>44958.425694444442</v>
      </c>
      <c r="AN38" s="789">
        <v>1</v>
      </c>
      <c r="AO38" s="789">
        <v>1</v>
      </c>
      <c r="AP38" s="789">
        <v>5</v>
      </c>
      <c r="AQ38" s="789">
        <v>47.212364999999998</v>
      </c>
      <c r="AR38" s="789">
        <v>180826</v>
      </c>
      <c r="AS38" s="789">
        <v>138880</v>
      </c>
      <c r="AT38" s="789">
        <v>22.486999999999998</v>
      </c>
      <c r="AV38" s="788">
        <v>44958.425694444442</v>
      </c>
      <c r="AW38" s="787">
        <v>1</v>
      </c>
      <c r="AX38" s="786">
        <v>1</v>
      </c>
      <c r="AY38" s="786">
        <v>5</v>
      </c>
      <c r="AZ38" s="863">
        <v>46.76</v>
      </c>
      <c r="BB38" s="793">
        <f t="shared" si="0"/>
        <v>15</v>
      </c>
      <c r="BC38" s="791">
        <f t="shared" si="1"/>
        <v>47.212364999999998</v>
      </c>
      <c r="BD38" s="814">
        <v>45</v>
      </c>
      <c r="BE38" s="793">
        <v>5</v>
      </c>
      <c r="BF38" s="819">
        <f t="shared" si="2"/>
        <v>464.01748300000003</v>
      </c>
      <c r="BH38" s="793">
        <f t="shared" si="3"/>
        <v>15</v>
      </c>
      <c r="BI38" s="807">
        <f t="shared" si="4"/>
        <v>46.76</v>
      </c>
      <c r="BJ38" s="814">
        <v>45</v>
      </c>
      <c r="BK38" s="793">
        <v>5</v>
      </c>
      <c r="BL38" s="807">
        <f t="shared" si="5"/>
        <v>463.4</v>
      </c>
      <c r="BQ38" s="797"/>
      <c r="BR38" s="791"/>
      <c r="BS38" s="791"/>
      <c r="BT38" s="791"/>
      <c r="CA38" s="797"/>
      <c r="CB38" s="803"/>
      <c r="CC38" s="804"/>
    </row>
    <row r="39" spans="2:81" ht="15.75" thickBot="1" x14ac:dyDescent="0.3">
      <c r="B39" s="491"/>
      <c r="C39" s="491"/>
      <c r="D39" s="492"/>
      <c r="H39" s="169" t="s">
        <v>185</v>
      </c>
      <c r="N39" s="517"/>
      <c r="O39" s="796">
        <v>44958</v>
      </c>
      <c r="P39" s="226">
        <v>0.41903935185185182</v>
      </c>
      <c r="Q39" s="794">
        <v>32.200000000000003</v>
      </c>
      <c r="R39" s="165" t="s">
        <v>21</v>
      </c>
      <c r="S39" s="794">
        <v>21.25</v>
      </c>
      <c r="T39" s="165" t="s">
        <v>56</v>
      </c>
      <c r="U39" s="196">
        <f t="shared" si="19"/>
        <v>10</v>
      </c>
      <c r="V39" s="168" t="str">
        <f t="shared" si="15"/>
        <v>-</v>
      </c>
      <c r="W39" s="168">
        <f t="shared" si="16"/>
        <v>21.25</v>
      </c>
      <c r="X39" s="168" t="str">
        <f t="shared" si="17"/>
        <v>-</v>
      </c>
      <c r="Y39" s="168" t="str">
        <f t="shared" si="18"/>
        <v>-</v>
      </c>
      <c r="AD39" s="608">
        <f t="shared" si="6"/>
        <v>44958.425000000003</v>
      </c>
      <c r="AE39" s="607">
        <f t="shared" si="7"/>
        <v>22.492999999999999</v>
      </c>
      <c r="AF39" s="196">
        <f t="shared" si="13"/>
        <v>10</v>
      </c>
      <c r="AG39" s="168" t="str">
        <f t="shared" si="8"/>
        <v>-</v>
      </c>
      <c r="AH39" s="168">
        <f t="shared" si="9"/>
        <v>22.492999999999999</v>
      </c>
      <c r="AI39" s="168" t="str">
        <f t="shared" si="10"/>
        <v>-</v>
      </c>
      <c r="AJ39" s="168" t="str">
        <f t="shared" si="11"/>
        <v>-</v>
      </c>
      <c r="AK39" s="198"/>
      <c r="AM39" s="790">
        <v>44958.425694444442</v>
      </c>
      <c r="AN39" s="789">
        <v>1</v>
      </c>
      <c r="AO39" s="789">
        <v>1</v>
      </c>
      <c r="AP39" s="789">
        <v>6</v>
      </c>
      <c r="AQ39" s="789">
        <v>47.155779000000003</v>
      </c>
      <c r="AR39" s="789">
        <v>181009</v>
      </c>
      <c r="AS39" s="789">
        <v>138739</v>
      </c>
      <c r="AT39" s="789">
        <v>22.484999999999999</v>
      </c>
      <c r="AV39" s="788">
        <v>44958.425694444442</v>
      </c>
      <c r="AW39" s="787">
        <v>1</v>
      </c>
      <c r="AX39" s="786">
        <v>1</v>
      </c>
      <c r="AY39" s="786">
        <v>6</v>
      </c>
      <c r="AZ39" s="863">
        <v>46.73</v>
      </c>
      <c r="BB39" s="793">
        <f t="shared" si="0"/>
        <v>16</v>
      </c>
      <c r="BC39" s="791">
        <f t="shared" si="1"/>
        <v>47.155779000000003</v>
      </c>
      <c r="BD39" s="814">
        <v>46</v>
      </c>
      <c r="BE39" s="793">
        <v>6</v>
      </c>
      <c r="BF39" s="819">
        <f t="shared" si="2"/>
        <v>463.87299200000001</v>
      </c>
      <c r="BH39" s="793">
        <f t="shared" si="3"/>
        <v>16</v>
      </c>
      <c r="BI39" s="807">
        <f t="shared" si="4"/>
        <v>46.73</v>
      </c>
      <c r="BJ39" s="814">
        <v>46</v>
      </c>
      <c r="BK39" s="793">
        <v>6</v>
      </c>
      <c r="BL39" s="807">
        <f t="shared" si="5"/>
        <v>463.8</v>
      </c>
      <c r="BQ39" s="797"/>
      <c r="BR39" s="791"/>
      <c r="BS39" s="791"/>
      <c r="BT39" s="791"/>
      <c r="CA39" s="797"/>
      <c r="CB39" s="803"/>
      <c r="CC39" s="804"/>
    </row>
    <row r="40" spans="2:81" x14ac:dyDescent="0.25">
      <c r="B40" s="660"/>
      <c r="C40" s="550" t="s">
        <v>157</v>
      </c>
      <c r="D40" s="551"/>
      <c r="E40" s="492"/>
      <c r="N40" s="517"/>
      <c r="O40" s="796">
        <v>44958</v>
      </c>
      <c r="P40" s="226">
        <v>0.41973379629629631</v>
      </c>
      <c r="Q40" s="794">
        <v>32.299999999999997</v>
      </c>
      <c r="R40" s="165" t="s">
        <v>21</v>
      </c>
      <c r="S40" s="794">
        <v>21.2</v>
      </c>
      <c r="T40" s="165" t="s">
        <v>56</v>
      </c>
      <c r="U40" s="196">
        <f t="shared" si="19"/>
        <v>10</v>
      </c>
      <c r="V40" s="168" t="str">
        <f t="shared" si="15"/>
        <v>-</v>
      </c>
      <c r="W40" s="168">
        <f t="shared" si="16"/>
        <v>21.2</v>
      </c>
      <c r="X40" s="168" t="str">
        <f t="shared" si="17"/>
        <v>-</v>
      </c>
      <c r="Y40" s="168" t="str">
        <f t="shared" si="18"/>
        <v>-</v>
      </c>
      <c r="AD40" s="608">
        <f t="shared" si="6"/>
        <v>44958.425000000003</v>
      </c>
      <c r="AE40" s="607">
        <f t="shared" si="7"/>
        <v>22.489000000000001</v>
      </c>
      <c r="AF40" s="196">
        <f t="shared" si="13"/>
        <v>10</v>
      </c>
      <c r="AG40" s="168" t="str">
        <f t="shared" si="8"/>
        <v>-</v>
      </c>
      <c r="AH40" s="168">
        <f t="shared" si="9"/>
        <v>22.489000000000001</v>
      </c>
      <c r="AI40" s="168" t="str">
        <f t="shared" si="10"/>
        <v>-</v>
      </c>
      <c r="AJ40" s="168" t="str">
        <f t="shared" si="11"/>
        <v>-</v>
      </c>
      <c r="AK40" s="198"/>
      <c r="AM40" s="790">
        <v>44958.426388888889</v>
      </c>
      <c r="AN40" s="789">
        <v>1</v>
      </c>
      <c r="AO40" s="789">
        <v>1</v>
      </c>
      <c r="AP40" s="789">
        <v>7</v>
      </c>
      <c r="AQ40" s="789">
        <v>47.312401000000001</v>
      </c>
      <c r="AR40" s="789">
        <v>180826</v>
      </c>
      <c r="AS40" s="789">
        <v>138881</v>
      </c>
      <c r="AT40" s="789">
        <v>22.483000000000001</v>
      </c>
      <c r="AV40" s="788">
        <v>44958.426388888889</v>
      </c>
      <c r="AW40" s="787">
        <v>1</v>
      </c>
      <c r="AX40" s="786">
        <v>1</v>
      </c>
      <c r="AY40" s="786">
        <v>7</v>
      </c>
      <c r="AZ40" s="863">
        <v>47.22</v>
      </c>
      <c r="BB40" s="793">
        <f t="shared" si="0"/>
        <v>17</v>
      </c>
      <c r="BC40" s="791">
        <f t="shared" si="1"/>
        <v>47.312401000000001</v>
      </c>
      <c r="BD40" s="814">
        <v>47</v>
      </c>
      <c r="BE40" s="793">
        <v>7</v>
      </c>
      <c r="BF40" s="819">
        <f t="shared" si="2"/>
        <v>463.97678200000001</v>
      </c>
      <c r="BH40" s="793">
        <f t="shared" si="3"/>
        <v>17</v>
      </c>
      <c r="BI40" s="807">
        <f t="shared" si="4"/>
        <v>47.22</v>
      </c>
      <c r="BJ40" s="814">
        <v>47</v>
      </c>
      <c r="BK40" s="793">
        <v>7</v>
      </c>
      <c r="BL40" s="807">
        <f t="shared" si="5"/>
        <v>463.7</v>
      </c>
      <c r="BQ40" s="797"/>
      <c r="BR40" s="791"/>
      <c r="BS40" s="791"/>
      <c r="BT40" s="791"/>
      <c r="CA40" s="797"/>
      <c r="CB40" s="803"/>
      <c r="CC40" s="804"/>
    </row>
    <row r="41" spans="2:81" ht="15.75" thickBot="1" x14ac:dyDescent="0.3">
      <c r="B41" s="660"/>
      <c r="C41" s="127">
        <f>IFERROR((_xlfn.STDEV.S(C49:C300)),"-")</f>
        <v>0.31295376344622455</v>
      </c>
      <c r="D41" s="551"/>
      <c r="E41" s="492"/>
      <c r="N41" s="517"/>
      <c r="O41" s="796">
        <v>44958</v>
      </c>
      <c r="P41" s="226">
        <v>0.42042824074074076</v>
      </c>
      <c r="Q41" s="794">
        <v>32</v>
      </c>
      <c r="R41" s="165" t="s">
        <v>21</v>
      </c>
      <c r="S41" s="794">
        <v>21.2</v>
      </c>
      <c r="T41" s="165" t="s">
        <v>56</v>
      </c>
      <c r="U41" s="196">
        <f t="shared" si="19"/>
        <v>10</v>
      </c>
      <c r="V41" s="168" t="str">
        <f t="shared" si="15"/>
        <v>-</v>
      </c>
      <c r="W41" s="168">
        <f t="shared" si="16"/>
        <v>21.2</v>
      </c>
      <c r="X41" s="168" t="str">
        <f t="shared" si="17"/>
        <v>-</v>
      </c>
      <c r="Y41" s="168" t="str">
        <f t="shared" si="18"/>
        <v>-</v>
      </c>
      <c r="AD41" s="608">
        <f t="shared" si="6"/>
        <v>44958.425694444442</v>
      </c>
      <c r="AE41" s="607">
        <f t="shared" si="7"/>
        <v>22.486999999999998</v>
      </c>
      <c r="AF41" s="196">
        <f t="shared" si="13"/>
        <v>10</v>
      </c>
      <c r="AG41" s="168" t="str">
        <f t="shared" si="8"/>
        <v>-</v>
      </c>
      <c r="AH41" s="168">
        <f t="shared" si="9"/>
        <v>22.486999999999998</v>
      </c>
      <c r="AI41" s="168" t="str">
        <f t="shared" si="10"/>
        <v>-</v>
      </c>
      <c r="AJ41" s="168" t="str">
        <f t="shared" si="11"/>
        <v>-</v>
      </c>
      <c r="AK41" s="198"/>
      <c r="AM41" s="790">
        <v>44958.427083333336</v>
      </c>
      <c r="AN41" s="789">
        <v>1</v>
      </c>
      <c r="AO41" s="789">
        <v>1</v>
      </c>
      <c r="AP41" s="789">
        <v>8</v>
      </c>
      <c r="AQ41" s="789">
        <v>47.541012000000002</v>
      </c>
      <c r="AR41" s="789">
        <v>181012</v>
      </c>
      <c r="AS41" s="789">
        <v>138740</v>
      </c>
      <c r="AT41" s="789">
        <v>22.481000000000002</v>
      </c>
      <c r="AV41" s="788">
        <v>44958.427083333336</v>
      </c>
      <c r="AW41" s="787">
        <v>1</v>
      </c>
      <c r="AX41" s="786">
        <v>1</v>
      </c>
      <c r="AY41" s="786">
        <v>8</v>
      </c>
      <c r="AZ41" s="863">
        <v>47.17</v>
      </c>
      <c r="BB41" s="793">
        <f t="shared" si="0"/>
        <v>18</v>
      </c>
      <c r="BC41" s="791">
        <f t="shared" si="1"/>
        <v>47.541012000000002</v>
      </c>
      <c r="BD41" s="814">
        <v>48</v>
      </c>
      <c r="BE41" s="793">
        <v>8</v>
      </c>
      <c r="BF41" s="819">
        <f t="shared" si="2"/>
        <v>464.44781599999999</v>
      </c>
      <c r="BH41" s="793">
        <f t="shared" si="3"/>
        <v>18</v>
      </c>
      <c r="BI41" s="807">
        <f t="shared" si="4"/>
        <v>47.17</v>
      </c>
      <c r="BJ41" s="814">
        <v>48</v>
      </c>
      <c r="BK41" s="793">
        <v>8</v>
      </c>
      <c r="BL41" s="807">
        <f t="shared" si="5"/>
        <v>463.3</v>
      </c>
      <c r="BQ41" s="797"/>
      <c r="BR41" s="791"/>
      <c r="BS41" s="791"/>
      <c r="BT41" s="791"/>
      <c r="CA41" s="797"/>
      <c r="CB41" s="803"/>
      <c r="CC41" s="804"/>
    </row>
    <row r="42" spans="2:81" x14ac:dyDescent="0.25">
      <c r="B42" s="660"/>
      <c r="C42" s="546" t="s">
        <v>152</v>
      </c>
      <c r="D42" s="551"/>
      <c r="E42" s="552" t="s">
        <v>252</v>
      </c>
      <c r="N42" s="517"/>
      <c r="O42" s="796">
        <v>44958</v>
      </c>
      <c r="P42" s="226">
        <v>0.4211226851851852</v>
      </c>
      <c r="Q42" s="794">
        <v>32</v>
      </c>
      <c r="R42" s="165" t="s">
        <v>21</v>
      </c>
      <c r="S42" s="794">
        <v>21.2</v>
      </c>
      <c r="T42" s="165" t="s">
        <v>56</v>
      </c>
      <c r="U42" s="196">
        <f t="shared" si="19"/>
        <v>10</v>
      </c>
      <c r="V42" s="168" t="str">
        <f t="shared" si="15"/>
        <v>-</v>
      </c>
      <c r="W42" s="168">
        <f t="shared" si="16"/>
        <v>21.2</v>
      </c>
      <c r="X42" s="168" t="str">
        <f t="shared" si="17"/>
        <v>-</v>
      </c>
      <c r="Y42" s="168" t="str">
        <f t="shared" si="18"/>
        <v>-</v>
      </c>
      <c r="AD42" s="608">
        <f t="shared" si="6"/>
        <v>44958.425694444442</v>
      </c>
      <c r="AE42" s="607">
        <f t="shared" si="7"/>
        <v>22.484999999999999</v>
      </c>
      <c r="AF42" s="196">
        <f t="shared" si="13"/>
        <v>10</v>
      </c>
      <c r="AG42" s="168" t="str">
        <f t="shared" si="8"/>
        <v>-</v>
      </c>
      <c r="AH42" s="168">
        <f t="shared" si="9"/>
        <v>22.484999999999999</v>
      </c>
      <c r="AI42" s="168" t="str">
        <f t="shared" si="10"/>
        <v>-</v>
      </c>
      <c r="AJ42" s="168" t="str">
        <f t="shared" si="11"/>
        <v>-</v>
      </c>
      <c r="AK42" s="198"/>
      <c r="AM42" s="790">
        <v>44958.427083333336</v>
      </c>
      <c r="AN42" s="789">
        <v>1</v>
      </c>
      <c r="AO42" s="789">
        <v>2</v>
      </c>
      <c r="AP42" s="789" t="s">
        <v>469</v>
      </c>
      <c r="AQ42" s="789">
        <v>127.16518000000001</v>
      </c>
      <c r="AR42" s="789">
        <v>180314</v>
      </c>
      <c r="AS42" s="789">
        <v>138881</v>
      </c>
      <c r="AT42" s="789">
        <v>22.472999999999999</v>
      </c>
      <c r="AV42" s="788">
        <v>44958.427083333336</v>
      </c>
      <c r="AW42" s="787">
        <v>1</v>
      </c>
      <c r="AX42" s="786">
        <v>2</v>
      </c>
      <c r="AY42" s="786" t="s">
        <v>469</v>
      </c>
      <c r="AZ42" s="863">
        <v>170.9</v>
      </c>
      <c r="BB42" s="793" t="str">
        <f t="shared" si="0"/>
        <v>--</v>
      </c>
      <c r="BC42" s="791">
        <f t="shared" si="1"/>
        <v>127.16518000000001</v>
      </c>
      <c r="BD42" s="814">
        <v>51</v>
      </c>
      <c r="BE42" s="793">
        <v>1</v>
      </c>
      <c r="BF42" s="819">
        <f t="shared" si="2"/>
        <v>0.100963</v>
      </c>
      <c r="BH42" s="793" t="str">
        <f t="shared" si="3"/>
        <v>--</v>
      </c>
      <c r="BI42" s="807">
        <f t="shared" si="4"/>
        <v>170.9</v>
      </c>
      <c r="BJ42" s="814">
        <v>51</v>
      </c>
      <c r="BK42" s="793">
        <v>1</v>
      </c>
      <c r="BL42" s="807">
        <f t="shared" si="5"/>
        <v>-0.63519999999999999</v>
      </c>
      <c r="BQ42" s="797"/>
      <c r="BR42" s="791"/>
      <c r="BS42" s="791"/>
      <c r="BT42" s="791"/>
      <c r="CA42" s="797"/>
      <c r="CB42" s="803"/>
      <c r="CC42" s="804"/>
    </row>
    <row r="43" spans="2:81" ht="15.75" thickBot="1" x14ac:dyDescent="0.3">
      <c r="B43" s="709">
        <f>Resumen!I29</f>
        <v>0</v>
      </c>
      <c r="C43" s="127">
        <f>IFERROR(MIN(C49:C300)+B43,"-")</f>
        <v>853.65</v>
      </c>
      <c r="D43" s="551"/>
      <c r="N43" s="517"/>
      <c r="O43" s="796">
        <v>44958</v>
      </c>
      <c r="P43" s="226">
        <v>0.42181712962962964</v>
      </c>
      <c r="Q43" s="794">
        <v>31.9</v>
      </c>
      <c r="R43" s="165" t="s">
        <v>21</v>
      </c>
      <c r="S43" s="794">
        <v>21.2</v>
      </c>
      <c r="T43" s="165" t="s">
        <v>56</v>
      </c>
      <c r="U43" s="196">
        <f t="shared" si="19"/>
        <v>10</v>
      </c>
      <c r="V43" s="168" t="str">
        <f t="shared" si="15"/>
        <v>-</v>
      </c>
      <c r="W43" s="168">
        <f t="shared" si="16"/>
        <v>21.2</v>
      </c>
      <c r="X43" s="168" t="str">
        <f t="shared" si="17"/>
        <v>-</v>
      </c>
      <c r="Y43" s="168" t="str">
        <f t="shared" si="18"/>
        <v>-</v>
      </c>
      <c r="AD43" s="608">
        <f t="shared" si="6"/>
        <v>44958.426388888889</v>
      </c>
      <c r="AE43" s="607">
        <f t="shared" si="7"/>
        <v>22.483000000000001</v>
      </c>
      <c r="AF43" s="196">
        <f t="shared" si="13"/>
        <v>10</v>
      </c>
      <c r="AG43" s="168" t="str">
        <f t="shared" si="8"/>
        <v>-</v>
      </c>
      <c r="AH43" s="168">
        <f t="shared" si="9"/>
        <v>22.483000000000001</v>
      </c>
      <c r="AI43" s="168" t="str">
        <f t="shared" si="10"/>
        <v>-</v>
      </c>
      <c r="AJ43" s="168" t="str">
        <f t="shared" si="11"/>
        <v>-</v>
      </c>
      <c r="AK43" s="198"/>
      <c r="AM43" s="790">
        <v>44958.427777777775</v>
      </c>
      <c r="AN43" s="789">
        <v>1</v>
      </c>
      <c r="AO43" s="789">
        <v>2</v>
      </c>
      <c r="AP43" s="789" t="s">
        <v>469</v>
      </c>
      <c r="AQ43" s="789">
        <v>178.62808200000001</v>
      </c>
      <c r="AR43" s="789">
        <v>181014</v>
      </c>
      <c r="AS43" s="789">
        <v>138354</v>
      </c>
      <c r="AT43" s="789">
        <v>22.47</v>
      </c>
      <c r="AV43" s="788">
        <v>44958.427777777775</v>
      </c>
      <c r="AW43" s="787">
        <v>1</v>
      </c>
      <c r="AX43" s="786">
        <v>2</v>
      </c>
      <c r="AY43" s="786" t="s">
        <v>469</v>
      </c>
      <c r="AZ43" s="863">
        <v>179.6</v>
      </c>
      <c r="BB43" s="793" t="str">
        <f t="shared" si="0"/>
        <v>--</v>
      </c>
      <c r="BC43" s="791">
        <f t="shared" si="1"/>
        <v>178.62808200000001</v>
      </c>
      <c r="BD43" s="814">
        <v>52</v>
      </c>
      <c r="BE43" s="793">
        <v>2</v>
      </c>
      <c r="BF43" s="819">
        <f t="shared" si="2"/>
        <v>-0.140013</v>
      </c>
      <c r="BH43" s="793" t="str">
        <f t="shared" si="3"/>
        <v>--</v>
      </c>
      <c r="BI43" s="807">
        <f t="shared" si="4"/>
        <v>179.6</v>
      </c>
      <c r="BJ43" s="814">
        <v>52</v>
      </c>
      <c r="BK43" s="793">
        <v>2</v>
      </c>
      <c r="BL43" s="807">
        <f t="shared" si="5"/>
        <v>-0.54390000000000005</v>
      </c>
      <c r="BQ43" s="797"/>
      <c r="BR43" s="791"/>
      <c r="BS43" s="791"/>
      <c r="BT43" s="791"/>
      <c r="CA43" s="797"/>
      <c r="CB43" s="803"/>
      <c r="CC43" s="804"/>
    </row>
    <row r="44" spans="2:81" x14ac:dyDescent="0.25">
      <c r="B44" s="660"/>
      <c r="C44" s="546" t="s">
        <v>153</v>
      </c>
      <c r="D44" s="551"/>
      <c r="E44" s="351" t="str">
        <f>Fotometro!B20</f>
        <v>Slope inicial</v>
      </c>
      <c r="F44" s="352">
        <f>Fotometro!C20</f>
        <v>1</v>
      </c>
      <c r="N44" s="517"/>
      <c r="O44" s="796">
        <v>44958</v>
      </c>
      <c r="P44" s="226">
        <v>0.42251157407407408</v>
      </c>
      <c r="Q44" s="794">
        <v>31.9</v>
      </c>
      <c r="R44" s="165" t="s">
        <v>21</v>
      </c>
      <c r="S44" s="794">
        <v>21.2</v>
      </c>
      <c r="T44" s="165" t="s">
        <v>56</v>
      </c>
      <c r="U44" s="196">
        <f t="shared" si="19"/>
        <v>10</v>
      </c>
      <c r="V44" s="168" t="str">
        <f t="shared" si="15"/>
        <v>-</v>
      </c>
      <c r="W44" s="168">
        <f t="shared" si="16"/>
        <v>21.2</v>
      </c>
      <c r="X44" s="168" t="str">
        <f t="shared" si="17"/>
        <v>-</v>
      </c>
      <c r="Y44" s="168" t="str">
        <f t="shared" si="18"/>
        <v>-</v>
      </c>
      <c r="Z44" s="543"/>
      <c r="AD44" s="608">
        <f t="shared" si="6"/>
        <v>44958.427083333336</v>
      </c>
      <c r="AE44" s="607">
        <f t="shared" si="7"/>
        <v>22.481000000000002</v>
      </c>
      <c r="AF44" s="196">
        <f t="shared" si="13"/>
        <v>10</v>
      </c>
      <c r="AG44" s="168" t="str">
        <f t="shared" si="8"/>
        <v>-</v>
      </c>
      <c r="AH44" s="168">
        <f t="shared" si="9"/>
        <v>22.481000000000002</v>
      </c>
      <c r="AI44" s="168" t="str">
        <f t="shared" si="10"/>
        <v>-</v>
      </c>
      <c r="AJ44" s="168" t="str">
        <f t="shared" si="11"/>
        <v>-</v>
      </c>
      <c r="AK44" s="198"/>
      <c r="AM44" s="790">
        <v>44958.427777777775</v>
      </c>
      <c r="AN44" s="789">
        <v>1</v>
      </c>
      <c r="AO44" s="789">
        <v>2</v>
      </c>
      <c r="AP44" s="789" t="s">
        <v>469</v>
      </c>
      <c r="AQ44" s="789">
        <v>175.53314900000001</v>
      </c>
      <c r="AR44" s="789">
        <v>180341</v>
      </c>
      <c r="AS44" s="789">
        <v>138884</v>
      </c>
      <c r="AT44" s="789">
        <v>22.466000000000001</v>
      </c>
      <c r="AV44" s="788">
        <v>44958.427777777775</v>
      </c>
      <c r="AW44" s="787">
        <v>1</v>
      </c>
      <c r="AX44" s="786">
        <v>2</v>
      </c>
      <c r="AY44" s="786" t="s">
        <v>469</v>
      </c>
      <c r="AZ44" s="863">
        <v>174</v>
      </c>
      <c r="BB44" s="793" t="str">
        <f t="shared" si="0"/>
        <v>--</v>
      </c>
      <c r="BC44" s="791">
        <f t="shared" si="1"/>
        <v>175.53314900000001</v>
      </c>
      <c r="BD44" s="814">
        <v>53</v>
      </c>
      <c r="BE44" s="793">
        <v>3</v>
      </c>
      <c r="BF44" s="819">
        <f t="shared" si="2"/>
        <v>0.24553800000000001</v>
      </c>
      <c r="BH44" s="793" t="str">
        <f t="shared" si="3"/>
        <v>--</v>
      </c>
      <c r="BI44" s="807">
        <f t="shared" si="4"/>
        <v>174</v>
      </c>
      <c r="BJ44" s="814">
        <v>53</v>
      </c>
      <c r="BK44" s="793">
        <v>3</v>
      </c>
      <c r="BL44" s="807">
        <f t="shared" si="5"/>
        <v>3.4160000000000003E-2</v>
      </c>
      <c r="BQ44" s="797"/>
      <c r="BR44" s="791"/>
      <c r="BS44" s="791"/>
      <c r="BT44" s="791"/>
      <c r="CA44" s="797"/>
      <c r="CB44" s="803"/>
      <c r="CC44" s="804"/>
    </row>
    <row r="45" spans="2:81" ht="15.75" thickBot="1" x14ac:dyDescent="0.3">
      <c r="B45" s="660"/>
      <c r="C45" s="127">
        <f>IFERROR(MAX(C49:C300)+B43,"-")</f>
        <v>854.73</v>
      </c>
      <c r="D45" s="551"/>
      <c r="E45" s="351" t="str">
        <f>Fotometro!B21</f>
        <v>Offset Inicial</v>
      </c>
      <c r="F45" s="352">
        <f>Fotometro!C21</f>
        <v>0</v>
      </c>
      <c r="N45" s="517"/>
      <c r="O45" s="796">
        <v>44958</v>
      </c>
      <c r="P45" s="226">
        <v>0.42320601851851852</v>
      </c>
      <c r="Q45" s="794">
        <v>31.7</v>
      </c>
      <c r="R45" s="165" t="s">
        <v>21</v>
      </c>
      <c r="S45" s="794">
        <v>21.2</v>
      </c>
      <c r="T45" s="165" t="s">
        <v>56</v>
      </c>
      <c r="U45" s="196">
        <f t="shared" si="19"/>
        <v>10</v>
      </c>
      <c r="V45" s="168" t="str">
        <f t="shared" si="15"/>
        <v>-</v>
      </c>
      <c r="W45" s="168">
        <f t="shared" si="16"/>
        <v>21.2</v>
      </c>
      <c r="X45" s="168" t="str">
        <f t="shared" si="17"/>
        <v>-</v>
      </c>
      <c r="Y45" s="168" t="str">
        <f t="shared" si="18"/>
        <v>-</v>
      </c>
      <c r="AD45" s="608">
        <f t="shared" si="6"/>
        <v>44958.427083333336</v>
      </c>
      <c r="AE45" s="607">
        <f t="shared" si="7"/>
        <v>22.472999999999999</v>
      </c>
      <c r="AF45" s="196">
        <f t="shared" si="13"/>
        <v>10</v>
      </c>
      <c r="AG45" s="168" t="str">
        <f t="shared" si="8"/>
        <v>-</v>
      </c>
      <c r="AH45" s="168">
        <f t="shared" si="9"/>
        <v>22.472999999999999</v>
      </c>
      <c r="AI45" s="168" t="str">
        <f t="shared" si="10"/>
        <v>-</v>
      </c>
      <c r="AJ45" s="168" t="str">
        <f t="shared" si="11"/>
        <v>-</v>
      </c>
      <c r="AK45" s="198"/>
      <c r="AM45" s="790">
        <v>44958.428472222222</v>
      </c>
      <c r="AN45" s="789">
        <v>1</v>
      </c>
      <c r="AO45" s="789">
        <v>2</v>
      </c>
      <c r="AP45" s="789" t="s">
        <v>469</v>
      </c>
      <c r="AQ45" s="789">
        <v>173.18139099999999</v>
      </c>
      <c r="AR45" s="789">
        <v>181036</v>
      </c>
      <c r="AS45" s="789">
        <v>138385</v>
      </c>
      <c r="AT45" s="789">
        <v>22.459</v>
      </c>
      <c r="AV45" s="788">
        <v>44958.428472222222</v>
      </c>
      <c r="AW45" s="787">
        <v>1</v>
      </c>
      <c r="AX45" s="786">
        <v>2</v>
      </c>
      <c r="AY45" s="786" t="s">
        <v>469</v>
      </c>
      <c r="AZ45" s="863">
        <v>172</v>
      </c>
      <c r="BB45" s="793" t="str">
        <f t="shared" si="0"/>
        <v>--</v>
      </c>
      <c r="BC45" s="791">
        <f t="shared" si="1"/>
        <v>173.18139099999999</v>
      </c>
      <c r="BD45" s="814">
        <v>54</v>
      </c>
      <c r="BE45" s="793">
        <v>4</v>
      </c>
      <c r="BF45" s="819">
        <f t="shared" si="2"/>
        <v>-7.8033000000000005E-2</v>
      </c>
      <c r="BH45" s="793" t="str">
        <f t="shared" si="3"/>
        <v>--</v>
      </c>
      <c r="BI45" s="807">
        <f t="shared" si="4"/>
        <v>172</v>
      </c>
      <c r="BJ45" s="814">
        <v>54</v>
      </c>
      <c r="BK45" s="793">
        <v>4</v>
      </c>
      <c r="BL45" s="807">
        <f t="shared" si="5"/>
        <v>-0.67359999999999998</v>
      </c>
      <c r="BQ45" s="797"/>
      <c r="BR45" s="791"/>
      <c r="BS45" s="791"/>
      <c r="BT45" s="791"/>
      <c r="CA45" s="797"/>
      <c r="CB45" s="803"/>
      <c r="CC45" s="804"/>
    </row>
    <row r="46" spans="2:81" ht="15.75" thickBot="1" x14ac:dyDescent="0.3">
      <c r="B46" s="545" t="s">
        <v>25</v>
      </c>
      <c r="C46" s="546" t="s">
        <v>40</v>
      </c>
      <c r="E46" s="294" t="s">
        <v>2</v>
      </c>
      <c r="F46" s="295" t="s">
        <v>46</v>
      </c>
      <c r="N46" s="517"/>
      <c r="O46" s="796">
        <v>44958</v>
      </c>
      <c r="P46" s="226">
        <v>0.42390046296296297</v>
      </c>
      <c r="Q46" s="794">
        <v>31.8</v>
      </c>
      <c r="R46" s="165" t="s">
        <v>21</v>
      </c>
      <c r="S46" s="794">
        <v>21.2</v>
      </c>
      <c r="T46" s="165" t="s">
        <v>56</v>
      </c>
      <c r="U46" s="196">
        <f t="shared" si="19"/>
        <v>10</v>
      </c>
      <c r="V46" s="168" t="str">
        <f t="shared" si="15"/>
        <v>-</v>
      </c>
      <c r="W46" s="168">
        <f t="shared" si="16"/>
        <v>21.2</v>
      </c>
      <c r="X46" s="168" t="str">
        <f t="shared" si="17"/>
        <v>-</v>
      </c>
      <c r="Y46" s="168" t="str">
        <f t="shared" si="18"/>
        <v>-</v>
      </c>
      <c r="AD46" s="608">
        <f t="shared" si="6"/>
        <v>44958.427777777775</v>
      </c>
      <c r="AE46" s="607">
        <f t="shared" si="7"/>
        <v>22.47</v>
      </c>
      <c r="AF46" s="196">
        <f t="shared" si="13"/>
        <v>10</v>
      </c>
      <c r="AG46" s="168" t="str">
        <f t="shared" si="8"/>
        <v>-</v>
      </c>
      <c r="AH46" s="168">
        <f t="shared" si="9"/>
        <v>22.47</v>
      </c>
      <c r="AI46" s="168" t="str">
        <f t="shared" si="10"/>
        <v>-</v>
      </c>
      <c r="AJ46" s="168" t="str">
        <f t="shared" si="11"/>
        <v>-</v>
      </c>
      <c r="AK46" s="198"/>
      <c r="AM46" s="790">
        <v>44958.429166666669</v>
      </c>
      <c r="AN46" s="789">
        <v>1</v>
      </c>
      <c r="AO46" s="789">
        <v>2</v>
      </c>
      <c r="AP46" s="789" t="s">
        <v>469</v>
      </c>
      <c r="AQ46" s="789">
        <v>171.47936300000001</v>
      </c>
      <c r="AR46" s="789">
        <v>180376</v>
      </c>
      <c r="AS46" s="789">
        <v>138901</v>
      </c>
      <c r="AT46" s="789">
        <v>22.452999999999999</v>
      </c>
      <c r="AV46" s="788">
        <v>44958.429166666669</v>
      </c>
      <c r="AW46" s="787">
        <v>1</v>
      </c>
      <c r="AX46" s="786">
        <v>2</v>
      </c>
      <c r="AY46" s="786" t="s">
        <v>469</v>
      </c>
      <c r="AZ46" s="863">
        <v>170.5</v>
      </c>
      <c r="BB46" s="793" t="str">
        <f t="shared" si="0"/>
        <v>--</v>
      </c>
      <c r="BC46" s="791">
        <f t="shared" si="1"/>
        <v>171.47936300000001</v>
      </c>
      <c r="BD46" s="814">
        <v>55</v>
      </c>
      <c r="BE46" s="793">
        <v>5</v>
      </c>
      <c r="BF46" s="819">
        <f t="shared" si="2"/>
        <v>-0.385523</v>
      </c>
      <c r="BH46" s="793" t="str">
        <f t="shared" si="3"/>
        <v>--</v>
      </c>
      <c r="BI46" s="807">
        <f t="shared" si="4"/>
        <v>170.5</v>
      </c>
      <c r="BJ46" s="814">
        <v>55</v>
      </c>
      <c r="BK46" s="793">
        <v>5</v>
      </c>
      <c r="BL46" s="807">
        <f t="shared" si="5"/>
        <v>0.33589999999999998</v>
      </c>
      <c r="BQ46" s="797"/>
      <c r="BR46" s="791"/>
      <c r="BS46" s="791"/>
      <c r="BT46" s="791"/>
      <c r="CA46" s="797"/>
      <c r="CB46" s="803"/>
      <c r="CC46" s="804"/>
    </row>
    <row r="47" spans="2:81" ht="15.75" thickBot="1" x14ac:dyDescent="0.3">
      <c r="B47" s="548" t="s">
        <v>271</v>
      </c>
      <c r="C47" s="127">
        <f>IFERROR(AVERAGE(C49:C300)+B43,"-")</f>
        <v>854.24943396226399</v>
      </c>
      <c r="E47" s="374">
        <f>G7</f>
        <v>47.223890375000011</v>
      </c>
      <c r="F47" s="374">
        <f>I7*$F$44+$F$45</f>
        <v>46.766250000000007</v>
      </c>
      <c r="N47" s="517"/>
      <c r="O47" s="796">
        <v>44958</v>
      </c>
      <c r="P47" s="226">
        <v>0.42459490740740741</v>
      </c>
      <c r="Q47" s="794">
        <v>31.8</v>
      </c>
      <c r="R47" s="165" t="s">
        <v>21</v>
      </c>
      <c r="S47" s="794">
        <v>21.2</v>
      </c>
      <c r="T47" s="165" t="s">
        <v>56</v>
      </c>
      <c r="U47" s="196">
        <f t="shared" si="19"/>
        <v>10</v>
      </c>
      <c r="V47" s="168" t="str">
        <f t="shared" si="15"/>
        <v>-</v>
      </c>
      <c r="W47" s="168">
        <f t="shared" si="16"/>
        <v>21.2</v>
      </c>
      <c r="X47" s="168" t="str">
        <f t="shared" si="17"/>
        <v>-</v>
      </c>
      <c r="Y47" s="168" t="str">
        <f t="shared" si="18"/>
        <v>-</v>
      </c>
      <c r="AD47" s="608">
        <f t="shared" si="6"/>
        <v>44958.427777777775</v>
      </c>
      <c r="AE47" s="607">
        <f t="shared" si="7"/>
        <v>22.466000000000001</v>
      </c>
      <c r="AF47" s="196">
        <f t="shared" si="13"/>
        <v>10</v>
      </c>
      <c r="AG47" s="168" t="str">
        <f t="shared" si="8"/>
        <v>-</v>
      </c>
      <c r="AH47" s="168">
        <f t="shared" si="9"/>
        <v>22.466000000000001</v>
      </c>
      <c r="AI47" s="168" t="str">
        <f t="shared" si="10"/>
        <v>-</v>
      </c>
      <c r="AJ47" s="168" t="str">
        <f t="shared" si="11"/>
        <v>-</v>
      </c>
      <c r="AK47" s="198"/>
      <c r="AM47" s="790">
        <v>44958.429166666669</v>
      </c>
      <c r="AN47" s="789">
        <v>1</v>
      </c>
      <c r="AO47" s="789">
        <v>2</v>
      </c>
      <c r="AP47" s="789" t="s">
        <v>469</v>
      </c>
      <c r="AQ47" s="789">
        <v>170.25809599999999</v>
      </c>
      <c r="AR47" s="789">
        <v>181038</v>
      </c>
      <c r="AS47" s="789">
        <v>138394</v>
      </c>
      <c r="AT47" s="789">
        <v>22.45</v>
      </c>
      <c r="AV47" s="788">
        <v>44958.429166666669</v>
      </c>
      <c r="AW47" s="787">
        <v>1</v>
      </c>
      <c r="AX47" s="786">
        <v>2</v>
      </c>
      <c r="AY47" s="786" t="s">
        <v>469</v>
      </c>
      <c r="AZ47" s="863">
        <v>169.8</v>
      </c>
      <c r="BB47" s="793" t="str">
        <f t="shared" si="0"/>
        <v>--</v>
      </c>
      <c r="BC47" s="791">
        <f t="shared" si="1"/>
        <v>170.25809599999999</v>
      </c>
      <c r="BD47" s="814">
        <v>56</v>
      </c>
      <c r="BE47" s="793">
        <v>6</v>
      </c>
      <c r="BF47" s="819">
        <f t="shared" si="2"/>
        <v>8.9516999999999999E-2</v>
      </c>
      <c r="BH47" s="793" t="str">
        <f t="shared" si="3"/>
        <v>--</v>
      </c>
      <c r="BI47" s="807">
        <f t="shared" si="4"/>
        <v>169.8</v>
      </c>
      <c r="BJ47" s="814">
        <v>56</v>
      </c>
      <c r="BK47" s="793">
        <v>6</v>
      </c>
      <c r="BL47" s="807">
        <f t="shared" si="5"/>
        <v>-0.54390000000000005</v>
      </c>
      <c r="BQ47" s="797"/>
      <c r="BR47" s="791"/>
      <c r="BS47" s="791"/>
      <c r="BT47" s="791"/>
      <c r="CA47" s="797"/>
      <c r="CB47" s="803"/>
      <c r="CC47" s="804"/>
    </row>
    <row r="48" spans="2:81" ht="15" customHeight="1" thickBot="1" x14ac:dyDescent="0.3">
      <c r="B48" s="549" t="s">
        <v>45</v>
      </c>
      <c r="C48" s="298" t="s">
        <v>274</v>
      </c>
      <c r="E48" s="374">
        <f>G8</f>
        <v>166.29826800000001</v>
      </c>
      <c r="F48" s="374">
        <f>I8*$F$44+$F$45</f>
        <v>165.6875</v>
      </c>
      <c r="N48" s="517"/>
      <c r="O48" s="796">
        <v>44958</v>
      </c>
      <c r="P48" s="226">
        <v>0.42528935185185185</v>
      </c>
      <c r="Q48" s="794">
        <v>31.8</v>
      </c>
      <c r="R48" s="165" t="s">
        <v>21</v>
      </c>
      <c r="S48" s="794">
        <v>21.2</v>
      </c>
      <c r="T48" s="165" t="s">
        <v>56</v>
      </c>
      <c r="U48" s="196">
        <f t="shared" si="19"/>
        <v>10</v>
      </c>
      <c r="V48" s="168" t="str">
        <f t="shared" si="15"/>
        <v>-</v>
      </c>
      <c r="W48" s="168">
        <f t="shared" si="16"/>
        <v>21.2</v>
      </c>
      <c r="X48" s="168" t="str">
        <f t="shared" si="17"/>
        <v>-</v>
      </c>
      <c r="Y48" s="168" t="str">
        <f t="shared" si="18"/>
        <v>-</v>
      </c>
      <c r="AD48" s="608">
        <f t="shared" si="6"/>
        <v>44958.428472222222</v>
      </c>
      <c r="AE48" s="607">
        <f t="shared" si="7"/>
        <v>22.459</v>
      </c>
      <c r="AF48" s="196">
        <f t="shared" si="13"/>
        <v>10</v>
      </c>
      <c r="AG48" s="168" t="str">
        <f t="shared" si="8"/>
        <v>-</v>
      </c>
      <c r="AH48" s="168">
        <f t="shared" si="9"/>
        <v>22.459</v>
      </c>
      <c r="AI48" s="168" t="str">
        <f t="shared" si="10"/>
        <v>-</v>
      </c>
      <c r="AJ48" s="168" t="str">
        <f t="shared" si="11"/>
        <v>-</v>
      </c>
      <c r="AK48" s="198"/>
      <c r="AM48" s="790">
        <v>44958.429861111108</v>
      </c>
      <c r="AN48" s="789">
        <v>1</v>
      </c>
      <c r="AO48" s="789">
        <v>2</v>
      </c>
      <c r="AP48" s="789" t="s">
        <v>469</v>
      </c>
      <c r="AQ48" s="789">
        <v>169.509927</v>
      </c>
      <c r="AR48" s="789">
        <v>180375</v>
      </c>
      <c r="AS48" s="789">
        <v>138896</v>
      </c>
      <c r="AT48" s="789">
        <v>22.45</v>
      </c>
      <c r="AV48" s="788">
        <v>44958.429861111108</v>
      </c>
      <c r="AW48" s="787">
        <v>1</v>
      </c>
      <c r="AX48" s="786">
        <v>2</v>
      </c>
      <c r="AY48" s="786" t="s">
        <v>469</v>
      </c>
      <c r="AZ48" s="863">
        <v>169.4</v>
      </c>
      <c r="BB48" s="793" t="str">
        <f t="shared" si="0"/>
        <v>--</v>
      </c>
      <c r="BC48" s="791">
        <f t="shared" si="1"/>
        <v>169.509927</v>
      </c>
      <c r="BD48" s="814">
        <v>57</v>
      </c>
      <c r="BE48" s="793">
        <v>7</v>
      </c>
      <c r="BF48" s="819">
        <f t="shared" si="2"/>
        <v>0.23405599999999999</v>
      </c>
      <c r="BH48" s="793" t="str">
        <f t="shared" si="3"/>
        <v>--</v>
      </c>
      <c r="BI48" s="807">
        <f t="shared" si="4"/>
        <v>169.4</v>
      </c>
      <c r="BJ48" s="814">
        <v>57</v>
      </c>
      <c r="BK48" s="793">
        <v>7</v>
      </c>
      <c r="BL48" s="807">
        <f t="shared" si="5"/>
        <v>4.3239999999999997E-3</v>
      </c>
      <c r="BQ48" s="797"/>
      <c r="BR48" s="791"/>
      <c r="BS48" s="791"/>
      <c r="BT48" s="791"/>
      <c r="CA48" s="797"/>
      <c r="CB48" s="803"/>
      <c r="CC48" s="804"/>
    </row>
    <row r="49" spans="2:81" ht="15" customHeight="1" x14ac:dyDescent="0.25">
      <c r="B49" s="795">
        <v>44958.411041666666</v>
      </c>
      <c r="C49" s="794">
        <v>854.73</v>
      </c>
      <c r="E49" s="374">
        <f>G9</f>
        <v>324.771935875</v>
      </c>
      <c r="F49" s="374">
        <f>I9*$F$44+$F$45</f>
        <v>324.35000000000002</v>
      </c>
      <c r="N49" s="517"/>
      <c r="O49" s="796">
        <v>44958</v>
      </c>
      <c r="P49" s="226">
        <v>0.42598379629629629</v>
      </c>
      <c r="Q49" s="794">
        <v>31.6</v>
      </c>
      <c r="R49" s="165" t="s">
        <v>21</v>
      </c>
      <c r="S49" s="794">
        <v>21.2</v>
      </c>
      <c r="T49" s="165" t="s">
        <v>56</v>
      </c>
      <c r="U49" s="196">
        <f t="shared" si="19"/>
        <v>10</v>
      </c>
      <c r="V49" s="168" t="str">
        <f t="shared" si="15"/>
        <v>-</v>
      </c>
      <c r="W49" s="168">
        <f t="shared" si="16"/>
        <v>21.2</v>
      </c>
      <c r="X49" s="168" t="str">
        <f t="shared" si="17"/>
        <v>-</v>
      </c>
      <c r="Y49" s="168" t="str">
        <f t="shared" si="18"/>
        <v>-</v>
      </c>
      <c r="AD49" s="608">
        <f t="shared" si="6"/>
        <v>44958.429166666669</v>
      </c>
      <c r="AE49" s="607">
        <f t="shared" si="7"/>
        <v>22.452999999999999</v>
      </c>
      <c r="AF49" s="196">
        <f t="shared" si="13"/>
        <v>10</v>
      </c>
      <c r="AG49" s="168" t="str">
        <f t="shared" si="8"/>
        <v>-</v>
      </c>
      <c r="AH49" s="168">
        <f t="shared" si="9"/>
        <v>22.452999999999999</v>
      </c>
      <c r="AI49" s="168" t="str">
        <f t="shared" si="10"/>
        <v>-</v>
      </c>
      <c r="AJ49" s="168" t="str">
        <f t="shared" si="11"/>
        <v>-</v>
      </c>
      <c r="AK49" s="198"/>
      <c r="AM49" s="790">
        <v>44958.429861111108</v>
      </c>
      <c r="AN49" s="789">
        <v>1</v>
      </c>
      <c r="AO49" s="789">
        <v>2</v>
      </c>
      <c r="AP49" s="789" t="s">
        <v>469</v>
      </c>
      <c r="AQ49" s="789">
        <v>168.998503</v>
      </c>
      <c r="AR49" s="789">
        <v>181035</v>
      </c>
      <c r="AS49" s="789">
        <v>138395</v>
      </c>
      <c r="AT49" s="789">
        <v>22.446999999999999</v>
      </c>
      <c r="AV49" s="788">
        <v>44958.429861111108</v>
      </c>
      <c r="AW49" s="787">
        <v>1</v>
      </c>
      <c r="AX49" s="786">
        <v>2</v>
      </c>
      <c r="AY49" s="786" t="s">
        <v>469</v>
      </c>
      <c r="AZ49" s="863">
        <v>168.2</v>
      </c>
      <c r="BB49" s="793" t="str">
        <f t="shared" si="0"/>
        <v>--</v>
      </c>
      <c r="BC49" s="791">
        <f t="shared" si="1"/>
        <v>168.998503</v>
      </c>
      <c r="BD49" s="814">
        <v>58</v>
      </c>
      <c r="BE49" s="793">
        <v>8</v>
      </c>
      <c r="BF49" s="819">
        <f t="shared" si="2"/>
        <v>-0.33509899999999998</v>
      </c>
      <c r="BH49" s="793" t="str">
        <f t="shared" si="3"/>
        <v>--</v>
      </c>
      <c r="BI49" s="807">
        <f t="shared" si="4"/>
        <v>168.2</v>
      </c>
      <c r="BJ49" s="814">
        <v>58</v>
      </c>
      <c r="BK49" s="793">
        <v>8</v>
      </c>
      <c r="BL49" s="807">
        <f t="shared" si="5"/>
        <v>4.3239999999999997E-3</v>
      </c>
      <c r="BQ49" s="797"/>
      <c r="BR49" s="791"/>
      <c r="BS49" s="791"/>
      <c r="BT49" s="791"/>
      <c r="CA49" s="797"/>
      <c r="CB49" s="803"/>
      <c r="CC49" s="804"/>
    </row>
    <row r="50" spans="2:81" ht="15" customHeight="1" x14ac:dyDescent="0.25">
      <c r="B50" s="795">
        <v>44958.412083333336</v>
      </c>
      <c r="C50" s="794">
        <v>854.69</v>
      </c>
      <c r="E50" s="374">
        <f>G10</f>
        <v>464.40629325000003</v>
      </c>
      <c r="F50" s="374">
        <f>I10*$F$44+$F$45</f>
        <v>463.82500000000005</v>
      </c>
      <c r="K50" s="502"/>
      <c r="N50" s="553"/>
      <c r="O50" s="796">
        <v>44958</v>
      </c>
      <c r="P50" s="226">
        <v>0.42667824074074073</v>
      </c>
      <c r="Q50" s="794">
        <v>31.8</v>
      </c>
      <c r="R50" s="165" t="s">
        <v>21</v>
      </c>
      <c r="S50" s="794">
        <v>21.15</v>
      </c>
      <c r="T50" s="165" t="s">
        <v>56</v>
      </c>
      <c r="U50" s="196">
        <f t="shared" si="19"/>
        <v>10</v>
      </c>
      <c r="V50" s="168" t="str">
        <f t="shared" si="15"/>
        <v>-</v>
      </c>
      <c r="W50" s="168">
        <f t="shared" si="16"/>
        <v>21.15</v>
      </c>
      <c r="X50" s="168" t="str">
        <f t="shared" si="17"/>
        <v>-</v>
      </c>
      <c r="Y50" s="168" t="str">
        <f t="shared" si="18"/>
        <v>-</v>
      </c>
      <c r="AD50" s="608">
        <f t="shared" si="6"/>
        <v>44958.429166666669</v>
      </c>
      <c r="AE50" s="607">
        <f t="shared" si="7"/>
        <v>22.45</v>
      </c>
      <c r="AF50" s="196">
        <f t="shared" si="13"/>
        <v>10</v>
      </c>
      <c r="AG50" s="168" t="str">
        <f t="shared" si="8"/>
        <v>-</v>
      </c>
      <c r="AH50" s="168">
        <f t="shared" si="9"/>
        <v>22.45</v>
      </c>
      <c r="AI50" s="168" t="str">
        <f t="shared" si="10"/>
        <v>-</v>
      </c>
      <c r="AJ50" s="168" t="str">
        <f t="shared" si="11"/>
        <v>-</v>
      </c>
      <c r="AK50" s="198"/>
      <c r="AM50" s="790">
        <v>44958.430555555555</v>
      </c>
      <c r="AN50" s="789">
        <v>1</v>
      </c>
      <c r="AO50" s="789">
        <v>2</v>
      </c>
      <c r="AP50" s="789" t="s">
        <v>469</v>
      </c>
      <c r="AQ50" s="789">
        <v>168.339156</v>
      </c>
      <c r="AR50" s="789">
        <v>180385</v>
      </c>
      <c r="AS50" s="789">
        <v>138900</v>
      </c>
      <c r="AT50" s="789">
        <v>22.443000000000001</v>
      </c>
      <c r="AV50" s="788">
        <v>44958.430555555555</v>
      </c>
      <c r="AW50" s="787">
        <v>1</v>
      </c>
      <c r="AX50" s="786">
        <v>2</v>
      </c>
      <c r="AY50" s="786" t="s">
        <v>469</v>
      </c>
      <c r="AZ50" s="863">
        <v>168.2</v>
      </c>
      <c r="BB50" s="793" t="str">
        <f t="shared" si="0"/>
        <v>--</v>
      </c>
      <c r="BC50" s="791">
        <f t="shared" si="1"/>
        <v>168.339156</v>
      </c>
      <c r="BD50" s="814">
        <v>61</v>
      </c>
      <c r="BE50" s="793"/>
      <c r="BF50" s="819"/>
      <c r="BH50" s="793" t="str">
        <f t="shared" si="3"/>
        <v>--</v>
      </c>
      <c r="BI50" s="807">
        <f t="shared" si="4"/>
        <v>168.2</v>
      </c>
      <c r="BJ50" s="814">
        <v>61</v>
      </c>
      <c r="BK50" s="793"/>
      <c r="BL50" s="807"/>
      <c r="BQ50" s="797"/>
      <c r="BR50" s="791"/>
      <c r="BS50" s="791"/>
      <c r="BT50" s="791"/>
      <c r="CA50" s="797"/>
      <c r="CB50" s="803"/>
      <c r="CC50" s="804"/>
    </row>
    <row r="51" spans="2:81" ht="15" customHeight="1" thickBot="1" x14ac:dyDescent="0.3">
      <c r="B51" s="795">
        <v>44958.413124999999</v>
      </c>
      <c r="C51" s="794">
        <v>854.67</v>
      </c>
      <c r="K51" s="502"/>
      <c r="N51" s="553"/>
      <c r="O51" s="796">
        <v>44958</v>
      </c>
      <c r="P51" s="226">
        <v>0.42737268518518517</v>
      </c>
      <c r="Q51" s="794">
        <v>31.5</v>
      </c>
      <c r="R51" s="165" t="s">
        <v>21</v>
      </c>
      <c r="S51" s="794">
        <v>21.2</v>
      </c>
      <c r="T51" s="165" t="s">
        <v>56</v>
      </c>
      <c r="U51" s="196">
        <f t="shared" si="19"/>
        <v>10</v>
      </c>
      <c r="V51" s="168" t="str">
        <f t="shared" si="15"/>
        <v>-</v>
      </c>
      <c r="W51" s="168">
        <f t="shared" si="16"/>
        <v>21.2</v>
      </c>
      <c r="X51" s="168" t="str">
        <f t="shared" si="17"/>
        <v>-</v>
      </c>
      <c r="Y51" s="168" t="str">
        <f t="shared" si="18"/>
        <v>-</v>
      </c>
      <c r="AD51" s="608">
        <f t="shared" si="6"/>
        <v>44958.429861111108</v>
      </c>
      <c r="AE51" s="607">
        <f t="shared" si="7"/>
        <v>22.45</v>
      </c>
      <c r="AF51" s="196">
        <f t="shared" si="13"/>
        <v>10</v>
      </c>
      <c r="AG51" s="168" t="str">
        <f t="shared" si="8"/>
        <v>-</v>
      </c>
      <c r="AH51" s="168">
        <f t="shared" si="9"/>
        <v>22.45</v>
      </c>
      <c r="AI51" s="168" t="str">
        <f t="shared" si="10"/>
        <v>-</v>
      </c>
      <c r="AJ51" s="168" t="str">
        <f t="shared" si="11"/>
        <v>-</v>
      </c>
      <c r="AK51" s="198"/>
      <c r="AM51" s="790">
        <v>44958.430555555555</v>
      </c>
      <c r="AN51" s="789">
        <v>1</v>
      </c>
      <c r="AO51" s="789">
        <v>2</v>
      </c>
      <c r="AP51" s="789" t="s">
        <v>469</v>
      </c>
      <c r="AQ51" s="789">
        <v>168.13000500000001</v>
      </c>
      <c r="AR51" s="789">
        <v>181037</v>
      </c>
      <c r="AS51" s="789">
        <v>138398</v>
      </c>
      <c r="AT51" s="789">
        <v>22.443999999999999</v>
      </c>
      <c r="AV51" s="788">
        <v>44958.430555555555</v>
      </c>
      <c r="AW51" s="787">
        <v>1</v>
      </c>
      <c r="AX51" s="786">
        <v>2</v>
      </c>
      <c r="AY51" s="786" t="s">
        <v>469</v>
      </c>
      <c r="AZ51" s="863">
        <v>167.7</v>
      </c>
      <c r="BB51" s="793" t="str">
        <f t="shared" si="0"/>
        <v>--</v>
      </c>
      <c r="BC51" s="791">
        <f t="shared" si="1"/>
        <v>168.13000500000001</v>
      </c>
      <c r="BD51" s="814">
        <v>62</v>
      </c>
      <c r="BE51" s="793"/>
      <c r="BF51" s="819"/>
      <c r="BH51" s="793" t="str">
        <f t="shared" si="3"/>
        <v>--</v>
      </c>
      <c r="BI51" s="807">
        <f t="shared" si="4"/>
        <v>167.7</v>
      </c>
      <c r="BJ51" s="814">
        <v>62</v>
      </c>
      <c r="BK51" s="793"/>
      <c r="BL51" s="807"/>
      <c r="BQ51" s="797"/>
      <c r="BR51" s="791"/>
      <c r="BS51" s="791"/>
      <c r="BT51" s="791"/>
      <c r="CA51" s="797"/>
      <c r="CB51" s="803"/>
      <c r="CC51" s="804"/>
    </row>
    <row r="52" spans="2:81" ht="15.75" thickBot="1" x14ac:dyDescent="0.3">
      <c r="B52" s="795">
        <v>44958.414166666669</v>
      </c>
      <c r="C52" s="794">
        <v>854.65</v>
      </c>
      <c r="E52" s="349"/>
      <c r="F52" s="294" t="str">
        <f>Uexp!N5</f>
        <v>m3</v>
      </c>
      <c r="G52" s="295" t="str">
        <f>Uexp!O5</f>
        <v>m2</v>
      </c>
      <c r="H52" s="295" t="str">
        <f>Uexp!P5</f>
        <v>m1</v>
      </c>
      <c r="I52" s="625" t="str">
        <f>Uexp!Q5</f>
        <v>b</v>
      </c>
      <c r="K52" s="502"/>
      <c r="N52" s="553"/>
      <c r="O52" s="796">
        <v>44958</v>
      </c>
      <c r="P52" s="226">
        <v>0.42806712962962962</v>
      </c>
      <c r="Q52" s="794">
        <v>31.6</v>
      </c>
      <c r="R52" s="165" t="s">
        <v>21</v>
      </c>
      <c r="S52" s="794">
        <v>21.15</v>
      </c>
      <c r="T52" s="165" t="s">
        <v>56</v>
      </c>
      <c r="U52" s="196">
        <f t="shared" si="19"/>
        <v>10</v>
      </c>
      <c r="V52" s="168" t="str">
        <f t="shared" si="15"/>
        <v>-</v>
      </c>
      <c r="W52" s="168">
        <f t="shared" si="16"/>
        <v>21.15</v>
      </c>
      <c r="X52" s="168" t="str">
        <f t="shared" si="17"/>
        <v>-</v>
      </c>
      <c r="Y52" s="168" t="str">
        <f t="shared" si="18"/>
        <v>-</v>
      </c>
      <c r="AD52" s="608">
        <f t="shared" si="6"/>
        <v>44958.429861111108</v>
      </c>
      <c r="AE52" s="607">
        <f t="shared" si="7"/>
        <v>22.446999999999999</v>
      </c>
      <c r="AF52" s="196">
        <f t="shared" si="13"/>
        <v>10</v>
      </c>
      <c r="AG52" s="168" t="str">
        <f t="shared" si="8"/>
        <v>-</v>
      </c>
      <c r="AH52" s="168">
        <f t="shared" si="9"/>
        <v>22.446999999999999</v>
      </c>
      <c r="AI52" s="168" t="str">
        <f t="shared" si="10"/>
        <v>-</v>
      </c>
      <c r="AJ52" s="168" t="str">
        <f t="shared" si="11"/>
        <v>-</v>
      </c>
      <c r="AK52" s="198"/>
      <c r="AM52" s="790">
        <v>44958.431250000001</v>
      </c>
      <c r="AN52" s="789">
        <v>1</v>
      </c>
      <c r="AO52" s="789">
        <v>2</v>
      </c>
      <c r="AP52" s="789" t="s">
        <v>469</v>
      </c>
      <c r="AQ52" s="789">
        <v>168.02475899999999</v>
      </c>
      <c r="AR52" s="789">
        <v>180392</v>
      </c>
      <c r="AS52" s="789">
        <v>138905</v>
      </c>
      <c r="AT52" s="789">
        <v>22.443000000000001</v>
      </c>
      <c r="AV52" s="788">
        <v>44958.431250000001</v>
      </c>
      <c r="AW52" s="787">
        <v>1</v>
      </c>
      <c r="AX52" s="786">
        <v>2</v>
      </c>
      <c r="AY52" s="786" t="s">
        <v>469</v>
      </c>
      <c r="AZ52" s="863">
        <v>167.7</v>
      </c>
      <c r="BB52" s="793" t="str">
        <f t="shared" si="0"/>
        <v>--</v>
      </c>
      <c r="BC52" s="791">
        <f t="shared" si="1"/>
        <v>168.02475899999999</v>
      </c>
      <c r="BD52" s="814">
        <v>63</v>
      </c>
      <c r="BE52" s="793"/>
      <c r="BF52" s="819"/>
      <c r="BH52" s="793" t="str">
        <f t="shared" si="3"/>
        <v>--</v>
      </c>
      <c r="BI52" s="807">
        <f t="shared" si="4"/>
        <v>167.7</v>
      </c>
      <c r="BJ52" s="814">
        <v>63</v>
      </c>
      <c r="BK52" s="793"/>
      <c r="BL52" s="807"/>
      <c r="BQ52" s="797"/>
      <c r="BR52" s="791"/>
      <c r="BS52" s="791"/>
      <c r="BT52" s="791"/>
      <c r="CA52" s="797"/>
      <c r="CB52" s="803"/>
      <c r="CC52" s="804"/>
    </row>
    <row r="53" spans="2:81" x14ac:dyDescent="0.25">
      <c r="B53" s="795">
        <v>44958.415208333332</v>
      </c>
      <c r="C53" s="794">
        <v>854.64</v>
      </c>
      <c r="D53" s="551"/>
      <c r="E53" s="349" t="str">
        <f>Uexp!M6</f>
        <v>CMC ONAC:</v>
      </c>
      <c r="F53" s="350">
        <f>Uexp!N6</f>
        <v>-1.8200000000000001E-8</v>
      </c>
      <c r="G53" s="350">
        <f>Uexp!O6</f>
        <v>1.7099999999999999E-5</v>
      </c>
      <c r="H53" s="350">
        <f>Uexp!P6</f>
        <v>6.0999999999999997E-4</v>
      </c>
      <c r="I53" s="349">
        <f>Uexp!Q6</f>
        <v>0.62</v>
      </c>
      <c r="K53" s="502"/>
      <c r="N53" s="553"/>
      <c r="O53" s="796">
        <v>44958</v>
      </c>
      <c r="P53" s="226">
        <v>0.42876157407407406</v>
      </c>
      <c r="Q53" s="794">
        <v>31.9</v>
      </c>
      <c r="R53" s="165" t="s">
        <v>21</v>
      </c>
      <c r="S53" s="794">
        <v>21.15</v>
      </c>
      <c r="T53" s="165" t="s">
        <v>56</v>
      </c>
      <c r="U53" s="196">
        <f t="shared" si="19"/>
        <v>10</v>
      </c>
      <c r="V53" s="168" t="str">
        <f t="shared" si="15"/>
        <v>-</v>
      </c>
      <c r="W53" s="168">
        <f t="shared" si="16"/>
        <v>21.15</v>
      </c>
      <c r="X53" s="168" t="str">
        <f t="shared" si="17"/>
        <v>-</v>
      </c>
      <c r="Y53" s="168" t="str">
        <f t="shared" si="18"/>
        <v>-</v>
      </c>
      <c r="AD53" s="608">
        <f t="shared" si="6"/>
        <v>44958.430555555555</v>
      </c>
      <c r="AE53" s="607">
        <f t="shared" si="7"/>
        <v>22.443000000000001</v>
      </c>
      <c r="AF53" s="196">
        <f t="shared" si="13"/>
        <v>10</v>
      </c>
      <c r="AG53" s="168" t="str">
        <f t="shared" si="8"/>
        <v>-</v>
      </c>
      <c r="AH53" s="168">
        <f t="shared" si="9"/>
        <v>22.443000000000001</v>
      </c>
      <c r="AI53" s="168" t="str">
        <f t="shared" si="10"/>
        <v>-</v>
      </c>
      <c r="AJ53" s="168" t="str">
        <f t="shared" si="11"/>
        <v>-</v>
      </c>
      <c r="AK53" s="198"/>
      <c r="AM53" s="790">
        <v>44958.431250000001</v>
      </c>
      <c r="AN53" s="789">
        <v>1</v>
      </c>
      <c r="AO53" s="789">
        <v>2</v>
      </c>
      <c r="AP53" s="789" t="s">
        <v>469</v>
      </c>
      <c r="AQ53" s="789">
        <v>167.61012400000001</v>
      </c>
      <c r="AR53" s="789">
        <v>181040</v>
      </c>
      <c r="AS53" s="789">
        <v>138403</v>
      </c>
      <c r="AT53" s="789">
        <v>22.440999999999999</v>
      </c>
      <c r="AV53" s="788">
        <v>44958.431250000001</v>
      </c>
      <c r="AW53" s="787">
        <v>1</v>
      </c>
      <c r="AX53" s="786">
        <v>2</v>
      </c>
      <c r="AY53" s="786" t="s">
        <v>469</v>
      </c>
      <c r="AZ53" s="863">
        <v>167.4</v>
      </c>
      <c r="BB53" s="793" t="str">
        <f t="shared" si="0"/>
        <v>--</v>
      </c>
      <c r="BC53" s="791">
        <f t="shared" si="1"/>
        <v>167.61012400000001</v>
      </c>
      <c r="BD53" s="814">
        <v>64</v>
      </c>
      <c r="BE53" s="793"/>
      <c r="BF53" s="819"/>
      <c r="BH53" s="793" t="str">
        <f t="shared" si="3"/>
        <v>--</v>
      </c>
      <c r="BI53" s="807">
        <f t="shared" si="4"/>
        <v>167.4</v>
      </c>
      <c r="BJ53" s="814">
        <v>64</v>
      </c>
      <c r="BK53" s="793"/>
      <c r="BL53" s="807"/>
      <c r="BQ53" s="797"/>
      <c r="BR53" s="791"/>
      <c r="BS53" s="791"/>
      <c r="BT53" s="791"/>
      <c r="CA53" s="797"/>
      <c r="CB53" s="803"/>
      <c r="CC53" s="804"/>
    </row>
    <row r="54" spans="2:81" ht="15" customHeight="1" thickBot="1" x14ac:dyDescent="0.3">
      <c r="B54" s="795">
        <v>44958.416250000002</v>
      </c>
      <c r="C54" s="794">
        <v>854.61</v>
      </c>
      <c r="D54" s="547"/>
      <c r="E54" s="492"/>
      <c r="N54" s="517"/>
      <c r="O54" s="796">
        <v>44958</v>
      </c>
      <c r="P54" s="226">
        <v>0.4294560185185185</v>
      </c>
      <c r="Q54" s="794">
        <v>31.6</v>
      </c>
      <c r="R54" s="165" t="s">
        <v>21</v>
      </c>
      <c r="S54" s="794">
        <v>21.15</v>
      </c>
      <c r="T54" s="165" t="s">
        <v>56</v>
      </c>
      <c r="U54" s="196">
        <f t="shared" si="19"/>
        <v>10</v>
      </c>
      <c r="V54" s="168" t="str">
        <f t="shared" si="15"/>
        <v>-</v>
      </c>
      <c r="W54" s="168">
        <f t="shared" si="16"/>
        <v>21.15</v>
      </c>
      <c r="X54" s="168" t="str">
        <f t="shared" si="17"/>
        <v>-</v>
      </c>
      <c r="Y54" s="168" t="str">
        <f t="shared" si="18"/>
        <v>-</v>
      </c>
      <c r="AD54" s="608">
        <f t="shared" si="6"/>
        <v>44958.430555555555</v>
      </c>
      <c r="AE54" s="607">
        <f t="shared" si="7"/>
        <v>22.443999999999999</v>
      </c>
      <c r="AF54" s="196">
        <f t="shared" si="13"/>
        <v>10</v>
      </c>
      <c r="AG54" s="168" t="str">
        <f t="shared" si="8"/>
        <v>-</v>
      </c>
      <c r="AH54" s="168">
        <f t="shared" si="9"/>
        <v>22.443999999999999</v>
      </c>
      <c r="AI54" s="168" t="str">
        <f t="shared" si="10"/>
        <v>-</v>
      </c>
      <c r="AJ54" s="168" t="str">
        <f t="shared" si="11"/>
        <v>-</v>
      </c>
      <c r="AK54" s="198"/>
      <c r="AM54" s="790">
        <v>44958.431944444441</v>
      </c>
      <c r="AN54" s="789">
        <v>1</v>
      </c>
      <c r="AO54" s="789">
        <v>2</v>
      </c>
      <c r="AP54" s="789">
        <v>0</v>
      </c>
      <c r="AQ54" s="789">
        <v>167.619169</v>
      </c>
      <c r="AR54" s="789">
        <v>181028</v>
      </c>
      <c r="AS54" s="789">
        <v>138393</v>
      </c>
      <c r="AT54" s="789">
        <v>22.433</v>
      </c>
      <c r="AV54" s="788">
        <v>44958.431944444441</v>
      </c>
      <c r="AW54" s="787">
        <v>1</v>
      </c>
      <c r="AX54" s="786">
        <v>2</v>
      </c>
      <c r="AY54" s="786">
        <v>0</v>
      </c>
      <c r="AZ54" s="863">
        <v>167.7</v>
      </c>
      <c r="BB54" s="793">
        <f t="shared" si="0"/>
        <v>20</v>
      </c>
      <c r="BC54" s="791">
        <f t="shared" si="1"/>
        <v>167.619169</v>
      </c>
      <c r="BD54" s="814">
        <v>65</v>
      </c>
      <c r="BE54" s="793"/>
      <c r="BF54" s="819"/>
      <c r="BH54" s="793">
        <f t="shared" si="3"/>
        <v>20</v>
      </c>
      <c r="BI54" s="807">
        <f t="shared" si="4"/>
        <v>167.7</v>
      </c>
      <c r="BJ54" s="814">
        <v>65</v>
      </c>
      <c r="BK54" s="793"/>
      <c r="BL54" s="807"/>
      <c r="BQ54" s="797"/>
      <c r="BR54" s="791"/>
      <c r="BS54" s="791"/>
      <c r="BT54" s="791"/>
      <c r="CA54" s="797"/>
      <c r="CB54" s="803"/>
      <c r="CC54" s="804"/>
    </row>
    <row r="55" spans="2:81" ht="15" customHeight="1" thickBot="1" x14ac:dyDescent="0.3">
      <c r="B55" s="795">
        <v>44958.417291666665</v>
      </c>
      <c r="C55" s="794">
        <v>854.6</v>
      </c>
      <c r="D55" s="554"/>
      <c r="E55" s="294" t="s">
        <v>2</v>
      </c>
      <c r="F55" s="295" t="s">
        <v>46</v>
      </c>
      <c r="G55" s="295" t="s">
        <v>239</v>
      </c>
      <c r="H55" s="625" t="s">
        <v>238</v>
      </c>
      <c r="J55" s="781" t="s">
        <v>243</v>
      </c>
      <c r="N55" s="517"/>
      <c r="O55" s="796">
        <v>44958</v>
      </c>
      <c r="P55" s="226">
        <v>0.43015046296296294</v>
      </c>
      <c r="Q55" s="794">
        <v>31.8</v>
      </c>
      <c r="R55" s="165" t="s">
        <v>21</v>
      </c>
      <c r="S55" s="794">
        <v>21.2</v>
      </c>
      <c r="T55" s="165" t="s">
        <v>56</v>
      </c>
      <c r="U55" s="196">
        <f t="shared" si="19"/>
        <v>10</v>
      </c>
      <c r="V55" s="168" t="str">
        <f t="shared" si="15"/>
        <v>-</v>
      </c>
      <c r="W55" s="168">
        <f t="shared" si="16"/>
        <v>21.2</v>
      </c>
      <c r="X55" s="168" t="str">
        <f t="shared" si="17"/>
        <v>-</v>
      </c>
      <c r="Y55" s="168" t="str">
        <f t="shared" si="18"/>
        <v>-</v>
      </c>
      <c r="AD55" s="608">
        <f t="shared" si="6"/>
        <v>44958.431250000001</v>
      </c>
      <c r="AE55" s="607">
        <f t="shared" si="7"/>
        <v>22.443000000000001</v>
      </c>
      <c r="AF55" s="196">
        <f t="shared" si="13"/>
        <v>10</v>
      </c>
      <c r="AG55" s="168" t="str">
        <f t="shared" si="8"/>
        <v>-</v>
      </c>
      <c r="AH55" s="168">
        <f t="shared" si="9"/>
        <v>22.443000000000001</v>
      </c>
      <c r="AI55" s="168" t="str">
        <f t="shared" si="10"/>
        <v>-</v>
      </c>
      <c r="AJ55" s="168" t="str">
        <f t="shared" si="11"/>
        <v>-</v>
      </c>
      <c r="AK55" s="198"/>
      <c r="AM55" s="790">
        <v>44958.432638888888</v>
      </c>
      <c r="AN55" s="789">
        <v>1</v>
      </c>
      <c r="AO55" s="789">
        <v>2</v>
      </c>
      <c r="AP55" s="789">
        <v>1</v>
      </c>
      <c r="AQ55" s="789">
        <v>167.00102200000001</v>
      </c>
      <c r="AR55" s="789">
        <v>180378</v>
      </c>
      <c r="AS55" s="789">
        <v>138890</v>
      </c>
      <c r="AT55" s="789">
        <v>22.427</v>
      </c>
      <c r="AV55" s="788">
        <v>44958.432638888888</v>
      </c>
      <c r="AW55" s="787">
        <v>1</v>
      </c>
      <c r="AX55" s="786">
        <v>2</v>
      </c>
      <c r="AY55" s="786">
        <v>1</v>
      </c>
      <c r="AZ55" s="863">
        <v>166.4</v>
      </c>
      <c r="BB55" s="793">
        <f t="shared" si="0"/>
        <v>21</v>
      </c>
      <c r="BC55" s="791">
        <f t="shared" si="1"/>
        <v>167.00102200000001</v>
      </c>
      <c r="BD55" s="814">
        <v>66</v>
      </c>
      <c r="BE55" s="793"/>
      <c r="BF55" s="819"/>
      <c r="BH55" s="793">
        <f t="shared" si="3"/>
        <v>21</v>
      </c>
      <c r="BI55" s="807">
        <f t="shared" si="4"/>
        <v>166.4</v>
      </c>
      <c r="BJ55" s="814">
        <v>66</v>
      </c>
      <c r="BK55" s="793"/>
      <c r="BL55" s="807"/>
      <c r="BQ55" s="797"/>
      <c r="BR55" s="791"/>
      <c r="BS55" s="791"/>
      <c r="BT55" s="791"/>
      <c r="CA55" s="797"/>
      <c r="CB55" s="803"/>
      <c r="CC55" s="804"/>
    </row>
    <row r="56" spans="2:81" ht="15" customHeight="1" thickBot="1" x14ac:dyDescent="0.3">
      <c r="B56" s="795">
        <v>44958.418333333335</v>
      </c>
      <c r="C56" s="794">
        <v>854.58</v>
      </c>
      <c r="D56" s="551"/>
      <c r="E56" s="374">
        <f t="shared" ref="E56:F59" si="20">E47</f>
        <v>47.223890375000011</v>
      </c>
      <c r="F56" s="374">
        <f t="shared" si="20"/>
        <v>46.766250000000007</v>
      </c>
      <c r="G56" s="378">
        <f>ABS((F56-E56)/$K$57*100)</f>
        <v>9.1528075000000791E-2</v>
      </c>
      <c r="H56" s="378">
        <f>($F$53*F56^3)+($G$53*F56^2)+($H$53*F56)+$I$53</f>
        <v>0.68406499141040478</v>
      </c>
      <c r="J56" s="782" t="s">
        <v>244</v>
      </c>
      <c r="K56" s="783" t="s">
        <v>407</v>
      </c>
      <c r="N56" s="553"/>
      <c r="O56" s="796">
        <v>44958</v>
      </c>
      <c r="P56" s="226">
        <v>0.43084490740740744</v>
      </c>
      <c r="Q56" s="794">
        <v>31.6</v>
      </c>
      <c r="R56" s="165" t="s">
        <v>21</v>
      </c>
      <c r="S56" s="794">
        <v>21.15</v>
      </c>
      <c r="T56" s="165" t="s">
        <v>56</v>
      </c>
      <c r="U56" s="196">
        <f t="shared" si="19"/>
        <v>10</v>
      </c>
      <c r="V56" s="168" t="str">
        <f t="shared" si="15"/>
        <v>-</v>
      </c>
      <c r="W56" s="168">
        <f t="shared" si="16"/>
        <v>21.15</v>
      </c>
      <c r="X56" s="168" t="str">
        <f t="shared" si="17"/>
        <v>-</v>
      </c>
      <c r="Y56" s="168" t="str">
        <f t="shared" si="18"/>
        <v>-</v>
      </c>
      <c r="AD56" s="608">
        <f t="shared" si="6"/>
        <v>44958.431250000001</v>
      </c>
      <c r="AE56" s="607">
        <f t="shared" si="7"/>
        <v>22.440999999999999</v>
      </c>
      <c r="AF56" s="196">
        <f t="shared" si="13"/>
        <v>10</v>
      </c>
      <c r="AG56" s="168" t="str">
        <f t="shared" si="8"/>
        <v>-</v>
      </c>
      <c r="AH56" s="168">
        <f t="shared" si="9"/>
        <v>22.440999999999999</v>
      </c>
      <c r="AI56" s="168" t="str">
        <f t="shared" si="10"/>
        <v>-</v>
      </c>
      <c r="AJ56" s="168" t="str">
        <f t="shared" si="11"/>
        <v>-</v>
      </c>
      <c r="AK56" s="198"/>
      <c r="AM56" s="790">
        <v>44958.432638888888</v>
      </c>
      <c r="AN56" s="789">
        <v>1</v>
      </c>
      <c r="AO56" s="789">
        <v>2</v>
      </c>
      <c r="AP56" s="789">
        <v>2</v>
      </c>
      <c r="AQ56" s="789">
        <v>166.69271699999999</v>
      </c>
      <c r="AR56" s="789">
        <v>181024</v>
      </c>
      <c r="AS56" s="789">
        <v>138392</v>
      </c>
      <c r="AT56" s="789">
        <v>22.423999999999999</v>
      </c>
      <c r="AV56" s="788">
        <v>44958.432638888888</v>
      </c>
      <c r="AW56" s="787">
        <v>1</v>
      </c>
      <c r="AX56" s="786">
        <v>2</v>
      </c>
      <c r="AY56" s="786">
        <v>2</v>
      </c>
      <c r="AZ56" s="863">
        <v>165.7</v>
      </c>
      <c r="BB56" s="793">
        <f t="shared" si="0"/>
        <v>22</v>
      </c>
      <c r="BC56" s="791">
        <f t="shared" si="1"/>
        <v>166.69271699999999</v>
      </c>
      <c r="BD56" s="814">
        <v>67</v>
      </c>
      <c r="BE56" s="793"/>
      <c r="BF56" s="819"/>
      <c r="BH56" s="793">
        <f t="shared" si="3"/>
        <v>22</v>
      </c>
      <c r="BI56" s="807">
        <f t="shared" si="4"/>
        <v>165.7</v>
      </c>
      <c r="BJ56" s="814">
        <v>67</v>
      </c>
      <c r="BK56" s="793"/>
      <c r="BL56" s="807"/>
      <c r="BQ56" s="797"/>
      <c r="BR56" s="791"/>
      <c r="BS56" s="791"/>
      <c r="BT56" s="791"/>
      <c r="CA56" s="797"/>
      <c r="CB56" s="803"/>
      <c r="CC56" s="804"/>
    </row>
    <row r="57" spans="2:81" ht="15" customHeight="1" thickBot="1" x14ac:dyDescent="0.3">
      <c r="B57" s="795">
        <v>44958.419374999998</v>
      </c>
      <c r="C57" s="794">
        <v>854.59</v>
      </c>
      <c r="D57" s="551"/>
      <c r="E57" s="374">
        <f t="shared" si="20"/>
        <v>166.29826800000001</v>
      </c>
      <c r="F57" s="374">
        <f t="shared" si="20"/>
        <v>165.6875</v>
      </c>
      <c r="G57" s="378">
        <f t="shared" ref="G57:G59" si="21">ABS((F57-E57)/$K$57*100)</f>
        <v>0.12215360000000146</v>
      </c>
      <c r="H57" s="378">
        <f>($F$53*F57^3)+($G$53*F57^2)+($H$53*F57)+$I$53</f>
        <v>1.1077216224101074</v>
      </c>
      <c r="J57" s="859">
        <f>Fotometro!B8</f>
        <v>1</v>
      </c>
      <c r="K57" s="363">
        <f>Fotometro!G24</f>
        <v>500</v>
      </c>
      <c r="N57" s="553"/>
      <c r="O57" s="796">
        <v>44958</v>
      </c>
      <c r="P57" s="226">
        <v>0.43153935185185183</v>
      </c>
      <c r="Q57" s="794">
        <v>31.8</v>
      </c>
      <c r="R57" s="165" t="s">
        <v>21</v>
      </c>
      <c r="S57" s="794">
        <v>21.15</v>
      </c>
      <c r="T57" s="165" t="s">
        <v>56</v>
      </c>
      <c r="U57" s="196">
        <f t="shared" si="19"/>
        <v>10</v>
      </c>
      <c r="V57" s="168" t="str">
        <f t="shared" si="15"/>
        <v>-</v>
      </c>
      <c r="W57" s="168">
        <f t="shared" si="16"/>
        <v>21.15</v>
      </c>
      <c r="X57" s="168" t="str">
        <f t="shared" si="17"/>
        <v>-</v>
      </c>
      <c r="Y57" s="168" t="str">
        <f t="shared" si="18"/>
        <v>-</v>
      </c>
      <c r="AD57" s="608">
        <f t="shared" si="6"/>
        <v>44958.431944444441</v>
      </c>
      <c r="AE57" s="607">
        <f t="shared" si="7"/>
        <v>22.433</v>
      </c>
      <c r="AF57" s="196">
        <f t="shared" si="13"/>
        <v>10</v>
      </c>
      <c r="AG57" s="168" t="str">
        <f t="shared" si="8"/>
        <v>-</v>
      </c>
      <c r="AH57" s="168">
        <f t="shared" si="9"/>
        <v>22.433</v>
      </c>
      <c r="AI57" s="168" t="str">
        <f t="shared" si="10"/>
        <v>-</v>
      </c>
      <c r="AJ57" s="168" t="str">
        <f t="shared" si="11"/>
        <v>-</v>
      </c>
      <c r="AK57" s="198"/>
      <c r="AM57" s="790">
        <v>44958.433333333334</v>
      </c>
      <c r="AN57" s="789">
        <v>1</v>
      </c>
      <c r="AO57" s="789">
        <v>2</v>
      </c>
      <c r="AP57" s="789">
        <v>3</v>
      </c>
      <c r="AQ57" s="789">
        <v>166.270478</v>
      </c>
      <c r="AR57" s="789">
        <v>180381</v>
      </c>
      <c r="AS57" s="789">
        <v>138890</v>
      </c>
      <c r="AT57" s="789">
        <v>22.42</v>
      </c>
      <c r="AV57" s="788">
        <v>44958.433333333334</v>
      </c>
      <c r="AW57" s="787">
        <v>1</v>
      </c>
      <c r="AX57" s="786">
        <v>2</v>
      </c>
      <c r="AY57" s="786">
        <v>3</v>
      </c>
      <c r="AZ57" s="863">
        <v>165.4</v>
      </c>
      <c r="BB57" s="793">
        <f t="shared" si="0"/>
        <v>23</v>
      </c>
      <c r="BC57" s="791">
        <f t="shared" si="1"/>
        <v>166.270478</v>
      </c>
      <c r="BD57" s="814">
        <v>68</v>
      </c>
      <c r="BE57" s="793"/>
      <c r="BF57" s="819"/>
      <c r="BH57" s="793">
        <f t="shared" si="3"/>
        <v>23</v>
      </c>
      <c r="BI57" s="807">
        <f t="shared" si="4"/>
        <v>165.4</v>
      </c>
      <c r="BJ57" s="814">
        <v>68</v>
      </c>
      <c r="BK57" s="793"/>
      <c r="BL57" s="807"/>
      <c r="BQ57" s="797"/>
      <c r="BR57" s="791"/>
      <c r="BS57" s="791"/>
      <c r="BT57" s="791"/>
      <c r="CA57" s="797"/>
      <c r="CB57" s="803"/>
      <c r="CC57" s="804"/>
    </row>
    <row r="58" spans="2:81" x14ac:dyDescent="0.25">
      <c r="B58" s="795">
        <v>44958.420416666668</v>
      </c>
      <c r="C58" s="794">
        <v>854.58</v>
      </c>
      <c r="D58" s="551"/>
      <c r="E58" s="374">
        <f t="shared" si="20"/>
        <v>324.771935875</v>
      </c>
      <c r="F58" s="374">
        <f t="shared" si="20"/>
        <v>324.35000000000002</v>
      </c>
      <c r="G58" s="378">
        <f t="shared" si="21"/>
        <v>8.4387174999994832E-2</v>
      </c>
      <c r="H58" s="378">
        <f>($F$53*F58^3)+($G$53*F58^2)+($H$53*F58)+$I$53</f>
        <v>1.9957927387356751</v>
      </c>
      <c r="K58" s="502"/>
      <c r="N58" s="553"/>
      <c r="O58" s="796">
        <v>44958</v>
      </c>
      <c r="P58" s="226">
        <v>0.43223379629629632</v>
      </c>
      <c r="Q58" s="794">
        <v>31.8</v>
      </c>
      <c r="R58" s="165" t="s">
        <v>21</v>
      </c>
      <c r="S58" s="794">
        <v>21.2</v>
      </c>
      <c r="T58" s="165" t="s">
        <v>56</v>
      </c>
      <c r="U58" s="196">
        <f t="shared" si="19"/>
        <v>10</v>
      </c>
      <c r="V58" s="168" t="str">
        <f t="shared" si="15"/>
        <v>-</v>
      </c>
      <c r="W58" s="168">
        <f t="shared" si="16"/>
        <v>21.2</v>
      </c>
      <c r="X58" s="168" t="str">
        <f t="shared" si="17"/>
        <v>-</v>
      </c>
      <c r="Y58" s="168" t="str">
        <f t="shared" si="18"/>
        <v>-</v>
      </c>
      <c r="AD58" s="608">
        <f t="shared" si="6"/>
        <v>44958.432638888888</v>
      </c>
      <c r="AE58" s="607">
        <f t="shared" si="7"/>
        <v>22.427</v>
      </c>
      <c r="AF58" s="196">
        <f t="shared" si="13"/>
        <v>10</v>
      </c>
      <c r="AG58" s="168" t="str">
        <f t="shared" si="8"/>
        <v>-</v>
      </c>
      <c r="AH58" s="168">
        <f t="shared" si="9"/>
        <v>22.427</v>
      </c>
      <c r="AI58" s="168" t="str">
        <f t="shared" si="10"/>
        <v>-</v>
      </c>
      <c r="AJ58" s="168" t="str">
        <f t="shared" si="11"/>
        <v>-</v>
      </c>
      <c r="AK58" s="198"/>
      <c r="AM58" s="790">
        <v>44958.434027777781</v>
      </c>
      <c r="AN58" s="789">
        <v>1</v>
      </c>
      <c r="AO58" s="789">
        <v>2</v>
      </c>
      <c r="AP58" s="789">
        <v>4</v>
      </c>
      <c r="AQ58" s="789">
        <v>166.28779499999999</v>
      </c>
      <c r="AR58" s="789">
        <v>181037</v>
      </c>
      <c r="AS58" s="789">
        <v>138402</v>
      </c>
      <c r="AT58" s="789">
        <v>22.414000000000001</v>
      </c>
      <c r="AV58" s="788">
        <v>44958.434027777781</v>
      </c>
      <c r="AW58" s="787">
        <v>1</v>
      </c>
      <c r="AX58" s="786">
        <v>2</v>
      </c>
      <c r="AY58" s="786">
        <v>4</v>
      </c>
      <c r="AZ58" s="863">
        <v>165.8</v>
      </c>
      <c r="BB58" s="793">
        <f t="shared" si="0"/>
        <v>24</v>
      </c>
      <c r="BC58" s="791">
        <f t="shared" si="1"/>
        <v>166.28779499999999</v>
      </c>
      <c r="BD58" s="814">
        <v>71</v>
      </c>
      <c r="BE58" s="793"/>
      <c r="BF58" s="819"/>
      <c r="BH58" s="793">
        <f t="shared" si="3"/>
        <v>24</v>
      </c>
      <c r="BI58" s="807">
        <f t="shared" si="4"/>
        <v>165.8</v>
      </c>
      <c r="BJ58" s="814">
        <v>71</v>
      </c>
      <c r="BK58" s="793"/>
      <c r="BL58" s="807"/>
      <c r="BQ58" s="797"/>
      <c r="BR58" s="791"/>
      <c r="BS58" s="791"/>
      <c r="BT58" s="791"/>
      <c r="CA58" s="797"/>
      <c r="CB58" s="803"/>
      <c r="CC58" s="804"/>
    </row>
    <row r="59" spans="2:81" x14ac:dyDescent="0.25">
      <c r="B59" s="795">
        <v>44958.421458333331</v>
      </c>
      <c r="C59" s="794">
        <v>854.57</v>
      </c>
      <c r="D59" s="551"/>
      <c r="E59" s="374">
        <f t="shared" si="20"/>
        <v>464.40629325000003</v>
      </c>
      <c r="F59" s="374">
        <f t="shared" si="20"/>
        <v>463.82500000000005</v>
      </c>
      <c r="G59" s="378">
        <f t="shared" si="21"/>
        <v>0.11625864999999749</v>
      </c>
      <c r="H59" s="378">
        <f>($F$53*F59^3)+($G$53*F59^2)+($H$53*F59)+$I$53</f>
        <v>2.7656430503990408</v>
      </c>
      <c r="K59" s="502"/>
      <c r="N59" s="553"/>
      <c r="O59" s="796">
        <v>44958</v>
      </c>
      <c r="P59" s="226">
        <v>0.43292824074074071</v>
      </c>
      <c r="Q59" s="794">
        <v>31.8</v>
      </c>
      <c r="R59" s="165" t="s">
        <v>21</v>
      </c>
      <c r="S59" s="794">
        <v>21.2</v>
      </c>
      <c r="T59" s="165" t="s">
        <v>56</v>
      </c>
      <c r="U59" s="196">
        <f t="shared" si="19"/>
        <v>10</v>
      </c>
      <c r="V59" s="168" t="str">
        <f t="shared" si="15"/>
        <v>-</v>
      </c>
      <c r="W59" s="168">
        <f t="shared" si="16"/>
        <v>21.2</v>
      </c>
      <c r="X59" s="168" t="str">
        <f t="shared" si="17"/>
        <v>-</v>
      </c>
      <c r="Y59" s="168" t="str">
        <f t="shared" si="18"/>
        <v>-</v>
      </c>
      <c r="AD59" s="608">
        <f t="shared" si="6"/>
        <v>44958.432638888888</v>
      </c>
      <c r="AE59" s="607">
        <f t="shared" si="7"/>
        <v>22.423999999999999</v>
      </c>
      <c r="AF59" s="196">
        <f t="shared" si="13"/>
        <v>10</v>
      </c>
      <c r="AG59" s="168" t="str">
        <f t="shared" si="8"/>
        <v>-</v>
      </c>
      <c r="AH59" s="168">
        <f t="shared" si="9"/>
        <v>22.423999999999999</v>
      </c>
      <c r="AI59" s="168" t="str">
        <f t="shared" si="10"/>
        <v>-</v>
      </c>
      <c r="AJ59" s="168" t="str">
        <f t="shared" si="11"/>
        <v>-</v>
      </c>
      <c r="AK59" s="198"/>
      <c r="AM59" s="790">
        <v>44958.434027777781</v>
      </c>
      <c r="AN59" s="789">
        <v>1</v>
      </c>
      <c r="AO59" s="789">
        <v>2</v>
      </c>
      <c r="AP59" s="789">
        <v>5</v>
      </c>
      <c r="AQ59" s="789">
        <v>165.932479</v>
      </c>
      <c r="AR59" s="789">
        <v>180390</v>
      </c>
      <c r="AS59" s="789">
        <v>138895</v>
      </c>
      <c r="AT59" s="789">
        <v>22.411999999999999</v>
      </c>
      <c r="AV59" s="788">
        <v>44958.434027777781</v>
      </c>
      <c r="AW59" s="787">
        <v>1</v>
      </c>
      <c r="AX59" s="786">
        <v>2</v>
      </c>
      <c r="AY59" s="786">
        <v>5</v>
      </c>
      <c r="AZ59" s="863">
        <v>165.8</v>
      </c>
      <c r="BB59" s="793">
        <f t="shared" si="0"/>
        <v>25</v>
      </c>
      <c r="BC59" s="791">
        <f t="shared" si="1"/>
        <v>165.932479</v>
      </c>
      <c r="BD59" s="814">
        <v>72</v>
      </c>
      <c r="BE59" s="793"/>
      <c r="BF59" s="819"/>
      <c r="BH59" s="793">
        <f t="shared" si="3"/>
        <v>25</v>
      </c>
      <c r="BI59" s="807">
        <f t="shared" si="4"/>
        <v>165.8</v>
      </c>
      <c r="BJ59" s="814">
        <v>72</v>
      </c>
      <c r="BK59" s="793"/>
      <c r="BL59" s="807"/>
      <c r="BQ59" s="797"/>
      <c r="BR59" s="791"/>
      <c r="BS59" s="791"/>
      <c r="BT59" s="791"/>
      <c r="CA59" s="797"/>
      <c r="CB59" s="803"/>
      <c r="CC59" s="804"/>
    </row>
    <row r="60" spans="2:81" ht="15.75" thickBot="1" x14ac:dyDescent="0.3">
      <c r="B60" s="795">
        <v>44958.422500000001</v>
      </c>
      <c r="C60" s="794">
        <v>854.53</v>
      </c>
      <c r="D60" s="551"/>
      <c r="E60" s="780" t="s">
        <v>256</v>
      </c>
      <c r="O60" s="796">
        <v>44958</v>
      </c>
      <c r="P60" s="226">
        <v>0.43362268518518521</v>
      </c>
      <c r="Q60" s="794">
        <v>31.9</v>
      </c>
      <c r="R60" s="165" t="s">
        <v>21</v>
      </c>
      <c r="S60" s="794">
        <v>21.2</v>
      </c>
      <c r="T60" s="165" t="s">
        <v>56</v>
      </c>
      <c r="U60" s="196">
        <f t="shared" si="19"/>
        <v>10</v>
      </c>
      <c r="V60" s="168" t="str">
        <f t="shared" si="15"/>
        <v>-</v>
      </c>
      <c r="W60" s="168">
        <f t="shared" si="16"/>
        <v>21.2</v>
      </c>
      <c r="X60" s="168" t="str">
        <f t="shared" si="17"/>
        <v>-</v>
      </c>
      <c r="Y60" s="168" t="str">
        <f t="shared" si="18"/>
        <v>-</v>
      </c>
      <c r="AD60" s="608">
        <f t="shared" si="6"/>
        <v>44958.433333333334</v>
      </c>
      <c r="AE60" s="607">
        <f t="shared" si="7"/>
        <v>22.42</v>
      </c>
      <c r="AF60" s="196">
        <f t="shared" si="13"/>
        <v>10</v>
      </c>
      <c r="AG60" s="168" t="str">
        <f t="shared" si="8"/>
        <v>-</v>
      </c>
      <c r="AH60" s="168">
        <f t="shared" si="9"/>
        <v>22.42</v>
      </c>
      <c r="AI60" s="168" t="str">
        <f t="shared" si="10"/>
        <v>-</v>
      </c>
      <c r="AJ60" s="168" t="str">
        <f t="shared" si="11"/>
        <v>-</v>
      </c>
      <c r="AK60" s="198"/>
      <c r="AM60" s="790">
        <v>44958.43472222222</v>
      </c>
      <c r="AN60" s="789">
        <v>1</v>
      </c>
      <c r="AO60" s="789">
        <v>2</v>
      </c>
      <c r="AP60" s="789">
        <v>6</v>
      </c>
      <c r="AQ60" s="789">
        <v>166.03926300000001</v>
      </c>
      <c r="AR60" s="789">
        <v>181031</v>
      </c>
      <c r="AS60" s="789">
        <v>138397</v>
      </c>
      <c r="AT60" s="789">
        <v>22.408999999999999</v>
      </c>
      <c r="AV60" s="788">
        <v>44958.43472222222</v>
      </c>
      <c r="AW60" s="787">
        <v>1</v>
      </c>
      <c r="AX60" s="786">
        <v>2</v>
      </c>
      <c r="AY60" s="786">
        <v>6</v>
      </c>
      <c r="AZ60" s="863">
        <v>165.9</v>
      </c>
      <c r="BB60" s="793">
        <f t="shared" si="0"/>
        <v>26</v>
      </c>
      <c r="BC60" s="791">
        <f t="shared" si="1"/>
        <v>166.03926300000001</v>
      </c>
      <c r="BD60" s="814">
        <v>73</v>
      </c>
      <c r="BE60" s="793"/>
      <c r="BF60" s="819"/>
      <c r="BH60" s="793">
        <f t="shared" si="3"/>
        <v>26</v>
      </c>
      <c r="BI60" s="807">
        <f t="shared" si="4"/>
        <v>165.9</v>
      </c>
      <c r="BJ60" s="814">
        <v>73</v>
      </c>
      <c r="BK60" s="793"/>
      <c r="BL60" s="807"/>
      <c r="BQ60" s="797"/>
      <c r="BR60" s="791"/>
      <c r="BS60" s="791"/>
      <c r="BT60" s="791"/>
      <c r="CA60" s="797"/>
      <c r="CB60" s="803"/>
      <c r="CC60" s="804"/>
    </row>
    <row r="61" spans="2:81" ht="30.75" thickBot="1" x14ac:dyDescent="0.3">
      <c r="B61" s="795">
        <v>44958.423541666663</v>
      </c>
      <c r="C61" s="794">
        <v>854.51</v>
      </c>
      <c r="D61" s="551"/>
      <c r="E61" s="357" t="s">
        <v>254</v>
      </c>
      <c r="F61" s="358" t="s">
        <v>255</v>
      </c>
      <c r="G61" s="358" t="s">
        <v>240</v>
      </c>
      <c r="H61" s="358" t="s">
        <v>241</v>
      </c>
      <c r="I61" s="1169" t="s">
        <v>242</v>
      </c>
      <c r="J61" s="1170"/>
      <c r="O61" s="796">
        <v>44958</v>
      </c>
      <c r="P61" s="226">
        <v>0.43431712962962959</v>
      </c>
      <c r="Q61" s="794">
        <v>31.8</v>
      </c>
      <c r="R61" s="165" t="s">
        <v>21</v>
      </c>
      <c r="S61" s="794">
        <v>21.15</v>
      </c>
      <c r="T61" s="165" t="s">
        <v>56</v>
      </c>
      <c r="U61" s="196">
        <f t="shared" si="19"/>
        <v>10</v>
      </c>
      <c r="V61" s="168" t="str">
        <f t="shared" si="15"/>
        <v>-</v>
      </c>
      <c r="W61" s="168">
        <f t="shared" si="16"/>
        <v>21.15</v>
      </c>
      <c r="X61" s="168" t="str">
        <f t="shared" si="17"/>
        <v>-</v>
      </c>
      <c r="Y61" s="168" t="str">
        <f t="shared" si="18"/>
        <v>-</v>
      </c>
      <c r="AD61" s="608">
        <f t="shared" si="6"/>
        <v>44958.434027777781</v>
      </c>
      <c r="AE61" s="607">
        <f t="shared" si="7"/>
        <v>22.414000000000001</v>
      </c>
      <c r="AF61" s="196">
        <f t="shared" si="13"/>
        <v>10</v>
      </c>
      <c r="AG61" s="168" t="str">
        <f t="shared" si="8"/>
        <v>-</v>
      </c>
      <c r="AH61" s="168">
        <f t="shared" si="9"/>
        <v>22.414000000000001</v>
      </c>
      <c r="AI61" s="168" t="str">
        <f t="shared" si="10"/>
        <v>-</v>
      </c>
      <c r="AJ61" s="168" t="str">
        <f t="shared" si="11"/>
        <v>-</v>
      </c>
      <c r="AK61" s="198"/>
      <c r="AM61" s="790">
        <v>44958.43472222222</v>
      </c>
      <c r="AN61" s="789">
        <v>1</v>
      </c>
      <c r="AO61" s="789">
        <v>2</v>
      </c>
      <c r="AP61" s="789">
        <v>7</v>
      </c>
      <c r="AQ61" s="789">
        <v>166.125541</v>
      </c>
      <c r="AR61" s="789">
        <v>180389</v>
      </c>
      <c r="AS61" s="789">
        <v>138895</v>
      </c>
      <c r="AT61" s="789">
        <v>22.405999999999999</v>
      </c>
      <c r="AV61" s="788">
        <v>44958.43472222222</v>
      </c>
      <c r="AW61" s="787">
        <v>1</v>
      </c>
      <c r="AX61" s="786">
        <v>2</v>
      </c>
      <c r="AY61" s="786">
        <v>7</v>
      </c>
      <c r="AZ61" s="863">
        <v>165</v>
      </c>
      <c r="BB61" s="793">
        <f t="shared" si="0"/>
        <v>27</v>
      </c>
      <c r="BC61" s="791">
        <f t="shared" si="1"/>
        <v>166.125541</v>
      </c>
      <c r="BD61" s="814">
        <v>74</v>
      </c>
      <c r="BE61" s="793"/>
      <c r="BF61" s="819"/>
      <c r="BH61" s="793">
        <f t="shared" si="3"/>
        <v>27</v>
      </c>
      <c r="BI61" s="807">
        <f t="shared" si="4"/>
        <v>165</v>
      </c>
      <c r="BJ61" s="814">
        <v>74</v>
      </c>
      <c r="BK61" s="793"/>
      <c r="BL61" s="807"/>
      <c r="BQ61" s="797"/>
      <c r="BR61" s="791"/>
      <c r="BS61" s="791"/>
      <c r="BT61" s="791"/>
      <c r="CA61" s="797"/>
      <c r="CB61" s="803"/>
      <c r="CC61" s="804"/>
    </row>
    <row r="62" spans="2:81" x14ac:dyDescent="0.25">
      <c r="B62" s="795">
        <v>44958.424583333333</v>
      </c>
      <c r="C62" s="794">
        <v>854.5</v>
      </c>
      <c r="D62" s="551"/>
      <c r="E62" s="355">
        <f>F56-H56</f>
        <v>46.082185008589605</v>
      </c>
      <c r="F62" s="355">
        <f>F56+H56</f>
        <v>47.450314991410409</v>
      </c>
      <c r="G62" s="356">
        <f>ROUNDDOWN(ABS((E62-E56)/$K$57*100), 1)</f>
        <v>0.2</v>
      </c>
      <c r="H62" s="356">
        <f>ROUNDDOWN(ABS((F62-E56)/$K$57*100),1)</f>
        <v>0</v>
      </c>
      <c r="I62" s="1167" t="str">
        <f>IF(AND(G62&lt;$J$57,H62&lt;$J$57),"Dentro especificación","fuera especificación")</f>
        <v>Dentro especificación</v>
      </c>
      <c r="J62" s="1168"/>
      <c r="O62" s="796">
        <v>44958</v>
      </c>
      <c r="P62" s="226">
        <v>0.43501157407407409</v>
      </c>
      <c r="Q62" s="794">
        <v>32</v>
      </c>
      <c r="R62" s="165" t="s">
        <v>21</v>
      </c>
      <c r="S62" s="794">
        <v>21.15</v>
      </c>
      <c r="T62" s="165" t="s">
        <v>56</v>
      </c>
      <c r="U62" s="196">
        <f t="shared" si="19"/>
        <v>10</v>
      </c>
      <c r="V62" s="168" t="str">
        <f t="shared" si="15"/>
        <v>-</v>
      </c>
      <c r="W62" s="168">
        <f t="shared" si="16"/>
        <v>21.15</v>
      </c>
      <c r="X62" s="168" t="str">
        <f t="shared" si="17"/>
        <v>-</v>
      </c>
      <c r="Y62" s="168" t="str">
        <f t="shared" si="18"/>
        <v>-</v>
      </c>
      <c r="AD62" s="608">
        <f t="shared" si="6"/>
        <v>44958.434027777781</v>
      </c>
      <c r="AE62" s="607">
        <f t="shared" si="7"/>
        <v>22.411999999999999</v>
      </c>
      <c r="AF62" s="196">
        <f t="shared" si="13"/>
        <v>10</v>
      </c>
      <c r="AG62" s="168" t="str">
        <f t="shared" si="8"/>
        <v>-</v>
      </c>
      <c r="AH62" s="168">
        <f t="shared" si="9"/>
        <v>22.411999999999999</v>
      </c>
      <c r="AI62" s="168" t="str">
        <f t="shared" si="10"/>
        <v>-</v>
      </c>
      <c r="AJ62" s="168" t="str">
        <f t="shared" si="11"/>
        <v>-</v>
      </c>
      <c r="AK62" s="198"/>
      <c r="AM62" s="790">
        <v>44958.435416666667</v>
      </c>
      <c r="AN62" s="789">
        <v>1</v>
      </c>
      <c r="AO62" s="789">
        <v>2</v>
      </c>
      <c r="AP62" s="789">
        <v>8</v>
      </c>
      <c r="AQ62" s="789">
        <v>166.03684899999999</v>
      </c>
      <c r="AR62" s="789">
        <v>181034</v>
      </c>
      <c r="AS62" s="789">
        <v>138400</v>
      </c>
      <c r="AT62" s="789">
        <v>22.404</v>
      </c>
      <c r="AV62" s="788">
        <v>44958.435416666667</v>
      </c>
      <c r="AW62" s="787">
        <v>1</v>
      </c>
      <c r="AX62" s="786">
        <v>2</v>
      </c>
      <c r="AY62" s="786">
        <v>8</v>
      </c>
      <c r="AZ62" s="863">
        <v>165.5</v>
      </c>
      <c r="BB62" s="793">
        <f t="shared" si="0"/>
        <v>28</v>
      </c>
      <c r="BC62" s="791">
        <f t="shared" si="1"/>
        <v>166.03684899999999</v>
      </c>
      <c r="BD62" s="814">
        <v>75</v>
      </c>
      <c r="BE62" s="793"/>
      <c r="BF62" s="819"/>
      <c r="BH62" s="793">
        <f t="shared" si="3"/>
        <v>28</v>
      </c>
      <c r="BI62" s="807">
        <f t="shared" si="4"/>
        <v>165.5</v>
      </c>
      <c r="BJ62" s="814">
        <v>75</v>
      </c>
      <c r="BK62" s="793"/>
      <c r="BL62" s="807"/>
      <c r="BQ62" s="797"/>
      <c r="BR62" s="791"/>
      <c r="BS62" s="791"/>
      <c r="BT62" s="791"/>
      <c r="CA62" s="797"/>
      <c r="CB62" s="803"/>
      <c r="CC62" s="804"/>
    </row>
    <row r="63" spans="2:81" x14ac:dyDescent="0.25">
      <c r="B63" s="795">
        <v>44958.425625000003</v>
      </c>
      <c r="C63" s="794">
        <v>854.49</v>
      </c>
      <c r="D63" s="551"/>
      <c r="E63" s="348">
        <f>F57-H57</f>
        <v>164.57977837758989</v>
      </c>
      <c r="F63" s="348">
        <f>F57+H57</f>
        <v>166.79522162241011</v>
      </c>
      <c r="G63" s="356">
        <f>ROUNDDOWN(ABS((E63-E57)/$K$57*100),1)</f>
        <v>0.3</v>
      </c>
      <c r="H63" s="356">
        <f>ROUNDDOWN(ABS((F63-E57)/$K$57*100),1)</f>
        <v>0</v>
      </c>
      <c r="I63" s="1167" t="str">
        <f t="shared" ref="I63:I65" si="22">IF(AND(G63&lt;$J$57,H63&lt;$J$57),"Dentro especificación","fuera especificación")</f>
        <v>Dentro especificación</v>
      </c>
      <c r="J63" s="1168"/>
      <c r="O63" s="796">
        <v>44958</v>
      </c>
      <c r="P63" s="226">
        <v>0.43570601851851848</v>
      </c>
      <c r="Q63" s="794">
        <v>32.200000000000003</v>
      </c>
      <c r="R63" s="165" t="s">
        <v>21</v>
      </c>
      <c r="S63" s="794">
        <v>21.15</v>
      </c>
      <c r="T63" s="165" t="s">
        <v>56</v>
      </c>
      <c r="U63" s="196">
        <f t="shared" si="19"/>
        <v>10</v>
      </c>
      <c r="V63" s="168" t="str">
        <f t="shared" si="15"/>
        <v>-</v>
      </c>
      <c r="W63" s="168">
        <f t="shared" si="16"/>
        <v>21.15</v>
      </c>
      <c r="X63" s="168" t="str">
        <f t="shared" si="17"/>
        <v>-</v>
      </c>
      <c r="Y63" s="168" t="str">
        <f t="shared" si="18"/>
        <v>-</v>
      </c>
      <c r="AD63" s="608">
        <f t="shared" si="6"/>
        <v>44958.43472222222</v>
      </c>
      <c r="AE63" s="607">
        <f t="shared" si="7"/>
        <v>22.408999999999999</v>
      </c>
      <c r="AF63" s="196">
        <f t="shared" si="13"/>
        <v>10</v>
      </c>
      <c r="AG63" s="168" t="str">
        <f t="shared" si="8"/>
        <v>-</v>
      </c>
      <c r="AH63" s="168">
        <f t="shared" si="9"/>
        <v>22.408999999999999</v>
      </c>
      <c r="AI63" s="168" t="str">
        <f t="shared" si="10"/>
        <v>-</v>
      </c>
      <c r="AJ63" s="168" t="str">
        <f t="shared" si="11"/>
        <v>-</v>
      </c>
      <c r="AK63" s="198"/>
      <c r="AM63" s="790">
        <v>44958.436111111114</v>
      </c>
      <c r="AN63" s="789">
        <v>1</v>
      </c>
      <c r="AO63" s="789">
        <v>3</v>
      </c>
      <c r="AP63" s="789" t="s">
        <v>469</v>
      </c>
      <c r="AQ63" s="789">
        <v>257.89866000000001</v>
      </c>
      <c r="AR63" s="789">
        <v>179667</v>
      </c>
      <c r="AS63" s="789">
        <v>138908</v>
      </c>
      <c r="AT63" s="789">
        <v>22.398</v>
      </c>
      <c r="AV63" s="788">
        <v>44958.436111111114</v>
      </c>
      <c r="AW63" s="787">
        <v>1</v>
      </c>
      <c r="AX63" s="786">
        <v>3</v>
      </c>
      <c r="AY63" s="786" t="s">
        <v>469</v>
      </c>
      <c r="AZ63" s="863">
        <v>303.10000000000002</v>
      </c>
      <c r="BB63" s="793" t="str">
        <f t="shared" si="0"/>
        <v>--</v>
      </c>
      <c r="BC63" s="791">
        <f t="shared" si="1"/>
        <v>257.89866000000001</v>
      </c>
      <c r="BD63" s="814">
        <v>76</v>
      </c>
      <c r="BE63" s="793"/>
      <c r="BF63" s="819"/>
      <c r="BH63" s="793" t="str">
        <f t="shared" si="3"/>
        <v>--</v>
      </c>
      <c r="BI63" s="807">
        <f t="shared" si="4"/>
        <v>303.10000000000002</v>
      </c>
      <c r="BJ63" s="814">
        <v>76</v>
      </c>
      <c r="BK63" s="793"/>
      <c r="BL63" s="807"/>
      <c r="BQ63" s="797"/>
      <c r="BR63" s="791"/>
      <c r="BS63" s="791"/>
      <c r="BT63" s="791"/>
      <c r="CA63" s="797"/>
      <c r="CB63" s="803"/>
      <c r="CC63" s="804"/>
    </row>
    <row r="64" spans="2:81" x14ac:dyDescent="0.25">
      <c r="B64" s="795">
        <v>44958.426666666666</v>
      </c>
      <c r="C64" s="794">
        <v>854.47</v>
      </c>
      <c r="D64" s="551"/>
      <c r="E64" s="348">
        <f>F58-H58</f>
        <v>322.35420726126432</v>
      </c>
      <c r="F64" s="348">
        <f>F58+H58</f>
        <v>326.34579273873572</v>
      </c>
      <c r="G64" s="356">
        <f>ROUNDDOWN(ABS((E64-E58)/$K$57*100),1)</f>
        <v>0.4</v>
      </c>
      <c r="H64" s="356">
        <f>ROUNDDOWN(ABS((F64-E58)/$K$57*100),1)</f>
        <v>0.3</v>
      </c>
      <c r="I64" s="1167" t="str">
        <f t="shared" si="22"/>
        <v>Dentro especificación</v>
      </c>
      <c r="J64" s="1168"/>
      <c r="O64" s="796">
        <v>44958</v>
      </c>
      <c r="P64" s="226">
        <v>0.43640046296296298</v>
      </c>
      <c r="Q64" s="794">
        <v>32.200000000000003</v>
      </c>
      <c r="R64" s="165" t="s">
        <v>21</v>
      </c>
      <c r="S64" s="794">
        <v>21.15</v>
      </c>
      <c r="T64" s="165" t="s">
        <v>56</v>
      </c>
      <c r="U64" s="196">
        <f t="shared" si="19"/>
        <v>10</v>
      </c>
      <c r="V64" s="168" t="str">
        <f t="shared" si="15"/>
        <v>-</v>
      </c>
      <c r="W64" s="168">
        <f t="shared" si="16"/>
        <v>21.15</v>
      </c>
      <c r="X64" s="168" t="str">
        <f t="shared" si="17"/>
        <v>-</v>
      </c>
      <c r="Y64" s="168" t="str">
        <f t="shared" si="18"/>
        <v>-</v>
      </c>
      <c r="AD64" s="608">
        <f t="shared" si="6"/>
        <v>44958.43472222222</v>
      </c>
      <c r="AE64" s="607">
        <f t="shared" si="7"/>
        <v>22.405999999999999</v>
      </c>
      <c r="AF64" s="196">
        <f t="shared" si="13"/>
        <v>10</v>
      </c>
      <c r="AG64" s="168" t="str">
        <f t="shared" si="8"/>
        <v>-</v>
      </c>
      <c r="AH64" s="168">
        <f t="shared" si="9"/>
        <v>22.405999999999999</v>
      </c>
      <c r="AI64" s="168" t="str">
        <f t="shared" si="10"/>
        <v>-</v>
      </c>
      <c r="AJ64" s="168" t="str">
        <f t="shared" si="11"/>
        <v>-</v>
      </c>
      <c r="AK64" s="198"/>
      <c r="AM64" s="790">
        <v>44958.436111111114</v>
      </c>
      <c r="AN64" s="789">
        <v>1</v>
      </c>
      <c r="AO64" s="789">
        <v>3</v>
      </c>
      <c r="AP64" s="789" t="s">
        <v>469</v>
      </c>
      <c r="AQ64" s="789">
        <v>351.85728699999999</v>
      </c>
      <c r="AR64" s="789">
        <v>181056</v>
      </c>
      <c r="AS64" s="789">
        <v>137880</v>
      </c>
      <c r="AT64" s="789">
        <v>22.398</v>
      </c>
      <c r="AV64" s="788">
        <v>44958.436111111114</v>
      </c>
      <c r="AW64" s="787">
        <v>1</v>
      </c>
      <c r="AX64" s="786">
        <v>3</v>
      </c>
      <c r="AY64" s="786" t="s">
        <v>469</v>
      </c>
      <c r="AZ64" s="863">
        <v>351.9</v>
      </c>
      <c r="BB64" s="793" t="str">
        <f t="shared" si="0"/>
        <v>--</v>
      </c>
      <c r="BC64" s="791">
        <f t="shared" si="1"/>
        <v>351.85728699999999</v>
      </c>
      <c r="BD64" s="814">
        <v>77</v>
      </c>
      <c r="BE64" s="793"/>
      <c r="BF64" s="819"/>
      <c r="BH64" s="793" t="str">
        <f t="shared" si="3"/>
        <v>--</v>
      </c>
      <c r="BI64" s="807">
        <f t="shared" si="4"/>
        <v>351.9</v>
      </c>
      <c r="BJ64" s="814">
        <v>77</v>
      </c>
      <c r="BK64" s="793"/>
      <c r="BL64" s="807"/>
      <c r="BQ64" s="797"/>
      <c r="BR64" s="791"/>
      <c r="BS64" s="791"/>
      <c r="BT64" s="791"/>
      <c r="CA64" s="797"/>
      <c r="CB64" s="803"/>
      <c r="CC64" s="804"/>
    </row>
    <row r="65" spans="2:81" x14ac:dyDescent="0.25">
      <c r="B65" s="795">
        <v>44958.427708333336</v>
      </c>
      <c r="C65" s="794">
        <v>854.42</v>
      </c>
      <c r="D65" s="551"/>
      <c r="E65" s="348">
        <f>F59-H59</f>
        <v>461.05935694960101</v>
      </c>
      <c r="F65" s="348">
        <f>F59+H59</f>
        <v>466.59064305039908</v>
      </c>
      <c r="G65" s="356">
        <f>ROUNDDOWN(ABS((E65-E59)/$K$57*100),1)</f>
        <v>0.6</v>
      </c>
      <c r="H65" s="356">
        <f>ROUNDDOWN(ABS((F65-E59)/$K$57*100),1)</f>
        <v>0.4</v>
      </c>
      <c r="I65" s="1167" t="str">
        <f t="shared" si="22"/>
        <v>Dentro especificación</v>
      </c>
      <c r="J65" s="1168"/>
      <c r="O65" s="796">
        <v>44958</v>
      </c>
      <c r="P65" s="226">
        <v>0.43709490740740736</v>
      </c>
      <c r="Q65" s="794">
        <v>32.1</v>
      </c>
      <c r="R65" s="165" t="s">
        <v>21</v>
      </c>
      <c r="S65" s="794">
        <v>21.15</v>
      </c>
      <c r="T65" s="165" t="s">
        <v>56</v>
      </c>
      <c r="U65" s="196">
        <f t="shared" si="19"/>
        <v>10</v>
      </c>
      <c r="V65" s="168" t="str">
        <f t="shared" si="15"/>
        <v>-</v>
      </c>
      <c r="W65" s="168">
        <f t="shared" si="16"/>
        <v>21.15</v>
      </c>
      <c r="X65" s="168" t="str">
        <f t="shared" si="17"/>
        <v>-</v>
      </c>
      <c r="Y65" s="168" t="str">
        <f t="shared" si="18"/>
        <v>-</v>
      </c>
      <c r="AD65" s="608">
        <f t="shared" si="6"/>
        <v>44958.435416666667</v>
      </c>
      <c r="AE65" s="607">
        <f t="shared" si="7"/>
        <v>22.404</v>
      </c>
      <c r="AF65" s="196">
        <f t="shared" si="13"/>
        <v>10</v>
      </c>
      <c r="AG65" s="168" t="str">
        <f t="shared" si="8"/>
        <v>-</v>
      </c>
      <c r="AH65" s="168">
        <f t="shared" si="9"/>
        <v>22.404</v>
      </c>
      <c r="AI65" s="168" t="str">
        <f t="shared" si="10"/>
        <v>-</v>
      </c>
      <c r="AJ65" s="168" t="str">
        <f t="shared" si="11"/>
        <v>-</v>
      </c>
      <c r="AK65" s="198"/>
      <c r="AM65" s="790">
        <v>44958.436805555553</v>
      </c>
      <c r="AN65" s="789">
        <v>1</v>
      </c>
      <c r="AO65" s="789">
        <v>3</v>
      </c>
      <c r="AP65" s="789" t="s">
        <v>469</v>
      </c>
      <c r="AQ65" s="789">
        <v>344.24332299999998</v>
      </c>
      <c r="AR65" s="789">
        <v>179724</v>
      </c>
      <c r="AS65" s="789">
        <v>138907</v>
      </c>
      <c r="AT65" s="789">
        <v>22.396999999999998</v>
      </c>
      <c r="AV65" s="788">
        <v>44958.436805555553</v>
      </c>
      <c r="AW65" s="787">
        <v>1</v>
      </c>
      <c r="AX65" s="786">
        <v>3</v>
      </c>
      <c r="AY65" s="786" t="s">
        <v>469</v>
      </c>
      <c r="AZ65" s="863">
        <v>341.8</v>
      </c>
      <c r="BB65" s="793" t="str">
        <f t="shared" si="0"/>
        <v>--</v>
      </c>
      <c r="BC65" s="791">
        <f t="shared" si="1"/>
        <v>344.24332299999998</v>
      </c>
      <c r="BD65" s="814">
        <v>78</v>
      </c>
      <c r="BE65" s="793"/>
      <c r="BF65" s="819"/>
      <c r="BH65" s="793" t="str">
        <f t="shared" si="3"/>
        <v>--</v>
      </c>
      <c r="BI65" s="807">
        <f t="shared" si="4"/>
        <v>341.8</v>
      </c>
      <c r="BJ65" s="814">
        <v>78</v>
      </c>
      <c r="BK65" s="793"/>
      <c r="BL65" s="807"/>
      <c r="BQ65" s="797"/>
      <c r="BR65" s="791"/>
      <c r="BS65" s="791"/>
      <c r="BT65" s="791"/>
      <c r="CA65" s="797"/>
      <c r="CB65" s="803"/>
      <c r="CC65" s="804"/>
    </row>
    <row r="66" spans="2:81" ht="15.75" thickBot="1" x14ac:dyDescent="0.3">
      <c r="B66" s="795">
        <v>44958.428749999999</v>
      </c>
      <c r="C66" s="794">
        <v>854.44</v>
      </c>
      <c r="D66" s="551"/>
      <c r="E66" s="555"/>
      <c r="F66" s="379"/>
      <c r="G66" s="556"/>
      <c r="H66" s="556"/>
      <c r="I66" s="557" t="s">
        <v>245</v>
      </c>
      <c r="J66" s="380">
        <f>IF(AND(G62&lt;$J$57,H62&lt;$J$57,G63&lt;$J$57,H63&lt;$J$57,G64&lt;$J$57,H64&lt;$J$57,G65&lt;$J$57,H65&lt;$J$57),1,0)</f>
        <v>1</v>
      </c>
      <c r="O66" s="796">
        <v>44958</v>
      </c>
      <c r="P66" s="226">
        <v>0.43778935185185186</v>
      </c>
      <c r="Q66" s="794">
        <v>32.1</v>
      </c>
      <c r="R66" s="165" t="s">
        <v>21</v>
      </c>
      <c r="S66" s="794">
        <v>21.2</v>
      </c>
      <c r="T66" s="165" t="s">
        <v>56</v>
      </c>
      <c r="U66" s="196">
        <f t="shared" si="19"/>
        <v>10</v>
      </c>
      <c r="V66" s="168" t="str">
        <f t="shared" si="15"/>
        <v>-</v>
      </c>
      <c r="W66" s="168">
        <f t="shared" si="16"/>
        <v>21.2</v>
      </c>
      <c r="X66" s="168" t="str">
        <f t="shared" si="17"/>
        <v>-</v>
      </c>
      <c r="Y66" s="168" t="str">
        <f t="shared" si="18"/>
        <v>-</v>
      </c>
      <c r="AD66" s="608">
        <f t="shared" si="6"/>
        <v>44958.436111111114</v>
      </c>
      <c r="AE66" s="607">
        <f t="shared" si="7"/>
        <v>22.398</v>
      </c>
      <c r="AF66" s="196">
        <f t="shared" si="13"/>
        <v>10</v>
      </c>
      <c r="AG66" s="168" t="str">
        <f t="shared" si="8"/>
        <v>-</v>
      </c>
      <c r="AH66" s="168">
        <f t="shared" si="9"/>
        <v>22.398</v>
      </c>
      <c r="AI66" s="168" t="str">
        <f t="shared" si="10"/>
        <v>-</v>
      </c>
      <c r="AJ66" s="168" t="str">
        <f t="shared" si="11"/>
        <v>-</v>
      </c>
      <c r="AK66" s="198"/>
      <c r="AM66" s="790">
        <v>44958.436805555553</v>
      </c>
      <c r="AN66" s="789">
        <v>1</v>
      </c>
      <c r="AO66" s="789">
        <v>3</v>
      </c>
      <c r="AP66" s="789" t="s">
        <v>469</v>
      </c>
      <c r="AQ66" s="789">
        <v>339.44045999999997</v>
      </c>
      <c r="AR66" s="789">
        <v>181039</v>
      </c>
      <c r="AS66" s="789">
        <v>137896</v>
      </c>
      <c r="AT66" s="789">
        <v>22.396000000000001</v>
      </c>
      <c r="AV66" s="788">
        <v>44958.436805555553</v>
      </c>
      <c r="AW66" s="787">
        <v>1</v>
      </c>
      <c r="AX66" s="786">
        <v>3</v>
      </c>
      <c r="AY66" s="786" t="s">
        <v>469</v>
      </c>
      <c r="AZ66" s="863">
        <v>336.2</v>
      </c>
      <c r="BB66" s="793" t="str">
        <f t="shared" si="0"/>
        <v>--</v>
      </c>
      <c r="BC66" s="791">
        <f t="shared" si="1"/>
        <v>339.44045999999997</v>
      </c>
      <c r="BD66" s="814">
        <v>81</v>
      </c>
      <c r="BE66" s="793"/>
      <c r="BF66" s="819"/>
      <c r="BH66" s="793" t="str">
        <f t="shared" si="3"/>
        <v>--</v>
      </c>
      <c r="BI66" s="807">
        <f t="shared" si="4"/>
        <v>336.2</v>
      </c>
      <c r="BJ66" s="814">
        <v>81</v>
      </c>
      <c r="BK66" s="793"/>
      <c r="BL66" s="807"/>
      <c r="BQ66" s="797"/>
      <c r="BR66" s="791"/>
      <c r="BS66" s="791"/>
      <c r="BT66" s="791"/>
      <c r="CA66" s="797"/>
      <c r="CB66" s="803"/>
      <c r="CC66" s="804"/>
    </row>
    <row r="67" spans="2:81" x14ac:dyDescent="0.25">
      <c r="B67" s="795">
        <v>44958.429791666669</v>
      </c>
      <c r="C67" s="794">
        <v>854.43</v>
      </c>
      <c r="D67" s="551"/>
      <c r="E67" s="1171" t="str">
        <f>IF(ISNUMBER($J$57), IF(J66=1,"DEJAR PENDIENTE E INTERCEPTO INICIAL","REALIZAR CAMBIO DE PENDIENTE E INTERCEPTO"), "ERROR en Especificación de Linealidad")</f>
        <v>DEJAR PENDIENTE E INTERCEPTO INICIAL</v>
      </c>
      <c r="F67" s="1172"/>
      <c r="G67" s="1172"/>
      <c r="H67" s="1173"/>
      <c r="O67" s="796">
        <v>44958</v>
      </c>
      <c r="P67" s="226">
        <v>0.43848379629629625</v>
      </c>
      <c r="Q67" s="794">
        <v>32.1</v>
      </c>
      <c r="R67" s="165" t="s">
        <v>21</v>
      </c>
      <c r="S67" s="794">
        <v>21.15</v>
      </c>
      <c r="T67" s="165" t="s">
        <v>56</v>
      </c>
      <c r="U67" s="196">
        <f t="shared" si="19"/>
        <v>10</v>
      </c>
      <c r="V67" s="168" t="str">
        <f t="shared" si="15"/>
        <v>-</v>
      </c>
      <c r="W67" s="168">
        <f t="shared" si="16"/>
        <v>21.15</v>
      </c>
      <c r="X67" s="168" t="str">
        <f t="shared" si="17"/>
        <v>-</v>
      </c>
      <c r="Y67" s="168" t="str">
        <f t="shared" si="18"/>
        <v>-</v>
      </c>
      <c r="AD67" s="608">
        <f t="shared" si="6"/>
        <v>44958.436111111114</v>
      </c>
      <c r="AE67" s="607">
        <f t="shared" si="7"/>
        <v>22.398</v>
      </c>
      <c r="AF67" s="196">
        <f t="shared" si="13"/>
        <v>10</v>
      </c>
      <c r="AG67" s="168" t="str">
        <f t="shared" si="8"/>
        <v>-</v>
      </c>
      <c r="AH67" s="168">
        <f t="shared" si="9"/>
        <v>22.398</v>
      </c>
      <c r="AI67" s="168" t="str">
        <f t="shared" si="10"/>
        <v>-</v>
      </c>
      <c r="AJ67" s="168" t="str">
        <f t="shared" si="11"/>
        <v>-</v>
      </c>
      <c r="AK67" s="198"/>
      <c r="AM67" s="790">
        <v>44958.4375</v>
      </c>
      <c r="AN67" s="789">
        <v>1</v>
      </c>
      <c r="AO67" s="789">
        <v>3</v>
      </c>
      <c r="AP67" s="789" t="s">
        <v>469</v>
      </c>
      <c r="AQ67" s="789">
        <v>335.16056099999997</v>
      </c>
      <c r="AR67" s="789">
        <v>179737</v>
      </c>
      <c r="AS67" s="789">
        <v>138892</v>
      </c>
      <c r="AT67" s="789">
        <v>22.393000000000001</v>
      </c>
      <c r="AV67" s="788">
        <v>44958.4375</v>
      </c>
      <c r="AW67" s="787">
        <v>1</v>
      </c>
      <c r="AX67" s="786">
        <v>3</v>
      </c>
      <c r="AY67" s="786" t="s">
        <v>469</v>
      </c>
      <c r="AZ67" s="863">
        <v>333.6</v>
      </c>
      <c r="BB67" s="793" t="str">
        <f t="shared" ref="BB67:BB130" si="23">IFERROR((AO67*10)+AP67, "--")</f>
        <v>--</v>
      </c>
      <c r="BC67" s="791">
        <f t="shared" ref="BC67:BC130" si="24">AQ67</f>
        <v>335.16056099999997</v>
      </c>
      <c r="BD67" s="814">
        <v>82</v>
      </c>
      <c r="BE67" s="793"/>
      <c r="BF67" s="819"/>
      <c r="BH67" s="793" t="str">
        <f t="shared" ref="BH67:BH130" si="25">IFERROR((AX67*10)+AY67, "--")</f>
        <v>--</v>
      </c>
      <c r="BI67" s="807">
        <f t="shared" ref="BI67:BI130" si="26">AZ67</f>
        <v>333.6</v>
      </c>
      <c r="BJ67" s="814">
        <v>82</v>
      </c>
      <c r="BK67" s="793"/>
      <c r="BL67" s="807"/>
      <c r="BQ67" s="797"/>
      <c r="BR67" s="791"/>
      <c r="BS67" s="791"/>
      <c r="BT67" s="791"/>
      <c r="CA67" s="797"/>
      <c r="CB67" s="803"/>
      <c r="CC67" s="804"/>
    </row>
    <row r="68" spans="2:81" ht="15.75" thickBot="1" x14ac:dyDescent="0.3">
      <c r="B68" s="795">
        <v>44958.430833333332</v>
      </c>
      <c r="C68" s="794">
        <v>854.42</v>
      </c>
      <c r="D68" s="551"/>
      <c r="E68" s="1174"/>
      <c r="F68" s="1175"/>
      <c r="G68" s="1175"/>
      <c r="H68" s="1176"/>
      <c r="N68" s="517"/>
      <c r="O68" s="796">
        <v>44958</v>
      </c>
      <c r="P68" s="226">
        <v>0.43917824074074074</v>
      </c>
      <c r="Q68" s="794">
        <v>32.1</v>
      </c>
      <c r="R68" s="165" t="s">
        <v>21</v>
      </c>
      <c r="S68" s="794">
        <v>21.15</v>
      </c>
      <c r="T68" s="165" t="s">
        <v>56</v>
      </c>
      <c r="U68" s="196">
        <f t="shared" si="19"/>
        <v>10</v>
      </c>
      <c r="V68" s="168" t="str">
        <f t="shared" si="15"/>
        <v>-</v>
      </c>
      <c r="W68" s="168">
        <f t="shared" si="16"/>
        <v>21.15</v>
      </c>
      <c r="X68" s="168" t="str">
        <f t="shared" si="17"/>
        <v>-</v>
      </c>
      <c r="Y68" s="168" t="str">
        <f t="shared" si="18"/>
        <v>-</v>
      </c>
      <c r="AD68" s="608">
        <f t="shared" si="6"/>
        <v>44958.436805555553</v>
      </c>
      <c r="AE68" s="607">
        <f t="shared" si="7"/>
        <v>22.396999999999998</v>
      </c>
      <c r="AF68" s="196">
        <f t="shared" si="13"/>
        <v>10</v>
      </c>
      <c r="AG68" s="168" t="str">
        <f t="shared" si="8"/>
        <v>-</v>
      </c>
      <c r="AH68" s="168">
        <f t="shared" si="9"/>
        <v>22.396999999999998</v>
      </c>
      <c r="AI68" s="168" t="str">
        <f t="shared" si="10"/>
        <v>-</v>
      </c>
      <c r="AJ68" s="168" t="str">
        <f t="shared" si="11"/>
        <v>-</v>
      </c>
      <c r="AK68" s="198"/>
      <c r="AM68" s="790">
        <v>44958.4375</v>
      </c>
      <c r="AN68" s="789">
        <v>1</v>
      </c>
      <c r="AO68" s="789">
        <v>3</v>
      </c>
      <c r="AP68" s="789" t="s">
        <v>469</v>
      </c>
      <c r="AQ68" s="789">
        <v>332.656181</v>
      </c>
      <c r="AR68" s="789">
        <v>181028</v>
      </c>
      <c r="AS68" s="789">
        <v>137903</v>
      </c>
      <c r="AT68" s="789">
        <v>22.391999999999999</v>
      </c>
      <c r="AV68" s="788">
        <v>44958.4375</v>
      </c>
      <c r="AW68" s="787">
        <v>1</v>
      </c>
      <c r="AX68" s="786">
        <v>3</v>
      </c>
      <c r="AY68" s="786" t="s">
        <v>469</v>
      </c>
      <c r="AZ68" s="863">
        <v>331.3</v>
      </c>
      <c r="BB68" s="793" t="str">
        <f t="shared" si="23"/>
        <v>--</v>
      </c>
      <c r="BC68" s="791">
        <f t="shared" si="24"/>
        <v>332.656181</v>
      </c>
      <c r="BD68" s="814">
        <v>83</v>
      </c>
      <c r="BE68" s="793"/>
      <c r="BF68" s="819"/>
      <c r="BH68" s="793" t="str">
        <f t="shared" si="25"/>
        <v>--</v>
      </c>
      <c r="BI68" s="807">
        <f t="shared" si="26"/>
        <v>331.3</v>
      </c>
      <c r="BJ68" s="814">
        <v>83</v>
      </c>
      <c r="BK68" s="793"/>
      <c r="BL68" s="807"/>
      <c r="BQ68" s="797"/>
      <c r="BR68" s="791"/>
      <c r="BS68" s="791"/>
      <c r="BT68" s="791"/>
      <c r="CA68" s="797"/>
      <c r="CB68" s="803"/>
      <c r="CC68" s="804"/>
    </row>
    <row r="69" spans="2:81" x14ac:dyDescent="0.25">
      <c r="B69" s="795">
        <v>44958.431875000002</v>
      </c>
      <c r="C69" s="794">
        <v>854.39</v>
      </c>
      <c r="D69" s="551"/>
      <c r="N69" s="517"/>
      <c r="O69" s="796">
        <v>44958</v>
      </c>
      <c r="P69" s="226">
        <v>0.43987268518518513</v>
      </c>
      <c r="Q69" s="794">
        <v>32</v>
      </c>
      <c r="R69" s="165" t="s">
        <v>21</v>
      </c>
      <c r="S69" s="794">
        <v>21.15</v>
      </c>
      <c r="T69" s="165" t="s">
        <v>56</v>
      </c>
      <c r="U69" s="196">
        <f t="shared" si="19"/>
        <v>10</v>
      </c>
      <c r="V69" s="168" t="str">
        <f t="shared" si="15"/>
        <v>-</v>
      </c>
      <c r="W69" s="168">
        <f t="shared" si="16"/>
        <v>21.15</v>
      </c>
      <c r="X69" s="168" t="str">
        <f t="shared" si="17"/>
        <v>-</v>
      </c>
      <c r="Y69" s="168" t="str">
        <f t="shared" si="18"/>
        <v>-</v>
      </c>
      <c r="AD69" s="608">
        <f t="shared" ref="AD69:AD111" si="27">IF(AM66="", "-", AM66)</f>
        <v>44958.436805555553</v>
      </c>
      <c r="AE69" s="607">
        <f t="shared" ref="AE69:AE111" si="28">IF(AT66="", "-", AT66)</f>
        <v>22.396000000000001</v>
      </c>
      <c r="AF69" s="196">
        <f t="shared" si="13"/>
        <v>10</v>
      </c>
      <c r="AG69" s="168" t="str">
        <f t="shared" ref="AG69:AG132" si="29">IF(AF69=$Q$3, AE69, "-")</f>
        <v>-</v>
      </c>
      <c r="AH69" s="168">
        <f t="shared" ref="AH69:AH132" si="30">IF(AF69=$R$3, AE69, "-")</f>
        <v>22.396000000000001</v>
      </c>
      <c r="AI69" s="168" t="str">
        <f t="shared" ref="AI69:AI132" si="31">IF(AF69=$S$3, AE69, "-")</f>
        <v>-</v>
      </c>
      <c r="AJ69" s="168" t="str">
        <f t="shared" ref="AJ69:AJ132" si="32">IF(AF69=$T$3, AE69, "-")</f>
        <v>-</v>
      </c>
      <c r="AK69" s="198"/>
      <c r="AM69" s="790">
        <v>44958.438194444447</v>
      </c>
      <c r="AN69" s="789">
        <v>1</v>
      </c>
      <c r="AO69" s="789">
        <v>3</v>
      </c>
      <c r="AP69" s="789" t="s">
        <v>469</v>
      </c>
      <c r="AQ69" s="789">
        <v>330.905483</v>
      </c>
      <c r="AR69" s="789">
        <v>179746</v>
      </c>
      <c r="AS69" s="789">
        <v>138889</v>
      </c>
      <c r="AT69" s="789">
        <v>22.39</v>
      </c>
      <c r="AV69" s="788">
        <v>44958.438194444447</v>
      </c>
      <c r="AW69" s="787">
        <v>1</v>
      </c>
      <c r="AX69" s="786">
        <v>3</v>
      </c>
      <c r="AY69" s="786" t="s">
        <v>469</v>
      </c>
      <c r="AZ69" s="863">
        <v>330.1</v>
      </c>
      <c r="BB69" s="793" t="str">
        <f t="shared" si="23"/>
        <v>--</v>
      </c>
      <c r="BC69" s="791">
        <f t="shared" si="24"/>
        <v>330.905483</v>
      </c>
      <c r="BD69" s="814">
        <v>84</v>
      </c>
      <c r="BE69" s="793"/>
      <c r="BF69" s="819"/>
      <c r="BH69" s="793" t="str">
        <f t="shared" si="25"/>
        <v>--</v>
      </c>
      <c r="BI69" s="807">
        <f t="shared" si="26"/>
        <v>330.1</v>
      </c>
      <c r="BJ69" s="814">
        <v>84</v>
      </c>
      <c r="BK69" s="793"/>
      <c r="BL69" s="807"/>
      <c r="BQ69" s="797"/>
      <c r="BR69" s="791"/>
      <c r="BS69" s="791"/>
      <c r="BT69" s="791"/>
      <c r="CA69" s="797"/>
      <c r="CB69" s="803"/>
      <c r="CC69" s="804"/>
    </row>
    <row r="70" spans="2:81" x14ac:dyDescent="0.25">
      <c r="B70" s="795">
        <v>44958.432916666665</v>
      </c>
      <c r="C70" s="794">
        <v>854.38</v>
      </c>
      <c r="D70" s="558"/>
      <c r="E70" s="779" t="s">
        <v>253</v>
      </c>
      <c r="F70" s="559"/>
      <c r="G70" s="560"/>
      <c r="H70" s="560"/>
      <c r="I70" s="560"/>
      <c r="J70" s="560"/>
      <c r="N70" s="517"/>
      <c r="O70" s="796">
        <v>44958</v>
      </c>
      <c r="P70" s="226">
        <v>0.44056712962962963</v>
      </c>
      <c r="Q70" s="794">
        <v>32.1</v>
      </c>
      <c r="R70" s="165" t="s">
        <v>21</v>
      </c>
      <c r="S70" s="794">
        <v>21.15</v>
      </c>
      <c r="T70" s="165" t="s">
        <v>56</v>
      </c>
      <c r="U70" s="196">
        <f t="shared" si="19"/>
        <v>10</v>
      </c>
      <c r="V70" s="168" t="str">
        <f t="shared" si="15"/>
        <v>-</v>
      </c>
      <c r="W70" s="168">
        <f t="shared" si="16"/>
        <v>21.15</v>
      </c>
      <c r="X70" s="168" t="str">
        <f t="shared" si="17"/>
        <v>-</v>
      </c>
      <c r="Y70" s="168" t="str">
        <f t="shared" si="18"/>
        <v>-</v>
      </c>
      <c r="AD70" s="608">
        <f t="shared" si="27"/>
        <v>44958.4375</v>
      </c>
      <c r="AE70" s="607">
        <f t="shared" si="28"/>
        <v>22.393000000000001</v>
      </c>
      <c r="AF70" s="196">
        <f t="shared" ref="AF70:AF133" si="33">IF(ISNUMBER(AE70), HOUR(AD70), "-")</f>
        <v>10</v>
      </c>
      <c r="AG70" s="168" t="str">
        <f t="shared" si="29"/>
        <v>-</v>
      </c>
      <c r="AH70" s="168">
        <f t="shared" si="30"/>
        <v>22.393000000000001</v>
      </c>
      <c r="AI70" s="168" t="str">
        <f t="shared" si="31"/>
        <v>-</v>
      </c>
      <c r="AJ70" s="168" t="str">
        <f t="shared" si="32"/>
        <v>-</v>
      </c>
      <c r="AK70" s="198"/>
      <c r="AM70" s="790">
        <v>44958.438194444447</v>
      </c>
      <c r="AN70" s="789">
        <v>1</v>
      </c>
      <c r="AO70" s="789">
        <v>3</v>
      </c>
      <c r="AP70" s="789" t="s">
        <v>469</v>
      </c>
      <c r="AQ70" s="789">
        <v>329.66305699999998</v>
      </c>
      <c r="AR70" s="789">
        <v>181027</v>
      </c>
      <c r="AS70" s="789">
        <v>137910</v>
      </c>
      <c r="AT70" s="789">
        <v>22.387</v>
      </c>
      <c r="AV70" s="788">
        <v>44958.438194444447</v>
      </c>
      <c r="AW70" s="787">
        <v>1</v>
      </c>
      <c r="AX70" s="786">
        <v>3</v>
      </c>
      <c r="AY70" s="786" t="s">
        <v>469</v>
      </c>
      <c r="AZ70" s="863">
        <v>329.2</v>
      </c>
      <c r="BB70" s="793" t="str">
        <f t="shared" si="23"/>
        <v>--</v>
      </c>
      <c r="BC70" s="791">
        <f t="shared" si="24"/>
        <v>329.66305699999998</v>
      </c>
      <c r="BD70" s="814">
        <v>85</v>
      </c>
      <c r="BE70" s="793"/>
      <c r="BF70" s="819"/>
      <c r="BH70" s="793" t="str">
        <f t="shared" si="25"/>
        <v>--</v>
      </c>
      <c r="BI70" s="807">
        <f t="shared" si="26"/>
        <v>329.2</v>
      </c>
      <c r="BJ70" s="814">
        <v>85</v>
      </c>
      <c r="BK70" s="793"/>
      <c r="BL70" s="807"/>
      <c r="BQ70" s="797"/>
      <c r="BR70" s="791"/>
      <c r="BS70" s="791"/>
      <c r="BT70" s="791"/>
      <c r="CA70" s="797"/>
      <c r="CB70" s="803"/>
      <c r="CC70" s="804"/>
    </row>
    <row r="71" spans="2:81" ht="15.75" thickBot="1" x14ac:dyDescent="0.3">
      <c r="B71" s="795">
        <v>44958.433958333335</v>
      </c>
      <c r="C71" s="794">
        <v>854.38</v>
      </c>
      <c r="D71" s="558"/>
      <c r="E71" s="561"/>
      <c r="F71" s="562"/>
      <c r="G71" s="563"/>
      <c r="H71" s="563"/>
      <c r="I71" s="563"/>
      <c r="J71" s="563"/>
      <c r="K71" s="563"/>
      <c r="N71" s="517"/>
      <c r="O71" s="796">
        <v>44958</v>
      </c>
      <c r="P71" s="226">
        <v>0.44126157407407413</v>
      </c>
      <c r="Q71" s="794">
        <v>31.8</v>
      </c>
      <c r="R71" s="165" t="s">
        <v>21</v>
      </c>
      <c r="S71" s="794">
        <v>21.15</v>
      </c>
      <c r="T71" s="165" t="s">
        <v>56</v>
      </c>
      <c r="U71" s="196">
        <f t="shared" si="19"/>
        <v>10</v>
      </c>
      <c r="V71" s="168" t="str">
        <f t="shared" si="15"/>
        <v>-</v>
      </c>
      <c r="W71" s="168">
        <f t="shared" si="16"/>
        <v>21.15</v>
      </c>
      <c r="X71" s="168" t="str">
        <f t="shared" si="17"/>
        <v>-</v>
      </c>
      <c r="Y71" s="168" t="str">
        <f t="shared" si="18"/>
        <v>-</v>
      </c>
      <c r="AD71" s="608">
        <f t="shared" si="27"/>
        <v>44958.4375</v>
      </c>
      <c r="AE71" s="607">
        <f t="shared" si="28"/>
        <v>22.391999999999999</v>
      </c>
      <c r="AF71" s="196">
        <f t="shared" si="33"/>
        <v>10</v>
      </c>
      <c r="AG71" s="168" t="str">
        <f t="shared" si="29"/>
        <v>-</v>
      </c>
      <c r="AH71" s="168">
        <f t="shared" si="30"/>
        <v>22.391999999999999</v>
      </c>
      <c r="AI71" s="168" t="str">
        <f t="shared" si="31"/>
        <v>-</v>
      </c>
      <c r="AJ71" s="168" t="str">
        <f t="shared" si="32"/>
        <v>-</v>
      </c>
      <c r="AK71" s="198"/>
      <c r="AM71" s="790">
        <v>44958.438888888886</v>
      </c>
      <c r="AN71" s="789">
        <v>1</v>
      </c>
      <c r="AO71" s="789">
        <v>3</v>
      </c>
      <c r="AP71" s="789" t="s">
        <v>469</v>
      </c>
      <c r="AQ71" s="789">
        <v>328.90292699999998</v>
      </c>
      <c r="AR71" s="789">
        <v>179763</v>
      </c>
      <c r="AS71" s="789">
        <v>138898</v>
      </c>
      <c r="AT71" s="789">
        <v>22.385000000000002</v>
      </c>
      <c r="AV71" s="788">
        <v>44958.438888888886</v>
      </c>
      <c r="AW71" s="787">
        <v>1</v>
      </c>
      <c r="AX71" s="786">
        <v>3</v>
      </c>
      <c r="AY71" s="786" t="s">
        <v>469</v>
      </c>
      <c r="AZ71" s="863">
        <v>328.3</v>
      </c>
      <c r="BB71" s="793" t="str">
        <f t="shared" si="23"/>
        <v>--</v>
      </c>
      <c r="BC71" s="791">
        <f t="shared" si="24"/>
        <v>328.90292699999998</v>
      </c>
      <c r="BD71" s="814">
        <v>86</v>
      </c>
      <c r="BE71" s="793"/>
      <c r="BF71" s="819"/>
      <c r="BH71" s="793" t="str">
        <f t="shared" si="25"/>
        <v>--</v>
      </c>
      <c r="BI71" s="807">
        <f t="shared" si="26"/>
        <v>328.3</v>
      </c>
      <c r="BJ71" s="814">
        <v>86</v>
      </c>
      <c r="BK71" s="793"/>
      <c r="BL71" s="807"/>
      <c r="BQ71" s="797"/>
      <c r="BR71" s="791"/>
      <c r="BS71" s="791"/>
      <c r="BT71" s="791"/>
      <c r="CA71" s="797"/>
      <c r="CB71" s="803"/>
      <c r="CC71" s="804"/>
    </row>
    <row r="72" spans="2:81" ht="15.75" thickTop="1" x14ac:dyDescent="0.25">
      <c r="B72" s="795">
        <v>44958.434999999998</v>
      </c>
      <c r="C72" s="794">
        <v>854.37</v>
      </c>
      <c r="D72" s="551"/>
      <c r="N72" s="517"/>
      <c r="O72" s="796">
        <v>44958</v>
      </c>
      <c r="P72" s="226">
        <v>0.44195601851851851</v>
      </c>
      <c r="Q72" s="794">
        <v>31.8</v>
      </c>
      <c r="R72" s="165" t="s">
        <v>21</v>
      </c>
      <c r="S72" s="794">
        <v>21.15</v>
      </c>
      <c r="T72" s="165" t="s">
        <v>56</v>
      </c>
      <c r="U72" s="196">
        <f t="shared" si="19"/>
        <v>10</v>
      </c>
      <c r="V72" s="168" t="str">
        <f t="shared" si="15"/>
        <v>-</v>
      </c>
      <c r="W72" s="168">
        <f t="shared" si="16"/>
        <v>21.15</v>
      </c>
      <c r="X72" s="168" t="str">
        <f t="shared" si="17"/>
        <v>-</v>
      </c>
      <c r="Y72" s="168" t="str">
        <f t="shared" si="18"/>
        <v>-</v>
      </c>
      <c r="AD72" s="608">
        <f t="shared" si="27"/>
        <v>44958.438194444447</v>
      </c>
      <c r="AE72" s="607">
        <f t="shared" si="28"/>
        <v>22.39</v>
      </c>
      <c r="AF72" s="196">
        <f t="shared" si="33"/>
        <v>10</v>
      </c>
      <c r="AG72" s="168" t="str">
        <f t="shared" si="29"/>
        <v>-</v>
      </c>
      <c r="AH72" s="168">
        <f t="shared" si="30"/>
        <v>22.39</v>
      </c>
      <c r="AI72" s="168" t="str">
        <f t="shared" si="31"/>
        <v>-</v>
      </c>
      <c r="AJ72" s="168" t="str">
        <f t="shared" si="32"/>
        <v>-</v>
      </c>
      <c r="AK72" s="198"/>
      <c r="AM72" s="790">
        <v>44958.438888888886</v>
      </c>
      <c r="AN72" s="789">
        <v>1</v>
      </c>
      <c r="AO72" s="789">
        <v>3</v>
      </c>
      <c r="AP72" s="789" t="s">
        <v>469</v>
      </c>
      <c r="AQ72" s="789">
        <v>328.22388799999999</v>
      </c>
      <c r="AR72" s="789">
        <v>181025</v>
      </c>
      <c r="AS72" s="789">
        <v>137913</v>
      </c>
      <c r="AT72" s="789">
        <v>22.384</v>
      </c>
      <c r="AV72" s="788">
        <v>44958.438888888886</v>
      </c>
      <c r="AW72" s="787">
        <v>1</v>
      </c>
      <c r="AX72" s="786">
        <v>3</v>
      </c>
      <c r="AY72" s="786" t="s">
        <v>469</v>
      </c>
      <c r="AZ72" s="863">
        <v>327.60000000000002</v>
      </c>
      <c r="BB72" s="793" t="str">
        <f t="shared" si="23"/>
        <v>--</v>
      </c>
      <c r="BC72" s="791">
        <f t="shared" si="24"/>
        <v>328.22388799999999</v>
      </c>
      <c r="BD72" s="814">
        <v>87</v>
      </c>
      <c r="BE72" s="793"/>
      <c r="BF72" s="819"/>
      <c r="BH72" s="793" t="str">
        <f t="shared" si="25"/>
        <v>--</v>
      </c>
      <c r="BI72" s="807">
        <f t="shared" si="26"/>
        <v>327.60000000000002</v>
      </c>
      <c r="BJ72" s="814">
        <v>87</v>
      </c>
      <c r="BK72" s="793"/>
      <c r="BL72" s="807"/>
      <c r="BQ72" s="797"/>
      <c r="BR72" s="791"/>
      <c r="BS72" s="791"/>
      <c r="BT72" s="791"/>
      <c r="CA72" s="797"/>
      <c r="CB72" s="803"/>
      <c r="CC72" s="804"/>
    </row>
    <row r="73" spans="2:81" x14ac:dyDescent="0.25">
      <c r="B73" s="795">
        <v>44958.436041666668</v>
      </c>
      <c r="C73" s="794">
        <v>854.37</v>
      </c>
      <c r="D73" s="551"/>
      <c r="E73" s="552" t="s">
        <v>251</v>
      </c>
      <c r="F73" s="564"/>
      <c r="G73" s="565"/>
      <c r="H73" s="565"/>
      <c r="N73" s="517"/>
      <c r="O73" s="796">
        <v>44958</v>
      </c>
      <c r="P73" s="226">
        <v>0.44265046296296301</v>
      </c>
      <c r="Q73" s="794">
        <v>32</v>
      </c>
      <c r="R73" s="165" t="s">
        <v>21</v>
      </c>
      <c r="S73" s="794">
        <v>21.15</v>
      </c>
      <c r="T73" s="165" t="s">
        <v>56</v>
      </c>
      <c r="U73" s="196">
        <f t="shared" si="19"/>
        <v>10</v>
      </c>
      <c r="V73" s="168" t="str">
        <f t="shared" si="15"/>
        <v>-</v>
      </c>
      <c r="W73" s="168">
        <f t="shared" si="16"/>
        <v>21.15</v>
      </c>
      <c r="X73" s="168" t="str">
        <f t="shared" si="17"/>
        <v>-</v>
      </c>
      <c r="Y73" s="168" t="str">
        <f t="shared" si="18"/>
        <v>-</v>
      </c>
      <c r="AD73" s="608">
        <f t="shared" si="27"/>
        <v>44958.438194444447</v>
      </c>
      <c r="AE73" s="607">
        <f t="shared" si="28"/>
        <v>22.387</v>
      </c>
      <c r="AF73" s="196">
        <f t="shared" si="33"/>
        <v>10</v>
      </c>
      <c r="AG73" s="168" t="str">
        <f t="shared" si="29"/>
        <v>-</v>
      </c>
      <c r="AH73" s="168">
        <f t="shared" si="30"/>
        <v>22.387</v>
      </c>
      <c r="AI73" s="168" t="str">
        <f t="shared" si="31"/>
        <v>-</v>
      </c>
      <c r="AJ73" s="168" t="str">
        <f t="shared" si="32"/>
        <v>-</v>
      </c>
      <c r="AK73" s="198"/>
      <c r="AM73" s="790">
        <v>44958.439583333333</v>
      </c>
      <c r="AN73" s="789">
        <v>1</v>
      </c>
      <c r="AO73" s="789">
        <v>3</v>
      </c>
      <c r="AP73" s="789" t="s">
        <v>469</v>
      </c>
      <c r="AQ73" s="789">
        <v>327.37087200000002</v>
      </c>
      <c r="AR73" s="789">
        <v>179756</v>
      </c>
      <c r="AS73" s="789">
        <v>138888</v>
      </c>
      <c r="AT73" s="789">
        <v>22.381</v>
      </c>
      <c r="AV73" s="788">
        <v>44958.439583333333</v>
      </c>
      <c r="AW73" s="787">
        <v>1</v>
      </c>
      <c r="AX73" s="786">
        <v>3</v>
      </c>
      <c r="AY73" s="786" t="s">
        <v>469</v>
      </c>
      <c r="AZ73" s="863">
        <v>326.3</v>
      </c>
      <c r="BB73" s="793" t="str">
        <f t="shared" si="23"/>
        <v>--</v>
      </c>
      <c r="BC73" s="791">
        <f t="shared" si="24"/>
        <v>327.37087200000002</v>
      </c>
      <c r="BD73" s="814">
        <v>88</v>
      </c>
      <c r="BE73" s="793"/>
      <c r="BF73" s="819"/>
      <c r="BH73" s="793" t="str">
        <f t="shared" si="25"/>
        <v>--</v>
      </c>
      <c r="BI73" s="807">
        <f t="shared" si="26"/>
        <v>326.3</v>
      </c>
      <c r="BJ73" s="814">
        <v>88</v>
      </c>
      <c r="BK73" s="793"/>
      <c r="BL73" s="807"/>
      <c r="BQ73" s="797"/>
      <c r="BR73" s="791"/>
      <c r="BS73" s="791"/>
      <c r="BT73" s="791"/>
      <c r="CA73" s="797"/>
      <c r="CB73" s="803"/>
      <c r="CC73" s="804"/>
    </row>
    <row r="74" spans="2:81" x14ac:dyDescent="0.25">
      <c r="B74" s="795">
        <v>44958.437083333331</v>
      </c>
      <c r="C74" s="794">
        <v>854.34</v>
      </c>
      <c r="D74" s="551"/>
      <c r="N74" s="517"/>
      <c r="O74" s="796">
        <v>44958</v>
      </c>
      <c r="P74" s="226">
        <v>0.4433449074074074</v>
      </c>
      <c r="Q74" s="794">
        <v>31.8</v>
      </c>
      <c r="R74" s="165" t="s">
        <v>21</v>
      </c>
      <c r="S74" s="794">
        <v>21.15</v>
      </c>
      <c r="T74" s="165" t="s">
        <v>56</v>
      </c>
      <c r="U74" s="196">
        <f t="shared" si="19"/>
        <v>10</v>
      </c>
      <c r="V74" s="168" t="str">
        <f t="shared" si="15"/>
        <v>-</v>
      </c>
      <c r="W74" s="168">
        <f t="shared" si="16"/>
        <v>21.15</v>
      </c>
      <c r="X74" s="168" t="str">
        <f t="shared" si="17"/>
        <v>-</v>
      </c>
      <c r="Y74" s="168" t="str">
        <f t="shared" si="18"/>
        <v>-</v>
      </c>
      <c r="AD74" s="608">
        <f t="shared" si="27"/>
        <v>44958.438888888886</v>
      </c>
      <c r="AE74" s="607">
        <f t="shared" si="28"/>
        <v>22.385000000000002</v>
      </c>
      <c r="AF74" s="196">
        <f t="shared" si="33"/>
        <v>10</v>
      </c>
      <c r="AG74" s="168" t="str">
        <f t="shared" si="29"/>
        <v>-</v>
      </c>
      <c r="AH74" s="168">
        <f t="shared" si="30"/>
        <v>22.385000000000002</v>
      </c>
      <c r="AI74" s="168" t="str">
        <f t="shared" si="31"/>
        <v>-</v>
      </c>
      <c r="AJ74" s="168" t="str">
        <f t="shared" si="32"/>
        <v>-</v>
      </c>
      <c r="AK74" s="198"/>
      <c r="AM74" s="790">
        <v>44958.439583333333</v>
      </c>
      <c r="AN74" s="789">
        <v>1</v>
      </c>
      <c r="AO74" s="789">
        <v>3</v>
      </c>
      <c r="AP74" s="789" t="s">
        <v>469</v>
      </c>
      <c r="AQ74" s="789">
        <v>327.11729200000002</v>
      </c>
      <c r="AR74" s="789">
        <v>181029</v>
      </c>
      <c r="AS74" s="789">
        <v>137918</v>
      </c>
      <c r="AT74" s="789">
        <v>22.38</v>
      </c>
      <c r="AV74" s="788">
        <v>44958.439583333333</v>
      </c>
      <c r="AW74" s="787">
        <v>1</v>
      </c>
      <c r="AX74" s="786">
        <v>3</v>
      </c>
      <c r="AY74" s="786" t="s">
        <v>469</v>
      </c>
      <c r="AZ74" s="863">
        <v>325.7</v>
      </c>
      <c r="BB74" s="793" t="str">
        <f t="shared" si="23"/>
        <v>--</v>
      </c>
      <c r="BC74" s="791">
        <f t="shared" si="24"/>
        <v>327.11729200000002</v>
      </c>
      <c r="BD74" s="814">
        <v>91</v>
      </c>
      <c r="BE74" s="793"/>
      <c r="BF74" s="819"/>
      <c r="BH74" s="793" t="str">
        <f t="shared" si="25"/>
        <v>--</v>
      </c>
      <c r="BI74" s="807">
        <f t="shared" si="26"/>
        <v>325.7</v>
      </c>
      <c r="BJ74" s="814">
        <v>91</v>
      </c>
      <c r="BK74" s="793"/>
      <c r="BL74" s="807"/>
      <c r="BQ74" s="797"/>
      <c r="BR74" s="791"/>
      <c r="BS74" s="791"/>
      <c r="BT74" s="791"/>
      <c r="CA74" s="797"/>
      <c r="CB74" s="803"/>
      <c r="CC74" s="804"/>
    </row>
    <row r="75" spans="2:81" x14ac:dyDescent="0.25">
      <c r="B75" s="795">
        <v>44958.438125000001</v>
      </c>
      <c r="C75" s="794">
        <v>854.33</v>
      </c>
      <c r="D75" s="551"/>
      <c r="E75" s="566" t="s">
        <v>250</v>
      </c>
      <c r="L75" s="517"/>
      <c r="M75" s="517"/>
      <c r="O75" s="796">
        <v>44958</v>
      </c>
      <c r="P75" s="226">
        <v>0.44403935185185189</v>
      </c>
      <c r="Q75" s="794">
        <v>31.9</v>
      </c>
      <c r="R75" s="165" t="s">
        <v>21</v>
      </c>
      <c r="S75" s="794">
        <v>21.15</v>
      </c>
      <c r="T75" s="165" t="s">
        <v>56</v>
      </c>
      <c r="U75" s="196">
        <f t="shared" si="19"/>
        <v>10</v>
      </c>
      <c r="V75" s="168" t="str">
        <f t="shared" si="15"/>
        <v>-</v>
      </c>
      <c r="W75" s="168">
        <f t="shared" si="16"/>
        <v>21.15</v>
      </c>
      <c r="X75" s="168" t="str">
        <f t="shared" si="17"/>
        <v>-</v>
      </c>
      <c r="Y75" s="168" t="str">
        <f t="shared" si="18"/>
        <v>-</v>
      </c>
      <c r="AD75" s="608">
        <f t="shared" si="27"/>
        <v>44958.438888888886</v>
      </c>
      <c r="AE75" s="607">
        <f t="shared" si="28"/>
        <v>22.384</v>
      </c>
      <c r="AF75" s="196">
        <f t="shared" si="33"/>
        <v>10</v>
      </c>
      <c r="AG75" s="168" t="str">
        <f t="shared" si="29"/>
        <v>-</v>
      </c>
      <c r="AH75" s="168">
        <f t="shared" si="30"/>
        <v>22.384</v>
      </c>
      <c r="AI75" s="168" t="str">
        <f t="shared" si="31"/>
        <v>-</v>
      </c>
      <c r="AJ75" s="168" t="str">
        <f t="shared" si="32"/>
        <v>-</v>
      </c>
      <c r="AK75" s="198"/>
      <c r="AM75" s="790">
        <v>44958.44027777778</v>
      </c>
      <c r="AN75" s="789">
        <v>1</v>
      </c>
      <c r="AO75" s="789">
        <v>3</v>
      </c>
      <c r="AP75" s="789" t="s">
        <v>469</v>
      </c>
      <c r="AQ75" s="789">
        <v>326.953641</v>
      </c>
      <c r="AR75" s="789">
        <v>179753</v>
      </c>
      <c r="AS75" s="789">
        <v>138885</v>
      </c>
      <c r="AT75" s="789">
        <v>22.376999999999999</v>
      </c>
      <c r="AV75" s="788">
        <v>44958.44027777778</v>
      </c>
      <c r="AW75" s="787">
        <v>1</v>
      </c>
      <c r="AX75" s="786">
        <v>3</v>
      </c>
      <c r="AY75" s="786" t="s">
        <v>469</v>
      </c>
      <c r="AZ75" s="863">
        <v>326.2</v>
      </c>
      <c r="BB75" s="793" t="str">
        <f t="shared" si="23"/>
        <v>--</v>
      </c>
      <c r="BC75" s="791">
        <f t="shared" si="24"/>
        <v>326.953641</v>
      </c>
      <c r="BD75" s="814">
        <v>92</v>
      </c>
      <c r="BE75" s="793"/>
      <c r="BF75" s="819"/>
      <c r="BH75" s="793" t="str">
        <f t="shared" si="25"/>
        <v>--</v>
      </c>
      <c r="BI75" s="807">
        <f t="shared" si="26"/>
        <v>326.2</v>
      </c>
      <c r="BJ75" s="814">
        <v>92</v>
      </c>
      <c r="BK75" s="793"/>
      <c r="BL75" s="807"/>
      <c r="BQ75" s="797"/>
      <c r="BR75" s="791"/>
      <c r="BS75" s="791"/>
      <c r="BT75" s="791"/>
      <c r="CA75" s="797"/>
      <c r="CB75" s="803"/>
      <c r="CC75" s="804"/>
    </row>
    <row r="76" spans="2:81" x14ac:dyDescent="0.25">
      <c r="B76" s="795">
        <v>44958.439166666663</v>
      </c>
      <c r="C76" s="794">
        <v>854.3</v>
      </c>
      <c r="D76" s="551"/>
      <c r="E76" s="351" t="str">
        <f>Fotometro!B22</f>
        <v>Slope final*</v>
      </c>
      <c r="F76" s="359">
        <f>SLOPE(G6:G11,I6:I11)</f>
        <v>1.0008005574590684</v>
      </c>
      <c r="L76" s="517"/>
      <c r="M76" s="517"/>
      <c r="O76" s="796">
        <v>44958</v>
      </c>
      <c r="P76" s="226">
        <v>0.44473379629629628</v>
      </c>
      <c r="Q76" s="794">
        <v>32</v>
      </c>
      <c r="R76" s="165" t="s">
        <v>21</v>
      </c>
      <c r="S76" s="794">
        <v>21.15</v>
      </c>
      <c r="T76" s="165" t="s">
        <v>56</v>
      </c>
      <c r="U76" s="196">
        <f t="shared" si="19"/>
        <v>10</v>
      </c>
      <c r="V76" s="168" t="str">
        <f t="shared" si="15"/>
        <v>-</v>
      </c>
      <c r="W76" s="168">
        <f t="shared" si="16"/>
        <v>21.15</v>
      </c>
      <c r="X76" s="168" t="str">
        <f t="shared" si="17"/>
        <v>-</v>
      </c>
      <c r="Y76" s="168" t="str">
        <f t="shared" si="18"/>
        <v>-</v>
      </c>
      <c r="AA76" s="567"/>
      <c r="AB76" s="567"/>
      <c r="AD76" s="608">
        <f t="shared" si="27"/>
        <v>44958.439583333333</v>
      </c>
      <c r="AE76" s="607">
        <f t="shared" si="28"/>
        <v>22.381</v>
      </c>
      <c r="AF76" s="196">
        <f t="shared" si="33"/>
        <v>10</v>
      </c>
      <c r="AG76" s="168" t="str">
        <f t="shared" si="29"/>
        <v>-</v>
      </c>
      <c r="AH76" s="168">
        <f t="shared" si="30"/>
        <v>22.381</v>
      </c>
      <c r="AI76" s="168" t="str">
        <f t="shared" si="31"/>
        <v>-</v>
      </c>
      <c r="AJ76" s="168" t="str">
        <f t="shared" si="32"/>
        <v>-</v>
      </c>
      <c r="AK76" s="198"/>
      <c r="AM76" s="790">
        <v>44958.44027777778</v>
      </c>
      <c r="AN76" s="789">
        <v>1</v>
      </c>
      <c r="AO76" s="789">
        <v>3</v>
      </c>
      <c r="AP76" s="789" t="s">
        <v>469</v>
      </c>
      <c r="AQ76" s="789">
        <v>326.609734</v>
      </c>
      <c r="AR76" s="789">
        <v>181035</v>
      </c>
      <c r="AS76" s="789">
        <v>137925</v>
      </c>
      <c r="AT76" s="789">
        <v>22.373999999999999</v>
      </c>
      <c r="AV76" s="788">
        <v>44958.44027777778</v>
      </c>
      <c r="AW76" s="787">
        <v>1</v>
      </c>
      <c r="AX76" s="786">
        <v>3</v>
      </c>
      <c r="AY76" s="786" t="s">
        <v>469</v>
      </c>
      <c r="AZ76" s="863">
        <v>325.7</v>
      </c>
      <c r="BB76" s="793" t="str">
        <f t="shared" si="23"/>
        <v>--</v>
      </c>
      <c r="BC76" s="791">
        <f t="shared" si="24"/>
        <v>326.609734</v>
      </c>
      <c r="BD76" s="814">
        <v>93</v>
      </c>
      <c r="BE76" s="793"/>
      <c r="BF76" s="819"/>
      <c r="BH76" s="793" t="str">
        <f t="shared" si="25"/>
        <v>--</v>
      </c>
      <c r="BI76" s="807">
        <f t="shared" si="26"/>
        <v>325.7</v>
      </c>
      <c r="BJ76" s="814">
        <v>93</v>
      </c>
      <c r="BK76" s="793"/>
      <c r="BL76" s="807"/>
      <c r="BQ76" s="797"/>
      <c r="BR76" s="791"/>
      <c r="BS76" s="791"/>
      <c r="BT76" s="791"/>
      <c r="CA76" s="797"/>
      <c r="CB76" s="803"/>
      <c r="CC76" s="804"/>
    </row>
    <row r="77" spans="2:81" ht="15.75" thickBot="1" x14ac:dyDescent="0.3">
      <c r="B77" s="795">
        <v>44958.440208333333</v>
      </c>
      <c r="C77" s="794">
        <v>854.26</v>
      </c>
      <c r="D77" s="551"/>
      <c r="E77" s="351" t="str">
        <f>Fotometro!B23</f>
        <v>Offset final*</v>
      </c>
      <c r="F77" s="360">
        <f>INTERCEPT(G6:G11,I6:I11)</f>
        <v>0.24872965692301818</v>
      </c>
      <c r="L77" s="517"/>
      <c r="M77" s="517"/>
      <c r="O77" s="796">
        <v>44958</v>
      </c>
      <c r="P77" s="226">
        <v>0.44542824074074078</v>
      </c>
      <c r="Q77" s="794">
        <v>31.6</v>
      </c>
      <c r="R77" s="165" t="s">
        <v>21</v>
      </c>
      <c r="S77" s="794">
        <v>21.15</v>
      </c>
      <c r="T77" s="165" t="s">
        <v>56</v>
      </c>
      <c r="U77" s="196">
        <f t="shared" si="19"/>
        <v>10</v>
      </c>
      <c r="V77" s="168" t="str">
        <f t="shared" si="15"/>
        <v>-</v>
      </c>
      <c r="W77" s="168">
        <f t="shared" si="16"/>
        <v>21.15</v>
      </c>
      <c r="X77" s="168" t="str">
        <f t="shared" si="17"/>
        <v>-</v>
      </c>
      <c r="Y77" s="168" t="str">
        <f t="shared" si="18"/>
        <v>-</v>
      </c>
      <c r="AA77" s="567"/>
      <c r="AB77" s="567"/>
      <c r="AD77" s="608">
        <f t="shared" si="27"/>
        <v>44958.439583333333</v>
      </c>
      <c r="AE77" s="607">
        <f t="shared" si="28"/>
        <v>22.38</v>
      </c>
      <c r="AF77" s="196">
        <f t="shared" si="33"/>
        <v>10</v>
      </c>
      <c r="AG77" s="168" t="str">
        <f t="shared" si="29"/>
        <v>-</v>
      </c>
      <c r="AH77" s="168">
        <f t="shared" si="30"/>
        <v>22.38</v>
      </c>
      <c r="AI77" s="168" t="str">
        <f t="shared" si="31"/>
        <v>-</v>
      </c>
      <c r="AJ77" s="168" t="str">
        <f t="shared" si="32"/>
        <v>-</v>
      </c>
      <c r="AK77" s="198"/>
      <c r="AM77" s="790">
        <v>44958.440972222219</v>
      </c>
      <c r="AN77" s="789">
        <v>1</v>
      </c>
      <c r="AO77" s="789">
        <v>3</v>
      </c>
      <c r="AP77" s="789" t="s">
        <v>469</v>
      </c>
      <c r="AQ77" s="789">
        <v>325.99225999999999</v>
      </c>
      <c r="AR77" s="789">
        <v>179774</v>
      </c>
      <c r="AS77" s="789">
        <v>138898</v>
      </c>
      <c r="AT77" s="789">
        <v>22.373000000000001</v>
      </c>
      <c r="AV77" s="788">
        <v>44958.440972222219</v>
      </c>
      <c r="AW77" s="787">
        <v>1</v>
      </c>
      <c r="AX77" s="786">
        <v>3</v>
      </c>
      <c r="AY77" s="786" t="s">
        <v>469</v>
      </c>
      <c r="AZ77" s="863">
        <v>325.60000000000002</v>
      </c>
      <c r="BB77" s="793" t="str">
        <f t="shared" si="23"/>
        <v>--</v>
      </c>
      <c r="BC77" s="791">
        <f t="shared" si="24"/>
        <v>325.99225999999999</v>
      </c>
      <c r="BD77" s="814">
        <v>94</v>
      </c>
      <c r="BE77" s="793"/>
      <c r="BF77" s="819"/>
      <c r="BH77" s="793" t="str">
        <f t="shared" si="25"/>
        <v>--</v>
      </c>
      <c r="BI77" s="807">
        <f t="shared" si="26"/>
        <v>325.60000000000002</v>
      </c>
      <c r="BJ77" s="814">
        <v>94</v>
      </c>
      <c r="BK77" s="793"/>
      <c r="BL77" s="807"/>
      <c r="BQ77" s="797"/>
      <c r="BR77" s="791"/>
      <c r="BS77" s="791"/>
      <c r="BT77" s="791"/>
      <c r="CA77" s="797"/>
      <c r="CB77" s="803"/>
      <c r="CC77" s="804"/>
    </row>
    <row r="78" spans="2:81" ht="15.75" thickBot="1" x14ac:dyDescent="0.3">
      <c r="B78" s="795">
        <v>44958.441250000003</v>
      </c>
      <c r="C78" s="794">
        <v>854.24</v>
      </c>
      <c r="D78" s="551"/>
      <c r="E78" s="294" t="s">
        <v>2</v>
      </c>
      <c r="F78" s="295" t="s">
        <v>46</v>
      </c>
      <c r="L78" s="517"/>
      <c r="M78" s="517"/>
      <c r="O78" s="796">
        <v>44958</v>
      </c>
      <c r="P78" s="226">
        <v>0.44612268518518516</v>
      </c>
      <c r="Q78" s="794">
        <v>31.8</v>
      </c>
      <c r="R78" s="165" t="s">
        <v>21</v>
      </c>
      <c r="S78" s="794">
        <v>21.15</v>
      </c>
      <c r="T78" s="165" t="s">
        <v>56</v>
      </c>
      <c r="U78" s="196">
        <f t="shared" si="19"/>
        <v>10</v>
      </c>
      <c r="V78" s="168" t="str">
        <f t="shared" si="15"/>
        <v>-</v>
      </c>
      <c r="W78" s="168">
        <f t="shared" si="16"/>
        <v>21.15</v>
      </c>
      <c r="X78" s="168" t="str">
        <f t="shared" si="17"/>
        <v>-</v>
      </c>
      <c r="Y78" s="168" t="str">
        <f t="shared" si="18"/>
        <v>-</v>
      </c>
      <c r="AA78" s="567"/>
      <c r="AB78" s="567"/>
      <c r="AD78" s="608">
        <f t="shared" si="27"/>
        <v>44958.44027777778</v>
      </c>
      <c r="AE78" s="607">
        <f t="shared" si="28"/>
        <v>22.376999999999999</v>
      </c>
      <c r="AF78" s="196">
        <f t="shared" si="33"/>
        <v>10</v>
      </c>
      <c r="AG78" s="168" t="str">
        <f t="shared" si="29"/>
        <v>-</v>
      </c>
      <c r="AH78" s="168">
        <f t="shared" si="30"/>
        <v>22.376999999999999</v>
      </c>
      <c r="AI78" s="168" t="str">
        <f t="shared" si="31"/>
        <v>-</v>
      </c>
      <c r="AJ78" s="168" t="str">
        <f t="shared" si="32"/>
        <v>-</v>
      </c>
      <c r="AK78" s="198"/>
      <c r="AM78" s="790">
        <v>44958.441666666666</v>
      </c>
      <c r="AN78" s="789">
        <v>1</v>
      </c>
      <c r="AO78" s="789">
        <v>3</v>
      </c>
      <c r="AP78" s="789" t="s">
        <v>469</v>
      </c>
      <c r="AQ78" s="789">
        <v>325.73567400000002</v>
      </c>
      <c r="AR78" s="789">
        <v>181039</v>
      </c>
      <c r="AS78" s="789">
        <v>137930</v>
      </c>
      <c r="AT78" s="789">
        <v>22.373000000000001</v>
      </c>
      <c r="AV78" s="788">
        <v>44958.441666666666</v>
      </c>
      <c r="AW78" s="787">
        <v>1</v>
      </c>
      <c r="AX78" s="786">
        <v>3</v>
      </c>
      <c r="AY78" s="786" t="s">
        <v>469</v>
      </c>
      <c r="AZ78" s="863">
        <v>325.60000000000002</v>
      </c>
      <c r="BB78" s="793" t="str">
        <f t="shared" si="23"/>
        <v>--</v>
      </c>
      <c r="BC78" s="791">
        <f t="shared" si="24"/>
        <v>325.73567400000002</v>
      </c>
      <c r="BD78" s="814">
        <v>95</v>
      </c>
      <c r="BE78" s="793"/>
      <c r="BF78" s="819"/>
      <c r="BH78" s="793" t="str">
        <f t="shared" si="25"/>
        <v>--</v>
      </c>
      <c r="BI78" s="807">
        <f t="shared" si="26"/>
        <v>325.60000000000002</v>
      </c>
      <c r="BJ78" s="814">
        <v>95</v>
      </c>
      <c r="BK78" s="793"/>
      <c r="BL78" s="807"/>
      <c r="BQ78" s="797"/>
      <c r="BR78" s="791"/>
      <c r="BS78" s="791"/>
      <c r="BT78" s="791"/>
      <c r="CA78" s="797"/>
      <c r="CB78" s="803"/>
      <c r="CC78" s="804"/>
    </row>
    <row r="79" spans="2:81" x14ac:dyDescent="0.25">
      <c r="B79" s="795">
        <v>44958.442291666666</v>
      </c>
      <c r="C79" s="794">
        <v>854.23</v>
      </c>
      <c r="D79" s="551"/>
      <c r="E79" s="490">
        <f>G7</f>
        <v>47.223890375000011</v>
      </c>
      <c r="F79" s="490">
        <f>I7*$F$76+$F$77</f>
        <v>47.052418727193178</v>
      </c>
      <c r="I79" s="568"/>
      <c r="L79" s="517"/>
      <c r="M79" s="517"/>
      <c r="O79" s="796">
        <v>44958</v>
      </c>
      <c r="P79" s="226">
        <v>0.44681712962962966</v>
      </c>
      <c r="Q79" s="794">
        <v>31.5</v>
      </c>
      <c r="R79" s="165" t="s">
        <v>21</v>
      </c>
      <c r="S79" s="794">
        <v>21.15</v>
      </c>
      <c r="T79" s="165" t="s">
        <v>56</v>
      </c>
      <c r="U79" s="196">
        <f t="shared" si="19"/>
        <v>10</v>
      </c>
      <c r="V79" s="168" t="str">
        <f t="shared" si="15"/>
        <v>-</v>
      </c>
      <c r="W79" s="168">
        <f t="shared" si="16"/>
        <v>21.15</v>
      </c>
      <c r="X79" s="168" t="str">
        <f t="shared" si="17"/>
        <v>-</v>
      </c>
      <c r="Y79" s="168" t="str">
        <f t="shared" si="18"/>
        <v>-</v>
      </c>
      <c r="AA79" s="567"/>
      <c r="AB79" s="567"/>
      <c r="AD79" s="608">
        <f t="shared" si="27"/>
        <v>44958.44027777778</v>
      </c>
      <c r="AE79" s="607">
        <f t="shared" si="28"/>
        <v>22.373999999999999</v>
      </c>
      <c r="AF79" s="196">
        <f t="shared" si="33"/>
        <v>10</v>
      </c>
      <c r="AG79" s="168" t="str">
        <f t="shared" si="29"/>
        <v>-</v>
      </c>
      <c r="AH79" s="168">
        <f t="shared" si="30"/>
        <v>22.373999999999999</v>
      </c>
      <c r="AI79" s="168" t="str">
        <f t="shared" si="31"/>
        <v>-</v>
      </c>
      <c r="AJ79" s="168" t="str">
        <f t="shared" si="32"/>
        <v>-</v>
      </c>
      <c r="AK79" s="198"/>
      <c r="AM79" s="790">
        <v>44958.441666666666</v>
      </c>
      <c r="AN79" s="789">
        <v>1</v>
      </c>
      <c r="AO79" s="789">
        <v>3</v>
      </c>
      <c r="AP79" s="789" t="s">
        <v>469</v>
      </c>
      <c r="AQ79" s="789">
        <v>325.44515100000001</v>
      </c>
      <c r="AR79" s="789">
        <v>179777</v>
      </c>
      <c r="AS79" s="789">
        <v>138899</v>
      </c>
      <c r="AT79" s="789">
        <v>22.372</v>
      </c>
      <c r="AV79" s="788">
        <v>44958.441666666666</v>
      </c>
      <c r="AW79" s="787">
        <v>1</v>
      </c>
      <c r="AX79" s="786">
        <v>3</v>
      </c>
      <c r="AY79" s="786" t="s">
        <v>469</v>
      </c>
      <c r="AZ79" s="863">
        <v>325.39999999999998</v>
      </c>
      <c r="BB79" s="793" t="str">
        <f t="shared" si="23"/>
        <v>--</v>
      </c>
      <c r="BC79" s="791">
        <f t="shared" si="24"/>
        <v>325.44515100000001</v>
      </c>
      <c r="BD79" s="814">
        <v>96</v>
      </c>
      <c r="BE79" s="793"/>
      <c r="BF79" s="819"/>
      <c r="BH79" s="793" t="str">
        <f t="shared" si="25"/>
        <v>--</v>
      </c>
      <c r="BI79" s="807">
        <f t="shared" si="26"/>
        <v>325.39999999999998</v>
      </c>
      <c r="BJ79" s="814">
        <v>96</v>
      </c>
      <c r="BK79" s="793"/>
      <c r="BL79" s="807"/>
      <c r="BQ79" s="797"/>
      <c r="BR79" s="791"/>
      <c r="BS79" s="791"/>
      <c r="BT79" s="791"/>
      <c r="CA79" s="797"/>
      <c r="CB79" s="803"/>
      <c r="CC79" s="804"/>
    </row>
    <row r="80" spans="2:81" x14ac:dyDescent="0.25">
      <c r="B80" s="795">
        <v>44958.443333333336</v>
      </c>
      <c r="C80" s="794">
        <v>854.21</v>
      </c>
      <c r="D80" s="551"/>
      <c r="E80" s="490">
        <f>G8</f>
        <v>166.29826800000001</v>
      </c>
      <c r="F80" s="490">
        <f>I8*$F$76+$F$77</f>
        <v>166.06887202092241</v>
      </c>
      <c r="I80" s="568"/>
      <c r="N80" s="517"/>
      <c r="O80" s="796">
        <v>44958</v>
      </c>
      <c r="P80" s="226">
        <v>0.44751157407407405</v>
      </c>
      <c r="Q80" s="794">
        <v>31.5</v>
      </c>
      <c r="R80" s="165" t="s">
        <v>21</v>
      </c>
      <c r="S80" s="794">
        <v>21.15</v>
      </c>
      <c r="T80" s="165" t="s">
        <v>56</v>
      </c>
      <c r="U80" s="196">
        <f t="shared" si="19"/>
        <v>10</v>
      </c>
      <c r="V80" s="168" t="str">
        <f t="shared" si="15"/>
        <v>-</v>
      </c>
      <c r="W80" s="168">
        <f t="shared" si="16"/>
        <v>21.15</v>
      </c>
      <c r="X80" s="168" t="str">
        <f t="shared" si="17"/>
        <v>-</v>
      </c>
      <c r="Y80" s="168" t="str">
        <f t="shared" si="18"/>
        <v>-</v>
      </c>
      <c r="AA80" s="567"/>
      <c r="AB80" s="567"/>
      <c r="AD80" s="608">
        <f t="shared" si="27"/>
        <v>44958.440972222219</v>
      </c>
      <c r="AE80" s="607">
        <f t="shared" si="28"/>
        <v>22.373000000000001</v>
      </c>
      <c r="AF80" s="196">
        <f t="shared" si="33"/>
        <v>10</v>
      </c>
      <c r="AG80" s="168" t="str">
        <f t="shared" si="29"/>
        <v>-</v>
      </c>
      <c r="AH80" s="168">
        <f t="shared" si="30"/>
        <v>22.373000000000001</v>
      </c>
      <c r="AI80" s="168" t="str">
        <f t="shared" si="31"/>
        <v>-</v>
      </c>
      <c r="AJ80" s="168" t="str">
        <f t="shared" si="32"/>
        <v>-</v>
      </c>
      <c r="AK80" s="198"/>
      <c r="AM80" s="790">
        <v>44958.442361111112</v>
      </c>
      <c r="AN80" s="789">
        <v>1</v>
      </c>
      <c r="AO80" s="789">
        <v>3</v>
      </c>
      <c r="AP80" s="789">
        <v>0</v>
      </c>
      <c r="AQ80" s="789">
        <v>325.36310800000001</v>
      </c>
      <c r="AR80" s="789">
        <v>181043</v>
      </c>
      <c r="AS80" s="789">
        <v>137934</v>
      </c>
      <c r="AT80" s="789">
        <v>22.373999999999999</v>
      </c>
      <c r="AV80" s="788">
        <v>44958.442361111112</v>
      </c>
      <c r="AW80" s="787">
        <v>1</v>
      </c>
      <c r="AX80" s="786">
        <v>3</v>
      </c>
      <c r="AY80" s="786">
        <v>0</v>
      </c>
      <c r="AZ80" s="863">
        <v>325.10000000000002</v>
      </c>
      <c r="BB80" s="793">
        <f t="shared" si="23"/>
        <v>30</v>
      </c>
      <c r="BC80" s="791">
        <f t="shared" si="24"/>
        <v>325.36310800000001</v>
      </c>
      <c r="BD80" s="814">
        <v>97</v>
      </c>
      <c r="BE80" s="793"/>
      <c r="BF80" s="819"/>
      <c r="BH80" s="793">
        <f t="shared" si="25"/>
        <v>30</v>
      </c>
      <c r="BI80" s="807">
        <f t="shared" si="26"/>
        <v>325.10000000000002</v>
      </c>
      <c r="BJ80" s="814">
        <v>97</v>
      </c>
      <c r="BK80" s="793"/>
      <c r="BL80" s="807"/>
      <c r="BQ80" s="797"/>
      <c r="BR80" s="791"/>
      <c r="BS80" s="791"/>
      <c r="BT80" s="791"/>
      <c r="CA80" s="797"/>
      <c r="CB80" s="803"/>
      <c r="CC80" s="804"/>
    </row>
    <row r="81" spans="2:81" x14ac:dyDescent="0.25">
      <c r="B81" s="795">
        <v>44958.444374999999</v>
      </c>
      <c r="C81" s="794">
        <v>854.2</v>
      </c>
      <c r="D81" s="551"/>
      <c r="E81" s="490">
        <f>G9</f>
        <v>324.771935875</v>
      </c>
      <c r="F81" s="490">
        <f>I9*$F$76+$F$77</f>
        <v>324.85839046877186</v>
      </c>
      <c r="N81" s="517"/>
      <c r="O81" s="796">
        <v>44958</v>
      </c>
      <c r="P81" s="226">
        <v>0.44820601851851855</v>
      </c>
      <c r="Q81" s="794">
        <v>31.5</v>
      </c>
      <c r="R81" s="165" t="s">
        <v>21</v>
      </c>
      <c r="S81" s="794">
        <v>21.1</v>
      </c>
      <c r="T81" s="165" t="s">
        <v>56</v>
      </c>
      <c r="U81" s="196">
        <f t="shared" si="19"/>
        <v>10</v>
      </c>
      <c r="V81" s="168" t="str">
        <f t="shared" si="15"/>
        <v>-</v>
      </c>
      <c r="W81" s="168">
        <f t="shared" si="16"/>
        <v>21.1</v>
      </c>
      <c r="X81" s="168" t="str">
        <f t="shared" si="17"/>
        <v>-</v>
      </c>
      <c r="Y81" s="168" t="str">
        <f t="shared" si="18"/>
        <v>-</v>
      </c>
      <c r="AD81" s="608">
        <f t="shared" si="27"/>
        <v>44958.441666666666</v>
      </c>
      <c r="AE81" s="607">
        <f t="shared" si="28"/>
        <v>22.373000000000001</v>
      </c>
      <c r="AF81" s="196">
        <f t="shared" si="33"/>
        <v>10</v>
      </c>
      <c r="AG81" s="168" t="str">
        <f t="shared" si="29"/>
        <v>-</v>
      </c>
      <c r="AH81" s="168">
        <f t="shared" si="30"/>
        <v>22.373000000000001</v>
      </c>
      <c r="AI81" s="168" t="str">
        <f t="shared" si="31"/>
        <v>-</v>
      </c>
      <c r="AJ81" s="168" t="str">
        <f t="shared" si="32"/>
        <v>-</v>
      </c>
      <c r="AK81" s="198"/>
      <c r="AM81" s="790">
        <v>44958.443055555559</v>
      </c>
      <c r="AN81" s="789">
        <v>1</v>
      </c>
      <c r="AO81" s="789">
        <v>3</v>
      </c>
      <c r="AP81" s="789">
        <v>1</v>
      </c>
      <c r="AQ81" s="789">
        <v>325.12229600000001</v>
      </c>
      <c r="AR81" s="789">
        <v>179786</v>
      </c>
      <c r="AS81" s="789">
        <v>138905</v>
      </c>
      <c r="AT81" s="789">
        <v>22.373000000000001</v>
      </c>
      <c r="AV81" s="788">
        <v>44958.443055555559</v>
      </c>
      <c r="AW81" s="787">
        <v>1</v>
      </c>
      <c r="AX81" s="786">
        <v>3</v>
      </c>
      <c r="AY81" s="786">
        <v>1</v>
      </c>
      <c r="AZ81" s="863">
        <v>325</v>
      </c>
      <c r="BB81" s="793">
        <f t="shared" si="23"/>
        <v>31</v>
      </c>
      <c r="BC81" s="791">
        <f t="shared" si="24"/>
        <v>325.12229600000001</v>
      </c>
      <c r="BD81" s="814">
        <v>98</v>
      </c>
      <c r="BE81" s="793"/>
      <c r="BF81" s="819"/>
      <c r="BH81" s="793">
        <f t="shared" si="25"/>
        <v>31</v>
      </c>
      <c r="BI81" s="807">
        <f t="shared" si="26"/>
        <v>325</v>
      </c>
      <c r="BJ81" s="814">
        <v>98</v>
      </c>
      <c r="BK81" s="793"/>
      <c r="BL81" s="807"/>
      <c r="BQ81" s="797"/>
      <c r="BR81" s="791"/>
      <c r="BS81" s="791"/>
      <c r="BT81" s="791"/>
      <c r="CA81" s="797"/>
      <c r="CB81" s="803"/>
      <c r="CC81" s="804"/>
    </row>
    <row r="82" spans="2:81" x14ac:dyDescent="0.25">
      <c r="B82" s="795">
        <v>44958.445416666669</v>
      </c>
      <c r="C82" s="794">
        <v>854.16</v>
      </c>
      <c r="D82" s="551"/>
      <c r="E82" s="490">
        <f>G10</f>
        <v>464.40629325000003</v>
      </c>
      <c r="F82" s="490">
        <f>I10*$F$76+$F$77</f>
        <v>464.4450482203755</v>
      </c>
      <c r="N82" s="517"/>
      <c r="O82" s="796">
        <v>44958</v>
      </c>
      <c r="P82" s="226">
        <v>0.44890046296296293</v>
      </c>
      <c r="Q82" s="794">
        <v>31.5</v>
      </c>
      <c r="R82" s="165" t="s">
        <v>21</v>
      </c>
      <c r="S82" s="794">
        <v>21.1</v>
      </c>
      <c r="T82" s="165" t="s">
        <v>56</v>
      </c>
      <c r="U82" s="196">
        <f t="shared" si="19"/>
        <v>10</v>
      </c>
      <c r="V82" s="168" t="str">
        <f t="shared" si="15"/>
        <v>-</v>
      </c>
      <c r="W82" s="168">
        <f t="shared" si="16"/>
        <v>21.1</v>
      </c>
      <c r="X82" s="168" t="str">
        <f t="shared" si="17"/>
        <v>-</v>
      </c>
      <c r="Y82" s="168" t="str">
        <f t="shared" si="18"/>
        <v>-</v>
      </c>
      <c r="AD82" s="608">
        <f t="shared" si="27"/>
        <v>44958.441666666666</v>
      </c>
      <c r="AE82" s="607">
        <f t="shared" si="28"/>
        <v>22.372</v>
      </c>
      <c r="AF82" s="196">
        <f t="shared" si="33"/>
        <v>10</v>
      </c>
      <c r="AG82" s="168" t="str">
        <f t="shared" si="29"/>
        <v>-</v>
      </c>
      <c r="AH82" s="168">
        <f t="shared" si="30"/>
        <v>22.372</v>
      </c>
      <c r="AI82" s="168" t="str">
        <f t="shared" si="31"/>
        <v>-</v>
      </c>
      <c r="AJ82" s="168" t="str">
        <f t="shared" si="32"/>
        <v>-</v>
      </c>
      <c r="AK82" s="198"/>
      <c r="AM82" s="790">
        <v>44958.443055555559</v>
      </c>
      <c r="AN82" s="789">
        <v>1</v>
      </c>
      <c r="AO82" s="789">
        <v>3</v>
      </c>
      <c r="AP82" s="789">
        <v>2</v>
      </c>
      <c r="AQ82" s="789">
        <v>325.35447699999997</v>
      </c>
      <c r="AR82" s="789">
        <v>181052</v>
      </c>
      <c r="AS82" s="789">
        <v>137940</v>
      </c>
      <c r="AT82" s="789">
        <v>22.373000000000001</v>
      </c>
      <c r="AV82" s="788">
        <v>44958.443055555559</v>
      </c>
      <c r="AW82" s="787">
        <v>1</v>
      </c>
      <c r="AX82" s="786">
        <v>3</v>
      </c>
      <c r="AY82" s="786">
        <v>2</v>
      </c>
      <c r="AZ82" s="863">
        <v>324.3</v>
      </c>
      <c r="BB82" s="793">
        <f t="shared" si="23"/>
        <v>32</v>
      </c>
      <c r="BC82" s="791">
        <f t="shared" si="24"/>
        <v>325.35447699999997</v>
      </c>
      <c r="BD82" s="814">
        <v>101</v>
      </c>
      <c r="BE82" s="793"/>
      <c r="BF82" s="819"/>
      <c r="BH82" s="793">
        <f t="shared" si="25"/>
        <v>32</v>
      </c>
      <c r="BI82" s="807">
        <f t="shared" si="26"/>
        <v>324.3</v>
      </c>
      <c r="BJ82" s="814">
        <v>101</v>
      </c>
      <c r="BK82" s="793"/>
      <c r="BL82" s="807"/>
      <c r="BQ82" s="797"/>
      <c r="BR82" s="791"/>
      <c r="BS82" s="791"/>
      <c r="BT82" s="791"/>
      <c r="CA82" s="797"/>
      <c r="CB82" s="803"/>
      <c r="CC82" s="804"/>
    </row>
    <row r="83" spans="2:81" x14ac:dyDescent="0.25">
      <c r="B83" s="795">
        <v>44958.446458333332</v>
      </c>
      <c r="C83" s="794">
        <v>854.15</v>
      </c>
      <c r="D83" s="551"/>
      <c r="N83" s="517"/>
      <c r="O83" s="796">
        <v>44958</v>
      </c>
      <c r="P83" s="226">
        <v>0.44959490740740743</v>
      </c>
      <c r="Q83" s="794">
        <v>31.5</v>
      </c>
      <c r="R83" s="165" t="s">
        <v>21</v>
      </c>
      <c r="S83" s="794">
        <v>21.1</v>
      </c>
      <c r="T83" s="165" t="s">
        <v>56</v>
      </c>
      <c r="U83" s="196">
        <f t="shared" si="19"/>
        <v>10</v>
      </c>
      <c r="V83" s="168" t="str">
        <f t="shared" si="15"/>
        <v>-</v>
      </c>
      <c r="W83" s="168">
        <f t="shared" si="16"/>
        <v>21.1</v>
      </c>
      <c r="X83" s="168" t="str">
        <f t="shared" si="17"/>
        <v>-</v>
      </c>
      <c r="Y83" s="168" t="str">
        <f t="shared" si="18"/>
        <v>-</v>
      </c>
      <c r="AD83" s="608">
        <f t="shared" si="27"/>
        <v>44958.442361111112</v>
      </c>
      <c r="AE83" s="607">
        <f t="shared" si="28"/>
        <v>22.373999999999999</v>
      </c>
      <c r="AF83" s="196">
        <f t="shared" si="33"/>
        <v>10</v>
      </c>
      <c r="AG83" s="168" t="str">
        <f t="shared" si="29"/>
        <v>-</v>
      </c>
      <c r="AH83" s="168">
        <f t="shared" si="30"/>
        <v>22.373999999999999</v>
      </c>
      <c r="AI83" s="168" t="str">
        <f t="shared" si="31"/>
        <v>-</v>
      </c>
      <c r="AJ83" s="168" t="str">
        <f t="shared" si="32"/>
        <v>-</v>
      </c>
      <c r="AK83" s="198"/>
      <c r="AM83" s="790">
        <v>44958.443749999999</v>
      </c>
      <c r="AN83" s="789">
        <v>1</v>
      </c>
      <c r="AO83" s="789">
        <v>3</v>
      </c>
      <c r="AP83" s="789">
        <v>3</v>
      </c>
      <c r="AQ83" s="789">
        <v>324.92515700000001</v>
      </c>
      <c r="AR83" s="789">
        <v>179781</v>
      </c>
      <c r="AS83" s="789">
        <v>138899</v>
      </c>
      <c r="AT83" s="789">
        <v>22.373999999999999</v>
      </c>
      <c r="AV83" s="788">
        <v>44958.443749999999</v>
      </c>
      <c r="AW83" s="787">
        <v>1</v>
      </c>
      <c r="AX83" s="786">
        <v>3</v>
      </c>
      <c r="AY83" s="786">
        <v>3</v>
      </c>
      <c r="AZ83" s="863">
        <v>324.2</v>
      </c>
      <c r="BB83" s="793">
        <f t="shared" si="23"/>
        <v>33</v>
      </c>
      <c r="BC83" s="791">
        <f t="shared" si="24"/>
        <v>324.92515700000001</v>
      </c>
      <c r="BD83" s="814">
        <v>102</v>
      </c>
      <c r="BE83" s="793"/>
      <c r="BF83" s="819"/>
      <c r="BH83" s="793">
        <f t="shared" si="25"/>
        <v>33</v>
      </c>
      <c r="BI83" s="807">
        <f t="shared" si="26"/>
        <v>324.2</v>
      </c>
      <c r="BJ83" s="814">
        <v>102</v>
      </c>
      <c r="BK83" s="793"/>
      <c r="BL83" s="807"/>
      <c r="BQ83" s="797"/>
      <c r="BR83" s="791"/>
      <c r="BS83" s="791"/>
      <c r="BT83" s="791"/>
      <c r="CA83" s="797"/>
      <c r="CB83" s="803"/>
      <c r="CC83" s="804"/>
    </row>
    <row r="84" spans="2:81" ht="15.75" thickBot="1" x14ac:dyDescent="0.3">
      <c r="B84" s="795">
        <v>44958.447500000002</v>
      </c>
      <c r="C84" s="794">
        <v>854.12</v>
      </c>
      <c r="D84" s="551"/>
      <c r="N84" s="517"/>
      <c r="O84" s="796">
        <v>44958</v>
      </c>
      <c r="P84" s="226">
        <v>0.45028935185185182</v>
      </c>
      <c r="Q84" s="794">
        <v>31.6</v>
      </c>
      <c r="R84" s="165" t="s">
        <v>21</v>
      </c>
      <c r="S84" s="794">
        <v>21.1</v>
      </c>
      <c r="T84" s="165" t="s">
        <v>56</v>
      </c>
      <c r="U84" s="196">
        <f t="shared" si="19"/>
        <v>10</v>
      </c>
      <c r="V84" s="168" t="str">
        <f t="shared" si="15"/>
        <v>-</v>
      </c>
      <c r="W84" s="168">
        <f t="shared" si="16"/>
        <v>21.1</v>
      </c>
      <c r="X84" s="168" t="str">
        <f t="shared" si="17"/>
        <v>-</v>
      </c>
      <c r="Y84" s="168" t="str">
        <f t="shared" si="18"/>
        <v>-</v>
      </c>
      <c r="AD84" s="608">
        <f t="shared" si="27"/>
        <v>44958.443055555559</v>
      </c>
      <c r="AE84" s="607">
        <f t="shared" si="28"/>
        <v>22.373000000000001</v>
      </c>
      <c r="AF84" s="196">
        <f t="shared" si="33"/>
        <v>10</v>
      </c>
      <c r="AG84" s="168" t="str">
        <f t="shared" si="29"/>
        <v>-</v>
      </c>
      <c r="AH84" s="168">
        <f t="shared" si="30"/>
        <v>22.373000000000001</v>
      </c>
      <c r="AI84" s="168" t="str">
        <f t="shared" si="31"/>
        <v>-</v>
      </c>
      <c r="AJ84" s="168" t="str">
        <f t="shared" si="32"/>
        <v>-</v>
      </c>
      <c r="AK84" s="198"/>
      <c r="AM84" s="790">
        <v>44958.443749999999</v>
      </c>
      <c r="AN84" s="789">
        <v>1</v>
      </c>
      <c r="AO84" s="789">
        <v>3</v>
      </c>
      <c r="AP84" s="789">
        <v>4</v>
      </c>
      <c r="AQ84" s="789">
        <v>324.63847199999998</v>
      </c>
      <c r="AR84" s="789">
        <v>181044</v>
      </c>
      <c r="AS84" s="789">
        <v>137936</v>
      </c>
      <c r="AT84" s="789">
        <v>22.372</v>
      </c>
      <c r="AV84" s="788">
        <v>44958.443749999999</v>
      </c>
      <c r="AW84" s="787">
        <v>1</v>
      </c>
      <c r="AX84" s="786">
        <v>3</v>
      </c>
      <c r="AY84" s="786">
        <v>4</v>
      </c>
      <c r="AZ84" s="863">
        <v>324.5</v>
      </c>
      <c r="BB84" s="793">
        <f t="shared" si="23"/>
        <v>34</v>
      </c>
      <c r="BC84" s="791">
        <f t="shared" si="24"/>
        <v>324.63847199999998</v>
      </c>
      <c r="BD84" s="814">
        <v>103</v>
      </c>
      <c r="BE84" s="793"/>
      <c r="BF84" s="819"/>
      <c r="BH84" s="793">
        <f t="shared" si="25"/>
        <v>34</v>
      </c>
      <c r="BI84" s="807">
        <f t="shared" si="26"/>
        <v>324.5</v>
      </c>
      <c r="BJ84" s="814">
        <v>103</v>
      </c>
      <c r="BK84" s="793"/>
      <c r="BL84" s="807"/>
      <c r="BQ84" s="797"/>
      <c r="BR84" s="791"/>
      <c r="BS84" s="791"/>
      <c r="BT84" s="791"/>
      <c r="CA84" s="797"/>
      <c r="CB84" s="803"/>
      <c r="CC84" s="804"/>
    </row>
    <row r="85" spans="2:81" ht="15.75" thickBot="1" x14ac:dyDescent="0.3">
      <c r="B85" s="795">
        <v>44958.448541666665</v>
      </c>
      <c r="C85" s="794">
        <v>854.11</v>
      </c>
      <c r="D85" s="551"/>
      <c r="E85" s="349"/>
      <c r="F85" s="294" t="str">
        <f>Uexp!N5</f>
        <v>m3</v>
      </c>
      <c r="G85" s="295" t="str">
        <f>Uexp!O5</f>
        <v>m2</v>
      </c>
      <c r="H85" s="353" t="str">
        <f>Uexp!P5</f>
        <v>m1</v>
      </c>
      <c r="I85" s="354" t="str">
        <f>Uexp!Q5</f>
        <v>b</v>
      </c>
      <c r="N85" s="517"/>
      <c r="O85" s="796">
        <v>44958</v>
      </c>
      <c r="P85" s="226">
        <v>0.45098379629629631</v>
      </c>
      <c r="Q85" s="794">
        <v>31.6</v>
      </c>
      <c r="R85" s="165" t="s">
        <v>21</v>
      </c>
      <c r="S85" s="794">
        <v>21.1</v>
      </c>
      <c r="T85" s="165" t="s">
        <v>56</v>
      </c>
      <c r="U85" s="196">
        <f t="shared" si="19"/>
        <v>10</v>
      </c>
      <c r="V85" s="168" t="str">
        <f t="shared" si="15"/>
        <v>-</v>
      </c>
      <c r="W85" s="168">
        <f t="shared" si="16"/>
        <v>21.1</v>
      </c>
      <c r="X85" s="168" t="str">
        <f t="shared" si="17"/>
        <v>-</v>
      </c>
      <c r="Y85" s="168" t="str">
        <f t="shared" si="18"/>
        <v>-</v>
      </c>
      <c r="AD85" s="608">
        <f t="shared" si="27"/>
        <v>44958.443055555559</v>
      </c>
      <c r="AE85" s="607">
        <f t="shared" si="28"/>
        <v>22.373000000000001</v>
      </c>
      <c r="AF85" s="196">
        <f t="shared" si="33"/>
        <v>10</v>
      </c>
      <c r="AG85" s="168" t="str">
        <f t="shared" si="29"/>
        <v>-</v>
      </c>
      <c r="AH85" s="168">
        <f t="shared" si="30"/>
        <v>22.373000000000001</v>
      </c>
      <c r="AI85" s="168" t="str">
        <f t="shared" si="31"/>
        <v>-</v>
      </c>
      <c r="AJ85" s="168" t="str">
        <f t="shared" si="32"/>
        <v>-</v>
      </c>
      <c r="AK85" s="198"/>
      <c r="AM85" s="790">
        <v>44958.444444444445</v>
      </c>
      <c r="AN85" s="789">
        <v>1</v>
      </c>
      <c r="AO85" s="789">
        <v>3</v>
      </c>
      <c r="AP85" s="789">
        <v>5</v>
      </c>
      <c r="AQ85" s="789">
        <v>324.480233</v>
      </c>
      <c r="AR85" s="789">
        <v>179783</v>
      </c>
      <c r="AS85" s="789">
        <v>138900</v>
      </c>
      <c r="AT85" s="789">
        <v>22.37</v>
      </c>
      <c r="AV85" s="788">
        <v>44958.444444444445</v>
      </c>
      <c r="AW85" s="787">
        <v>1</v>
      </c>
      <c r="AX85" s="786">
        <v>3</v>
      </c>
      <c r="AY85" s="786">
        <v>5</v>
      </c>
      <c r="AZ85" s="863">
        <v>324.10000000000002</v>
      </c>
      <c r="BB85" s="793">
        <f t="shared" si="23"/>
        <v>35</v>
      </c>
      <c r="BC85" s="791">
        <f t="shared" si="24"/>
        <v>324.480233</v>
      </c>
      <c r="BD85" s="814">
        <v>104</v>
      </c>
      <c r="BE85" s="793"/>
      <c r="BF85" s="819"/>
      <c r="BH85" s="793">
        <f t="shared" si="25"/>
        <v>35</v>
      </c>
      <c r="BI85" s="807">
        <f t="shared" si="26"/>
        <v>324.10000000000002</v>
      </c>
      <c r="BJ85" s="814">
        <v>104</v>
      </c>
      <c r="BK85" s="793"/>
      <c r="BL85" s="807"/>
      <c r="BQ85" s="797"/>
      <c r="BR85" s="791"/>
      <c r="BS85" s="791"/>
      <c r="BT85" s="791"/>
      <c r="CA85" s="797"/>
      <c r="CB85" s="803"/>
      <c r="CC85" s="804"/>
    </row>
    <row r="86" spans="2:81" x14ac:dyDescent="0.25">
      <c r="B86" s="795">
        <v>44958.449583333335</v>
      </c>
      <c r="C86" s="794">
        <v>854.09</v>
      </c>
      <c r="D86" s="551"/>
      <c r="E86" s="350" t="str">
        <f>Uexp!M6</f>
        <v>CMC ONAC:</v>
      </c>
      <c r="F86" s="350">
        <f>Uexp!N6</f>
        <v>-1.8200000000000001E-8</v>
      </c>
      <c r="G86" s="350">
        <f>Uexp!O6</f>
        <v>1.7099999999999999E-5</v>
      </c>
      <c r="H86" s="350">
        <f>Uexp!P6</f>
        <v>6.0999999999999997E-4</v>
      </c>
      <c r="I86" s="361">
        <f>Uexp!Q6</f>
        <v>0.62</v>
      </c>
      <c r="N86" s="517"/>
      <c r="O86" s="796">
        <v>44958</v>
      </c>
      <c r="P86" s="226">
        <v>0.45167824074074076</v>
      </c>
      <c r="Q86" s="794">
        <v>31.7</v>
      </c>
      <c r="R86" s="165" t="s">
        <v>21</v>
      </c>
      <c r="S86" s="794">
        <v>21.1</v>
      </c>
      <c r="T86" s="165" t="s">
        <v>56</v>
      </c>
      <c r="U86" s="196">
        <f t="shared" si="19"/>
        <v>10</v>
      </c>
      <c r="V86" s="168" t="str">
        <f t="shared" si="15"/>
        <v>-</v>
      </c>
      <c r="W86" s="168">
        <f t="shared" si="16"/>
        <v>21.1</v>
      </c>
      <c r="X86" s="168" t="str">
        <f t="shared" si="17"/>
        <v>-</v>
      </c>
      <c r="Y86" s="168" t="str">
        <f t="shared" si="18"/>
        <v>-</v>
      </c>
      <c r="AD86" s="608">
        <f t="shared" si="27"/>
        <v>44958.443749999999</v>
      </c>
      <c r="AE86" s="607">
        <f t="shared" si="28"/>
        <v>22.373999999999999</v>
      </c>
      <c r="AF86" s="196">
        <f t="shared" si="33"/>
        <v>10</v>
      </c>
      <c r="AG86" s="168" t="str">
        <f t="shared" si="29"/>
        <v>-</v>
      </c>
      <c r="AH86" s="168">
        <f t="shared" si="30"/>
        <v>22.373999999999999</v>
      </c>
      <c r="AI86" s="168" t="str">
        <f t="shared" si="31"/>
        <v>-</v>
      </c>
      <c r="AJ86" s="168" t="str">
        <f t="shared" si="32"/>
        <v>-</v>
      </c>
      <c r="AK86" s="198"/>
      <c r="AM86" s="790">
        <v>44958.445138888892</v>
      </c>
      <c r="AN86" s="789">
        <v>1</v>
      </c>
      <c r="AO86" s="789">
        <v>3</v>
      </c>
      <c r="AP86" s="789">
        <v>6</v>
      </c>
      <c r="AQ86" s="789">
        <v>324.58806600000003</v>
      </c>
      <c r="AR86" s="789">
        <v>181039</v>
      </c>
      <c r="AS86" s="789">
        <v>137932</v>
      </c>
      <c r="AT86" s="789">
        <v>22.366</v>
      </c>
      <c r="AV86" s="788">
        <v>44958.445138888892</v>
      </c>
      <c r="AW86" s="787">
        <v>1</v>
      </c>
      <c r="AX86" s="786">
        <v>3</v>
      </c>
      <c r="AY86" s="786">
        <v>6</v>
      </c>
      <c r="AZ86" s="863">
        <v>324.39999999999998</v>
      </c>
      <c r="BB86" s="793">
        <f t="shared" si="23"/>
        <v>36</v>
      </c>
      <c r="BC86" s="791">
        <f t="shared" si="24"/>
        <v>324.58806600000003</v>
      </c>
      <c r="BD86" s="814">
        <v>105</v>
      </c>
      <c r="BE86" s="793"/>
      <c r="BF86" s="819"/>
      <c r="BH86" s="793">
        <f t="shared" si="25"/>
        <v>36</v>
      </c>
      <c r="BI86" s="807">
        <f t="shared" si="26"/>
        <v>324.39999999999998</v>
      </c>
      <c r="BJ86" s="814">
        <v>105</v>
      </c>
      <c r="BK86" s="793"/>
      <c r="BL86" s="807"/>
      <c r="BQ86" s="797"/>
      <c r="BR86" s="791"/>
      <c r="BS86" s="791"/>
      <c r="BT86" s="791"/>
      <c r="CA86" s="797"/>
      <c r="CB86" s="803"/>
      <c r="CC86" s="804"/>
    </row>
    <row r="87" spans="2:81" ht="15.75" thickBot="1" x14ac:dyDescent="0.3">
      <c r="B87" s="795">
        <v>44958.450624999998</v>
      </c>
      <c r="C87" s="794">
        <v>854.05</v>
      </c>
      <c r="D87" s="551"/>
      <c r="E87" s="492"/>
      <c r="N87" s="517"/>
      <c r="O87" s="796">
        <v>44958</v>
      </c>
      <c r="P87" s="226">
        <v>0.4523726851851852</v>
      </c>
      <c r="Q87" s="794">
        <v>31.8</v>
      </c>
      <c r="R87" s="165" t="s">
        <v>21</v>
      </c>
      <c r="S87" s="794">
        <v>21.1</v>
      </c>
      <c r="T87" s="165" t="s">
        <v>56</v>
      </c>
      <c r="U87" s="196">
        <f t="shared" si="19"/>
        <v>10</v>
      </c>
      <c r="V87" s="168" t="str">
        <f t="shared" si="15"/>
        <v>-</v>
      </c>
      <c r="W87" s="168">
        <f t="shared" si="16"/>
        <v>21.1</v>
      </c>
      <c r="X87" s="168" t="str">
        <f t="shared" si="17"/>
        <v>-</v>
      </c>
      <c r="Y87" s="168" t="str">
        <f t="shared" si="18"/>
        <v>-</v>
      </c>
      <c r="AD87" s="608">
        <f t="shared" si="27"/>
        <v>44958.443749999999</v>
      </c>
      <c r="AE87" s="607">
        <f t="shared" si="28"/>
        <v>22.372</v>
      </c>
      <c r="AF87" s="196">
        <f t="shared" si="33"/>
        <v>10</v>
      </c>
      <c r="AG87" s="168" t="str">
        <f t="shared" si="29"/>
        <v>-</v>
      </c>
      <c r="AH87" s="168">
        <f t="shared" si="30"/>
        <v>22.372</v>
      </c>
      <c r="AI87" s="168" t="str">
        <f t="shared" si="31"/>
        <v>-</v>
      </c>
      <c r="AJ87" s="168" t="str">
        <f t="shared" si="32"/>
        <v>-</v>
      </c>
      <c r="AK87" s="198"/>
      <c r="AM87" s="790">
        <v>44958.445138888892</v>
      </c>
      <c r="AN87" s="789">
        <v>1</v>
      </c>
      <c r="AO87" s="789">
        <v>3</v>
      </c>
      <c r="AP87" s="789">
        <v>7</v>
      </c>
      <c r="AQ87" s="789">
        <v>324.55755799999997</v>
      </c>
      <c r="AR87" s="789">
        <v>179784</v>
      </c>
      <c r="AS87" s="789">
        <v>138901</v>
      </c>
      <c r="AT87" s="789">
        <v>22.366</v>
      </c>
      <c r="AV87" s="788">
        <v>44958.445138888892</v>
      </c>
      <c r="AW87" s="787">
        <v>1</v>
      </c>
      <c r="AX87" s="786">
        <v>3</v>
      </c>
      <c r="AY87" s="786">
        <v>7</v>
      </c>
      <c r="AZ87" s="863">
        <v>324.39999999999998</v>
      </c>
      <c r="BB87" s="793">
        <f t="shared" si="23"/>
        <v>37</v>
      </c>
      <c r="BC87" s="791">
        <f t="shared" si="24"/>
        <v>324.55755799999997</v>
      </c>
      <c r="BD87" s="814">
        <v>106</v>
      </c>
      <c r="BE87" s="793"/>
      <c r="BF87" s="819"/>
      <c r="BH87" s="793">
        <f t="shared" si="25"/>
        <v>37</v>
      </c>
      <c r="BI87" s="807">
        <f t="shared" si="26"/>
        <v>324.39999999999998</v>
      </c>
      <c r="BJ87" s="814">
        <v>106</v>
      </c>
      <c r="BK87" s="793"/>
      <c r="BL87" s="807"/>
      <c r="BQ87" s="797"/>
      <c r="BR87" s="791"/>
      <c r="BS87" s="791"/>
      <c r="BT87" s="791"/>
      <c r="CA87" s="797"/>
      <c r="CB87" s="803"/>
      <c r="CC87" s="804"/>
    </row>
    <row r="88" spans="2:81" ht="15.75" thickBot="1" x14ac:dyDescent="0.3">
      <c r="B88" s="795">
        <v>44958.451666666668</v>
      </c>
      <c r="C88" s="794">
        <v>854</v>
      </c>
      <c r="D88" s="551"/>
      <c r="E88" s="294" t="s">
        <v>2</v>
      </c>
      <c r="F88" s="295" t="s">
        <v>46</v>
      </c>
      <c r="G88" s="353" t="s">
        <v>239</v>
      </c>
      <c r="H88" s="354" t="s">
        <v>238</v>
      </c>
      <c r="J88" s="781" t="s">
        <v>243</v>
      </c>
      <c r="K88" s="784"/>
      <c r="N88" s="517"/>
      <c r="O88" s="796">
        <v>44958</v>
      </c>
      <c r="P88" s="226">
        <v>0.45306712962962964</v>
      </c>
      <c r="Q88" s="794">
        <v>31.8</v>
      </c>
      <c r="R88" s="165" t="s">
        <v>21</v>
      </c>
      <c r="S88" s="794">
        <v>21.1</v>
      </c>
      <c r="T88" s="165" t="s">
        <v>56</v>
      </c>
      <c r="U88" s="196">
        <f t="shared" si="19"/>
        <v>10</v>
      </c>
      <c r="V88" s="168" t="str">
        <f t="shared" si="15"/>
        <v>-</v>
      </c>
      <c r="W88" s="168">
        <f t="shared" si="16"/>
        <v>21.1</v>
      </c>
      <c r="X88" s="168" t="str">
        <f t="shared" si="17"/>
        <v>-</v>
      </c>
      <c r="Y88" s="168" t="str">
        <f t="shared" si="18"/>
        <v>-</v>
      </c>
      <c r="AD88" s="608">
        <f t="shared" si="27"/>
        <v>44958.444444444445</v>
      </c>
      <c r="AE88" s="607">
        <f t="shared" si="28"/>
        <v>22.37</v>
      </c>
      <c r="AF88" s="196">
        <f t="shared" si="33"/>
        <v>10</v>
      </c>
      <c r="AG88" s="168" t="str">
        <f t="shared" si="29"/>
        <v>-</v>
      </c>
      <c r="AH88" s="168">
        <f t="shared" si="30"/>
        <v>22.37</v>
      </c>
      <c r="AI88" s="168" t="str">
        <f t="shared" si="31"/>
        <v>-</v>
      </c>
      <c r="AJ88" s="168" t="str">
        <f t="shared" si="32"/>
        <v>-</v>
      </c>
      <c r="AK88" s="198"/>
      <c r="AM88" s="790">
        <v>44958.445833333331</v>
      </c>
      <c r="AN88" s="789">
        <v>1</v>
      </c>
      <c r="AO88" s="789">
        <v>3</v>
      </c>
      <c r="AP88" s="789">
        <v>8</v>
      </c>
      <c r="AQ88" s="789">
        <v>324.50922800000001</v>
      </c>
      <c r="AR88" s="789">
        <v>181046</v>
      </c>
      <c r="AS88" s="789">
        <v>137938</v>
      </c>
      <c r="AT88" s="789">
        <v>22.361999999999998</v>
      </c>
      <c r="AV88" s="788">
        <v>44958.445833333331</v>
      </c>
      <c r="AW88" s="787">
        <v>1</v>
      </c>
      <c r="AX88" s="786">
        <v>3</v>
      </c>
      <c r="AY88" s="786">
        <v>8</v>
      </c>
      <c r="AZ88" s="863">
        <v>323.89999999999998</v>
      </c>
      <c r="BB88" s="793">
        <f t="shared" si="23"/>
        <v>38</v>
      </c>
      <c r="BC88" s="791">
        <f t="shared" si="24"/>
        <v>324.50922800000001</v>
      </c>
      <c r="BD88" s="814">
        <v>107</v>
      </c>
      <c r="BE88" s="793"/>
      <c r="BF88" s="819"/>
      <c r="BH88" s="793">
        <f t="shared" si="25"/>
        <v>38</v>
      </c>
      <c r="BI88" s="807">
        <f t="shared" si="26"/>
        <v>323.89999999999998</v>
      </c>
      <c r="BJ88" s="814">
        <v>107</v>
      </c>
      <c r="BK88" s="793"/>
      <c r="BL88" s="807"/>
      <c r="BQ88" s="797"/>
      <c r="BR88" s="791"/>
      <c r="BS88" s="791"/>
      <c r="BT88" s="791"/>
      <c r="CA88" s="797"/>
      <c r="CB88" s="803"/>
      <c r="CC88" s="804"/>
    </row>
    <row r="89" spans="2:81" ht="15.75" thickBot="1" x14ac:dyDescent="0.3">
      <c r="B89" s="795">
        <v>44958.452708333331</v>
      </c>
      <c r="C89" s="794">
        <v>853.99</v>
      </c>
      <c r="D89" s="551"/>
      <c r="E89" s="374">
        <f t="shared" ref="E89:F92" si="34">E79</f>
        <v>47.223890375000011</v>
      </c>
      <c r="F89" s="374">
        <f t="shared" si="34"/>
        <v>47.052418727193178</v>
      </c>
      <c r="G89" s="378">
        <f>ABS((F89-E89)/$K$90*100)</f>
        <v>3.4294329561366514E-2</v>
      </c>
      <c r="H89" s="378">
        <f>($F$53*F89^3)+($G$53*F89^2)+($H$53*F89)+$I$53</f>
        <v>0.68466427232183968</v>
      </c>
      <c r="J89" s="782" t="s">
        <v>244</v>
      </c>
      <c r="K89" s="783" t="s">
        <v>407</v>
      </c>
      <c r="N89" s="517"/>
      <c r="O89" s="796">
        <v>44958</v>
      </c>
      <c r="P89" s="226">
        <v>0.45376157407407408</v>
      </c>
      <c r="Q89" s="794">
        <v>31.8</v>
      </c>
      <c r="R89" s="165" t="s">
        <v>21</v>
      </c>
      <c r="S89" s="794">
        <v>21.05</v>
      </c>
      <c r="T89" s="165" t="s">
        <v>56</v>
      </c>
      <c r="U89" s="196">
        <f t="shared" si="19"/>
        <v>10</v>
      </c>
      <c r="V89" s="168" t="str">
        <f t="shared" si="15"/>
        <v>-</v>
      </c>
      <c r="W89" s="168">
        <f t="shared" si="16"/>
        <v>21.05</v>
      </c>
      <c r="X89" s="168" t="str">
        <f t="shared" si="17"/>
        <v>-</v>
      </c>
      <c r="Y89" s="168" t="str">
        <f t="shared" si="18"/>
        <v>-</v>
      </c>
      <c r="Z89" s="567"/>
      <c r="AD89" s="608">
        <f t="shared" si="27"/>
        <v>44958.445138888892</v>
      </c>
      <c r="AE89" s="607">
        <f t="shared" si="28"/>
        <v>22.366</v>
      </c>
      <c r="AF89" s="196">
        <f t="shared" si="33"/>
        <v>10</v>
      </c>
      <c r="AG89" s="168" t="str">
        <f t="shared" si="29"/>
        <v>-</v>
      </c>
      <c r="AH89" s="168">
        <f t="shared" si="30"/>
        <v>22.366</v>
      </c>
      <c r="AI89" s="168" t="str">
        <f t="shared" si="31"/>
        <v>-</v>
      </c>
      <c r="AJ89" s="168" t="str">
        <f t="shared" si="32"/>
        <v>-</v>
      </c>
      <c r="AK89" s="198"/>
      <c r="AM89" s="790">
        <v>44958.446527777778</v>
      </c>
      <c r="AN89" s="789">
        <v>1</v>
      </c>
      <c r="AO89" s="789">
        <v>4</v>
      </c>
      <c r="AP89" s="789" t="s">
        <v>469</v>
      </c>
      <c r="AQ89" s="789">
        <v>405.08266600000002</v>
      </c>
      <c r="AR89" s="789">
        <v>179097</v>
      </c>
      <c r="AS89" s="789">
        <v>138899</v>
      </c>
      <c r="AT89" s="789">
        <v>22.359000000000002</v>
      </c>
      <c r="AV89" s="788">
        <v>44958.446527777778</v>
      </c>
      <c r="AW89" s="787">
        <v>1</v>
      </c>
      <c r="AX89" s="786">
        <v>4</v>
      </c>
      <c r="AY89" s="786" t="s">
        <v>469</v>
      </c>
      <c r="AZ89" s="863">
        <v>497.4</v>
      </c>
      <c r="BB89" s="793" t="str">
        <f t="shared" si="23"/>
        <v>--</v>
      </c>
      <c r="BC89" s="791">
        <f t="shared" si="24"/>
        <v>405.08266600000002</v>
      </c>
      <c r="BD89" s="814">
        <v>108</v>
      </c>
      <c r="BE89" s="793"/>
      <c r="BF89" s="819"/>
      <c r="BH89" s="793" t="str">
        <f t="shared" si="25"/>
        <v>--</v>
      </c>
      <c r="BI89" s="807">
        <f t="shared" si="26"/>
        <v>497.4</v>
      </c>
      <c r="BJ89" s="814">
        <v>108</v>
      </c>
      <c r="BK89" s="793"/>
      <c r="BL89" s="807"/>
      <c r="BQ89" s="797"/>
      <c r="BR89" s="791"/>
      <c r="BS89" s="791"/>
      <c r="BT89" s="791"/>
      <c r="CA89" s="797"/>
      <c r="CB89" s="803"/>
      <c r="CC89" s="804"/>
    </row>
    <row r="90" spans="2:81" ht="15.75" thickBot="1" x14ac:dyDescent="0.3">
      <c r="B90" s="795">
        <v>44958.453750000001</v>
      </c>
      <c r="C90" s="794">
        <v>853.96</v>
      </c>
      <c r="D90" s="551"/>
      <c r="E90" s="374">
        <f t="shared" si="34"/>
        <v>166.29826800000001</v>
      </c>
      <c r="F90" s="374">
        <f t="shared" si="34"/>
        <v>166.06887202092241</v>
      </c>
      <c r="G90" s="378">
        <f t="shared" ref="G90:G92" si="35">ABS((F90-E90)/$K$90*100)</f>
        <v>4.5879195815518872E-2</v>
      </c>
      <c r="H90" s="378">
        <f>($F$53*F90^3)+($G$53*F90^2)+($H$53*F90)+$I$53</f>
        <v>1.1095448411609916</v>
      </c>
      <c r="J90" s="363">
        <f>Fotometro!B8</f>
        <v>1</v>
      </c>
      <c r="K90" s="363">
        <f>K57</f>
        <v>500</v>
      </c>
      <c r="N90" s="517"/>
      <c r="O90" s="796">
        <v>44958</v>
      </c>
      <c r="P90" s="226">
        <v>0.45445601851851852</v>
      </c>
      <c r="Q90" s="794">
        <v>31.9</v>
      </c>
      <c r="R90" s="165" t="s">
        <v>21</v>
      </c>
      <c r="S90" s="794">
        <v>21.05</v>
      </c>
      <c r="T90" s="165" t="s">
        <v>56</v>
      </c>
      <c r="U90" s="196">
        <f t="shared" si="19"/>
        <v>10</v>
      </c>
      <c r="V90" s="168" t="str">
        <f t="shared" si="15"/>
        <v>-</v>
      </c>
      <c r="W90" s="168">
        <f t="shared" si="16"/>
        <v>21.05</v>
      </c>
      <c r="X90" s="168" t="str">
        <f t="shared" si="17"/>
        <v>-</v>
      </c>
      <c r="Y90" s="168" t="str">
        <f t="shared" si="18"/>
        <v>-</v>
      </c>
      <c r="Z90" s="567"/>
      <c r="AD90" s="608">
        <f t="shared" si="27"/>
        <v>44958.445138888892</v>
      </c>
      <c r="AE90" s="607">
        <f t="shared" si="28"/>
        <v>22.366</v>
      </c>
      <c r="AF90" s="196">
        <f t="shared" si="33"/>
        <v>10</v>
      </c>
      <c r="AG90" s="168" t="str">
        <f t="shared" si="29"/>
        <v>-</v>
      </c>
      <c r="AH90" s="168">
        <f t="shared" si="30"/>
        <v>22.366</v>
      </c>
      <c r="AI90" s="168" t="str">
        <f t="shared" si="31"/>
        <v>-</v>
      </c>
      <c r="AJ90" s="168" t="str">
        <f t="shared" si="32"/>
        <v>-</v>
      </c>
      <c r="AK90" s="198"/>
      <c r="AM90" s="790">
        <v>44958.446527777778</v>
      </c>
      <c r="AN90" s="789">
        <v>1</v>
      </c>
      <c r="AO90" s="789">
        <v>4</v>
      </c>
      <c r="AP90" s="789" t="s">
        <v>469</v>
      </c>
      <c r="AQ90" s="789">
        <v>494.42506400000002</v>
      </c>
      <c r="AR90" s="789">
        <v>181031</v>
      </c>
      <c r="AS90" s="789">
        <v>137446</v>
      </c>
      <c r="AT90" s="789">
        <v>22.358000000000001</v>
      </c>
      <c r="AV90" s="788">
        <v>44958.446527777778</v>
      </c>
      <c r="AW90" s="787">
        <v>1</v>
      </c>
      <c r="AX90" s="786">
        <v>4</v>
      </c>
      <c r="AY90" s="786" t="s">
        <v>469</v>
      </c>
      <c r="AZ90" s="863">
        <v>485.9</v>
      </c>
      <c r="BB90" s="793" t="str">
        <f t="shared" si="23"/>
        <v>--</v>
      </c>
      <c r="BC90" s="791">
        <f t="shared" si="24"/>
        <v>494.42506400000002</v>
      </c>
      <c r="BD90" s="814">
        <v>111</v>
      </c>
      <c r="BE90" s="793"/>
      <c r="BF90" s="819"/>
      <c r="BH90" s="793" t="str">
        <f t="shared" si="25"/>
        <v>--</v>
      </c>
      <c r="BI90" s="807">
        <f t="shared" si="26"/>
        <v>485.9</v>
      </c>
      <c r="BJ90" s="814">
        <v>111</v>
      </c>
      <c r="BK90" s="793"/>
      <c r="BL90" s="807"/>
      <c r="BQ90" s="797"/>
      <c r="BR90" s="791"/>
      <c r="BS90" s="791"/>
      <c r="BT90" s="791"/>
      <c r="CA90" s="797"/>
      <c r="CB90" s="803"/>
      <c r="CC90" s="804"/>
    </row>
    <row r="91" spans="2:81" x14ac:dyDescent="0.25">
      <c r="B91" s="795">
        <v>44958.454791666663</v>
      </c>
      <c r="C91" s="794">
        <v>853.93</v>
      </c>
      <c r="D91" s="551"/>
      <c r="E91" s="374">
        <f t="shared" si="34"/>
        <v>324.771935875</v>
      </c>
      <c r="F91" s="374">
        <f t="shared" si="34"/>
        <v>324.85839046877186</v>
      </c>
      <c r="G91" s="378">
        <f t="shared" si="35"/>
        <v>1.7290918754372341E-2</v>
      </c>
      <c r="H91" s="378">
        <f>($F$53*F91^3)+($G$53*F91^2)+($H$53*F91)+$I$53</f>
        <v>1.9988219202314648</v>
      </c>
      <c r="N91" s="517"/>
      <c r="O91" s="796">
        <v>44958</v>
      </c>
      <c r="P91" s="226">
        <v>0.45515046296296297</v>
      </c>
      <c r="Q91" s="794">
        <v>32</v>
      </c>
      <c r="R91" s="165" t="s">
        <v>21</v>
      </c>
      <c r="S91" s="794">
        <v>21.05</v>
      </c>
      <c r="T91" s="165" t="s">
        <v>56</v>
      </c>
      <c r="U91" s="196">
        <f t="shared" si="19"/>
        <v>10</v>
      </c>
      <c r="V91" s="168" t="str">
        <f t="shared" ref="V91:V154" si="36">IF(U91=$Q$13, S91, "-")</f>
        <v>-</v>
      </c>
      <c r="W91" s="168">
        <f t="shared" ref="W91:W154" si="37">IF(U91=$R$13, S91, "-")</f>
        <v>21.05</v>
      </c>
      <c r="X91" s="168" t="str">
        <f t="shared" ref="X91:X154" si="38">IF(U91=$S$13, S91, "-")</f>
        <v>-</v>
      </c>
      <c r="Y91" s="168" t="str">
        <f t="shared" ref="Y91:Y154" si="39">IF(U91=$T$13, S91, "-")</f>
        <v>-</v>
      </c>
      <c r="Z91" s="567"/>
      <c r="AD91" s="608">
        <f t="shared" si="27"/>
        <v>44958.445833333331</v>
      </c>
      <c r="AE91" s="607">
        <f t="shared" si="28"/>
        <v>22.361999999999998</v>
      </c>
      <c r="AF91" s="196">
        <f t="shared" si="33"/>
        <v>10</v>
      </c>
      <c r="AG91" s="168" t="str">
        <f t="shared" si="29"/>
        <v>-</v>
      </c>
      <c r="AH91" s="168">
        <f t="shared" si="30"/>
        <v>22.361999999999998</v>
      </c>
      <c r="AI91" s="168" t="str">
        <f t="shared" si="31"/>
        <v>-</v>
      </c>
      <c r="AJ91" s="168" t="str">
        <f t="shared" si="32"/>
        <v>-</v>
      </c>
      <c r="AK91" s="198"/>
      <c r="AM91" s="790">
        <v>44958.447222222225</v>
      </c>
      <c r="AN91" s="789">
        <v>1</v>
      </c>
      <c r="AO91" s="789">
        <v>4</v>
      </c>
      <c r="AP91" s="789" t="s">
        <v>469</v>
      </c>
      <c r="AQ91" s="789">
        <v>484.50855799999999</v>
      </c>
      <c r="AR91" s="789">
        <v>179157</v>
      </c>
      <c r="AS91" s="789">
        <v>138887</v>
      </c>
      <c r="AT91" s="789">
        <v>22.36</v>
      </c>
      <c r="AV91" s="788">
        <v>44958.447222222225</v>
      </c>
      <c r="AW91" s="787">
        <v>1</v>
      </c>
      <c r="AX91" s="786">
        <v>4</v>
      </c>
      <c r="AY91" s="786" t="s">
        <v>469</v>
      </c>
      <c r="AZ91" s="863">
        <v>483.7</v>
      </c>
      <c r="BB91" s="793" t="str">
        <f t="shared" si="23"/>
        <v>--</v>
      </c>
      <c r="BC91" s="791">
        <f t="shared" si="24"/>
        <v>484.50855799999999</v>
      </c>
      <c r="BD91" s="814">
        <v>112</v>
      </c>
      <c r="BE91" s="793"/>
      <c r="BF91" s="819"/>
      <c r="BH91" s="793" t="str">
        <f t="shared" si="25"/>
        <v>--</v>
      </c>
      <c r="BI91" s="807">
        <f t="shared" si="26"/>
        <v>483.7</v>
      </c>
      <c r="BJ91" s="814">
        <v>112</v>
      </c>
      <c r="BK91" s="793"/>
      <c r="BL91" s="807"/>
      <c r="BQ91" s="797"/>
      <c r="BR91" s="791"/>
      <c r="BS91" s="791"/>
      <c r="BT91" s="791"/>
      <c r="CA91" s="797"/>
      <c r="CB91" s="803"/>
      <c r="CC91" s="804"/>
    </row>
    <row r="92" spans="2:81" x14ac:dyDescent="0.25">
      <c r="B92" s="795">
        <v>44958.455833333333</v>
      </c>
      <c r="C92" s="794">
        <v>853.88</v>
      </c>
      <c r="D92" s="551"/>
      <c r="E92" s="374">
        <f t="shared" si="34"/>
        <v>464.40629325000003</v>
      </c>
      <c r="F92" s="374">
        <f t="shared" si="34"/>
        <v>464.4450482203755</v>
      </c>
      <c r="G92" s="378">
        <f t="shared" si="35"/>
        <v>7.750994075092877E-3</v>
      </c>
      <c r="H92" s="378">
        <f>($F$53*F92^3)+($G$53*F92^2)+($H$53*F92)+$I$53</f>
        <v>2.7685705534888236</v>
      </c>
      <c r="N92" s="517"/>
      <c r="O92" s="796">
        <v>44958</v>
      </c>
      <c r="P92" s="226">
        <v>0.45584490740740741</v>
      </c>
      <c r="Q92" s="794">
        <v>32.1</v>
      </c>
      <c r="R92" s="165" t="s">
        <v>21</v>
      </c>
      <c r="S92" s="794">
        <v>21.05</v>
      </c>
      <c r="T92" s="165" t="s">
        <v>56</v>
      </c>
      <c r="U92" s="196">
        <f t="shared" ref="U92:U155" si="40">IF(ISNUMBER(S92), HOUR(P92), "-")</f>
        <v>10</v>
      </c>
      <c r="V92" s="168" t="str">
        <f t="shared" si="36"/>
        <v>-</v>
      </c>
      <c r="W92" s="168">
        <f t="shared" si="37"/>
        <v>21.05</v>
      </c>
      <c r="X92" s="168" t="str">
        <f t="shared" si="38"/>
        <v>-</v>
      </c>
      <c r="Y92" s="168" t="str">
        <f t="shared" si="39"/>
        <v>-</v>
      </c>
      <c r="Z92" s="567"/>
      <c r="AD92" s="608">
        <f t="shared" si="27"/>
        <v>44958.446527777778</v>
      </c>
      <c r="AE92" s="607">
        <f t="shared" si="28"/>
        <v>22.359000000000002</v>
      </c>
      <c r="AF92" s="196">
        <f t="shared" si="33"/>
        <v>10</v>
      </c>
      <c r="AG92" s="168" t="str">
        <f t="shared" si="29"/>
        <v>-</v>
      </c>
      <c r="AH92" s="168">
        <f t="shared" si="30"/>
        <v>22.359000000000002</v>
      </c>
      <c r="AI92" s="168" t="str">
        <f t="shared" si="31"/>
        <v>-</v>
      </c>
      <c r="AJ92" s="168" t="str">
        <f t="shared" si="32"/>
        <v>-</v>
      </c>
      <c r="AK92" s="198"/>
      <c r="AM92" s="790">
        <v>44958.447222222225</v>
      </c>
      <c r="AN92" s="789">
        <v>1</v>
      </c>
      <c r="AO92" s="789">
        <v>4</v>
      </c>
      <c r="AP92" s="789" t="s">
        <v>469</v>
      </c>
      <c r="AQ92" s="789">
        <v>481.06342799999999</v>
      </c>
      <c r="AR92" s="789">
        <v>181032</v>
      </c>
      <c r="AS92" s="789">
        <v>137468</v>
      </c>
      <c r="AT92" s="789">
        <v>22.361000000000001</v>
      </c>
      <c r="AV92" s="788">
        <v>44958.447222222225</v>
      </c>
      <c r="AW92" s="787">
        <v>1</v>
      </c>
      <c r="AX92" s="786">
        <v>4</v>
      </c>
      <c r="AY92" s="786" t="s">
        <v>469</v>
      </c>
      <c r="AZ92" s="863">
        <v>479.6</v>
      </c>
      <c r="BB92" s="793" t="str">
        <f t="shared" si="23"/>
        <v>--</v>
      </c>
      <c r="BC92" s="791">
        <f t="shared" si="24"/>
        <v>481.06342799999999</v>
      </c>
      <c r="BD92" s="814">
        <v>113</v>
      </c>
      <c r="BE92" s="793"/>
      <c r="BF92" s="819"/>
      <c r="BH92" s="793" t="str">
        <f t="shared" si="25"/>
        <v>--</v>
      </c>
      <c r="BI92" s="807">
        <f t="shared" si="26"/>
        <v>479.6</v>
      </c>
      <c r="BJ92" s="814">
        <v>113</v>
      </c>
      <c r="BK92" s="793"/>
      <c r="BL92" s="807"/>
      <c r="BQ92" s="797"/>
      <c r="BR92" s="791"/>
      <c r="BS92" s="791"/>
      <c r="BT92" s="791"/>
      <c r="CA92" s="797"/>
      <c r="CB92" s="803"/>
      <c r="CC92" s="804"/>
    </row>
    <row r="93" spans="2:81" ht="15.75" thickBot="1" x14ac:dyDescent="0.3">
      <c r="B93" s="795">
        <v>44958.456875000003</v>
      </c>
      <c r="C93" s="794">
        <v>853.84</v>
      </c>
      <c r="D93" s="551"/>
      <c r="N93" s="517"/>
      <c r="O93" s="796">
        <v>44958</v>
      </c>
      <c r="P93" s="226">
        <v>0.45653935185185185</v>
      </c>
      <c r="Q93" s="794">
        <v>32.1</v>
      </c>
      <c r="R93" s="165" t="s">
        <v>21</v>
      </c>
      <c r="S93" s="794">
        <v>21.05</v>
      </c>
      <c r="T93" s="165" t="s">
        <v>56</v>
      </c>
      <c r="U93" s="196">
        <f t="shared" si="40"/>
        <v>10</v>
      </c>
      <c r="V93" s="168" t="str">
        <f t="shared" si="36"/>
        <v>-</v>
      </c>
      <c r="W93" s="168">
        <f t="shared" si="37"/>
        <v>21.05</v>
      </c>
      <c r="X93" s="168" t="str">
        <f t="shared" si="38"/>
        <v>-</v>
      </c>
      <c r="Y93" s="168" t="str">
        <f t="shared" si="39"/>
        <v>-</v>
      </c>
      <c r="Z93" s="567"/>
      <c r="AD93" s="608">
        <f t="shared" si="27"/>
        <v>44958.446527777778</v>
      </c>
      <c r="AE93" s="607">
        <f t="shared" si="28"/>
        <v>22.358000000000001</v>
      </c>
      <c r="AF93" s="196">
        <f t="shared" si="33"/>
        <v>10</v>
      </c>
      <c r="AG93" s="168" t="str">
        <f t="shared" si="29"/>
        <v>-</v>
      </c>
      <c r="AH93" s="168">
        <f t="shared" si="30"/>
        <v>22.358000000000001</v>
      </c>
      <c r="AI93" s="168" t="str">
        <f t="shared" si="31"/>
        <v>-</v>
      </c>
      <c r="AJ93" s="168" t="str">
        <f t="shared" si="32"/>
        <v>-</v>
      </c>
      <c r="AK93" s="198"/>
      <c r="AM93" s="790">
        <v>44958.447916666664</v>
      </c>
      <c r="AN93" s="789">
        <v>1</v>
      </c>
      <c r="AO93" s="789">
        <v>4</v>
      </c>
      <c r="AP93" s="789" t="s">
        <v>469</v>
      </c>
      <c r="AQ93" s="789">
        <v>477.68501900000001</v>
      </c>
      <c r="AR93" s="789">
        <v>179191</v>
      </c>
      <c r="AS93" s="789">
        <v>138894</v>
      </c>
      <c r="AT93" s="789">
        <v>22.363</v>
      </c>
      <c r="AV93" s="788">
        <v>44958.447916666664</v>
      </c>
      <c r="AW93" s="787">
        <v>1</v>
      </c>
      <c r="AX93" s="786">
        <v>4</v>
      </c>
      <c r="AY93" s="786" t="s">
        <v>469</v>
      </c>
      <c r="AZ93" s="863">
        <v>476.3</v>
      </c>
      <c r="BB93" s="793" t="str">
        <f t="shared" si="23"/>
        <v>--</v>
      </c>
      <c r="BC93" s="791">
        <f t="shared" si="24"/>
        <v>477.68501900000001</v>
      </c>
      <c r="BD93" s="814">
        <v>114</v>
      </c>
      <c r="BE93" s="793"/>
      <c r="BF93" s="819"/>
      <c r="BH93" s="793" t="str">
        <f t="shared" si="25"/>
        <v>--</v>
      </c>
      <c r="BI93" s="807">
        <f t="shared" si="26"/>
        <v>476.3</v>
      </c>
      <c r="BJ93" s="814">
        <v>114</v>
      </c>
      <c r="BK93" s="793"/>
      <c r="BL93" s="807"/>
      <c r="BQ93" s="797"/>
      <c r="BR93" s="791"/>
      <c r="BS93" s="791"/>
      <c r="BT93" s="791"/>
      <c r="CA93" s="797"/>
      <c r="CB93" s="803"/>
      <c r="CC93" s="804"/>
    </row>
    <row r="94" spans="2:81" ht="30.75" thickBot="1" x14ac:dyDescent="0.3">
      <c r="B94" s="795">
        <v>44958.457916666666</v>
      </c>
      <c r="C94" s="794">
        <v>853.8</v>
      </c>
      <c r="D94" s="551"/>
      <c r="E94" s="357" t="s">
        <v>254</v>
      </c>
      <c r="F94" s="358" t="s">
        <v>255</v>
      </c>
      <c r="G94" s="358" t="s">
        <v>240</v>
      </c>
      <c r="H94" s="358" t="s">
        <v>241</v>
      </c>
      <c r="I94" s="1169" t="s">
        <v>242</v>
      </c>
      <c r="J94" s="1170"/>
      <c r="N94" s="517"/>
      <c r="O94" s="796">
        <v>44958</v>
      </c>
      <c r="P94" s="226">
        <v>0.45723379629629629</v>
      </c>
      <c r="Q94" s="794">
        <v>32.1</v>
      </c>
      <c r="R94" s="165" t="s">
        <v>21</v>
      </c>
      <c r="S94" s="794">
        <v>21.05</v>
      </c>
      <c r="T94" s="165" t="s">
        <v>56</v>
      </c>
      <c r="U94" s="196">
        <f t="shared" si="40"/>
        <v>10</v>
      </c>
      <c r="V94" s="168" t="str">
        <f t="shared" si="36"/>
        <v>-</v>
      </c>
      <c r="W94" s="168">
        <f t="shared" si="37"/>
        <v>21.05</v>
      </c>
      <c r="X94" s="168" t="str">
        <f t="shared" si="38"/>
        <v>-</v>
      </c>
      <c r="Y94" s="168" t="str">
        <f t="shared" si="39"/>
        <v>-</v>
      </c>
      <c r="AD94" s="608">
        <f t="shared" si="27"/>
        <v>44958.447222222225</v>
      </c>
      <c r="AE94" s="607">
        <f t="shared" si="28"/>
        <v>22.36</v>
      </c>
      <c r="AF94" s="196">
        <f t="shared" si="33"/>
        <v>10</v>
      </c>
      <c r="AG94" s="168" t="str">
        <f t="shared" si="29"/>
        <v>-</v>
      </c>
      <c r="AH94" s="168">
        <f t="shared" si="30"/>
        <v>22.36</v>
      </c>
      <c r="AI94" s="168" t="str">
        <f t="shared" si="31"/>
        <v>-</v>
      </c>
      <c r="AJ94" s="168" t="str">
        <f t="shared" si="32"/>
        <v>-</v>
      </c>
      <c r="AK94" s="198"/>
      <c r="AM94" s="790">
        <v>44958.447916666664</v>
      </c>
      <c r="AN94" s="789">
        <v>1</v>
      </c>
      <c r="AO94" s="789">
        <v>4</v>
      </c>
      <c r="AP94" s="789" t="s">
        <v>469</v>
      </c>
      <c r="AQ94" s="789">
        <v>475.69234599999999</v>
      </c>
      <c r="AR94" s="789">
        <v>181042</v>
      </c>
      <c r="AS94" s="789">
        <v>137488</v>
      </c>
      <c r="AT94" s="789">
        <v>22.363</v>
      </c>
      <c r="AV94" s="788">
        <v>44958.447916666664</v>
      </c>
      <c r="AW94" s="787">
        <v>1</v>
      </c>
      <c r="AX94" s="786">
        <v>4</v>
      </c>
      <c r="AY94" s="786" t="s">
        <v>469</v>
      </c>
      <c r="AZ94" s="863">
        <v>475</v>
      </c>
      <c r="BB94" s="793" t="str">
        <f t="shared" si="23"/>
        <v>--</v>
      </c>
      <c r="BC94" s="791">
        <f t="shared" si="24"/>
        <v>475.69234599999999</v>
      </c>
      <c r="BD94" s="814">
        <v>115</v>
      </c>
      <c r="BE94" s="793"/>
      <c r="BF94" s="819"/>
      <c r="BH94" s="793" t="str">
        <f t="shared" si="25"/>
        <v>--</v>
      </c>
      <c r="BI94" s="807">
        <f t="shared" si="26"/>
        <v>475</v>
      </c>
      <c r="BJ94" s="814">
        <v>115</v>
      </c>
      <c r="BK94" s="793"/>
      <c r="BL94" s="807"/>
      <c r="BQ94" s="797"/>
      <c r="BR94" s="791"/>
      <c r="BS94" s="791"/>
      <c r="BT94" s="791"/>
      <c r="CA94" s="797"/>
      <c r="CB94" s="803"/>
      <c r="CC94" s="804"/>
    </row>
    <row r="95" spans="2:81" x14ac:dyDescent="0.25">
      <c r="B95" s="795">
        <v>44958.458958333336</v>
      </c>
      <c r="C95" s="794">
        <v>853.78</v>
      </c>
      <c r="D95" s="551"/>
      <c r="E95" s="355">
        <f>F89-H89</f>
        <v>46.367754454871339</v>
      </c>
      <c r="F95" s="355">
        <f>F89+H89</f>
        <v>47.737082999515017</v>
      </c>
      <c r="G95" s="356">
        <f>ABS((E95-E89)/$K$90*100)</f>
        <v>0.17122718402573439</v>
      </c>
      <c r="H95" s="356">
        <f>ABS((F95-E89)/$K$90*100)</f>
        <v>0.10263852490300138</v>
      </c>
      <c r="I95" s="1167" t="str">
        <f>IF(AND(G95&lt;$J$90,H95&lt;$J$90),"Dentro especif.","fuera especif.")</f>
        <v>Dentro especif.</v>
      </c>
      <c r="J95" s="1168"/>
      <c r="N95" s="517"/>
      <c r="O95" s="796">
        <v>44958</v>
      </c>
      <c r="P95" s="226">
        <v>0.45792824074074073</v>
      </c>
      <c r="Q95" s="794">
        <v>32</v>
      </c>
      <c r="R95" s="165" t="s">
        <v>21</v>
      </c>
      <c r="S95" s="794">
        <v>21.05</v>
      </c>
      <c r="T95" s="165" t="s">
        <v>56</v>
      </c>
      <c r="U95" s="196">
        <f t="shared" si="40"/>
        <v>10</v>
      </c>
      <c r="V95" s="168" t="str">
        <f t="shared" si="36"/>
        <v>-</v>
      </c>
      <c r="W95" s="168">
        <f t="shared" si="37"/>
        <v>21.05</v>
      </c>
      <c r="X95" s="168" t="str">
        <f t="shared" si="38"/>
        <v>-</v>
      </c>
      <c r="Y95" s="168" t="str">
        <f t="shared" si="39"/>
        <v>-</v>
      </c>
      <c r="AD95" s="608">
        <f t="shared" si="27"/>
        <v>44958.447222222225</v>
      </c>
      <c r="AE95" s="607">
        <f t="shared" si="28"/>
        <v>22.361000000000001</v>
      </c>
      <c r="AF95" s="196">
        <f t="shared" si="33"/>
        <v>10</v>
      </c>
      <c r="AG95" s="168" t="str">
        <f t="shared" si="29"/>
        <v>-</v>
      </c>
      <c r="AH95" s="168">
        <f t="shared" si="30"/>
        <v>22.361000000000001</v>
      </c>
      <c r="AI95" s="168" t="str">
        <f t="shared" si="31"/>
        <v>-</v>
      </c>
      <c r="AJ95" s="168" t="str">
        <f t="shared" si="32"/>
        <v>-</v>
      </c>
      <c r="AK95" s="198"/>
      <c r="AM95" s="790">
        <v>44958.448611111111</v>
      </c>
      <c r="AN95" s="789">
        <v>1</v>
      </c>
      <c r="AO95" s="789">
        <v>4</v>
      </c>
      <c r="AP95" s="789" t="s">
        <v>469</v>
      </c>
      <c r="AQ95" s="789">
        <v>474.29015700000002</v>
      </c>
      <c r="AR95" s="789">
        <v>179205</v>
      </c>
      <c r="AS95" s="789">
        <v>138897</v>
      </c>
      <c r="AT95" s="789">
        <v>22.364000000000001</v>
      </c>
      <c r="AV95" s="788">
        <v>44958.448611111111</v>
      </c>
      <c r="AW95" s="787">
        <v>1</v>
      </c>
      <c r="AX95" s="786">
        <v>4</v>
      </c>
      <c r="AY95" s="786" t="s">
        <v>469</v>
      </c>
      <c r="AZ95" s="863">
        <v>473.2</v>
      </c>
      <c r="BB95" s="793" t="str">
        <f t="shared" si="23"/>
        <v>--</v>
      </c>
      <c r="BC95" s="791">
        <f t="shared" si="24"/>
        <v>474.29015700000002</v>
      </c>
      <c r="BD95" s="814">
        <v>116</v>
      </c>
      <c r="BE95" s="793"/>
      <c r="BF95" s="819"/>
      <c r="BH95" s="793" t="str">
        <f t="shared" si="25"/>
        <v>--</v>
      </c>
      <c r="BI95" s="807">
        <f t="shared" si="26"/>
        <v>473.2</v>
      </c>
      <c r="BJ95" s="814">
        <v>116</v>
      </c>
      <c r="BK95" s="793"/>
      <c r="BL95" s="807"/>
      <c r="BQ95" s="797"/>
      <c r="BR95" s="791"/>
      <c r="BS95" s="791"/>
      <c r="BT95" s="791"/>
      <c r="CA95" s="797"/>
      <c r="CB95" s="803"/>
      <c r="CC95" s="804"/>
    </row>
    <row r="96" spans="2:81" x14ac:dyDescent="0.25">
      <c r="B96" s="795">
        <v>44958.46</v>
      </c>
      <c r="C96" s="794">
        <v>853.77</v>
      </c>
      <c r="D96" s="551"/>
      <c r="E96" s="348">
        <f>F90-H90</f>
        <v>164.95932717976143</v>
      </c>
      <c r="F96" s="348">
        <f>F90+H90</f>
        <v>167.1784168620834</v>
      </c>
      <c r="G96" s="356">
        <f t="shared" ref="G96:G98" si="41">ABS((E96-E90)/$K$90*100)</f>
        <v>0.26778816404771533</v>
      </c>
      <c r="H96" s="356">
        <f t="shared" ref="H96:H98" si="42">ABS((F96-E90)/$K$90*100)</f>
        <v>0.17602977241667758</v>
      </c>
      <c r="I96" s="1167" t="str">
        <f t="shared" ref="I96:I98" si="43">IF(AND(G96&lt;$J$90,H96&lt;$J$90),"Dentro especif.","fuera especif.")</f>
        <v>Dentro especif.</v>
      </c>
      <c r="J96" s="1168"/>
      <c r="N96" s="517"/>
      <c r="O96" s="796">
        <v>44958</v>
      </c>
      <c r="P96" s="226">
        <v>0.45862268518518517</v>
      </c>
      <c r="Q96" s="794">
        <v>32.200000000000003</v>
      </c>
      <c r="R96" s="165" t="s">
        <v>21</v>
      </c>
      <c r="S96" s="794">
        <v>21.05</v>
      </c>
      <c r="T96" s="165" t="s">
        <v>56</v>
      </c>
      <c r="U96" s="196">
        <f t="shared" si="40"/>
        <v>11</v>
      </c>
      <c r="V96" s="168" t="str">
        <f t="shared" si="36"/>
        <v>-</v>
      </c>
      <c r="W96" s="168" t="str">
        <f t="shared" si="37"/>
        <v>-</v>
      </c>
      <c r="X96" s="168">
        <f t="shared" si="38"/>
        <v>21.05</v>
      </c>
      <c r="Y96" s="168" t="str">
        <f t="shared" si="39"/>
        <v>-</v>
      </c>
      <c r="AD96" s="608">
        <f t="shared" si="27"/>
        <v>44958.447916666664</v>
      </c>
      <c r="AE96" s="607">
        <f t="shared" si="28"/>
        <v>22.363</v>
      </c>
      <c r="AF96" s="196">
        <f t="shared" si="33"/>
        <v>10</v>
      </c>
      <c r="AG96" s="168" t="str">
        <f t="shared" si="29"/>
        <v>-</v>
      </c>
      <c r="AH96" s="168">
        <f t="shared" si="30"/>
        <v>22.363</v>
      </c>
      <c r="AI96" s="168" t="str">
        <f t="shared" si="31"/>
        <v>-</v>
      </c>
      <c r="AJ96" s="168" t="str">
        <f t="shared" si="32"/>
        <v>-</v>
      </c>
      <c r="AK96" s="198"/>
      <c r="AM96" s="790">
        <v>44958.448611111111</v>
      </c>
      <c r="AN96" s="789">
        <v>1</v>
      </c>
      <c r="AO96" s="789">
        <v>4</v>
      </c>
      <c r="AP96" s="789" t="s">
        <v>469</v>
      </c>
      <c r="AQ96" s="789">
        <v>473.20610299999998</v>
      </c>
      <c r="AR96" s="789">
        <v>181042</v>
      </c>
      <c r="AS96" s="789">
        <v>137495</v>
      </c>
      <c r="AT96" s="789">
        <v>22.364000000000001</v>
      </c>
      <c r="AV96" s="788">
        <v>44958.448611111111</v>
      </c>
      <c r="AW96" s="787">
        <v>1</v>
      </c>
      <c r="AX96" s="786">
        <v>4</v>
      </c>
      <c r="AY96" s="786" t="s">
        <v>469</v>
      </c>
      <c r="AZ96" s="863">
        <v>471.9</v>
      </c>
      <c r="BB96" s="793" t="str">
        <f t="shared" si="23"/>
        <v>--</v>
      </c>
      <c r="BC96" s="791">
        <f t="shared" si="24"/>
        <v>473.20610299999998</v>
      </c>
      <c r="BD96" s="814">
        <v>117</v>
      </c>
      <c r="BE96" s="793"/>
      <c r="BF96" s="819"/>
      <c r="BH96" s="793" t="str">
        <f t="shared" si="25"/>
        <v>--</v>
      </c>
      <c r="BI96" s="807">
        <f t="shared" si="26"/>
        <v>471.9</v>
      </c>
      <c r="BJ96" s="814">
        <v>117</v>
      </c>
      <c r="BK96" s="793"/>
      <c r="BL96" s="807"/>
      <c r="BQ96" s="797"/>
      <c r="BR96" s="791"/>
      <c r="BS96" s="791"/>
      <c r="BT96" s="791"/>
      <c r="CA96" s="797"/>
      <c r="CB96" s="803"/>
      <c r="CC96" s="804"/>
    </row>
    <row r="97" spans="2:81" ht="15" customHeight="1" x14ac:dyDescent="0.25">
      <c r="B97" s="795">
        <v>44958.461041666669</v>
      </c>
      <c r="C97" s="794">
        <v>853.75</v>
      </c>
      <c r="D97" s="551"/>
      <c r="E97" s="364">
        <f>F91-H91</f>
        <v>322.85956854854038</v>
      </c>
      <c r="F97" s="348">
        <f>F91+H91</f>
        <v>326.85721238900334</v>
      </c>
      <c r="G97" s="356">
        <f t="shared" si="41"/>
        <v>0.38247346529192328</v>
      </c>
      <c r="H97" s="356">
        <f t="shared" si="42"/>
        <v>0.41705530280066799</v>
      </c>
      <c r="I97" s="1167" t="str">
        <f t="shared" si="43"/>
        <v>Dentro especif.</v>
      </c>
      <c r="J97" s="1168"/>
      <c r="N97" s="517"/>
      <c r="O97" s="796">
        <v>44958</v>
      </c>
      <c r="P97" s="226">
        <v>0.45931712962962962</v>
      </c>
      <c r="Q97" s="794">
        <v>32.299999999999997</v>
      </c>
      <c r="R97" s="165" t="s">
        <v>21</v>
      </c>
      <c r="S97" s="794">
        <v>21.05</v>
      </c>
      <c r="T97" s="165" t="s">
        <v>56</v>
      </c>
      <c r="U97" s="196">
        <f t="shared" si="40"/>
        <v>11</v>
      </c>
      <c r="V97" s="168" t="str">
        <f t="shared" si="36"/>
        <v>-</v>
      </c>
      <c r="W97" s="168" t="str">
        <f t="shared" si="37"/>
        <v>-</v>
      </c>
      <c r="X97" s="168">
        <f t="shared" si="38"/>
        <v>21.05</v>
      </c>
      <c r="Y97" s="168" t="str">
        <f t="shared" si="39"/>
        <v>-</v>
      </c>
      <c r="AD97" s="608">
        <f t="shared" si="27"/>
        <v>44958.447916666664</v>
      </c>
      <c r="AE97" s="607">
        <f t="shared" si="28"/>
        <v>22.363</v>
      </c>
      <c r="AF97" s="196">
        <f t="shared" si="33"/>
        <v>10</v>
      </c>
      <c r="AG97" s="168" t="str">
        <f t="shared" si="29"/>
        <v>-</v>
      </c>
      <c r="AH97" s="168">
        <f t="shared" si="30"/>
        <v>22.363</v>
      </c>
      <c r="AI97" s="168" t="str">
        <f t="shared" si="31"/>
        <v>-</v>
      </c>
      <c r="AJ97" s="168" t="str">
        <f t="shared" si="32"/>
        <v>-</v>
      </c>
      <c r="AK97" s="198"/>
      <c r="AM97" s="790">
        <v>44958.449305555558</v>
      </c>
      <c r="AN97" s="789">
        <v>1</v>
      </c>
      <c r="AO97" s="789">
        <v>4</v>
      </c>
      <c r="AP97" s="789" t="s">
        <v>469</v>
      </c>
      <c r="AQ97" s="789">
        <v>475.265714</v>
      </c>
      <c r="AR97" s="789">
        <v>179187</v>
      </c>
      <c r="AS97" s="789">
        <v>138896</v>
      </c>
      <c r="AT97" s="789">
        <v>22.361999999999998</v>
      </c>
      <c r="AV97" s="788">
        <v>44958.449305555558</v>
      </c>
      <c r="AW97" s="787">
        <v>1</v>
      </c>
      <c r="AX97" s="786">
        <v>4</v>
      </c>
      <c r="AY97" s="786" t="s">
        <v>469</v>
      </c>
      <c r="AZ97" s="863">
        <v>478.1</v>
      </c>
      <c r="BB97" s="793" t="str">
        <f t="shared" si="23"/>
        <v>--</v>
      </c>
      <c r="BC97" s="791">
        <f t="shared" si="24"/>
        <v>475.265714</v>
      </c>
      <c r="BD97" s="814">
        <v>118</v>
      </c>
      <c r="BE97" s="793"/>
      <c r="BF97" s="819"/>
      <c r="BH97" s="793" t="str">
        <f t="shared" si="25"/>
        <v>--</v>
      </c>
      <c r="BI97" s="807">
        <f t="shared" si="26"/>
        <v>478.1</v>
      </c>
      <c r="BJ97" s="814">
        <v>118</v>
      </c>
      <c r="BK97" s="793"/>
      <c r="BL97" s="807"/>
      <c r="BQ97" s="797"/>
      <c r="BR97" s="791"/>
      <c r="BS97" s="791"/>
      <c r="BT97" s="791"/>
      <c r="CA97" s="797"/>
      <c r="CB97" s="803"/>
      <c r="CC97" s="804"/>
    </row>
    <row r="98" spans="2:81" ht="15.75" customHeight="1" x14ac:dyDescent="0.25">
      <c r="B98" s="795">
        <v>44958.462083333332</v>
      </c>
      <c r="C98" s="794">
        <v>853.71</v>
      </c>
      <c r="D98" s="551"/>
      <c r="E98" s="348">
        <f>F92-H92</f>
        <v>461.67647766688668</v>
      </c>
      <c r="F98" s="365">
        <f>F92+H92</f>
        <v>467.21361877386431</v>
      </c>
      <c r="G98" s="356">
        <f t="shared" si="41"/>
        <v>0.54596311662266994</v>
      </c>
      <c r="H98" s="356">
        <f t="shared" si="42"/>
        <v>0.56146510477285572</v>
      </c>
      <c r="I98" s="1167" t="str">
        <f t="shared" si="43"/>
        <v>Dentro especif.</v>
      </c>
      <c r="J98" s="1168"/>
      <c r="N98" s="517"/>
      <c r="O98" s="796">
        <v>44958</v>
      </c>
      <c r="P98" s="226">
        <v>0.46001157407407406</v>
      </c>
      <c r="Q98" s="794">
        <v>32.299999999999997</v>
      </c>
      <c r="R98" s="165" t="s">
        <v>21</v>
      </c>
      <c r="S98" s="794">
        <v>21.05</v>
      </c>
      <c r="T98" s="165" t="s">
        <v>56</v>
      </c>
      <c r="U98" s="196">
        <f t="shared" si="40"/>
        <v>11</v>
      </c>
      <c r="V98" s="168" t="str">
        <f t="shared" si="36"/>
        <v>-</v>
      </c>
      <c r="W98" s="168" t="str">
        <f t="shared" si="37"/>
        <v>-</v>
      </c>
      <c r="X98" s="168">
        <f t="shared" si="38"/>
        <v>21.05</v>
      </c>
      <c r="Y98" s="168" t="str">
        <f t="shared" si="39"/>
        <v>-</v>
      </c>
      <c r="AD98" s="608">
        <f t="shared" si="27"/>
        <v>44958.448611111111</v>
      </c>
      <c r="AE98" s="607">
        <f t="shared" si="28"/>
        <v>22.364000000000001</v>
      </c>
      <c r="AF98" s="196">
        <f t="shared" si="33"/>
        <v>10</v>
      </c>
      <c r="AG98" s="168" t="str">
        <f t="shared" si="29"/>
        <v>-</v>
      </c>
      <c r="AH98" s="168">
        <f t="shared" si="30"/>
        <v>22.364000000000001</v>
      </c>
      <c r="AI98" s="168" t="str">
        <f t="shared" si="31"/>
        <v>-</v>
      </c>
      <c r="AJ98" s="168" t="str">
        <f t="shared" si="32"/>
        <v>-</v>
      </c>
      <c r="AK98" s="198"/>
      <c r="AM98" s="790">
        <v>44958.449305555558</v>
      </c>
      <c r="AN98" s="789">
        <v>1</v>
      </c>
      <c r="AO98" s="789">
        <v>4</v>
      </c>
      <c r="AP98" s="789" t="s">
        <v>469</v>
      </c>
      <c r="AQ98" s="789">
        <v>477.66270300000002</v>
      </c>
      <c r="AR98" s="789">
        <v>181019</v>
      </c>
      <c r="AS98" s="789">
        <v>137464</v>
      </c>
      <c r="AT98" s="789">
        <v>22.359000000000002</v>
      </c>
      <c r="AV98" s="788">
        <v>44958.449305555558</v>
      </c>
      <c r="AW98" s="787">
        <v>1</v>
      </c>
      <c r="AX98" s="786">
        <v>4</v>
      </c>
      <c r="AY98" s="786" t="s">
        <v>469</v>
      </c>
      <c r="AZ98" s="863">
        <v>477.3</v>
      </c>
      <c r="BB98" s="793" t="str">
        <f t="shared" si="23"/>
        <v>--</v>
      </c>
      <c r="BC98" s="791">
        <f t="shared" si="24"/>
        <v>477.66270300000002</v>
      </c>
      <c r="BF98" s="819"/>
      <c r="BH98" s="793" t="str">
        <f t="shared" si="25"/>
        <v>--</v>
      </c>
      <c r="BI98" s="807">
        <f t="shared" si="26"/>
        <v>477.3</v>
      </c>
      <c r="BL98" s="807"/>
      <c r="BQ98" s="797"/>
      <c r="BR98" s="791"/>
      <c r="BS98" s="791"/>
      <c r="BT98" s="791"/>
      <c r="CA98" s="797"/>
      <c r="CB98" s="803"/>
      <c r="CC98" s="804"/>
    </row>
    <row r="99" spans="2:81" x14ac:dyDescent="0.25">
      <c r="B99" s="795">
        <v>44958.463125000002</v>
      </c>
      <c r="C99" s="794">
        <v>853.7</v>
      </c>
      <c r="D99" s="551"/>
      <c r="E99" s="780" t="s">
        <v>256</v>
      </c>
      <c r="N99" s="517"/>
      <c r="O99" s="796">
        <v>44958</v>
      </c>
      <c r="P99" s="226">
        <v>0.4607060185185185</v>
      </c>
      <c r="Q99" s="794">
        <v>32.200000000000003</v>
      </c>
      <c r="R99" s="165" t="s">
        <v>21</v>
      </c>
      <c r="S99" s="794">
        <v>21.05</v>
      </c>
      <c r="T99" s="165" t="s">
        <v>56</v>
      </c>
      <c r="U99" s="196">
        <f t="shared" si="40"/>
        <v>11</v>
      </c>
      <c r="V99" s="168" t="str">
        <f t="shared" si="36"/>
        <v>-</v>
      </c>
      <c r="W99" s="168" t="str">
        <f t="shared" si="37"/>
        <v>-</v>
      </c>
      <c r="X99" s="168">
        <f t="shared" si="38"/>
        <v>21.05</v>
      </c>
      <c r="Y99" s="168" t="str">
        <f t="shared" si="39"/>
        <v>-</v>
      </c>
      <c r="AD99" s="608">
        <f t="shared" si="27"/>
        <v>44958.448611111111</v>
      </c>
      <c r="AE99" s="607">
        <f t="shared" si="28"/>
        <v>22.364000000000001</v>
      </c>
      <c r="AF99" s="196">
        <f t="shared" si="33"/>
        <v>10</v>
      </c>
      <c r="AG99" s="168" t="str">
        <f t="shared" si="29"/>
        <v>-</v>
      </c>
      <c r="AH99" s="168">
        <f t="shared" si="30"/>
        <v>22.364000000000001</v>
      </c>
      <c r="AI99" s="168" t="str">
        <f t="shared" si="31"/>
        <v>-</v>
      </c>
      <c r="AJ99" s="168" t="str">
        <f t="shared" si="32"/>
        <v>-</v>
      </c>
      <c r="AK99" s="198"/>
      <c r="AM99" s="790">
        <v>44958.45</v>
      </c>
      <c r="AN99" s="789">
        <v>1</v>
      </c>
      <c r="AO99" s="789">
        <v>4</v>
      </c>
      <c r="AP99" s="789" t="s">
        <v>469</v>
      </c>
      <c r="AQ99" s="789">
        <v>469.10392999999999</v>
      </c>
      <c r="AR99" s="789">
        <v>179229</v>
      </c>
      <c r="AS99" s="789">
        <v>138878</v>
      </c>
      <c r="AT99" s="789">
        <v>22.356000000000002</v>
      </c>
      <c r="AV99" s="788">
        <v>44958.45</v>
      </c>
      <c r="AW99" s="787">
        <v>1</v>
      </c>
      <c r="AX99" s="786">
        <v>4</v>
      </c>
      <c r="AY99" s="786" t="s">
        <v>469</v>
      </c>
      <c r="AZ99" s="863">
        <v>469.4</v>
      </c>
      <c r="BB99" s="793" t="str">
        <f t="shared" si="23"/>
        <v>--</v>
      </c>
      <c r="BC99" s="791">
        <f t="shared" si="24"/>
        <v>469.10392999999999</v>
      </c>
      <c r="BF99" s="819"/>
      <c r="BH99" s="793" t="str">
        <f t="shared" si="25"/>
        <v>--</v>
      </c>
      <c r="BI99" s="807">
        <f t="shared" si="26"/>
        <v>469.4</v>
      </c>
      <c r="BL99" s="807"/>
      <c r="BQ99" s="797"/>
      <c r="BR99" s="791"/>
      <c r="BS99" s="791"/>
      <c r="BT99" s="791"/>
      <c r="CA99" s="797"/>
      <c r="CB99" s="803"/>
      <c r="CC99" s="804"/>
    </row>
    <row r="100" spans="2:81" x14ac:dyDescent="0.25">
      <c r="B100" s="795">
        <v>44958.464166666665</v>
      </c>
      <c r="C100" s="794">
        <v>853.66</v>
      </c>
      <c r="D100" s="551"/>
      <c r="N100" s="517"/>
      <c r="O100" s="796">
        <v>44958</v>
      </c>
      <c r="P100" s="226">
        <v>0.46140046296296294</v>
      </c>
      <c r="Q100" s="794">
        <v>32.200000000000003</v>
      </c>
      <c r="R100" s="165" t="s">
        <v>21</v>
      </c>
      <c r="S100" s="794">
        <v>21.05</v>
      </c>
      <c r="T100" s="165" t="s">
        <v>56</v>
      </c>
      <c r="U100" s="196">
        <f t="shared" si="40"/>
        <v>11</v>
      </c>
      <c r="V100" s="168" t="str">
        <f t="shared" si="36"/>
        <v>-</v>
      </c>
      <c r="W100" s="168" t="str">
        <f t="shared" si="37"/>
        <v>-</v>
      </c>
      <c r="X100" s="168">
        <f t="shared" si="38"/>
        <v>21.05</v>
      </c>
      <c r="Y100" s="168" t="str">
        <f t="shared" si="39"/>
        <v>-</v>
      </c>
      <c r="AD100" s="608">
        <f t="shared" si="27"/>
        <v>44958.449305555558</v>
      </c>
      <c r="AE100" s="607">
        <f t="shared" si="28"/>
        <v>22.361999999999998</v>
      </c>
      <c r="AF100" s="196">
        <f t="shared" si="33"/>
        <v>10</v>
      </c>
      <c r="AG100" s="168" t="str">
        <f t="shared" si="29"/>
        <v>-</v>
      </c>
      <c r="AH100" s="168">
        <f t="shared" si="30"/>
        <v>22.361999999999998</v>
      </c>
      <c r="AI100" s="168" t="str">
        <f t="shared" si="31"/>
        <v>-</v>
      </c>
      <c r="AJ100" s="168" t="str">
        <f t="shared" si="32"/>
        <v>-</v>
      </c>
      <c r="AK100" s="198"/>
      <c r="AM100" s="790">
        <v>44958.45</v>
      </c>
      <c r="AN100" s="789">
        <v>1</v>
      </c>
      <c r="AO100" s="789">
        <v>4</v>
      </c>
      <c r="AP100" s="789" t="s">
        <v>469</v>
      </c>
      <c r="AQ100" s="789">
        <v>459.47155800000002</v>
      </c>
      <c r="AR100" s="789">
        <v>181034</v>
      </c>
      <c r="AS100" s="789">
        <v>137533</v>
      </c>
      <c r="AT100" s="789">
        <v>22.355</v>
      </c>
      <c r="AV100" s="788">
        <v>44958.45</v>
      </c>
      <c r="AW100" s="787">
        <v>1</v>
      </c>
      <c r="AX100" s="786">
        <v>4</v>
      </c>
      <c r="AY100" s="786" t="s">
        <v>469</v>
      </c>
      <c r="AZ100" s="863">
        <v>455.2</v>
      </c>
      <c r="BB100" s="793" t="str">
        <f t="shared" si="23"/>
        <v>--</v>
      </c>
      <c r="BC100" s="791">
        <f t="shared" si="24"/>
        <v>459.47155800000002</v>
      </c>
      <c r="BF100" s="819"/>
      <c r="BH100" s="793" t="str">
        <f t="shared" si="25"/>
        <v>--</v>
      </c>
      <c r="BI100" s="807">
        <f t="shared" si="26"/>
        <v>455.2</v>
      </c>
      <c r="BL100" s="807"/>
      <c r="BQ100" s="797"/>
      <c r="BR100" s="791"/>
      <c r="BS100" s="791"/>
      <c r="BT100" s="791"/>
      <c r="CA100" s="797"/>
      <c r="CB100" s="803"/>
      <c r="CC100" s="804"/>
    </row>
    <row r="101" spans="2:81" x14ac:dyDescent="0.25">
      <c r="B101" s="795">
        <v>44958.465208333335</v>
      </c>
      <c r="C101" s="794">
        <v>853.65</v>
      </c>
      <c r="D101" s="551"/>
      <c r="N101" s="517"/>
      <c r="O101" s="796">
        <v>44958</v>
      </c>
      <c r="P101" s="226">
        <v>0.46209490740740744</v>
      </c>
      <c r="Q101" s="794">
        <v>31.9</v>
      </c>
      <c r="R101" s="165" t="s">
        <v>21</v>
      </c>
      <c r="S101" s="794">
        <v>21.05</v>
      </c>
      <c r="T101" s="165" t="s">
        <v>56</v>
      </c>
      <c r="U101" s="196">
        <f t="shared" si="40"/>
        <v>11</v>
      </c>
      <c r="V101" s="168" t="str">
        <f t="shared" si="36"/>
        <v>-</v>
      </c>
      <c r="W101" s="168" t="str">
        <f t="shared" si="37"/>
        <v>-</v>
      </c>
      <c r="X101" s="168">
        <f t="shared" si="38"/>
        <v>21.05</v>
      </c>
      <c r="Y101" s="168" t="str">
        <f t="shared" si="39"/>
        <v>-</v>
      </c>
      <c r="AD101" s="608">
        <f t="shared" si="27"/>
        <v>44958.449305555558</v>
      </c>
      <c r="AE101" s="607">
        <f t="shared" si="28"/>
        <v>22.359000000000002</v>
      </c>
      <c r="AF101" s="196">
        <f t="shared" si="33"/>
        <v>10</v>
      </c>
      <c r="AG101" s="168" t="str">
        <f t="shared" si="29"/>
        <v>-</v>
      </c>
      <c r="AH101" s="168">
        <f t="shared" si="30"/>
        <v>22.359000000000002</v>
      </c>
      <c r="AI101" s="168" t="str">
        <f t="shared" si="31"/>
        <v>-</v>
      </c>
      <c r="AJ101" s="168" t="str">
        <f t="shared" si="32"/>
        <v>-</v>
      </c>
      <c r="AK101" s="198"/>
      <c r="AM101" s="790">
        <v>44958.450694444444</v>
      </c>
      <c r="AN101" s="789">
        <v>1</v>
      </c>
      <c r="AO101" s="789">
        <v>4</v>
      </c>
      <c r="AP101" s="789" t="s">
        <v>469</v>
      </c>
      <c r="AQ101" s="789">
        <v>457.34747499999997</v>
      </c>
      <c r="AR101" s="789">
        <v>179269</v>
      </c>
      <c r="AS101" s="789">
        <v>138897</v>
      </c>
      <c r="AT101" s="789">
        <v>22.353000000000002</v>
      </c>
      <c r="AV101" s="788">
        <v>44958.450694444444</v>
      </c>
      <c r="AW101" s="787">
        <v>1</v>
      </c>
      <c r="AX101" s="786">
        <v>4</v>
      </c>
      <c r="AY101" s="786" t="s">
        <v>469</v>
      </c>
      <c r="AZ101" s="863">
        <v>457.1</v>
      </c>
      <c r="BB101" s="793" t="str">
        <f t="shared" si="23"/>
        <v>--</v>
      </c>
      <c r="BC101" s="791">
        <f t="shared" si="24"/>
        <v>457.34747499999997</v>
      </c>
      <c r="BF101" s="819"/>
      <c r="BH101" s="793" t="str">
        <f t="shared" si="25"/>
        <v>--</v>
      </c>
      <c r="BI101" s="807">
        <f t="shared" si="26"/>
        <v>457.1</v>
      </c>
      <c r="BL101" s="807"/>
      <c r="BQ101" s="797"/>
      <c r="BR101" s="791"/>
      <c r="BS101" s="791"/>
      <c r="BT101" s="791"/>
      <c r="CA101" s="797"/>
      <c r="CB101" s="803"/>
      <c r="CC101" s="804"/>
    </row>
    <row r="102" spans="2:81" x14ac:dyDescent="0.25">
      <c r="B102" s="180"/>
      <c r="C102" s="179"/>
      <c r="D102" s="551"/>
      <c r="N102" s="517"/>
      <c r="O102" s="796">
        <v>44958</v>
      </c>
      <c r="P102" s="226">
        <v>0.46278935185185183</v>
      </c>
      <c r="Q102" s="794">
        <v>31.9</v>
      </c>
      <c r="R102" s="165" t="s">
        <v>21</v>
      </c>
      <c r="S102" s="794">
        <v>21.1</v>
      </c>
      <c r="T102" s="165" t="s">
        <v>56</v>
      </c>
      <c r="U102" s="196">
        <f t="shared" si="40"/>
        <v>11</v>
      </c>
      <c r="V102" s="168" t="str">
        <f t="shared" si="36"/>
        <v>-</v>
      </c>
      <c r="W102" s="168" t="str">
        <f t="shared" si="37"/>
        <v>-</v>
      </c>
      <c r="X102" s="168">
        <f t="shared" si="38"/>
        <v>21.1</v>
      </c>
      <c r="Y102" s="168" t="str">
        <f t="shared" si="39"/>
        <v>-</v>
      </c>
      <c r="AD102" s="608">
        <f t="shared" si="27"/>
        <v>44958.45</v>
      </c>
      <c r="AE102" s="607">
        <f t="shared" si="28"/>
        <v>22.356000000000002</v>
      </c>
      <c r="AF102" s="196">
        <f t="shared" si="33"/>
        <v>10</v>
      </c>
      <c r="AG102" s="168" t="str">
        <f t="shared" si="29"/>
        <v>-</v>
      </c>
      <c r="AH102" s="168">
        <f t="shared" si="30"/>
        <v>22.356000000000002</v>
      </c>
      <c r="AI102" s="168" t="str">
        <f t="shared" si="31"/>
        <v>-</v>
      </c>
      <c r="AJ102" s="168" t="str">
        <f t="shared" si="32"/>
        <v>-</v>
      </c>
      <c r="AK102" s="198"/>
      <c r="AM102" s="790">
        <v>44958.450694444444</v>
      </c>
      <c r="AN102" s="789">
        <v>1</v>
      </c>
      <c r="AO102" s="789">
        <v>4</v>
      </c>
      <c r="AP102" s="789" t="s">
        <v>469</v>
      </c>
      <c r="AQ102" s="789">
        <v>462.59245700000002</v>
      </c>
      <c r="AR102" s="789">
        <v>181041</v>
      </c>
      <c r="AS102" s="789">
        <v>137508</v>
      </c>
      <c r="AT102" s="789">
        <v>22.352</v>
      </c>
      <c r="AV102" s="788">
        <v>44958.450694444444</v>
      </c>
      <c r="AW102" s="787">
        <v>1</v>
      </c>
      <c r="AX102" s="786">
        <v>4</v>
      </c>
      <c r="AY102" s="786" t="s">
        <v>469</v>
      </c>
      <c r="AZ102" s="863">
        <v>467.7</v>
      </c>
      <c r="BB102" s="793" t="str">
        <f t="shared" si="23"/>
        <v>--</v>
      </c>
      <c r="BC102" s="791">
        <f t="shared" si="24"/>
        <v>462.59245700000002</v>
      </c>
      <c r="BF102" s="819"/>
      <c r="BH102" s="793" t="str">
        <f t="shared" si="25"/>
        <v>--</v>
      </c>
      <c r="BI102" s="807">
        <f t="shared" si="26"/>
        <v>467.7</v>
      </c>
      <c r="BL102" s="807"/>
      <c r="BQ102" s="797"/>
      <c r="BR102" s="791"/>
      <c r="BS102" s="791"/>
      <c r="BT102" s="791"/>
      <c r="CA102" s="797"/>
      <c r="CB102" s="803"/>
      <c r="CC102" s="804"/>
    </row>
    <row r="103" spans="2:81" x14ac:dyDescent="0.25">
      <c r="B103" s="180"/>
      <c r="C103" s="179"/>
      <c r="D103" s="551"/>
      <c r="N103" s="517"/>
      <c r="O103" s="796">
        <v>44958</v>
      </c>
      <c r="P103" s="226">
        <v>0.46348379629629632</v>
      </c>
      <c r="Q103" s="794">
        <v>32</v>
      </c>
      <c r="R103" s="165" t="s">
        <v>21</v>
      </c>
      <c r="S103" s="794">
        <v>21.1</v>
      </c>
      <c r="T103" s="165" t="s">
        <v>56</v>
      </c>
      <c r="U103" s="196">
        <f t="shared" si="40"/>
        <v>11</v>
      </c>
      <c r="V103" s="168" t="str">
        <f t="shared" si="36"/>
        <v>-</v>
      </c>
      <c r="W103" s="168" t="str">
        <f t="shared" si="37"/>
        <v>-</v>
      </c>
      <c r="X103" s="168">
        <f t="shared" si="38"/>
        <v>21.1</v>
      </c>
      <c r="Y103" s="168" t="str">
        <f t="shared" si="39"/>
        <v>-</v>
      </c>
      <c r="AD103" s="608">
        <f t="shared" si="27"/>
        <v>44958.45</v>
      </c>
      <c r="AE103" s="607">
        <f t="shared" si="28"/>
        <v>22.355</v>
      </c>
      <c r="AF103" s="196">
        <f t="shared" si="33"/>
        <v>10</v>
      </c>
      <c r="AG103" s="168" t="str">
        <f t="shared" si="29"/>
        <v>-</v>
      </c>
      <c r="AH103" s="168">
        <f t="shared" si="30"/>
        <v>22.355</v>
      </c>
      <c r="AI103" s="168" t="str">
        <f t="shared" si="31"/>
        <v>-</v>
      </c>
      <c r="AJ103" s="168" t="str">
        <f t="shared" si="32"/>
        <v>-</v>
      </c>
      <c r="AK103" s="198"/>
      <c r="AM103" s="790">
        <v>44958.451388888891</v>
      </c>
      <c r="AN103" s="789">
        <v>1</v>
      </c>
      <c r="AO103" s="789">
        <v>4</v>
      </c>
      <c r="AP103" s="789" t="s">
        <v>469</v>
      </c>
      <c r="AQ103" s="789">
        <v>466.88851499999998</v>
      </c>
      <c r="AR103" s="789">
        <v>179230</v>
      </c>
      <c r="AS103" s="789">
        <v>138893</v>
      </c>
      <c r="AT103" s="789">
        <v>22.350999999999999</v>
      </c>
      <c r="AV103" s="788">
        <v>44958.451388888891</v>
      </c>
      <c r="AW103" s="787">
        <v>1</v>
      </c>
      <c r="AX103" s="786">
        <v>4</v>
      </c>
      <c r="AY103" s="786" t="s">
        <v>469</v>
      </c>
      <c r="AZ103" s="863">
        <v>465.5</v>
      </c>
      <c r="BB103" s="793" t="str">
        <f t="shared" si="23"/>
        <v>--</v>
      </c>
      <c r="BC103" s="791">
        <f t="shared" si="24"/>
        <v>466.88851499999998</v>
      </c>
      <c r="BF103" s="819"/>
      <c r="BH103" s="793" t="str">
        <f t="shared" si="25"/>
        <v>--</v>
      </c>
      <c r="BI103" s="807">
        <f t="shared" si="26"/>
        <v>465.5</v>
      </c>
      <c r="BL103" s="807"/>
      <c r="BQ103" s="797"/>
      <c r="BR103" s="791"/>
      <c r="BS103" s="791"/>
      <c r="BT103" s="791"/>
      <c r="CA103" s="797"/>
      <c r="CB103" s="803"/>
      <c r="CC103" s="804"/>
    </row>
    <row r="104" spans="2:81" x14ac:dyDescent="0.25">
      <c r="B104" s="180"/>
      <c r="C104" s="179"/>
      <c r="D104" s="551"/>
      <c r="N104" s="517"/>
      <c r="O104" s="796">
        <v>44958</v>
      </c>
      <c r="P104" s="226">
        <v>0.46417824074074071</v>
      </c>
      <c r="Q104" s="794">
        <v>32.1</v>
      </c>
      <c r="R104" s="165" t="s">
        <v>21</v>
      </c>
      <c r="S104" s="794">
        <v>21.05</v>
      </c>
      <c r="T104" s="165" t="s">
        <v>56</v>
      </c>
      <c r="U104" s="196">
        <f t="shared" si="40"/>
        <v>11</v>
      </c>
      <c r="V104" s="168" t="str">
        <f t="shared" si="36"/>
        <v>-</v>
      </c>
      <c r="W104" s="168" t="str">
        <f t="shared" si="37"/>
        <v>-</v>
      </c>
      <c r="X104" s="168">
        <f t="shared" si="38"/>
        <v>21.05</v>
      </c>
      <c r="Y104" s="168" t="str">
        <f t="shared" si="39"/>
        <v>-</v>
      </c>
      <c r="AD104" s="608">
        <f t="shared" si="27"/>
        <v>44958.450694444444</v>
      </c>
      <c r="AE104" s="607">
        <f t="shared" si="28"/>
        <v>22.353000000000002</v>
      </c>
      <c r="AF104" s="196">
        <f t="shared" si="33"/>
        <v>10</v>
      </c>
      <c r="AG104" s="168" t="str">
        <f t="shared" si="29"/>
        <v>-</v>
      </c>
      <c r="AH104" s="168">
        <f t="shared" si="30"/>
        <v>22.353000000000002</v>
      </c>
      <c r="AI104" s="168" t="str">
        <f t="shared" si="31"/>
        <v>-</v>
      </c>
      <c r="AJ104" s="168" t="str">
        <f t="shared" si="32"/>
        <v>-</v>
      </c>
      <c r="AK104" s="198"/>
      <c r="AM104" s="790">
        <v>44958.451388888891</v>
      </c>
      <c r="AN104" s="789">
        <v>1</v>
      </c>
      <c r="AO104" s="789">
        <v>4</v>
      </c>
      <c r="AP104" s="789" t="s">
        <v>469</v>
      </c>
      <c r="AQ104" s="789">
        <v>465.99751800000001</v>
      </c>
      <c r="AR104" s="789">
        <v>181028</v>
      </c>
      <c r="AS104" s="789">
        <v>137504</v>
      </c>
      <c r="AT104" s="789">
        <v>22.35</v>
      </c>
      <c r="AV104" s="788">
        <v>44958.451388888891</v>
      </c>
      <c r="AW104" s="787">
        <v>1</v>
      </c>
      <c r="AX104" s="786">
        <v>4</v>
      </c>
      <c r="AY104" s="786" t="s">
        <v>469</v>
      </c>
      <c r="AZ104" s="863">
        <v>466.1</v>
      </c>
      <c r="BB104" s="793" t="str">
        <f t="shared" si="23"/>
        <v>--</v>
      </c>
      <c r="BC104" s="791">
        <f t="shared" si="24"/>
        <v>465.99751800000001</v>
      </c>
      <c r="BF104" s="819"/>
      <c r="BH104" s="793" t="str">
        <f t="shared" si="25"/>
        <v>--</v>
      </c>
      <c r="BI104" s="807">
        <f t="shared" si="26"/>
        <v>466.1</v>
      </c>
      <c r="BL104" s="807"/>
      <c r="BQ104" s="797"/>
      <c r="BR104" s="791"/>
      <c r="BS104" s="791"/>
      <c r="BT104" s="791"/>
      <c r="CA104" s="797"/>
      <c r="CB104" s="803"/>
      <c r="CC104" s="804"/>
    </row>
    <row r="105" spans="2:81" x14ac:dyDescent="0.25">
      <c r="B105" s="180"/>
      <c r="C105" s="179"/>
      <c r="D105" s="551"/>
      <c r="N105" s="517"/>
      <c r="O105" s="796">
        <v>44958</v>
      </c>
      <c r="P105" s="226">
        <v>0.46487268518518521</v>
      </c>
      <c r="Q105" s="794">
        <v>32.1</v>
      </c>
      <c r="R105" s="165" t="s">
        <v>21</v>
      </c>
      <c r="S105" s="794">
        <v>21.05</v>
      </c>
      <c r="T105" s="165" t="s">
        <v>56</v>
      </c>
      <c r="U105" s="196">
        <f t="shared" si="40"/>
        <v>11</v>
      </c>
      <c r="V105" s="168" t="str">
        <f t="shared" si="36"/>
        <v>-</v>
      </c>
      <c r="W105" s="168" t="str">
        <f t="shared" si="37"/>
        <v>-</v>
      </c>
      <c r="X105" s="168">
        <f t="shared" si="38"/>
        <v>21.05</v>
      </c>
      <c r="Y105" s="168" t="str">
        <f t="shared" si="39"/>
        <v>-</v>
      </c>
      <c r="AD105" s="608">
        <f t="shared" si="27"/>
        <v>44958.450694444444</v>
      </c>
      <c r="AE105" s="607">
        <f t="shared" si="28"/>
        <v>22.352</v>
      </c>
      <c r="AF105" s="196">
        <f t="shared" si="33"/>
        <v>10</v>
      </c>
      <c r="AG105" s="168" t="str">
        <f t="shared" si="29"/>
        <v>-</v>
      </c>
      <c r="AH105" s="168">
        <f t="shared" si="30"/>
        <v>22.352</v>
      </c>
      <c r="AI105" s="168" t="str">
        <f t="shared" si="31"/>
        <v>-</v>
      </c>
      <c r="AJ105" s="168" t="str">
        <f t="shared" si="32"/>
        <v>-</v>
      </c>
      <c r="AK105" s="198"/>
      <c r="AM105" s="790">
        <v>44958.45208333333</v>
      </c>
      <c r="AN105" s="789">
        <v>1</v>
      </c>
      <c r="AO105" s="789">
        <v>4</v>
      </c>
      <c r="AP105" s="789" t="s">
        <v>469</v>
      </c>
      <c r="AQ105" s="789">
        <v>465.74400900000001</v>
      </c>
      <c r="AR105" s="789">
        <v>179231</v>
      </c>
      <c r="AS105" s="789">
        <v>138892</v>
      </c>
      <c r="AT105" s="789">
        <v>22.35</v>
      </c>
      <c r="AV105" s="788">
        <v>44958.45208333333</v>
      </c>
      <c r="AW105" s="787">
        <v>1</v>
      </c>
      <c r="AX105" s="786">
        <v>4</v>
      </c>
      <c r="AY105" s="786" t="s">
        <v>469</v>
      </c>
      <c r="AZ105" s="863">
        <v>465.6</v>
      </c>
      <c r="BB105" s="793" t="str">
        <f t="shared" si="23"/>
        <v>--</v>
      </c>
      <c r="BC105" s="791">
        <f t="shared" si="24"/>
        <v>465.74400900000001</v>
      </c>
      <c r="BF105" s="819"/>
      <c r="BH105" s="793" t="str">
        <f t="shared" si="25"/>
        <v>--</v>
      </c>
      <c r="BI105" s="807">
        <f t="shared" si="26"/>
        <v>465.6</v>
      </c>
      <c r="BL105" s="807"/>
      <c r="BQ105" s="797"/>
      <c r="BR105" s="791"/>
      <c r="BS105" s="791"/>
      <c r="BT105" s="791"/>
      <c r="CA105" s="797"/>
      <c r="CB105" s="803"/>
      <c r="CC105" s="804"/>
    </row>
    <row r="106" spans="2:81" x14ac:dyDescent="0.25">
      <c r="B106" s="180"/>
      <c r="C106" s="179"/>
      <c r="D106" s="551"/>
      <c r="N106" s="517"/>
      <c r="O106" s="181"/>
      <c r="P106" s="128"/>
      <c r="Q106" s="179"/>
      <c r="R106" s="165" t="s">
        <v>21</v>
      </c>
      <c r="S106" s="179"/>
      <c r="T106" s="165" t="s">
        <v>56</v>
      </c>
      <c r="U106" s="196" t="str">
        <f t="shared" si="40"/>
        <v>-</v>
      </c>
      <c r="V106" s="168" t="str">
        <f t="shared" si="36"/>
        <v>-</v>
      </c>
      <c r="W106" s="168" t="str">
        <f t="shared" si="37"/>
        <v>-</v>
      </c>
      <c r="X106" s="168" t="str">
        <f t="shared" si="38"/>
        <v>-</v>
      </c>
      <c r="Y106" s="168" t="str">
        <f t="shared" si="39"/>
        <v>-</v>
      </c>
      <c r="AD106" s="608">
        <f t="shared" si="27"/>
        <v>44958.451388888891</v>
      </c>
      <c r="AE106" s="607">
        <f t="shared" si="28"/>
        <v>22.350999999999999</v>
      </c>
      <c r="AF106" s="196">
        <f t="shared" si="33"/>
        <v>10</v>
      </c>
      <c r="AG106" s="168" t="str">
        <f t="shared" si="29"/>
        <v>-</v>
      </c>
      <c r="AH106" s="168">
        <f t="shared" si="30"/>
        <v>22.350999999999999</v>
      </c>
      <c r="AI106" s="168" t="str">
        <f t="shared" si="31"/>
        <v>-</v>
      </c>
      <c r="AJ106" s="168" t="str">
        <f t="shared" si="32"/>
        <v>-</v>
      </c>
      <c r="AK106" s="198"/>
      <c r="AM106" s="790">
        <v>44958.45208333333</v>
      </c>
      <c r="AN106" s="789">
        <v>1</v>
      </c>
      <c r="AO106" s="789">
        <v>4</v>
      </c>
      <c r="AP106" s="789" t="s">
        <v>469</v>
      </c>
      <c r="AQ106" s="789">
        <v>465.81917900000002</v>
      </c>
      <c r="AR106" s="789">
        <v>181046</v>
      </c>
      <c r="AS106" s="789">
        <v>137517</v>
      </c>
      <c r="AT106" s="789">
        <v>22.35</v>
      </c>
      <c r="AV106" s="788">
        <v>44958.45208333333</v>
      </c>
      <c r="AW106" s="787">
        <v>1</v>
      </c>
      <c r="AX106" s="786">
        <v>4</v>
      </c>
      <c r="AY106" s="786" t="s">
        <v>469</v>
      </c>
      <c r="AZ106" s="863">
        <v>465.5</v>
      </c>
      <c r="BB106" s="793" t="str">
        <f t="shared" si="23"/>
        <v>--</v>
      </c>
      <c r="BC106" s="791">
        <f t="shared" si="24"/>
        <v>465.81917900000002</v>
      </c>
      <c r="BF106" s="819"/>
      <c r="BH106" s="793" t="str">
        <f t="shared" si="25"/>
        <v>--</v>
      </c>
      <c r="BI106" s="807">
        <f t="shared" si="26"/>
        <v>465.5</v>
      </c>
      <c r="BL106" s="807"/>
      <c r="BQ106" s="797"/>
      <c r="BR106" s="791"/>
      <c r="BS106" s="791"/>
      <c r="BT106" s="791"/>
      <c r="CA106" s="797"/>
      <c r="CB106" s="803"/>
      <c r="CC106" s="804"/>
    </row>
    <row r="107" spans="2:81" x14ac:dyDescent="0.25">
      <c r="B107" s="180"/>
      <c r="C107" s="179"/>
      <c r="D107" s="551"/>
      <c r="N107" s="517"/>
      <c r="O107" s="181"/>
      <c r="P107" s="128"/>
      <c r="Q107" s="179"/>
      <c r="R107" s="165" t="s">
        <v>21</v>
      </c>
      <c r="S107" s="179"/>
      <c r="T107" s="165" t="s">
        <v>56</v>
      </c>
      <c r="U107" s="196" t="str">
        <f t="shared" si="40"/>
        <v>-</v>
      </c>
      <c r="V107" s="168" t="str">
        <f t="shared" si="36"/>
        <v>-</v>
      </c>
      <c r="W107" s="168" t="str">
        <f t="shared" si="37"/>
        <v>-</v>
      </c>
      <c r="X107" s="168" t="str">
        <f t="shared" si="38"/>
        <v>-</v>
      </c>
      <c r="Y107" s="168" t="str">
        <f t="shared" si="39"/>
        <v>-</v>
      </c>
      <c r="AD107" s="608">
        <f t="shared" si="27"/>
        <v>44958.451388888891</v>
      </c>
      <c r="AE107" s="607">
        <f t="shared" si="28"/>
        <v>22.35</v>
      </c>
      <c r="AF107" s="196">
        <f t="shared" si="33"/>
        <v>10</v>
      </c>
      <c r="AG107" s="168" t="str">
        <f t="shared" si="29"/>
        <v>-</v>
      </c>
      <c r="AH107" s="168">
        <f t="shared" si="30"/>
        <v>22.35</v>
      </c>
      <c r="AI107" s="168" t="str">
        <f t="shared" si="31"/>
        <v>-</v>
      </c>
      <c r="AJ107" s="168" t="str">
        <f t="shared" si="32"/>
        <v>-</v>
      </c>
      <c r="AK107" s="198"/>
      <c r="AM107" s="790">
        <v>44958.452777777777</v>
      </c>
      <c r="AN107" s="789">
        <v>1</v>
      </c>
      <c r="AO107" s="789">
        <v>4</v>
      </c>
      <c r="AP107" s="789" t="s">
        <v>469</v>
      </c>
      <c r="AQ107" s="789">
        <v>465.40973600000001</v>
      </c>
      <c r="AR107" s="789">
        <v>179245</v>
      </c>
      <c r="AS107" s="789">
        <v>138901</v>
      </c>
      <c r="AT107" s="789">
        <v>22.349</v>
      </c>
      <c r="AV107" s="788">
        <v>44958.452777777777</v>
      </c>
      <c r="AW107" s="787">
        <v>1</v>
      </c>
      <c r="AX107" s="786">
        <v>4</v>
      </c>
      <c r="AY107" s="786" t="s">
        <v>469</v>
      </c>
      <c r="AZ107" s="863">
        <v>464.4</v>
      </c>
      <c r="BB107" s="793" t="str">
        <f t="shared" si="23"/>
        <v>--</v>
      </c>
      <c r="BC107" s="791">
        <f t="shared" si="24"/>
        <v>465.40973600000001</v>
      </c>
      <c r="BF107" s="819"/>
      <c r="BH107" s="793" t="str">
        <f t="shared" si="25"/>
        <v>--</v>
      </c>
      <c r="BI107" s="807">
        <f t="shared" si="26"/>
        <v>464.4</v>
      </c>
      <c r="BL107" s="807"/>
      <c r="BQ107" s="797"/>
      <c r="BR107" s="791"/>
      <c r="BS107" s="791"/>
      <c r="BT107" s="791"/>
      <c r="CA107" s="797"/>
      <c r="CB107" s="803"/>
      <c r="CC107" s="804"/>
    </row>
    <row r="108" spans="2:81" x14ac:dyDescent="0.25">
      <c r="B108" s="180"/>
      <c r="C108" s="179"/>
      <c r="D108" s="551"/>
      <c r="N108" s="517"/>
      <c r="O108" s="181"/>
      <c r="P108" s="128"/>
      <c r="Q108" s="179"/>
      <c r="R108" s="165" t="s">
        <v>21</v>
      </c>
      <c r="S108" s="179"/>
      <c r="T108" s="165" t="s">
        <v>56</v>
      </c>
      <c r="U108" s="196" t="str">
        <f t="shared" si="40"/>
        <v>-</v>
      </c>
      <c r="V108" s="168" t="str">
        <f t="shared" si="36"/>
        <v>-</v>
      </c>
      <c r="W108" s="168" t="str">
        <f t="shared" si="37"/>
        <v>-</v>
      </c>
      <c r="X108" s="168" t="str">
        <f t="shared" si="38"/>
        <v>-</v>
      </c>
      <c r="Y108" s="168" t="str">
        <f t="shared" si="39"/>
        <v>-</v>
      </c>
      <c r="AD108" s="608">
        <f t="shared" si="27"/>
        <v>44958.45208333333</v>
      </c>
      <c r="AE108" s="607">
        <f t="shared" si="28"/>
        <v>22.35</v>
      </c>
      <c r="AF108" s="196">
        <f t="shared" si="33"/>
        <v>10</v>
      </c>
      <c r="AG108" s="168" t="str">
        <f t="shared" si="29"/>
        <v>-</v>
      </c>
      <c r="AH108" s="168">
        <f t="shared" si="30"/>
        <v>22.35</v>
      </c>
      <c r="AI108" s="168" t="str">
        <f t="shared" si="31"/>
        <v>-</v>
      </c>
      <c r="AJ108" s="168" t="str">
        <f t="shared" si="32"/>
        <v>-</v>
      </c>
      <c r="AK108" s="198"/>
      <c r="AM108" s="790">
        <v>44958.453472222223</v>
      </c>
      <c r="AN108" s="789">
        <v>1</v>
      </c>
      <c r="AO108" s="789">
        <v>4</v>
      </c>
      <c r="AP108" s="789">
        <v>0</v>
      </c>
      <c r="AQ108" s="789">
        <v>465.22666099999998</v>
      </c>
      <c r="AR108" s="789">
        <v>181041</v>
      </c>
      <c r="AS108" s="789">
        <v>137515</v>
      </c>
      <c r="AT108" s="789">
        <v>22.346</v>
      </c>
      <c r="AV108" s="788">
        <v>44958.453472222223</v>
      </c>
      <c r="AW108" s="787">
        <v>1</v>
      </c>
      <c r="AX108" s="786">
        <v>4</v>
      </c>
      <c r="AY108" s="786">
        <v>0</v>
      </c>
      <c r="AZ108" s="863">
        <v>464.9</v>
      </c>
      <c r="BB108" s="793">
        <f t="shared" si="23"/>
        <v>40</v>
      </c>
      <c r="BC108" s="791">
        <f t="shared" si="24"/>
        <v>465.22666099999998</v>
      </c>
      <c r="BF108" s="819"/>
      <c r="BH108" s="793">
        <f t="shared" si="25"/>
        <v>40</v>
      </c>
      <c r="BI108" s="807">
        <f t="shared" si="26"/>
        <v>464.9</v>
      </c>
      <c r="BL108" s="807"/>
      <c r="BQ108" s="797"/>
      <c r="BR108" s="791"/>
      <c r="BS108" s="791"/>
      <c r="BT108" s="791"/>
      <c r="CA108" s="797"/>
      <c r="CB108" s="803"/>
      <c r="CC108" s="804"/>
    </row>
    <row r="109" spans="2:81" x14ac:dyDescent="0.25">
      <c r="B109" s="180"/>
      <c r="C109" s="179"/>
      <c r="D109" s="551"/>
      <c r="N109" s="517"/>
      <c r="O109" s="181"/>
      <c r="P109" s="128"/>
      <c r="Q109" s="179"/>
      <c r="R109" s="165" t="s">
        <v>21</v>
      </c>
      <c r="S109" s="179"/>
      <c r="T109" s="165" t="s">
        <v>56</v>
      </c>
      <c r="U109" s="196" t="str">
        <f t="shared" si="40"/>
        <v>-</v>
      </c>
      <c r="V109" s="168" t="str">
        <f t="shared" si="36"/>
        <v>-</v>
      </c>
      <c r="W109" s="168" t="str">
        <f t="shared" si="37"/>
        <v>-</v>
      </c>
      <c r="X109" s="168" t="str">
        <f t="shared" si="38"/>
        <v>-</v>
      </c>
      <c r="Y109" s="168" t="str">
        <f t="shared" si="39"/>
        <v>-</v>
      </c>
      <c r="AD109" s="608">
        <f t="shared" si="27"/>
        <v>44958.45208333333</v>
      </c>
      <c r="AE109" s="607">
        <f t="shared" si="28"/>
        <v>22.35</v>
      </c>
      <c r="AF109" s="196">
        <f t="shared" si="33"/>
        <v>10</v>
      </c>
      <c r="AG109" s="168" t="str">
        <f t="shared" si="29"/>
        <v>-</v>
      </c>
      <c r="AH109" s="168">
        <f t="shared" si="30"/>
        <v>22.35</v>
      </c>
      <c r="AI109" s="168" t="str">
        <f t="shared" si="31"/>
        <v>-</v>
      </c>
      <c r="AJ109" s="168" t="str">
        <f t="shared" si="32"/>
        <v>-</v>
      </c>
      <c r="AK109" s="198"/>
      <c r="AM109" s="790">
        <v>44958.45416666667</v>
      </c>
      <c r="AN109" s="789">
        <v>1</v>
      </c>
      <c r="AO109" s="789">
        <v>4</v>
      </c>
      <c r="AP109" s="789">
        <v>1</v>
      </c>
      <c r="AQ109" s="789">
        <v>464.95855</v>
      </c>
      <c r="AR109" s="789">
        <v>179245</v>
      </c>
      <c r="AS109" s="789">
        <v>138900</v>
      </c>
      <c r="AT109" s="789">
        <v>22.347999999999999</v>
      </c>
      <c r="AV109" s="788">
        <v>44958.45416666667</v>
      </c>
      <c r="AW109" s="787">
        <v>1</v>
      </c>
      <c r="AX109" s="786">
        <v>4</v>
      </c>
      <c r="AY109" s="786">
        <v>1</v>
      </c>
      <c r="AZ109" s="863">
        <v>464.2</v>
      </c>
      <c r="BB109" s="793">
        <f t="shared" si="23"/>
        <v>41</v>
      </c>
      <c r="BC109" s="791">
        <f t="shared" si="24"/>
        <v>464.95855</v>
      </c>
      <c r="BF109" s="819"/>
      <c r="BH109" s="793">
        <f t="shared" si="25"/>
        <v>41</v>
      </c>
      <c r="BI109" s="807">
        <f t="shared" si="26"/>
        <v>464.2</v>
      </c>
      <c r="BL109" s="807"/>
      <c r="BQ109" s="797"/>
      <c r="BR109" s="791"/>
      <c r="BS109" s="791"/>
      <c r="BT109" s="791"/>
      <c r="CA109" s="797"/>
      <c r="CB109" s="803"/>
      <c r="CC109" s="804"/>
    </row>
    <row r="110" spans="2:81" x14ac:dyDescent="0.25">
      <c r="B110" s="180"/>
      <c r="C110" s="179"/>
      <c r="D110" s="551"/>
      <c r="N110" s="517"/>
      <c r="O110" s="181"/>
      <c r="P110" s="128"/>
      <c r="Q110" s="179"/>
      <c r="R110" s="165" t="s">
        <v>21</v>
      </c>
      <c r="S110" s="179"/>
      <c r="T110" s="165" t="s">
        <v>56</v>
      </c>
      <c r="U110" s="196" t="str">
        <f t="shared" si="40"/>
        <v>-</v>
      </c>
      <c r="V110" s="168" t="str">
        <f t="shared" si="36"/>
        <v>-</v>
      </c>
      <c r="W110" s="168" t="str">
        <f t="shared" si="37"/>
        <v>-</v>
      </c>
      <c r="X110" s="168" t="str">
        <f t="shared" si="38"/>
        <v>-</v>
      </c>
      <c r="Y110" s="168" t="str">
        <f t="shared" si="39"/>
        <v>-</v>
      </c>
      <c r="AD110" s="608">
        <f t="shared" si="27"/>
        <v>44958.452777777777</v>
      </c>
      <c r="AE110" s="607">
        <f t="shared" si="28"/>
        <v>22.349</v>
      </c>
      <c r="AF110" s="196">
        <f t="shared" si="33"/>
        <v>10</v>
      </c>
      <c r="AG110" s="168" t="str">
        <f t="shared" si="29"/>
        <v>-</v>
      </c>
      <c r="AH110" s="168">
        <f t="shared" si="30"/>
        <v>22.349</v>
      </c>
      <c r="AI110" s="168" t="str">
        <f t="shared" si="31"/>
        <v>-</v>
      </c>
      <c r="AJ110" s="168" t="str">
        <f t="shared" si="32"/>
        <v>-</v>
      </c>
      <c r="AK110" s="198"/>
      <c r="AM110" s="790">
        <v>44958.45416666667</v>
      </c>
      <c r="AN110" s="789">
        <v>1</v>
      </c>
      <c r="AO110" s="789">
        <v>4</v>
      </c>
      <c r="AP110" s="789">
        <v>2</v>
      </c>
      <c r="AQ110" s="789">
        <v>464.825965</v>
      </c>
      <c r="AR110" s="789">
        <v>181047</v>
      </c>
      <c r="AS110" s="789">
        <v>137521</v>
      </c>
      <c r="AT110" s="789">
        <v>22.346</v>
      </c>
      <c r="AV110" s="788">
        <v>44958.45416666667</v>
      </c>
      <c r="AW110" s="787">
        <v>1</v>
      </c>
      <c r="AX110" s="786">
        <v>4</v>
      </c>
      <c r="AY110" s="786">
        <v>2</v>
      </c>
      <c r="AZ110" s="863">
        <v>464.1</v>
      </c>
      <c r="BB110" s="793">
        <f t="shared" si="23"/>
        <v>42</v>
      </c>
      <c r="BC110" s="791">
        <f t="shared" si="24"/>
        <v>464.825965</v>
      </c>
      <c r="BF110" s="819"/>
      <c r="BH110" s="793">
        <f t="shared" si="25"/>
        <v>42</v>
      </c>
      <c r="BI110" s="807">
        <f t="shared" si="26"/>
        <v>464.1</v>
      </c>
      <c r="BL110" s="807"/>
      <c r="BQ110" s="797"/>
      <c r="BR110" s="791"/>
      <c r="BS110" s="791"/>
      <c r="BT110" s="791"/>
      <c r="CA110" s="797"/>
      <c r="CB110" s="803"/>
      <c r="CC110" s="804"/>
    </row>
    <row r="111" spans="2:81" x14ac:dyDescent="0.25">
      <c r="B111" s="180"/>
      <c r="C111" s="179"/>
      <c r="D111" s="551"/>
      <c r="N111" s="517"/>
      <c r="O111" s="181"/>
      <c r="P111" s="128"/>
      <c r="Q111" s="179"/>
      <c r="R111" s="165" t="s">
        <v>21</v>
      </c>
      <c r="S111" s="179"/>
      <c r="T111" s="165" t="s">
        <v>56</v>
      </c>
      <c r="U111" s="196" t="str">
        <f t="shared" si="40"/>
        <v>-</v>
      </c>
      <c r="V111" s="168" t="str">
        <f t="shared" si="36"/>
        <v>-</v>
      </c>
      <c r="W111" s="168" t="str">
        <f t="shared" si="37"/>
        <v>-</v>
      </c>
      <c r="X111" s="168" t="str">
        <f t="shared" si="38"/>
        <v>-</v>
      </c>
      <c r="Y111" s="168" t="str">
        <f t="shared" si="39"/>
        <v>-</v>
      </c>
      <c r="AD111" s="608">
        <f t="shared" si="27"/>
        <v>44958.453472222223</v>
      </c>
      <c r="AE111" s="607">
        <f t="shared" si="28"/>
        <v>22.346</v>
      </c>
      <c r="AF111" s="196">
        <f t="shared" si="33"/>
        <v>10</v>
      </c>
      <c r="AG111" s="168" t="str">
        <f t="shared" si="29"/>
        <v>-</v>
      </c>
      <c r="AH111" s="168">
        <f t="shared" si="30"/>
        <v>22.346</v>
      </c>
      <c r="AI111" s="168" t="str">
        <f t="shared" si="31"/>
        <v>-</v>
      </c>
      <c r="AJ111" s="168" t="str">
        <f t="shared" si="32"/>
        <v>-</v>
      </c>
      <c r="AK111" s="198"/>
      <c r="AM111" s="790">
        <v>44958.454861111109</v>
      </c>
      <c r="AN111" s="789">
        <v>1</v>
      </c>
      <c r="AO111" s="789">
        <v>4</v>
      </c>
      <c r="AP111" s="789">
        <v>3</v>
      </c>
      <c r="AQ111" s="789">
        <v>464.675681</v>
      </c>
      <c r="AR111" s="789">
        <v>179248</v>
      </c>
      <c r="AS111" s="789">
        <v>138902</v>
      </c>
      <c r="AT111" s="789">
        <v>22.344000000000001</v>
      </c>
      <c r="AV111" s="788">
        <v>44958.454861111109</v>
      </c>
      <c r="AW111" s="787">
        <v>1</v>
      </c>
      <c r="AX111" s="786">
        <v>4</v>
      </c>
      <c r="AY111" s="786">
        <v>3</v>
      </c>
      <c r="AZ111" s="863">
        <v>464.6</v>
      </c>
      <c r="BB111" s="793">
        <f t="shared" si="23"/>
        <v>43</v>
      </c>
      <c r="BC111" s="791">
        <f t="shared" si="24"/>
        <v>464.675681</v>
      </c>
      <c r="BF111" s="819"/>
      <c r="BH111" s="793">
        <f t="shared" si="25"/>
        <v>43</v>
      </c>
      <c r="BI111" s="807">
        <f t="shared" si="26"/>
        <v>464.6</v>
      </c>
      <c r="BL111" s="807"/>
      <c r="BQ111" s="797"/>
      <c r="BR111" s="791"/>
      <c r="BS111" s="791"/>
      <c r="BT111" s="791"/>
      <c r="CA111" s="797"/>
      <c r="CB111" s="803"/>
      <c r="CC111" s="804"/>
    </row>
    <row r="112" spans="2:81" x14ac:dyDescent="0.25">
      <c r="B112" s="180"/>
      <c r="C112" s="179"/>
      <c r="D112" s="551"/>
      <c r="N112" s="517"/>
      <c r="O112" s="181"/>
      <c r="P112" s="128"/>
      <c r="Q112" s="179"/>
      <c r="R112" s="165" t="s">
        <v>21</v>
      </c>
      <c r="S112" s="179"/>
      <c r="T112" s="165" t="s">
        <v>56</v>
      </c>
      <c r="U112" s="196" t="str">
        <f t="shared" si="40"/>
        <v>-</v>
      </c>
      <c r="V112" s="168" t="str">
        <f t="shared" si="36"/>
        <v>-</v>
      </c>
      <c r="W112" s="168" t="str">
        <f t="shared" si="37"/>
        <v>-</v>
      </c>
      <c r="X112" s="168" t="str">
        <f t="shared" si="38"/>
        <v>-</v>
      </c>
      <c r="Y112" s="168" t="str">
        <f t="shared" si="39"/>
        <v>-</v>
      </c>
      <c r="AD112" s="608">
        <f>IF(AM109="", "-", AM109)</f>
        <v>44958.45416666667</v>
      </c>
      <c r="AE112" s="607">
        <f>IF(AT109="", "-", AT109)</f>
        <v>22.347999999999999</v>
      </c>
      <c r="AF112" s="196">
        <f t="shared" si="33"/>
        <v>10</v>
      </c>
      <c r="AG112" s="168" t="str">
        <f t="shared" si="29"/>
        <v>-</v>
      </c>
      <c r="AH112" s="168">
        <f t="shared" si="30"/>
        <v>22.347999999999999</v>
      </c>
      <c r="AI112" s="168" t="str">
        <f t="shared" si="31"/>
        <v>-</v>
      </c>
      <c r="AJ112" s="168" t="str">
        <f t="shared" si="32"/>
        <v>-</v>
      </c>
      <c r="AK112" s="198"/>
      <c r="AM112" s="790">
        <v>44958.454861111109</v>
      </c>
      <c r="AN112" s="789">
        <v>1</v>
      </c>
      <c r="AO112" s="789">
        <v>4</v>
      </c>
      <c r="AP112" s="789">
        <v>4</v>
      </c>
      <c r="AQ112" s="789">
        <v>464.475077</v>
      </c>
      <c r="AR112" s="789">
        <v>181054</v>
      </c>
      <c r="AS112" s="789">
        <v>137528</v>
      </c>
      <c r="AT112" s="789">
        <v>22.341999999999999</v>
      </c>
      <c r="AV112" s="788">
        <v>44958.454861111109</v>
      </c>
      <c r="AW112" s="787">
        <v>1</v>
      </c>
      <c r="AX112" s="786">
        <v>4</v>
      </c>
      <c r="AY112" s="786">
        <v>4</v>
      </c>
      <c r="AZ112" s="863">
        <v>463.5</v>
      </c>
      <c r="BB112" s="793">
        <f t="shared" si="23"/>
        <v>44</v>
      </c>
      <c r="BC112" s="791">
        <f t="shared" si="24"/>
        <v>464.475077</v>
      </c>
      <c r="BF112" s="819"/>
      <c r="BH112" s="793">
        <f t="shared" si="25"/>
        <v>44</v>
      </c>
      <c r="BI112" s="807">
        <f t="shared" si="26"/>
        <v>463.5</v>
      </c>
      <c r="BL112" s="807"/>
      <c r="BQ112" s="797"/>
      <c r="BR112" s="791"/>
      <c r="BS112" s="791"/>
      <c r="BT112" s="791"/>
      <c r="CA112" s="797"/>
      <c r="CB112" s="803"/>
      <c r="CC112" s="804"/>
    </row>
    <row r="113" spans="2:81" x14ac:dyDescent="0.25">
      <c r="B113" s="180"/>
      <c r="C113" s="179"/>
      <c r="D113" s="551"/>
      <c r="N113" s="517"/>
      <c r="O113" s="181"/>
      <c r="P113" s="128"/>
      <c r="Q113" s="179"/>
      <c r="R113" s="165" t="s">
        <v>21</v>
      </c>
      <c r="S113" s="179"/>
      <c r="T113" s="165" t="s">
        <v>56</v>
      </c>
      <c r="U113" s="196" t="str">
        <f t="shared" si="40"/>
        <v>-</v>
      </c>
      <c r="V113" s="168" t="str">
        <f t="shared" si="36"/>
        <v>-</v>
      </c>
      <c r="W113" s="168" t="str">
        <f t="shared" si="37"/>
        <v>-</v>
      </c>
      <c r="X113" s="168" t="str">
        <f t="shared" si="38"/>
        <v>-</v>
      </c>
      <c r="Y113" s="168" t="str">
        <f t="shared" si="39"/>
        <v>-</v>
      </c>
      <c r="AD113" s="608">
        <f t="shared" ref="AD113:AD176" si="44">IF(AM110="", "-", AM110)</f>
        <v>44958.45416666667</v>
      </c>
      <c r="AE113" s="607">
        <f t="shared" ref="AE113:AE176" si="45">IF(AT110="", "-", AT110)</f>
        <v>22.346</v>
      </c>
      <c r="AF113" s="196">
        <f t="shared" si="33"/>
        <v>10</v>
      </c>
      <c r="AG113" s="168" t="str">
        <f t="shared" si="29"/>
        <v>-</v>
      </c>
      <c r="AH113" s="168">
        <f t="shared" si="30"/>
        <v>22.346</v>
      </c>
      <c r="AI113" s="168" t="str">
        <f t="shared" si="31"/>
        <v>-</v>
      </c>
      <c r="AJ113" s="168" t="str">
        <f t="shared" si="32"/>
        <v>-</v>
      </c>
      <c r="AK113" s="198"/>
      <c r="AM113" s="790">
        <v>44958.455555555556</v>
      </c>
      <c r="AN113" s="789">
        <v>1</v>
      </c>
      <c r="AO113" s="789">
        <v>4</v>
      </c>
      <c r="AP113" s="789">
        <v>5</v>
      </c>
      <c r="AQ113" s="789">
        <v>464.01748300000003</v>
      </c>
      <c r="AR113" s="789">
        <v>179247</v>
      </c>
      <c r="AS113" s="789">
        <v>138899</v>
      </c>
      <c r="AT113" s="789">
        <v>22.34</v>
      </c>
      <c r="AV113" s="788">
        <v>44958.455555555556</v>
      </c>
      <c r="AW113" s="787">
        <v>1</v>
      </c>
      <c r="AX113" s="786">
        <v>4</v>
      </c>
      <c r="AY113" s="786">
        <v>5</v>
      </c>
      <c r="AZ113" s="863">
        <v>463.4</v>
      </c>
      <c r="BB113" s="793">
        <f t="shared" si="23"/>
        <v>45</v>
      </c>
      <c r="BC113" s="791">
        <f t="shared" si="24"/>
        <v>464.01748300000003</v>
      </c>
      <c r="BF113" s="819"/>
      <c r="BH113" s="793">
        <f t="shared" si="25"/>
        <v>45</v>
      </c>
      <c r="BI113" s="807">
        <f t="shared" si="26"/>
        <v>463.4</v>
      </c>
      <c r="BL113" s="807"/>
      <c r="BQ113" s="797"/>
      <c r="BR113" s="791"/>
      <c r="BS113" s="791"/>
      <c r="BT113" s="791"/>
      <c r="CA113" s="797"/>
      <c r="CB113" s="803"/>
      <c r="CC113" s="804"/>
    </row>
    <row r="114" spans="2:81" x14ac:dyDescent="0.25">
      <c r="B114" s="180"/>
      <c r="C114" s="179"/>
      <c r="D114" s="551"/>
      <c r="N114" s="517"/>
      <c r="O114" s="181"/>
      <c r="P114" s="128"/>
      <c r="Q114" s="179"/>
      <c r="R114" s="165" t="s">
        <v>21</v>
      </c>
      <c r="S114" s="179"/>
      <c r="T114" s="165" t="s">
        <v>56</v>
      </c>
      <c r="U114" s="196" t="str">
        <f t="shared" si="40"/>
        <v>-</v>
      </c>
      <c r="V114" s="168" t="str">
        <f t="shared" si="36"/>
        <v>-</v>
      </c>
      <c r="W114" s="168" t="str">
        <f t="shared" si="37"/>
        <v>-</v>
      </c>
      <c r="X114" s="168" t="str">
        <f t="shared" si="38"/>
        <v>-</v>
      </c>
      <c r="Y114" s="168" t="str">
        <f t="shared" si="39"/>
        <v>-</v>
      </c>
      <c r="AD114" s="608">
        <f t="shared" si="44"/>
        <v>44958.454861111109</v>
      </c>
      <c r="AE114" s="607">
        <f t="shared" si="45"/>
        <v>22.344000000000001</v>
      </c>
      <c r="AF114" s="196">
        <f t="shared" si="33"/>
        <v>10</v>
      </c>
      <c r="AG114" s="168" t="str">
        <f t="shared" si="29"/>
        <v>-</v>
      </c>
      <c r="AH114" s="168">
        <f t="shared" si="30"/>
        <v>22.344000000000001</v>
      </c>
      <c r="AI114" s="168" t="str">
        <f t="shared" si="31"/>
        <v>-</v>
      </c>
      <c r="AJ114" s="168" t="str">
        <f t="shared" si="32"/>
        <v>-</v>
      </c>
      <c r="AK114" s="198"/>
      <c r="AM114" s="790">
        <v>44958.455555555556</v>
      </c>
      <c r="AN114" s="789">
        <v>1</v>
      </c>
      <c r="AO114" s="789">
        <v>4</v>
      </c>
      <c r="AP114" s="789">
        <v>6</v>
      </c>
      <c r="AQ114" s="789">
        <v>463.87299200000001</v>
      </c>
      <c r="AR114" s="789">
        <v>181044</v>
      </c>
      <c r="AS114" s="789">
        <v>137522</v>
      </c>
      <c r="AT114" s="789">
        <v>22.34</v>
      </c>
      <c r="AV114" s="788">
        <v>44958.455555555556</v>
      </c>
      <c r="AW114" s="787">
        <v>1</v>
      </c>
      <c r="AX114" s="786">
        <v>4</v>
      </c>
      <c r="AY114" s="786">
        <v>6</v>
      </c>
      <c r="AZ114" s="863">
        <v>463.8</v>
      </c>
      <c r="BB114" s="793">
        <f t="shared" si="23"/>
        <v>46</v>
      </c>
      <c r="BC114" s="791">
        <f t="shared" si="24"/>
        <v>463.87299200000001</v>
      </c>
      <c r="BF114" s="819"/>
      <c r="BH114" s="793">
        <f t="shared" si="25"/>
        <v>46</v>
      </c>
      <c r="BI114" s="807">
        <f t="shared" si="26"/>
        <v>463.8</v>
      </c>
      <c r="BL114" s="807"/>
      <c r="BQ114" s="797"/>
      <c r="BR114" s="791"/>
      <c r="BS114" s="791"/>
      <c r="BT114" s="791"/>
      <c r="CA114" s="797"/>
      <c r="CB114" s="803"/>
      <c r="CC114" s="804"/>
    </row>
    <row r="115" spans="2:81" x14ac:dyDescent="0.25">
      <c r="B115" s="180"/>
      <c r="C115" s="179"/>
      <c r="D115" s="551"/>
      <c r="N115" s="517"/>
      <c r="O115" s="181"/>
      <c r="P115" s="128"/>
      <c r="Q115" s="179"/>
      <c r="R115" s="165" t="s">
        <v>21</v>
      </c>
      <c r="S115" s="179"/>
      <c r="T115" s="165" t="s">
        <v>56</v>
      </c>
      <c r="U115" s="196" t="str">
        <f t="shared" si="40"/>
        <v>-</v>
      </c>
      <c r="V115" s="168" t="str">
        <f t="shared" si="36"/>
        <v>-</v>
      </c>
      <c r="W115" s="168" t="str">
        <f t="shared" si="37"/>
        <v>-</v>
      </c>
      <c r="X115" s="168" t="str">
        <f t="shared" si="38"/>
        <v>-</v>
      </c>
      <c r="Y115" s="168" t="str">
        <f t="shared" si="39"/>
        <v>-</v>
      </c>
      <c r="AD115" s="608">
        <f t="shared" si="44"/>
        <v>44958.454861111109</v>
      </c>
      <c r="AE115" s="607">
        <f t="shared" si="45"/>
        <v>22.341999999999999</v>
      </c>
      <c r="AF115" s="196">
        <f t="shared" si="33"/>
        <v>10</v>
      </c>
      <c r="AG115" s="168" t="str">
        <f t="shared" si="29"/>
        <v>-</v>
      </c>
      <c r="AH115" s="168">
        <f t="shared" si="30"/>
        <v>22.341999999999999</v>
      </c>
      <c r="AI115" s="168" t="str">
        <f t="shared" si="31"/>
        <v>-</v>
      </c>
      <c r="AJ115" s="168" t="str">
        <f t="shared" si="32"/>
        <v>-</v>
      </c>
      <c r="AK115" s="198"/>
      <c r="AM115" s="790">
        <v>44958.456250000003</v>
      </c>
      <c r="AN115" s="789">
        <v>1</v>
      </c>
      <c r="AO115" s="789">
        <v>4</v>
      </c>
      <c r="AP115" s="789">
        <v>7</v>
      </c>
      <c r="AQ115" s="789">
        <v>463.97678200000001</v>
      </c>
      <c r="AR115" s="789">
        <v>179252</v>
      </c>
      <c r="AS115" s="789">
        <v>138904</v>
      </c>
      <c r="AT115" s="789">
        <v>22.344999999999999</v>
      </c>
      <c r="AV115" s="788">
        <v>44958.456250000003</v>
      </c>
      <c r="AW115" s="787">
        <v>1</v>
      </c>
      <c r="AX115" s="786">
        <v>4</v>
      </c>
      <c r="AY115" s="786">
        <v>7</v>
      </c>
      <c r="AZ115" s="863">
        <v>463.7</v>
      </c>
      <c r="BB115" s="793">
        <f t="shared" si="23"/>
        <v>47</v>
      </c>
      <c r="BC115" s="791">
        <f t="shared" si="24"/>
        <v>463.97678200000001</v>
      </c>
      <c r="BF115" s="819"/>
      <c r="BH115" s="793">
        <f t="shared" si="25"/>
        <v>47</v>
      </c>
      <c r="BI115" s="807">
        <f t="shared" si="26"/>
        <v>463.7</v>
      </c>
      <c r="BL115" s="807"/>
      <c r="BQ115" s="797"/>
      <c r="BR115" s="791"/>
      <c r="BS115" s="791"/>
      <c r="BT115" s="791"/>
      <c r="CA115" s="797"/>
      <c r="CB115" s="803"/>
      <c r="CC115" s="804"/>
    </row>
    <row r="116" spans="2:81" x14ac:dyDescent="0.25">
      <c r="B116" s="180"/>
      <c r="C116" s="179"/>
      <c r="D116" s="551"/>
      <c r="N116" s="517"/>
      <c r="O116" s="181"/>
      <c r="P116" s="128"/>
      <c r="Q116" s="179"/>
      <c r="R116" s="165" t="s">
        <v>21</v>
      </c>
      <c r="S116" s="179"/>
      <c r="T116" s="165" t="s">
        <v>56</v>
      </c>
      <c r="U116" s="196" t="str">
        <f t="shared" si="40"/>
        <v>-</v>
      </c>
      <c r="V116" s="168" t="str">
        <f t="shared" si="36"/>
        <v>-</v>
      </c>
      <c r="W116" s="168" t="str">
        <f t="shared" si="37"/>
        <v>-</v>
      </c>
      <c r="X116" s="168" t="str">
        <f t="shared" si="38"/>
        <v>-</v>
      </c>
      <c r="Y116" s="168" t="str">
        <f t="shared" si="39"/>
        <v>-</v>
      </c>
      <c r="AD116" s="608">
        <f t="shared" si="44"/>
        <v>44958.455555555556</v>
      </c>
      <c r="AE116" s="607">
        <f t="shared" si="45"/>
        <v>22.34</v>
      </c>
      <c r="AF116" s="196">
        <f t="shared" si="33"/>
        <v>10</v>
      </c>
      <c r="AG116" s="168" t="str">
        <f t="shared" si="29"/>
        <v>-</v>
      </c>
      <c r="AH116" s="168">
        <f t="shared" si="30"/>
        <v>22.34</v>
      </c>
      <c r="AI116" s="168" t="str">
        <f t="shared" si="31"/>
        <v>-</v>
      </c>
      <c r="AJ116" s="168" t="str">
        <f t="shared" si="32"/>
        <v>-</v>
      </c>
      <c r="AK116" s="198"/>
      <c r="AM116" s="790">
        <v>44958.456944444442</v>
      </c>
      <c r="AN116" s="789">
        <v>1</v>
      </c>
      <c r="AO116" s="789">
        <v>4</v>
      </c>
      <c r="AP116" s="789">
        <v>8</v>
      </c>
      <c r="AQ116" s="789">
        <v>464.44781599999999</v>
      </c>
      <c r="AR116" s="789">
        <v>181048</v>
      </c>
      <c r="AS116" s="789">
        <v>137523</v>
      </c>
      <c r="AT116" s="789">
        <v>22.349</v>
      </c>
      <c r="AV116" s="788">
        <v>44958.456944444442</v>
      </c>
      <c r="AW116" s="787">
        <v>1</v>
      </c>
      <c r="AX116" s="786">
        <v>4</v>
      </c>
      <c r="AY116" s="786">
        <v>8</v>
      </c>
      <c r="AZ116" s="863">
        <v>463.3</v>
      </c>
      <c r="BB116" s="793">
        <f t="shared" si="23"/>
        <v>48</v>
      </c>
      <c r="BC116" s="791">
        <f t="shared" si="24"/>
        <v>464.44781599999999</v>
      </c>
      <c r="BF116" s="819"/>
      <c r="BH116" s="793">
        <f t="shared" si="25"/>
        <v>48</v>
      </c>
      <c r="BI116" s="807">
        <f t="shared" si="26"/>
        <v>463.3</v>
      </c>
      <c r="BL116" s="807"/>
      <c r="BQ116" s="797"/>
      <c r="BR116" s="791"/>
      <c r="BS116" s="791"/>
      <c r="BT116" s="791"/>
      <c r="CA116" s="797"/>
      <c r="CB116" s="803"/>
      <c r="CC116" s="804"/>
    </row>
    <row r="117" spans="2:81" x14ac:dyDescent="0.25">
      <c r="B117" s="180"/>
      <c r="C117" s="179"/>
      <c r="D117" s="551"/>
      <c r="N117" s="517"/>
      <c r="O117" s="181"/>
      <c r="P117" s="128"/>
      <c r="Q117" s="179"/>
      <c r="R117" s="165" t="s">
        <v>21</v>
      </c>
      <c r="S117" s="179"/>
      <c r="T117" s="165" t="s">
        <v>56</v>
      </c>
      <c r="U117" s="196" t="str">
        <f t="shared" si="40"/>
        <v>-</v>
      </c>
      <c r="V117" s="168" t="str">
        <f t="shared" si="36"/>
        <v>-</v>
      </c>
      <c r="W117" s="168" t="str">
        <f t="shared" si="37"/>
        <v>-</v>
      </c>
      <c r="X117" s="168" t="str">
        <f t="shared" si="38"/>
        <v>-</v>
      </c>
      <c r="Y117" s="168" t="str">
        <f t="shared" si="39"/>
        <v>-</v>
      </c>
      <c r="AD117" s="608">
        <f t="shared" si="44"/>
        <v>44958.455555555556</v>
      </c>
      <c r="AE117" s="607">
        <f t="shared" si="45"/>
        <v>22.34</v>
      </c>
      <c r="AF117" s="196">
        <f t="shared" si="33"/>
        <v>10</v>
      </c>
      <c r="AG117" s="168" t="str">
        <f t="shared" si="29"/>
        <v>-</v>
      </c>
      <c r="AH117" s="168">
        <f t="shared" si="30"/>
        <v>22.34</v>
      </c>
      <c r="AI117" s="168" t="str">
        <f t="shared" si="31"/>
        <v>-</v>
      </c>
      <c r="AJ117" s="168" t="str">
        <f t="shared" si="32"/>
        <v>-</v>
      </c>
      <c r="AK117" s="198"/>
      <c r="AM117" s="790">
        <v>44958.456944444442</v>
      </c>
      <c r="AN117" s="789">
        <v>1</v>
      </c>
      <c r="AO117" s="789">
        <v>5</v>
      </c>
      <c r="AP117" s="789">
        <v>9</v>
      </c>
      <c r="AQ117" s="789">
        <v>63.376010999999998</v>
      </c>
      <c r="AR117" s="789">
        <v>181036</v>
      </c>
      <c r="AS117" s="789">
        <v>138894</v>
      </c>
      <c r="AT117" s="789">
        <v>22.347999999999999</v>
      </c>
      <c r="AV117" s="788">
        <v>44958.456944444442</v>
      </c>
      <c r="AW117" s="787">
        <v>1</v>
      </c>
      <c r="AX117" s="786">
        <v>5</v>
      </c>
      <c r="AY117" s="786">
        <v>9</v>
      </c>
      <c r="AZ117" s="863">
        <v>0.33589999999999998</v>
      </c>
      <c r="BB117" s="793">
        <f t="shared" si="23"/>
        <v>59</v>
      </c>
      <c r="BC117" s="791">
        <f t="shared" si="24"/>
        <v>63.376010999999998</v>
      </c>
      <c r="BF117" s="819"/>
      <c r="BH117" s="793">
        <f t="shared" si="25"/>
        <v>59</v>
      </c>
      <c r="BI117" s="807">
        <f t="shared" si="26"/>
        <v>0.33589999999999998</v>
      </c>
      <c r="BL117" s="807"/>
      <c r="BQ117" s="797"/>
      <c r="BR117" s="791"/>
      <c r="BS117" s="791"/>
      <c r="BT117" s="791"/>
      <c r="CA117" s="797"/>
      <c r="CB117" s="803"/>
      <c r="CC117" s="804"/>
    </row>
    <row r="118" spans="2:81" x14ac:dyDescent="0.25">
      <c r="B118" s="178"/>
      <c r="C118" s="179"/>
      <c r="D118" s="551"/>
      <c r="N118" s="517"/>
      <c r="O118" s="181"/>
      <c r="P118" s="128"/>
      <c r="Q118" s="179"/>
      <c r="R118" s="165" t="s">
        <v>21</v>
      </c>
      <c r="S118" s="179"/>
      <c r="T118" s="165" t="s">
        <v>56</v>
      </c>
      <c r="U118" s="196" t="str">
        <f t="shared" si="40"/>
        <v>-</v>
      </c>
      <c r="V118" s="168" t="str">
        <f t="shared" si="36"/>
        <v>-</v>
      </c>
      <c r="W118" s="168" t="str">
        <f t="shared" si="37"/>
        <v>-</v>
      </c>
      <c r="X118" s="168" t="str">
        <f t="shared" si="38"/>
        <v>-</v>
      </c>
      <c r="Y118" s="168" t="str">
        <f t="shared" si="39"/>
        <v>-</v>
      </c>
      <c r="AD118" s="608">
        <f t="shared" si="44"/>
        <v>44958.456250000003</v>
      </c>
      <c r="AE118" s="607">
        <f t="shared" si="45"/>
        <v>22.344999999999999</v>
      </c>
      <c r="AF118" s="196">
        <f t="shared" si="33"/>
        <v>10</v>
      </c>
      <c r="AG118" s="168" t="str">
        <f t="shared" si="29"/>
        <v>-</v>
      </c>
      <c r="AH118" s="168">
        <f t="shared" si="30"/>
        <v>22.344999999999999</v>
      </c>
      <c r="AI118" s="168" t="str">
        <f t="shared" si="31"/>
        <v>-</v>
      </c>
      <c r="AJ118" s="168" t="str">
        <f t="shared" si="32"/>
        <v>-</v>
      </c>
      <c r="AK118" s="198"/>
      <c r="AM118" s="790">
        <v>44958.457638888889</v>
      </c>
      <c r="AN118" s="789">
        <v>1</v>
      </c>
      <c r="AO118" s="789">
        <v>5</v>
      </c>
      <c r="AP118" s="789">
        <v>9</v>
      </c>
      <c r="AQ118" s="789">
        <v>-1.1478E-2</v>
      </c>
      <c r="AR118" s="789">
        <v>181032</v>
      </c>
      <c r="AS118" s="789">
        <v>138891</v>
      </c>
      <c r="AT118" s="789">
        <v>22.347999999999999</v>
      </c>
      <c r="AV118" s="788">
        <v>44958.457638888889</v>
      </c>
      <c r="AW118" s="787">
        <v>1</v>
      </c>
      <c r="AX118" s="786">
        <v>5</v>
      </c>
      <c r="AY118" s="786">
        <v>9</v>
      </c>
      <c r="AZ118" s="863">
        <v>0.20660000000000001</v>
      </c>
      <c r="BB118" s="793">
        <f t="shared" si="23"/>
        <v>59</v>
      </c>
      <c r="BC118" s="791">
        <f t="shared" si="24"/>
        <v>-1.1478E-2</v>
      </c>
      <c r="BF118" s="819"/>
      <c r="BH118" s="793">
        <f t="shared" si="25"/>
        <v>59</v>
      </c>
      <c r="BI118" s="807">
        <f t="shared" si="26"/>
        <v>0.20660000000000001</v>
      </c>
      <c r="BL118" s="807"/>
      <c r="BQ118" s="797"/>
      <c r="BR118" s="791"/>
      <c r="BS118" s="791"/>
      <c r="BT118" s="791"/>
      <c r="CA118" s="797"/>
      <c r="CB118" s="803"/>
      <c r="CC118" s="804"/>
    </row>
    <row r="119" spans="2:81" x14ac:dyDescent="0.25">
      <c r="B119" s="178"/>
      <c r="C119" s="179"/>
      <c r="D119" s="551"/>
      <c r="N119" s="517"/>
      <c r="O119" s="181"/>
      <c r="P119" s="128"/>
      <c r="Q119" s="179"/>
      <c r="R119" s="165" t="s">
        <v>21</v>
      </c>
      <c r="S119" s="179"/>
      <c r="T119" s="165" t="s">
        <v>56</v>
      </c>
      <c r="U119" s="196" t="str">
        <f t="shared" si="40"/>
        <v>-</v>
      </c>
      <c r="V119" s="168" t="str">
        <f t="shared" si="36"/>
        <v>-</v>
      </c>
      <c r="W119" s="168" t="str">
        <f t="shared" si="37"/>
        <v>-</v>
      </c>
      <c r="X119" s="168" t="str">
        <f t="shared" si="38"/>
        <v>-</v>
      </c>
      <c r="Y119" s="168" t="str">
        <f t="shared" si="39"/>
        <v>-</v>
      </c>
      <c r="AD119" s="608">
        <f t="shared" si="44"/>
        <v>44958.456944444442</v>
      </c>
      <c r="AE119" s="607">
        <f t="shared" si="45"/>
        <v>22.349</v>
      </c>
      <c r="AF119" s="196">
        <f t="shared" si="33"/>
        <v>10</v>
      </c>
      <c r="AG119" s="168" t="str">
        <f t="shared" si="29"/>
        <v>-</v>
      </c>
      <c r="AH119" s="168">
        <f t="shared" si="30"/>
        <v>22.349</v>
      </c>
      <c r="AI119" s="168" t="str">
        <f t="shared" si="31"/>
        <v>-</v>
      </c>
      <c r="AJ119" s="168" t="str">
        <f t="shared" si="32"/>
        <v>-</v>
      </c>
      <c r="AK119" s="198"/>
      <c r="AM119" s="790">
        <v>44958.457638888889</v>
      </c>
      <c r="AN119" s="789">
        <v>1</v>
      </c>
      <c r="AO119" s="789">
        <v>5</v>
      </c>
      <c r="AP119" s="789">
        <v>9</v>
      </c>
      <c r="AQ119" s="789">
        <v>-0.105546</v>
      </c>
      <c r="AR119" s="789">
        <v>181025</v>
      </c>
      <c r="AS119" s="789">
        <v>138885</v>
      </c>
      <c r="AT119" s="789">
        <v>22.349</v>
      </c>
      <c r="AV119" s="788">
        <v>44958.457638888889</v>
      </c>
      <c r="AW119" s="787">
        <v>1</v>
      </c>
      <c r="AX119" s="786">
        <v>5</v>
      </c>
      <c r="AY119" s="786">
        <v>9</v>
      </c>
      <c r="AZ119" s="863">
        <v>0.1007</v>
      </c>
      <c r="BB119" s="793">
        <f t="shared" si="23"/>
        <v>59</v>
      </c>
      <c r="BC119" s="791">
        <f t="shared" si="24"/>
        <v>-0.105546</v>
      </c>
      <c r="BF119" s="819"/>
      <c r="BH119" s="793">
        <f t="shared" si="25"/>
        <v>59</v>
      </c>
      <c r="BI119" s="807">
        <f t="shared" si="26"/>
        <v>0.1007</v>
      </c>
      <c r="BL119" s="807"/>
      <c r="BQ119" s="797"/>
      <c r="BR119" s="791"/>
      <c r="BS119" s="791"/>
      <c r="BT119" s="791"/>
      <c r="CA119" s="797"/>
      <c r="CB119" s="803"/>
      <c r="CC119" s="804"/>
    </row>
    <row r="120" spans="2:81" x14ac:dyDescent="0.25">
      <c r="B120" s="178"/>
      <c r="C120" s="179"/>
      <c r="D120" s="551"/>
      <c r="N120" s="517"/>
      <c r="O120" s="181"/>
      <c r="P120" s="128"/>
      <c r="Q120" s="179"/>
      <c r="R120" s="165" t="s">
        <v>21</v>
      </c>
      <c r="S120" s="179"/>
      <c r="T120" s="165" t="s">
        <v>56</v>
      </c>
      <c r="U120" s="196" t="str">
        <f t="shared" si="40"/>
        <v>-</v>
      </c>
      <c r="V120" s="168" t="str">
        <f t="shared" si="36"/>
        <v>-</v>
      </c>
      <c r="W120" s="168" t="str">
        <f t="shared" si="37"/>
        <v>-</v>
      </c>
      <c r="X120" s="168" t="str">
        <f t="shared" si="38"/>
        <v>-</v>
      </c>
      <c r="Y120" s="168" t="str">
        <f t="shared" si="39"/>
        <v>-</v>
      </c>
      <c r="AD120" s="608">
        <f t="shared" si="44"/>
        <v>44958.456944444442</v>
      </c>
      <c r="AE120" s="607">
        <f t="shared" si="45"/>
        <v>22.347999999999999</v>
      </c>
      <c r="AF120" s="196">
        <f t="shared" si="33"/>
        <v>10</v>
      </c>
      <c r="AG120" s="168" t="str">
        <f t="shared" si="29"/>
        <v>-</v>
      </c>
      <c r="AH120" s="168">
        <f t="shared" si="30"/>
        <v>22.347999999999999</v>
      </c>
      <c r="AI120" s="168" t="str">
        <f t="shared" si="31"/>
        <v>-</v>
      </c>
      <c r="AJ120" s="168" t="str">
        <f t="shared" si="32"/>
        <v>-</v>
      </c>
      <c r="AK120" s="198"/>
      <c r="AM120" s="790">
        <v>44958.458333333336</v>
      </c>
      <c r="AN120" s="789">
        <v>1</v>
      </c>
      <c r="AO120" s="789">
        <v>5</v>
      </c>
      <c r="AP120" s="789">
        <v>9</v>
      </c>
      <c r="AQ120" s="789">
        <v>6.1969000000000003E-2</v>
      </c>
      <c r="AR120" s="789">
        <v>181032</v>
      </c>
      <c r="AS120" s="789">
        <v>138890</v>
      </c>
      <c r="AT120" s="789">
        <v>22.35</v>
      </c>
      <c r="AV120" s="788">
        <v>44958.458333333336</v>
      </c>
      <c r="AW120" s="787">
        <v>1</v>
      </c>
      <c r="AX120" s="786">
        <v>5</v>
      </c>
      <c r="AY120" s="786">
        <v>9</v>
      </c>
      <c r="AZ120" s="863">
        <v>-0.16900000000000001</v>
      </c>
      <c r="BB120" s="793">
        <f t="shared" si="23"/>
        <v>59</v>
      </c>
      <c r="BC120" s="791">
        <f t="shared" si="24"/>
        <v>6.1969000000000003E-2</v>
      </c>
      <c r="BF120" s="819"/>
      <c r="BH120" s="793">
        <f t="shared" si="25"/>
        <v>59</v>
      </c>
      <c r="BI120" s="807">
        <f t="shared" si="26"/>
        <v>-0.16900000000000001</v>
      </c>
      <c r="BL120" s="807"/>
      <c r="BQ120" s="797"/>
      <c r="BR120" s="791"/>
      <c r="BS120" s="791"/>
      <c r="BT120" s="791"/>
      <c r="CA120" s="797"/>
      <c r="CB120" s="803"/>
      <c r="CC120" s="804"/>
    </row>
    <row r="121" spans="2:81" x14ac:dyDescent="0.25">
      <c r="B121" s="178"/>
      <c r="C121" s="179"/>
      <c r="D121" s="551"/>
      <c r="N121" s="517"/>
      <c r="O121" s="181"/>
      <c r="P121" s="128"/>
      <c r="Q121" s="179"/>
      <c r="R121" s="165" t="s">
        <v>21</v>
      </c>
      <c r="S121" s="179"/>
      <c r="T121" s="165" t="s">
        <v>56</v>
      </c>
      <c r="U121" s="196" t="str">
        <f t="shared" si="40"/>
        <v>-</v>
      </c>
      <c r="V121" s="168" t="str">
        <f t="shared" si="36"/>
        <v>-</v>
      </c>
      <c r="W121" s="168" t="str">
        <f t="shared" si="37"/>
        <v>-</v>
      </c>
      <c r="X121" s="168" t="str">
        <f t="shared" si="38"/>
        <v>-</v>
      </c>
      <c r="Y121" s="168" t="str">
        <f t="shared" si="39"/>
        <v>-</v>
      </c>
      <c r="AD121" s="608">
        <f t="shared" si="44"/>
        <v>44958.457638888889</v>
      </c>
      <c r="AE121" s="607">
        <f t="shared" si="45"/>
        <v>22.347999999999999</v>
      </c>
      <c r="AF121" s="196">
        <f t="shared" si="33"/>
        <v>10</v>
      </c>
      <c r="AG121" s="168" t="str">
        <f t="shared" si="29"/>
        <v>-</v>
      </c>
      <c r="AH121" s="168">
        <f t="shared" si="30"/>
        <v>22.347999999999999</v>
      </c>
      <c r="AI121" s="168" t="str">
        <f t="shared" si="31"/>
        <v>-</v>
      </c>
      <c r="AJ121" s="168" t="str">
        <f t="shared" si="32"/>
        <v>-</v>
      </c>
      <c r="AK121" s="198"/>
      <c r="AM121" s="790">
        <v>44958.459027777775</v>
      </c>
      <c r="AN121" s="789">
        <v>1</v>
      </c>
      <c r="AO121" s="789">
        <v>5</v>
      </c>
      <c r="AP121" s="789">
        <v>9</v>
      </c>
      <c r="AQ121" s="789">
        <v>-0.15603600000000001</v>
      </c>
      <c r="AR121" s="789">
        <v>181028</v>
      </c>
      <c r="AS121" s="789">
        <v>138886</v>
      </c>
      <c r="AT121" s="789">
        <v>22.349</v>
      </c>
      <c r="AV121" s="788">
        <v>44958.459027777775</v>
      </c>
      <c r="AW121" s="787">
        <v>1</v>
      </c>
      <c r="AX121" s="786">
        <v>5</v>
      </c>
      <c r="AY121" s="786">
        <v>9</v>
      </c>
      <c r="AZ121" s="863">
        <v>-0.16900000000000001</v>
      </c>
      <c r="BB121" s="793">
        <f t="shared" si="23"/>
        <v>59</v>
      </c>
      <c r="BC121" s="791">
        <f t="shared" si="24"/>
        <v>-0.15603600000000001</v>
      </c>
      <c r="BF121" s="819"/>
      <c r="BH121" s="793">
        <f t="shared" si="25"/>
        <v>59</v>
      </c>
      <c r="BI121" s="807">
        <f t="shared" si="26"/>
        <v>-0.16900000000000001</v>
      </c>
      <c r="BL121" s="807"/>
      <c r="BQ121" s="797"/>
      <c r="BR121" s="791"/>
      <c r="BS121" s="791"/>
      <c r="BT121" s="791"/>
      <c r="CA121" s="797"/>
      <c r="CB121" s="803"/>
      <c r="CC121" s="804"/>
    </row>
    <row r="122" spans="2:81" x14ac:dyDescent="0.25">
      <c r="B122" s="178"/>
      <c r="C122" s="179"/>
      <c r="D122" s="551"/>
      <c r="E122" s="492"/>
      <c r="F122" s="169"/>
      <c r="N122" s="517"/>
      <c r="O122" s="181"/>
      <c r="P122" s="128"/>
      <c r="Q122" s="179"/>
      <c r="R122" s="165" t="s">
        <v>21</v>
      </c>
      <c r="S122" s="179"/>
      <c r="T122" s="165" t="s">
        <v>56</v>
      </c>
      <c r="U122" s="196" t="str">
        <f t="shared" si="40"/>
        <v>-</v>
      </c>
      <c r="V122" s="168" t="str">
        <f t="shared" si="36"/>
        <v>-</v>
      </c>
      <c r="W122" s="168" t="str">
        <f t="shared" si="37"/>
        <v>-</v>
      </c>
      <c r="X122" s="168" t="str">
        <f t="shared" si="38"/>
        <v>-</v>
      </c>
      <c r="Y122" s="168" t="str">
        <f t="shared" si="39"/>
        <v>-</v>
      </c>
      <c r="AD122" s="608">
        <f t="shared" si="44"/>
        <v>44958.457638888889</v>
      </c>
      <c r="AE122" s="607">
        <f t="shared" si="45"/>
        <v>22.349</v>
      </c>
      <c r="AF122" s="196">
        <f t="shared" si="33"/>
        <v>10</v>
      </c>
      <c r="AG122" s="168" t="str">
        <f t="shared" si="29"/>
        <v>-</v>
      </c>
      <c r="AH122" s="168">
        <f t="shared" si="30"/>
        <v>22.349</v>
      </c>
      <c r="AI122" s="168" t="str">
        <f t="shared" si="31"/>
        <v>-</v>
      </c>
      <c r="AJ122" s="168" t="str">
        <f t="shared" si="32"/>
        <v>-</v>
      </c>
      <c r="AK122" s="198"/>
      <c r="AM122" s="790">
        <v>44958.459027777775</v>
      </c>
      <c r="AN122" s="789">
        <v>1</v>
      </c>
      <c r="AO122" s="789">
        <v>5</v>
      </c>
      <c r="AP122" s="789">
        <v>9</v>
      </c>
      <c r="AQ122" s="789">
        <v>-0.11705599999999999</v>
      </c>
      <c r="AR122" s="789">
        <v>181031</v>
      </c>
      <c r="AS122" s="789">
        <v>138889</v>
      </c>
      <c r="AT122" s="789">
        <v>22.35</v>
      </c>
      <c r="AV122" s="788">
        <v>44958.459027777775</v>
      </c>
      <c r="AW122" s="787">
        <v>1</v>
      </c>
      <c r="AX122" s="786">
        <v>5</v>
      </c>
      <c r="AY122" s="786">
        <v>9</v>
      </c>
      <c r="AZ122" s="863">
        <v>3.4160000000000003E-2</v>
      </c>
      <c r="BB122" s="793">
        <f t="shared" si="23"/>
        <v>59</v>
      </c>
      <c r="BC122" s="791">
        <f t="shared" si="24"/>
        <v>-0.11705599999999999</v>
      </c>
      <c r="BF122" s="819"/>
      <c r="BH122" s="793">
        <f t="shared" si="25"/>
        <v>59</v>
      </c>
      <c r="BI122" s="807">
        <f t="shared" si="26"/>
        <v>3.4160000000000003E-2</v>
      </c>
      <c r="BL122" s="807"/>
      <c r="BQ122" s="797"/>
      <c r="BR122" s="791"/>
      <c r="BS122" s="791"/>
      <c r="BT122" s="791"/>
      <c r="CA122" s="797"/>
      <c r="CB122" s="803"/>
      <c r="CC122" s="804"/>
    </row>
    <row r="123" spans="2:81" x14ac:dyDescent="0.25">
      <c r="B123" s="178"/>
      <c r="C123" s="179"/>
      <c r="D123" s="551"/>
      <c r="N123" s="517"/>
      <c r="O123" s="181"/>
      <c r="P123" s="128"/>
      <c r="Q123" s="179"/>
      <c r="R123" s="165" t="s">
        <v>21</v>
      </c>
      <c r="S123" s="179"/>
      <c r="T123" s="165" t="s">
        <v>56</v>
      </c>
      <c r="U123" s="196" t="str">
        <f t="shared" si="40"/>
        <v>-</v>
      </c>
      <c r="V123" s="168" t="str">
        <f t="shared" si="36"/>
        <v>-</v>
      </c>
      <c r="W123" s="168" t="str">
        <f t="shared" si="37"/>
        <v>-</v>
      </c>
      <c r="X123" s="168" t="str">
        <f t="shared" si="38"/>
        <v>-</v>
      </c>
      <c r="Y123" s="168" t="str">
        <f t="shared" si="39"/>
        <v>-</v>
      </c>
      <c r="AD123" s="608">
        <f t="shared" si="44"/>
        <v>44958.458333333336</v>
      </c>
      <c r="AE123" s="607">
        <f t="shared" si="45"/>
        <v>22.35</v>
      </c>
      <c r="AF123" s="196">
        <f t="shared" si="33"/>
        <v>11</v>
      </c>
      <c r="AG123" s="168" t="str">
        <f t="shared" si="29"/>
        <v>-</v>
      </c>
      <c r="AH123" s="168" t="str">
        <f t="shared" si="30"/>
        <v>-</v>
      </c>
      <c r="AI123" s="168">
        <f t="shared" si="31"/>
        <v>22.35</v>
      </c>
      <c r="AJ123" s="168" t="str">
        <f t="shared" si="32"/>
        <v>-</v>
      </c>
      <c r="AK123" s="198"/>
      <c r="AM123" s="790">
        <v>44958.459722222222</v>
      </c>
      <c r="AN123" s="789">
        <v>1</v>
      </c>
      <c r="AO123" s="789">
        <v>5</v>
      </c>
      <c r="AP123" s="789">
        <v>9</v>
      </c>
      <c r="AQ123" s="789">
        <v>9.4074000000000005E-2</v>
      </c>
      <c r="AR123" s="789">
        <v>181042</v>
      </c>
      <c r="AS123" s="789">
        <v>138898</v>
      </c>
      <c r="AT123" s="789">
        <v>22.35</v>
      </c>
      <c r="AV123" s="788">
        <v>44958.459722222222</v>
      </c>
      <c r="AW123" s="787">
        <v>1</v>
      </c>
      <c r="AX123" s="786">
        <v>5</v>
      </c>
      <c r="AY123" s="786">
        <v>9</v>
      </c>
      <c r="AZ123" s="863">
        <v>-0.33329999999999999</v>
      </c>
      <c r="BB123" s="793">
        <f t="shared" si="23"/>
        <v>59</v>
      </c>
      <c r="BC123" s="791">
        <f t="shared" si="24"/>
        <v>9.4074000000000005E-2</v>
      </c>
      <c r="BF123" s="819"/>
      <c r="BH123" s="793">
        <f t="shared" si="25"/>
        <v>59</v>
      </c>
      <c r="BI123" s="807">
        <f t="shared" si="26"/>
        <v>-0.33329999999999999</v>
      </c>
      <c r="BL123" s="807"/>
      <c r="BQ123" s="797"/>
      <c r="BR123" s="791"/>
      <c r="BS123" s="791"/>
      <c r="BT123" s="791"/>
      <c r="CA123" s="797"/>
      <c r="CB123" s="803"/>
      <c r="CC123" s="804"/>
    </row>
    <row r="124" spans="2:81" x14ac:dyDescent="0.25">
      <c r="B124" s="178"/>
      <c r="C124" s="179"/>
      <c r="D124" s="551"/>
      <c r="N124" s="517"/>
      <c r="O124" s="181"/>
      <c r="P124" s="128"/>
      <c r="Q124" s="179"/>
      <c r="R124" s="165" t="s">
        <v>21</v>
      </c>
      <c r="S124" s="179"/>
      <c r="T124" s="165" t="s">
        <v>56</v>
      </c>
      <c r="U124" s="196" t="str">
        <f t="shared" si="40"/>
        <v>-</v>
      </c>
      <c r="V124" s="168" t="str">
        <f t="shared" si="36"/>
        <v>-</v>
      </c>
      <c r="W124" s="168" t="str">
        <f t="shared" si="37"/>
        <v>-</v>
      </c>
      <c r="X124" s="168" t="str">
        <f t="shared" si="38"/>
        <v>-</v>
      </c>
      <c r="Y124" s="168" t="str">
        <f t="shared" si="39"/>
        <v>-</v>
      </c>
      <c r="AD124" s="608">
        <f t="shared" si="44"/>
        <v>44958.459027777775</v>
      </c>
      <c r="AE124" s="607">
        <f t="shared" si="45"/>
        <v>22.349</v>
      </c>
      <c r="AF124" s="196">
        <f t="shared" si="33"/>
        <v>11</v>
      </c>
      <c r="AG124" s="168" t="str">
        <f t="shared" si="29"/>
        <v>-</v>
      </c>
      <c r="AH124" s="168" t="str">
        <f t="shared" si="30"/>
        <v>-</v>
      </c>
      <c r="AI124" s="168">
        <f t="shared" si="31"/>
        <v>22.349</v>
      </c>
      <c r="AJ124" s="168" t="str">
        <f t="shared" si="32"/>
        <v>-</v>
      </c>
      <c r="AK124" s="198"/>
      <c r="AM124" s="790">
        <v>44958.459722222222</v>
      </c>
      <c r="AN124" s="789">
        <v>1</v>
      </c>
      <c r="AO124" s="789">
        <v>5</v>
      </c>
      <c r="AP124" s="789">
        <v>9</v>
      </c>
      <c r="AQ124" s="789">
        <v>0.117047</v>
      </c>
      <c r="AR124" s="789">
        <v>181039</v>
      </c>
      <c r="AS124" s="789">
        <v>138895</v>
      </c>
      <c r="AT124" s="789">
        <v>22.352</v>
      </c>
      <c r="AV124" s="788">
        <v>44958.459722222222</v>
      </c>
      <c r="AW124" s="787">
        <v>1</v>
      </c>
      <c r="AX124" s="786">
        <v>5</v>
      </c>
      <c r="AY124" s="786">
        <v>9</v>
      </c>
      <c r="AZ124" s="863">
        <v>0.33589999999999998</v>
      </c>
      <c r="BB124" s="793">
        <f t="shared" si="23"/>
        <v>59</v>
      </c>
      <c r="BC124" s="791">
        <f t="shared" si="24"/>
        <v>0.117047</v>
      </c>
      <c r="BF124" s="819"/>
      <c r="BH124" s="793">
        <f t="shared" si="25"/>
        <v>59</v>
      </c>
      <c r="BI124" s="807">
        <f t="shared" si="26"/>
        <v>0.33589999999999998</v>
      </c>
      <c r="BL124" s="807"/>
      <c r="BQ124" s="797"/>
      <c r="BR124" s="791"/>
      <c r="BS124" s="791"/>
      <c r="BT124" s="791"/>
      <c r="CA124" s="797"/>
      <c r="CB124" s="803"/>
      <c r="CC124" s="804"/>
    </row>
    <row r="125" spans="2:81" x14ac:dyDescent="0.25">
      <c r="B125" s="178"/>
      <c r="C125" s="179"/>
      <c r="D125" s="551"/>
      <c r="N125" s="517"/>
      <c r="O125" s="181"/>
      <c r="P125" s="128"/>
      <c r="Q125" s="179"/>
      <c r="R125" s="165" t="s">
        <v>21</v>
      </c>
      <c r="S125" s="179"/>
      <c r="T125" s="165" t="s">
        <v>56</v>
      </c>
      <c r="U125" s="196" t="str">
        <f t="shared" si="40"/>
        <v>-</v>
      </c>
      <c r="V125" s="168" t="str">
        <f t="shared" si="36"/>
        <v>-</v>
      </c>
      <c r="W125" s="168" t="str">
        <f t="shared" si="37"/>
        <v>-</v>
      </c>
      <c r="X125" s="168" t="str">
        <f t="shared" si="38"/>
        <v>-</v>
      </c>
      <c r="Y125" s="168" t="str">
        <f t="shared" si="39"/>
        <v>-</v>
      </c>
      <c r="AD125" s="608">
        <f t="shared" si="44"/>
        <v>44958.459027777775</v>
      </c>
      <c r="AE125" s="607">
        <f t="shared" si="45"/>
        <v>22.35</v>
      </c>
      <c r="AF125" s="196">
        <f t="shared" si="33"/>
        <v>11</v>
      </c>
      <c r="AG125" s="168" t="str">
        <f t="shared" si="29"/>
        <v>-</v>
      </c>
      <c r="AH125" s="168" t="str">
        <f t="shared" si="30"/>
        <v>-</v>
      </c>
      <c r="AI125" s="168">
        <f t="shared" si="31"/>
        <v>22.35</v>
      </c>
      <c r="AJ125" s="168" t="str">
        <f t="shared" si="32"/>
        <v>-</v>
      </c>
      <c r="AK125" s="198"/>
      <c r="AM125" s="790">
        <v>44958.460416666669</v>
      </c>
      <c r="AN125" s="789">
        <v>1</v>
      </c>
      <c r="AO125" s="789">
        <v>5</v>
      </c>
      <c r="AP125" s="789">
        <v>9</v>
      </c>
      <c r="AQ125" s="789">
        <v>0.28452100000000002</v>
      </c>
      <c r="AR125" s="789">
        <v>181042</v>
      </c>
      <c r="AS125" s="789">
        <v>138899</v>
      </c>
      <c r="AT125" s="789">
        <v>22.353000000000002</v>
      </c>
      <c r="AV125" s="788">
        <v>44958.460416666669</v>
      </c>
      <c r="AW125" s="787">
        <v>1</v>
      </c>
      <c r="AX125" s="786">
        <v>5</v>
      </c>
      <c r="AY125" s="786">
        <v>9</v>
      </c>
      <c r="AZ125" s="863">
        <v>-0.6351</v>
      </c>
      <c r="BB125" s="793">
        <f t="shared" si="23"/>
        <v>59</v>
      </c>
      <c r="BC125" s="791">
        <f t="shared" si="24"/>
        <v>0.28452100000000002</v>
      </c>
      <c r="BF125" s="819"/>
      <c r="BH125" s="793">
        <f t="shared" si="25"/>
        <v>59</v>
      </c>
      <c r="BI125" s="807">
        <f t="shared" si="26"/>
        <v>-0.6351</v>
      </c>
      <c r="BL125" s="807"/>
      <c r="BQ125" s="797"/>
      <c r="BR125" s="791"/>
      <c r="BS125" s="791"/>
      <c r="BT125" s="791"/>
      <c r="CA125" s="797"/>
      <c r="CB125" s="803"/>
      <c r="CC125" s="804"/>
    </row>
    <row r="126" spans="2:81" x14ac:dyDescent="0.25">
      <c r="B126" s="178"/>
      <c r="C126" s="179"/>
      <c r="D126" s="551"/>
      <c r="N126" s="517"/>
      <c r="O126" s="181"/>
      <c r="P126" s="128"/>
      <c r="Q126" s="179"/>
      <c r="R126" s="165" t="s">
        <v>21</v>
      </c>
      <c r="S126" s="179"/>
      <c r="T126" s="165" t="s">
        <v>56</v>
      </c>
      <c r="U126" s="196" t="str">
        <f t="shared" si="40"/>
        <v>-</v>
      </c>
      <c r="V126" s="168" t="str">
        <f t="shared" si="36"/>
        <v>-</v>
      </c>
      <c r="W126" s="168" t="str">
        <f t="shared" si="37"/>
        <v>-</v>
      </c>
      <c r="X126" s="168" t="str">
        <f t="shared" si="38"/>
        <v>-</v>
      </c>
      <c r="Y126" s="168" t="str">
        <f t="shared" si="39"/>
        <v>-</v>
      </c>
      <c r="AD126" s="608">
        <f t="shared" si="44"/>
        <v>44958.459722222222</v>
      </c>
      <c r="AE126" s="607">
        <f t="shared" si="45"/>
        <v>22.35</v>
      </c>
      <c r="AF126" s="196">
        <f t="shared" si="33"/>
        <v>11</v>
      </c>
      <c r="AG126" s="168" t="str">
        <f t="shared" si="29"/>
        <v>-</v>
      </c>
      <c r="AH126" s="168" t="str">
        <f t="shared" si="30"/>
        <v>-</v>
      </c>
      <c r="AI126" s="168">
        <f t="shared" si="31"/>
        <v>22.35</v>
      </c>
      <c r="AJ126" s="168" t="str">
        <f t="shared" si="32"/>
        <v>-</v>
      </c>
      <c r="AK126" s="198"/>
      <c r="AM126" s="790">
        <v>44958.461111111108</v>
      </c>
      <c r="AN126" s="789">
        <v>1</v>
      </c>
      <c r="AO126" s="789">
        <v>5</v>
      </c>
      <c r="AP126" s="789">
        <v>0</v>
      </c>
      <c r="AQ126" s="789">
        <v>0.21803600000000001</v>
      </c>
      <c r="AR126" s="789">
        <v>181045</v>
      </c>
      <c r="AS126" s="789">
        <v>138900</v>
      </c>
      <c r="AT126" s="789">
        <v>22.355</v>
      </c>
      <c r="AV126" s="788">
        <v>44958.461111111108</v>
      </c>
      <c r="AW126" s="787">
        <v>1</v>
      </c>
      <c r="AX126" s="786">
        <v>5</v>
      </c>
      <c r="AY126" s="786">
        <v>0</v>
      </c>
      <c r="AZ126" s="863">
        <v>-0.27279999999999999</v>
      </c>
      <c r="BB126" s="793">
        <f t="shared" si="23"/>
        <v>50</v>
      </c>
      <c r="BC126" s="791">
        <f t="shared" si="24"/>
        <v>0.21803600000000001</v>
      </c>
      <c r="BF126" s="819"/>
      <c r="BH126" s="793">
        <f t="shared" si="25"/>
        <v>50</v>
      </c>
      <c r="BI126" s="807">
        <f t="shared" si="26"/>
        <v>-0.27279999999999999</v>
      </c>
      <c r="BL126" s="807"/>
      <c r="BQ126" s="797"/>
      <c r="BR126" s="791"/>
      <c r="BS126" s="791"/>
      <c r="BT126" s="791"/>
      <c r="CA126" s="797"/>
      <c r="CB126" s="803"/>
      <c r="CC126" s="804"/>
    </row>
    <row r="127" spans="2:81" x14ac:dyDescent="0.25">
      <c r="B127" s="178"/>
      <c r="C127" s="179"/>
      <c r="D127" s="551"/>
      <c r="N127" s="517"/>
      <c r="O127" s="181"/>
      <c r="P127" s="128"/>
      <c r="Q127" s="179"/>
      <c r="R127" s="165" t="s">
        <v>21</v>
      </c>
      <c r="S127" s="179"/>
      <c r="T127" s="165" t="s">
        <v>56</v>
      </c>
      <c r="U127" s="196" t="str">
        <f t="shared" si="40"/>
        <v>-</v>
      </c>
      <c r="V127" s="168" t="str">
        <f t="shared" si="36"/>
        <v>-</v>
      </c>
      <c r="W127" s="168" t="str">
        <f t="shared" si="37"/>
        <v>-</v>
      </c>
      <c r="X127" s="168" t="str">
        <f t="shared" si="38"/>
        <v>-</v>
      </c>
      <c r="Y127" s="168" t="str">
        <f t="shared" si="39"/>
        <v>-</v>
      </c>
      <c r="AD127" s="608">
        <f t="shared" si="44"/>
        <v>44958.459722222222</v>
      </c>
      <c r="AE127" s="607">
        <f t="shared" si="45"/>
        <v>22.352</v>
      </c>
      <c r="AF127" s="196">
        <f t="shared" si="33"/>
        <v>11</v>
      </c>
      <c r="AG127" s="168" t="str">
        <f t="shared" si="29"/>
        <v>-</v>
      </c>
      <c r="AH127" s="168" t="str">
        <f t="shared" si="30"/>
        <v>-</v>
      </c>
      <c r="AI127" s="168">
        <f t="shared" si="31"/>
        <v>22.352</v>
      </c>
      <c r="AJ127" s="168" t="str">
        <f t="shared" si="32"/>
        <v>-</v>
      </c>
      <c r="AK127" s="198"/>
      <c r="AM127" s="790">
        <v>44958.461111111108</v>
      </c>
      <c r="AN127" s="789">
        <v>1</v>
      </c>
      <c r="AO127" s="789">
        <v>5</v>
      </c>
      <c r="AP127" s="789">
        <v>1</v>
      </c>
      <c r="AQ127" s="789">
        <v>0.100963</v>
      </c>
      <c r="AR127" s="789">
        <v>181039</v>
      </c>
      <c r="AS127" s="789">
        <v>138896</v>
      </c>
      <c r="AT127" s="789">
        <v>22.356999999999999</v>
      </c>
      <c r="AV127" s="788">
        <v>44958.461111111108</v>
      </c>
      <c r="AW127" s="787">
        <v>1</v>
      </c>
      <c r="AX127" s="786">
        <v>5</v>
      </c>
      <c r="AY127" s="786">
        <v>1</v>
      </c>
      <c r="AZ127" s="863">
        <v>-0.63519999999999999</v>
      </c>
      <c r="BB127" s="793">
        <f t="shared" si="23"/>
        <v>51</v>
      </c>
      <c r="BC127" s="791">
        <f t="shared" si="24"/>
        <v>0.100963</v>
      </c>
      <c r="BF127" s="819"/>
      <c r="BH127" s="793">
        <f t="shared" si="25"/>
        <v>51</v>
      </c>
      <c r="BI127" s="807">
        <f t="shared" si="26"/>
        <v>-0.63519999999999999</v>
      </c>
      <c r="BL127" s="807"/>
      <c r="BQ127" s="797"/>
      <c r="BR127" s="791"/>
      <c r="BS127" s="791"/>
      <c r="BT127" s="791"/>
      <c r="CA127" s="797"/>
      <c r="CB127" s="803"/>
      <c r="CC127" s="804"/>
    </row>
    <row r="128" spans="2:81" x14ac:dyDescent="0.25">
      <c r="B128" s="178"/>
      <c r="C128" s="179"/>
      <c r="D128" s="551"/>
      <c r="N128" s="517"/>
      <c r="O128" s="181"/>
      <c r="P128" s="128"/>
      <c r="Q128" s="179"/>
      <c r="R128" s="165" t="s">
        <v>21</v>
      </c>
      <c r="S128" s="179"/>
      <c r="T128" s="165" t="s">
        <v>56</v>
      </c>
      <c r="U128" s="196" t="str">
        <f t="shared" si="40"/>
        <v>-</v>
      </c>
      <c r="V128" s="168" t="str">
        <f t="shared" si="36"/>
        <v>-</v>
      </c>
      <c r="W128" s="168" t="str">
        <f t="shared" si="37"/>
        <v>-</v>
      </c>
      <c r="X128" s="168" t="str">
        <f t="shared" si="38"/>
        <v>-</v>
      </c>
      <c r="Y128" s="168" t="str">
        <f t="shared" si="39"/>
        <v>-</v>
      </c>
      <c r="AD128" s="608">
        <f t="shared" si="44"/>
        <v>44958.460416666669</v>
      </c>
      <c r="AE128" s="607">
        <f t="shared" si="45"/>
        <v>22.353000000000002</v>
      </c>
      <c r="AF128" s="196">
        <f t="shared" si="33"/>
        <v>11</v>
      </c>
      <c r="AG128" s="168" t="str">
        <f t="shared" si="29"/>
        <v>-</v>
      </c>
      <c r="AH128" s="168" t="str">
        <f t="shared" si="30"/>
        <v>-</v>
      </c>
      <c r="AI128" s="168">
        <f t="shared" si="31"/>
        <v>22.353000000000002</v>
      </c>
      <c r="AJ128" s="168" t="str">
        <f t="shared" si="32"/>
        <v>-</v>
      </c>
      <c r="AK128" s="198"/>
      <c r="AM128" s="790">
        <v>44958.461805555555</v>
      </c>
      <c r="AN128" s="789">
        <v>1</v>
      </c>
      <c r="AO128" s="789">
        <v>5</v>
      </c>
      <c r="AP128" s="789">
        <v>2</v>
      </c>
      <c r="AQ128" s="789">
        <v>-0.140013</v>
      </c>
      <c r="AR128" s="789">
        <v>181034</v>
      </c>
      <c r="AS128" s="789">
        <v>138893</v>
      </c>
      <c r="AT128" s="789">
        <v>22.356999999999999</v>
      </c>
      <c r="AV128" s="788">
        <v>44958.461805555555</v>
      </c>
      <c r="AW128" s="787">
        <v>1</v>
      </c>
      <c r="AX128" s="786">
        <v>5</v>
      </c>
      <c r="AY128" s="786">
        <v>2</v>
      </c>
      <c r="AZ128" s="863">
        <v>-0.54390000000000005</v>
      </c>
      <c r="BB128" s="793">
        <f t="shared" si="23"/>
        <v>52</v>
      </c>
      <c r="BC128" s="791">
        <f t="shared" si="24"/>
        <v>-0.140013</v>
      </c>
      <c r="BF128" s="819"/>
      <c r="BH128" s="793">
        <f t="shared" si="25"/>
        <v>52</v>
      </c>
      <c r="BI128" s="807">
        <f t="shared" si="26"/>
        <v>-0.54390000000000005</v>
      </c>
      <c r="BL128" s="807"/>
      <c r="BQ128" s="797"/>
      <c r="BR128" s="791"/>
      <c r="BS128" s="791"/>
      <c r="BT128" s="791"/>
      <c r="CA128" s="797"/>
      <c r="CB128" s="803"/>
      <c r="CC128" s="804"/>
    </row>
    <row r="129" spans="2:81" x14ac:dyDescent="0.25">
      <c r="B129" s="178"/>
      <c r="C129" s="179"/>
      <c r="D129" s="551"/>
      <c r="N129" s="517"/>
      <c r="O129" s="181"/>
      <c r="P129" s="128"/>
      <c r="Q129" s="179"/>
      <c r="R129" s="165" t="s">
        <v>21</v>
      </c>
      <c r="S129" s="179"/>
      <c r="T129" s="165" t="s">
        <v>56</v>
      </c>
      <c r="U129" s="196" t="str">
        <f t="shared" si="40"/>
        <v>-</v>
      </c>
      <c r="V129" s="168" t="str">
        <f t="shared" si="36"/>
        <v>-</v>
      </c>
      <c r="W129" s="168" t="str">
        <f t="shared" si="37"/>
        <v>-</v>
      </c>
      <c r="X129" s="168" t="str">
        <f t="shared" si="38"/>
        <v>-</v>
      </c>
      <c r="Y129" s="168" t="str">
        <f t="shared" si="39"/>
        <v>-</v>
      </c>
      <c r="AD129" s="608">
        <f t="shared" si="44"/>
        <v>44958.461111111108</v>
      </c>
      <c r="AE129" s="607">
        <f t="shared" si="45"/>
        <v>22.355</v>
      </c>
      <c r="AF129" s="196">
        <f t="shared" si="33"/>
        <v>11</v>
      </c>
      <c r="AG129" s="168" t="str">
        <f t="shared" si="29"/>
        <v>-</v>
      </c>
      <c r="AH129" s="168" t="str">
        <f t="shared" si="30"/>
        <v>-</v>
      </c>
      <c r="AI129" s="168">
        <f t="shared" si="31"/>
        <v>22.355</v>
      </c>
      <c r="AJ129" s="168" t="str">
        <f t="shared" si="32"/>
        <v>-</v>
      </c>
      <c r="AK129" s="198"/>
      <c r="AM129" s="790">
        <v>44958.461805555555</v>
      </c>
      <c r="AN129" s="789">
        <v>1</v>
      </c>
      <c r="AO129" s="789">
        <v>5</v>
      </c>
      <c r="AP129" s="789">
        <v>3</v>
      </c>
      <c r="AQ129" s="789">
        <v>0.24553800000000001</v>
      </c>
      <c r="AR129" s="789">
        <v>181036</v>
      </c>
      <c r="AS129" s="789">
        <v>138896</v>
      </c>
      <c r="AT129" s="789">
        <v>22.359000000000002</v>
      </c>
      <c r="AV129" s="788">
        <v>44958.461805555555</v>
      </c>
      <c r="AW129" s="787">
        <v>1</v>
      </c>
      <c r="AX129" s="786">
        <v>5</v>
      </c>
      <c r="AY129" s="786">
        <v>3</v>
      </c>
      <c r="AZ129" s="863">
        <v>3.4160000000000003E-2</v>
      </c>
      <c r="BB129" s="793">
        <f t="shared" si="23"/>
        <v>53</v>
      </c>
      <c r="BC129" s="791">
        <f t="shared" si="24"/>
        <v>0.24553800000000001</v>
      </c>
      <c r="BF129" s="819"/>
      <c r="BH129" s="793">
        <f t="shared" si="25"/>
        <v>53</v>
      </c>
      <c r="BI129" s="807">
        <f t="shared" si="26"/>
        <v>3.4160000000000003E-2</v>
      </c>
      <c r="BL129" s="807"/>
      <c r="BQ129" s="797"/>
      <c r="BR129" s="791"/>
      <c r="BS129" s="791"/>
      <c r="BT129" s="791"/>
      <c r="CA129" s="797"/>
      <c r="CB129" s="803"/>
      <c r="CC129" s="804"/>
    </row>
    <row r="130" spans="2:81" x14ac:dyDescent="0.25">
      <c r="B130" s="180"/>
      <c r="C130" s="179"/>
      <c r="D130" s="551"/>
      <c r="N130" s="517"/>
      <c r="O130" s="181"/>
      <c r="P130" s="128"/>
      <c r="Q130" s="179"/>
      <c r="R130" s="165" t="s">
        <v>21</v>
      </c>
      <c r="S130" s="179"/>
      <c r="T130" s="165" t="s">
        <v>56</v>
      </c>
      <c r="U130" s="196" t="str">
        <f t="shared" si="40"/>
        <v>-</v>
      </c>
      <c r="V130" s="168" t="str">
        <f t="shared" si="36"/>
        <v>-</v>
      </c>
      <c r="W130" s="168" t="str">
        <f t="shared" si="37"/>
        <v>-</v>
      </c>
      <c r="X130" s="168" t="str">
        <f t="shared" si="38"/>
        <v>-</v>
      </c>
      <c r="Y130" s="168" t="str">
        <f t="shared" si="39"/>
        <v>-</v>
      </c>
      <c r="AD130" s="608">
        <f t="shared" si="44"/>
        <v>44958.461111111108</v>
      </c>
      <c r="AE130" s="607">
        <f t="shared" si="45"/>
        <v>22.356999999999999</v>
      </c>
      <c r="AF130" s="196">
        <f t="shared" si="33"/>
        <v>11</v>
      </c>
      <c r="AG130" s="168" t="str">
        <f t="shared" si="29"/>
        <v>-</v>
      </c>
      <c r="AH130" s="168" t="str">
        <f t="shared" si="30"/>
        <v>-</v>
      </c>
      <c r="AI130" s="168">
        <f t="shared" si="31"/>
        <v>22.356999999999999</v>
      </c>
      <c r="AJ130" s="168" t="str">
        <f t="shared" si="32"/>
        <v>-</v>
      </c>
      <c r="AK130" s="198"/>
      <c r="AM130" s="790">
        <v>44958.462500000001</v>
      </c>
      <c r="AN130" s="789">
        <v>1</v>
      </c>
      <c r="AO130" s="789">
        <v>5</v>
      </c>
      <c r="AP130" s="789">
        <v>4</v>
      </c>
      <c r="AQ130" s="789">
        <v>-7.8033000000000005E-2</v>
      </c>
      <c r="AR130" s="789">
        <v>181038</v>
      </c>
      <c r="AS130" s="789">
        <v>138898</v>
      </c>
      <c r="AT130" s="789">
        <v>22.358000000000001</v>
      </c>
      <c r="AV130" s="788">
        <v>44958.462500000001</v>
      </c>
      <c r="AW130" s="787">
        <v>1</v>
      </c>
      <c r="AX130" s="786">
        <v>5</v>
      </c>
      <c r="AY130" s="786">
        <v>4</v>
      </c>
      <c r="AZ130" s="863">
        <v>-0.67359999999999998</v>
      </c>
      <c r="BB130" s="793">
        <f t="shared" si="23"/>
        <v>54</v>
      </c>
      <c r="BC130" s="791">
        <f t="shared" si="24"/>
        <v>-7.8033000000000005E-2</v>
      </c>
      <c r="BF130" s="819"/>
      <c r="BH130" s="793">
        <f t="shared" si="25"/>
        <v>54</v>
      </c>
      <c r="BI130" s="807">
        <f t="shared" si="26"/>
        <v>-0.67359999999999998</v>
      </c>
      <c r="BL130" s="807"/>
      <c r="BQ130" s="797"/>
      <c r="BR130" s="791"/>
      <c r="BS130" s="791"/>
      <c r="BT130" s="791"/>
      <c r="CA130" s="797"/>
      <c r="CB130" s="803"/>
      <c r="CC130" s="804"/>
    </row>
    <row r="131" spans="2:81" x14ac:dyDescent="0.25">
      <c r="B131" s="180"/>
      <c r="C131" s="179"/>
      <c r="D131" s="551"/>
      <c r="N131" s="517"/>
      <c r="O131" s="181"/>
      <c r="P131" s="128"/>
      <c r="Q131" s="179"/>
      <c r="R131" s="165" t="s">
        <v>21</v>
      </c>
      <c r="S131" s="179"/>
      <c r="T131" s="165" t="s">
        <v>56</v>
      </c>
      <c r="U131" s="196" t="str">
        <f t="shared" si="40"/>
        <v>-</v>
      </c>
      <c r="V131" s="168" t="str">
        <f t="shared" si="36"/>
        <v>-</v>
      </c>
      <c r="W131" s="168" t="str">
        <f t="shared" si="37"/>
        <v>-</v>
      </c>
      <c r="X131" s="168" t="str">
        <f t="shared" si="38"/>
        <v>-</v>
      </c>
      <c r="Y131" s="168" t="str">
        <f t="shared" si="39"/>
        <v>-</v>
      </c>
      <c r="AD131" s="608">
        <f t="shared" si="44"/>
        <v>44958.461805555555</v>
      </c>
      <c r="AE131" s="607">
        <f t="shared" si="45"/>
        <v>22.356999999999999</v>
      </c>
      <c r="AF131" s="196">
        <f t="shared" si="33"/>
        <v>11</v>
      </c>
      <c r="AG131" s="168" t="str">
        <f t="shared" si="29"/>
        <v>-</v>
      </c>
      <c r="AH131" s="168" t="str">
        <f t="shared" si="30"/>
        <v>-</v>
      </c>
      <c r="AI131" s="168">
        <f t="shared" si="31"/>
        <v>22.356999999999999</v>
      </c>
      <c r="AJ131" s="168" t="str">
        <f t="shared" si="32"/>
        <v>-</v>
      </c>
      <c r="AK131" s="198"/>
      <c r="AM131" s="790">
        <v>44958.463194444441</v>
      </c>
      <c r="AN131" s="789">
        <v>1</v>
      </c>
      <c r="AO131" s="789">
        <v>5</v>
      </c>
      <c r="AP131" s="789">
        <v>5</v>
      </c>
      <c r="AQ131" s="789">
        <v>-0.385523</v>
      </c>
      <c r="AR131" s="789">
        <v>181041</v>
      </c>
      <c r="AS131" s="789">
        <v>138898</v>
      </c>
      <c r="AT131" s="789">
        <v>22.361000000000001</v>
      </c>
      <c r="AV131" s="788">
        <v>44958.463194444441</v>
      </c>
      <c r="AW131" s="787">
        <v>1</v>
      </c>
      <c r="AX131" s="786">
        <v>5</v>
      </c>
      <c r="AY131" s="786">
        <v>5</v>
      </c>
      <c r="AZ131" s="863">
        <v>0.33589999999999998</v>
      </c>
      <c r="BB131" s="793">
        <f t="shared" ref="BB131:BB194" si="46">IFERROR((AO131*10)+AP131, "--")</f>
        <v>55</v>
      </c>
      <c r="BC131" s="791">
        <f t="shared" ref="BC131:BC194" si="47">AQ131</f>
        <v>-0.385523</v>
      </c>
      <c r="BF131" s="819"/>
      <c r="BH131" s="793">
        <f t="shared" ref="BH131:BH194" si="48">IFERROR((AX131*10)+AY131, "--")</f>
        <v>55</v>
      </c>
      <c r="BI131" s="807">
        <f t="shared" ref="BI131:BI194" si="49">AZ131</f>
        <v>0.33589999999999998</v>
      </c>
      <c r="BL131" s="807"/>
      <c r="BQ131" s="797"/>
      <c r="BR131" s="791"/>
      <c r="BS131" s="791"/>
      <c r="BT131" s="791"/>
      <c r="CA131" s="797"/>
      <c r="CB131" s="803"/>
      <c r="CC131" s="804"/>
    </row>
    <row r="132" spans="2:81" x14ac:dyDescent="0.25">
      <c r="B132" s="180"/>
      <c r="C132" s="179"/>
      <c r="D132" s="551"/>
      <c r="N132" s="517"/>
      <c r="O132" s="181"/>
      <c r="P132" s="128"/>
      <c r="Q132" s="179"/>
      <c r="R132" s="165" t="s">
        <v>21</v>
      </c>
      <c r="S132" s="179"/>
      <c r="T132" s="165" t="s">
        <v>56</v>
      </c>
      <c r="U132" s="196" t="str">
        <f t="shared" si="40"/>
        <v>-</v>
      </c>
      <c r="V132" s="168" t="str">
        <f t="shared" si="36"/>
        <v>-</v>
      </c>
      <c r="W132" s="168" t="str">
        <f t="shared" si="37"/>
        <v>-</v>
      </c>
      <c r="X132" s="168" t="str">
        <f t="shared" si="38"/>
        <v>-</v>
      </c>
      <c r="Y132" s="168" t="str">
        <f t="shared" si="39"/>
        <v>-</v>
      </c>
      <c r="AD132" s="608">
        <f t="shared" si="44"/>
        <v>44958.461805555555</v>
      </c>
      <c r="AE132" s="607">
        <f t="shared" si="45"/>
        <v>22.359000000000002</v>
      </c>
      <c r="AF132" s="196">
        <f t="shared" si="33"/>
        <v>11</v>
      </c>
      <c r="AG132" s="168" t="str">
        <f t="shared" si="29"/>
        <v>-</v>
      </c>
      <c r="AH132" s="168" t="str">
        <f t="shared" si="30"/>
        <v>-</v>
      </c>
      <c r="AI132" s="168">
        <f t="shared" si="31"/>
        <v>22.359000000000002</v>
      </c>
      <c r="AJ132" s="168" t="str">
        <f t="shared" si="32"/>
        <v>-</v>
      </c>
      <c r="AK132" s="198"/>
      <c r="AM132" s="790">
        <v>44958.463194444441</v>
      </c>
      <c r="AN132" s="789">
        <v>1</v>
      </c>
      <c r="AO132" s="789">
        <v>5</v>
      </c>
      <c r="AP132" s="789">
        <v>6</v>
      </c>
      <c r="AQ132" s="789">
        <v>8.9516999999999999E-2</v>
      </c>
      <c r="AR132" s="789">
        <v>181043</v>
      </c>
      <c r="AS132" s="789">
        <v>138899</v>
      </c>
      <c r="AT132" s="789">
        <v>22.361999999999998</v>
      </c>
      <c r="AV132" s="788">
        <v>44958.463194444441</v>
      </c>
      <c r="AW132" s="787">
        <v>1</v>
      </c>
      <c r="AX132" s="786">
        <v>5</v>
      </c>
      <c r="AY132" s="786">
        <v>6</v>
      </c>
      <c r="AZ132" s="863">
        <v>-0.54390000000000005</v>
      </c>
      <c r="BB132" s="793">
        <f t="shared" si="46"/>
        <v>56</v>
      </c>
      <c r="BC132" s="791">
        <f t="shared" si="47"/>
        <v>8.9516999999999999E-2</v>
      </c>
      <c r="BF132" s="819"/>
      <c r="BH132" s="793">
        <f t="shared" si="48"/>
        <v>56</v>
      </c>
      <c r="BI132" s="807">
        <f t="shared" si="49"/>
        <v>-0.54390000000000005</v>
      </c>
      <c r="BL132" s="807"/>
      <c r="BQ132" s="797"/>
      <c r="BR132" s="791"/>
      <c r="BS132" s="791"/>
      <c r="BT132" s="791"/>
      <c r="CA132" s="797"/>
      <c r="CB132" s="803"/>
      <c r="CC132" s="804"/>
    </row>
    <row r="133" spans="2:81" x14ac:dyDescent="0.25">
      <c r="B133" s="180"/>
      <c r="C133" s="179"/>
      <c r="D133" s="551"/>
      <c r="N133" s="517"/>
      <c r="O133" s="181"/>
      <c r="P133" s="128"/>
      <c r="Q133" s="179"/>
      <c r="R133" s="165" t="s">
        <v>21</v>
      </c>
      <c r="S133" s="179"/>
      <c r="T133" s="165" t="s">
        <v>56</v>
      </c>
      <c r="U133" s="196" t="str">
        <f t="shared" si="40"/>
        <v>-</v>
      </c>
      <c r="V133" s="168" t="str">
        <f t="shared" si="36"/>
        <v>-</v>
      </c>
      <c r="W133" s="168" t="str">
        <f t="shared" si="37"/>
        <v>-</v>
      </c>
      <c r="X133" s="168" t="str">
        <f t="shared" si="38"/>
        <v>-</v>
      </c>
      <c r="Y133" s="168" t="str">
        <f t="shared" si="39"/>
        <v>-</v>
      </c>
      <c r="AD133" s="608">
        <f t="shared" si="44"/>
        <v>44958.462500000001</v>
      </c>
      <c r="AE133" s="607">
        <f t="shared" si="45"/>
        <v>22.358000000000001</v>
      </c>
      <c r="AF133" s="196">
        <f t="shared" si="33"/>
        <v>11</v>
      </c>
      <c r="AG133" s="168" t="str">
        <f t="shared" ref="AG133:AG196" si="50">IF(AF133=$Q$3, AE133, "-")</f>
        <v>-</v>
      </c>
      <c r="AH133" s="168" t="str">
        <f t="shared" ref="AH133:AH196" si="51">IF(AF133=$R$3, AE133, "-")</f>
        <v>-</v>
      </c>
      <c r="AI133" s="168">
        <f t="shared" ref="AI133:AI196" si="52">IF(AF133=$S$3, AE133, "-")</f>
        <v>22.358000000000001</v>
      </c>
      <c r="AJ133" s="168" t="str">
        <f t="shared" ref="AJ133:AJ196" si="53">IF(AF133=$T$3, AE133, "-")</f>
        <v>-</v>
      </c>
      <c r="AK133" s="198"/>
      <c r="AM133" s="790">
        <v>44958.463888888888</v>
      </c>
      <c r="AN133" s="789">
        <v>1</v>
      </c>
      <c r="AO133" s="789">
        <v>5</v>
      </c>
      <c r="AP133" s="789">
        <v>7</v>
      </c>
      <c r="AQ133" s="789">
        <v>0.23405599999999999</v>
      </c>
      <c r="AR133" s="789">
        <v>181049</v>
      </c>
      <c r="AS133" s="789">
        <v>138905</v>
      </c>
      <c r="AT133" s="789">
        <v>22.361999999999998</v>
      </c>
      <c r="AV133" s="788">
        <v>44958.463888888888</v>
      </c>
      <c r="AW133" s="787">
        <v>1</v>
      </c>
      <c r="AX133" s="786">
        <v>5</v>
      </c>
      <c r="AY133" s="786">
        <v>7</v>
      </c>
      <c r="AZ133" s="863">
        <v>4.3239999999999997E-3</v>
      </c>
      <c r="BB133" s="793">
        <f t="shared" si="46"/>
        <v>57</v>
      </c>
      <c r="BC133" s="791">
        <f t="shared" si="47"/>
        <v>0.23405599999999999</v>
      </c>
      <c r="BF133" s="819"/>
      <c r="BH133" s="793">
        <f t="shared" si="48"/>
        <v>57</v>
      </c>
      <c r="BI133" s="807">
        <f t="shared" si="49"/>
        <v>4.3239999999999997E-3</v>
      </c>
      <c r="BL133" s="807"/>
      <c r="BQ133" s="797"/>
      <c r="BR133" s="791"/>
      <c r="BS133" s="791"/>
      <c r="BT133" s="791"/>
      <c r="CA133" s="797"/>
      <c r="CB133" s="803"/>
      <c r="CC133" s="804"/>
    </row>
    <row r="134" spans="2:81" x14ac:dyDescent="0.25">
      <c r="B134" s="180"/>
      <c r="C134" s="179"/>
      <c r="D134" s="551"/>
      <c r="N134" s="517"/>
      <c r="O134" s="181"/>
      <c r="P134" s="128"/>
      <c r="Q134" s="179"/>
      <c r="R134" s="165" t="s">
        <v>21</v>
      </c>
      <c r="S134" s="179"/>
      <c r="T134" s="165" t="s">
        <v>56</v>
      </c>
      <c r="U134" s="196" t="str">
        <f t="shared" si="40"/>
        <v>-</v>
      </c>
      <c r="V134" s="168" t="str">
        <f t="shared" si="36"/>
        <v>-</v>
      </c>
      <c r="W134" s="168" t="str">
        <f t="shared" si="37"/>
        <v>-</v>
      </c>
      <c r="X134" s="168" t="str">
        <f t="shared" si="38"/>
        <v>-</v>
      </c>
      <c r="Y134" s="168" t="str">
        <f t="shared" si="39"/>
        <v>-</v>
      </c>
      <c r="AD134" s="608">
        <f t="shared" si="44"/>
        <v>44958.463194444441</v>
      </c>
      <c r="AE134" s="607">
        <f t="shared" si="45"/>
        <v>22.361000000000001</v>
      </c>
      <c r="AF134" s="196">
        <f t="shared" ref="AF134:AF197" si="54">IF(ISNUMBER(AE134), HOUR(AD134), "-")</f>
        <v>11</v>
      </c>
      <c r="AG134" s="168" t="str">
        <f t="shared" si="50"/>
        <v>-</v>
      </c>
      <c r="AH134" s="168" t="str">
        <f t="shared" si="51"/>
        <v>-</v>
      </c>
      <c r="AI134" s="168">
        <f t="shared" si="52"/>
        <v>22.361000000000001</v>
      </c>
      <c r="AJ134" s="168" t="str">
        <f t="shared" si="53"/>
        <v>-</v>
      </c>
      <c r="AK134" s="198"/>
      <c r="AM134" s="790">
        <v>44958.463888888888</v>
      </c>
      <c r="AN134" s="789">
        <v>1</v>
      </c>
      <c r="AO134" s="789">
        <v>5</v>
      </c>
      <c r="AP134" s="789">
        <v>8</v>
      </c>
      <c r="AQ134" s="789">
        <v>-0.33509899999999998</v>
      </c>
      <c r="AR134" s="789">
        <v>181049</v>
      </c>
      <c r="AS134" s="789">
        <v>138907</v>
      </c>
      <c r="AT134" s="789">
        <v>22.361000000000001</v>
      </c>
      <c r="AV134" s="788">
        <v>44958.463888888888</v>
      </c>
      <c r="AW134" s="787">
        <v>1</v>
      </c>
      <c r="AX134" s="786">
        <v>5</v>
      </c>
      <c r="AY134" s="786">
        <v>8</v>
      </c>
      <c r="AZ134" s="863">
        <v>4.3239999999999997E-3</v>
      </c>
      <c r="BB134" s="793">
        <f t="shared" si="46"/>
        <v>58</v>
      </c>
      <c r="BC134" s="791">
        <f t="shared" si="47"/>
        <v>-0.33509899999999998</v>
      </c>
      <c r="BF134" s="819"/>
      <c r="BH134" s="793">
        <f t="shared" si="48"/>
        <v>58</v>
      </c>
      <c r="BI134" s="807">
        <f t="shared" si="49"/>
        <v>4.3239999999999997E-3</v>
      </c>
      <c r="BL134" s="807"/>
      <c r="BQ134" s="797"/>
      <c r="BR134" s="791"/>
      <c r="BS134" s="791"/>
      <c r="BT134" s="791"/>
      <c r="CA134" s="797"/>
      <c r="CB134" s="803"/>
      <c r="CC134" s="804"/>
    </row>
    <row r="135" spans="2:81" x14ac:dyDescent="0.25">
      <c r="B135" s="180"/>
      <c r="C135" s="179"/>
      <c r="D135" s="551"/>
      <c r="N135" s="517"/>
      <c r="O135" s="181"/>
      <c r="P135" s="128"/>
      <c r="Q135" s="179"/>
      <c r="R135" s="165" t="s">
        <v>21</v>
      </c>
      <c r="S135" s="179"/>
      <c r="T135" s="165" t="s">
        <v>56</v>
      </c>
      <c r="U135" s="196" t="str">
        <f t="shared" si="40"/>
        <v>-</v>
      </c>
      <c r="V135" s="168" t="str">
        <f t="shared" si="36"/>
        <v>-</v>
      </c>
      <c r="W135" s="168" t="str">
        <f t="shared" si="37"/>
        <v>-</v>
      </c>
      <c r="X135" s="168" t="str">
        <f t="shared" si="38"/>
        <v>-</v>
      </c>
      <c r="Y135" s="168" t="str">
        <f t="shared" si="39"/>
        <v>-</v>
      </c>
      <c r="AD135" s="608">
        <f t="shared" si="44"/>
        <v>44958.463194444441</v>
      </c>
      <c r="AE135" s="607">
        <f t="shared" si="45"/>
        <v>22.361999999999998</v>
      </c>
      <c r="AF135" s="196">
        <f t="shared" si="54"/>
        <v>11</v>
      </c>
      <c r="AG135" s="168" t="str">
        <f t="shared" si="50"/>
        <v>-</v>
      </c>
      <c r="AH135" s="168" t="str">
        <f t="shared" si="51"/>
        <v>-</v>
      </c>
      <c r="AI135" s="168">
        <f t="shared" si="52"/>
        <v>22.361999999999998</v>
      </c>
      <c r="AJ135" s="168" t="str">
        <f t="shared" si="53"/>
        <v>-</v>
      </c>
      <c r="AK135" s="198"/>
      <c r="AM135" s="785"/>
      <c r="AN135" s="785"/>
      <c r="AO135" s="785"/>
      <c r="AP135" s="785"/>
      <c r="AQ135" s="785"/>
      <c r="AR135" s="785"/>
      <c r="AS135" s="785"/>
      <c r="AT135" s="785"/>
      <c r="AV135" s="864"/>
      <c r="AW135" s="865"/>
      <c r="AX135" s="866"/>
      <c r="AY135" s="866"/>
      <c r="AZ135" s="867"/>
      <c r="BB135" s="793">
        <f t="shared" si="46"/>
        <v>0</v>
      </c>
      <c r="BC135" s="791">
        <f t="shared" si="47"/>
        <v>0</v>
      </c>
      <c r="BF135" s="819"/>
      <c r="BH135" s="793">
        <f t="shared" si="48"/>
        <v>0</v>
      </c>
      <c r="BI135" s="807">
        <f t="shared" si="49"/>
        <v>0</v>
      </c>
      <c r="BL135" s="807"/>
      <c r="BQ135" s="797"/>
      <c r="BR135" s="791"/>
      <c r="BS135" s="791"/>
      <c r="BT135" s="791"/>
      <c r="CA135" s="797"/>
      <c r="CB135" s="803"/>
      <c r="CC135" s="804"/>
    </row>
    <row r="136" spans="2:81" x14ac:dyDescent="0.25">
      <c r="B136" s="180"/>
      <c r="C136" s="179"/>
      <c r="D136" s="551"/>
      <c r="N136" s="517"/>
      <c r="O136" s="181"/>
      <c r="P136" s="128"/>
      <c r="Q136" s="179"/>
      <c r="R136" s="165" t="s">
        <v>21</v>
      </c>
      <c r="S136" s="179"/>
      <c r="T136" s="165" t="s">
        <v>56</v>
      </c>
      <c r="U136" s="196" t="str">
        <f t="shared" si="40"/>
        <v>-</v>
      </c>
      <c r="V136" s="168" t="str">
        <f t="shared" si="36"/>
        <v>-</v>
      </c>
      <c r="W136" s="168" t="str">
        <f t="shared" si="37"/>
        <v>-</v>
      </c>
      <c r="X136" s="168" t="str">
        <f t="shared" si="38"/>
        <v>-</v>
      </c>
      <c r="Y136" s="168" t="str">
        <f t="shared" si="39"/>
        <v>-</v>
      </c>
      <c r="AD136" s="608">
        <f t="shared" si="44"/>
        <v>44958.463888888888</v>
      </c>
      <c r="AE136" s="607">
        <f t="shared" si="45"/>
        <v>22.361999999999998</v>
      </c>
      <c r="AF136" s="196">
        <f t="shared" si="54"/>
        <v>11</v>
      </c>
      <c r="AG136" s="168" t="str">
        <f t="shared" si="50"/>
        <v>-</v>
      </c>
      <c r="AH136" s="168" t="str">
        <f t="shared" si="51"/>
        <v>-</v>
      </c>
      <c r="AI136" s="168">
        <f t="shared" si="52"/>
        <v>22.361999999999998</v>
      </c>
      <c r="AJ136" s="168" t="str">
        <f t="shared" si="53"/>
        <v>-</v>
      </c>
      <c r="AK136" s="198"/>
      <c r="AM136" s="785"/>
      <c r="AN136" s="785"/>
      <c r="AO136" s="785"/>
      <c r="AP136" s="785"/>
      <c r="AQ136" s="785"/>
      <c r="AR136" s="785"/>
      <c r="AS136" s="785"/>
      <c r="AT136" s="785"/>
      <c r="AV136" s="864"/>
      <c r="AW136" s="865"/>
      <c r="AX136" s="866"/>
      <c r="AY136" s="866"/>
      <c r="AZ136" s="867"/>
      <c r="BB136" s="793">
        <f t="shared" si="46"/>
        <v>0</v>
      </c>
      <c r="BC136" s="791">
        <f t="shared" si="47"/>
        <v>0</v>
      </c>
      <c r="BF136" s="819"/>
      <c r="BH136" s="793">
        <f t="shared" si="48"/>
        <v>0</v>
      </c>
      <c r="BI136" s="807">
        <f t="shared" si="49"/>
        <v>0</v>
      </c>
      <c r="BL136" s="807"/>
      <c r="BQ136" s="797"/>
      <c r="BR136" s="791"/>
      <c r="BS136" s="791"/>
      <c r="BT136" s="791"/>
      <c r="CA136" s="797"/>
      <c r="CB136" s="803"/>
      <c r="CC136" s="804"/>
    </row>
    <row r="137" spans="2:81" x14ac:dyDescent="0.25">
      <c r="B137" s="180"/>
      <c r="C137" s="179"/>
      <c r="D137" s="551"/>
      <c r="N137" s="517"/>
      <c r="O137" s="181"/>
      <c r="P137" s="128"/>
      <c r="Q137" s="179"/>
      <c r="R137" s="165" t="s">
        <v>21</v>
      </c>
      <c r="S137" s="179"/>
      <c r="T137" s="165" t="s">
        <v>56</v>
      </c>
      <c r="U137" s="196" t="str">
        <f t="shared" si="40"/>
        <v>-</v>
      </c>
      <c r="V137" s="168" t="str">
        <f t="shared" si="36"/>
        <v>-</v>
      </c>
      <c r="W137" s="168" t="str">
        <f t="shared" si="37"/>
        <v>-</v>
      </c>
      <c r="X137" s="168" t="str">
        <f t="shared" si="38"/>
        <v>-</v>
      </c>
      <c r="Y137" s="168" t="str">
        <f t="shared" si="39"/>
        <v>-</v>
      </c>
      <c r="AD137" s="608">
        <f t="shared" si="44"/>
        <v>44958.463888888888</v>
      </c>
      <c r="AE137" s="607">
        <f t="shared" si="45"/>
        <v>22.361000000000001</v>
      </c>
      <c r="AF137" s="196">
        <f t="shared" si="54"/>
        <v>11</v>
      </c>
      <c r="AG137" s="168" t="str">
        <f t="shared" si="50"/>
        <v>-</v>
      </c>
      <c r="AH137" s="168" t="str">
        <f t="shared" si="51"/>
        <v>-</v>
      </c>
      <c r="AI137" s="168">
        <f t="shared" si="52"/>
        <v>22.361000000000001</v>
      </c>
      <c r="AJ137" s="168" t="str">
        <f t="shared" si="53"/>
        <v>-</v>
      </c>
      <c r="AK137" s="198"/>
      <c r="AM137" s="785"/>
      <c r="AN137" s="785"/>
      <c r="AO137" s="785"/>
      <c r="AP137" s="785"/>
      <c r="AQ137" s="785"/>
      <c r="AR137" s="785"/>
      <c r="AS137" s="785"/>
      <c r="AT137" s="785"/>
      <c r="AV137" s="864"/>
      <c r="AW137" s="865"/>
      <c r="AX137" s="866"/>
      <c r="AY137" s="866"/>
      <c r="AZ137" s="867"/>
      <c r="BB137" s="793">
        <f t="shared" si="46"/>
        <v>0</v>
      </c>
      <c r="BC137" s="791">
        <f t="shared" si="47"/>
        <v>0</v>
      </c>
      <c r="BF137" s="819"/>
      <c r="BH137" s="793">
        <f t="shared" si="48"/>
        <v>0</v>
      </c>
      <c r="BI137" s="807">
        <f t="shared" si="49"/>
        <v>0</v>
      </c>
      <c r="BL137" s="807"/>
      <c r="BQ137" s="791"/>
      <c r="BR137" s="791"/>
      <c r="BS137" s="791"/>
      <c r="BT137" s="791"/>
      <c r="CA137" s="797"/>
      <c r="CB137" s="803"/>
      <c r="CC137" s="804"/>
    </row>
    <row r="138" spans="2:81" x14ac:dyDescent="0.25">
      <c r="B138" s="180"/>
      <c r="C138" s="179"/>
      <c r="D138" s="551"/>
      <c r="N138" s="517"/>
      <c r="O138" s="181"/>
      <c r="P138" s="128"/>
      <c r="Q138" s="179"/>
      <c r="R138" s="165" t="s">
        <v>21</v>
      </c>
      <c r="S138" s="179"/>
      <c r="T138" s="165" t="s">
        <v>56</v>
      </c>
      <c r="U138" s="196" t="str">
        <f t="shared" si="40"/>
        <v>-</v>
      </c>
      <c r="V138" s="168" t="str">
        <f t="shared" si="36"/>
        <v>-</v>
      </c>
      <c r="W138" s="168" t="str">
        <f t="shared" si="37"/>
        <v>-</v>
      </c>
      <c r="X138" s="168" t="str">
        <f t="shared" si="38"/>
        <v>-</v>
      </c>
      <c r="Y138" s="168" t="str">
        <f t="shared" si="39"/>
        <v>-</v>
      </c>
      <c r="AD138" s="608" t="str">
        <f t="shared" si="44"/>
        <v>-</v>
      </c>
      <c r="AE138" s="607" t="str">
        <f t="shared" si="45"/>
        <v>-</v>
      </c>
      <c r="AF138" s="196" t="str">
        <f t="shared" si="54"/>
        <v>-</v>
      </c>
      <c r="AG138" s="168" t="str">
        <f t="shared" si="50"/>
        <v>-</v>
      </c>
      <c r="AH138" s="168" t="str">
        <f t="shared" si="51"/>
        <v>-</v>
      </c>
      <c r="AI138" s="168" t="str">
        <f t="shared" si="52"/>
        <v>-</v>
      </c>
      <c r="AJ138" s="168" t="str">
        <f t="shared" si="53"/>
        <v>-</v>
      </c>
      <c r="AK138" s="198"/>
      <c r="AM138" s="785"/>
      <c r="AN138" s="785"/>
      <c r="AO138" s="785"/>
      <c r="AP138" s="785"/>
      <c r="AQ138" s="785"/>
      <c r="AR138" s="785"/>
      <c r="AS138" s="785"/>
      <c r="AT138" s="785"/>
      <c r="AV138" s="864"/>
      <c r="AW138" s="865"/>
      <c r="AX138" s="866"/>
      <c r="AY138" s="866"/>
      <c r="AZ138" s="867"/>
      <c r="BB138" s="793">
        <f t="shared" si="46"/>
        <v>0</v>
      </c>
      <c r="BC138" s="791">
        <f t="shared" si="47"/>
        <v>0</v>
      </c>
      <c r="BF138" s="819"/>
      <c r="BH138" s="793">
        <f t="shared" si="48"/>
        <v>0</v>
      </c>
      <c r="BI138" s="807">
        <f t="shared" si="49"/>
        <v>0</v>
      </c>
      <c r="BL138" s="807"/>
      <c r="BQ138" s="791"/>
      <c r="BR138" s="791"/>
      <c r="BS138" s="791"/>
      <c r="BT138" s="791"/>
      <c r="CA138" s="797"/>
      <c r="CB138" s="803"/>
      <c r="CC138" s="804"/>
    </row>
    <row r="139" spans="2:81" x14ac:dyDescent="0.25">
      <c r="B139" s="180"/>
      <c r="C139" s="179"/>
      <c r="D139" s="551"/>
      <c r="N139" s="517"/>
      <c r="O139" s="181"/>
      <c r="P139" s="128"/>
      <c r="Q139" s="179"/>
      <c r="R139" s="165" t="s">
        <v>21</v>
      </c>
      <c r="S139" s="179"/>
      <c r="T139" s="165" t="s">
        <v>56</v>
      </c>
      <c r="U139" s="196" t="str">
        <f t="shared" si="40"/>
        <v>-</v>
      </c>
      <c r="V139" s="168" t="str">
        <f t="shared" si="36"/>
        <v>-</v>
      </c>
      <c r="W139" s="168" t="str">
        <f t="shared" si="37"/>
        <v>-</v>
      </c>
      <c r="X139" s="168" t="str">
        <f t="shared" si="38"/>
        <v>-</v>
      </c>
      <c r="Y139" s="168" t="str">
        <f t="shared" si="39"/>
        <v>-</v>
      </c>
      <c r="AD139" s="608" t="str">
        <f t="shared" si="44"/>
        <v>-</v>
      </c>
      <c r="AE139" s="607" t="str">
        <f t="shared" si="45"/>
        <v>-</v>
      </c>
      <c r="AF139" s="196" t="str">
        <f t="shared" si="54"/>
        <v>-</v>
      </c>
      <c r="AG139" s="168" t="str">
        <f t="shared" si="50"/>
        <v>-</v>
      </c>
      <c r="AH139" s="168" t="str">
        <f t="shared" si="51"/>
        <v>-</v>
      </c>
      <c r="AI139" s="168" t="str">
        <f t="shared" si="52"/>
        <v>-</v>
      </c>
      <c r="AJ139" s="168" t="str">
        <f t="shared" si="53"/>
        <v>-</v>
      </c>
      <c r="AK139" s="198"/>
      <c r="AM139" s="785"/>
      <c r="AN139" s="785"/>
      <c r="AO139" s="785"/>
      <c r="AP139" s="785"/>
      <c r="AQ139" s="785"/>
      <c r="AR139" s="785"/>
      <c r="AS139" s="785"/>
      <c r="AT139" s="785"/>
      <c r="AV139" s="864"/>
      <c r="AW139" s="865"/>
      <c r="AX139" s="866"/>
      <c r="AY139" s="866"/>
      <c r="AZ139" s="867"/>
      <c r="BB139" s="793">
        <f t="shared" si="46"/>
        <v>0</v>
      </c>
      <c r="BC139" s="791">
        <f t="shared" si="47"/>
        <v>0</v>
      </c>
      <c r="BF139" s="819"/>
      <c r="BH139" s="793">
        <f t="shared" si="48"/>
        <v>0</v>
      </c>
      <c r="BI139" s="807">
        <f t="shared" si="49"/>
        <v>0</v>
      </c>
      <c r="BL139" s="807"/>
      <c r="BQ139" s="791"/>
      <c r="BR139" s="791"/>
      <c r="BS139" s="791"/>
      <c r="BT139" s="791"/>
      <c r="CA139" s="797"/>
      <c r="CB139" s="803"/>
      <c r="CC139" s="804"/>
    </row>
    <row r="140" spans="2:81" x14ac:dyDescent="0.25">
      <c r="B140" s="180"/>
      <c r="C140" s="179"/>
      <c r="D140" s="551"/>
      <c r="N140" s="517"/>
      <c r="O140" s="181"/>
      <c r="P140" s="128"/>
      <c r="Q140" s="179"/>
      <c r="R140" s="165" t="s">
        <v>21</v>
      </c>
      <c r="S140" s="179"/>
      <c r="T140" s="165" t="s">
        <v>56</v>
      </c>
      <c r="U140" s="196" t="str">
        <f t="shared" si="40"/>
        <v>-</v>
      </c>
      <c r="V140" s="168" t="str">
        <f t="shared" si="36"/>
        <v>-</v>
      </c>
      <c r="W140" s="168" t="str">
        <f t="shared" si="37"/>
        <v>-</v>
      </c>
      <c r="X140" s="168" t="str">
        <f t="shared" si="38"/>
        <v>-</v>
      </c>
      <c r="Y140" s="168" t="str">
        <f t="shared" si="39"/>
        <v>-</v>
      </c>
      <c r="AD140" s="608" t="str">
        <f t="shared" si="44"/>
        <v>-</v>
      </c>
      <c r="AE140" s="607" t="str">
        <f t="shared" si="45"/>
        <v>-</v>
      </c>
      <c r="AF140" s="196" t="str">
        <f t="shared" si="54"/>
        <v>-</v>
      </c>
      <c r="AG140" s="168" t="str">
        <f t="shared" si="50"/>
        <v>-</v>
      </c>
      <c r="AH140" s="168" t="str">
        <f t="shared" si="51"/>
        <v>-</v>
      </c>
      <c r="AI140" s="168" t="str">
        <f t="shared" si="52"/>
        <v>-</v>
      </c>
      <c r="AJ140" s="168" t="str">
        <f t="shared" si="53"/>
        <v>-</v>
      </c>
      <c r="AK140" s="198"/>
      <c r="AM140" s="785"/>
      <c r="AN140" s="785"/>
      <c r="AO140" s="785"/>
      <c r="AP140" s="785"/>
      <c r="AQ140" s="785"/>
      <c r="AR140" s="785"/>
      <c r="AS140" s="785"/>
      <c r="AT140" s="785"/>
      <c r="AV140" s="864"/>
      <c r="AW140" s="865"/>
      <c r="AX140" s="866"/>
      <c r="AY140" s="866"/>
      <c r="AZ140" s="867"/>
      <c r="BB140" s="793">
        <f t="shared" si="46"/>
        <v>0</v>
      </c>
      <c r="BC140" s="791">
        <f t="shared" si="47"/>
        <v>0</v>
      </c>
      <c r="BF140" s="819"/>
      <c r="BH140" s="793">
        <f t="shared" si="48"/>
        <v>0</v>
      </c>
      <c r="BI140" s="807">
        <f t="shared" si="49"/>
        <v>0</v>
      </c>
      <c r="BL140" s="807"/>
      <c r="BQ140" s="791"/>
      <c r="BR140" s="791"/>
      <c r="BS140" s="791"/>
      <c r="BT140" s="791"/>
      <c r="CA140" s="797"/>
      <c r="CB140" s="803"/>
      <c r="CC140" s="804"/>
    </row>
    <row r="141" spans="2:81" x14ac:dyDescent="0.25">
      <c r="B141" s="180"/>
      <c r="C141" s="179"/>
      <c r="D141" s="569"/>
      <c r="N141" s="517"/>
      <c r="O141" s="181"/>
      <c r="P141" s="128"/>
      <c r="Q141" s="179"/>
      <c r="R141" s="165" t="s">
        <v>21</v>
      </c>
      <c r="S141" s="179"/>
      <c r="T141" s="165" t="s">
        <v>56</v>
      </c>
      <c r="U141" s="196" t="str">
        <f t="shared" si="40"/>
        <v>-</v>
      </c>
      <c r="V141" s="168" t="str">
        <f t="shared" si="36"/>
        <v>-</v>
      </c>
      <c r="W141" s="168" t="str">
        <f t="shared" si="37"/>
        <v>-</v>
      </c>
      <c r="X141" s="168" t="str">
        <f t="shared" si="38"/>
        <v>-</v>
      </c>
      <c r="Y141" s="168" t="str">
        <f t="shared" si="39"/>
        <v>-</v>
      </c>
      <c r="AD141" s="608" t="str">
        <f t="shared" si="44"/>
        <v>-</v>
      </c>
      <c r="AE141" s="607" t="str">
        <f t="shared" si="45"/>
        <v>-</v>
      </c>
      <c r="AF141" s="196" t="str">
        <f t="shared" si="54"/>
        <v>-</v>
      </c>
      <c r="AG141" s="168" t="str">
        <f t="shared" si="50"/>
        <v>-</v>
      </c>
      <c r="AH141" s="168" t="str">
        <f t="shared" si="51"/>
        <v>-</v>
      </c>
      <c r="AI141" s="168" t="str">
        <f t="shared" si="52"/>
        <v>-</v>
      </c>
      <c r="AJ141" s="168" t="str">
        <f t="shared" si="53"/>
        <v>-</v>
      </c>
      <c r="AK141" s="198"/>
      <c r="AM141" s="785"/>
      <c r="AN141" s="785"/>
      <c r="AO141" s="785"/>
      <c r="AP141" s="785"/>
      <c r="AQ141" s="785"/>
      <c r="AR141" s="785"/>
      <c r="AS141" s="785"/>
      <c r="AT141" s="785"/>
      <c r="AV141" s="864"/>
      <c r="AW141" s="865"/>
      <c r="AX141" s="866"/>
      <c r="AY141" s="866"/>
      <c r="AZ141" s="867"/>
      <c r="BB141" s="793">
        <f t="shared" si="46"/>
        <v>0</v>
      </c>
      <c r="BC141" s="791">
        <f t="shared" si="47"/>
        <v>0</v>
      </c>
      <c r="BF141" s="819"/>
      <c r="BH141" s="793">
        <f t="shared" si="48"/>
        <v>0</v>
      </c>
      <c r="BI141" s="807">
        <f t="shared" si="49"/>
        <v>0</v>
      </c>
      <c r="BL141" s="807"/>
      <c r="BQ141" s="791"/>
      <c r="BR141" s="791"/>
      <c r="BS141" s="791"/>
      <c r="BT141" s="791"/>
      <c r="CA141" s="797"/>
      <c r="CB141" s="803"/>
      <c r="CC141" s="804"/>
    </row>
    <row r="142" spans="2:81" x14ac:dyDescent="0.25">
      <c r="B142" s="180"/>
      <c r="C142" s="179"/>
      <c r="D142" s="569"/>
      <c r="N142" s="517"/>
      <c r="O142" s="181"/>
      <c r="P142" s="128"/>
      <c r="Q142" s="179"/>
      <c r="R142" s="165" t="s">
        <v>21</v>
      </c>
      <c r="S142" s="179"/>
      <c r="T142" s="165" t="s">
        <v>56</v>
      </c>
      <c r="U142" s="196" t="str">
        <f t="shared" si="40"/>
        <v>-</v>
      </c>
      <c r="V142" s="168" t="str">
        <f t="shared" si="36"/>
        <v>-</v>
      </c>
      <c r="W142" s="168" t="str">
        <f t="shared" si="37"/>
        <v>-</v>
      </c>
      <c r="X142" s="168" t="str">
        <f t="shared" si="38"/>
        <v>-</v>
      </c>
      <c r="Y142" s="168" t="str">
        <f t="shared" si="39"/>
        <v>-</v>
      </c>
      <c r="AD142" s="608" t="str">
        <f t="shared" si="44"/>
        <v>-</v>
      </c>
      <c r="AE142" s="607" t="str">
        <f t="shared" si="45"/>
        <v>-</v>
      </c>
      <c r="AF142" s="196" t="str">
        <f t="shared" si="54"/>
        <v>-</v>
      </c>
      <c r="AG142" s="168" t="str">
        <f t="shared" si="50"/>
        <v>-</v>
      </c>
      <c r="AH142" s="168" t="str">
        <f t="shared" si="51"/>
        <v>-</v>
      </c>
      <c r="AI142" s="168" t="str">
        <f t="shared" si="52"/>
        <v>-</v>
      </c>
      <c r="AJ142" s="168" t="str">
        <f t="shared" si="53"/>
        <v>-</v>
      </c>
      <c r="AK142" s="198"/>
      <c r="AM142" s="785"/>
      <c r="AN142" s="785"/>
      <c r="AO142" s="785"/>
      <c r="AP142" s="785"/>
      <c r="AQ142" s="785"/>
      <c r="AR142" s="785"/>
      <c r="AS142" s="785"/>
      <c r="AT142" s="785"/>
      <c r="AV142" s="864"/>
      <c r="AW142" s="865"/>
      <c r="AX142" s="866"/>
      <c r="AY142" s="866"/>
      <c r="AZ142" s="867"/>
      <c r="BB142" s="793">
        <f t="shared" si="46"/>
        <v>0</v>
      </c>
      <c r="BC142" s="791">
        <f t="shared" si="47"/>
        <v>0</v>
      </c>
      <c r="BF142" s="819"/>
      <c r="BH142" s="793">
        <f t="shared" si="48"/>
        <v>0</v>
      </c>
      <c r="BI142" s="807">
        <f t="shared" si="49"/>
        <v>0</v>
      </c>
      <c r="BL142" s="807"/>
      <c r="BQ142" s="791"/>
      <c r="BR142" s="791"/>
      <c r="BS142" s="791"/>
      <c r="BT142" s="791"/>
      <c r="CA142" s="797"/>
      <c r="CB142" s="803"/>
      <c r="CC142" s="804"/>
    </row>
    <row r="143" spans="2:81" x14ac:dyDescent="0.25">
      <c r="B143" s="180"/>
      <c r="C143" s="179"/>
      <c r="D143" s="569"/>
      <c r="N143" s="517"/>
      <c r="O143" s="181"/>
      <c r="P143" s="128"/>
      <c r="Q143" s="179"/>
      <c r="R143" s="165" t="s">
        <v>21</v>
      </c>
      <c r="S143" s="179"/>
      <c r="T143" s="165" t="s">
        <v>56</v>
      </c>
      <c r="U143" s="196" t="str">
        <f t="shared" si="40"/>
        <v>-</v>
      </c>
      <c r="V143" s="168" t="str">
        <f t="shared" si="36"/>
        <v>-</v>
      </c>
      <c r="W143" s="168" t="str">
        <f t="shared" si="37"/>
        <v>-</v>
      </c>
      <c r="X143" s="168" t="str">
        <f t="shared" si="38"/>
        <v>-</v>
      </c>
      <c r="Y143" s="168" t="str">
        <f t="shared" si="39"/>
        <v>-</v>
      </c>
      <c r="AD143" s="608" t="str">
        <f t="shared" si="44"/>
        <v>-</v>
      </c>
      <c r="AE143" s="607" t="str">
        <f t="shared" si="45"/>
        <v>-</v>
      </c>
      <c r="AF143" s="196" t="str">
        <f t="shared" si="54"/>
        <v>-</v>
      </c>
      <c r="AG143" s="168" t="str">
        <f t="shared" si="50"/>
        <v>-</v>
      </c>
      <c r="AH143" s="168" t="str">
        <f t="shared" si="51"/>
        <v>-</v>
      </c>
      <c r="AI143" s="168" t="str">
        <f t="shared" si="52"/>
        <v>-</v>
      </c>
      <c r="AJ143" s="168" t="str">
        <f t="shared" si="53"/>
        <v>-</v>
      </c>
      <c r="AK143" s="198"/>
      <c r="AM143" s="785"/>
      <c r="AN143" s="785"/>
      <c r="AO143" s="785"/>
      <c r="AP143" s="785"/>
      <c r="AQ143" s="785"/>
      <c r="AR143" s="785"/>
      <c r="AS143" s="785"/>
      <c r="AT143" s="785"/>
      <c r="AV143" s="864"/>
      <c r="AW143" s="865"/>
      <c r="AX143" s="866"/>
      <c r="AY143" s="866"/>
      <c r="AZ143" s="867"/>
      <c r="BB143" s="793">
        <f t="shared" si="46"/>
        <v>0</v>
      </c>
      <c r="BC143" s="791">
        <f t="shared" si="47"/>
        <v>0</v>
      </c>
      <c r="BF143" s="819"/>
      <c r="BH143" s="793">
        <f t="shared" si="48"/>
        <v>0</v>
      </c>
      <c r="BI143" s="807">
        <f t="shared" si="49"/>
        <v>0</v>
      </c>
      <c r="BL143" s="807"/>
      <c r="BQ143" s="791"/>
      <c r="BR143" s="791"/>
      <c r="BS143" s="791"/>
      <c r="BT143" s="791"/>
      <c r="CA143" s="797"/>
      <c r="CB143" s="803"/>
      <c r="CC143" s="804"/>
    </row>
    <row r="144" spans="2:81" x14ac:dyDescent="0.25">
      <c r="B144" s="180"/>
      <c r="C144" s="179"/>
      <c r="D144" s="569"/>
      <c r="N144" s="517"/>
      <c r="O144" s="181"/>
      <c r="P144" s="128"/>
      <c r="Q144" s="179"/>
      <c r="R144" s="165" t="s">
        <v>21</v>
      </c>
      <c r="S144" s="179"/>
      <c r="T144" s="165" t="s">
        <v>56</v>
      </c>
      <c r="U144" s="196" t="str">
        <f t="shared" si="40"/>
        <v>-</v>
      </c>
      <c r="V144" s="168" t="str">
        <f t="shared" si="36"/>
        <v>-</v>
      </c>
      <c r="W144" s="168" t="str">
        <f t="shared" si="37"/>
        <v>-</v>
      </c>
      <c r="X144" s="168" t="str">
        <f t="shared" si="38"/>
        <v>-</v>
      </c>
      <c r="Y144" s="168" t="str">
        <f t="shared" si="39"/>
        <v>-</v>
      </c>
      <c r="AD144" s="608" t="str">
        <f t="shared" si="44"/>
        <v>-</v>
      </c>
      <c r="AE144" s="607" t="str">
        <f t="shared" si="45"/>
        <v>-</v>
      </c>
      <c r="AF144" s="196" t="str">
        <f t="shared" si="54"/>
        <v>-</v>
      </c>
      <c r="AG144" s="168" t="str">
        <f t="shared" si="50"/>
        <v>-</v>
      </c>
      <c r="AH144" s="168" t="str">
        <f t="shared" si="51"/>
        <v>-</v>
      </c>
      <c r="AI144" s="168" t="str">
        <f t="shared" si="52"/>
        <v>-</v>
      </c>
      <c r="AJ144" s="168" t="str">
        <f t="shared" si="53"/>
        <v>-</v>
      </c>
      <c r="AK144" s="198"/>
      <c r="AM144" s="785"/>
      <c r="AN144" s="785"/>
      <c r="AO144" s="785"/>
      <c r="AP144" s="785"/>
      <c r="AQ144" s="785"/>
      <c r="AR144" s="785"/>
      <c r="AS144" s="785"/>
      <c r="AT144" s="785"/>
      <c r="AV144" s="864"/>
      <c r="AW144" s="865"/>
      <c r="AX144" s="866"/>
      <c r="AY144" s="866"/>
      <c r="AZ144" s="867"/>
      <c r="BB144" s="793">
        <f t="shared" si="46"/>
        <v>0</v>
      </c>
      <c r="BC144" s="791">
        <f t="shared" si="47"/>
        <v>0</v>
      </c>
      <c r="BF144" s="819"/>
      <c r="BH144" s="793">
        <f t="shared" si="48"/>
        <v>0</v>
      </c>
      <c r="BI144" s="807">
        <f t="shared" si="49"/>
        <v>0</v>
      </c>
      <c r="BL144" s="807"/>
      <c r="BQ144" s="791"/>
      <c r="BR144" s="791"/>
      <c r="BS144" s="791"/>
      <c r="BT144" s="791"/>
      <c r="CA144" s="797"/>
      <c r="CB144" s="803"/>
      <c r="CC144" s="804"/>
    </row>
    <row r="145" spans="2:81" x14ac:dyDescent="0.25">
      <c r="B145" s="180"/>
      <c r="C145" s="179"/>
      <c r="D145" s="569"/>
      <c r="N145" s="517"/>
      <c r="O145" s="181"/>
      <c r="P145" s="128"/>
      <c r="Q145" s="179"/>
      <c r="R145" s="165" t="s">
        <v>21</v>
      </c>
      <c r="S145" s="179"/>
      <c r="T145" s="165" t="s">
        <v>56</v>
      </c>
      <c r="U145" s="196" t="str">
        <f t="shared" si="40"/>
        <v>-</v>
      </c>
      <c r="V145" s="168" t="str">
        <f t="shared" si="36"/>
        <v>-</v>
      </c>
      <c r="W145" s="168" t="str">
        <f t="shared" si="37"/>
        <v>-</v>
      </c>
      <c r="X145" s="168" t="str">
        <f t="shared" si="38"/>
        <v>-</v>
      </c>
      <c r="Y145" s="168" t="str">
        <f t="shared" si="39"/>
        <v>-</v>
      </c>
      <c r="AD145" s="608" t="str">
        <f t="shared" si="44"/>
        <v>-</v>
      </c>
      <c r="AE145" s="607" t="str">
        <f t="shared" si="45"/>
        <v>-</v>
      </c>
      <c r="AF145" s="196" t="str">
        <f t="shared" si="54"/>
        <v>-</v>
      </c>
      <c r="AG145" s="168" t="str">
        <f t="shared" si="50"/>
        <v>-</v>
      </c>
      <c r="AH145" s="168" t="str">
        <f t="shared" si="51"/>
        <v>-</v>
      </c>
      <c r="AI145" s="168" t="str">
        <f t="shared" si="52"/>
        <v>-</v>
      </c>
      <c r="AJ145" s="168" t="str">
        <f t="shared" si="53"/>
        <v>-</v>
      </c>
      <c r="AK145" s="198"/>
      <c r="AM145" s="785"/>
      <c r="AN145" s="785"/>
      <c r="AO145" s="785"/>
      <c r="AP145" s="785"/>
      <c r="AQ145" s="785"/>
      <c r="AR145" s="785"/>
      <c r="AS145" s="785"/>
      <c r="AT145" s="785"/>
      <c r="AV145" s="864"/>
      <c r="AW145" s="865"/>
      <c r="AX145" s="866"/>
      <c r="AY145" s="866"/>
      <c r="AZ145" s="867"/>
      <c r="BB145" s="793">
        <f t="shared" si="46"/>
        <v>0</v>
      </c>
      <c r="BC145" s="791">
        <f t="shared" si="47"/>
        <v>0</v>
      </c>
      <c r="BF145" s="819"/>
      <c r="BH145" s="793">
        <f t="shared" si="48"/>
        <v>0</v>
      </c>
      <c r="BI145" s="807">
        <f t="shared" si="49"/>
        <v>0</v>
      </c>
      <c r="BL145" s="807"/>
      <c r="BQ145" s="791"/>
      <c r="BR145" s="791"/>
      <c r="BS145" s="791"/>
      <c r="BT145" s="791"/>
      <c r="CA145" s="797"/>
      <c r="CB145" s="803"/>
      <c r="CC145" s="804"/>
    </row>
    <row r="146" spans="2:81" x14ac:dyDescent="0.25">
      <c r="B146" s="180"/>
      <c r="C146" s="179"/>
      <c r="D146" s="569"/>
      <c r="N146" s="517"/>
      <c r="O146" s="181"/>
      <c r="P146" s="128"/>
      <c r="Q146" s="179"/>
      <c r="R146" s="165" t="s">
        <v>21</v>
      </c>
      <c r="S146" s="179"/>
      <c r="T146" s="165" t="s">
        <v>56</v>
      </c>
      <c r="U146" s="196" t="str">
        <f t="shared" si="40"/>
        <v>-</v>
      </c>
      <c r="V146" s="168" t="str">
        <f t="shared" si="36"/>
        <v>-</v>
      </c>
      <c r="W146" s="168" t="str">
        <f t="shared" si="37"/>
        <v>-</v>
      </c>
      <c r="X146" s="168" t="str">
        <f t="shared" si="38"/>
        <v>-</v>
      </c>
      <c r="Y146" s="168" t="str">
        <f t="shared" si="39"/>
        <v>-</v>
      </c>
      <c r="AD146" s="608" t="str">
        <f t="shared" si="44"/>
        <v>-</v>
      </c>
      <c r="AE146" s="607" t="str">
        <f t="shared" si="45"/>
        <v>-</v>
      </c>
      <c r="AF146" s="196" t="str">
        <f t="shared" si="54"/>
        <v>-</v>
      </c>
      <c r="AG146" s="168" t="str">
        <f t="shared" si="50"/>
        <v>-</v>
      </c>
      <c r="AH146" s="168" t="str">
        <f t="shared" si="51"/>
        <v>-</v>
      </c>
      <c r="AI146" s="168" t="str">
        <f t="shared" si="52"/>
        <v>-</v>
      </c>
      <c r="AJ146" s="168" t="str">
        <f t="shared" si="53"/>
        <v>-</v>
      </c>
      <c r="AK146" s="198"/>
      <c r="AM146" s="785"/>
      <c r="AN146" s="785"/>
      <c r="AO146" s="785"/>
      <c r="AP146" s="785"/>
      <c r="AQ146" s="785"/>
      <c r="AR146" s="785"/>
      <c r="AS146" s="785"/>
      <c r="AT146" s="785"/>
      <c r="AV146" s="864"/>
      <c r="AW146" s="865"/>
      <c r="AX146" s="866"/>
      <c r="AY146" s="866"/>
      <c r="AZ146" s="867"/>
      <c r="BB146" s="793">
        <f t="shared" si="46"/>
        <v>0</v>
      </c>
      <c r="BC146" s="791">
        <f t="shared" si="47"/>
        <v>0</v>
      </c>
      <c r="BF146" s="819"/>
      <c r="BH146" s="793">
        <f t="shared" si="48"/>
        <v>0</v>
      </c>
      <c r="BI146" s="807">
        <f t="shared" si="49"/>
        <v>0</v>
      </c>
      <c r="BL146" s="807"/>
      <c r="BQ146" s="791"/>
      <c r="BR146" s="791"/>
      <c r="BS146" s="791"/>
      <c r="BT146" s="791"/>
      <c r="CA146" s="797"/>
      <c r="CB146" s="803"/>
      <c r="CC146" s="804"/>
    </row>
    <row r="147" spans="2:81" x14ac:dyDescent="0.25">
      <c r="B147" s="180"/>
      <c r="C147" s="179"/>
      <c r="D147" s="569"/>
      <c r="E147" s="492"/>
      <c r="F147" s="169"/>
      <c r="N147" s="517"/>
      <c r="O147" s="181"/>
      <c r="P147" s="128"/>
      <c r="Q147" s="179"/>
      <c r="R147" s="165" t="s">
        <v>21</v>
      </c>
      <c r="S147" s="179"/>
      <c r="T147" s="165" t="s">
        <v>56</v>
      </c>
      <c r="U147" s="196" t="str">
        <f t="shared" si="40"/>
        <v>-</v>
      </c>
      <c r="V147" s="168" t="str">
        <f t="shared" si="36"/>
        <v>-</v>
      </c>
      <c r="W147" s="168" t="str">
        <f t="shared" si="37"/>
        <v>-</v>
      </c>
      <c r="X147" s="168" t="str">
        <f t="shared" si="38"/>
        <v>-</v>
      </c>
      <c r="Y147" s="168" t="str">
        <f t="shared" si="39"/>
        <v>-</v>
      </c>
      <c r="AD147" s="608" t="str">
        <f t="shared" si="44"/>
        <v>-</v>
      </c>
      <c r="AE147" s="607" t="str">
        <f t="shared" si="45"/>
        <v>-</v>
      </c>
      <c r="AF147" s="196" t="str">
        <f t="shared" si="54"/>
        <v>-</v>
      </c>
      <c r="AG147" s="168" t="str">
        <f t="shared" si="50"/>
        <v>-</v>
      </c>
      <c r="AH147" s="168" t="str">
        <f t="shared" si="51"/>
        <v>-</v>
      </c>
      <c r="AI147" s="168" t="str">
        <f t="shared" si="52"/>
        <v>-</v>
      </c>
      <c r="AJ147" s="168" t="str">
        <f t="shared" si="53"/>
        <v>-</v>
      </c>
      <c r="AK147" s="198"/>
      <c r="AM147" s="785"/>
      <c r="AN147" s="785"/>
      <c r="AO147" s="785"/>
      <c r="AP147" s="785"/>
      <c r="AQ147" s="785"/>
      <c r="AR147" s="785"/>
      <c r="AS147" s="785"/>
      <c r="AT147" s="785"/>
      <c r="AV147" s="864"/>
      <c r="AW147" s="865"/>
      <c r="AX147" s="866"/>
      <c r="AY147" s="866"/>
      <c r="AZ147" s="867"/>
      <c r="BB147" s="793">
        <f t="shared" si="46"/>
        <v>0</v>
      </c>
      <c r="BC147" s="791">
        <f t="shared" si="47"/>
        <v>0</v>
      </c>
      <c r="BF147" s="819"/>
      <c r="BH147" s="793">
        <f t="shared" si="48"/>
        <v>0</v>
      </c>
      <c r="BI147" s="807">
        <f t="shared" si="49"/>
        <v>0</v>
      </c>
      <c r="BL147" s="807"/>
      <c r="BQ147" s="791"/>
      <c r="BR147" s="791"/>
      <c r="BS147" s="791"/>
      <c r="BT147" s="791"/>
      <c r="CA147" s="797"/>
      <c r="CB147" s="803"/>
      <c r="CC147" s="804"/>
    </row>
    <row r="148" spans="2:81" x14ac:dyDescent="0.25">
      <c r="B148" s="180"/>
      <c r="C148" s="179"/>
      <c r="D148" s="569"/>
      <c r="E148" s="492"/>
      <c r="F148" s="169"/>
      <c r="N148" s="517"/>
      <c r="O148" s="181"/>
      <c r="P148" s="128"/>
      <c r="Q148" s="179"/>
      <c r="R148" s="165" t="s">
        <v>21</v>
      </c>
      <c r="S148" s="179"/>
      <c r="T148" s="165" t="s">
        <v>56</v>
      </c>
      <c r="U148" s="196" t="str">
        <f t="shared" si="40"/>
        <v>-</v>
      </c>
      <c r="V148" s="168" t="str">
        <f t="shared" si="36"/>
        <v>-</v>
      </c>
      <c r="W148" s="168" t="str">
        <f t="shared" si="37"/>
        <v>-</v>
      </c>
      <c r="X148" s="168" t="str">
        <f t="shared" si="38"/>
        <v>-</v>
      </c>
      <c r="Y148" s="168" t="str">
        <f t="shared" si="39"/>
        <v>-</v>
      </c>
      <c r="AD148" s="608" t="str">
        <f t="shared" si="44"/>
        <v>-</v>
      </c>
      <c r="AE148" s="607" t="str">
        <f t="shared" si="45"/>
        <v>-</v>
      </c>
      <c r="AF148" s="196" t="str">
        <f t="shared" si="54"/>
        <v>-</v>
      </c>
      <c r="AG148" s="168" t="str">
        <f t="shared" si="50"/>
        <v>-</v>
      </c>
      <c r="AH148" s="168" t="str">
        <f t="shared" si="51"/>
        <v>-</v>
      </c>
      <c r="AI148" s="168" t="str">
        <f t="shared" si="52"/>
        <v>-</v>
      </c>
      <c r="AJ148" s="168" t="str">
        <f t="shared" si="53"/>
        <v>-</v>
      </c>
      <c r="AK148" s="198"/>
      <c r="AM148" s="785"/>
      <c r="AN148" s="785"/>
      <c r="AO148" s="785"/>
      <c r="AP148" s="785"/>
      <c r="AQ148" s="785"/>
      <c r="AR148" s="785"/>
      <c r="AS148" s="785"/>
      <c r="AT148" s="785"/>
      <c r="AV148" s="864"/>
      <c r="AW148" s="865"/>
      <c r="AX148" s="866"/>
      <c r="AY148" s="866"/>
      <c r="AZ148" s="867"/>
      <c r="BB148" s="793">
        <f t="shared" si="46"/>
        <v>0</v>
      </c>
      <c r="BC148" s="791">
        <f t="shared" si="47"/>
        <v>0</v>
      </c>
      <c r="BF148" s="819"/>
      <c r="BH148" s="793">
        <f t="shared" si="48"/>
        <v>0</v>
      </c>
      <c r="BI148" s="807">
        <f t="shared" si="49"/>
        <v>0</v>
      </c>
      <c r="BL148" s="807"/>
      <c r="BQ148" s="791"/>
      <c r="BR148" s="791"/>
      <c r="BS148" s="791"/>
      <c r="BT148" s="791"/>
      <c r="CA148" s="797"/>
      <c r="CB148" s="803"/>
      <c r="CC148" s="804"/>
    </row>
    <row r="149" spans="2:81" x14ac:dyDescent="0.25">
      <c r="B149" s="180"/>
      <c r="C149" s="179"/>
      <c r="D149" s="569"/>
      <c r="E149" s="492"/>
      <c r="F149" s="169"/>
      <c r="N149" s="517"/>
      <c r="O149" s="181"/>
      <c r="P149" s="128"/>
      <c r="Q149" s="179"/>
      <c r="R149" s="165" t="s">
        <v>21</v>
      </c>
      <c r="S149" s="179"/>
      <c r="T149" s="165" t="s">
        <v>56</v>
      </c>
      <c r="U149" s="196" t="str">
        <f t="shared" si="40"/>
        <v>-</v>
      </c>
      <c r="V149" s="168" t="str">
        <f t="shared" si="36"/>
        <v>-</v>
      </c>
      <c r="W149" s="168" t="str">
        <f t="shared" si="37"/>
        <v>-</v>
      </c>
      <c r="X149" s="168" t="str">
        <f t="shared" si="38"/>
        <v>-</v>
      </c>
      <c r="Y149" s="168" t="str">
        <f t="shared" si="39"/>
        <v>-</v>
      </c>
      <c r="AD149" s="608" t="str">
        <f t="shared" si="44"/>
        <v>-</v>
      </c>
      <c r="AE149" s="607" t="str">
        <f t="shared" si="45"/>
        <v>-</v>
      </c>
      <c r="AF149" s="196" t="str">
        <f t="shared" si="54"/>
        <v>-</v>
      </c>
      <c r="AG149" s="168" t="str">
        <f t="shared" si="50"/>
        <v>-</v>
      </c>
      <c r="AH149" s="168" t="str">
        <f t="shared" si="51"/>
        <v>-</v>
      </c>
      <c r="AI149" s="168" t="str">
        <f t="shared" si="52"/>
        <v>-</v>
      </c>
      <c r="AJ149" s="168" t="str">
        <f t="shared" si="53"/>
        <v>-</v>
      </c>
      <c r="AK149" s="198"/>
      <c r="AM149" s="785"/>
      <c r="AN149" s="785"/>
      <c r="AO149" s="785"/>
      <c r="AP149" s="785"/>
      <c r="AQ149" s="785"/>
      <c r="AR149" s="785"/>
      <c r="AS149" s="785"/>
      <c r="AT149" s="785"/>
      <c r="AV149" s="864"/>
      <c r="AW149" s="865"/>
      <c r="AX149" s="866"/>
      <c r="AY149" s="866"/>
      <c r="AZ149" s="867"/>
      <c r="BB149" s="793">
        <f t="shared" si="46"/>
        <v>0</v>
      </c>
      <c r="BC149" s="791">
        <f t="shared" si="47"/>
        <v>0</v>
      </c>
      <c r="BF149" s="819"/>
      <c r="BH149" s="793">
        <f t="shared" si="48"/>
        <v>0</v>
      </c>
      <c r="BI149" s="807">
        <f t="shared" si="49"/>
        <v>0</v>
      </c>
      <c r="BL149" s="807"/>
      <c r="BQ149" s="791"/>
      <c r="BR149" s="791"/>
      <c r="BS149" s="791"/>
      <c r="BT149" s="791"/>
      <c r="CA149" s="797"/>
      <c r="CB149" s="803"/>
      <c r="CC149" s="804"/>
    </row>
    <row r="150" spans="2:81" x14ac:dyDescent="0.25">
      <c r="B150" s="180"/>
      <c r="C150" s="179"/>
      <c r="D150" s="569"/>
      <c r="E150" s="492"/>
      <c r="F150" s="169"/>
      <c r="N150" s="517"/>
      <c r="O150" s="181"/>
      <c r="P150" s="128"/>
      <c r="Q150" s="179"/>
      <c r="R150" s="165" t="s">
        <v>21</v>
      </c>
      <c r="S150" s="179"/>
      <c r="T150" s="165" t="s">
        <v>56</v>
      </c>
      <c r="U150" s="196" t="str">
        <f t="shared" si="40"/>
        <v>-</v>
      </c>
      <c r="V150" s="168" t="str">
        <f t="shared" si="36"/>
        <v>-</v>
      </c>
      <c r="W150" s="168" t="str">
        <f t="shared" si="37"/>
        <v>-</v>
      </c>
      <c r="X150" s="168" t="str">
        <f t="shared" si="38"/>
        <v>-</v>
      </c>
      <c r="Y150" s="168" t="str">
        <f t="shared" si="39"/>
        <v>-</v>
      </c>
      <c r="AD150" s="608" t="str">
        <f t="shared" si="44"/>
        <v>-</v>
      </c>
      <c r="AE150" s="607" t="str">
        <f t="shared" si="45"/>
        <v>-</v>
      </c>
      <c r="AF150" s="196" t="str">
        <f t="shared" si="54"/>
        <v>-</v>
      </c>
      <c r="AG150" s="168" t="str">
        <f t="shared" si="50"/>
        <v>-</v>
      </c>
      <c r="AH150" s="168" t="str">
        <f t="shared" si="51"/>
        <v>-</v>
      </c>
      <c r="AI150" s="168" t="str">
        <f t="shared" si="52"/>
        <v>-</v>
      </c>
      <c r="AJ150" s="168" t="str">
        <f t="shared" si="53"/>
        <v>-</v>
      </c>
      <c r="AK150" s="198"/>
      <c r="AM150" s="785"/>
      <c r="AN150" s="785"/>
      <c r="AO150" s="785"/>
      <c r="AP150" s="785"/>
      <c r="AQ150" s="785"/>
      <c r="AR150" s="785"/>
      <c r="AS150" s="785"/>
      <c r="AT150" s="785"/>
      <c r="AV150" s="864"/>
      <c r="AW150" s="865"/>
      <c r="AX150" s="866"/>
      <c r="AY150" s="866"/>
      <c r="AZ150" s="867"/>
      <c r="BB150" s="793">
        <f t="shared" si="46"/>
        <v>0</v>
      </c>
      <c r="BC150" s="791">
        <f t="shared" si="47"/>
        <v>0</v>
      </c>
      <c r="BF150" s="819"/>
      <c r="BH150" s="793">
        <f t="shared" si="48"/>
        <v>0</v>
      </c>
      <c r="BI150" s="807">
        <f t="shared" si="49"/>
        <v>0</v>
      </c>
      <c r="BL150" s="807"/>
      <c r="BQ150" s="791"/>
      <c r="BR150" s="791"/>
      <c r="BS150" s="791"/>
      <c r="BT150" s="791"/>
      <c r="CA150" s="797"/>
      <c r="CB150" s="803"/>
      <c r="CC150" s="804"/>
    </row>
    <row r="151" spans="2:81" x14ac:dyDescent="0.25">
      <c r="B151" s="180"/>
      <c r="C151" s="179"/>
      <c r="D151" s="569"/>
      <c r="E151" s="492"/>
      <c r="F151" s="169"/>
      <c r="N151" s="517"/>
      <c r="O151" s="181"/>
      <c r="P151" s="128"/>
      <c r="Q151" s="179"/>
      <c r="R151" s="165" t="s">
        <v>21</v>
      </c>
      <c r="S151" s="179"/>
      <c r="T151" s="165" t="s">
        <v>56</v>
      </c>
      <c r="U151" s="196" t="str">
        <f t="shared" si="40"/>
        <v>-</v>
      </c>
      <c r="V151" s="168" t="str">
        <f t="shared" si="36"/>
        <v>-</v>
      </c>
      <c r="W151" s="168" t="str">
        <f t="shared" si="37"/>
        <v>-</v>
      </c>
      <c r="X151" s="168" t="str">
        <f t="shared" si="38"/>
        <v>-</v>
      </c>
      <c r="Y151" s="168" t="str">
        <f t="shared" si="39"/>
        <v>-</v>
      </c>
      <c r="AD151" s="608" t="str">
        <f t="shared" si="44"/>
        <v>-</v>
      </c>
      <c r="AE151" s="607" t="str">
        <f t="shared" si="45"/>
        <v>-</v>
      </c>
      <c r="AF151" s="196" t="str">
        <f t="shared" si="54"/>
        <v>-</v>
      </c>
      <c r="AG151" s="168" t="str">
        <f t="shared" si="50"/>
        <v>-</v>
      </c>
      <c r="AH151" s="168" t="str">
        <f t="shared" si="51"/>
        <v>-</v>
      </c>
      <c r="AI151" s="168" t="str">
        <f t="shared" si="52"/>
        <v>-</v>
      </c>
      <c r="AJ151" s="168" t="str">
        <f t="shared" si="53"/>
        <v>-</v>
      </c>
      <c r="AK151" s="198"/>
      <c r="AM151" s="785"/>
      <c r="AN151" s="785"/>
      <c r="AO151" s="785"/>
      <c r="AP151" s="785"/>
      <c r="AQ151" s="785"/>
      <c r="AR151" s="785"/>
      <c r="AS151" s="785"/>
      <c r="AT151" s="785"/>
      <c r="AV151" s="864"/>
      <c r="AW151" s="865"/>
      <c r="AX151" s="866"/>
      <c r="AY151" s="866"/>
      <c r="AZ151" s="867"/>
      <c r="BB151" s="793">
        <f t="shared" si="46"/>
        <v>0</v>
      </c>
      <c r="BC151" s="791">
        <f t="shared" si="47"/>
        <v>0</v>
      </c>
      <c r="BF151" s="819"/>
      <c r="BH151" s="793">
        <f t="shared" si="48"/>
        <v>0</v>
      </c>
      <c r="BI151" s="807">
        <f t="shared" si="49"/>
        <v>0</v>
      </c>
      <c r="BL151" s="807"/>
      <c r="BQ151" s="791"/>
      <c r="BR151" s="791"/>
      <c r="BS151" s="791"/>
      <c r="BT151" s="791"/>
      <c r="CA151" s="797"/>
      <c r="CB151" s="803"/>
      <c r="CC151" s="804"/>
    </row>
    <row r="152" spans="2:81" x14ac:dyDescent="0.25">
      <c r="B152" s="180"/>
      <c r="C152" s="179"/>
      <c r="D152" s="569"/>
      <c r="E152" s="492"/>
      <c r="F152" s="169"/>
      <c r="N152" s="517"/>
      <c r="O152" s="181"/>
      <c r="P152" s="128"/>
      <c r="Q152" s="179"/>
      <c r="R152" s="165" t="s">
        <v>21</v>
      </c>
      <c r="S152" s="179"/>
      <c r="T152" s="165" t="s">
        <v>56</v>
      </c>
      <c r="U152" s="196" t="str">
        <f t="shared" si="40"/>
        <v>-</v>
      </c>
      <c r="V152" s="168" t="str">
        <f t="shared" si="36"/>
        <v>-</v>
      </c>
      <c r="W152" s="168" t="str">
        <f t="shared" si="37"/>
        <v>-</v>
      </c>
      <c r="X152" s="168" t="str">
        <f t="shared" si="38"/>
        <v>-</v>
      </c>
      <c r="Y152" s="168" t="str">
        <f t="shared" si="39"/>
        <v>-</v>
      </c>
      <c r="AD152" s="608" t="str">
        <f t="shared" si="44"/>
        <v>-</v>
      </c>
      <c r="AE152" s="607" t="str">
        <f t="shared" si="45"/>
        <v>-</v>
      </c>
      <c r="AF152" s="196" t="str">
        <f t="shared" si="54"/>
        <v>-</v>
      </c>
      <c r="AG152" s="168" t="str">
        <f t="shared" si="50"/>
        <v>-</v>
      </c>
      <c r="AH152" s="168" t="str">
        <f t="shared" si="51"/>
        <v>-</v>
      </c>
      <c r="AI152" s="168" t="str">
        <f t="shared" si="52"/>
        <v>-</v>
      </c>
      <c r="AJ152" s="168" t="str">
        <f t="shared" si="53"/>
        <v>-</v>
      </c>
      <c r="AK152" s="198"/>
      <c r="AM152" s="785"/>
      <c r="AN152" s="785"/>
      <c r="AO152" s="785"/>
      <c r="AP152" s="785"/>
      <c r="AQ152" s="785"/>
      <c r="AR152" s="785"/>
      <c r="AS152" s="785"/>
      <c r="AT152" s="785"/>
      <c r="AV152" s="864"/>
      <c r="AW152" s="865"/>
      <c r="AX152" s="866"/>
      <c r="AY152" s="866"/>
      <c r="AZ152" s="867"/>
      <c r="BB152" s="793">
        <f t="shared" si="46"/>
        <v>0</v>
      </c>
      <c r="BC152" s="791">
        <f t="shared" si="47"/>
        <v>0</v>
      </c>
      <c r="BF152" s="819"/>
      <c r="BH152" s="793">
        <f t="shared" si="48"/>
        <v>0</v>
      </c>
      <c r="BI152" s="807">
        <f t="shared" si="49"/>
        <v>0</v>
      </c>
      <c r="BL152" s="807"/>
      <c r="BQ152" s="791"/>
      <c r="BR152" s="791"/>
      <c r="BS152" s="791"/>
      <c r="BT152" s="791"/>
      <c r="CA152" s="797"/>
      <c r="CB152" s="803"/>
      <c r="CC152" s="804"/>
    </row>
    <row r="153" spans="2:81" x14ac:dyDescent="0.25">
      <c r="B153" s="180"/>
      <c r="C153" s="179"/>
      <c r="D153" s="569"/>
      <c r="E153" s="492"/>
      <c r="F153" s="169"/>
      <c r="N153" s="517"/>
      <c r="O153" s="181"/>
      <c r="P153" s="128"/>
      <c r="Q153" s="179"/>
      <c r="R153" s="165" t="s">
        <v>21</v>
      </c>
      <c r="S153" s="179"/>
      <c r="T153" s="165" t="s">
        <v>56</v>
      </c>
      <c r="U153" s="196" t="str">
        <f t="shared" si="40"/>
        <v>-</v>
      </c>
      <c r="V153" s="168" t="str">
        <f t="shared" si="36"/>
        <v>-</v>
      </c>
      <c r="W153" s="168" t="str">
        <f t="shared" si="37"/>
        <v>-</v>
      </c>
      <c r="X153" s="168" t="str">
        <f t="shared" si="38"/>
        <v>-</v>
      </c>
      <c r="Y153" s="168" t="str">
        <f t="shared" si="39"/>
        <v>-</v>
      </c>
      <c r="AD153" s="608" t="str">
        <f t="shared" si="44"/>
        <v>-</v>
      </c>
      <c r="AE153" s="607" t="str">
        <f t="shared" si="45"/>
        <v>-</v>
      </c>
      <c r="AF153" s="196" t="str">
        <f t="shared" si="54"/>
        <v>-</v>
      </c>
      <c r="AG153" s="168" t="str">
        <f t="shared" si="50"/>
        <v>-</v>
      </c>
      <c r="AH153" s="168" t="str">
        <f t="shared" si="51"/>
        <v>-</v>
      </c>
      <c r="AI153" s="168" t="str">
        <f t="shared" si="52"/>
        <v>-</v>
      </c>
      <c r="AJ153" s="168" t="str">
        <f t="shared" si="53"/>
        <v>-</v>
      </c>
      <c r="AK153" s="198"/>
      <c r="AM153" s="785"/>
      <c r="AN153" s="785"/>
      <c r="AO153" s="785"/>
      <c r="AP153" s="785"/>
      <c r="AQ153" s="785"/>
      <c r="AR153" s="785"/>
      <c r="AS153" s="785"/>
      <c r="AT153" s="785"/>
      <c r="AV153" s="864"/>
      <c r="AW153" s="865"/>
      <c r="AX153" s="866"/>
      <c r="AY153" s="866"/>
      <c r="AZ153" s="867"/>
      <c r="BB153" s="793">
        <f t="shared" si="46"/>
        <v>0</v>
      </c>
      <c r="BC153" s="791">
        <f t="shared" si="47"/>
        <v>0</v>
      </c>
      <c r="BF153" s="819"/>
      <c r="BH153" s="793">
        <f t="shared" si="48"/>
        <v>0</v>
      </c>
      <c r="BI153" s="807">
        <f t="shared" si="49"/>
        <v>0</v>
      </c>
      <c r="BL153" s="807"/>
      <c r="BQ153" s="791"/>
      <c r="BR153" s="791"/>
      <c r="BS153" s="791"/>
      <c r="BT153" s="791"/>
      <c r="CA153" s="797"/>
      <c r="CB153" s="803"/>
      <c r="CC153" s="804"/>
    </row>
    <row r="154" spans="2:81" x14ac:dyDescent="0.25">
      <c r="B154" s="180"/>
      <c r="C154" s="179"/>
      <c r="D154" s="569"/>
      <c r="E154" s="492"/>
      <c r="F154" s="169"/>
      <c r="N154" s="517"/>
      <c r="O154" s="181"/>
      <c r="P154" s="128"/>
      <c r="Q154" s="179"/>
      <c r="R154" s="165" t="s">
        <v>21</v>
      </c>
      <c r="S154" s="179"/>
      <c r="T154" s="165" t="s">
        <v>56</v>
      </c>
      <c r="U154" s="196" t="str">
        <f t="shared" si="40"/>
        <v>-</v>
      </c>
      <c r="V154" s="168" t="str">
        <f t="shared" si="36"/>
        <v>-</v>
      </c>
      <c r="W154" s="168" t="str">
        <f t="shared" si="37"/>
        <v>-</v>
      </c>
      <c r="X154" s="168" t="str">
        <f t="shared" si="38"/>
        <v>-</v>
      </c>
      <c r="Y154" s="168" t="str">
        <f t="shared" si="39"/>
        <v>-</v>
      </c>
      <c r="AD154" s="608" t="str">
        <f t="shared" si="44"/>
        <v>-</v>
      </c>
      <c r="AE154" s="607" t="str">
        <f t="shared" si="45"/>
        <v>-</v>
      </c>
      <c r="AF154" s="196" t="str">
        <f t="shared" si="54"/>
        <v>-</v>
      </c>
      <c r="AG154" s="168" t="str">
        <f t="shared" si="50"/>
        <v>-</v>
      </c>
      <c r="AH154" s="168" t="str">
        <f t="shared" si="51"/>
        <v>-</v>
      </c>
      <c r="AI154" s="168" t="str">
        <f t="shared" si="52"/>
        <v>-</v>
      </c>
      <c r="AJ154" s="168" t="str">
        <f t="shared" si="53"/>
        <v>-</v>
      </c>
      <c r="AK154" s="198"/>
      <c r="AM154" s="785"/>
      <c r="AN154" s="785"/>
      <c r="AO154" s="785"/>
      <c r="AP154" s="785"/>
      <c r="AQ154" s="785"/>
      <c r="AR154" s="785"/>
      <c r="AS154" s="785"/>
      <c r="AT154" s="785"/>
      <c r="AV154" s="864"/>
      <c r="AW154" s="865"/>
      <c r="AX154" s="866"/>
      <c r="AY154" s="866"/>
      <c r="AZ154" s="867"/>
      <c r="BB154" s="793">
        <f t="shared" si="46"/>
        <v>0</v>
      </c>
      <c r="BC154" s="791">
        <f t="shared" si="47"/>
        <v>0</v>
      </c>
      <c r="BF154" s="819"/>
      <c r="BH154" s="793">
        <f t="shared" si="48"/>
        <v>0</v>
      </c>
      <c r="BI154" s="807">
        <f t="shared" si="49"/>
        <v>0</v>
      </c>
      <c r="BL154" s="807"/>
      <c r="BQ154" s="791"/>
      <c r="BR154" s="791"/>
      <c r="BS154" s="791"/>
      <c r="BT154" s="791"/>
      <c r="CA154" s="797"/>
      <c r="CB154" s="803"/>
      <c r="CC154" s="804"/>
    </row>
    <row r="155" spans="2:81" x14ac:dyDescent="0.25">
      <c r="B155" s="180"/>
      <c r="C155" s="179"/>
      <c r="D155" s="569"/>
      <c r="E155" s="492"/>
      <c r="F155" s="169"/>
      <c r="N155" s="517"/>
      <c r="O155" s="181"/>
      <c r="P155" s="128"/>
      <c r="Q155" s="179"/>
      <c r="R155" s="165" t="s">
        <v>21</v>
      </c>
      <c r="S155" s="179"/>
      <c r="T155" s="165" t="s">
        <v>56</v>
      </c>
      <c r="U155" s="196" t="str">
        <f t="shared" si="40"/>
        <v>-</v>
      </c>
      <c r="V155" s="168" t="str">
        <f t="shared" ref="V155:V218" si="55">IF(U155=$Q$13, S155, "-")</f>
        <v>-</v>
      </c>
      <c r="W155" s="168" t="str">
        <f t="shared" ref="W155:W218" si="56">IF(U155=$R$13, S155, "-")</f>
        <v>-</v>
      </c>
      <c r="X155" s="168" t="str">
        <f t="shared" ref="X155:X218" si="57">IF(U155=$S$13, S155, "-")</f>
        <v>-</v>
      </c>
      <c r="Y155" s="168" t="str">
        <f t="shared" ref="Y155:Y218" si="58">IF(U155=$T$13, S155, "-")</f>
        <v>-</v>
      </c>
      <c r="AD155" s="608" t="str">
        <f t="shared" si="44"/>
        <v>-</v>
      </c>
      <c r="AE155" s="607" t="str">
        <f t="shared" si="45"/>
        <v>-</v>
      </c>
      <c r="AF155" s="196" t="str">
        <f t="shared" si="54"/>
        <v>-</v>
      </c>
      <c r="AG155" s="168" t="str">
        <f t="shared" si="50"/>
        <v>-</v>
      </c>
      <c r="AH155" s="168" t="str">
        <f t="shared" si="51"/>
        <v>-</v>
      </c>
      <c r="AI155" s="168" t="str">
        <f t="shared" si="52"/>
        <v>-</v>
      </c>
      <c r="AJ155" s="168" t="str">
        <f t="shared" si="53"/>
        <v>-</v>
      </c>
      <c r="AK155" s="198"/>
      <c r="AM155" s="785"/>
      <c r="AN155" s="785"/>
      <c r="AO155" s="785"/>
      <c r="AP155" s="785"/>
      <c r="AQ155" s="785"/>
      <c r="AR155" s="785"/>
      <c r="AS155" s="785"/>
      <c r="AT155" s="785"/>
      <c r="AV155" s="864"/>
      <c r="AW155" s="865"/>
      <c r="AX155" s="866"/>
      <c r="AY155" s="866"/>
      <c r="AZ155" s="867"/>
      <c r="BB155" s="793">
        <f t="shared" si="46"/>
        <v>0</v>
      </c>
      <c r="BC155" s="791">
        <f t="shared" si="47"/>
        <v>0</v>
      </c>
      <c r="BF155" s="819"/>
      <c r="BH155" s="793">
        <f t="shared" si="48"/>
        <v>0</v>
      </c>
      <c r="BI155" s="807">
        <f t="shared" si="49"/>
        <v>0</v>
      </c>
      <c r="BL155" s="807"/>
      <c r="BQ155" s="791"/>
      <c r="BR155" s="791"/>
      <c r="BS155" s="791"/>
      <c r="BT155" s="791"/>
      <c r="CA155" s="797"/>
      <c r="CB155" s="803"/>
      <c r="CC155" s="804"/>
    </row>
    <row r="156" spans="2:81" x14ac:dyDescent="0.25">
      <c r="B156" s="180"/>
      <c r="C156" s="179"/>
      <c r="D156" s="569"/>
      <c r="E156" s="492"/>
      <c r="F156" s="169"/>
      <c r="N156" s="517"/>
      <c r="O156" s="181"/>
      <c r="P156" s="128"/>
      <c r="Q156" s="179"/>
      <c r="R156" s="165" t="s">
        <v>21</v>
      </c>
      <c r="S156" s="179"/>
      <c r="T156" s="165" t="s">
        <v>56</v>
      </c>
      <c r="U156" s="196" t="str">
        <f t="shared" ref="U156:U219" si="59">IF(ISNUMBER(S156), HOUR(P156), "-")</f>
        <v>-</v>
      </c>
      <c r="V156" s="168" t="str">
        <f t="shared" si="55"/>
        <v>-</v>
      </c>
      <c r="W156" s="168" t="str">
        <f t="shared" si="56"/>
        <v>-</v>
      </c>
      <c r="X156" s="168" t="str">
        <f t="shared" si="57"/>
        <v>-</v>
      </c>
      <c r="Y156" s="168" t="str">
        <f t="shared" si="58"/>
        <v>-</v>
      </c>
      <c r="AD156" s="608" t="str">
        <f t="shared" si="44"/>
        <v>-</v>
      </c>
      <c r="AE156" s="607" t="str">
        <f t="shared" si="45"/>
        <v>-</v>
      </c>
      <c r="AF156" s="196" t="str">
        <f t="shared" si="54"/>
        <v>-</v>
      </c>
      <c r="AG156" s="168" t="str">
        <f t="shared" si="50"/>
        <v>-</v>
      </c>
      <c r="AH156" s="168" t="str">
        <f t="shared" si="51"/>
        <v>-</v>
      </c>
      <c r="AI156" s="168" t="str">
        <f t="shared" si="52"/>
        <v>-</v>
      </c>
      <c r="AJ156" s="168" t="str">
        <f t="shared" si="53"/>
        <v>-</v>
      </c>
      <c r="AK156" s="198"/>
      <c r="AM156" s="785"/>
      <c r="AN156" s="785"/>
      <c r="AO156" s="785"/>
      <c r="AP156" s="785"/>
      <c r="AQ156" s="785"/>
      <c r="AR156" s="785"/>
      <c r="AS156" s="785"/>
      <c r="AT156" s="785"/>
      <c r="AV156" s="864"/>
      <c r="AW156" s="865"/>
      <c r="AX156" s="866"/>
      <c r="AY156" s="866"/>
      <c r="AZ156" s="867"/>
      <c r="BB156" s="793">
        <f t="shared" si="46"/>
        <v>0</v>
      </c>
      <c r="BC156" s="791">
        <f t="shared" si="47"/>
        <v>0</v>
      </c>
      <c r="BF156" s="819"/>
      <c r="BH156" s="793">
        <f t="shared" si="48"/>
        <v>0</v>
      </c>
      <c r="BI156" s="807">
        <f t="shared" si="49"/>
        <v>0</v>
      </c>
      <c r="BL156" s="807"/>
      <c r="BQ156" s="791"/>
      <c r="BR156" s="791"/>
      <c r="BS156" s="791"/>
      <c r="BT156" s="791"/>
      <c r="CA156" s="797"/>
      <c r="CB156" s="803"/>
      <c r="CC156" s="804"/>
    </row>
    <row r="157" spans="2:81" x14ac:dyDescent="0.25">
      <c r="B157" s="180"/>
      <c r="C157" s="179"/>
      <c r="D157" s="569"/>
      <c r="E157" s="492"/>
      <c r="F157" s="169"/>
      <c r="N157" s="517"/>
      <c r="O157" s="181"/>
      <c r="P157" s="128"/>
      <c r="Q157" s="179"/>
      <c r="R157" s="165" t="s">
        <v>21</v>
      </c>
      <c r="S157" s="179"/>
      <c r="T157" s="165" t="s">
        <v>56</v>
      </c>
      <c r="U157" s="196" t="str">
        <f t="shared" si="59"/>
        <v>-</v>
      </c>
      <c r="V157" s="168" t="str">
        <f t="shared" si="55"/>
        <v>-</v>
      </c>
      <c r="W157" s="168" t="str">
        <f t="shared" si="56"/>
        <v>-</v>
      </c>
      <c r="X157" s="168" t="str">
        <f t="shared" si="57"/>
        <v>-</v>
      </c>
      <c r="Y157" s="168" t="str">
        <f t="shared" si="58"/>
        <v>-</v>
      </c>
      <c r="AD157" s="608" t="str">
        <f t="shared" si="44"/>
        <v>-</v>
      </c>
      <c r="AE157" s="607" t="str">
        <f t="shared" si="45"/>
        <v>-</v>
      </c>
      <c r="AF157" s="196" t="str">
        <f t="shared" si="54"/>
        <v>-</v>
      </c>
      <c r="AG157" s="168" t="str">
        <f t="shared" si="50"/>
        <v>-</v>
      </c>
      <c r="AH157" s="168" t="str">
        <f t="shared" si="51"/>
        <v>-</v>
      </c>
      <c r="AI157" s="168" t="str">
        <f t="shared" si="52"/>
        <v>-</v>
      </c>
      <c r="AJ157" s="168" t="str">
        <f t="shared" si="53"/>
        <v>-</v>
      </c>
      <c r="AK157" s="198"/>
      <c r="AM157" s="785"/>
      <c r="AN157" s="785"/>
      <c r="AO157" s="785"/>
      <c r="AP157" s="785"/>
      <c r="AQ157" s="785"/>
      <c r="AR157" s="785"/>
      <c r="AS157" s="785"/>
      <c r="AT157" s="785"/>
      <c r="AV157" s="864"/>
      <c r="AW157" s="865"/>
      <c r="AX157" s="866"/>
      <c r="AY157" s="866"/>
      <c r="AZ157" s="867"/>
      <c r="BB157" s="793">
        <f t="shared" si="46"/>
        <v>0</v>
      </c>
      <c r="BC157" s="791">
        <f t="shared" si="47"/>
        <v>0</v>
      </c>
      <c r="BF157" s="819"/>
      <c r="BH157" s="793">
        <f t="shared" si="48"/>
        <v>0</v>
      </c>
      <c r="BI157" s="807">
        <f t="shared" si="49"/>
        <v>0</v>
      </c>
      <c r="BL157" s="807"/>
      <c r="BQ157" s="791"/>
      <c r="BR157" s="791"/>
      <c r="BS157" s="791"/>
      <c r="BT157" s="791"/>
      <c r="CA157" s="797"/>
      <c r="CB157" s="803"/>
      <c r="CC157" s="804"/>
    </row>
    <row r="158" spans="2:81" x14ac:dyDescent="0.25">
      <c r="B158" s="180"/>
      <c r="C158" s="179"/>
      <c r="D158" s="569"/>
      <c r="E158" s="492"/>
      <c r="F158" s="169"/>
      <c r="N158" s="517"/>
      <c r="O158" s="181"/>
      <c r="P158" s="128"/>
      <c r="Q158" s="179"/>
      <c r="R158" s="165" t="s">
        <v>21</v>
      </c>
      <c r="S158" s="179"/>
      <c r="T158" s="165" t="s">
        <v>56</v>
      </c>
      <c r="U158" s="196" t="str">
        <f t="shared" si="59"/>
        <v>-</v>
      </c>
      <c r="V158" s="168" t="str">
        <f t="shared" si="55"/>
        <v>-</v>
      </c>
      <c r="W158" s="168" t="str">
        <f t="shared" si="56"/>
        <v>-</v>
      </c>
      <c r="X158" s="168" t="str">
        <f t="shared" si="57"/>
        <v>-</v>
      </c>
      <c r="Y158" s="168" t="str">
        <f t="shared" si="58"/>
        <v>-</v>
      </c>
      <c r="AD158" s="608" t="str">
        <f t="shared" si="44"/>
        <v>-</v>
      </c>
      <c r="AE158" s="607" t="str">
        <f t="shared" si="45"/>
        <v>-</v>
      </c>
      <c r="AF158" s="196" t="str">
        <f t="shared" si="54"/>
        <v>-</v>
      </c>
      <c r="AG158" s="168" t="str">
        <f t="shared" si="50"/>
        <v>-</v>
      </c>
      <c r="AH158" s="168" t="str">
        <f t="shared" si="51"/>
        <v>-</v>
      </c>
      <c r="AI158" s="168" t="str">
        <f t="shared" si="52"/>
        <v>-</v>
      </c>
      <c r="AJ158" s="168" t="str">
        <f t="shared" si="53"/>
        <v>-</v>
      </c>
      <c r="AK158" s="198"/>
      <c r="AM158" s="785"/>
      <c r="AN158" s="785"/>
      <c r="AO158" s="785"/>
      <c r="AP158" s="785"/>
      <c r="AQ158" s="785"/>
      <c r="AR158" s="785"/>
      <c r="AS158" s="785"/>
      <c r="AT158" s="785"/>
      <c r="AV158" s="864"/>
      <c r="AW158" s="865"/>
      <c r="AX158" s="866"/>
      <c r="AY158" s="866"/>
      <c r="AZ158" s="867"/>
      <c r="BB158" s="793">
        <f t="shared" si="46"/>
        <v>0</v>
      </c>
      <c r="BC158" s="791">
        <f t="shared" si="47"/>
        <v>0</v>
      </c>
      <c r="BF158" s="819"/>
      <c r="BH158" s="793">
        <f t="shared" si="48"/>
        <v>0</v>
      </c>
      <c r="BI158" s="807">
        <f t="shared" si="49"/>
        <v>0</v>
      </c>
      <c r="BL158" s="807"/>
      <c r="BQ158" s="791"/>
      <c r="BR158" s="791"/>
      <c r="BS158" s="791"/>
      <c r="BT158" s="791"/>
      <c r="CA158" s="797"/>
      <c r="CB158" s="803"/>
      <c r="CC158" s="804"/>
    </row>
    <row r="159" spans="2:81" x14ac:dyDescent="0.25">
      <c r="B159" s="180"/>
      <c r="C159" s="179"/>
      <c r="D159" s="569"/>
      <c r="E159" s="492"/>
      <c r="F159" s="169"/>
      <c r="N159" s="517"/>
      <c r="O159" s="181"/>
      <c r="P159" s="226"/>
      <c r="Q159" s="179"/>
      <c r="R159" s="165" t="s">
        <v>21</v>
      </c>
      <c r="S159" s="179"/>
      <c r="T159" s="165" t="s">
        <v>56</v>
      </c>
      <c r="U159" s="196" t="str">
        <f t="shared" si="59"/>
        <v>-</v>
      </c>
      <c r="V159" s="168" t="str">
        <f t="shared" si="55"/>
        <v>-</v>
      </c>
      <c r="W159" s="168" t="str">
        <f t="shared" si="56"/>
        <v>-</v>
      </c>
      <c r="X159" s="168" t="str">
        <f t="shared" si="57"/>
        <v>-</v>
      </c>
      <c r="Y159" s="168" t="str">
        <f t="shared" si="58"/>
        <v>-</v>
      </c>
      <c r="AD159" s="608" t="str">
        <f t="shared" si="44"/>
        <v>-</v>
      </c>
      <c r="AE159" s="607" t="str">
        <f t="shared" si="45"/>
        <v>-</v>
      </c>
      <c r="AF159" s="196" t="str">
        <f t="shared" si="54"/>
        <v>-</v>
      </c>
      <c r="AG159" s="168" t="str">
        <f t="shared" si="50"/>
        <v>-</v>
      </c>
      <c r="AH159" s="168" t="str">
        <f t="shared" si="51"/>
        <v>-</v>
      </c>
      <c r="AI159" s="168" t="str">
        <f t="shared" si="52"/>
        <v>-</v>
      </c>
      <c r="AJ159" s="168" t="str">
        <f t="shared" si="53"/>
        <v>-</v>
      </c>
      <c r="AK159" s="198"/>
      <c r="AM159" s="785"/>
      <c r="AN159" s="785"/>
      <c r="AO159" s="785"/>
      <c r="AP159" s="785"/>
      <c r="AQ159" s="785"/>
      <c r="AR159" s="785"/>
      <c r="AS159" s="785"/>
      <c r="AT159" s="785"/>
      <c r="AV159" s="864"/>
      <c r="AW159" s="865"/>
      <c r="AX159" s="866"/>
      <c r="AY159" s="866"/>
      <c r="AZ159" s="867"/>
      <c r="BB159" s="793">
        <f t="shared" si="46"/>
        <v>0</v>
      </c>
      <c r="BC159" s="791">
        <f t="shared" si="47"/>
        <v>0</v>
      </c>
      <c r="BF159" s="819"/>
      <c r="BH159" s="793">
        <f t="shared" si="48"/>
        <v>0</v>
      </c>
      <c r="BI159" s="807">
        <f t="shared" si="49"/>
        <v>0</v>
      </c>
      <c r="BL159" s="807"/>
      <c r="BQ159" s="791"/>
      <c r="BR159" s="791"/>
      <c r="BS159" s="791"/>
      <c r="BT159" s="791"/>
      <c r="CA159" s="797"/>
      <c r="CB159" s="803"/>
      <c r="CC159" s="804"/>
    </row>
    <row r="160" spans="2:81" x14ac:dyDescent="0.25">
      <c r="B160" s="180"/>
      <c r="C160" s="179"/>
      <c r="D160" s="569"/>
      <c r="E160" s="492"/>
      <c r="F160" s="169"/>
      <c r="N160" s="517"/>
      <c r="O160" s="181"/>
      <c r="P160" s="226"/>
      <c r="Q160" s="179"/>
      <c r="R160" s="165" t="s">
        <v>21</v>
      </c>
      <c r="S160" s="179"/>
      <c r="T160" s="165" t="s">
        <v>56</v>
      </c>
      <c r="U160" s="196" t="str">
        <f t="shared" si="59"/>
        <v>-</v>
      </c>
      <c r="V160" s="168" t="str">
        <f t="shared" si="55"/>
        <v>-</v>
      </c>
      <c r="W160" s="168" t="str">
        <f t="shared" si="56"/>
        <v>-</v>
      </c>
      <c r="X160" s="168" t="str">
        <f t="shared" si="57"/>
        <v>-</v>
      </c>
      <c r="Y160" s="168" t="str">
        <f t="shared" si="58"/>
        <v>-</v>
      </c>
      <c r="AD160" s="608" t="str">
        <f t="shared" si="44"/>
        <v>-</v>
      </c>
      <c r="AE160" s="607" t="str">
        <f t="shared" si="45"/>
        <v>-</v>
      </c>
      <c r="AF160" s="196" t="str">
        <f t="shared" si="54"/>
        <v>-</v>
      </c>
      <c r="AG160" s="168" t="str">
        <f t="shared" si="50"/>
        <v>-</v>
      </c>
      <c r="AH160" s="168" t="str">
        <f t="shared" si="51"/>
        <v>-</v>
      </c>
      <c r="AI160" s="168" t="str">
        <f t="shared" si="52"/>
        <v>-</v>
      </c>
      <c r="AJ160" s="168" t="str">
        <f t="shared" si="53"/>
        <v>-</v>
      </c>
      <c r="AK160" s="198"/>
      <c r="AM160" s="785"/>
      <c r="AN160" s="785"/>
      <c r="AO160" s="785"/>
      <c r="AP160" s="785"/>
      <c r="AQ160" s="785"/>
      <c r="AR160" s="785"/>
      <c r="AS160" s="785"/>
      <c r="AT160" s="785"/>
      <c r="AV160" s="864"/>
      <c r="AW160" s="865"/>
      <c r="AX160" s="866"/>
      <c r="AY160" s="866"/>
      <c r="AZ160" s="867"/>
      <c r="BB160" s="793">
        <f t="shared" si="46"/>
        <v>0</v>
      </c>
      <c r="BC160" s="791">
        <f t="shared" si="47"/>
        <v>0</v>
      </c>
      <c r="BF160" s="819"/>
      <c r="BH160" s="793">
        <f t="shared" si="48"/>
        <v>0</v>
      </c>
      <c r="BI160" s="807">
        <f t="shared" si="49"/>
        <v>0</v>
      </c>
      <c r="BL160" s="807"/>
      <c r="BQ160" s="791"/>
      <c r="BR160" s="791"/>
      <c r="BS160" s="791"/>
      <c r="BT160" s="791"/>
      <c r="CA160" s="797"/>
      <c r="CB160" s="803"/>
      <c r="CC160" s="804"/>
    </row>
    <row r="161" spans="2:81" x14ac:dyDescent="0.25">
      <c r="B161" s="180"/>
      <c r="C161" s="179"/>
      <c r="D161" s="569"/>
      <c r="E161" s="492"/>
      <c r="F161" s="169"/>
      <c r="N161" s="517"/>
      <c r="O161" s="181"/>
      <c r="P161" s="226"/>
      <c r="Q161" s="179"/>
      <c r="R161" s="165" t="s">
        <v>21</v>
      </c>
      <c r="S161" s="179"/>
      <c r="T161" s="165" t="s">
        <v>56</v>
      </c>
      <c r="U161" s="196" t="str">
        <f t="shared" si="59"/>
        <v>-</v>
      </c>
      <c r="V161" s="168" t="str">
        <f t="shared" si="55"/>
        <v>-</v>
      </c>
      <c r="W161" s="168" t="str">
        <f t="shared" si="56"/>
        <v>-</v>
      </c>
      <c r="X161" s="168" t="str">
        <f t="shared" si="57"/>
        <v>-</v>
      </c>
      <c r="Y161" s="168" t="str">
        <f t="shared" si="58"/>
        <v>-</v>
      </c>
      <c r="AD161" s="608" t="str">
        <f t="shared" si="44"/>
        <v>-</v>
      </c>
      <c r="AE161" s="607" t="str">
        <f t="shared" si="45"/>
        <v>-</v>
      </c>
      <c r="AF161" s="196" t="str">
        <f t="shared" si="54"/>
        <v>-</v>
      </c>
      <c r="AG161" s="168" t="str">
        <f t="shared" si="50"/>
        <v>-</v>
      </c>
      <c r="AH161" s="168" t="str">
        <f t="shared" si="51"/>
        <v>-</v>
      </c>
      <c r="AI161" s="168" t="str">
        <f t="shared" si="52"/>
        <v>-</v>
      </c>
      <c r="AJ161" s="168" t="str">
        <f t="shared" si="53"/>
        <v>-</v>
      </c>
      <c r="AK161" s="198"/>
      <c r="AM161" s="785"/>
      <c r="AN161" s="785"/>
      <c r="AO161" s="785"/>
      <c r="AP161" s="785"/>
      <c r="AQ161" s="785"/>
      <c r="AR161" s="785"/>
      <c r="AS161" s="785"/>
      <c r="AT161" s="785"/>
      <c r="AV161" s="864"/>
      <c r="AW161" s="865"/>
      <c r="AX161" s="866"/>
      <c r="AY161" s="866"/>
      <c r="AZ161" s="867"/>
      <c r="BB161" s="793">
        <f t="shared" si="46"/>
        <v>0</v>
      </c>
      <c r="BC161" s="791">
        <f t="shared" si="47"/>
        <v>0</v>
      </c>
      <c r="BF161" s="819"/>
      <c r="BH161" s="793">
        <f t="shared" si="48"/>
        <v>0</v>
      </c>
      <c r="BI161" s="807">
        <f t="shared" si="49"/>
        <v>0</v>
      </c>
      <c r="BL161" s="807"/>
      <c r="BQ161" s="791"/>
      <c r="BR161" s="791"/>
      <c r="BS161" s="791"/>
      <c r="BT161" s="791"/>
      <c r="CA161" s="797"/>
      <c r="CB161" s="803"/>
      <c r="CC161" s="804"/>
    </row>
    <row r="162" spans="2:81" x14ac:dyDescent="0.25">
      <c r="B162" s="180"/>
      <c r="C162" s="179"/>
      <c r="D162" s="569"/>
      <c r="E162" s="492"/>
      <c r="F162" s="169"/>
      <c r="N162" s="517"/>
      <c r="O162" s="181"/>
      <c r="P162" s="226"/>
      <c r="Q162" s="179"/>
      <c r="R162" s="165" t="s">
        <v>21</v>
      </c>
      <c r="S162" s="179"/>
      <c r="T162" s="165" t="s">
        <v>56</v>
      </c>
      <c r="U162" s="196" t="str">
        <f t="shared" si="59"/>
        <v>-</v>
      </c>
      <c r="V162" s="168" t="str">
        <f t="shared" si="55"/>
        <v>-</v>
      </c>
      <c r="W162" s="168" t="str">
        <f t="shared" si="56"/>
        <v>-</v>
      </c>
      <c r="X162" s="168" t="str">
        <f t="shared" si="57"/>
        <v>-</v>
      </c>
      <c r="Y162" s="168" t="str">
        <f t="shared" si="58"/>
        <v>-</v>
      </c>
      <c r="AD162" s="608" t="str">
        <f t="shared" si="44"/>
        <v>-</v>
      </c>
      <c r="AE162" s="607" t="str">
        <f t="shared" si="45"/>
        <v>-</v>
      </c>
      <c r="AF162" s="196" t="str">
        <f t="shared" si="54"/>
        <v>-</v>
      </c>
      <c r="AG162" s="168" t="str">
        <f t="shared" si="50"/>
        <v>-</v>
      </c>
      <c r="AH162" s="168" t="str">
        <f t="shared" si="51"/>
        <v>-</v>
      </c>
      <c r="AI162" s="168" t="str">
        <f t="shared" si="52"/>
        <v>-</v>
      </c>
      <c r="AJ162" s="168" t="str">
        <f t="shared" si="53"/>
        <v>-</v>
      </c>
      <c r="AK162" s="198"/>
      <c r="AM162" s="785"/>
      <c r="AN162" s="785"/>
      <c r="AO162" s="785"/>
      <c r="AP162" s="785"/>
      <c r="AQ162" s="785"/>
      <c r="AR162" s="785"/>
      <c r="AS162" s="785"/>
      <c r="AT162" s="785"/>
      <c r="AV162" s="864"/>
      <c r="AW162" s="865"/>
      <c r="AX162" s="866"/>
      <c r="AY162" s="866"/>
      <c r="AZ162" s="867"/>
      <c r="BB162" s="793">
        <f t="shared" si="46"/>
        <v>0</v>
      </c>
      <c r="BC162" s="791">
        <f t="shared" si="47"/>
        <v>0</v>
      </c>
      <c r="BF162" s="819"/>
      <c r="BH162" s="793">
        <f t="shared" si="48"/>
        <v>0</v>
      </c>
      <c r="BI162" s="807">
        <f t="shared" si="49"/>
        <v>0</v>
      </c>
      <c r="BL162" s="807"/>
      <c r="BQ162" s="791"/>
      <c r="BR162" s="791"/>
      <c r="BS162" s="791"/>
      <c r="BT162" s="791"/>
      <c r="CA162" s="797"/>
      <c r="CB162" s="803"/>
      <c r="CC162" s="804"/>
    </row>
    <row r="163" spans="2:81" x14ac:dyDescent="0.25">
      <c r="B163" s="180"/>
      <c r="C163" s="179"/>
      <c r="D163" s="569"/>
      <c r="E163" s="492"/>
      <c r="F163" s="169"/>
      <c r="N163" s="517"/>
      <c r="O163" s="181"/>
      <c r="P163" s="226"/>
      <c r="Q163" s="179"/>
      <c r="R163" s="165" t="s">
        <v>21</v>
      </c>
      <c r="S163" s="179"/>
      <c r="T163" s="165" t="s">
        <v>56</v>
      </c>
      <c r="U163" s="196" t="str">
        <f t="shared" si="59"/>
        <v>-</v>
      </c>
      <c r="V163" s="168" t="str">
        <f t="shared" si="55"/>
        <v>-</v>
      </c>
      <c r="W163" s="168" t="str">
        <f t="shared" si="56"/>
        <v>-</v>
      </c>
      <c r="X163" s="168" t="str">
        <f t="shared" si="57"/>
        <v>-</v>
      </c>
      <c r="Y163" s="168" t="str">
        <f t="shared" si="58"/>
        <v>-</v>
      </c>
      <c r="AD163" s="608" t="str">
        <f t="shared" si="44"/>
        <v>-</v>
      </c>
      <c r="AE163" s="607" t="str">
        <f t="shared" si="45"/>
        <v>-</v>
      </c>
      <c r="AF163" s="196" t="str">
        <f t="shared" si="54"/>
        <v>-</v>
      </c>
      <c r="AG163" s="168" t="str">
        <f t="shared" si="50"/>
        <v>-</v>
      </c>
      <c r="AH163" s="168" t="str">
        <f t="shared" si="51"/>
        <v>-</v>
      </c>
      <c r="AI163" s="168" t="str">
        <f t="shared" si="52"/>
        <v>-</v>
      </c>
      <c r="AJ163" s="168" t="str">
        <f t="shared" si="53"/>
        <v>-</v>
      </c>
      <c r="AK163" s="198"/>
      <c r="AM163" s="785"/>
      <c r="AN163" s="785"/>
      <c r="AO163" s="785"/>
      <c r="AP163" s="785"/>
      <c r="AQ163" s="785"/>
      <c r="AR163" s="785"/>
      <c r="AS163" s="785"/>
      <c r="AT163" s="785"/>
      <c r="AV163" s="864"/>
      <c r="AW163" s="865"/>
      <c r="AX163" s="866"/>
      <c r="AY163" s="866"/>
      <c r="AZ163" s="867"/>
      <c r="BB163" s="793">
        <f t="shared" si="46"/>
        <v>0</v>
      </c>
      <c r="BC163" s="791">
        <f t="shared" si="47"/>
        <v>0</v>
      </c>
      <c r="BF163" s="819"/>
      <c r="BH163" s="793">
        <f t="shared" si="48"/>
        <v>0</v>
      </c>
      <c r="BI163" s="807">
        <f t="shared" si="49"/>
        <v>0</v>
      </c>
      <c r="BL163" s="807"/>
      <c r="BQ163" s="791"/>
      <c r="BR163" s="791"/>
      <c r="BS163" s="791"/>
      <c r="BT163" s="791"/>
      <c r="CA163" s="797"/>
      <c r="CB163" s="803"/>
      <c r="CC163" s="804"/>
    </row>
    <row r="164" spans="2:81" x14ac:dyDescent="0.25">
      <c r="B164" s="180"/>
      <c r="C164" s="179"/>
      <c r="D164" s="569"/>
      <c r="E164" s="492"/>
      <c r="F164" s="169"/>
      <c r="N164" s="517"/>
      <c r="O164" s="181"/>
      <c r="P164" s="226"/>
      <c r="Q164" s="179"/>
      <c r="R164" s="165" t="s">
        <v>21</v>
      </c>
      <c r="S164" s="179"/>
      <c r="T164" s="165" t="s">
        <v>56</v>
      </c>
      <c r="U164" s="196" t="str">
        <f t="shared" si="59"/>
        <v>-</v>
      </c>
      <c r="V164" s="168" t="str">
        <f t="shared" si="55"/>
        <v>-</v>
      </c>
      <c r="W164" s="168" t="str">
        <f t="shared" si="56"/>
        <v>-</v>
      </c>
      <c r="X164" s="168" t="str">
        <f t="shared" si="57"/>
        <v>-</v>
      </c>
      <c r="Y164" s="168" t="str">
        <f t="shared" si="58"/>
        <v>-</v>
      </c>
      <c r="AD164" s="608" t="str">
        <f t="shared" si="44"/>
        <v>-</v>
      </c>
      <c r="AE164" s="607" t="str">
        <f t="shared" si="45"/>
        <v>-</v>
      </c>
      <c r="AF164" s="196" t="str">
        <f t="shared" si="54"/>
        <v>-</v>
      </c>
      <c r="AG164" s="168" t="str">
        <f t="shared" si="50"/>
        <v>-</v>
      </c>
      <c r="AH164" s="168" t="str">
        <f t="shared" si="51"/>
        <v>-</v>
      </c>
      <c r="AI164" s="168" t="str">
        <f t="shared" si="52"/>
        <v>-</v>
      </c>
      <c r="AJ164" s="168" t="str">
        <f t="shared" si="53"/>
        <v>-</v>
      </c>
      <c r="AK164" s="198"/>
      <c r="AM164" s="785"/>
      <c r="AN164" s="785"/>
      <c r="AO164" s="785"/>
      <c r="AP164" s="785"/>
      <c r="AQ164" s="785"/>
      <c r="AR164" s="785"/>
      <c r="AS164" s="785"/>
      <c r="AT164" s="785"/>
      <c r="AV164" s="864"/>
      <c r="AW164" s="865"/>
      <c r="AX164" s="866"/>
      <c r="AY164" s="866"/>
      <c r="AZ164" s="867"/>
      <c r="BB164" s="793">
        <f t="shared" si="46"/>
        <v>0</v>
      </c>
      <c r="BC164" s="791">
        <f t="shared" si="47"/>
        <v>0</v>
      </c>
      <c r="BF164" s="819"/>
      <c r="BH164" s="793">
        <f t="shared" si="48"/>
        <v>0</v>
      </c>
      <c r="BI164" s="807">
        <f t="shared" si="49"/>
        <v>0</v>
      </c>
      <c r="BL164" s="807"/>
      <c r="BQ164" s="791"/>
      <c r="BR164" s="791"/>
      <c r="BS164" s="791"/>
      <c r="BT164" s="791"/>
      <c r="CA164" s="797"/>
      <c r="CB164" s="803"/>
      <c r="CC164" s="804"/>
    </row>
    <row r="165" spans="2:81" x14ac:dyDescent="0.25">
      <c r="B165" s="180"/>
      <c r="C165" s="179"/>
      <c r="D165" s="569"/>
      <c r="E165" s="492"/>
      <c r="F165" s="169"/>
      <c r="N165" s="517"/>
      <c r="O165" s="181"/>
      <c r="P165" s="226"/>
      <c r="Q165" s="179"/>
      <c r="R165" s="165" t="s">
        <v>21</v>
      </c>
      <c r="S165" s="179"/>
      <c r="T165" s="165" t="s">
        <v>56</v>
      </c>
      <c r="U165" s="196" t="str">
        <f t="shared" si="59"/>
        <v>-</v>
      </c>
      <c r="V165" s="168" t="str">
        <f t="shared" si="55"/>
        <v>-</v>
      </c>
      <c r="W165" s="168" t="str">
        <f t="shared" si="56"/>
        <v>-</v>
      </c>
      <c r="X165" s="168" t="str">
        <f t="shared" si="57"/>
        <v>-</v>
      </c>
      <c r="Y165" s="168" t="str">
        <f t="shared" si="58"/>
        <v>-</v>
      </c>
      <c r="AD165" s="608" t="str">
        <f t="shared" si="44"/>
        <v>-</v>
      </c>
      <c r="AE165" s="607" t="str">
        <f t="shared" si="45"/>
        <v>-</v>
      </c>
      <c r="AF165" s="196" t="str">
        <f t="shared" si="54"/>
        <v>-</v>
      </c>
      <c r="AG165" s="168" t="str">
        <f t="shared" si="50"/>
        <v>-</v>
      </c>
      <c r="AH165" s="168" t="str">
        <f t="shared" si="51"/>
        <v>-</v>
      </c>
      <c r="AI165" s="168" t="str">
        <f t="shared" si="52"/>
        <v>-</v>
      </c>
      <c r="AJ165" s="168" t="str">
        <f t="shared" si="53"/>
        <v>-</v>
      </c>
      <c r="AK165" s="198"/>
      <c r="AM165" s="785"/>
      <c r="AN165" s="785"/>
      <c r="AO165" s="785"/>
      <c r="AP165" s="785"/>
      <c r="AQ165" s="785"/>
      <c r="AR165" s="785"/>
      <c r="AS165" s="785"/>
      <c r="AT165" s="785"/>
      <c r="AV165" s="864"/>
      <c r="AW165" s="865"/>
      <c r="AX165" s="866"/>
      <c r="AY165" s="866"/>
      <c r="AZ165" s="867"/>
      <c r="BB165" s="793">
        <f t="shared" si="46"/>
        <v>0</v>
      </c>
      <c r="BC165" s="791">
        <f t="shared" si="47"/>
        <v>0</v>
      </c>
      <c r="BF165" s="819"/>
      <c r="BH165" s="793">
        <f t="shared" si="48"/>
        <v>0</v>
      </c>
      <c r="BI165" s="807">
        <f t="shared" si="49"/>
        <v>0</v>
      </c>
      <c r="BL165" s="807"/>
      <c r="BQ165" s="791"/>
      <c r="BR165" s="791"/>
      <c r="BS165" s="791"/>
      <c r="BT165" s="791"/>
      <c r="CA165" s="797"/>
      <c r="CB165" s="803"/>
      <c r="CC165" s="804"/>
    </row>
    <row r="166" spans="2:81" x14ac:dyDescent="0.25">
      <c r="B166" s="180"/>
      <c r="C166" s="179"/>
      <c r="D166" s="569"/>
      <c r="E166" s="492"/>
      <c r="F166" s="169"/>
      <c r="N166" s="517"/>
      <c r="O166" s="181"/>
      <c r="P166" s="226"/>
      <c r="Q166" s="179"/>
      <c r="R166" s="165" t="s">
        <v>21</v>
      </c>
      <c r="S166" s="179"/>
      <c r="T166" s="165" t="s">
        <v>56</v>
      </c>
      <c r="U166" s="196" t="str">
        <f t="shared" si="59"/>
        <v>-</v>
      </c>
      <c r="V166" s="168" t="str">
        <f t="shared" si="55"/>
        <v>-</v>
      </c>
      <c r="W166" s="168" t="str">
        <f t="shared" si="56"/>
        <v>-</v>
      </c>
      <c r="X166" s="168" t="str">
        <f t="shared" si="57"/>
        <v>-</v>
      </c>
      <c r="Y166" s="168" t="str">
        <f t="shared" si="58"/>
        <v>-</v>
      </c>
      <c r="AD166" s="608" t="str">
        <f t="shared" si="44"/>
        <v>-</v>
      </c>
      <c r="AE166" s="607" t="str">
        <f t="shared" si="45"/>
        <v>-</v>
      </c>
      <c r="AF166" s="196" t="str">
        <f t="shared" si="54"/>
        <v>-</v>
      </c>
      <c r="AG166" s="168" t="str">
        <f t="shared" si="50"/>
        <v>-</v>
      </c>
      <c r="AH166" s="168" t="str">
        <f t="shared" si="51"/>
        <v>-</v>
      </c>
      <c r="AI166" s="168" t="str">
        <f t="shared" si="52"/>
        <v>-</v>
      </c>
      <c r="AJ166" s="168" t="str">
        <f t="shared" si="53"/>
        <v>-</v>
      </c>
      <c r="AK166" s="198"/>
      <c r="AM166" s="785"/>
      <c r="AN166" s="785"/>
      <c r="AO166" s="785"/>
      <c r="AP166" s="785"/>
      <c r="AQ166" s="785"/>
      <c r="AR166" s="785"/>
      <c r="AS166" s="785"/>
      <c r="AT166" s="785"/>
      <c r="AV166" s="864"/>
      <c r="AW166" s="865"/>
      <c r="AX166" s="866"/>
      <c r="AY166" s="866"/>
      <c r="AZ166" s="867"/>
      <c r="BB166" s="793">
        <f t="shared" si="46"/>
        <v>0</v>
      </c>
      <c r="BC166" s="791">
        <f t="shared" si="47"/>
        <v>0</v>
      </c>
      <c r="BF166" s="819"/>
      <c r="BH166" s="793">
        <f t="shared" si="48"/>
        <v>0</v>
      </c>
      <c r="BI166" s="807">
        <f t="shared" si="49"/>
        <v>0</v>
      </c>
      <c r="BL166" s="807"/>
      <c r="BQ166" s="791"/>
      <c r="BR166" s="791"/>
      <c r="BS166" s="791"/>
      <c r="BT166" s="791"/>
      <c r="CA166" s="797"/>
      <c r="CB166" s="803"/>
      <c r="CC166" s="804"/>
    </row>
    <row r="167" spans="2:81" x14ac:dyDescent="0.25">
      <c r="B167" s="180"/>
      <c r="C167" s="179"/>
      <c r="D167" s="569"/>
      <c r="E167" s="492"/>
      <c r="F167" s="169"/>
      <c r="N167" s="517"/>
      <c r="O167" s="181"/>
      <c r="P167" s="226"/>
      <c r="Q167" s="179"/>
      <c r="R167" s="165" t="s">
        <v>21</v>
      </c>
      <c r="S167" s="179"/>
      <c r="T167" s="165" t="s">
        <v>56</v>
      </c>
      <c r="U167" s="196" t="str">
        <f t="shared" si="59"/>
        <v>-</v>
      </c>
      <c r="V167" s="168" t="str">
        <f t="shared" si="55"/>
        <v>-</v>
      </c>
      <c r="W167" s="168" t="str">
        <f t="shared" si="56"/>
        <v>-</v>
      </c>
      <c r="X167" s="168" t="str">
        <f t="shared" si="57"/>
        <v>-</v>
      </c>
      <c r="Y167" s="168" t="str">
        <f t="shared" si="58"/>
        <v>-</v>
      </c>
      <c r="AD167" s="608" t="str">
        <f t="shared" si="44"/>
        <v>-</v>
      </c>
      <c r="AE167" s="607" t="str">
        <f t="shared" si="45"/>
        <v>-</v>
      </c>
      <c r="AF167" s="196" t="str">
        <f t="shared" si="54"/>
        <v>-</v>
      </c>
      <c r="AG167" s="168" t="str">
        <f t="shared" si="50"/>
        <v>-</v>
      </c>
      <c r="AH167" s="168" t="str">
        <f t="shared" si="51"/>
        <v>-</v>
      </c>
      <c r="AI167" s="168" t="str">
        <f t="shared" si="52"/>
        <v>-</v>
      </c>
      <c r="AJ167" s="168" t="str">
        <f t="shared" si="53"/>
        <v>-</v>
      </c>
      <c r="AK167" s="198"/>
      <c r="AM167" s="785"/>
      <c r="AN167" s="785"/>
      <c r="AO167" s="785"/>
      <c r="AP167" s="785"/>
      <c r="AQ167" s="785"/>
      <c r="AR167" s="785"/>
      <c r="AS167" s="785"/>
      <c r="AT167" s="785"/>
      <c r="AV167" s="864"/>
      <c r="AW167" s="865"/>
      <c r="AX167" s="866"/>
      <c r="AY167" s="866"/>
      <c r="AZ167" s="867"/>
      <c r="BB167" s="793">
        <f t="shared" si="46"/>
        <v>0</v>
      </c>
      <c r="BC167" s="791">
        <f t="shared" si="47"/>
        <v>0</v>
      </c>
      <c r="BF167" s="819"/>
      <c r="BH167" s="793">
        <f t="shared" si="48"/>
        <v>0</v>
      </c>
      <c r="BI167" s="807">
        <f t="shared" si="49"/>
        <v>0</v>
      </c>
      <c r="BL167" s="807"/>
      <c r="BQ167" s="791"/>
      <c r="BR167" s="791"/>
      <c r="BS167" s="791"/>
      <c r="BT167" s="791"/>
      <c r="CA167" s="797"/>
      <c r="CB167" s="803"/>
      <c r="CC167" s="804"/>
    </row>
    <row r="168" spans="2:81" x14ac:dyDescent="0.25">
      <c r="B168" s="180"/>
      <c r="C168" s="179"/>
      <c r="D168" s="569"/>
      <c r="E168" s="492"/>
      <c r="F168" s="169"/>
      <c r="N168" s="517"/>
      <c r="O168" s="181"/>
      <c r="P168" s="226"/>
      <c r="Q168" s="179"/>
      <c r="R168" s="165" t="s">
        <v>21</v>
      </c>
      <c r="S168" s="179"/>
      <c r="T168" s="165" t="s">
        <v>56</v>
      </c>
      <c r="U168" s="196" t="str">
        <f t="shared" si="59"/>
        <v>-</v>
      </c>
      <c r="V168" s="168" t="str">
        <f t="shared" si="55"/>
        <v>-</v>
      </c>
      <c r="W168" s="168" t="str">
        <f t="shared" si="56"/>
        <v>-</v>
      </c>
      <c r="X168" s="168" t="str">
        <f t="shared" si="57"/>
        <v>-</v>
      </c>
      <c r="Y168" s="168" t="str">
        <f t="shared" si="58"/>
        <v>-</v>
      </c>
      <c r="AD168" s="608" t="str">
        <f t="shared" si="44"/>
        <v>-</v>
      </c>
      <c r="AE168" s="607" t="str">
        <f t="shared" si="45"/>
        <v>-</v>
      </c>
      <c r="AF168" s="196" t="str">
        <f t="shared" si="54"/>
        <v>-</v>
      </c>
      <c r="AG168" s="168" t="str">
        <f t="shared" si="50"/>
        <v>-</v>
      </c>
      <c r="AH168" s="168" t="str">
        <f t="shared" si="51"/>
        <v>-</v>
      </c>
      <c r="AI168" s="168" t="str">
        <f t="shared" si="52"/>
        <v>-</v>
      </c>
      <c r="AJ168" s="168" t="str">
        <f t="shared" si="53"/>
        <v>-</v>
      </c>
      <c r="AK168" s="198"/>
      <c r="AM168" s="785"/>
      <c r="AN168" s="785"/>
      <c r="AO168" s="785"/>
      <c r="AP168" s="785"/>
      <c r="AQ168" s="785"/>
      <c r="AR168" s="785"/>
      <c r="AS168" s="785"/>
      <c r="AT168" s="785"/>
      <c r="AV168" s="864"/>
      <c r="AW168" s="865"/>
      <c r="AX168" s="866"/>
      <c r="AY168" s="866"/>
      <c r="AZ168" s="867"/>
      <c r="BB168" s="793">
        <f t="shared" si="46"/>
        <v>0</v>
      </c>
      <c r="BC168" s="791">
        <f t="shared" si="47"/>
        <v>0</v>
      </c>
      <c r="BF168" s="819"/>
      <c r="BH168" s="793">
        <f t="shared" si="48"/>
        <v>0</v>
      </c>
      <c r="BI168" s="807">
        <f t="shared" si="49"/>
        <v>0</v>
      </c>
      <c r="BL168" s="807"/>
      <c r="BQ168" s="791"/>
      <c r="BR168" s="791"/>
      <c r="BS168" s="791"/>
      <c r="BT168" s="791"/>
      <c r="CA168" s="797"/>
      <c r="CB168" s="803"/>
      <c r="CC168" s="804"/>
    </row>
    <row r="169" spans="2:81" x14ac:dyDescent="0.25">
      <c r="B169" s="180"/>
      <c r="C169" s="179"/>
      <c r="D169" s="569"/>
      <c r="E169" s="492"/>
      <c r="F169" s="169"/>
      <c r="N169" s="517"/>
      <c r="O169" s="181"/>
      <c r="P169" s="226"/>
      <c r="Q169" s="179"/>
      <c r="R169" s="165" t="s">
        <v>21</v>
      </c>
      <c r="S169" s="179"/>
      <c r="T169" s="165" t="s">
        <v>56</v>
      </c>
      <c r="U169" s="196" t="str">
        <f t="shared" si="59"/>
        <v>-</v>
      </c>
      <c r="V169" s="168" t="str">
        <f t="shared" si="55"/>
        <v>-</v>
      </c>
      <c r="W169" s="168" t="str">
        <f t="shared" si="56"/>
        <v>-</v>
      </c>
      <c r="X169" s="168" t="str">
        <f t="shared" si="57"/>
        <v>-</v>
      </c>
      <c r="Y169" s="168" t="str">
        <f t="shared" si="58"/>
        <v>-</v>
      </c>
      <c r="AD169" s="608" t="str">
        <f t="shared" si="44"/>
        <v>-</v>
      </c>
      <c r="AE169" s="607" t="str">
        <f t="shared" si="45"/>
        <v>-</v>
      </c>
      <c r="AF169" s="196" t="str">
        <f t="shared" si="54"/>
        <v>-</v>
      </c>
      <c r="AG169" s="168" t="str">
        <f t="shared" si="50"/>
        <v>-</v>
      </c>
      <c r="AH169" s="168" t="str">
        <f t="shared" si="51"/>
        <v>-</v>
      </c>
      <c r="AI169" s="168" t="str">
        <f t="shared" si="52"/>
        <v>-</v>
      </c>
      <c r="AJ169" s="168" t="str">
        <f t="shared" si="53"/>
        <v>-</v>
      </c>
      <c r="AK169" s="198"/>
      <c r="AM169" s="785"/>
      <c r="AN169" s="785"/>
      <c r="AO169" s="785"/>
      <c r="AP169" s="785"/>
      <c r="AQ169" s="785"/>
      <c r="AR169" s="785"/>
      <c r="AS169" s="785"/>
      <c r="AT169" s="785"/>
      <c r="AV169" s="864"/>
      <c r="AW169" s="865"/>
      <c r="AX169" s="866"/>
      <c r="AY169" s="866"/>
      <c r="AZ169" s="867"/>
      <c r="BB169" s="793">
        <f t="shared" si="46"/>
        <v>0</v>
      </c>
      <c r="BC169" s="791">
        <f t="shared" si="47"/>
        <v>0</v>
      </c>
      <c r="BF169" s="819"/>
      <c r="BH169" s="793">
        <f t="shared" si="48"/>
        <v>0</v>
      </c>
      <c r="BI169" s="807">
        <f t="shared" si="49"/>
        <v>0</v>
      </c>
      <c r="BL169" s="807"/>
      <c r="BQ169" s="791"/>
      <c r="BR169" s="791"/>
      <c r="BS169" s="791"/>
      <c r="BT169" s="791"/>
      <c r="CA169" s="797"/>
      <c r="CB169" s="803"/>
      <c r="CC169" s="804"/>
    </row>
    <row r="170" spans="2:81" x14ac:dyDescent="0.25">
      <c r="B170" s="180"/>
      <c r="C170" s="179"/>
      <c r="D170" s="569"/>
      <c r="E170" s="492"/>
      <c r="F170" s="169"/>
      <c r="N170" s="517"/>
      <c r="O170" s="181"/>
      <c r="P170" s="226"/>
      <c r="Q170" s="179"/>
      <c r="R170" s="165" t="s">
        <v>21</v>
      </c>
      <c r="S170" s="179"/>
      <c r="T170" s="165" t="s">
        <v>56</v>
      </c>
      <c r="U170" s="196" t="str">
        <f t="shared" si="59"/>
        <v>-</v>
      </c>
      <c r="V170" s="168" t="str">
        <f t="shared" si="55"/>
        <v>-</v>
      </c>
      <c r="W170" s="168" t="str">
        <f t="shared" si="56"/>
        <v>-</v>
      </c>
      <c r="X170" s="168" t="str">
        <f t="shared" si="57"/>
        <v>-</v>
      </c>
      <c r="Y170" s="168" t="str">
        <f t="shared" si="58"/>
        <v>-</v>
      </c>
      <c r="AD170" s="608" t="str">
        <f t="shared" si="44"/>
        <v>-</v>
      </c>
      <c r="AE170" s="607" t="str">
        <f t="shared" si="45"/>
        <v>-</v>
      </c>
      <c r="AF170" s="196" t="str">
        <f t="shared" si="54"/>
        <v>-</v>
      </c>
      <c r="AG170" s="168" t="str">
        <f t="shared" si="50"/>
        <v>-</v>
      </c>
      <c r="AH170" s="168" t="str">
        <f t="shared" si="51"/>
        <v>-</v>
      </c>
      <c r="AI170" s="168" t="str">
        <f t="shared" si="52"/>
        <v>-</v>
      </c>
      <c r="AJ170" s="168" t="str">
        <f t="shared" si="53"/>
        <v>-</v>
      </c>
      <c r="AK170" s="198"/>
      <c r="AM170" s="785"/>
      <c r="AN170" s="785"/>
      <c r="AO170" s="785"/>
      <c r="AP170" s="785"/>
      <c r="AQ170" s="785"/>
      <c r="AR170" s="785"/>
      <c r="AS170" s="785"/>
      <c r="AT170" s="785"/>
      <c r="AV170" s="864"/>
      <c r="AW170" s="865"/>
      <c r="AX170" s="866"/>
      <c r="AY170" s="866"/>
      <c r="AZ170" s="867"/>
      <c r="BB170" s="793">
        <f t="shared" si="46"/>
        <v>0</v>
      </c>
      <c r="BC170" s="791">
        <f t="shared" si="47"/>
        <v>0</v>
      </c>
      <c r="BF170" s="819"/>
      <c r="BH170" s="793">
        <f t="shared" si="48"/>
        <v>0</v>
      </c>
      <c r="BI170" s="807">
        <f t="shared" si="49"/>
        <v>0</v>
      </c>
      <c r="BL170" s="807"/>
      <c r="BQ170" s="791"/>
      <c r="BR170" s="791"/>
      <c r="BS170" s="791"/>
      <c r="BT170" s="791"/>
      <c r="CA170" s="797"/>
      <c r="CB170" s="803"/>
      <c r="CC170" s="804"/>
    </row>
    <row r="171" spans="2:81" x14ac:dyDescent="0.25">
      <c r="B171" s="180"/>
      <c r="C171" s="179"/>
      <c r="D171" s="569"/>
      <c r="E171" s="492"/>
      <c r="F171" s="169"/>
      <c r="N171" s="517"/>
      <c r="O171" s="181"/>
      <c r="P171" s="226"/>
      <c r="Q171" s="179"/>
      <c r="R171" s="165" t="s">
        <v>21</v>
      </c>
      <c r="S171" s="179"/>
      <c r="T171" s="165" t="s">
        <v>56</v>
      </c>
      <c r="U171" s="196" t="str">
        <f t="shared" si="59"/>
        <v>-</v>
      </c>
      <c r="V171" s="168" t="str">
        <f t="shared" si="55"/>
        <v>-</v>
      </c>
      <c r="W171" s="168" t="str">
        <f t="shared" si="56"/>
        <v>-</v>
      </c>
      <c r="X171" s="168" t="str">
        <f t="shared" si="57"/>
        <v>-</v>
      </c>
      <c r="Y171" s="168" t="str">
        <f t="shared" si="58"/>
        <v>-</v>
      </c>
      <c r="AD171" s="608" t="str">
        <f t="shared" si="44"/>
        <v>-</v>
      </c>
      <c r="AE171" s="607" t="str">
        <f t="shared" si="45"/>
        <v>-</v>
      </c>
      <c r="AF171" s="196" t="str">
        <f t="shared" si="54"/>
        <v>-</v>
      </c>
      <c r="AG171" s="168" t="str">
        <f t="shared" si="50"/>
        <v>-</v>
      </c>
      <c r="AH171" s="168" t="str">
        <f t="shared" si="51"/>
        <v>-</v>
      </c>
      <c r="AI171" s="168" t="str">
        <f t="shared" si="52"/>
        <v>-</v>
      </c>
      <c r="AJ171" s="168" t="str">
        <f t="shared" si="53"/>
        <v>-</v>
      </c>
      <c r="AK171" s="198"/>
      <c r="AM171" s="785"/>
      <c r="AN171" s="785"/>
      <c r="AO171" s="785"/>
      <c r="AP171" s="785"/>
      <c r="AQ171" s="785"/>
      <c r="AR171" s="785"/>
      <c r="AS171" s="785"/>
      <c r="AT171" s="785"/>
      <c r="AV171" s="864"/>
      <c r="AW171" s="865"/>
      <c r="AX171" s="866"/>
      <c r="AY171" s="866"/>
      <c r="AZ171" s="867"/>
      <c r="BB171" s="793">
        <f t="shared" si="46"/>
        <v>0</v>
      </c>
      <c r="BC171" s="791">
        <f t="shared" si="47"/>
        <v>0</v>
      </c>
      <c r="BF171" s="819"/>
      <c r="BH171" s="793">
        <f t="shared" si="48"/>
        <v>0</v>
      </c>
      <c r="BI171" s="807">
        <f t="shared" si="49"/>
        <v>0</v>
      </c>
      <c r="BL171" s="807"/>
      <c r="BQ171" s="791"/>
      <c r="BR171" s="791"/>
      <c r="BS171" s="791"/>
      <c r="BT171" s="791"/>
      <c r="CA171" s="797"/>
      <c r="CB171" s="803"/>
      <c r="CC171" s="804"/>
    </row>
    <row r="172" spans="2:81" x14ac:dyDescent="0.25">
      <c r="B172" s="180"/>
      <c r="C172" s="179"/>
      <c r="D172" s="569"/>
      <c r="E172" s="492"/>
      <c r="F172" s="169"/>
      <c r="N172" s="517"/>
      <c r="O172" s="181"/>
      <c r="P172" s="226"/>
      <c r="Q172" s="179"/>
      <c r="R172" s="165" t="s">
        <v>21</v>
      </c>
      <c r="S172" s="179"/>
      <c r="T172" s="165" t="s">
        <v>56</v>
      </c>
      <c r="U172" s="196" t="str">
        <f t="shared" si="59"/>
        <v>-</v>
      </c>
      <c r="V172" s="168" t="str">
        <f t="shared" si="55"/>
        <v>-</v>
      </c>
      <c r="W172" s="168" t="str">
        <f t="shared" si="56"/>
        <v>-</v>
      </c>
      <c r="X172" s="168" t="str">
        <f t="shared" si="57"/>
        <v>-</v>
      </c>
      <c r="Y172" s="168" t="str">
        <f t="shared" si="58"/>
        <v>-</v>
      </c>
      <c r="AD172" s="608" t="str">
        <f t="shared" si="44"/>
        <v>-</v>
      </c>
      <c r="AE172" s="607" t="str">
        <f t="shared" si="45"/>
        <v>-</v>
      </c>
      <c r="AF172" s="196" t="str">
        <f t="shared" si="54"/>
        <v>-</v>
      </c>
      <c r="AG172" s="168" t="str">
        <f t="shared" si="50"/>
        <v>-</v>
      </c>
      <c r="AH172" s="168" t="str">
        <f t="shared" si="51"/>
        <v>-</v>
      </c>
      <c r="AI172" s="168" t="str">
        <f t="shared" si="52"/>
        <v>-</v>
      </c>
      <c r="AJ172" s="168" t="str">
        <f t="shared" si="53"/>
        <v>-</v>
      </c>
      <c r="AK172" s="198"/>
      <c r="AM172" s="785"/>
      <c r="AN172" s="785"/>
      <c r="AO172" s="785"/>
      <c r="AP172" s="785"/>
      <c r="AQ172" s="785"/>
      <c r="AR172" s="785"/>
      <c r="AS172" s="785"/>
      <c r="AT172" s="785"/>
      <c r="AV172" s="864"/>
      <c r="AW172" s="865"/>
      <c r="AX172" s="866"/>
      <c r="AY172" s="866"/>
      <c r="AZ172" s="867"/>
      <c r="BB172" s="793">
        <f t="shared" si="46"/>
        <v>0</v>
      </c>
      <c r="BC172" s="791">
        <f t="shared" si="47"/>
        <v>0</v>
      </c>
      <c r="BF172" s="819"/>
      <c r="BH172" s="793">
        <f t="shared" si="48"/>
        <v>0</v>
      </c>
      <c r="BI172" s="807">
        <f t="shared" si="49"/>
        <v>0</v>
      </c>
      <c r="BL172" s="807"/>
      <c r="BQ172" s="791"/>
      <c r="BR172" s="791"/>
      <c r="BS172" s="791"/>
      <c r="BT172" s="791"/>
      <c r="CA172" s="797"/>
      <c r="CB172" s="803"/>
      <c r="CC172" s="804"/>
    </row>
    <row r="173" spans="2:81" x14ac:dyDescent="0.25">
      <c r="B173" s="180"/>
      <c r="C173" s="179"/>
      <c r="D173" s="569"/>
      <c r="E173" s="492"/>
      <c r="F173" s="169"/>
      <c r="N173" s="517"/>
      <c r="O173" s="181"/>
      <c r="P173" s="226"/>
      <c r="Q173" s="179"/>
      <c r="R173" s="165" t="s">
        <v>21</v>
      </c>
      <c r="S173" s="179"/>
      <c r="T173" s="165" t="s">
        <v>56</v>
      </c>
      <c r="U173" s="196" t="str">
        <f t="shared" si="59"/>
        <v>-</v>
      </c>
      <c r="V173" s="168" t="str">
        <f t="shared" si="55"/>
        <v>-</v>
      </c>
      <c r="W173" s="168" t="str">
        <f t="shared" si="56"/>
        <v>-</v>
      </c>
      <c r="X173" s="168" t="str">
        <f t="shared" si="57"/>
        <v>-</v>
      </c>
      <c r="Y173" s="168" t="str">
        <f t="shared" si="58"/>
        <v>-</v>
      </c>
      <c r="AD173" s="608" t="str">
        <f t="shared" si="44"/>
        <v>-</v>
      </c>
      <c r="AE173" s="607" t="str">
        <f t="shared" si="45"/>
        <v>-</v>
      </c>
      <c r="AF173" s="196" t="str">
        <f t="shared" si="54"/>
        <v>-</v>
      </c>
      <c r="AG173" s="168" t="str">
        <f t="shared" si="50"/>
        <v>-</v>
      </c>
      <c r="AH173" s="168" t="str">
        <f t="shared" si="51"/>
        <v>-</v>
      </c>
      <c r="AI173" s="168" t="str">
        <f t="shared" si="52"/>
        <v>-</v>
      </c>
      <c r="AJ173" s="168" t="str">
        <f t="shared" si="53"/>
        <v>-</v>
      </c>
      <c r="AK173" s="198"/>
      <c r="AM173" s="785"/>
      <c r="AN173" s="785"/>
      <c r="AO173" s="785"/>
      <c r="AP173" s="785"/>
      <c r="AQ173" s="785"/>
      <c r="AR173" s="785"/>
      <c r="AS173" s="785"/>
      <c r="AT173" s="785"/>
      <c r="AV173" s="864"/>
      <c r="AW173" s="865"/>
      <c r="AX173" s="866"/>
      <c r="AY173" s="866"/>
      <c r="AZ173" s="867"/>
      <c r="BB173" s="793">
        <f t="shared" si="46"/>
        <v>0</v>
      </c>
      <c r="BC173" s="791">
        <f t="shared" si="47"/>
        <v>0</v>
      </c>
      <c r="BF173" s="819"/>
      <c r="BH173" s="793">
        <f t="shared" si="48"/>
        <v>0</v>
      </c>
      <c r="BI173" s="807">
        <f t="shared" si="49"/>
        <v>0</v>
      </c>
      <c r="BL173" s="807"/>
      <c r="BQ173" s="791"/>
      <c r="BR173" s="791"/>
      <c r="BS173" s="791"/>
      <c r="BT173" s="791"/>
      <c r="CA173" s="797"/>
      <c r="CB173" s="803"/>
      <c r="CC173" s="804"/>
    </row>
    <row r="174" spans="2:81" x14ac:dyDescent="0.25">
      <c r="B174" s="180"/>
      <c r="C174" s="179"/>
      <c r="D174" s="569"/>
      <c r="E174" s="492"/>
      <c r="F174" s="169"/>
      <c r="N174" s="517"/>
      <c r="O174" s="181"/>
      <c r="P174" s="226"/>
      <c r="Q174" s="179"/>
      <c r="R174" s="165" t="s">
        <v>21</v>
      </c>
      <c r="S174" s="179"/>
      <c r="T174" s="165" t="s">
        <v>56</v>
      </c>
      <c r="U174" s="196" t="str">
        <f t="shared" si="59"/>
        <v>-</v>
      </c>
      <c r="V174" s="168" t="str">
        <f t="shared" si="55"/>
        <v>-</v>
      </c>
      <c r="W174" s="168" t="str">
        <f t="shared" si="56"/>
        <v>-</v>
      </c>
      <c r="X174" s="168" t="str">
        <f t="shared" si="57"/>
        <v>-</v>
      </c>
      <c r="Y174" s="168" t="str">
        <f t="shared" si="58"/>
        <v>-</v>
      </c>
      <c r="AD174" s="608" t="str">
        <f t="shared" si="44"/>
        <v>-</v>
      </c>
      <c r="AE174" s="607" t="str">
        <f t="shared" si="45"/>
        <v>-</v>
      </c>
      <c r="AF174" s="196" t="str">
        <f t="shared" si="54"/>
        <v>-</v>
      </c>
      <c r="AG174" s="168" t="str">
        <f t="shared" si="50"/>
        <v>-</v>
      </c>
      <c r="AH174" s="168" t="str">
        <f t="shared" si="51"/>
        <v>-</v>
      </c>
      <c r="AI174" s="168" t="str">
        <f t="shared" si="52"/>
        <v>-</v>
      </c>
      <c r="AJ174" s="168" t="str">
        <f t="shared" si="53"/>
        <v>-</v>
      </c>
      <c r="AK174" s="198"/>
      <c r="AM174" s="785"/>
      <c r="AN174" s="785"/>
      <c r="AO174" s="785"/>
      <c r="AP174" s="785"/>
      <c r="AQ174" s="785"/>
      <c r="AR174" s="785"/>
      <c r="AS174" s="785"/>
      <c r="AT174" s="785"/>
      <c r="AV174" s="864"/>
      <c r="AW174" s="865"/>
      <c r="AX174" s="866"/>
      <c r="AY174" s="866"/>
      <c r="AZ174" s="867"/>
      <c r="BB174" s="793">
        <f t="shared" si="46"/>
        <v>0</v>
      </c>
      <c r="BC174" s="791">
        <f t="shared" si="47"/>
        <v>0</v>
      </c>
      <c r="BF174" s="819"/>
      <c r="BH174" s="793">
        <f t="shared" si="48"/>
        <v>0</v>
      </c>
      <c r="BI174" s="807">
        <f t="shared" si="49"/>
        <v>0</v>
      </c>
      <c r="BL174" s="807"/>
      <c r="BQ174" s="791"/>
      <c r="BR174" s="791"/>
      <c r="BS174" s="791"/>
      <c r="BT174" s="791"/>
      <c r="CA174" s="797"/>
      <c r="CB174" s="803"/>
      <c r="CC174" s="804"/>
    </row>
    <row r="175" spans="2:81" x14ac:dyDescent="0.25">
      <c r="B175" s="180"/>
      <c r="C175" s="179"/>
      <c r="D175" s="569"/>
      <c r="E175" s="492"/>
      <c r="F175" s="169"/>
      <c r="N175" s="517"/>
      <c r="O175" s="181"/>
      <c r="P175" s="226"/>
      <c r="Q175" s="179"/>
      <c r="R175" s="165" t="s">
        <v>21</v>
      </c>
      <c r="S175" s="179"/>
      <c r="T175" s="165" t="s">
        <v>56</v>
      </c>
      <c r="U175" s="196" t="str">
        <f t="shared" si="59"/>
        <v>-</v>
      </c>
      <c r="V175" s="168" t="str">
        <f t="shared" si="55"/>
        <v>-</v>
      </c>
      <c r="W175" s="168" t="str">
        <f t="shared" si="56"/>
        <v>-</v>
      </c>
      <c r="X175" s="168" t="str">
        <f t="shared" si="57"/>
        <v>-</v>
      </c>
      <c r="Y175" s="168" t="str">
        <f t="shared" si="58"/>
        <v>-</v>
      </c>
      <c r="AD175" s="608" t="str">
        <f t="shared" si="44"/>
        <v>-</v>
      </c>
      <c r="AE175" s="607" t="str">
        <f t="shared" si="45"/>
        <v>-</v>
      </c>
      <c r="AF175" s="196" t="str">
        <f t="shared" si="54"/>
        <v>-</v>
      </c>
      <c r="AG175" s="168" t="str">
        <f t="shared" si="50"/>
        <v>-</v>
      </c>
      <c r="AH175" s="168" t="str">
        <f t="shared" si="51"/>
        <v>-</v>
      </c>
      <c r="AI175" s="168" t="str">
        <f t="shared" si="52"/>
        <v>-</v>
      </c>
      <c r="AJ175" s="168" t="str">
        <f t="shared" si="53"/>
        <v>-</v>
      </c>
      <c r="AK175" s="198"/>
      <c r="AM175" s="785"/>
      <c r="AN175" s="785"/>
      <c r="AO175" s="785"/>
      <c r="AP175" s="785"/>
      <c r="AQ175" s="785"/>
      <c r="AR175" s="785"/>
      <c r="AS175" s="785"/>
      <c r="AT175" s="785"/>
      <c r="AV175" s="864"/>
      <c r="AW175" s="865"/>
      <c r="AX175" s="866"/>
      <c r="AY175" s="866"/>
      <c r="AZ175" s="867"/>
      <c r="BB175" s="793">
        <f t="shared" si="46"/>
        <v>0</v>
      </c>
      <c r="BC175" s="791">
        <f t="shared" si="47"/>
        <v>0</v>
      </c>
      <c r="BF175" s="819"/>
      <c r="BH175" s="793">
        <f t="shared" si="48"/>
        <v>0</v>
      </c>
      <c r="BI175" s="807">
        <f t="shared" si="49"/>
        <v>0</v>
      </c>
      <c r="BL175" s="807"/>
      <c r="BQ175" s="791"/>
      <c r="BR175" s="791"/>
      <c r="BS175" s="791"/>
      <c r="BT175" s="791"/>
      <c r="CA175" s="797"/>
      <c r="CB175" s="803"/>
      <c r="CC175" s="804"/>
    </row>
    <row r="176" spans="2:81" x14ac:dyDescent="0.25">
      <c r="B176" s="180"/>
      <c r="C176" s="179"/>
      <c r="D176" s="569"/>
      <c r="E176" s="492"/>
      <c r="F176" s="169"/>
      <c r="N176" s="517"/>
      <c r="O176" s="181"/>
      <c r="P176" s="226"/>
      <c r="Q176" s="179"/>
      <c r="R176" s="165" t="s">
        <v>21</v>
      </c>
      <c r="S176" s="179"/>
      <c r="T176" s="165" t="s">
        <v>56</v>
      </c>
      <c r="U176" s="196" t="str">
        <f t="shared" si="59"/>
        <v>-</v>
      </c>
      <c r="V176" s="168" t="str">
        <f t="shared" si="55"/>
        <v>-</v>
      </c>
      <c r="W176" s="168" t="str">
        <f t="shared" si="56"/>
        <v>-</v>
      </c>
      <c r="X176" s="168" t="str">
        <f t="shared" si="57"/>
        <v>-</v>
      </c>
      <c r="Y176" s="168" t="str">
        <f t="shared" si="58"/>
        <v>-</v>
      </c>
      <c r="AD176" s="608" t="str">
        <f t="shared" si="44"/>
        <v>-</v>
      </c>
      <c r="AE176" s="607" t="str">
        <f t="shared" si="45"/>
        <v>-</v>
      </c>
      <c r="AF176" s="196" t="str">
        <f t="shared" si="54"/>
        <v>-</v>
      </c>
      <c r="AG176" s="168" t="str">
        <f t="shared" si="50"/>
        <v>-</v>
      </c>
      <c r="AH176" s="168" t="str">
        <f t="shared" si="51"/>
        <v>-</v>
      </c>
      <c r="AI176" s="168" t="str">
        <f t="shared" si="52"/>
        <v>-</v>
      </c>
      <c r="AJ176" s="168" t="str">
        <f t="shared" si="53"/>
        <v>-</v>
      </c>
      <c r="AK176" s="198"/>
      <c r="AM176" s="785"/>
      <c r="AN176" s="785"/>
      <c r="AO176" s="785"/>
      <c r="AP176" s="785"/>
      <c r="AQ176" s="785"/>
      <c r="AR176" s="785"/>
      <c r="AS176" s="785"/>
      <c r="AT176" s="785"/>
      <c r="AV176" s="864"/>
      <c r="AW176" s="865"/>
      <c r="AX176" s="866"/>
      <c r="AY176" s="866"/>
      <c r="AZ176" s="867"/>
      <c r="BB176" s="793">
        <f t="shared" si="46"/>
        <v>0</v>
      </c>
      <c r="BC176" s="791">
        <f t="shared" si="47"/>
        <v>0</v>
      </c>
      <c r="BF176" s="819"/>
      <c r="BH176" s="793">
        <f t="shared" si="48"/>
        <v>0</v>
      </c>
      <c r="BI176" s="807">
        <f t="shared" si="49"/>
        <v>0</v>
      </c>
      <c r="BL176" s="807"/>
      <c r="BQ176" s="791"/>
      <c r="BR176" s="791"/>
      <c r="BS176" s="791"/>
      <c r="BT176" s="791"/>
      <c r="CA176" s="797"/>
      <c r="CB176" s="803"/>
      <c r="CC176" s="804"/>
    </row>
    <row r="177" spans="2:81" x14ac:dyDescent="0.25">
      <c r="B177" s="180"/>
      <c r="C177" s="179"/>
      <c r="D177" s="569"/>
      <c r="E177" s="492"/>
      <c r="F177" s="169"/>
      <c r="N177" s="517"/>
      <c r="O177" s="181"/>
      <c r="P177" s="226"/>
      <c r="Q177" s="179"/>
      <c r="R177" s="165" t="s">
        <v>21</v>
      </c>
      <c r="S177" s="179"/>
      <c r="T177" s="165" t="s">
        <v>56</v>
      </c>
      <c r="U177" s="196" t="str">
        <f t="shared" si="59"/>
        <v>-</v>
      </c>
      <c r="V177" s="168" t="str">
        <f t="shared" si="55"/>
        <v>-</v>
      </c>
      <c r="W177" s="168" t="str">
        <f t="shared" si="56"/>
        <v>-</v>
      </c>
      <c r="X177" s="168" t="str">
        <f t="shared" si="57"/>
        <v>-</v>
      </c>
      <c r="Y177" s="168" t="str">
        <f t="shared" si="58"/>
        <v>-</v>
      </c>
      <c r="AD177" s="608" t="str">
        <f t="shared" ref="AD177:AD240" si="60">IF(AM174="", "-", AM174)</f>
        <v>-</v>
      </c>
      <c r="AE177" s="607" t="str">
        <f t="shared" ref="AE177:AE240" si="61">IF(AT174="", "-", AT174)</f>
        <v>-</v>
      </c>
      <c r="AF177" s="196" t="str">
        <f t="shared" si="54"/>
        <v>-</v>
      </c>
      <c r="AG177" s="168" t="str">
        <f t="shared" si="50"/>
        <v>-</v>
      </c>
      <c r="AH177" s="168" t="str">
        <f t="shared" si="51"/>
        <v>-</v>
      </c>
      <c r="AI177" s="168" t="str">
        <f t="shared" si="52"/>
        <v>-</v>
      </c>
      <c r="AJ177" s="168" t="str">
        <f t="shared" si="53"/>
        <v>-</v>
      </c>
      <c r="AK177" s="198"/>
      <c r="AM177" s="785"/>
      <c r="AN177" s="785"/>
      <c r="AO177" s="785"/>
      <c r="AP177" s="785"/>
      <c r="AQ177" s="785"/>
      <c r="AR177" s="785"/>
      <c r="AS177" s="785"/>
      <c r="AT177" s="785"/>
      <c r="AV177" s="864"/>
      <c r="AW177" s="865"/>
      <c r="AX177" s="866"/>
      <c r="AY177" s="866"/>
      <c r="AZ177" s="867"/>
      <c r="BB177" s="793">
        <f t="shared" si="46"/>
        <v>0</v>
      </c>
      <c r="BC177" s="791">
        <f t="shared" si="47"/>
        <v>0</v>
      </c>
      <c r="BF177" s="819"/>
      <c r="BH177" s="793">
        <f t="shared" si="48"/>
        <v>0</v>
      </c>
      <c r="BI177" s="807">
        <f t="shared" si="49"/>
        <v>0</v>
      </c>
      <c r="BL177" s="807"/>
      <c r="BQ177" s="791"/>
      <c r="BR177" s="791"/>
      <c r="BS177" s="791"/>
      <c r="BT177" s="791"/>
      <c r="CA177" s="797"/>
      <c r="CB177" s="803"/>
      <c r="CC177" s="804"/>
    </row>
    <row r="178" spans="2:81" x14ac:dyDescent="0.25">
      <c r="B178" s="180"/>
      <c r="C178" s="179"/>
      <c r="D178" s="569"/>
      <c r="E178" s="492"/>
      <c r="F178" s="169"/>
      <c r="N178" s="517"/>
      <c r="O178" s="181"/>
      <c r="P178" s="226"/>
      <c r="Q178" s="179"/>
      <c r="R178" s="165" t="s">
        <v>21</v>
      </c>
      <c r="S178" s="179"/>
      <c r="T178" s="165" t="s">
        <v>56</v>
      </c>
      <c r="U178" s="196" t="str">
        <f t="shared" si="59"/>
        <v>-</v>
      </c>
      <c r="V178" s="168" t="str">
        <f t="shared" si="55"/>
        <v>-</v>
      </c>
      <c r="W178" s="168" t="str">
        <f t="shared" si="56"/>
        <v>-</v>
      </c>
      <c r="X178" s="168" t="str">
        <f t="shared" si="57"/>
        <v>-</v>
      </c>
      <c r="Y178" s="168" t="str">
        <f t="shared" si="58"/>
        <v>-</v>
      </c>
      <c r="AD178" s="608" t="str">
        <f t="shared" si="60"/>
        <v>-</v>
      </c>
      <c r="AE178" s="607" t="str">
        <f t="shared" si="61"/>
        <v>-</v>
      </c>
      <c r="AF178" s="196" t="str">
        <f t="shared" si="54"/>
        <v>-</v>
      </c>
      <c r="AG178" s="168" t="str">
        <f t="shared" si="50"/>
        <v>-</v>
      </c>
      <c r="AH178" s="168" t="str">
        <f t="shared" si="51"/>
        <v>-</v>
      </c>
      <c r="AI178" s="168" t="str">
        <f t="shared" si="52"/>
        <v>-</v>
      </c>
      <c r="AJ178" s="168" t="str">
        <f t="shared" si="53"/>
        <v>-</v>
      </c>
      <c r="AK178" s="198"/>
      <c r="AM178" s="785"/>
      <c r="AN178" s="785"/>
      <c r="AO178" s="785"/>
      <c r="AP178" s="785"/>
      <c r="AQ178" s="785"/>
      <c r="AR178" s="785"/>
      <c r="AS178" s="785"/>
      <c r="AT178" s="785"/>
      <c r="AV178" s="864"/>
      <c r="AW178" s="865"/>
      <c r="AX178" s="866"/>
      <c r="AY178" s="866"/>
      <c r="AZ178" s="867"/>
      <c r="BB178" s="793">
        <f t="shared" si="46"/>
        <v>0</v>
      </c>
      <c r="BC178" s="791">
        <f t="shared" si="47"/>
        <v>0</v>
      </c>
      <c r="BF178" s="819"/>
      <c r="BH178" s="793">
        <f t="shared" si="48"/>
        <v>0</v>
      </c>
      <c r="BI178" s="807">
        <f t="shared" si="49"/>
        <v>0</v>
      </c>
      <c r="BL178" s="807"/>
      <c r="BQ178" s="791"/>
      <c r="BR178" s="791"/>
      <c r="BS178" s="791"/>
      <c r="BT178" s="791"/>
      <c r="CA178" s="797"/>
      <c r="CB178" s="803"/>
      <c r="CC178" s="804"/>
    </row>
    <row r="179" spans="2:81" x14ac:dyDescent="0.25">
      <c r="B179" s="180"/>
      <c r="C179" s="179"/>
      <c r="D179" s="569"/>
      <c r="E179" s="492"/>
      <c r="F179" s="169"/>
      <c r="N179" s="517"/>
      <c r="O179" s="181"/>
      <c r="P179" s="226"/>
      <c r="Q179" s="179"/>
      <c r="R179" s="165" t="s">
        <v>21</v>
      </c>
      <c r="S179" s="179"/>
      <c r="T179" s="165" t="s">
        <v>56</v>
      </c>
      <c r="U179" s="196" t="str">
        <f t="shared" si="59"/>
        <v>-</v>
      </c>
      <c r="V179" s="168" t="str">
        <f t="shared" si="55"/>
        <v>-</v>
      </c>
      <c r="W179" s="168" t="str">
        <f t="shared" si="56"/>
        <v>-</v>
      </c>
      <c r="X179" s="168" t="str">
        <f t="shared" si="57"/>
        <v>-</v>
      </c>
      <c r="Y179" s="168" t="str">
        <f t="shared" si="58"/>
        <v>-</v>
      </c>
      <c r="AD179" s="608" t="str">
        <f t="shared" si="60"/>
        <v>-</v>
      </c>
      <c r="AE179" s="607" t="str">
        <f t="shared" si="61"/>
        <v>-</v>
      </c>
      <c r="AF179" s="196" t="str">
        <f t="shared" si="54"/>
        <v>-</v>
      </c>
      <c r="AG179" s="168" t="str">
        <f t="shared" si="50"/>
        <v>-</v>
      </c>
      <c r="AH179" s="168" t="str">
        <f t="shared" si="51"/>
        <v>-</v>
      </c>
      <c r="AI179" s="168" t="str">
        <f t="shared" si="52"/>
        <v>-</v>
      </c>
      <c r="AJ179" s="168" t="str">
        <f t="shared" si="53"/>
        <v>-</v>
      </c>
      <c r="AK179" s="198"/>
      <c r="AM179" s="785"/>
      <c r="AN179" s="785"/>
      <c r="AO179" s="785"/>
      <c r="AP179" s="785"/>
      <c r="AQ179" s="785"/>
      <c r="AR179" s="785"/>
      <c r="AS179" s="785"/>
      <c r="AT179" s="785"/>
      <c r="AV179" s="864"/>
      <c r="AW179" s="865"/>
      <c r="AX179" s="866"/>
      <c r="AY179" s="866"/>
      <c r="AZ179" s="867"/>
      <c r="BB179" s="793">
        <f t="shared" si="46"/>
        <v>0</v>
      </c>
      <c r="BC179" s="791">
        <f t="shared" si="47"/>
        <v>0</v>
      </c>
      <c r="BF179" s="819"/>
      <c r="BH179" s="793">
        <f t="shared" si="48"/>
        <v>0</v>
      </c>
      <c r="BI179" s="807">
        <f t="shared" si="49"/>
        <v>0</v>
      </c>
      <c r="BL179" s="807"/>
      <c r="BQ179" s="791"/>
      <c r="BR179" s="791"/>
      <c r="BS179" s="791"/>
      <c r="BT179" s="791"/>
      <c r="CA179" s="797"/>
      <c r="CB179" s="803"/>
      <c r="CC179" s="804"/>
    </row>
    <row r="180" spans="2:81" x14ac:dyDescent="0.25">
      <c r="B180" s="180"/>
      <c r="C180" s="179"/>
      <c r="D180" s="569"/>
      <c r="E180" s="492"/>
      <c r="F180" s="169"/>
      <c r="N180" s="517"/>
      <c r="O180" s="181"/>
      <c r="P180" s="226"/>
      <c r="Q180" s="179"/>
      <c r="R180" s="165" t="s">
        <v>21</v>
      </c>
      <c r="S180" s="179"/>
      <c r="T180" s="165" t="s">
        <v>56</v>
      </c>
      <c r="U180" s="196" t="str">
        <f t="shared" si="59"/>
        <v>-</v>
      </c>
      <c r="V180" s="168" t="str">
        <f t="shared" si="55"/>
        <v>-</v>
      </c>
      <c r="W180" s="168" t="str">
        <f t="shared" si="56"/>
        <v>-</v>
      </c>
      <c r="X180" s="168" t="str">
        <f t="shared" si="57"/>
        <v>-</v>
      </c>
      <c r="Y180" s="168" t="str">
        <f t="shared" si="58"/>
        <v>-</v>
      </c>
      <c r="AD180" s="608" t="str">
        <f t="shared" si="60"/>
        <v>-</v>
      </c>
      <c r="AE180" s="607" t="str">
        <f t="shared" si="61"/>
        <v>-</v>
      </c>
      <c r="AF180" s="196" t="str">
        <f t="shared" si="54"/>
        <v>-</v>
      </c>
      <c r="AG180" s="168" t="str">
        <f t="shared" si="50"/>
        <v>-</v>
      </c>
      <c r="AH180" s="168" t="str">
        <f t="shared" si="51"/>
        <v>-</v>
      </c>
      <c r="AI180" s="168" t="str">
        <f t="shared" si="52"/>
        <v>-</v>
      </c>
      <c r="AJ180" s="168" t="str">
        <f t="shared" si="53"/>
        <v>-</v>
      </c>
      <c r="AK180" s="198"/>
      <c r="AM180" s="785"/>
      <c r="AN180" s="785"/>
      <c r="AO180" s="785"/>
      <c r="AP180" s="785"/>
      <c r="AQ180" s="785"/>
      <c r="AR180" s="785"/>
      <c r="AS180" s="785"/>
      <c r="AT180" s="785"/>
      <c r="AV180" s="864"/>
      <c r="AW180" s="865"/>
      <c r="AX180" s="866"/>
      <c r="AY180" s="866"/>
      <c r="AZ180" s="867"/>
      <c r="BB180" s="793">
        <f t="shared" si="46"/>
        <v>0</v>
      </c>
      <c r="BC180" s="791">
        <f t="shared" si="47"/>
        <v>0</v>
      </c>
      <c r="BF180" s="819"/>
      <c r="BH180" s="793">
        <f t="shared" si="48"/>
        <v>0</v>
      </c>
      <c r="BI180" s="807">
        <f t="shared" si="49"/>
        <v>0</v>
      </c>
      <c r="BL180" s="807"/>
      <c r="BQ180" s="791"/>
      <c r="BR180" s="791"/>
      <c r="BS180" s="791"/>
      <c r="BT180" s="791"/>
      <c r="CA180" s="797"/>
      <c r="CB180" s="803"/>
      <c r="CC180" s="804"/>
    </row>
    <row r="181" spans="2:81" x14ac:dyDescent="0.25">
      <c r="B181" s="180"/>
      <c r="C181" s="179"/>
      <c r="D181" s="569"/>
      <c r="E181" s="492"/>
      <c r="F181" s="169"/>
      <c r="N181" s="517"/>
      <c r="O181" s="181"/>
      <c r="P181" s="226"/>
      <c r="Q181" s="179"/>
      <c r="R181" s="165" t="s">
        <v>21</v>
      </c>
      <c r="S181" s="179"/>
      <c r="T181" s="165" t="s">
        <v>56</v>
      </c>
      <c r="U181" s="196" t="str">
        <f t="shared" si="59"/>
        <v>-</v>
      </c>
      <c r="V181" s="168" t="str">
        <f t="shared" si="55"/>
        <v>-</v>
      </c>
      <c r="W181" s="168" t="str">
        <f t="shared" si="56"/>
        <v>-</v>
      </c>
      <c r="X181" s="168" t="str">
        <f t="shared" si="57"/>
        <v>-</v>
      </c>
      <c r="Y181" s="168" t="str">
        <f t="shared" si="58"/>
        <v>-</v>
      </c>
      <c r="AD181" s="608" t="str">
        <f t="shared" si="60"/>
        <v>-</v>
      </c>
      <c r="AE181" s="607" t="str">
        <f t="shared" si="61"/>
        <v>-</v>
      </c>
      <c r="AF181" s="196" t="str">
        <f t="shared" si="54"/>
        <v>-</v>
      </c>
      <c r="AG181" s="168" t="str">
        <f t="shared" si="50"/>
        <v>-</v>
      </c>
      <c r="AH181" s="168" t="str">
        <f t="shared" si="51"/>
        <v>-</v>
      </c>
      <c r="AI181" s="168" t="str">
        <f t="shared" si="52"/>
        <v>-</v>
      </c>
      <c r="AJ181" s="168" t="str">
        <f t="shared" si="53"/>
        <v>-</v>
      </c>
      <c r="AK181" s="198"/>
      <c r="AM181" s="785"/>
      <c r="AN181" s="785"/>
      <c r="AO181" s="785"/>
      <c r="AP181" s="785"/>
      <c r="AQ181" s="785"/>
      <c r="AR181" s="785"/>
      <c r="AS181" s="785"/>
      <c r="AT181" s="785"/>
      <c r="AV181" s="864"/>
      <c r="AW181" s="865"/>
      <c r="AX181" s="866"/>
      <c r="AY181" s="866"/>
      <c r="AZ181" s="867"/>
      <c r="BB181" s="793">
        <f t="shared" si="46"/>
        <v>0</v>
      </c>
      <c r="BC181" s="791">
        <f t="shared" si="47"/>
        <v>0</v>
      </c>
      <c r="BF181" s="819"/>
      <c r="BH181" s="793">
        <f t="shared" si="48"/>
        <v>0</v>
      </c>
      <c r="BI181" s="807">
        <f t="shared" si="49"/>
        <v>0</v>
      </c>
      <c r="BL181" s="807"/>
      <c r="BQ181" s="791"/>
      <c r="BR181" s="791"/>
      <c r="BS181" s="791"/>
      <c r="BT181" s="791"/>
      <c r="CA181" s="797"/>
      <c r="CB181" s="803"/>
      <c r="CC181" s="804"/>
    </row>
    <row r="182" spans="2:81" x14ac:dyDescent="0.25">
      <c r="B182" s="180"/>
      <c r="C182" s="179"/>
      <c r="D182" s="569"/>
      <c r="E182" s="492"/>
      <c r="F182" s="169"/>
      <c r="N182" s="517"/>
      <c r="O182" s="181"/>
      <c r="P182" s="226"/>
      <c r="Q182" s="179"/>
      <c r="R182" s="165" t="s">
        <v>21</v>
      </c>
      <c r="S182" s="179"/>
      <c r="T182" s="165" t="s">
        <v>56</v>
      </c>
      <c r="U182" s="196" t="str">
        <f t="shared" si="59"/>
        <v>-</v>
      </c>
      <c r="V182" s="168" t="str">
        <f t="shared" si="55"/>
        <v>-</v>
      </c>
      <c r="W182" s="168" t="str">
        <f t="shared" si="56"/>
        <v>-</v>
      </c>
      <c r="X182" s="168" t="str">
        <f t="shared" si="57"/>
        <v>-</v>
      </c>
      <c r="Y182" s="168" t="str">
        <f t="shared" si="58"/>
        <v>-</v>
      </c>
      <c r="AD182" s="608" t="str">
        <f t="shared" si="60"/>
        <v>-</v>
      </c>
      <c r="AE182" s="607" t="str">
        <f t="shared" si="61"/>
        <v>-</v>
      </c>
      <c r="AF182" s="196" t="str">
        <f t="shared" si="54"/>
        <v>-</v>
      </c>
      <c r="AG182" s="168" t="str">
        <f t="shared" si="50"/>
        <v>-</v>
      </c>
      <c r="AH182" s="168" t="str">
        <f t="shared" si="51"/>
        <v>-</v>
      </c>
      <c r="AI182" s="168" t="str">
        <f t="shared" si="52"/>
        <v>-</v>
      </c>
      <c r="AJ182" s="168" t="str">
        <f t="shared" si="53"/>
        <v>-</v>
      </c>
      <c r="AK182" s="198"/>
      <c r="AM182" s="785"/>
      <c r="AN182" s="785"/>
      <c r="AO182" s="785"/>
      <c r="AP182" s="785"/>
      <c r="AQ182" s="785"/>
      <c r="AR182" s="785"/>
      <c r="AS182" s="785"/>
      <c r="AT182" s="785"/>
      <c r="AV182" s="864"/>
      <c r="AW182" s="865"/>
      <c r="AX182" s="866"/>
      <c r="AY182" s="866"/>
      <c r="AZ182" s="867"/>
      <c r="BB182" s="793">
        <f t="shared" si="46"/>
        <v>0</v>
      </c>
      <c r="BC182" s="791">
        <f t="shared" si="47"/>
        <v>0</v>
      </c>
      <c r="BF182" s="819"/>
      <c r="BH182" s="793">
        <f t="shared" si="48"/>
        <v>0</v>
      </c>
      <c r="BI182" s="807">
        <f t="shared" si="49"/>
        <v>0</v>
      </c>
      <c r="BL182" s="807"/>
      <c r="BQ182" s="791"/>
      <c r="BR182" s="791"/>
      <c r="BS182" s="791"/>
      <c r="BT182" s="791"/>
      <c r="CA182" s="797"/>
      <c r="CB182" s="803"/>
      <c r="CC182" s="804"/>
    </row>
    <row r="183" spans="2:81" x14ac:dyDescent="0.25">
      <c r="B183" s="180"/>
      <c r="C183" s="179"/>
      <c r="D183" s="569"/>
      <c r="E183" s="492"/>
      <c r="F183" s="169"/>
      <c r="N183" s="517"/>
      <c r="O183" s="181"/>
      <c r="P183" s="226"/>
      <c r="Q183" s="179"/>
      <c r="R183" s="165" t="s">
        <v>21</v>
      </c>
      <c r="S183" s="179"/>
      <c r="T183" s="165" t="s">
        <v>56</v>
      </c>
      <c r="U183" s="196" t="str">
        <f t="shared" si="59"/>
        <v>-</v>
      </c>
      <c r="V183" s="168" t="str">
        <f t="shared" si="55"/>
        <v>-</v>
      </c>
      <c r="W183" s="168" t="str">
        <f t="shared" si="56"/>
        <v>-</v>
      </c>
      <c r="X183" s="168" t="str">
        <f t="shared" si="57"/>
        <v>-</v>
      </c>
      <c r="Y183" s="168" t="str">
        <f t="shared" si="58"/>
        <v>-</v>
      </c>
      <c r="AD183" s="608" t="str">
        <f t="shared" si="60"/>
        <v>-</v>
      </c>
      <c r="AE183" s="607" t="str">
        <f t="shared" si="61"/>
        <v>-</v>
      </c>
      <c r="AF183" s="196" t="str">
        <f t="shared" si="54"/>
        <v>-</v>
      </c>
      <c r="AG183" s="168" t="str">
        <f t="shared" si="50"/>
        <v>-</v>
      </c>
      <c r="AH183" s="168" t="str">
        <f t="shared" si="51"/>
        <v>-</v>
      </c>
      <c r="AI183" s="168" t="str">
        <f t="shared" si="52"/>
        <v>-</v>
      </c>
      <c r="AJ183" s="168" t="str">
        <f t="shared" si="53"/>
        <v>-</v>
      </c>
      <c r="AK183" s="198"/>
      <c r="AM183" s="785"/>
      <c r="AN183" s="785"/>
      <c r="AO183" s="785"/>
      <c r="AP183" s="785"/>
      <c r="AQ183" s="785"/>
      <c r="AR183" s="785"/>
      <c r="AS183" s="785"/>
      <c r="AT183" s="785"/>
      <c r="AV183" s="864"/>
      <c r="AW183" s="865"/>
      <c r="AX183" s="866"/>
      <c r="AY183" s="866"/>
      <c r="AZ183" s="867"/>
      <c r="BB183" s="793">
        <f t="shared" si="46"/>
        <v>0</v>
      </c>
      <c r="BC183" s="791">
        <f t="shared" si="47"/>
        <v>0</v>
      </c>
      <c r="BF183" s="819"/>
      <c r="BH183" s="793">
        <f t="shared" si="48"/>
        <v>0</v>
      </c>
      <c r="BI183" s="807">
        <f t="shared" si="49"/>
        <v>0</v>
      </c>
      <c r="BL183" s="807"/>
      <c r="BQ183" s="791"/>
      <c r="BR183" s="791"/>
      <c r="BS183" s="791"/>
      <c r="BT183" s="791"/>
      <c r="CA183" s="797"/>
      <c r="CB183" s="803"/>
      <c r="CC183" s="804"/>
    </row>
    <row r="184" spans="2:81" x14ac:dyDescent="0.25">
      <c r="B184" s="180"/>
      <c r="C184" s="179"/>
      <c r="D184" s="569"/>
      <c r="E184" s="492"/>
      <c r="F184" s="169"/>
      <c r="N184" s="517"/>
      <c r="O184" s="181"/>
      <c r="P184" s="226"/>
      <c r="Q184" s="179"/>
      <c r="R184" s="165" t="s">
        <v>21</v>
      </c>
      <c r="S184" s="179"/>
      <c r="T184" s="165" t="s">
        <v>56</v>
      </c>
      <c r="U184" s="196" t="str">
        <f t="shared" si="59"/>
        <v>-</v>
      </c>
      <c r="V184" s="168" t="str">
        <f t="shared" si="55"/>
        <v>-</v>
      </c>
      <c r="W184" s="168" t="str">
        <f t="shared" si="56"/>
        <v>-</v>
      </c>
      <c r="X184" s="168" t="str">
        <f t="shared" si="57"/>
        <v>-</v>
      </c>
      <c r="Y184" s="168" t="str">
        <f t="shared" si="58"/>
        <v>-</v>
      </c>
      <c r="AD184" s="608" t="str">
        <f t="shared" si="60"/>
        <v>-</v>
      </c>
      <c r="AE184" s="607" t="str">
        <f t="shared" si="61"/>
        <v>-</v>
      </c>
      <c r="AF184" s="196" t="str">
        <f t="shared" si="54"/>
        <v>-</v>
      </c>
      <c r="AG184" s="168" t="str">
        <f t="shared" si="50"/>
        <v>-</v>
      </c>
      <c r="AH184" s="168" t="str">
        <f t="shared" si="51"/>
        <v>-</v>
      </c>
      <c r="AI184" s="168" t="str">
        <f t="shared" si="52"/>
        <v>-</v>
      </c>
      <c r="AJ184" s="168" t="str">
        <f t="shared" si="53"/>
        <v>-</v>
      </c>
      <c r="AK184" s="198"/>
      <c r="AM184" s="785"/>
      <c r="AN184" s="785"/>
      <c r="AO184" s="785"/>
      <c r="AP184" s="785"/>
      <c r="AQ184" s="785"/>
      <c r="AR184" s="785"/>
      <c r="AS184" s="785"/>
      <c r="AT184" s="785"/>
      <c r="AV184" s="864"/>
      <c r="AW184" s="865"/>
      <c r="AX184" s="866"/>
      <c r="AY184" s="866"/>
      <c r="AZ184" s="867"/>
      <c r="BB184" s="793">
        <f t="shared" si="46"/>
        <v>0</v>
      </c>
      <c r="BC184" s="791">
        <f t="shared" si="47"/>
        <v>0</v>
      </c>
      <c r="BF184" s="819"/>
      <c r="BH184" s="793">
        <f t="shared" si="48"/>
        <v>0</v>
      </c>
      <c r="BI184" s="807">
        <f t="shared" si="49"/>
        <v>0</v>
      </c>
      <c r="BL184" s="807"/>
      <c r="BQ184" s="791"/>
      <c r="BR184" s="791"/>
      <c r="BS184" s="791"/>
      <c r="BT184" s="791"/>
      <c r="CA184" s="797"/>
      <c r="CB184" s="803"/>
      <c r="CC184" s="804"/>
    </row>
    <row r="185" spans="2:81" x14ac:dyDescent="0.25">
      <c r="B185" s="180"/>
      <c r="C185" s="179"/>
      <c r="D185" s="569"/>
      <c r="E185" s="492"/>
      <c r="F185" s="169"/>
      <c r="N185" s="517"/>
      <c r="O185" s="181"/>
      <c r="P185" s="226"/>
      <c r="Q185" s="179"/>
      <c r="R185" s="165" t="s">
        <v>21</v>
      </c>
      <c r="S185" s="179"/>
      <c r="T185" s="165" t="s">
        <v>56</v>
      </c>
      <c r="U185" s="196" t="str">
        <f t="shared" si="59"/>
        <v>-</v>
      </c>
      <c r="V185" s="168" t="str">
        <f t="shared" si="55"/>
        <v>-</v>
      </c>
      <c r="W185" s="168" t="str">
        <f t="shared" si="56"/>
        <v>-</v>
      </c>
      <c r="X185" s="168" t="str">
        <f t="shared" si="57"/>
        <v>-</v>
      </c>
      <c r="Y185" s="168" t="str">
        <f t="shared" si="58"/>
        <v>-</v>
      </c>
      <c r="AD185" s="608" t="str">
        <f t="shared" si="60"/>
        <v>-</v>
      </c>
      <c r="AE185" s="607" t="str">
        <f t="shared" si="61"/>
        <v>-</v>
      </c>
      <c r="AF185" s="196" t="str">
        <f t="shared" si="54"/>
        <v>-</v>
      </c>
      <c r="AG185" s="168" t="str">
        <f t="shared" si="50"/>
        <v>-</v>
      </c>
      <c r="AH185" s="168" t="str">
        <f t="shared" si="51"/>
        <v>-</v>
      </c>
      <c r="AI185" s="168" t="str">
        <f t="shared" si="52"/>
        <v>-</v>
      </c>
      <c r="AJ185" s="168" t="str">
        <f t="shared" si="53"/>
        <v>-</v>
      </c>
      <c r="AK185" s="198"/>
      <c r="AM185" s="785"/>
      <c r="AN185" s="785"/>
      <c r="AO185" s="785"/>
      <c r="AP185" s="785"/>
      <c r="AQ185" s="785"/>
      <c r="AR185" s="785"/>
      <c r="AS185" s="785"/>
      <c r="AT185" s="785"/>
      <c r="AV185" s="864"/>
      <c r="AW185" s="865"/>
      <c r="AX185" s="866"/>
      <c r="AY185" s="866"/>
      <c r="AZ185" s="867"/>
      <c r="BB185" s="793">
        <f t="shared" si="46"/>
        <v>0</v>
      </c>
      <c r="BC185" s="791">
        <f t="shared" si="47"/>
        <v>0</v>
      </c>
      <c r="BF185" s="819"/>
      <c r="BH185" s="793">
        <f t="shared" si="48"/>
        <v>0</v>
      </c>
      <c r="BI185" s="807">
        <f t="shared" si="49"/>
        <v>0</v>
      </c>
      <c r="BL185" s="807"/>
      <c r="BQ185" s="791"/>
      <c r="BR185" s="791"/>
      <c r="BS185" s="791"/>
      <c r="BT185" s="791"/>
      <c r="CA185" s="797"/>
      <c r="CB185" s="803"/>
      <c r="CC185" s="804"/>
    </row>
    <row r="186" spans="2:81" x14ac:dyDescent="0.25">
      <c r="B186" s="180"/>
      <c r="C186" s="179"/>
      <c r="D186" s="569"/>
      <c r="E186" s="492"/>
      <c r="F186" s="169"/>
      <c r="N186" s="517"/>
      <c r="O186" s="181"/>
      <c r="P186" s="226"/>
      <c r="Q186" s="179"/>
      <c r="R186" s="165" t="s">
        <v>21</v>
      </c>
      <c r="S186" s="179"/>
      <c r="T186" s="165" t="s">
        <v>56</v>
      </c>
      <c r="U186" s="196" t="str">
        <f t="shared" si="59"/>
        <v>-</v>
      </c>
      <c r="V186" s="168" t="str">
        <f t="shared" si="55"/>
        <v>-</v>
      </c>
      <c r="W186" s="168" t="str">
        <f t="shared" si="56"/>
        <v>-</v>
      </c>
      <c r="X186" s="168" t="str">
        <f t="shared" si="57"/>
        <v>-</v>
      </c>
      <c r="Y186" s="168" t="str">
        <f t="shared" si="58"/>
        <v>-</v>
      </c>
      <c r="AD186" s="608" t="str">
        <f t="shared" si="60"/>
        <v>-</v>
      </c>
      <c r="AE186" s="607" t="str">
        <f t="shared" si="61"/>
        <v>-</v>
      </c>
      <c r="AF186" s="196" t="str">
        <f t="shared" si="54"/>
        <v>-</v>
      </c>
      <c r="AG186" s="168" t="str">
        <f t="shared" si="50"/>
        <v>-</v>
      </c>
      <c r="AH186" s="168" t="str">
        <f t="shared" si="51"/>
        <v>-</v>
      </c>
      <c r="AI186" s="168" t="str">
        <f t="shared" si="52"/>
        <v>-</v>
      </c>
      <c r="AJ186" s="168" t="str">
        <f t="shared" si="53"/>
        <v>-</v>
      </c>
      <c r="AK186" s="198"/>
      <c r="AM186" s="785"/>
      <c r="AN186" s="785"/>
      <c r="AO186" s="785"/>
      <c r="AP186" s="785"/>
      <c r="AQ186" s="785"/>
      <c r="AR186" s="785"/>
      <c r="AS186" s="785"/>
      <c r="AT186" s="785"/>
      <c r="AV186" s="864"/>
      <c r="AW186" s="865"/>
      <c r="AX186" s="866"/>
      <c r="AY186" s="866"/>
      <c r="AZ186" s="867"/>
      <c r="BB186" s="793">
        <f t="shared" si="46"/>
        <v>0</v>
      </c>
      <c r="BC186" s="791">
        <f t="shared" si="47"/>
        <v>0</v>
      </c>
      <c r="BF186" s="819"/>
      <c r="BH186" s="793">
        <f t="shared" si="48"/>
        <v>0</v>
      </c>
      <c r="BI186" s="807">
        <f t="shared" si="49"/>
        <v>0</v>
      </c>
      <c r="BL186" s="807"/>
      <c r="BQ186" s="791"/>
      <c r="BR186" s="791"/>
      <c r="BS186" s="791"/>
      <c r="BT186" s="791"/>
      <c r="CA186" s="797"/>
      <c r="CB186" s="803"/>
      <c r="CC186" s="804"/>
    </row>
    <row r="187" spans="2:81" x14ac:dyDescent="0.25">
      <c r="B187" s="180"/>
      <c r="C187" s="179"/>
      <c r="D187" s="569"/>
      <c r="E187" s="492"/>
      <c r="F187" s="169"/>
      <c r="N187" s="517"/>
      <c r="O187" s="181"/>
      <c r="P187" s="226"/>
      <c r="Q187" s="179"/>
      <c r="R187" s="165" t="s">
        <v>21</v>
      </c>
      <c r="S187" s="179"/>
      <c r="T187" s="165" t="s">
        <v>56</v>
      </c>
      <c r="U187" s="196" t="str">
        <f t="shared" si="59"/>
        <v>-</v>
      </c>
      <c r="V187" s="168" t="str">
        <f t="shared" si="55"/>
        <v>-</v>
      </c>
      <c r="W187" s="168" t="str">
        <f t="shared" si="56"/>
        <v>-</v>
      </c>
      <c r="X187" s="168" t="str">
        <f t="shared" si="57"/>
        <v>-</v>
      </c>
      <c r="Y187" s="168" t="str">
        <f t="shared" si="58"/>
        <v>-</v>
      </c>
      <c r="AD187" s="608" t="str">
        <f t="shared" si="60"/>
        <v>-</v>
      </c>
      <c r="AE187" s="607" t="str">
        <f t="shared" si="61"/>
        <v>-</v>
      </c>
      <c r="AF187" s="196" t="str">
        <f t="shared" si="54"/>
        <v>-</v>
      </c>
      <c r="AG187" s="168" t="str">
        <f t="shared" si="50"/>
        <v>-</v>
      </c>
      <c r="AH187" s="168" t="str">
        <f t="shared" si="51"/>
        <v>-</v>
      </c>
      <c r="AI187" s="168" t="str">
        <f t="shared" si="52"/>
        <v>-</v>
      </c>
      <c r="AJ187" s="168" t="str">
        <f t="shared" si="53"/>
        <v>-</v>
      </c>
      <c r="AK187" s="198"/>
      <c r="AM187" s="785"/>
      <c r="AN187" s="785"/>
      <c r="AO187" s="785"/>
      <c r="AP187" s="785"/>
      <c r="AQ187" s="785"/>
      <c r="AR187" s="785"/>
      <c r="AS187" s="785"/>
      <c r="AT187" s="785"/>
      <c r="AV187" s="864"/>
      <c r="AW187" s="865"/>
      <c r="AX187" s="866"/>
      <c r="AY187" s="866"/>
      <c r="AZ187" s="867"/>
      <c r="BB187" s="793">
        <f t="shared" si="46"/>
        <v>0</v>
      </c>
      <c r="BC187" s="791">
        <f t="shared" si="47"/>
        <v>0</v>
      </c>
      <c r="BF187" s="819"/>
      <c r="BH187" s="793">
        <f t="shared" si="48"/>
        <v>0</v>
      </c>
      <c r="BI187" s="807">
        <f t="shared" si="49"/>
        <v>0</v>
      </c>
      <c r="BL187" s="807"/>
      <c r="BQ187" s="791"/>
      <c r="BR187" s="791"/>
      <c r="BS187" s="791"/>
      <c r="BT187" s="791"/>
      <c r="CA187" s="797"/>
      <c r="CB187" s="803"/>
      <c r="CC187" s="804"/>
    </row>
    <row r="188" spans="2:81" x14ac:dyDescent="0.25">
      <c r="B188" s="180"/>
      <c r="C188" s="179"/>
      <c r="D188" s="569"/>
      <c r="E188" s="492"/>
      <c r="F188" s="169"/>
      <c r="N188" s="517"/>
      <c r="O188" s="181"/>
      <c r="P188" s="226"/>
      <c r="Q188" s="179"/>
      <c r="R188" s="165" t="s">
        <v>21</v>
      </c>
      <c r="S188" s="179"/>
      <c r="T188" s="165" t="s">
        <v>56</v>
      </c>
      <c r="U188" s="196" t="str">
        <f t="shared" si="59"/>
        <v>-</v>
      </c>
      <c r="V188" s="168" t="str">
        <f t="shared" si="55"/>
        <v>-</v>
      </c>
      <c r="W188" s="168" t="str">
        <f t="shared" si="56"/>
        <v>-</v>
      </c>
      <c r="X188" s="168" t="str">
        <f t="shared" si="57"/>
        <v>-</v>
      </c>
      <c r="Y188" s="168" t="str">
        <f t="shared" si="58"/>
        <v>-</v>
      </c>
      <c r="AD188" s="608" t="str">
        <f t="shared" si="60"/>
        <v>-</v>
      </c>
      <c r="AE188" s="607" t="str">
        <f t="shared" si="61"/>
        <v>-</v>
      </c>
      <c r="AF188" s="196" t="str">
        <f t="shared" si="54"/>
        <v>-</v>
      </c>
      <c r="AG188" s="168" t="str">
        <f t="shared" si="50"/>
        <v>-</v>
      </c>
      <c r="AH188" s="168" t="str">
        <f t="shared" si="51"/>
        <v>-</v>
      </c>
      <c r="AI188" s="168" t="str">
        <f t="shared" si="52"/>
        <v>-</v>
      </c>
      <c r="AJ188" s="168" t="str">
        <f t="shared" si="53"/>
        <v>-</v>
      </c>
      <c r="AK188" s="198"/>
      <c r="AM188" s="785"/>
      <c r="AN188" s="785"/>
      <c r="AO188" s="785"/>
      <c r="AP188" s="785"/>
      <c r="AQ188" s="785"/>
      <c r="AR188" s="785"/>
      <c r="AS188" s="785"/>
      <c r="AT188" s="785"/>
      <c r="AV188" s="864"/>
      <c r="AW188" s="865"/>
      <c r="AX188" s="866"/>
      <c r="AY188" s="866"/>
      <c r="AZ188" s="867"/>
      <c r="BB188" s="793">
        <f t="shared" si="46"/>
        <v>0</v>
      </c>
      <c r="BC188" s="791">
        <f t="shared" si="47"/>
        <v>0</v>
      </c>
      <c r="BF188" s="819"/>
      <c r="BH188" s="793">
        <f t="shared" si="48"/>
        <v>0</v>
      </c>
      <c r="BI188" s="807">
        <f t="shared" si="49"/>
        <v>0</v>
      </c>
      <c r="BL188" s="807"/>
      <c r="BQ188" s="791"/>
      <c r="BR188" s="791"/>
      <c r="BS188" s="791"/>
      <c r="BT188" s="791"/>
      <c r="CA188" s="797"/>
      <c r="CB188" s="803"/>
      <c r="CC188" s="804"/>
    </row>
    <row r="189" spans="2:81" x14ac:dyDescent="0.25">
      <c r="B189" s="180"/>
      <c r="C189" s="179"/>
      <c r="D189" s="569"/>
      <c r="E189" s="492"/>
      <c r="F189" s="169"/>
      <c r="N189" s="517"/>
      <c r="O189" s="181"/>
      <c r="P189" s="226"/>
      <c r="Q189" s="179"/>
      <c r="R189" s="165" t="s">
        <v>21</v>
      </c>
      <c r="S189" s="179"/>
      <c r="T189" s="165" t="s">
        <v>56</v>
      </c>
      <c r="U189" s="196" t="str">
        <f t="shared" si="59"/>
        <v>-</v>
      </c>
      <c r="V189" s="168" t="str">
        <f t="shared" si="55"/>
        <v>-</v>
      </c>
      <c r="W189" s="168" t="str">
        <f t="shared" si="56"/>
        <v>-</v>
      </c>
      <c r="X189" s="168" t="str">
        <f t="shared" si="57"/>
        <v>-</v>
      </c>
      <c r="Y189" s="168" t="str">
        <f t="shared" si="58"/>
        <v>-</v>
      </c>
      <c r="AD189" s="608" t="str">
        <f t="shared" si="60"/>
        <v>-</v>
      </c>
      <c r="AE189" s="607" t="str">
        <f t="shared" si="61"/>
        <v>-</v>
      </c>
      <c r="AF189" s="196" t="str">
        <f t="shared" si="54"/>
        <v>-</v>
      </c>
      <c r="AG189" s="168" t="str">
        <f t="shared" si="50"/>
        <v>-</v>
      </c>
      <c r="AH189" s="168" t="str">
        <f t="shared" si="51"/>
        <v>-</v>
      </c>
      <c r="AI189" s="168" t="str">
        <f t="shared" si="52"/>
        <v>-</v>
      </c>
      <c r="AJ189" s="168" t="str">
        <f t="shared" si="53"/>
        <v>-</v>
      </c>
      <c r="AK189" s="198"/>
      <c r="AM189" s="785"/>
      <c r="AN189" s="785"/>
      <c r="AO189" s="785"/>
      <c r="AP189" s="785"/>
      <c r="AQ189" s="785"/>
      <c r="AR189" s="785"/>
      <c r="AS189" s="785"/>
      <c r="AT189" s="785"/>
      <c r="AV189" s="864"/>
      <c r="AW189" s="865"/>
      <c r="AX189" s="866"/>
      <c r="AY189" s="866"/>
      <c r="AZ189" s="867"/>
      <c r="BB189" s="793">
        <f t="shared" si="46"/>
        <v>0</v>
      </c>
      <c r="BC189" s="791">
        <f t="shared" si="47"/>
        <v>0</v>
      </c>
      <c r="BF189" s="819"/>
      <c r="BH189" s="793">
        <f t="shared" si="48"/>
        <v>0</v>
      </c>
      <c r="BI189" s="807">
        <f t="shared" si="49"/>
        <v>0</v>
      </c>
      <c r="BL189" s="807"/>
      <c r="BQ189" s="791"/>
      <c r="BR189" s="791"/>
      <c r="BS189" s="791"/>
      <c r="BT189" s="791"/>
      <c r="CA189" s="797"/>
      <c r="CB189" s="803"/>
      <c r="CC189" s="804"/>
    </row>
    <row r="190" spans="2:81" x14ac:dyDescent="0.25">
      <c r="B190" s="180"/>
      <c r="C190" s="179"/>
      <c r="D190" s="569"/>
      <c r="E190" s="492"/>
      <c r="F190" s="169"/>
      <c r="N190" s="517"/>
      <c r="O190" s="181"/>
      <c r="P190" s="226"/>
      <c r="Q190" s="179"/>
      <c r="R190" s="165" t="s">
        <v>21</v>
      </c>
      <c r="S190" s="179"/>
      <c r="T190" s="165" t="s">
        <v>56</v>
      </c>
      <c r="U190" s="196" t="str">
        <f t="shared" si="59"/>
        <v>-</v>
      </c>
      <c r="V190" s="168" t="str">
        <f t="shared" si="55"/>
        <v>-</v>
      </c>
      <c r="W190" s="168" t="str">
        <f t="shared" si="56"/>
        <v>-</v>
      </c>
      <c r="X190" s="168" t="str">
        <f t="shared" si="57"/>
        <v>-</v>
      </c>
      <c r="Y190" s="168" t="str">
        <f t="shared" si="58"/>
        <v>-</v>
      </c>
      <c r="AD190" s="608" t="str">
        <f t="shared" si="60"/>
        <v>-</v>
      </c>
      <c r="AE190" s="607" t="str">
        <f t="shared" si="61"/>
        <v>-</v>
      </c>
      <c r="AF190" s="196" t="str">
        <f t="shared" si="54"/>
        <v>-</v>
      </c>
      <c r="AG190" s="168" t="str">
        <f t="shared" si="50"/>
        <v>-</v>
      </c>
      <c r="AH190" s="168" t="str">
        <f t="shared" si="51"/>
        <v>-</v>
      </c>
      <c r="AI190" s="168" t="str">
        <f t="shared" si="52"/>
        <v>-</v>
      </c>
      <c r="AJ190" s="168" t="str">
        <f t="shared" si="53"/>
        <v>-</v>
      </c>
      <c r="AK190" s="198"/>
      <c r="AM190" s="785"/>
      <c r="AN190" s="785"/>
      <c r="AO190" s="785"/>
      <c r="AP190" s="785"/>
      <c r="AQ190" s="785"/>
      <c r="AR190" s="785"/>
      <c r="AS190" s="785"/>
      <c r="AT190" s="785"/>
      <c r="AV190" s="864"/>
      <c r="AW190" s="865"/>
      <c r="AX190" s="866"/>
      <c r="AY190" s="866"/>
      <c r="AZ190" s="867"/>
      <c r="BB190" s="793">
        <f t="shared" si="46"/>
        <v>0</v>
      </c>
      <c r="BC190" s="791">
        <f t="shared" si="47"/>
        <v>0</v>
      </c>
      <c r="BF190" s="819"/>
      <c r="BH190" s="793">
        <f t="shared" si="48"/>
        <v>0</v>
      </c>
      <c r="BI190" s="807">
        <f t="shared" si="49"/>
        <v>0</v>
      </c>
      <c r="BL190" s="807"/>
      <c r="BQ190" s="791"/>
      <c r="BR190" s="791"/>
      <c r="BS190" s="791"/>
      <c r="BT190" s="791"/>
      <c r="CA190" s="797"/>
      <c r="CB190" s="803"/>
      <c r="CC190" s="804"/>
    </row>
    <row r="191" spans="2:81" x14ac:dyDescent="0.25">
      <c r="B191" s="180"/>
      <c r="C191" s="179"/>
      <c r="D191" s="569"/>
      <c r="E191" s="492"/>
      <c r="F191" s="169"/>
      <c r="N191" s="517"/>
      <c r="O191" s="181"/>
      <c r="P191" s="226"/>
      <c r="Q191" s="179"/>
      <c r="R191" s="165" t="s">
        <v>21</v>
      </c>
      <c r="S191" s="179"/>
      <c r="T191" s="165" t="s">
        <v>56</v>
      </c>
      <c r="U191" s="196" t="str">
        <f t="shared" si="59"/>
        <v>-</v>
      </c>
      <c r="V191" s="168" t="str">
        <f t="shared" si="55"/>
        <v>-</v>
      </c>
      <c r="W191" s="168" t="str">
        <f t="shared" si="56"/>
        <v>-</v>
      </c>
      <c r="X191" s="168" t="str">
        <f t="shared" si="57"/>
        <v>-</v>
      </c>
      <c r="Y191" s="168" t="str">
        <f t="shared" si="58"/>
        <v>-</v>
      </c>
      <c r="AD191" s="608" t="str">
        <f t="shared" si="60"/>
        <v>-</v>
      </c>
      <c r="AE191" s="607" t="str">
        <f t="shared" si="61"/>
        <v>-</v>
      </c>
      <c r="AF191" s="196" t="str">
        <f t="shared" si="54"/>
        <v>-</v>
      </c>
      <c r="AG191" s="168" t="str">
        <f t="shared" si="50"/>
        <v>-</v>
      </c>
      <c r="AH191" s="168" t="str">
        <f t="shared" si="51"/>
        <v>-</v>
      </c>
      <c r="AI191" s="168" t="str">
        <f t="shared" si="52"/>
        <v>-</v>
      </c>
      <c r="AJ191" s="168" t="str">
        <f t="shared" si="53"/>
        <v>-</v>
      </c>
      <c r="AK191" s="198"/>
      <c r="AM191" s="785"/>
      <c r="AN191" s="785"/>
      <c r="AO191" s="785"/>
      <c r="AP191" s="785"/>
      <c r="AQ191" s="785"/>
      <c r="AR191" s="785"/>
      <c r="AS191" s="785"/>
      <c r="AT191" s="785"/>
      <c r="AV191" s="864"/>
      <c r="AW191" s="865"/>
      <c r="AX191" s="866"/>
      <c r="AY191" s="866"/>
      <c r="AZ191" s="867"/>
      <c r="BB191" s="793">
        <f t="shared" si="46"/>
        <v>0</v>
      </c>
      <c r="BC191" s="791">
        <f t="shared" si="47"/>
        <v>0</v>
      </c>
      <c r="BF191" s="819"/>
      <c r="BH191" s="793">
        <f t="shared" si="48"/>
        <v>0</v>
      </c>
      <c r="BI191" s="807">
        <f t="shared" si="49"/>
        <v>0</v>
      </c>
      <c r="BL191" s="807"/>
      <c r="BQ191" s="791"/>
      <c r="BR191" s="791"/>
      <c r="BS191" s="791"/>
      <c r="BT191" s="791"/>
      <c r="CA191" s="797"/>
      <c r="CB191" s="803"/>
      <c r="CC191" s="804"/>
    </row>
    <row r="192" spans="2:81" x14ac:dyDescent="0.25">
      <c r="B192" s="180"/>
      <c r="C192" s="179"/>
      <c r="D192" s="569"/>
      <c r="E192" s="492"/>
      <c r="F192" s="169"/>
      <c r="N192" s="517"/>
      <c r="O192" s="181"/>
      <c r="P192" s="226"/>
      <c r="Q192" s="179"/>
      <c r="R192" s="165" t="s">
        <v>21</v>
      </c>
      <c r="S192" s="179"/>
      <c r="T192" s="165" t="s">
        <v>56</v>
      </c>
      <c r="U192" s="196" t="str">
        <f t="shared" si="59"/>
        <v>-</v>
      </c>
      <c r="V192" s="168" t="str">
        <f t="shared" si="55"/>
        <v>-</v>
      </c>
      <c r="W192" s="168" t="str">
        <f t="shared" si="56"/>
        <v>-</v>
      </c>
      <c r="X192" s="168" t="str">
        <f t="shared" si="57"/>
        <v>-</v>
      </c>
      <c r="Y192" s="168" t="str">
        <f t="shared" si="58"/>
        <v>-</v>
      </c>
      <c r="AD192" s="608" t="str">
        <f t="shared" si="60"/>
        <v>-</v>
      </c>
      <c r="AE192" s="607" t="str">
        <f t="shared" si="61"/>
        <v>-</v>
      </c>
      <c r="AF192" s="196" t="str">
        <f t="shared" si="54"/>
        <v>-</v>
      </c>
      <c r="AG192" s="168" t="str">
        <f t="shared" si="50"/>
        <v>-</v>
      </c>
      <c r="AH192" s="168" t="str">
        <f t="shared" si="51"/>
        <v>-</v>
      </c>
      <c r="AI192" s="168" t="str">
        <f t="shared" si="52"/>
        <v>-</v>
      </c>
      <c r="AJ192" s="168" t="str">
        <f t="shared" si="53"/>
        <v>-</v>
      </c>
      <c r="AK192" s="198"/>
      <c r="AM192" s="785"/>
      <c r="AN192" s="785"/>
      <c r="AO192" s="785"/>
      <c r="AP192" s="785"/>
      <c r="AQ192" s="785"/>
      <c r="AR192" s="785"/>
      <c r="AS192" s="785"/>
      <c r="AT192" s="785"/>
      <c r="AV192" s="864"/>
      <c r="AW192" s="865"/>
      <c r="AX192" s="866"/>
      <c r="AY192" s="866"/>
      <c r="AZ192" s="867"/>
      <c r="BB192" s="793">
        <f t="shared" si="46"/>
        <v>0</v>
      </c>
      <c r="BC192" s="791">
        <f t="shared" si="47"/>
        <v>0</v>
      </c>
      <c r="BF192" s="819"/>
      <c r="BH192" s="793">
        <f t="shared" si="48"/>
        <v>0</v>
      </c>
      <c r="BI192" s="807">
        <f t="shared" si="49"/>
        <v>0</v>
      </c>
      <c r="BL192" s="807"/>
      <c r="BQ192" s="791"/>
      <c r="BR192" s="791"/>
      <c r="BS192" s="791"/>
      <c r="BT192" s="791"/>
      <c r="CA192" s="797"/>
      <c r="CB192" s="803"/>
      <c r="CC192" s="804"/>
    </row>
    <row r="193" spans="2:81" x14ac:dyDescent="0.25">
      <c r="B193" s="180"/>
      <c r="C193" s="179"/>
      <c r="D193" s="569"/>
      <c r="E193" s="492"/>
      <c r="F193" s="169"/>
      <c r="N193" s="517"/>
      <c r="O193" s="181"/>
      <c r="P193" s="226"/>
      <c r="Q193" s="179"/>
      <c r="R193" s="165" t="s">
        <v>21</v>
      </c>
      <c r="S193" s="179"/>
      <c r="T193" s="165" t="s">
        <v>56</v>
      </c>
      <c r="U193" s="196" t="str">
        <f t="shared" si="59"/>
        <v>-</v>
      </c>
      <c r="V193" s="168" t="str">
        <f t="shared" si="55"/>
        <v>-</v>
      </c>
      <c r="W193" s="168" t="str">
        <f t="shared" si="56"/>
        <v>-</v>
      </c>
      <c r="X193" s="168" t="str">
        <f t="shared" si="57"/>
        <v>-</v>
      </c>
      <c r="Y193" s="168" t="str">
        <f t="shared" si="58"/>
        <v>-</v>
      </c>
      <c r="AD193" s="608" t="str">
        <f t="shared" si="60"/>
        <v>-</v>
      </c>
      <c r="AE193" s="607" t="str">
        <f t="shared" si="61"/>
        <v>-</v>
      </c>
      <c r="AF193" s="196" t="str">
        <f t="shared" si="54"/>
        <v>-</v>
      </c>
      <c r="AG193" s="168" t="str">
        <f t="shared" si="50"/>
        <v>-</v>
      </c>
      <c r="AH193" s="168" t="str">
        <f t="shared" si="51"/>
        <v>-</v>
      </c>
      <c r="AI193" s="168" t="str">
        <f t="shared" si="52"/>
        <v>-</v>
      </c>
      <c r="AJ193" s="168" t="str">
        <f t="shared" si="53"/>
        <v>-</v>
      </c>
      <c r="AK193" s="198"/>
      <c r="AM193" s="785"/>
      <c r="AN193" s="785"/>
      <c r="AO193" s="785"/>
      <c r="AP193" s="785"/>
      <c r="AQ193" s="785"/>
      <c r="AR193" s="785"/>
      <c r="AS193" s="785"/>
      <c r="AT193" s="785"/>
      <c r="AV193" s="864"/>
      <c r="AW193" s="865"/>
      <c r="AX193" s="866"/>
      <c r="AY193" s="866"/>
      <c r="AZ193" s="867"/>
      <c r="BB193" s="793">
        <f t="shared" si="46"/>
        <v>0</v>
      </c>
      <c r="BC193" s="791">
        <f t="shared" si="47"/>
        <v>0</v>
      </c>
      <c r="BF193" s="819"/>
      <c r="BH193" s="793">
        <f t="shared" si="48"/>
        <v>0</v>
      </c>
      <c r="BI193" s="807">
        <f t="shared" si="49"/>
        <v>0</v>
      </c>
      <c r="BL193" s="807"/>
      <c r="BQ193" s="791"/>
      <c r="BR193" s="791"/>
      <c r="BS193" s="791"/>
      <c r="BT193" s="791"/>
      <c r="CA193" s="797"/>
      <c r="CB193" s="803"/>
      <c r="CC193" s="804"/>
    </row>
    <row r="194" spans="2:81" x14ac:dyDescent="0.25">
      <c r="B194" s="180"/>
      <c r="C194" s="179"/>
      <c r="D194" s="569"/>
      <c r="E194" s="492"/>
      <c r="F194" s="169"/>
      <c r="N194" s="517"/>
      <c r="O194" s="181"/>
      <c r="P194" s="226"/>
      <c r="Q194" s="179"/>
      <c r="R194" s="165" t="s">
        <v>21</v>
      </c>
      <c r="S194" s="179"/>
      <c r="T194" s="165" t="s">
        <v>56</v>
      </c>
      <c r="U194" s="196" t="str">
        <f t="shared" si="59"/>
        <v>-</v>
      </c>
      <c r="V194" s="168" t="str">
        <f t="shared" si="55"/>
        <v>-</v>
      </c>
      <c r="W194" s="168" t="str">
        <f t="shared" si="56"/>
        <v>-</v>
      </c>
      <c r="X194" s="168" t="str">
        <f t="shared" si="57"/>
        <v>-</v>
      </c>
      <c r="Y194" s="168" t="str">
        <f t="shared" si="58"/>
        <v>-</v>
      </c>
      <c r="AD194" s="608" t="str">
        <f t="shared" si="60"/>
        <v>-</v>
      </c>
      <c r="AE194" s="607" t="str">
        <f t="shared" si="61"/>
        <v>-</v>
      </c>
      <c r="AF194" s="196" t="str">
        <f t="shared" si="54"/>
        <v>-</v>
      </c>
      <c r="AG194" s="168" t="str">
        <f t="shared" si="50"/>
        <v>-</v>
      </c>
      <c r="AH194" s="168" t="str">
        <f t="shared" si="51"/>
        <v>-</v>
      </c>
      <c r="AI194" s="168" t="str">
        <f t="shared" si="52"/>
        <v>-</v>
      </c>
      <c r="AJ194" s="168" t="str">
        <f t="shared" si="53"/>
        <v>-</v>
      </c>
      <c r="AK194" s="198"/>
      <c r="AM194" s="785"/>
      <c r="AN194" s="785"/>
      <c r="AO194" s="785"/>
      <c r="AP194" s="785"/>
      <c r="AQ194" s="785"/>
      <c r="AR194" s="785"/>
      <c r="AS194" s="785"/>
      <c r="AT194" s="785"/>
      <c r="AV194" s="864"/>
      <c r="AW194" s="865"/>
      <c r="AX194" s="866"/>
      <c r="AY194" s="866"/>
      <c r="AZ194" s="867"/>
      <c r="BB194" s="793">
        <f t="shared" si="46"/>
        <v>0</v>
      </c>
      <c r="BC194" s="791">
        <f t="shared" si="47"/>
        <v>0</v>
      </c>
      <c r="BF194" s="819"/>
      <c r="BH194" s="793">
        <f t="shared" si="48"/>
        <v>0</v>
      </c>
      <c r="BI194" s="807">
        <f t="shared" si="49"/>
        <v>0</v>
      </c>
      <c r="BL194" s="807"/>
      <c r="BQ194" s="791"/>
      <c r="BR194" s="791"/>
      <c r="BS194" s="791"/>
      <c r="BT194" s="791"/>
      <c r="CA194" s="797"/>
      <c r="CB194" s="803"/>
      <c r="CC194" s="804"/>
    </row>
    <row r="195" spans="2:81" x14ac:dyDescent="0.25">
      <c r="B195" s="180"/>
      <c r="C195" s="179"/>
      <c r="D195" s="569"/>
      <c r="E195" s="492"/>
      <c r="F195" s="169"/>
      <c r="N195" s="517"/>
      <c r="O195" s="181"/>
      <c r="P195" s="226"/>
      <c r="Q195" s="179"/>
      <c r="R195" s="165" t="s">
        <v>21</v>
      </c>
      <c r="S195" s="179"/>
      <c r="T195" s="165" t="s">
        <v>56</v>
      </c>
      <c r="U195" s="196" t="str">
        <f t="shared" si="59"/>
        <v>-</v>
      </c>
      <c r="V195" s="168" t="str">
        <f t="shared" si="55"/>
        <v>-</v>
      </c>
      <c r="W195" s="168" t="str">
        <f t="shared" si="56"/>
        <v>-</v>
      </c>
      <c r="X195" s="168" t="str">
        <f t="shared" si="57"/>
        <v>-</v>
      </c>
      <c r="Y195" s="168" t="str">
        <f t="shared" si="58"/>
        <v>-</v>
      </c>
      <c r="AD195" s="608" t="str">
        <f t="shared" si="60"/>
        <v>-</v>
      </c>
      <c r="AE195" s="607" t="str">
        <f t="shared" si="61"/>
        <v>-</v>
      </c>
      <c r="AF195" s="196" t="str">
        <f t="shared" si="54"/>
        <v>-</v>
      </c>
      <c r="AG195" s="168" t="str">
        <f t="shared" si="50"/>
        <v>-</v>
      </c>
      <c r="AH195" s="168" t="str">
        <f t="shared" si="51"/>
        <v>-</v>
      </c>
      <c r="AI195" s="168" t="str">
        <f t="shared" si="52"/>
        <v>-</v>
      </c>
      <c r="AJ195" s="168" t="str">
        <f t="shared" si="53"/>
        <v>-</v>
      </c>
      <c r="AK195" s="198"/>
      <c r="AM195" s="785"/>
      <c r="AN195" s="785"/>
      <c r="AO195" s="785"/>
      <c r="AP195" s="785"/>
      <c r="AQ195" s="785"/>
      <c r="AR195" s="785"/>
      <c r="AS195" s="785"/>
      <c r="AT195" s="785"/>
      <c r="AV195" s="864"/>
      <c r="AW195" s="865"/>
      <c r="AX195" s="866"/>
      <c r="AY195" s="866"/>
      <c r="AZ195" s="867"/>
      <c r="BB195" s="793">
        <f t="shared" ref="BB195:BB258" si="62">IFERROR((AO195*10)+AP195, "--")</f>
        <v>0</v>
      </c>
      <c r="BC195" s="791">
        <f t="shared" ref="BC195:BC258" si="63">AQ195</f>
        <v>0</v>
      </c>
      <c r="BF195" s="819"/>
      <c r="BH195" s="793">
        <f t="shared" ref="BH195:BH258" si="64">IFERROR((AX195*10)+AY195, "--")</f>
        <v>0</v>
      </c>
      <c r="BI195" s="807">
        <f t="shared" ref="BI195:BI258" si="65">AZ195</f>
        <v>0</v>
      </c>
      <c r="BL195" s="807"/>
      <c r="BQ195" s="791"/>
      <c r="BR195" s="791"/>
      <c r="BS195" s="791"/>
      <c r="BT195" s="791"/>
      <c r="CA195" s="797"/>
      <c r="CB195" s="803"/>
      <c r="CC195" s="804"/>
    </row>
    <row r="196" spans="2:81" x14ac:dyDescent="0.25">
      <c r="B196" s="180"/>
      <c r="C196" s="179"/>
      <c r="D196" s="569"/>
      <c r="E196" s="492"/>
      <c r="F196" s="169"/>
      <c r="N196" s="517"/>
      <c r="O196" s="181"/>
      <c r="P196" s="226"/>
      <c r="Q196" s="179"/>
      <c r="R196" s="165" t="s">
        <v>21</v>
      </c>
      <c r="S196" s="179"/>
      <c r="T196" s="165" t="s">
        <v>56</v>
      </c>
      <c r="U196" s="196" t="str">
        <f t="shared" si="59"/>
        <v>-</v>
      </c>
      <c r="V196" s="168" t="str">
        <f t="shared" si="55"/>
        <v>-</v>
      </c>
      <c r="W196" s="168" t="str">
        <f t="shared" si="56"/>
        <v>-</v>
      </c>
      <c r="X196" s="168" t="str">
        <f t="shared" si="57"/>
        <v>-</v>
      </c>
      <c r="Y196" s="168" t="str">
        <f t="shared" si="58"/>
        <v>-</v>
      </c>
      <c r="AD196" s="608" t="str">
        <f t="shared" si="60"/>
        <v>-</v>
      </c>
      <c r="AE196" s="607" t="str">
        <f t="shared" si="61"/>
        <v>-</v>
      </c>
      <c r="AF196" s="196" t="str">
        <f t="shared" si="54"/>
        <v>-</v>
      </c>
      <c r="AG196" s="168" t="str">
        <f t="shared" si="50"/>
        <v>-</v>
      </c>
      <c r="AH196" s="168" t="str">
        <f t="shared" si="51"/>
        <v>-</v>
      </c>
      <c r="AI196" s="168" t="str">
        <f t="shared" si="52"/>
        <v>-</v>
      </c>
      <c r="AJ196" s="168" t="str">
        <f t="shared" si="53"/>
        <v>-</v>
      </c>
      <c r="AK196" s="198"/>
      <c r="AM196" s="785"/>
      <c r="AN196" s="785"/>
      <c r="AO196" s="785"/>
      <c r="AP196" s="785"/>
      <c r="AQ196" s="785"/>
      <c r="AR196" s="785"/>
      <c r="AS196" s="785"/>
      <c r="AT196" s="785"/>
      <c r="AV196" s="864"/>
      <c r="AW196" s="865"/>
      <c r="AX196" s="866"/>
      <c r="AY196" s="866"/>
      <c r="AZ196" s="867"/>
      <c r="BB196" s="793">
        <f t="shared" si="62"/>
        <v>0</v>
      </c>
      <c r="BC196" s="791">
        <f t="shared" si="63"/>
        <v>0</v>
      </c>
      <c r="BF196" s="819"/>
      <c r="BH196" s="793">
        <f t="shared" si="64"/>
        <v>0</v>
      </c>
      <c r="BI196" s="807">
        <f t="shared" si="65"/>
        <v>0</v>
      </c>
      <c r="BL196" s="807"/>
      <c r="BQ196" s="791"/>
      <c r="BR196" s="791"/>
      <c r="BS196" s="791"/>
      <c r="BT196" s="791"/>
      <c r="CA196" s="797"/>
      <c r="CB196" s="803"/>
      <c r="CC196" s="804"/>
    </row>
    <row r="197" spans="2:81" x14ac:dyDescent="0.25">
      <c r="B197" s="180"/>
      <c r="C197" s="179"/>
      <c r="D197" s="569"/>
      <c r="E197" s="492"/>
      <c r="F197" s="169"/>
      <c r="N197" s="517"/>
      <c r="O197" s="181"/>
      <c r="P197" s="226"/>
      <c r="Q197" s="179"/>
      <c r="R197" s="165" t="s">
        <v>21</v>
      </c>
      <c r="S197" s="179"/>
      <c r="T197" s="165" t="s">
        <v>56</v>
      </c>
      <c r="U197" s="196" t="str">
        <f t="shared" si="59"/>
        <v>-</v>
      </c>
      <c r="V197" s="168" t="str">
        <f t="shared" si="55"/>
        <v>-</v>
      </c>
      <c r="W197" s="168" t="str">
        <f t="shared" si="56"/>
        <v>-</v>
      </c>
      <c r="X197" s="168" t="str">
        <f t="shared" si="57"/>
        <v>-</v>
      </c>
      <c r="Y197" s="168" t="str">
        <f t="shared" si="58"/>
        <v>-</v>
      </c>
      <c r="AD197" s="608" t="str">
        <f t="shared" si="60"/>
        <v>-</v>
      </c>
      <c r="AE197" s="607" t="str">
        <f t="shared" si="61"/>
        <v>-</v>
      </c>
      <c r="AF197" s="196" t="str">
        <f t="shared" si="54"/>
        <v>-</v>
      </c>
      <c r="AG197" s="168" t="str">
        <f t="shared" ref="AG197:AG260" si="66">IF(AF197=$Q$3, AE197, "-")</f>
        <v>-</v>
      </c>
      <c r="AH197" s="168" t="str">
        <f t="shared" ref="AH197:AH260" si="67">IF(AF197=$R$3, AE197, "-")</f>
        <v>-</v>
      </c>
      <c r="AI197" s="168" t="str">
        <f t="shared" ref="AI197:AI243" si="68">IF(AF197=$S$3, AE197, "-")</f>
        <v>-</v>
      </c>
      <c r="AJ197" s="168" t="str">
        <f t="shared" ref="AJ197:AJ260" si="69">IF(AF197=$T$3, AE197, "-")</f>
        <v>-</v>
      </c>
      <c r="AK197" s="198"/>
      <c r="AM197" s="785"/>
      <c r="AN197" s="785"/>
      <c r="AO197" s="785"/>
      <c r="AP197" s="785"/>
      <c r="AQ197" s="785"/>
      <c r="AR197" s="785"/>
      <c r="AS197" s="785"/>
      <c r="AT197" s="785"/>
      <c r="AV197" s="864"/>
      <c r="AW197" s="865"/>
      <c r="AX197" s="866"/>
      <c r="AY197" s="866"/>
      <c r="AZ197" s="867"/>
      <c r="BB197" s="793">
        <f t="shared" si="62"/>
        <v>0</v>
      </c>
      <c r="BC197" s="791">
        <f t="shared" si="63"/>
        <v>0</v>
      </c>
      <c r="BF197" s="819"/>
      <c r="BH197" s="793">
        <f t="shared" si="64"/>
        <v>0</v>
      </c>
      <c r="BI197" s="807">
        <f t="shared" si="65"/>
        <v>0</v>
      </c>
      <c r="BL197" s="807"/>
      <c r="BQ197" s="791"/>
      <c r="BR197" s="791"/>
      <c r="BS197" s="791"/>
      <c r="BT197" s="791"/>
      <c r="CA197" s="797"/>
      <c r="CB197" s="803"/>
      <c r="CC197" s="804"/>
    </row>
    <row r="198" spans="2:81" x14ac:dyDescent="0.25">
      <c r="B198" s="180"/>
      <c r="C198" s="179"/>
      <c r="D198" s="569"/>
      <c r="E198" s="492"/>
      <c r="F198" s="169"/>
      <c r="N198" s="517"/>
      <c r="O198" s="181"/>
      <c r="P198" s="226"/>
      <c r="Q198" s="179"/>
      <c r="R198" s="165" t="s">
        <v>21</v>
      </c>
      <c r="S198" s="179"/>
      <c r="T198" s="165" t="s">
        <v>56</v>
      </c>
      <c r="U198" s="196" t="str">
        <f t="shared" si="59"/>
        <v>-</v>
      </c>
      <c r="V198" s="168" t="str">
        <f t="shared" si="55"/>
        <v>-</v>
      </c>
      <c r="W198" s="168" t="str">
        <f t="shared" si="56"/>
        <v>-</v>
      </c>
      <c r="X198" s="168" t="str">
        <f t="shared" si="57"/>
        <v>-</v>
      </c>
      <c r="Y198" s="168" t="str">
        <f t="shared" si="58"/>
        <v>-</v>
      </c>
      <c r="AD198" s="608" t="str">
        <f t="shared" si="60"/>
        <v>-</v>
      </c>
      <c r="AE198" s="607" t="str">
        <f t="shared" si="61"/>
        <v>-</v>
      </c>
      <c r="AF198" s="196" t="str">
        <f t="shared" ref="AF198:AF261" si="70">IF(ISNUMBER(AE198), HOUR(AD198), "-")</f>
        <v>-</v>
      </c>
      <c r="AG198" s="168" t="str">
        <f t="shared" si="66"/>
        <v>-</v>
      </c>
      <c r="AH198" s="168" t="str">
        <f t="shared" si="67"/>
        <v>-</v>
      </c>
      <c r="AI198" s="168" t="str">
        <f t="shared" si="68"/>
        <v>-</v>
      </c>
      <c r="AJ198" s="168" t="str">
        <f t="shared" si="69"/>
        <v>-</v>
      </c>
      <c r="AK198" s="198"/>
      <c r="AM198" s="785"/>
      <c r="AN198" s="785"/>
      <c r="AO198" s="785"/>
      <c r="AP198" s="785"/>
      <c r="AQ198" s="785"/>
      <c r="AR198" s="785"/>
      <c r="AS198" s="785"/>
      <c r="AT198" s="785"/>
      <c r="AV198" s="864"/>
      <c r="AW198" s="865"/>
      <c r="AX198" s="866"/>
      <c r="AY198" s="866"/>
      <c r="AZ198" s="867"/>
      <c r="BB198" s="793">
        <f t="shared" si="62"/>
        <v>0</v>
      </c>
      <c r="BC198" s="791">
        <f t="shared" si="63"/>
        <v>0</v>
      </c>
      <c r="BF198" s="819"/>
      <c r="BH198" s="793">
        <f t="shared" si="64"/>
        <v>0</v>
      </c>
      <c r="BI198" s="807">
        <f t="shared" si="65"/>
        <v>0</v>
      </c>
      <c r="BL198" s="807"/>
      <c r="BQ198" s="791"/>
      <c r="BR198" s="791"/>
      <c r="BS198" s="791"/>
      <c r="BT198" s="791"/>
      <c r="CA198" s="797"/>
      <c r="CB198" s="803"/>
      <c r="CC198" s="804"/>
    </row>
    <row r="199" spans="2:81" x14ac:dyDescent="0.25">
      <c r="B199" s="180"/>
      <c r="C199" s="179"/>
      <c r="D199" s="569"/>
      <c r="E199" s="492"/>
      <c r="F199" s="169"/>
      <c r="N199" s="517"/>
      <c r="O199" s="181"/>
      <c r="P199" s="226"/>
      <c r="Q199" s="179"/>
      <c r="R199" s="165" t="s">
        <v>21</v>
      </c>
      <c r="S199" s="179"/>
      <c r="T199" s="165" t="s">
        <v>56</v>
      </c>
      <c r="U199" s="196" t="str">
        <f t="shared" si="59"/>
        <v>-</v>
      </c>
      <c r="V199" s="168" t="str">
        <f t="shared" si="55"/>
        <v>-</v>
      </c>
      <c r="W199" s="168" t="str">
        <f t="shared" si="56"/>
        <v>-</v>
      </c>
      <c r="X199" s="168" t="str">
        <f t="shared" si="57"/>
        <v>-</v>
      </c>
      <c r="Y199" s="168" t="str">
        <f t="shared" si="58"/>
        <v>-</v>
      </c>
      <c r="AD199" s="608" t="str">
        <f t="shared" si="60"/>
        <v>-</v>
      </c>
      <c r="AE199" s="607" t="str">
        <f t="shared" si="61"/>
        <v>-</v>
      </c>
      <c r="AF199" s="196" t="str">
        <f t="shared" si="70"/>
        <v>-</v>
      </c>
      <c r="AG199" s="168" t="str">
        <f t="shared" si="66"/>
        <v>-</v>
      </c>
      <c r="AH199" s="168" t="str">
        <f t="shared" si="67"/>
        <v>-</v>
      </c>
      <c r="AI199" s="168" t="str">
        <f t="shared" si="68"/>
        <v>-</v>
      </c>
      <c r="AJ199" s="168" t="str">
        <f t="shared" si="69"/>
        <v>-</v>
      </c>
      <c r="AK199" s="198"/>
      <c r="AM199" s="785"/>
      <c r="AN199" s="785"/>
      <c r="AO199" s="785"/>
      <c r="AP199" s="785"/>
      <c r="AQ199" s="785"/>
      <c r="AR199" s="785"/>
      <c r="AS199" s="785"/>
      <c r="AT199" s="785"/>
      <c r="AV199" s="864"/>
      <c r="AW199" s="865"/>
      <c r="AX199" s="866"/>
      <c r="AY199" s="866"/>
      <c r="AZ199" s="867"/>
      <c r="BB199" s="793">
        <f t="shared" si="62"/>
        <v>0</v>
      </c>
      <c r="BC199" s="791">
        <f t="shared" si="63"/>
        <v>0</v>
      </c>
      <c r="BF199" s="819"/>
      <c r="BH199" s="793">
        <f t="shared" si="64"/>
        <v>0</v>
      </c>
      <c r="BI199" s="807">
        <f t="shared" si="65"/>
        <v>0</v>
      </c>
      <c r="BL199" s="807"/>
      <c r="BQ199" s="791"/>
      <c r="BR199" s="791"/>
      <c r="BS199" s="791"/>
      <c r="BT199" s="791"/>
      <c r="CA199" s="797"/>
      <c r="CB199" s="803"/>
      <c r="CC199" s="804"/>
    </row>
    <row r="200" spans="2:81" x14ac:dyDescent="0.25">
      <c r="B200" s="180"/>
      <c r="C200" s="179"/>
      <c r="D200" s="569"/>
      <c r="E200" s="492"/>
      <c r="F200" s="169"/>
      <c r="N200" s="517"/>
      <c r="O200" s="181"/>
      <c r="P200" s="226"/>
      <c r="Q200" s="179"/>
      <c r="R200" s="165" t="s">
        <v>21</v>
      </c>
      <c r="S200" s="179"/>
      <c r="T200" s="165" t="s">
        <v>56</v>
      </c>
      <c r="U200" s="196" t="str">
        <f t="shared" si="59"/>
        <v>-</v>
      </c>
      <c r="V200" s="168" t="str">
        <f t="shared" si="55"/>
        <v>-</v>
      </c>
      <c r="W200" s="168" t="str">
        <f t="shared" si="56"/>
        <v>-</v>
      </c>
      <c r="X200" s="168" t="str">
        <f t="shared" si="57"/>
        <v>-</v>
      </c>
      <c r="Y200" s="168" t="str">
        <f t="shared" si="58"/>
        <v>-</v>
      </c>
      <c r="AD200" s="608" t="str">
        <f t="shared" si="60"/>
        <v>-</v>
      </c>
      <c r="AE200" s="607" t="str">
        <f t="shared" si="61"/>
        <v>-</v>
      </c>
      <c r="AF200" s="196" t="str">
        <f t="shared" si="70"/>
        <v>-</v>
      </c>
      <c r="AG200" s="168" t="str">
        <f t="shared" si="66"/>
        <v>-</v>
      </c>
      <c r="AH200" s="168" t="str">
        <f t="shared" si="67"/>
        <v>-</v>
      </c>
      <c r="AI200" s="168" t="str">
        <f t="shared" si="68"/>
        <v>-</v>
      </c>
      <c r="AJ200" s="168" t="str">
        <f t="shared" si="69"/>
        <v>-</v>
      </c>
      <c r="AK200" s="198"/>
      <c r="AM200" s="785"/>
      <c r="AN200" s="785"/>
      <c r="AO200" s="785"/>
      <c r="AP200" s="785"/>
      <c r="AQ200" s="785"/>
      <c r="AR200" s="785"/>
      <c r="AS200" s="785"/>
      <c r="AT200" s="785"/>
      <c r="AV200" s="864"/>
      <c r="AW200" s="865"/>
      <c r="AX200" s="866"/>
      <c r="AY200" s="866"/>
      <c r="AZ200" s="867"/>
      <c r="BB200" s="793">
        <f t="shared" si="62"/>
        <v>0</v>
      </c>
      <c r="BC200" s="791">
        <f t="shared" si="63"/>
        <v>0</v>
      </c>
      <c r="BF200" s="819"/>
      <c r="BH200" s="793">
        <f t="shared" si="64"/>
        <v>0</v>
      </c>
      <c r="BI200" s="807">
        <f t="shared" si="65"/>
        <v>0</v>
      </c>
      <c r="BL200" s="807"/>
      <c r="BQ200" s="791"/>
      <c r="BR200" s="791"/>
      <c r="BS200" s="791"/>
      <c r="BT200" s="791"/>
      <c r="CA200" s="797"/>
      <c r="CB200" s="803"/>
      <c r="CC200" s="804"/>
    </row>
    <row r="201" spans="2:81" x14ac:dyDescent="0.25">
      <c r="B201" s="180"/>
      <c r="C201" s="179"/>
      <c r="D201" s="569"/>
      <c r="E201" s="492"/>
      <c r="F201" s="169"/>
      <c r="N201" s="517"/>
      <c r="O201" s="181"/>
      <c r="P201" s="226"/>
      <c r="Q201" s="179"/>
      <c r="R201" s="165" t="s">
        <v>21</v>
      </c>
      <c r="S201" s="179"/>
      <c r="T201" s="165" t="s">
        <v>56</v>
      </c>
      <c r="U201" s="196" t="str">
        <f t="shared" si="59"/>
        <v>-</v>
      </c>
      <c r="V201" s="168" t="str">
        <f t="shared" si="55"/>
        <v>-</v>
      </c>
      <c r="W201" s="168" t="str">
        <f t="shared" si="56"/>
        <v>-</v>
      </c>
      <c r="X201" s="168" t="str">
        <f t="shared" si="57"/>
        <v>-</v>
      </c>
      <c r="Y201" s="168" t="str">
        <f t="shared" si="58"/>
        <v>-</v>
      </c>
      <c r="AD201" s="608" t="str">
        <f t="shared" si="60"/>
        <v>-</v>
      </c>
      <c r="AE201" s="607" t="str">
        <f t="shared" si="61"/>
        <v>-</v>
      </c>
      <c r="AF201" s="196" t="str">
        <f t="shared" si="70"/>
        <v>-</v>
      </c>
      <c r="AG201" s="168" t="str">
        <f t="shared" si="66"/>
        <v>-</v>
      </c>
      <c r="AH201" s="168" t="str">
        <f t="shared" si="67"/>
        <v>-</v>
      </c>
      <c r="AI201" s="168" t="str">
        <f t="shared" si="68"/>
        <v>-</v>
      </c>
      <c r="AJ201" s="168" t="str">
        <f t="shared" si="69"/>
        <v>-</v>
      </c>
      <c r="AK201" s="198"/>
      <c r="AM201" s="785"/>
      <c r="AN201" s="785"/>
      <c r="AO201" s="785"/>
      <c r="AP201" s="785"/>
      <c r="AQ201" s="785"/>
      <c r="AR201" s="785"/>
      <c r="AS201" s="785"/>
      <c r="AT201" s="785"/>
      <c r="AV201" s="864"/>
      <c r="AW201" s="865"/>
      <c r="AX201" s="866"/>
      <c r="AY201" s="866"/>
      <c r="AZ201" s="867"/>
      <c r="BB201" s="793">
        <f t="shared" si="62"/>
        <v>0</v>
      </c>
      <c r="BC201" s="791">
        <f t="shared" si="63"/>
        <v>0</v>
      </c>
      <c r="BF201" s="819"/>
      <c r="BH201" s="793">
        <f t="shared" si="64"/>
        <v>0</v>
      </c>
      <c r="BI201" s="807">
        <f t="shared" si="65"/>
        <v>0</v>
      </c>
      <c r="BL201" s="807"/>
      <c r="BQ201" s="791"/>
      <c r="BR201" s="791"/>
      <c r="BS201" s="791"/>
      <c r="BT201" s="791"/>
      <c r="CA201" s="797"/>
      <c r="CB201" s="803"/>
      <c r="CC201" s="804"/>
    </row>
    <row r="202" spans="2:81" x14ac:dyDescent="0.25">
      <c r="B202" s="180"/>
      <c r="C202" s="179"/>
      <c r="D202" s="569"/>
      <c r="E202" s="492"/>
      <c r="F202" s="169"/>
      <c r="N202" s="517"/>
      <c r="O202" s="181"/>
      <c r="P202" s="226"/>
      <c r="Q202" s="179"/>
      <c r="R202" s="165" t="s">
        <v>21</v>
      </c>
      <c r="S202" s="179"/>
      <c r="T202" s="165" t="s">
        <v>56</v>
      </c>
      <c r="U202" s="196" t="str">
        <f t="shared" si="59"/>
        <v>-</v>
      </c>
      <c r="V202" s="168" t="str">
        <f t="shared" si="55"/>
        <v>-</v>
      </c>
      <c r="W202" s="168" t="str">
        <f t="shared" si="56"/>
        <v>-</v>
      </c>
      <c r="X202" s="168" t="str">
        <f t="shared" si="57"/>
        <v>-</v>
      </c>
      <c r="Y202" s="168" t="str">
        <f t="shared" si="58"/>
        <v>-</v>
      </c>
      <c r="AD202" s="608" t="str">
        <f t="shared" si="60"/>
        <v>-</v>
      </c>
      <c r="AE202" s="607" t="str">
        <f t="shared" si="61"/>
        <v>-</v>
      </c>
      <c r="AF202" s="196" t="str">
        <f t="shared" si="70"/>
        <v>-</v>
      </c>
      <c r="AG202" s="168" t="str">
        <f t="shared" si="66"/>
        <v>-</v>
      </c>
      <c r="AH202" s="168" t="str">
        <f t="shared" si="67"/>
        <v>-</v>
      </c>
      <c r="AI202" s="168" t="str">
        <f t="shared" si="68"/>
        <v>-</v>
      </c>
      <c r="AJ202" s="168" t="str">
        <f t="shared" si="69"/>
        <v>-</v>
      </c>
      <c r="AK202" s="198"/>
      <c r="AM202" s="785"/>
      <c r="AN202" s="785"/>
      <c r="AO202" s="785"/>
      <c r="AP202" s="785"/>
      <c r="AQ202" s="785"/>
      <c r="AR202" s="785"/>
      <c r="AS202" s="785"/>
      <c r="AT202" s="785"/>
      <c r="AV202" s="864"/>
      <c r="AW202" s="865"/>
      <c r="AX202" s="866"/>
      <c r="AY202" s="866"/>
      <c r="AZ202" s="867"/>
      <c r="BB202" s="793">
        <f t="shared" si="62"/>
        <v>0</v>
      </c>
      <c r="BC202" s="791">
        <f t="shared" si="63"/>
        <v>0</v>
      </c>
      <c r="BF202" s="819"/>
      <c r="BH202" s="793">
        <f t="shared" si="64"/>
        <v>0</v>
      </c>
      <c r="BI202" s="807">
        <f t="shared" si="65"/>
        <v>0</v>
      </c>
      <c r="BL202" s="807"/>
      <c r="BQ202" s="791"/>
      <c r="BR202" s="791"/>
      <c r="BS202" s="791"/>
      <c r="BT202" s="791"/>
      <c r="CA202" s="797"/>
      <c r="CB202" s="803"/>
      <c r="CC202" s="804"/>
    </row>
    <row r="203" spans="2:81" x14ac:dyDescent="0.25">
      <c r="B203" s="180"/>
      <c r="C203" s="179"/>
      <c r="D203" s="569"/>
      <c r="E203" s="492"/>
      <c r="F203" s="169"/>
      <c r="N203" s="517"/>
      <c r="O203" s="181"/>
      <c r="P203" s="226"/>
      <c r="Q203" s="179"/>
      <c r="R203" s="165" t="s">
        <v>21</v>
      </c>
      <c r="S203" s="179"/>
      <c r="T203" s="165" t="s">
        <v>56</v>
      </c>
      <c r="U203" s="196" t="str">
        <f t="shared" si="59"/>
        <v>-</v>
      </c>
      <c r="V203" s="168" t="str">
        <f t="shared" si="55"/>
        <v>-</v>
      </c>
      <c r="W203" s="168" t="str">
        <f t="shared" si="56"/>
        <v>-</v>
      </c>
      <c r="X203" s="168" t="str">
        <f t="shared" si="57"/>
        <v>-</v>
      </c>
      <c r="Y203" s="168" t="str">
        <f t="shared" si="58"/>
        <v>-</v>
      </c>
      <c r="AD203" s="608" t="str">
        <f t="shared" si="60"/>
        <v>-</v>
      </c>
      <c r="AE203" s="607" t="str">
        <f t="shared" si="61"/>
        <v>-</v>
      </c>
      <c r="AF203" s="196" t="str">
        <f t="shared" si="70"/>
        <v>-</v>
      </c>
      <c r="AG203" s="168" t="str">
        <f t="shared" si="66"/>
        <v>-</v>
      </c>
      <c r="AH203" s="168" t="str">
        <f t="shared" si="67"/>
        <v>-</v>
      </c>
      <c r="AI203" s="168" t="str">
        <f t="shared" si="68"/>
        <v>-</v>
      </c>
      <c r="AJ203" s="168" t="str">
        <f t="shared" si="69"/>
        <v>-</v>
      </c>
      <c r="AK203" s="198"/>
      <c r="AM203" s="785"/>
      <c r="AN203" s="785"/>
      <c r="AO203" s="785"/>
      <c r="AP203" s="785"/>
      <c r="AQ203" s="785"/>
      <c r="AR203" s="785"/>
      <c r="AS203" s="785"/>
      <c r="AT203" s="785"/>
      <c r="AV203" s="864"/>
      <c r="AW203" s="865"/>
      <c r="AX203" s="866"/>
      <c r="AY203" s="866"/>
      <c r="AZ203" s="867"/>
      <c r="BB203" s="793">
        <f t="shared" si="62"/>
        <v>0</v>
      </c>
      <c r="BC203" s="791">
        <f t="shared" si="63"/>
        <v>0</v>
      </c>
      <c r="BF203" s="819"/>
      <c r="BH203" s="793">
        <f t="shared" si="64"/>
        <v>0</v>
      </c>
      <c r="BI203" s="807">
        <f t="shared" si="65"/>
        <v>0</v>
      </c>
      <c r="BL203" s="807"/>
      <c r="BQ203" s="791"/>
      <c r="BR203" s="791"/>
      <c r="BS203" s="791"/>
      <c r="BT203" s="791"/>
      <c r="CA203" s="797"/>
      <c r="CB203" s="803"/>
      <c r="CC203" s="804"/>
    </row>
    <row r="204" spans="2:81" x14ac:dyDescent="0.25">
      <c r="B204" s="180"/>
      <c r="C204" s="179"/>
      <c r="D204" s="569"/>
      <c r="E204" s="492"/>
      <c r="F204" s="169"/>
      <c r="N204" s="517"/>
      <c r="O204" s="181"/>
      <c r="P204" s="226"/>
      <c r="Q204" s="179"/>
      <c r="R204" s="165" t="s">
        <v>21</v>
      </c>
      <c r="S204" s="179"/>
      <c r="T204" s="165" t="s">
        <v>56</v>
      </c>
      <c r="U204" s="196" t="str">
        <f t="shared" si="59"/>
        <v>-</v>
      </c>
      <c r="V204" s="168" t="str">
        <f t="shared" si="55"/>
        <v>-</v>
      </c>
      <c r="W204" s="168" t="str">
        <f t="shared" si="56"/>
        <v>-</v>
      </c>
      <c r="X204" s="168" t="str">
        <f t="shared" si="57"/>
        <v>-</v>
      </c>
      <c r="Y204" s="168" t="str">
        <f t="shared" si="58"/>
        <v>-</v>
      </c>
      <c r="AD204" s="608" t="str">
        <f t="shared" si="60"/>
        <v>-</v>
      </c>
      <c r="AE204" s="607" t="str">
        <f t="shared" si="61"/>
        <v>-</v>
      </c>
      <c r="AF204" s="196" t="str">
        <f t="shared" si="70"/>
        <v>-</v>
      </c>
      <c r="AG204" s="168" t="str">
        <f t="shared" si="66"/>
        <v>-</v>
      </c>
      <c r="AH204" s="168" t="str">
        <f t="shared" si="67"/>
        <v>-</v>
      </c>
      <c r="AI204" s="168" t="str">
        <f t="shared" si="68"/>
        <v>-</v>
      </c>
      <c r="AJ204" s="168" t="str">
        <f t="shared" si="69"/>
        <v>-</v>
      </c>
      <c r="AK204" s="198"/>
      <c r="AM204" s="785"/>
      <c r="AN204" s="785"/>
      <c r="AO204" s="785"/>
      <c r="AP204" s="785"/>
      <c r="AQ204" s="785"/>
      <c r="AR204" s="785"/>
      <c r="AS204" s="785"/>
      <c r="AT204" s="785"/>
      <c r="AV204" s="864"/>
      <c r="AW204" s="865"/>
      <c r="AX204" s="866"/>
      <c r="AY204" s="866"/>
      <c r="AZ204" s="867"/>
      <c r="BB204" s="793">
        <f t="shared" si="62"/>
        <v>0</v>
      </c>
      <c r="BC204" s="791">
        <f t="shared" si="63"/>
        <v>0</v>
      </c>
      <c r="BF204" s="819"/>
      <c r="BH204" s="793">
        <f t="shared" si="64"/>
        <v>0</v>
      </c>
      <c r="BI204" s="807">
        <f t="shared" si="65"/>
        <v>0</v>
      </c>
      <c r="BL204" s="807"/>
      <c r="BQ204" s="791"/>
      <c r="BR204" s="791"/>
      <c r="BS204" s="791"/>
      <c r="BT204" s="791"/>
      <c r="CA204" s="797"/>
      <c r="CB204" s="803"/>
      <c r="CC204" s="804"/>
    </row>
    <row r="205" spans="2:81" x14ac:dyDescent="0.25">
      <c r="B205" s="180"/>
      <c r="C205" s="179"/>
      <c r="D205" s="569"/>
      <c r="E205" s="492"/>
      <c r="F205" s="169"/>
      <c r="N205" s="517"/>
      <c r="O205" s="181"/>
      <c r="P205" s="226"/>
      <c r="Q205" s="179"/>
      <c r="R205" s="165" t="s">
        <v>21</v>
      </c>
      <c r="S205" s="179"/>
      <c r="T205" s="165" t="s">
        <v>56</v>
      </c>
      <c r="U205" s="196" t="str">
        <f t="shared" si="59"/>
        <v>-</v>
      </c>
      <c r="V205" s="168" t="str">
        <f t="shared" si="55"/>
        <v>-</v>
      </c>
      <c r="W205" s="168" t="str">
        <f t="shared" si="56"/>
        <v>-</v>
      </c>
      <c r="X205" s="168" t="str">
        <f t="shared" si="57"/>
        <v>-</v>
      </c>
      <c r="Y205" s="168" t="str">
        <f t="shared" si="58"/>
        <v>-</v>
      </c>
      <c r="AD205" s="608" t="str">
        <f t="shared" si="60"/>
        <v>-</v>
      </c>
      <c r="AE205" s="607" t="str">
        <f t="shared" si="61"/>
        <v>-</v>
      </c>
      <c r="AF205" s="196" t="str">
        <f t="shared" si="70"/>
        <v>-</v>
      </c>
      <c r="AG205" s="168" t="str">
        <f t="shared" si="66"/>
        <v>-</v>
      </c>
      <c r="AH205" s="168" t="str">
        <f t="shared" si="67"/>
        <v>-</v>
      </c>
      <c r="AI205" s="168" t="str">
        <f t="shared" si="68"/>
        <v>-</v>
      </c>
      <c r="AJ205" s="168" t="str">
        <f t="shared" si="69"/>
        <v>-</v>
      </c>
      <c r="AK205" s="198"/>
      <c r="AM205" s="785"/>
      <c r="AN205" s="785"/>
      <c r="AO205" s="785"/>
      <c r="AP205" s="785"/>
      <c r="AQ205" s="785"/>
      <c r="AR205" s="785"/>
      <c r="AS205" s="785"/>
      <c r="AT205" s="785"/>
      <c r="AV205" s="864"/>
      <c r="AW205" s="865"/>
      <c r="AX205" s="866"/>
      <c r="AY205" s="866"/>
      <c r="AZ205" s="867"/>
      <c r="BB205" s="793">
        <f t="shared" si="62"/>
        <v>0</v>
      </c>
      <c r="BC205" s="791">
        <f t="shared" si="63"/>
        <v>0</v>
      </c>
      <c r="BF205" s="819"/>
      <c r="BH205" s="793">
        <f t="shared" si="64"/>
        <v>0</v>
      </c>
      <c r="BI205" s="807">
        <f t="shared" si="65"/>
        <v>0</v>
      </c>
      <c r="BL205" s="807"/>
      <c r="BQ205" s="791"/>
      <c r="BR205" s="791"/>
      <c r="BS205" s="791"/>
      <c r="BT205" s="791"/>
      <c r="CA205" s="797"/>
      <c r="CB205" s="803"/>
      <c r="CC205" s="804"/>
    </row>
    <row r="206" spans="2:81" x14ac:dyDescent="0.25">
      <c r="B206" s="180"/>
      <c r="C206" s="179"/>
      <c r="D206" s="569"/>
      <c r="E206" s="492"/>
      <c r="F206" s="169"/>
      <c r="N206" s="517"/>
      <c r="O206" s="181"/>
      <c r="P206" s="226"/>
      <c r="Q206" s="179"/>
      <c r="R206" s="165" t="s">
        <v>21</v>
      </c>
      <c r="S206" s="179"/>
      <c r="T206" s="165" t="s">
        <v>56</v>
      </c>
      <c r="U206" s="196" t="str">
        <f t="shared" si="59"/>
        <v>-</v>
      </c>
      <c r="V206" s="168" t="str">
        <f t="shared" si="55"/>
        <v>-</v>
      </c>
      <c r="W206" s="168" t="str">
        <f t="shared" si="56"/>
        <v>-</v>
      </c>
      <c r="X206" s="168" t="str">
        <f t="shared" si="57"/>
        <v>-</v>
      </c>
      <c r="Y206" s="168" t="str">
        <f t="shared" si="58"/>
        <v>-</v>
      </c>
      <c r="AD206" s="608" t="str">
        <f t="shared" si="60"/>
        <v>-</v>
      </c>
      <c r="AE206" s="607" t="str">
        <f t="shared" si="61"/>
        <v>-</v>
      </c>
      <c r="AF206" s="196" t="str">
        <f t="shared" si="70"/>
        <v>-</v>
      </c>
      <c r="AG206" s="168" t="str">
        <f t="shared" si="66"/>
        <v>-</v>
      </c>
      <c r="AH206" s="168" t="str">
        <f t="shared" si="67"/>
        <v>-</v>
      </c>
      <c r="AI206" s="168" t="str">
        <f t="shared" si="68"/>
        <v>-</v>
      </c>
      <c r="AJ206" s="168" t="str">
        <f t="shared" si="69"/>
        <v>-</v>
      </c>
      <c r="AK206" s="198"/>
      <c r="AM206" s="785"/>
      <c r="AN206" s="785"/>
      <c r="AO206" s="785"/>
      <c r="AP206" s="785"/>
      <c r="AQ206" s="785"/>
      <c r="AR206" s="785"/>
      <c r="AS206" s="785"/>
      <c r="AT206" s="785"/>
      <c r="AV206" s="864"/>
      <c r="AW206" s="865"/>
      <c r="AX206" s="866"/>
      <c r="AY206" s="866"/>
      <c r="AZ206" s="867"/>
      <c r="BB206" s="793">
        <f t="shared" si="62"/>
        <v>0</v>
      </c>
      <c r="BC206" s="791">
        <f t="shared" si="63"/>
        <v>0</v>
      </c>
      <c r="BF206" s="819"/>
      <c r="BH206" s="793">
        <f t="shared" si="64"/>
        <v>0</v>
      </c>
      <c r="BI206" s="807">
        <f t="shared" si="65"/>
        <v>0</v>
      </c>
      <c r="BL206" s="807"/>
      <c r="BQ206" s="791"/>
      <c r="BR206" s="791"/>
      <c r="BS206" s="791"/>
      <c r="BT206" s="791"/>
      <c r="CA206" s="797"/>
      <c r="CB206" s="803"/>
      <c r="CC206" s="804"/>
    </row>
    <row r="207" spans="2:81" x14ac:dyDescent="0.25">
      <c r="B207" s="180"/>
      <c r="C207" s="179"/>
      <c r="D207" s="569"/>
      <c r="E207" s="492"/>
      <c r="F207" s="169"/>
      <c r="N207" s="517"/>
      <c r="O207" s="181"/>
      <c r="P207" s="226"/>
      <c r="Q207" s="179"/>
      <c r="R207" s="165" t="s">
        <v>21</v>
      </c>
      <c r="S207" s="179"/>
      <c r="T207" s="165" t="s">
        <v>56</v>
      </c>
      <c r="U207" s="196" t="str">
        <f t="shared" si="59"/>
        <v>-</v>
      </c>
      <c r="V207" s="168" t="str">
        <f t="shared" si="55"/>
        <v>-</v>
      </c>
      <c r="W207" s="168" t="str">
        <f t="shared" si="56"/>
        <v>-</v>
      </c>
      <c r="X207" s="168" t="str">
        <f t="shared" si="57"/>
        <v>-</v>
      </c>
      <c r="Y207" s="168" t="str">
        <f t="shared" si="58"/>
        <v>-</v>
      </c>
      <c r="AD207" s="608" t="str">
        <f t="shared" si="60"/>
        <v>-</v>
      </c>
      <c r="AE207" s="607" t="str">
        <f t="shared" si="61"/>
        <v>-</v>
      </c>
      <c r="AF207" s="196" t="str">
        <f t="shared" si="70"/>
        <v>-</v>
      </c>
      <c r="AG207" s="168" t="str">
        <f t="shared" si="66"/>
        <v>-</v>
      </c>
      <c r="AH207" s="168" t="str">
        <f t="shared" si="67"/>
        <v>-</v>
      </c>
      <c r="AI207" s="168" t="str">
        <f t="shared" si="68"/>
        <v>-</v>
      </c>
      <c r="AJ207" s="168" t="str">
        <f t="shared" si="69"/>
        <v>-</v>
      </c>
      <c r="AK207" s="198"/>
      <c r="AM207" s="785"/>
      <c r="AN207" s="785"/>
      <c r="AO207" s="785"/>
      <c r="AP207" s="785"/>
      <c r="AQ207" s="785"/>
      <c r="AR207" s="785"/>
      <c r="AS207" s="785"/>
      <c r="AT207" s="785"/>
      <c r="AV207" s="864"/>
      <c r="AW207" s="865"/>
      <c r="AX207" s="866"/>
      <c r="AY207" s="866"/>
      <c r="AZ207" s="867"/>
      <c r="BB207" s="793">
        <f t="shared" si="62"/>
        <v>0</v>
      </c>
      <c r="BC207" s="791">
        <f t="shared" si="63"/>
        <v>0</v>
      </c>
      <c r="BF207" s="819"/>
      <c r="BH207" s="793">
        <f t="shared" si="64"/>
        <v>0</v>
      </c>
      <c r="BI207" s="807">
        <f t="shared" si="65"/>
        <v>0</v>
      </c>
      <c r="BL207" s="807"/>
      <c r="BQ207" s="791"/>
      <c r="BR207" s="791"/>
      <c r="BS207" s="791"/>
      <c r="BT207" s="791"/>
      <c r="CA207" s="797"/>
      <c r="CB207" s="803"/>
      <c r="CC207" s="804"/>
    </row>
    <row r="208" spans="2:81" x14ac:dyDescent="0.25">
      <c r="B208" s="180"/>
      <c r="C208" s="179"/>
      <c r="D208" s="569"/>
      <c r="E208" s="492"/>
      <c r="F208" s="169"/>
      <c r="N208" s="517"/>
      <c r="O208" s="181"/>
      <c r="P208" s="226"/>
      <c r="Q208" s="179"/>
      <c r="R208" s="165" t="s">
        <v>21</v>
      </c>
      <c r="S208" s="179"/>
      <c r="T208" s="165" t="s">
        <v>56</v>
      </c>
      <c r="U208" s="196" t="str">
        <f t="shared" si="59"/>
        <v>-</v>
      </c>
      <c r="V208" s="168" t="str">
        <f t="shared" si="55"/>
        <v>-</v>
      </c>
      <c r="W208" s="168" t="str">
        <f t="shared" si="56"/>
        <v>-</v>
      </c>
      <c r="X208" s="168" t="str">
        <f t="shared" si="57"/>
        <v>-</v>
      </c>
      <c r="Y208" s="168" t="str">
        <f t="shared" si="58"/>
        <v>-</v>
      </c>
      <c r="AD208" s="608" t="str">
        <f t="shared" si="60"/>
        <v>-</v>
      </c>
      <c r="AE208" s="607" t="str">
        <f t="shared" si="61"/>
        <v>-</v>
      </c>
      <c r="AF208" s="196" t="str">
        <f t="shared" si="70"/>
        <v>-</v>
      </c>
      <c r="AG208" s="168" t="str">
        <f t="shared" si="66"/>
        <v>-</v>
      </c>
      <c r="AH208" s="168" t="str">
        <f t="shared" si="67"/>
        <v>-</v>
      </c>
      <c r="AI208" s="168" t="str">
        <f t="shared" si="68"/>
        <v>-</v>
      </c>
      <c r="AJ208" s="168" t="str">
        <f t="shared" si="69"/>
        <v>-</v>
      </c>
      <c r="AK208" s="198"/>
      <c r="AM208" s="785"/>
      <c r="AN208" s="785"/>
      <c r="AO208" s="785"/>
      <c r="AP208" s="785"/>
      <c r="AQ208" s="785"/>
      <c r="AR208" s="785"/>
      <c r="AS208" s="785"/>
      <c r="AT208" s="785"/>
      <c r="AV208" s="864"/>
      <c r="AW208" s="865"/>
      <c r="AX208" s="866"/>
      <c r="AY208" s="866"/>
      <c r="AZ208" s="867"/>
      <c r="BB208" s="793">
        <f t="shared" si="62"/>
        <v>0</v>
      </c>
      <c r="BC208" s="791">
        <f t="shared" si="63"/>
        <v>0</v>
      </c>
      <c r="BF208" s="819"/>
      <c r="BH208" s="793">
        <f t="shared" si="64"/>
        <v>0</v>
      </c>
      <c r="BI208" s="807">
        <f t="shared" si="65"/>
        <v>0</v>
      </c>
      <c r="BL208" s="807"/>
      <c r="BQ208" s="791"/>
      <c r="BR208" s="791"/>
      <c r="BS208" s="791"/>
      <c r="BT208" s="791"/>
      <c r="CA208" s="797"/>
      <c r="CB208" s="803"/>
      <c r="CC208" s="804"/>
    </row>
    <row r="209" spans="2:81" x14ac:dyDescent="0.25">
      <c r="B209" s="180"/>
      <c r="C209" s="179"/>
      <c r="D209" s="569"/>
      <c r="E209" s="492"/>
      <c r="F209" s="169"/>
      <c r="N209" s="517"/>
      <c r="O209" s="181"/>
      <c r="P209" s="226"/>
      <c r="Q209" s="179"/>
      <c r="R209" s="165" t="s">
        <v>21</v>
      </c>
      <c r="S209" s="179"/>
      <c r="T209" s="165" t="s">
        <v>56</v>
      </c>
      <c r="U209" s="196" t="str">
        <f t="shared" si="59"/>
        <v>-</v>
      </c>
      <c r="V209" s="168" t="str">
        <f t="shared" si="55"/>
        <v>-</v>
      </c>
      <c r="W209" s="168" t="str">
        <f t="shared" si="56"/>
        <v>-</v>
      </c>
      <c r="X209" s="168" t="str">
        <f t="shared" si="57"/>
        <v>-</v>
      </c>
      <c r="Y209" s="168" t="str">
        <f t="shared" si="58"/>
        <v>-</v>
      </c>
      <c r="AD209" s="608" t="str">
        <f t="shared" si="60"/>
        <v>-</v>
      </c>
      <c r="AE209" s="607" t="str">
        <f t="shared" si="61"/>
        <v>-</v>
      </c>
      <c r="AF209" s="196" t="str">
        <f t="shared" si="70"/>
        <v>-</v>
      </c>
      <c r="AG209" s="168" t="str">
        <f t="shared" si="66"/>
        <v>-</v>
      </c>
      <c r="AH209" s="168" t="str">
        <f t="shared" si="67"/>
        <v>-</v>
      </c>
      <c r="AI209" s="168" t="str">
        <f t="shared" si="68"/>
        <v>-</v>
      </c>
      <c r="AJ209" s="168" t="str">
        <f t="shared" si="69"/>
        <v>-</v>
      </c>
      <c r="AK209" s="198"/>
      <c r="AM209" s="785"/>
      <c r="AN209" s="785"/>
      <c r="AO209" s="785"/>
      <c r="AP209" s="785"/>
      <c r="AQ209" s="785"/>
      <c r="AR209" s="785"/>
      <c r="AS209" s="785"/>
      <c r="AT209" s="785"/>
      <c r="AV209" s="864"/>
      <c r="AW209" s="865"/>
      <c r="AX209" s="866"/>
      <c r="AY209" s="866"/>
      <c r="AZ209" s="867"/>
      <c r="BB209" s="793">
        <f t="shared" si="62"/>
        <v>0</v>
      </c>
      <c r="BC209" s="791">
        <f t="shared" si="63"/>
        <v>0</v>
      </c>
      <c r="BF209" s="819"/>
      <c r="BH209" s="793">
        <f t="shared" si="64"/>
        <v>0</v>
      </c>
      <c r="BI209" s="807">
        <f t="shared" si="65"/>
        <v>0</v>
      </c>
      <c r="BL209" s="807"/>
      <c r="BQ209" s="791"/>
      <c r="BR209" s="791"/>
      <c r="BS209" s="791"/>
      <c r="BT209" s="791"/>
      <c r="CA209" s="797"/>
      <c r="CB209" s="803"/>
      <c r="CC209" s="804"/>
    </row>
    <row r="210" spans="2:81" x14ac:dyDescent="0.25">
      <c r="B210" s="180"/>
      <c r="C210" s="179"/>
      <c r="D210" s="569"/>
      <c r="E210" s="492"/>
      <c r="F210" s="169"/>
      <c r="N210" s="517"/>
      <c r="O210" s="181"/>
      <c r="P210" s="226"/>
      <c r="Q210" s="179"/>
      <c r="R210" s="165" t="s">
        <v>21</v>
      </c>
      <c r="S210" s="179"/>
      <c r="T210" s="165" t="s">
        <v>56</v>
      </c>
      <c r="U210" s="196" t="str">
        <f t="shared" si="59"/>
        <v>-</v>
      </c>
      <c r="V210" s="168" t="str">
        <f t="shared" si="55"/>
        <v>-</v>
      </c>
      <c r="W210" s="168" t="str">
        <f t="shared" si="56"/>
        <v>-</v>
      </c>
      <c r="X210" s="168" t="str">
        <f t="shared" si="57"/>
        <v>-</v>
      </c>
      <c r="Y210" s="168" t="str">
        <f t="shared" si="58"/>
        <v>-</v>
      </c>
      <c r="AD210" s="608" t="str">
        <f t="shared" si="60"/>
        <v>-</v>
      </c>
      <c r="AE210" s="607" t="str">
        <f t="shared" si="61"/>
        <v>-</v>
      </c>
      <c r="AF210" s="196" t="str">
        <f t="shared" si="70"/>
        <v>-</v>
      </c>
      <c r="AG210" s="168" t="str">
        <f t="shared" si="66"/>
        <v>-</v>
      </c>
      <c r="AH210" s="168" t="str">
        <f t="shared" si="67"/>
        <v>-</v>
      </c>
      <c r="AI210" s="168" t="str">
        <f t="shared" si="68"/>
        <v>-</v>
      </c>
      <c r="AJ210" s="168" t="str">
        <f t="shared" si="69"/>
        <v>-</v>
      </c>
      <c r="AK210" s="198"/>
      <c r="AM210" s="785"/>
      <c r="AN210" s="785"/>
      <c r="AO210" s="785"/>
      <c r="AP210" s="785"/>
      <c r="AQ210" s="785"/>
      <c r="AR210" s="785"/>
      <c r="AS210" s="785"/>
      <c r="AT210" s="785"/>
      <c r="AV210" s="864"/>
      <c r="AW210" s="865"/>
      <c r="AX210" s="866"/>
      <c r="AY210" s="866"/>
      <c r="AZ210" s="867"/>
      <c r="BB210" s="793">
        <f t="shared" si="62"/>
        <v>0</v>
      </c>
      <c r="BC210" s="791">
        <f t="shared" si="63"/>
        <v>0</v>
      </c>
      <c r="BF210" s="819"/>
      <c r="BH210" s="793">
        <f t="shared" si="64"/>
        <v>0</v>
      </c>
      <c r="BI210" s="807">
        <f t="shared" si="65"/>
        <v>0</v>
      </c>
      <c r="BL210" s="807"/>
      <c r="BQ210" s="791"/>
      <c r="BR210" s="791"/>
      <c r="BS210" s="791"/>
      <c r="BT210" s="791"/>
      <c r="CA210" s="797"/>
      <c r="CB210" s="803"/>
      <c r="CC210" s="804"/>
    </row>
    <row r="211" spans="2:81" x14ac:dyDescent="0.25">
      <c r="B211" s="180"/>
      <c r="C211" s="179"/>
      <c r="D211" s="569"/>
      <c r="E211" s="492"/>
      <c r="F211" s="169"/>
      <c r="N211" s="517"/>
      <c r="O211" s="181"/>
      <c r="P211" s="226"/>
      <c r="Q211" s="179"/>
      <c r="R211" s="165" t="s">
        <v>21</v>
      </c>
      <c r="S211" s="179"/>
      <c r="T211" s="165" t="s">
        <v>56</v>
      </c>
      <c r="U211" s="196" t="str">
        <f t="shared" si="59"/>
        <v>-</v>
      </c>
      <c r="V211" s="168" t="str">
        <f t="shared" si="55"/>
        <v>-</v>
      </c>
      <c r="W211" s="168" t="str">
        <f t="shared" si="56"/>
        <v>-</v>
      </c>
      <c r="X211" s="168" t="str">
        <f t="shared" si="57"/>
        <v>-</v>
      </c>
      <c r="Y211" s="168" t="str">
        <f t="shared" si="58"/>
        <v>-</v>
      </c>
      <c r="AD211" s="608" t="str">
        <f t="shared" si="60"/>
        <v>-</v>
      </c>
      <c r="AE211" s="607" t="str">
        <f t="shared" si="61"/>
        <v>-</v>
      </c>
      <c r="AF211" s="196" t="str">
        <f t="shared" si="70"/>
        <v>-</v>
      </c>
      <c r="AG211" s="168" t="str">
        <f t="shared" si="66"/>
        <v>-</v>
      </c>
      <c r="AH211" s="168" t="str">
        <f t="shared" si="67"/>
        <v>-</v>
      </c>
      <c r="AI211" s="168" t="str">
        <f t="shared" si="68"/>
        <v>-</v>
      </c>
      <c r="AJ211" s="168" t="str">
        <f t="shared" si="69"/>
        <v>-</v>
      </c>
      <c r="AK211" s="198"/>
      <c r="AM211" s="785"/>
      <c r="AN211" s="785"/>
      <c r="AO211" s="785"/>
      <c r="AP211" s="785"/>
      <c r="AQ211" s="785"/>
      <c r="AR211" s="785"/>
      <c r="AS211" s="785"/>
      <c r="AT211" s="785"/>
      <c r="AV211" s="864"/>
      <c r="AW211" s="865"/>
      <c r="AX211" s="866"/>
      <c r="AY211" s="866"/>
      <c r="AZ211" s="867"/>
      <c r="BB211" s="793">
        <f t="shared" si="62"/>
        <v>0</v>
      </c>
      <c r="BC211" s="791">
        <f t="shared" si="63"/>
        <v>0</v>
      </c>
      <c r="BF211" s="819"/>
      <c r="BH211" s="793">
        <f t="shared" si="64"/>
        <v>0</v>
      </c>
      <c r="BI211" s="807">
        <f t="shared" si="65"/>
        <v>0</v>
      </c>
      <c r="BL211" s="807"/>
      <c r="BQ211" s="791"/>
      <c r="BR211" s="791"/>
      <c r="BS211" s="791"/>
      <c r="BT211" s="791"/>
      <c r="CA211" s="797"/>
      <c r="CB211" s="803"/>
      <c r="CC211" s="804"/>
    </row>
    <row r="212" spans="2:81" x14ac:dyDescent="0.25">
      <c r="B212" s="180"/>
      <c r="C212" s="179"/>
      <c r="D212" s="569"/>
      <c r="E212" s="492"/>
      <c r="F212" s="169"/>
      <c r="N212" s="517"/>
      <c r="O212" s="181"/>
      <c r="P212" s="226"/>
      <c r="Q212" s="179"/>
      <c r="R212" s="165" t="s">
        <v>21</v>
      </c>
      <c r="S212" s="179"/>
      <c r="T212" s="165" t="s">
        <v>56</v>
      </c>
      <c r="U212" s="196" t="str">
        <f t="shared" si="59"/>
        <v>-</v>
      </c>
      <c r="V212" s="168" t="str">
        <f t="shared" si="55"/>
        <v>-</v>
      </c>
      <c r="W212" s="168" t="str">
        <f t="shared" si="56"/>
        <v>-</v>
      </c>
      <c r="X212" s="168" t="str">
        <f t="shared" si="57"/>
        <v>-</v>
      </c>
      <c r="Y212" s="168" t="str">
        <f t="shared" si="58"/>
        <v>-</v>
      </c>
      <c r="AD212" s="608" t="str">
        <f t="shared" si="60"/>
        <v>-</v>
      </c>
      <c r="AE212" s="607" t="str">
        <f t="shared" si="61"/>
        <v>-</v>
      </c>
      <c r="AF212" s="196" t="str">
        <f t="shared" si="70"/>
        <v>-</v>
      </c>
      <c r="AG212" s="168" t="str">
        <f t="shared" si="66"/>
        <v>-</v>
      </c>
      <c r="AH212" s="168" t="str">
        <f t="shared" si="67"/>
        <v>-</v>
      </c>
      <c r="AI212" s="168" t="str">
        <f t="shared" si="68"/>
        <v>-</v>
      </c>
      <c r="AJ212" s="168" t="str">
        <f t="shared" si="69"/>
        <v>-</v>
      </c>
      <c r="AK212" s="198"/>
      <c r="AM212" s="785"/>
      <c r="AN212" s="785"/>
      <c r="AO212" s="785"/>
      <c r="AP212" s="785"/>
      <c r="AQ212" s="785"/>
      <c r="AR212" s="785"/>
      <c r="AS212" s="785"/>
      <c r="AT212" s="785"/>
      <c r="AV212" s="864"/>
      <c r="AW212" s="865"/>
      <c r="AX212" s="866"/>
      <c r="AY212" s="866"/>
      <c r="AZ212" s="867"/>
      <c r="BB212" s="793">
        <f t="shared" si="62"/>
        <v>0</v>
      </c>
      <c r="BC212" s="791">
        <f t="shared" si="63"/>
        <v>0</v>
      </c>
      <c r="BF212" s="819"/>
      <c r="BH212" s="793">
        <f t="shared" si="64"/>
        <v>0</v>
      </c>
      <c r="BI212" s="807">
        <f t="shared" si="65"/>
        <v>0</v>
      </c>
      <c r="BL212" s="807"/>
      <c r="BQ212" s="791"/>
      <c r="BR212" s="791"/>
      <c r="BS212" s="791"/>
      <c r="BT212" s="791"/>
      <c r="CA212" s="797"/>
      <c r="CB212" s="803"/>
      <c r="CC212" s="804"/>
    </row>
    <row r="213" spans="2:81" x14ac:dyDescent="0.25">
      <c r="B213" s="180"/>
      <c r="C213" s="179"/>
      <c r="D213" s="569"/>
      <c r="E213" s="492"/>
      <c r="F213" s="169"/>
      <c r="N213" s="517"/>
      <c r="O213" s="181"/>
      <c r="P213" s="226"/>
      <c r="Q213" s="179"/>
      <c r="R213" s="165" t="s">
        <v>21</v>
      </c>
      <c r="S213" s="179"/>
      <c r="T213" s="165" t="s">
        <v>56</v>
      </c>
      <c r="U213" s="196" t="str">
        <f t="shared" si="59"/>
        <v>-</v>
      </c>
      <c r="V213" s="168" t="str">
        <f t="shared" si="55"/>
        <v>-</v>
      </c>
      <c r="W213" s="168" t="str">
        <f t="shared" si="56"/>
        <v>-</v>
      </c>
      <c r="X213" s="168" t="str">
        <f t="shared" si="57"/>
        <v>-</v>
      </c>
      <c r="Y213" s="168" t="str">
        <f t="shared" si="58"/>
        <v>-</v>
      </c>
      <c r="AD213" s="608" t="str">
        <f t="shared" si="60"/>
        <v>-</v>
      </c>
      <c r="AE213" s="607" t="str">
        <f t="shared" si="61"/>
        <v>-</v>
      </c>
      <c r="AF213" s="196" t="str">
        <f t="shared" si="70"/>
        <v>-</v>
      </c>
      <c r="AG213" s="168" t="str">
        <f t="shared" si="66"/>
        <v>-</v>
      </c>
      <c r="AH213" s="168" t="str">
        <f t="shared" si="67"/>
        <v>-</v>
      </c>
      <c r="AI213" s="168" t="str">
        <f t="shared" si="68"/>
        <v>-</v>
      </c>
      <c r="AJ213" s="168" t="str">
        <f t="shared" si="69"/>
        <v>-</v>
      </c>
      <c r="AK213" s="198"/>
      <c r="AM213" s="785"/>
      <c r="AN213" s="785"/>
      <c r="AO213" s="785"/>
      <c r="AP213" s="785"/>
      <c r="AQ213" s="785"/>
      <c r="AR213" s="785"/>
      <c r="AS213" s="785"/>
      <c r="AT213" s="785"/>
      <c r="AV213" s="864"/>
      <c r="AW213" s="865"/>
      <c r="AX213" s="866"/>
      <c r="AY213" s="866"/>
      <c r="AZ213" s="867"/>
      <c r="BB213" s="793">
        <f t="shared" si="62"/>
        <v>0</v>
      </c>
      <c r="BC213" s="791">
        <f t="shared" si="63"/>
        <v>0</v>
      </c>
      <c r="BF213" s="819"/>
      <c r="BH213" s="793">
        <f t="shared" si="64"/>
        <v>0</v>
      </c>
      <c r="BI213" s="807">
        <f t="shared" si="65"/>
        <v>0</v>
      </c>
      <c r="BL213" s="807"/>
      <c r="BQ213" s="791"/>
      <c r="BR213" s="791"/>
      <c r="BS213" s="791"/>
      <c r="BT213" s="791"/>
      <c r="CA213" s="797"/>
      <c r="CB213" s="803"/>
      <c r="CC213" s="804"/>
    </row>
    <row r="214" spans="2:81" x14ac:dyDescent="0.25">
      <c r="B214" s="180"/>
      <c r="C214" s="179"/>
      <c r="D214" s="569"/>
      <c r="E214" s="492"/>
      <c r="F214" s="169"/>
      <c r="N214" s="517"/>
      <c r="O214" s="181"/>
      <c r="P214" s="226"/>
      <c r="Q214" s="179"/>
      <c r="R214" s="165" t="s">
        <v>21</v>
      </c>
      <c r="S214" s="179"/>
      <c r="T214" s="165" t="s">
        <v>56</v>
      </c>
      <c r="U214" s="196" t="str">
        <f t="shared" si="59"/>
        <v>-</v>
      </c>
      <c r="V214" s="168" t="str">
        <f t="shared" si="55"/>
        <v>-</v>
      </c>
      <c r="W214" s="168" t="str">
        <f t="shared" si="56"/>
        <v>-</v>
      </c>
      <c r="X214" s="168" t="str">
        <f t="shared" si="57"/>
        <v>-</v>
      </c>
      <c r="Y214" s="168" t="str">
        <f t="shared" si="58"/>
        <v>-</v>
      </c>
      <c r="AD214" s="608" t="str">
        <f t="shared" si="60"/>
        <v>-</v>
      </c>
      <c r="AE214" s="607" t="str">
        <f t="shared" si="61"/>
        <v>-</v>
      </c>
      <c r="AF214" s="196" t="str">
        <f t="shared" si="70"/>
        <v>-</v>
      </c>
      <c r="AG214" s="168" t="str">
        <f t="shared" si="66"/>
        <v>-</v>
      </c>
      <c r="AH214" s="168" t="str">
        <f t="shared" si="67"/>
        <v>-</v>
      </c>
      <c r="AI214" s="168" t="str">
        <f t="shared" si="68"/>
        <v>-</v>
      </c>
      <c r="AJ214" s="168" t="str">
        <f t="shared" si="69"/>
        <v>-</v>
      </c>
      <c r="AK214" s="198"/>
      <c r="AM214" s="785"/>
      <c r="AN214" s="785"/>
      <c r="AO214" s="785"/>
      <c r="AP214" s="785"/>
      <c r="AQ214" s="785"/>
      <c r="AR214" s="785"/>
      <c r="AS214" s="785"/>
      <c r="AT214" s="785"/>
      <c r="AV214" s="864"/>
      <c r="AW214" s="865"/>
      <c r="AX214" s="866"/>
      <c r="AY214" s="866"/>
      <c r="AZ214" s="867"/>
      <c r="BB214" s="793">
        <f t="shared" si="62"/>
        <v>0</v>
      </c>
      <c r="BC214" s="791">
        <f t="shared" si="63"/>
        <v>0</v>
      </c>
      <c r="BF214" s="819"/>
      <c r="BH214" s="793">
        <f t="shared" si="64"/>
        <v>0</v>
      </c>
      <c r="BI214" s="807">
        <f t="shared" si="65"/>
        <v>0</v>
      </c>
      <c r="BL214" s="807"/>
      <c r="BQ214" s="791"/>
      <c r="BR214" s="791"/>
      <c r="BS214" s="791"/>
      <c r="BT214" s="791"/>
      <c r="CA214" s="797"/>
      <c r="CB214" s="803"/>
      <c r="CC214" s="804"/>
    </row>
    <row r="215" spans="2:81" x14ac:dyDescent="0.25">
      <c r="B215" s="180"/>
      <c r="C215" s="179"/>
      <c r="D215" s="569"/>
      <c r="E215" s="492"/>
      <c r="F215" s="169"/>
      <c r="N215" s="517"/>
      <c r="O215" s="181"/>
      <c r="P215" s="226"/>
      <c r="Q215" s="179"/>
      <c r="R215" s="165" t="s">
        <v>21</v>
      </c>
      <c r="S215" s="179"/>
      <c r="T215" s="165" t="s">
        <v>56</v>
      </c>
      <c r="U215" s="196" t="str">
        <f t="shared" si="59"/>
        <v>-</v>
      </c>
      <c r="V215" s="168" t="str">
        <f t="shared" si="55"/>
        <v>-</v>
      </c>
      <c r="W215" s="168" t="str">
        <f t="shared" si="56"/>
        <v>-</v>
      </c>
      <c r="X215" s="168" t="str">
        <f t="shared" si="57"/>
        <v>-</v>
      </c>
      <c r="Y215" s="168" t="str">
        <f t="shared" si="58"/>
        <v>-</v>
      </c>
      <c r="AD215" s="608" t="str">
        <f t="shared" si="60"/>
        <v>-</v>
      </c>
      <c r="AE215" s="607" t="str">
        <f t="shared" si="61"/>
        <v>-</v>
      </c>
      <c r="AF215" s="196" t="str">
        <f t="shared" si="70"/>
        <v>-</v>
      </c>
      <c r="AG215" s="168" t="str">
        <f t="shared" si="66"/>
        <v>-</v>
      </c>
      <c r="AH215" s="168" t="str">
        <f t="shared" si="67"/>
        <v>-</v>
      </c>
      <c r="AI215" s="168" t="str">
        <f t="shared" si="68"/>
        <v>-</v>
      </c>
      <c r="AJ215" s="168" t="str">
        <f t="shared" si="69"/>
        <v>-</v>
      </c>
      <c r="AK215" s="198"/>
      <c r="AM215" s="785"/>
      <c r="AN215" s="785"/>
      <c r="AO215" s="785"/>
      <c r="AP215" s="785"/>
      <c r="AQ215" s="785"/>
      <c r="AR215" s="785"/>
      <c r="AS215" s="785"/>
      <c r="AT215" s="785"/>
      <c r="AV215" s="864"/>
      <c r="AW215" s="865"/>
      <c r="AX215" s="866"/>
      <c r="AY215" s="866"/>
      <c r="AZ215" s="867"/>
      <c r="BB215" s="793">
        <f t="shared" si="62"/>
        <v>0</v>
      </c>
      <c r="BC215" s="791">
        <f t="shared" si="63"/>
        <v>0</v>
      </c>
      <c r="BF215" s="819"/>
      <c r="BH215" s="793">
        <f t="shared" si="64"/>
        <v>0</v>
      </c>
      <c r="BI215" s="807">
        <f t="shared" si="65"/>
        <v>0</v>
      </c>
      <c r="BL215" s="807"/>
      <c r="BQ215" s="791"/>
      <c r="BR215" s="791"/>
      <c r="BS215" s="791"/>
      <c r="BT215" s="791"/>
      <c r="CA215" s="797"/>
      <c r="CB215" s="803"/>
      <c r="CC215" s="804"/>
    </row>
    <row r="216" spans="2:81" x14ac:dyDescent="0.25">
      <c r="B216" s="180"/>
      <c r="C216" s="179"/>
      <c r="D216" s="569"/>
      <c r="E216" s="492"/>
      <c r="F216" s="169"/>
      <c r="N216" s="517"/>
      <c r="O216" s="181"/>
      <c r="P216" s="226"/>
      <c r="Q216" s="179"/>
      <c r="R216" s="165" t="s">
        <v>21</v>
      </c>
      <c r="S216" s="179"/>
      <c r="T216" s="165" t="s">
        <v>56</v>
      </c>
      <c r="U216" s="196" t="str">
        <f t="shared" si="59"/>
        <v>-</v>
      </c>
      <c r="V216" s="168" t="str">
        <f t="shared" si="55"/>
        <v>-</v>
      </c>
      <c r="W216" s="168" t="str">
        <f t="shared" si="56"/>
        <v>-</v>
      </c>
      <c r="X216" s="168" t="str">
        <f t="shared" si="57"/>
        <v>-</v>
      </c>
      <c r="Y216" s="168" t="str">
        <f t="shared" si="58"/>
        <v>-</v>
      </c>
      <c r="AD216" s="608" t="str">
        <f t="shared" si="60"/>
        <v>-</v>
      </c>
      <c r="AE216" s="607" t="str">
        <f t="shared" si="61"/>
        <v>-</v>
      </c>
      <c r="AF216" s="196" t="str">
        <f t="shared" si="70"/>
        <v>-</v>
      </c>
      <c r="AG216" s="168" t="str">
        <f t="shared" si="66"/>
        <v>-</v>
      </c>
      <c r="AH216" s="168" t="str">
        <f t="shared" si="67"/>
        <v>-</v>
      </c>
      <c r="AI216" s="168" t="str">
        <f t="shared" si="68"/>
        <v>-</v>
      </c>
      <c r="AJ216" s="168" t="str">
        <f t="shared" si="69"/>
        <v>-</v>
      </c>
      <c r="AK216" s="198"/>
      <c r="AM216" s="785"/>
      <c r="AN216" s="785"/>
      <c r="AO216" s="785"/>
      <c r="AP216" s="785"/>
      <c r="AQ216" s="785"/>
      <c r="AR216" s="785"/>
      <c r="AS216" s="785"/>
      <c r="AT216" s="785"/>
      <c r="AV216" s="864"/>
      <c r="AW216" s="865"/>
      <c r="AX216" s="866"/>
      <c r="AY216" s="866"/>
      <c r="AZ216" s="867"/>
      <c r="BB216" s="793">
        <f t="shared" si="62"/>
        <v>0</v>
      </c>
      <c r="BC216" s="791">
        <f t="shared" si="63"/>
        <v>0</v>
      </c>
      <c r="BF216" s="819"/>
      <c r="BH216" s="793">
        <f t="shared" si="64"/>
        <v>0</v>
      </c>
      <c r="BI216" s="807">
        <f t="shared" si="65"/>
        <v>0</v>
      </c>
      <c r="BL216" s="807"/>
      <c r="BQ216" s="791"/>
      <c r="BR216" s="791"/>
      <c r="BS216" s="791"/>
      <c r="BT216" s="791"/>
      <c r="CA216" s="797"/>
      <c r="CB216" s="803"/>
      <c r="CC216" s="804"/>
    </row>
    <row r="217" spans="2:81" x14ac:dyDescent="0.25">
      <c r="B217" s="180"/>
      <c r="C217" s="179"/>
      <c r="D217" s="569"/>
      <c r="E217" s="492"/>
      <c r="F217" s="169"/>
      <c r="N217" s="517"/>
      <c r="O217" s="181"/>
      <c r="P217" s="226"/>
      <c r="Q217" s="179"/>
      <c r="R217" s="165" t="s">
        <v>21</v>
      </c>
      <c r="S217" s="179"/>
      <c r="T217" s="165" t="s">
        <v>56</v>
      </c>
      <c r="U217" s="196" t="str">
        <f t="shared" si="59"/>
        <v>-</v>
      </c>
      <c r="V217" s="168" t="str">
        <f t="shared" si="55"/>
        <v>-</v>
      </c>
      <c r="W217" s="168" t="str">
        <f t="shared" si="56"/>
        <v>-</v>
      </c>
      <c r="X217" s="168" t="str">
        <f t="shared" si="57"/>
        <v>-</v>
      </c>
      <c r="Y217" s="168" t="str">
        <f t="shared" si="58"/>
        <v>-</v>
      </c>
      <c r="AD217" s="608" t="str">
        <f t="shared" si="60"/>
        <v>-</v>
      </c>
      <c r="AE217" s="607" t="str">
        <f t="shared" si="61"/>
        <v>-</v>
      </c>
      <c r="AF217" s="196" t="str">
        <f t="shared" si="70"/>
        <v>-</v>
      </c>
      <c r="AG217" s="168" t="str">
        <f t="shared" si="66"/>
        <v>-</v>
      </c>
      <c r="AH217" s="168" t="str">
        <f t="shared" si="67"/>
        <v>-</v>
      </c>
      <c r="AI217" s="168" t="str">
        <f t="shared" si="68"/>
        <v>-</v>
      </c>
      <c r="AJ217" s="168" t="str">
        <f t="shared" si="69"/>
        <v>-</v>
      </c>
      <c r="AK217" s="198"/>
      <c r="AM217" s="785"/>
      <c r="AN217" s="785"/>
      <c r="AO217" s="785"/>
      <c r="AP217" s="785"/>
      <c r="AQ217" s="785"/>
      <c r="AR217" s="785"/>
      <c r="AS217" s="785"/>
      <c r="AT217" s="785"/>
      <c r="AV217" s="864"/>
      <c r="AW217" s="865"/>
      <c r="AX217" s="866"/>
      <c r="AY217" s="866"/>
      <c r="AZ217" s="867"/>
      <c r="BB217" s="793">
        <f t="shared" si="62"/>
        <v>0</v>
      </c>
      <c r="BC217" s="791">
        <f t="shared" si="63"/>
        <v>0</v>
      </c>
      <c r="BF217" s="819"/>
      <c r="BH217" s="793">
        <f t="shared" si="64"/>
        <v>0</v>
      </c>
      <c r="BI217" s="807">
        <f t="shared" si="65"/>
        <v>0</v>
      </c>
      <c r="BL217" s="807"/>
      <c r="BQ217" s="791"/>
      <c r="BR217" s="791"/>
      <c r="BS217" s="791"/>
      <c r="BT217" s="791"/>
      <c r="CA217" s="797"/>
      <c r="CB217" s="803"/>
      <c r="CC217" s="804"/>
    </row>
    <row r="218" spans="2:81" x14ac:dyDescent="0.25">
      <c r="B218" s="180"/>
      <c r="C218" s="179"/>
      <c r="D218" s="569"/>
      <c r="E218" s="492"/>
      <c r="F218" s="169"/>
      <c r="N218" s="517"/>
      <c r="O218" s="181"/>
      <c r="P218" s="226"/>
      <c r="Q218" s="179"/>
      <c r="R218" s="165" t="s">
        <v>21</v>
      </c>
      <c r="S218" s="179"/>
      <c r="T218" s="165" t="s">
        <v>56</v>
      </c>
      <c r="U218" s="196" t="str">
        <f t="shared" si="59"/>
        <v>-</v>
      </c>
      <c r="V218" s="168" t="str">
        <f t="shared" si="55"/>
        <v>-</v>
      </c>
      <c r="W218" s="168" t="str">
        <f t="shared" si="56"/>
        <v>-</v>
      </c>
      <c r="X218" s="168" t="str">
        <f t="shared" si="57"/>
        <v>-</v>
      </c>
      <c r="Y218" s="168" t="str">
        <f t="shared" si="58"/>
        <v>-</v>
      </c>
      <c r="AD218" s="608" t="str">
        <f t="shared" si="60"/>
        <v>-</v>
      </c>
      <c r="AE218" s="607" t="str">
        <f t="shared" si="61"/>
        <v>-</v>
      </c>
      <c r="AF218" s="196" t="str">
        <f t="shared" si="70"/>
        <v>-</v>
      </c>
      <c r="AG218" s="168" t="str">
        <f t="shared" si="66"/>
        <v>-</v>
      </c>
      <c r="AH218" s="168" t="str">
        <f t="shared" si="67"/>
        <v>-</v>
      </c>
      <c r="AI218" s="168" t="str">
        <f t="shared" si="68"/>
        <v>-</v>
      </c>
      <c r="AJ218" s="168" t="str">
        <f t="shared" si="69"/>
        <v>-</v>
      </c>
      <c r="AK218" s="198"/>
      <c r="AM218" s="785"/>
      <c r="AN218" s="785"/>
      <c r="AO218" s="785"/>
      <c r="AP218" s="785"/>
      <c r="AQ218" s="785"/>
      <c r="AR218" s="785"/>
      <c r="AS218" s="785"/>
      <c r="AT218" s="785"/>
      <c r="AV218" s="864"/>
      <c r="AW218" s="865"/>
      <c r="AX218" s="866"/>
      <c r="AY218" s="866"/>
      <c r="AZ218" s="867"/>
      <c r="BB218" s="793">
        <f t="shared" si="62"/>
        <v>0</v>
      </c>
      <c r="BC218" s="791">
        <f t="shared" si="63"/>
        <v>0</v>
      </c>
      <c r="BF218" s="819"/>
      <c r="BH218" s="793">
        <f t="shared" si="64"/>
        <v>0</v>
      </c>
      <c r="BI218" s="807">
        <f t="shared" si="65"/>
        <v>0</v>
      </c>
      <c r="BL218" s="807"/>
      <c r="BQ218" s="791"/>
      <c r="BR218" s="791"/>
      <c r="BS218" s="791"/>
      <c r="BT218" s="791"/>
      <c r="CA218" s="797"/>
      <c r="CB218" s="803"/>
      <c r="CC218" s="804"/>
    </row>
    <row r="219" spans="2:81" x14ac:dyDescent="0.25">
      <c r="B219" s="180"/>
      <c r="C219" s="179"/>
      <c r="D219" s="569"/>
      <c r="E219" s="492"/>
      <c r="F219" s="169"/>
      <c r="N219" s="517"/>
      <c r="O219" s="181"/>
      <c r="P219" s="226"/>
      <c r="Q219" s="179"/>
      <c r="R219" s="165" t="s">
        <v>21</v>
      </c>
      <c r="S219" s="179"/>
      <c r="T219" s="165" t="s">
        <v>56</v>
      </c>
      <c r="U219" s="196" t="str">
        <f t="shared" si="59"/>
        <v>-</v>
      </c>
      <c r="V219" s="168" t="str">
        <f t="shared" ref="V219:V282" si="71">IF(U219=$Q$13, S219, "-")</f>
        <v>-</v>
      </c>
      <c r="W219" s="168" t="str">
        <f t="shared" ref="W219:W282" si="72">IF(U219=$R$13, S219, "-")</f>
        <v>-</v>
      </c>
      <c r="X219" s="168" t="str">
        <f t="shared" ref="X219:X282" si="73">IF(U219=$S$13, S219, "-")</f>
        <v>-</v>
      </c>
      <c r="Y219" s="168" t="str">
        <f t="shared" ref="Y219:Y282" si="74">IF(U219=$T$13, S219, "-")</f>
        <v>-</v>
      </c>
      <c r="AD219" s="608" t="str">
        <f t="shared" si="60"/>
        <v>-</v>
      </c>
      <c r="AE219" s="607" t="str">
        <f t="shared" si="61"/>
        <v>-</v>
      </c>
      <c r="AF219" s="196" t="str">
        <f t="shared" si="70"/>
        <v>-</v>
      </c>
      <c r="AG219" s="168" t="str">
        <f t="shared" si="66"/>
        <v>-</v>
      </c>
      <c r="AH219" s="168" t="str">
        <f t="shared" si="67"/>
        <v>-</v>
      </c>
      <c r="AI219" s="168" t="str">
        <f t="shared" si="68"/>
        <v>-</v>
      </c>
      <c r="AJ219" s="168" t="str">
        <f t="shared" si="69"/>
        <v>-</v>
      </c>
      <c r="AK219" s="198"/>
      <c r="AM219" s="785"/>
      <c r="AN219" s="785"/>
      <c r="AO219" s="785"/>
      <c r="AP219" s="785"/>
      <c r="AQ219" s="785"/>
      <c r="AR219" s="785"/>
      <c r="AS219" s="785"/>
      <c r="AT219" s="785"/>
      <c r="AV219" s="864"/>
      <c r="AW219" s="865"/>
      <c r="AX219" s="866"/>
      <c r="AY219" s="866"/>
      <c r="AZ219" s="867"/>
      <c r="BB219" s="793">
        <f t="shared" si="62"/>
        <v>0</v>
      </c>
      <c r="BC219" s="791">
        <f t="shared" si="63"/>
        <v>0</v>
      </c>
      <c r="BF219" s="819"/>
      <c r="BH219" s="793">
        <f t="shared" si="64"/>
        <v>0</v>
      </c>
      <c r="BI219" s="807">
        <f t="shared" si="65"/>
        <v>0</v>
      </c>
      <c r="BL219" s="807"/>
      <c r="BQ219" s="791"/>
      <c r="BR219" s="791"/>
      <c r="BS219" s="791"/>
      <c r="BT219" s="791"/>
      <c r="CA219" s="797"/>
      <c r="CB219" s="803"/>
      <c r="CC219" s="804"/>
    </row>
    <row r="220" spans="2:81" x14ac:dyDescent="0.25">
      <c r="B220" s="180"/>
      <c r="C220" s="179"/>
      <c r="D220" s="569"/>
      <c r="E220" s="492"/>
      <c r="F220" s="169"/>
      <c r="N220" s="517"/>
      <c r="O220" s="181"/>
      <c r="P220" s="226"/>
      <c r="Q220" s="179"/>
      <c r="R220" s="165" t="s">
        <v>21</v>
      </c>
      <c r="S220" s="179"/>
      <c r="T220" s="165" t="s">
        <v>56</v>
      </c>
      <c r="U220" s="196" t="str">
        <f t="shared" ref="U220:U283" si="75">IF(ISNUMBER(S220), HOUR(P220), "-")</f>
        <v>-</v>
      </c>
      <c r="V220" s="168" t="str">
        <f t="shared" si="71"/>
        <v>-</v>
      </c>
      <c r="W220" s="168" t="str">
        <f t="shared" si="72"/>
        <v>-</v>
      </c>
      <c r="X220" s="168" t="str">
        <f t="shared" si="73"/>
        <v>-</v>
      </c>
      <c r="Y220" s="168" t="str">
        <f t="shared" si="74"/>
        <v>-</v>
      </c>
      <c r="AD220" s="608" t="str">
        <f t="shared" si="60"/>
        <v>-</v>
      </c>
      <c r="AE220" s="607" t="str">
        <f t="shared" si="61"/>
        <v>-</v>
      </c>
      <c r="AF220" s="196" t="str">
        <f t="shared" si="70"/>
        <v>-</v>
      </c>
      <c r="AG220" s="168" t="str">
        <f t="shared" si="66"/>
        <v>-</v>
      </c>
      <c r="AH220" s="168" t="str">
        <f t="shared" si="67"/>
        <v>-</v>
      </c>
      <c r="AI220" s="168" t="str">
        <f t="shared" si="68"/>
        <v>-</v>
      </c>
      <c r="AJ220" s="168" t="str">
        <f t="shared" si="69"/>
        <v>-</v>
      </c>
      <c r="AK220" s="198"/>
      <c r="AM220" s="785"/>
      <c r="AN220" s="785"/>
      <c r="AO220" s="785"/>
      <c r="AP220" s="785"/>
      <c r="AQ220" s="785"/>
      <c r="AR220" s="785"/>
      <c r="AS220" s="785"/>
      <c r="AT220" s="785"/>
      <c r="AV220" s="864"/>
      <c r="AW220" s="865"/>
      <c r="AX220" s="866"/>
      <c r="AY220" s="866"/>
      <c r="AZ220" s="867"/>
      <c r="BB220" s="793">
        <f t="shared" si="62"/>
        <v>0</v>
      </c>
      <c r="BC220" s="791">
        <f t="shared" si="63"/>
        <v>0</v>
      </c>
      <c r="BF220" s="819"/>
      <c r="BH220" s="793">
        <f t="shared" si="64"/>
        <v>0</v>
      </c>
      <c r="BI220" s="807">
        <f t="shared" si="65"/>
        <v>0</v>
      </c>
      <c r="BL220" s="807"/>
      <c r="BQ220" s="791"/>
      <c r="BR220" s="791"/>
      <c r="BS220" s="791"/>
      <c r="BT220" s="791"/>
      <c r="CA220" s="797"/>
      <c r="CB220" s="803"/>
      <c r="CC220" s="804"/>
    </row>
    <row r="221" spans="2:81" x14ac:dyDescent="0.25">
      <c r="B221" s="180"/>
      <c r="C221" s="179"/>
      <c r="D221" s="569"/>
      <c r="E221" s="492"/>
      <c r="F221" s="169"/>
      <c r="N221" s="517"/>
      <c r="O221" s="181"/>
      <c r="P221" s="226"/>
      <c r="Q221" s="179"/>
      <c r="R221" s="165" t="s">
        <v>21</v>
      </c>
      <c r="S221" s="179"/>
      <c r="T221" s="165" t="s">
        <v>56</v>
      </c>
      <c r="U221" s="196" t="str">
        <f t="shared" si="75"/>
        <v>-</v>
      </c>
      <c r="V221" s="168" t="str">
        <f t="shared" si="71"/>
        <v>-</v>
      </c>
      <c r="W221" s="168" t="str">
        <f t="shared" si="72"/>
        <v>-</v>
      </c>
      <c r="X221" s="168" t="str">
        <f t="shared" si="73"/>
        <v>-</v>
      </c>
      <c r="Y221" s="168" t="str">
        <f t="shared" si="74"/>
        <v>-</v>
      </c>
      <c r="AD221" s="608" t="str">
        <f t="shared" si="60"/>
        <v>-</v>
      </c>
      <c r="AE221" s="607" t="str">
        <f t="shared" si="61"/>
        <v>-</v>
      </c>
      <c r="AF221" s="196" t="str">
        <f t="shared" si="70"/>
        <v>-</v>
      </c>
      <c r="AG221" s="168" t="str">
        <f t="shared" si="66"/>
        <v>-</v>
      </c>
      <c r="AH221" s="168" t="str">
        <f t="shared" si="67"/>
        <v>-</v>
      </c>
      <c r="AI221" s="168" t="str">
        <f t="shared" si="68"/>
        <v>-</v>
      </c>
      <c r="AJ221" s="168" t="str">
        <f t="shared" si="69"/>
        <v>-</v>
      </c>
      <c r="AK221" s="198"/>
      <c r="AM221" s="785"/>
      <c r="AN221" s="785"/>
      <c r="AO221" s="785"/>
      <c r="AP221" s="785"/>
      <c r="AQ221" s="785"/>
      <c r="AR221" s="785"/>
      <c r="AS221" s="785"/>
      <c r="AT221" s="785"/>
      <c r="AV221" s="864"/>
      <c r="AW221" s="865"/>
      <c r="AX221" s="866"/>
      <c r="AY221" s="866"/>
      <c r="AZ221" s="867"/>
      <c r="BB221" s="793">
        <f t="shared" si="62"/>
        <v>0</v>
      </c>
      <c r="BC221" s="791">
        <f t="shared" si="63"/>
        <v>0</v>
      </c>
      <c r="BF221" s="819"/>
      <c r="BH221" s="793">
        <f t="shared" si="64"/>
        <v>0</v>
      </c>
      <c r="BI221" s="807">
        <f t="shared" si="65"/>
        <v>0</v>
      </c>
      <c r="BL221" s="807"/>
      <c r="BQ221" s="791"/>
      <c r="BR221" s="791"/>
      <c r="BS221" s="791"/>
      <c r="BT221" s="791"/>
      <c r="CA221" s="797"/>
      <c r="CB221" s="803"/>
      <c r="CC221" s="804"/>
    </row>
    <row r="222" spans="2:81" x14ac:dyDescent="0.25">
      <c r="B222" s="180"/>
      <c r="C222" s="179"/>
      <c r="D222" s="569"/>
      <c r="E222" s="492"/>
      <c r="F222" s="169"/>
      <c r="N222" s="517"/>
      <c r="O222" s="181"/>
      <c r="P222" s="226"/>
      <c r="Q222" s="179"/>
      <c r="R222" s="165" t="s">
        <v>21</v>
      </c>
      <c r="S222" s="179"/>
      <c r="T222" s="165" t="s">
        <v>56</v>
      </c>
      <c r="U222" s="196" t="str">
        <f t="shared" si="75"/>
        <v>-</v>
      </c>
      <c r="V222" s="168" t="str">
        <f t="shared" si="71"/>
        <v>-</v>
      </c>
      <c r="W222" s="168" t="str">
        <f t="shared" si="72"/>
        <v>-</v>
      </c>
      <c r="X222" s="168" t="str">
        <f t="shared" si="73"/>
        <v>-</v>
      </c>
      <c r="Y222" s="168" t="str">
        <f t="shared" si="74"/>
        <v>-</v>
      </c>
      <c r="AD222" s="608" t="str">
        <f t="shared" si="60"/>
        <v>-</v>
      </c>
      <c r="AE222" s="607" t="str">
        <f t="shared" si="61"/>
        <v>-</v>
      </c>
      <c r="AF222" s="196" t="str">
        <f t="shared" si="70"/>
        <v>-</v>
      </c>
      <c r="AG222" s="168" t="str">
        <f t="shared" si="66"/>
        <v>-</v>
      </c>
      <c r="AH222" s="168" t="str">
        <f t="shared" si="67"/>
        <v>-</v>
      </c>
      <c r="AI222" s="168" t="str">
        <f t="shared" si="68"/>
        <v>-</v>
      </c>
      <c r="AJ222" s="168" t="str">
        <f t="shared" si="69"/>
        <v>-</v>
      </c>
      <c r="AK222" s="198"/>
      <c r="AM222" s="785"/>
      <c r="AN222" s="785"/>
      <c r="AO222" s="785"/>
      <c r="AP222" s="785"/>
      <c r="AQ222" s="785"/>
      <c r="AR222" s="785"/>
      <c r="AS222" s="785"/>
      <c r="AT222" s="785"/>
      <c r="AV222" s="864"/>
      <c r="AW222" s="865"/>
      <c r="AX222" s="866"/>
      <c r="AY222" s="866"/>
      <c r="AZ222" s="867"/>
      <c r="BB222" s="793">
        <f t="shared" si="62"/>
        <v>0</v>
      </c>
      <c r="BC222" s="791">
        <f t="shared" si="63"/>
        <v>0</v>
      </c>
      <c r="BF222" s="819"/>
      <c r="BH222" s="793">
        <f t="shared" si="64"/>
        <v>0</v>
      </c>
      <c r="BI222" s="807">
        <f t="shared" si="65"/>
        <v>0</v>
      </c>
      <c r="BL222" s="807"/>
      <c r="BQ222" s="791"/>
      <c r="BR222" s="791"/>
      <c r="BS222" s="791"/>
      <c r="BT222" s="791"/>
      <c r="CA222" s="797"/>
      <c r="CB222" s="803"/>
      <c r="CC222" s="804"/>
    </row>
    <row r="223" spans="2:81" x14ac:dyDescent="0.25">
      <c r="B223" s="180"/>
      <c r="C223" s="179"/>
      <c r="D223" s="569"/>
      <c r="E223" s="492"/>
      <c r="F223" s="169"/>
      <c r="N223" s="517"/>
      <c r="O223" s="181"/>
      <c r="P223" s="226"/>
      <c r="Q223" s="179"/>
      <c r="R223" s="165" t="s">
        <v>21</v>
      </c>
      <c r="S223" s="179"/>
      <c r="T223" s="165" t="s">
        <v>56</v>
      </c>
      <c r="U223" s="196" t="str">
        <f t="shared" si="75"/>
        <v>-</v>
      </c>
      <c r="V223" s="168" t="str">
        <f t="shared" si="71"/>
        <v>-</v>
      </c>
      <c r="W223" s="168" t="str">
        <f t="shared" si="72"/>
        <v>-</v>
      </c>
      <c r="X223" s="168" t="str">
        <f t="shared" si="73"/>
        <v>-</v>
      </c>
      <c r="Y223" s="168" t="str">
        <f t="shared" si="74"/>
        <v>-</v>
      </c>
      <c r="AD223" s="608" t="str">
        <f t="shared" si="60"/>
        <v>-</v>
      </c>
      <c r="AE223" s="607" t="str">
        <f t="shared" si="61"/>
        <v>-</v>
      </c>
      <c r="AF223" s="196" t="str">
        <f t="shared" si="70"/>
        <v>-</v>
      </c>
      <c r="AG223" s="168" t="str">
        <f t="shared" si="66"/>
        <v>-</v>
      </c>
      <c r="AH223" s="168" t="str">
        <f t="shared" si="67"/>
        <v>-</v>
      </c>
      <c r="AI223" s="168" t="str">
        <f t="shared" si="68"/>
        <v>-</v>
      </c>
      <c r="AJ223" s="168" t="str">
        <f t="shared" si="69"/>
        <v>-</v>
      </c>
      <c r="AK223" s="198"/>
      <c r="AM223" s="785"/>
      <c r="AN223" s="785"/>
      <c r="AO223" s="785"/>
      <c r="AP223" s="785"/>
      <c r="AQ223" s="785"/>
      <c r="AR223" s="785"/>
      <c r="AS223" s="785"/>
      <c r="AT223" s="785"/>
      <c r="AV223" s="864"/>
      <c r="AW223" s="865"/>
      <c r="AX223" s="866"/>
      <c r="AY223" s="866"/>
      <c r="AZ223" s="867"/>
      <c r="BB223" s="793">
        <f t="shared" si="62"/>
        <v>0</v>
      </c>
      <c r="BC223" s="791">
        <f t="shared" si="63"/>
        <v>0</v>
      </c>
      <c r="BF223" s="819"/>
      <c r="BH223" s="793">
        <f t="shared" si="64"/>
        <v>0</v>
      </c>
      <c r="BI223" s="807">
        <f t="shared" si="65"/>
        <v>0</v>
      </c>
      <c r="BL223" s="807"/>
      <c r="BQ223" s="791"/>
      <c r="BR223" s="791"/>
      <c r="BS223" s="791"/>
      <c r="BT223" s="791"/>
      <c r="CA223" s="797"/>
      <c r="CB223" s="803"/>
      <c r="CC223" s="804"/>
    </row>
    <row r="224" spans="2:81" x14ac:dyDescent="0.25">
      <c r="B224" s="180"/>
      <c r="C224" s="179"/>
      <c r="D224" s="569"/>
      <c r="E224" s="492"/>
      <c r="F224" s="169"/>
      <c r="N224" s="517"/>
      <c r="O224" s="181"/>
      <c r="P224" s="226"/>
      <c r="Q224" s="179"/>
      <c r="R224" s="165" t="s">
        <v>21</v>
      </c>
      <c r="S224" s="179"/>
      <c r="T224" s="165" t="s">
        <v>56</v>
      </c>
      <c r="U224" s="196" t="str">
        <f t="shared" si="75"/>
        <v>-</v>
      </c>
      <c r="V224" s="168" t="str">
        <f t="shared" si="71"/>
        <v>-</v>
      </c>
      <c r="W224" s="168" t="str">
        <f t="shared" si="72"/>
        <v>-</v>
      </c>
      <c r="X224" s="168" t="str">
        <f t="shared" si="73"/>
        <v>-</v>
      </c>
      <c r="Y224" s="168" t="str">
        <f t="shared" si="74"/>
        <v>-</v>
      </c>
      <c r="AD224" s="608" t="str">
        <f t="shared" si="60"/>
        <v>-</v>
      </c>
      <c r="AE224" s="607" t="str">
        <f t="shared" si="61"/>
        <v>-</v>
      </c>
      <c r="AF224" s="196" t="str">
        <f t="shared" si="70"/>
        <v>-</v>
      </c>
      <c r="AG224" s="168" t="str">
        <f t="shared" si="66"/>
        <v>-</v>
      </c>
      <c r="AH224" s="168" t="str">
        <f t="shared" si="67"/>
        <v>-</v>
      </c>
      <c r="AI224" s="168" t="str">
        <f t="shared" si="68"/>
        <v>-</v>
      </c>
      <c r="AJ224" s="168" t="str">
        <f t="shared" si="69"/>
        <v>-</v>
      </c>
      <c r="AK224" s="198"/>
      <c r="AM224" s="785"/>
      <c r="AN224" s="785"/>
      <c r="AO224" s="785"/>
      <c r="AP224" s="785"/>
      <c r="AQ224" s="785"/>
      <c r="AR224" s="785"/>
      <c r="AS224" s="785"/>
      <c r="AT224" s="785"/>
      <c r="AV224" s="864"/>
      <c r="AW224" s="865"/>
      <c r="AX224" s="866"/>
      <c r="AY224" s="866"/>
      <c r="AZ224" s="867"/>
      <c r="BB224" s="793">
        <f t="shared" si="62"/>
        <v>0</v>
      </c>
      <c r="BC224" s="791">
        <f t="shared" si="63"/>
        <v>0</v>
      </c>
      <c r="BF224" s="819"/>
      <c r="BH224" s="793">
        <f t="shared" si="64"/>
        <v>0</v>
      </c>
      <c r="BI224" s="807">
        <f t="shared" si="65"/>
        <v>0</v>
      </c>
      <c r="BL224" s="807"/>
      <c r="BQ224" s="791"/>
      <c r="BR224" s="791"/>
      <c r="BS224" s="791"/>
      <c r="BT224" s="791"/>
      <c r="CA224" s="797"/>
      <c r="CB224" s="803"/>
      <c r="CC224" s="804"/>
    </row>
    <row r="225" spans="2:81" x14ac:dyDescent="0.25">
      <c r="B225" s="180"/>
      <c r="C225" s="179"/>
      <c r="D225" s="569"/>
      <c r="E225" s="492"/>
      <c r="F225" s="169"/>
      <c r="N225" s="517"/>
      <c r="O225" s="181"/>
      <c r="P225" s="226"/>
      <c r="Q225" s="179"/>
      <c r="R225" s="165" t="s">
        <v>21</v>
      </c>
      <c r="S225" s="179"/>
      <c r="T225" s="165" t="s">
        <v>56</v>
      </c>
      <c r="U225" s="196" t="str">
        <f t="shared" si="75"/>
        <v>-</v>
      </c>
      <c r="V225" s="168" t="str">
        <f t="shared" si="71"/>
        <v>-</v>
      </c>
      <c r="W225" s="168" t="str">
        <f t="shared" si="72"/>
        <v>-</v>
      </c>
      <c r="X225" s="168" t="str">
        <f t="shared" si="73"/>
        <v>-</v>
      </c>
      <c r="Y225" s="168" t="str">
        <f t="shared" si="74"/>
        <v>-</v>
      </c>
      <c r="AD225" s="608" t="str">
        <f t="shared" si="60"/>
        <v>-</v>
      </c>
      <c r="AE225" s="607" t="str">
        <f t="shared" si="61"/>
        <v>-</v>
      </c>
      <c r="AF225" s="196" t="str">
        <f t="shared" si="70"/>
        <v>-</v>
      </c>
      <c r="AG225" s="168" t="str">
        <f t="shared" si="66"/>
        <v>-</v>
      </c>
      <c r="AH225" s="168" t="str">
        <f t="shared" si="67"/>
        <v>-</v>
      </c>
      <c r="AI225" s="168" t="str">
        <f t="shared" si="68"/>
        <v>-</v>
      </c>
      <c r="AJ225" s="168" t="str">
        <f t="shared" si="69"/>
        <v>-</v>
      </c>
      <c r="AK225" s="198"/>
      <c r="AM225" s="785"/>
      <c r="AN225" s="785"/>
      <c r="AO225" s="785"/>
      <c r="AP225" s="785"/>
      <c r="AQ225" s="785"/>
      <c r="AR225" s="785"/>
      <c r="AS225" s="785"/>
      <c r="AT225" s="785"/>
      <c r="AV225" s="864"/>
      <c r="AW225" s="865"/>
      <c r="AX225" s="866"/>
      <c r="AY225" s="866"/>
      <c r="AZ225" s="867"/>
      <c r="BB225" s="793">
        <f t="shared" si="62"/>
        <v>0</v>
      </c>
      <c r="BC225" s="791">
        <f t="shared" si="63"/>
        <v>0</v>
      </c>
      <c r="BF225" s="819"/>
      <c r="BH225" s="793">
        <f t="shared" si="64"/>
        <v>0</v>
      </c>
      <c r="BI225" s="807">
        <f t="shared" si="65"/>
        <v>0</v>
      </c>
      <c r="BL225" s="807"/>
      <c r="BQ225" s="791"/>
      <c r="BR225" s="791"/>
      <c r="BS225" s="791"/>
      <c r="BT225" s="791"/>
      <c r="CA225" s="797"/>
      <c r="CB225" s="803"/>
      <c r="CC225" s="804"/>
    </row>
    <row r="226" spans="2:81" x14ac:dyDescent="0.25">
      <c r="B226" s="180"/>
      <c r="C226" s="179"/>
      <c r="D226" s="569"/>
      <c r="E226" s="492"/>
      <c r="F226" s="169"/>
      <c r="N226" s="517"/>
      <c r="O226" s="181"/>
      <c r="P226" s="226"/>
      <c r="Q226" s="179"/>
      <c r="R226" s="165" t="s">
        <v>21</v>
      </c>
      <c r="S226" s="179"/>
      <c r="T226" s="165" t="s">
        <v>56</v>
      </c>
      <c r="U226" s="196" t="str">
        <f t="shared" si="75"/>
        <v>-</v>
      </c>
      <c r="V226" s="168" t="str">
        <f t="shared" si="71"/>
        <v>-</v>
      </c>
      <c r="W226" s="168" t="str">
        <f t="shared" si="72"/>
        <v>-</v>
      </c>
      <c r="X226" s="168" t="str">
        <f t="shared" si="73"/>
        <v>-</v>
      </c>
      <c r="Y226" s="168" t="str">
        <f t="shared" si="74"/>
        <v>-</v>
      </c>
      <c r="AD226" s="608" t="str">
        <f t="shared" si="60"/>
        <v>-</v>
      </c>
      <c r="AE226" s="607" t="str">
        <f t="shared" si="61"/>
        <v>-</v>
      </c>
      <c r="AF226" s="196" t="str">
        <f t="shared" si="70"/>
        <v>-</v>
      </c>
      <c r="AG226" s="168" t="str">
        <f t="shared" si="66"/>
        <v>-</v>
      </c>
      <c r="AH226" s="168" t="str">
        <f t="shared" si="67"/>
        <v>-</v>
      </c>
      <c r="AI226" s="168" t="str">
        <f t="shared" si="68"/>
        <v>-</v>
      </c>
      <c r="AJ226" s="168" t="str">
        <f t="shared" si="69"/>
        <v>-</v>
      </c>
      <c r="AK226" s="198"/>
      <c r="AM226" s="785"/>
      <c r="AN226" s="785"/>
      <c r="AO226" s="785"/>
      <c r="AP226" s="785"/>
      <c r="AQ226" s="785"/>
      <c r="AR226" s="785"/>
      <c r="AS226" s="785"/>
      <c r="AT226" s="785"/>
      <c r="AV226" s="864"/>
      <c r="AW226" s="865"/>
      <c r="AX226" s="866"/>
      <c r="AY226" s="866"/>
      <c r="AZ226" s="867"/>
      <c r="BB226" s="793">
        <f t="shared" si="62"/>
        <v>0</v>
      </c>
      <c r="BC226" s="791">
        <f t="shared" si="63"/>
        <v>0</v>
      </c>
      <c r="BF226" s="819"/>
      <c r="BH226" s="793">
        <f t="shared" si="64"/>
        <v>0</v>
      </c>
      <c r="BI226" s="807">
        <f t="shared" si="65"/>
        <v>0</v>
      </c>
      <c r="BL226" s="807"/>
      <c r="BQ226" s="791"/>
      <c r="BR226" s="791"/>
      <c r="BS226" s="791"/>
      <c r="BT226" s="791"/>
      <c r="CA226" s="797"/>
      <c r="CB226" s="803"/>
      <c r="CC226" s="804"/>
    </row>
    <row r="227" spans="2:81" x14ac:dyDescent="0.25">
      <c r="B227" s="180"/>
      <c r="C227" s="179"/>
      <c r="D227" s="569"/>
      <c r="E227" s="492"/>
      <c r="F227" s="169"/>
      <c r="N227" s="517"/>
      <c r="O227" s="181"/>
      <c r="P227" s="226"/>
      <c r="Q227" s="179"/>
      <c r="R227" s="165" t="s">
        <v>21</v>
      </c>
      <c r="S227" s="179"/>
      <c r="T227" s="165" t="s">
        <v>56</v>
      </c>
      <c r="U227" s="196" t="str">
        <f t="shared" si="75"/>
        <v>-</v>
      </c>
      <c r="V227" s="168" t="str">
        <f t="shared" si="71"/>
        <v>-</v>
      </c>
      <c r="W227" s="168" t="str">
        <f t="shared" si="72"/>
        <v>-</v>
      </c>
      <c r="X227" s="168" t="str">
        <f t="shared" si="73"/>
        <v>-</v>
      </c>
      <c r="Y227" s="168" t="str">
        <f t="shared" si="74"/>
        <v>-</v>
      </c>
      <c r="AD227" s="608" t="str">
        <f t="shared" si="60"/>
        <v>-</v>
      </c>
      <c r="AE227" s="607" t="str">
        <f t="shared" si="61"/>
        <v>-</v>
      </c>
      <c r="AF227" s="196" t="str">
        <f t="shared" si="70"/>
        <v>-</v>
      </c>
      <c r="AG227" s="168" t="str">
        <f t="shared" si="66"/>
        <v>-</v>
      </c>
      <c r="AH227" s="168" t="str">
        <f t="shared" si="67"/>
        <v>-</v>
      </c>
      <c r="AI227" s="168" t="str">
        <f t="shared" si="68"/>
        <v>-</v>
      </c>
      <c r="AJ227" s="168" t="str">
        <f t="shared" si="69"/>
        <v>-</v>
      </c>
      <c r="AK227" s="198"/>
      <c r="AM227" s="785"/>
      <c r="AN227" s="785"/>
      <c r="AO227" s="785"/>
      <c r="AP227" s="785"/>
      <c r="AQ227" s="785"/>
      <c r="AR227" s="785"/>
      <c r="AS227" s="785"/>
      <c r="AT227" s="785"/>
      <c r="AV227" s="864"/>
      <c r="AW227" s="865"/>
      <c r="AX227" s="866"/>
      <c r="AY227" s="866"/>
      <c r="AZ227" s="867"/>
      <c r="BB227" s="793">
        <f t="shared" si="62"/>
        <v>0</v>
      </c>
      <c r="BC227" s="791">
        <f t="shared" si="63"/>
        <v>0</v>
      </c>
      <c r="BF227" s="819"/>
      <c r="BH227" s="793">
        <f t="shared" si="64"/>
        <v>0</v>
      </c>
      <c r="BI227" s="807">
        <f t="shared" si="65"/>
        <v>0</v>
      </c>
      <c r="BL227" s="807"/>
      <c r="BQ227" s="791"/>
      <c r="BR227" s="791"/>
      <c r="BS227" s="791"/>
      <c r="BT227" s="791"/>
      <c r="CA227" s="797"/>
      <c r="CB227" s="803"/>
      <c r="CC227" s="804"/>
    </row>
    <row r="228" spans="2:81" x14ac:dyDescent="0.25">
      <c r="B228" s="180"/>
      <c r="C228" s="179"/>
      <c r="D228" s="569"/>
      <c r="E228" s="492"/>
      <c r="F228" s="169"/>
      <c r="N228" s="517"/>
      <c r="O228" s="181"/>
      <c r="P228" s="226"/>
      <c r="Q228" s="179"/>
      <c r="R228" s="165" t="s">
        <v>21</v>
      </c>
      <c r="S228" s="179"/>
      <c r="T228" s="165" t="s">
        <v>56</v>
      </c>
      <c r="U228" s="196" t="str">
        <f t="shared" si="75"/>
        <v>-</v>
      </c>
      <c r="V228" s="168" t="str">
        <f t="shared" si="71"/>
        <v>-</v>
      </c>
      <c r="W228" s="168" t="str">
        <f t="shared" si="72"/>
        <v>-</v>
      </c>
      <c r="X228" s="168" t="str">
        <f t="shared" si="73"/>
        <v>-</v>
      </c>
      <c r="Y228" s="168" t="str">
        <f t="shared" si="74"/>
        <v>-</v>
      </c>
      <c r="AD228" s="608" t="str">
        <f t="shared" si="60"/>
        <v>-</v>
      </c>
      <c r="AE228" s="607" t="str">
        <f t="shared" si="61"/>
        <v>-</v>
      </c>
      <c r="AF228" s="196" t="str">
        <f t="shared" si="70"/>
        <v>-</v>
      </c>
      <c r="AG228" s="168" t="str">
        <f t="shared" si="66"/>
        <v>-</v>
      </c>
      <c r="AH228" s="168" t="str">
        <f t="shared" si="67"/>
        <v>-</v>
      </c>
      <c r="AI228" s="168" t="str">
        <f t="shared" si="68"/>
        <v>-</v>
      </c>
      <c r="AJ228" s="168" t="str">
        <f t="shared" si="69"/>
        <v>-</v>
      </c>
      <c r="AK228" s="198"/>
      <c r="AM228" s="785"/>
      <c r="AN228" s="785"/>
      <c r="AO228" s="785"/>
      <c r="AP228" s="785"/>
      <c r="AQ228" s="785"/>
      <c r="AR228" s="785"/>
      <c r="AS228" s="785"/>
      <c r="AT228" s="785"/>
      <c r="AV228" s="864"/>
      <c r="AW228" s="865"/>
      <c r="AX228" s="866"/>
      <c r="AY228" s="866"/>
      <c r="AZ228" s="867"/>
      <c r="BB228" s="793">
        <f t="shared" si="62"/>
        <v>0</v>
      </c>
      <c r="BC228" s="791">
        <f t="shared" si="63"/>
        <v>0</v>
      </c>
      <c r="BF228" s="819"/>
      <c r="BH228" s="793">
        <f t="shared" si="64"/>
        <v>0</v>
      </c>
      <c r="BI228" s="807">
        <f t="shared" si="65"/>
        <v>0</v>
      </c>
      <c r="BL228" s="807"/>
      <c r="BQ228" s="791"/>
      <c r="BR228" s="791"/>
      <c r="BS228" s="791"/>
      <c r="BT228" s="791"/>
      <c r="CA228" s="797"/>
      <c r="CB228" s="803"/>
      <c r="CC228" s="804"/>
    </row>
    <row r="229" spans="2:81" x14ac:dyDescent="0.25">
      <c r="B229" s="180"/>
      <c r="C229" s="179"/>
      <c r="D229" s="569"/>
      <c r="E229" s="492"/>
      <c r="F229" s="169"/>
      <c r="N229" s="517"/>
      <c r="O229" s="181"/>
      <c r="P229" s="226"/>
      <c r="Q229" s="179"/>
      <c r="R229" s="165" t="s">
        <v>21</v>
      </c>
      <c r="S229" s="179"/>
      <c r="T229" s="165" t="s">
        <v>56</v>
      </c>
      <c r="U229" s="196" t="str">
        <f t="shared" si="75"/>
        <v>-</v>
      </c>
      <c r="V229" s="168" t="str">
        <f t="shared" si="71"/>
        <v>-</v>
      </c>
      <c r="W229" s="168" t="str">
        <f t="shared" si="72"/>
        <v>-</v>
      </c>
      <c r="X229" s="168" t="str">
        <f t="shared" si="73"/>
        <v>-</v>
      </c>
      <c r="Y229" s="168" t="str">
        <f t="shared" si="74"/>
        <v>-</v>
      </c>
      <c r="AD229" s="608" t="str">
        <f t="shared" si="60"/>
        <v>-</v>
      </c>
      <c r="AE229" s="607" t="str">
        <f t="shared" si="61"/>
        <v>-</v>
      </c>
      <c r="AF229" s="196" t="str">
        <f t="shared" si="70"/>
        <v>-</v>
      </c>
      <c r="AG229" s="168" t="str">
        <f t="shared" si="66"/>
        <v>-</v>
      </c>
      <c r="AH229" s="168" t="str">
        <f t="shared" si="67"/>
        <v>-</v>
      </c>
      <c r="AI229" s="168" t="str">
        <f t="shared" si="68"/>
        <v>-</v>
      </c>
      <c r="AJ229" s="168" t="str">
        <f t="shared" si="69"/>
        <v>-</v>
      </c>
      <c r="AK229" s="198"/>
      <c r="AM229" s="785"/>
      <c r="AN229" s="785"/>
      <c r="AO229" s="785"/>
      <c r="AP229" s="785"/>
      <c r="AQ229" s="785"/>
      <c r="AR229" s="785"/>
      <c r="AS229" s="785"/>
      <c r="AT229" s="785"/>
      <c r="AV229" s="864"/>
      <c r="AW229" s="865"/>
      <c r="AX229" s="866"/>
      <c r="AY229" s="866"/>
      <c r="AZ229" s="867"/>
      <c r="BB229" s="793">
        <f t="shared" si="62"/>
        <v>0</v>
      </c>
      <c r="BC229" s="791">
        <f t="shared" si="63"/>
        <v>0</v>
      </c>
      <c r="BF229" s="819"/>
      <c r="BH229" s="793">
        <f t="shared" si="64"/>
        <v>0</v>
      </c>
      <c r="BI229" s="807">
        <f t="shared" si="65"/>
        <v>0</v>
      </c>
      <c r="BL229" s="807"/>
      <c r="BQ229" s="791"/>
      <c r="BR229" s="791"/>
      <c r="BS229" s="791"/>
      <c r="BT229" s="791"/>
      <c r="CA229" s="797"/>
      <c r="CB229" s="803"/>
      <c r="CC229" s="804"/>
    </row>
    <row r="230" spans="2:81" x14ac:dyDescent="0.25">
      <c r="B230" s="180"/>
      <c r="C230" s="179"/>
      <c r="D230" s="569"/>
      <c r="E230" s="492"/>
      <c r="F230" s="169"/>
      <c r="N230" s="517"/>
      <c r="O230" s="181"/>
      <c r="P230" s="226"/>
      <c r="Q230" s="179"/>
      <c r="R230" s="165" t="s">
        <v>21</v>
      </c>
      <c r="S230" s="179"/>
      <c r="T230" s="165" t="s">
        <v>56</v>
      </c>
      <c r="U230" s="196" t="str">
        <f t="shared" si="75"/>
        <v>-</v>
      </c>
      <c r="V230" s="168" t="str">
        <f t="shared" si="71"/>
        <v>-</v>
      </c>
      <c r="W230" s="168" t="str">
        <f t="shared" si="72"/>
        <v>-</v>
      </c>
      <c r="X230" s="168" t="str">
        <f t="shared" si="73"/>
        <v>-</v>
      </c>
      <c r="Y230" s="168" t="str">
        <f t="shared" si="74"/>
        <v>-</v>
      </c>
      <c r="AD230" s="608" t="str">
        <f t="shared" si="60"/>
        <v>-</v>
      </c>
      <c r="AE230" s="607" t="str">
        <f t="shared" si="61"/>
        <v>-</v>
      </c>
      <c r="AF230" s="196" t="str">
        <f t="shared" si="70"/>
        <v>-</v>
      </c>
      <c r="AG230" s="168" t="str">
        <f t="shared" si="66"/>
        <v>-</v>
      </c>
      <c r="AH230" s="168" t="str">
        <f t="shared" si="67"/>
        <v>-</v>
      </c>
      <c r="AI230" s="168" t="str">
        <f t="shared" si="68"/>
        <v>-</v>
      </c>
      <c r="AJ230" s="168" t="str">
        <f t="shared" si="69"/>
        <v>-</v>
      </c>
      <c r="AK230" s="198"/>
      <c r="AM230" s="785"/>
      <c r="AN230" s="785"/>
      <c r="AO230" s="785"/>
      <c r="AP230" s="785"/>
      <c r="AQ230" s="785"/>
      <c r="AR230" s="785"/>
      <c r="AS230" s="785"/>
      <c r="AT230" s="785"/>
      <c r="AV230" s="864"/>
      <c r="AW230" s="865"/>
      <c r="AX230" s="866"/>
      <c r="AY230" s="866"/>
      <c r="AZ230" s="867"/>
      <c r="BB230" s="793">
        <f t="shared" si="62"/>
        <v>0</v>
      </c>
      <c r="BC230" s="791">
        <f t="shared" si="63"/>
        <v>0</v>
      </c>
      <c r="BF230" s="819"/>
      <c r="BH230" s="793">
        <f t="shared" si="64"/>
        <v>0</v>
      </c>
      <c r="BI230" s="807">
        <f t="shared" si="65"/>
        <v>0</v>
      </c>
      <c r="BL230" s="807"/>
      <c r="BQ230" s="791"/>
      <c r="BR230" s="791"/>
      <c r="BS230" s="791"/>
      <c r="BT230" s="791"/>
      <c r="CA230" s="797"/>
      <c r="CB230" s="803"/>
      <c r="CC230" s="804"/>
    </row>
    <row r="231" spans="2:81" x14ac:dyDescent="0.25">
      <c r="B231" s="180"/>
      <c r="C231" s="179"/>
      <c r="D231" s="569"/>
      <c r="E231" s="492"/>
      <c r="F231" s="169"/>
      <c r="N231" s="517"/>
      <c r="O231" s="181"/>
      <c r="P231" s="226"/>
      <c r="Q231" s="179"/>
      <c r="R231" s="165" t="s">
        <v>21</v>
      </c>
      <c r="S231" s="179"/>
      <c r="T231" s="165" t="s">
        <v>56</v>
      </c>
      <c r="U231" s="196" t="str">
        <f t="shared" si="75"/>
        <v>-</v>
      </c>
      <c r="V231" s="168" t="str">
        <f t="shared" si="71"/>
        <v>-</v>
      </c>
      <c r="W231" s="168" t="str">
        <f t="shared" si="72"/>
        <v>-</v>
      </c>
      <c r="X231" s="168" t="str">
        <f t="shared" si="73"/>
        <v>-</v>
      </c>
      <c r="Y231" s="168" t="str">
        <f t="shared" si="74"/>
        <v>-</v>
      </c>
      <c r="AD231" s="608" t="str">
        <f t="shared" si="60"/>
        <v>-</v>
      </c>
      <c r="AE231" s="607" t="str">
        <f t="shared" si="61"/>
        <v>-</v>
      </c>
      <c r="AF231" s="196" t="str">
        <f t="shared" si="70"/>
        <v>-</v>
      </c>
      <c r="AG231" s="168" t="str">
        <f t="shared" si="66"/>
        <v>-</v>
      </c>
      <c r="AH231" s="168" t="str">
        <f t="shared" si="67"/>
        <v>-</v>
      </c>
      <c r="AI231" s="168" t="str">
        <f t="shared" si="68"/>
        <v>-</v>
      </c>
      <c r="AJ231" s="168" t="str">
        <f t="shared" si="69"/>
        <v>-</v>
      </c>
      <c r="AK231" s="198"/>
      <c r="AM231" s="785"/>
      <c r="AN231" s="785"/>
      <c r="AO231" s="785"/>
      <c r="AP231" s="785"/>
      <c r="AQ231" s="785"/>
      <c r="AR231" s="785"/>
      <c r="AS231" s="785"/>
      <c r="AT231" s="785"/>
      <c r="AV231" s="864"/>
      <c r="AW231" s="865"/>
      <c r="AX231" s="866"/>
      <c r="AY231" s="866"/>
      <c r="AZ231" s="867"/>
      <c r="BB231" s="793">
        <f t="shared" si="62"/>
        <v>0</v>
      </c>
      <c r="BC231" s="791">
        <f t="shared" si="63"/>
        <v>0</v>
      </c>
      <c r="BF231" s="819"/>
      <c r="BH231" s="793">
        <f t="shared" si="64"/>
        <v>0</v>
      </c>
      <c r="BI231" s="807">
        <f t="shared" si="65"/>
        <v>0</v>
      </c>
      <c r="BL231" s="807"/>
      <c r="BQ231" s="791"/>
      <c r="BR231" s="791"/>
      <c r="BS231" s="791"/>
      <c r="BT231" s="791"/>
      <c r="CA231" s="797"/>
      <c r="CB231" s="803"/>
      <c r="CC231" s="804"/>
    </row>
    <row r="232" spans="2:81" x14ac:dyDescent="0.25">
      <c r="B232" s="180"/>
      <c r="C232" s="179"/>
      <c r="D232" s="569"/>
      <c r="E232" s="492"/>
      <c r="F232" s="169"/>
      <c r="N232" s="517"/>
      <c r="O232" s="181"/>
      <c r="P232" s="226"/>
      <c r="Q232" s="179"/>
      <c r="R232" s="165" t="s">
        <v>21</v>
      </c>
      <c r="S232" s="179"/>
      <c r="T232" s="165" t="s">
        <v>56</v>
      </c>
      <c r="U232" s="196" t="str">
        <f t="shared" si="75"/>
        <v>-</v>
      </c>
      <c r="V232" s="168" t="str">
        <f t="shared" si="71"/>
        <v>-</v>
      </c>
      <c r="W232" s="168" t="str">
        <f t="shared" si="72"/>
        <v>-</v>
      </c>
      <c r="X232" s="168" t="str">
        <f t="shared" si="73"/>
        <v>-</v>
      </c>
      <c r="Y232" s="168" t="str">
        <f t="shared" si="74"/>
        <v>-</v>
      </c>
      <c r="AD232" s="608" t="str">
        <f t="shared" si="60"/>
        <v>-</v>
      </c>
      <c r="AE232" s="607" t="str">
        <f t="shared" si="61"/>
        <v>-</v>
      </c>
      <c r="AF232" s="196" t="str">
        <f t="shared" si="70"/>
        <v>-</v>
      </c>
      <c r="AG232" s="168" t="str">
        <f t="shared" si="66"/>
        <v>-</v>
      </c>
      <c r="AH232" s="168" t="str">
        <f t="shared" si="67"/>
        <v>-</v>
      </c>
      <c r="AI232" s="168" t="str">
        <f t="shared" si="68"/>
        <v>-</v>
      </c>
      <c r="AJ232" s="168" t="str">
        <f t="shared" si="69"/>
        <v>-</v>
      </c>
      <c r="AK232" s="198"/>
      <c r="AM232" s="785"/>
      <c r="AN232" s="785"/>
      <c r="AO232" s="785"/>
      <c r="AP232" s="785"/>
      <c r="AQ232" s="785"/>
      <c r="AR232" s="785"/>
      <c r="AS232" s="785"/>
      <c r="AT232" s="785"/>
      <c r="AV232" s="864"/>
      <c r="AW232" s="865"/>
      <c r="AX232" s="866"/>
      <c r="AY232" s="866"/>
      <c r="AZ232" s="867"/>
      <c r="BB232" s="793">
        <f t="shared" si="62"/>
        <v>0</v>
      </c>
      <c r="BC232" s="791">
        <f t="shared" si="63"/>
        <v>0</v>
      </c>
      <c r="BF232" s="819"/>
      <c r="BH232" s="793">
        <f t="shared" si="64"/>
        <v>0</v>
      </c>
      <c r="BI232" s="807">
        <f t="shared" si="65"/>
        <v>0</v>
      </c>
      <c r="BL232" s="807"/>
      <c r="BQ232" s="791"/>
      <c r="BR232" s="791"/>
      <c r="BS232" s="791"/>
      <c r="BT232" s="791"/>
      <c r="CA232" s="797"/>
      <c r="CB232" s="803"/>
      <c r="CC232" s="804"/>
    </row>
    <row r="233" spans="2:81" x14ac:dyDescent="0.25">
      <c r="B233" s="180"/>
      <c r="C233" s="179"/>
      <c r="D233" s="569"/>
      <c r="E233" s="492"/>
      <c r="F233" s="169"/>
      <c r="N233" s="517"/>
      <c r="O233" s="181"/>
      <c r="P233" s="226"/>
      <c r="Q233" s="179"/>
      <c r="R233" s="165" t="s">
        <v>21</v>
      </c>
      <c r="S233" s="179"/>
      <c r="T233" s="165" t="s">
        <v>56</v>
      </c>
      <c r="U233" s="196" t="str">
        <f t="shared" si="75"/>
        <v>-</v>
      </c>
      <c r="V233" s="168" t="str">
        <f t="shared" si="71"/>
        <v>-</v>
      </c>
      <c r="W233" s="168" t="str">
        <f t="shared" si="72"/>
        <v>-</v>
      </c>
      <c r="X233" s="168" t="str">
        <f t="shared" si="73"/>
        <v>-</v>
      </c>
      <c r="Y233" s="168" t="str">
        <f t="shared" si="74"/>
        <v>-</v>
      </c>
      <c r="AD233" s="608" t="str">
        <f t="shared" si="60"/>
        <v>-</v>
      </c>
      <c r="AE233" s="607" t="str">
        <f t="shared" si="61"/>
        <v>-</v>
      </c>
      <c r="AF233" s="196" t="str">
        <f t="shared" si="70"/>
        <v>-</v>
      </c>
      <c r="AG233" s="168" t="str">
        <f t="shared" si="66"/>
        <v>-</v>
      </c>
      <c r="AH233" s="168" t="str">
        <f t="shared" si="67"/>
        <v>-</v>
      </c>
      <c r="AI233" s="168" t="str">
        <f t="shared" si="68"/>
        <v>-</v>
      </c>
      <c r="AJ233" s="168" t="str">
        <f t="shared" si="69"/>
        <v>-</v>
      </c>
      <c r="AK233" s="198"/>
      <c r="AM233" s="785"/>
      <c r="AN233" s="785"/>
      <c r="AO233" s="785"/>
      <c r="AP233" s="785"/>
      <c r="AQ233" s="785"/>
      <c r="AR233" s="785"/>
      <c r="AS233" s="785"/>
      <c r="AT233" s="785"/>
      <c r="AV233" s="864"/>
      <c r="AW233" s="865"/>
      <c r="AX233" s="866"/>
      <c r="AY233" s="866"/>
      <c r="AZ233" s="867"/>
      <c r="BB233" s="793">
        <f t="shared" si="62"/>
        <v>0</v>
      </c>
      <c r="BC233" s="791">
        <f t="shared" si="63"/>
        <v>0</v>
      </c>
      <c r="BF233" s="819"/>
      <c r="BH233" s="793">
        <f t="shared" si="64"/>
        <v>0</v>
      </c>
      <c r="BI233" s="807">
        <f t="shared" si="65"/>
        <v>0</v>
      </c>
      <c r="BL233" s="807"/>
      <c r="BQ233" s="791"/>
      <c r="BR233" s="791"/>
      <c r="BS233" s="791"/>
      <c r="BT233" s="791"/>
      <c r="CA233" s="797"/>
      <c r="CB233" s="803"/>
      <c r="CC233" s="804"/>
    </row>
    <row r="234" spans="2:81" x14ac:dyDescent="0.25">
      <c r="B234" s="180"/>
      <c r="C234" s="179"/>
      <c r="D234" s="569"/>
      <c r="E234" s="492"/>
      <c r="F234" s="169"/>
      <c r="N234" s="517"/>
      <c r="O234" s="181"/>
      <c r="P234" s="226"/>
      <c r="Q234" s="179"/>
      <c r="R234" s="165" t="s">
        <v>21</v>
      </c>
      <c r="S234" s="179"/>
      <c r="T234" s="165" t="s">
        <v>56</v>
      </c>
      <c r="U234" s="196" t="str">
        <f t="shared" si="75"/>
        <v>-</v>
      </c>
      <c r="V234" s="168" t="str">
        <f t="shared" si="71"/>
        <v>-</v>
      </c>
      <c r="W234" s="168" t="str">
        <f t="shared" si="72"/>
        <v>-</v>
      </c>
      <c r="X234" s="168" t="str">
        <f t="shared" si="73"/>
        <v>-</v>
      </c>
      <c r="Y234" s="168" t="str">
        <f t="shared" si="74"/>
        <v>-</v>
      </c>
      <c r="AD234" s="608" t="str">
        <f t="shared" si="60"/>
        <v>-</v>
      </c>
      <c r="AE234" s="607" t="str">
        <f t="shared" si="61"/>
        <v>-</v>
      </c>
      <c r="AF234" s="196" t="str">
        <f t="shared" si="70"/>
        <v>-</v>
      </c>
      <c r="AG234" s="168" t="str">
        <f t="shared" si="66"/>
        <v>-</v>
      </c>
      <c r="AH234" s="168" t="str">
        <f t="shared" si="67"/>
        <v>-</v>
      </c>
      <c r="AI234" s="168" t="str">
        <f t="shared" si="68"/>
        <v>-</v>
      </c>
      <c r="AJ234" s="168" t="str">
        <f t="shared" si="69"/>
        <v>-</v>
      </c>
      <c r="AK234" s="198"/>
      <c r="AM234" s="785"/>
      <c r="AN234" s="785"/>
      <c r="AO234" s="785"/>
      <c r="AP234" s="785"/>
      <c r="AQ234" s="785"/>
      <c r="AR234" s="785"/>
      <c r="AS234" s="785"/>
      <c r="AT234" s="785"/>
      <c r="AV234" s="864"/>
      <c r="AW234" s="865"/>
      <c r="AX234" s="866"/>
      <c r="AY234" s="866"/>
      <c r="AZ234" s="867"/>
      <c r="BB234" s="793">
        <f t="shared" si="62"/>
        <v>0</v>
      </c>
      <c r="BC234" s="791">
        <f t="shared" si="63"/>
        <v>0</v>
      </c>
      <c r="BF234" s="819"/>
      <c r="BH234" s="793">
        <f t="shared" si="64"/>
        <v>0</v>
      </c>
      <c r="BI234" s="807">
        <f t="shared" si="65"/>
        <v>0</v>
      </c>
      <c r="BL234" s="807"/>
      <c r="BQ234" s="791"/>
      <c r="BR234" s="791"/>
      <c r="BS234" s="791"/>
      <c r="BT234" s="791"/>
      <c r="CA234" s="797"/>
      <c r="CB234" s="803"/>
      <c r="CC234" s="804"/>
    </row>
    <row r="235" spans="2:81" x14ac:dyDescent="0.25">
      <c r="B235" s="180"/>
      <c r="C235" s="179"/>
      <c r="D235" s="569"/>
      <c r="E235" s="492"/>
      <c r="F235" s="169"/>
      <c r="N235" s="517"/>
      <c r="O235" s="181"/>
      <c r="P235" s="226"/>
      <c r="Q235" s="179"/>
      <c r="R235" s="165" t="s">
        <v>21</v>
      </c>
      <c r="S235" s="179"/>
      <c r="T235" s="165" t="s">
        <v>56</v>
      </c>
      <c r="U235" s="196" t="str">
        <f t="shared" si="75"/>
        <v>-</v>
      </c>
      <c r="V235" s="168" t="str">
        <f t="shared" si="71"/>
        <v>-</v>
      </c>
      <c r="W235" s="168" t="str">
        <f t="shared" si="72"/>
        <v>-</v>
      </c>
      <c r="X235" s="168" t="str">
        <f t="shared" si="73"/>
        <v>-</v>
      </c>
      <c r="Y235" s="168" t="str">
        <f t="shared" si="74"/>
        <v>-</v>
      </c>
      <c r="AD235" s="608" t="str">
        <f t="shared" si="60"/>
        <v>-</v>
      </c>
      <c r="AE235" s="607" t="str">
        <f t="shared" si="61"/>
        <v>-</v>
      </c>
      <c r="AF235" s="196" t="str">
        <f t="shared" si="70"/>
        <v>-</v>
      </c>
      <c r="AG235" s="168" t="str">
        <f t="shared" si="66"/>
        <v>-</v>
      </c>
      <c r="AH235" s="168" t="str">
        <f t="shared" si="67"/>
        <v>-</v>
      </c>
      <c r="AI235" s="168" t="str">
        <f t="shared" si="68"/>
        <v>-</v>
      </c>
      <c r="AJ235" s="168" t="str">
        <f t="shared" si="69"/>
        <v>-</v>
      </c>
      <c r="AK235" s="198"/>
      <c r="AM235" s="785"/>
      <c r="AN235" s="785"/>
      <c r="AO235" s="785"/>
      <c r="AP235" s="785"/>
      <c r="AQ235" s="785"/>
      <c r="AR235" s="785"/>
      <c r="AS235" s="785"/>
      <c r="AT235" s="785"/>
      <c r="AV235" s="864"/>
      <c r="AW235" s="865"/>
      <c r="AX235" s="866"/>
      <c r="AY235" s="866"/>
      <c r="AZ235" s="867"/>
      <c r="BB235" s="793">
        <f t="shared" si="62"/>
        <v>0</v>
      </c>
      <c r="BC235" s="791">
        <f t="shared" si="63"/>
        <v>0</v>
      </c>
      <c r="BF235" s="819"/>
      <c r="BH235" s="793">
        <f t="shared" si="64"/>
        <v>0</v>
      </c>
      <c r="BI235" s="807">
        <f t="shared" si="65"/>
        <v>0</v>
      </c>
      <c r="BL235" s="807"/>
      <c r="BQ235" s="791"/>
      <c r="BR235" s="791"/>
      <c r="BS235" s="791"/>
      <c r="BT235" s="791"/>
      <c r="CA235" s="797"/>
      <c r="CB235" s="803"/>
      <c r="CC235" s="804"/>
    </row>
    <row r="236" spans="2:81" x14ac:dyDescent="0.25">
      <c r="B236" s="180"/>
      <c r="C236" s="179"/>
      <c r="D236" s="569"/>
      <c r="E236" s="492"/>
      <c r="F236" s="169"/>
      <c r="N236" s="517"/>
      <c r="O236" s="181"/>
      <c r="P236" s="226"/>
      <c r="Q236" s="179"/>
      <c r="R236" s="165" t="s">
        <v>21</v>
      </c>
      <c r="S236" s="179"/>
      <c r="T236" s="165" t="s">
        <v>56</v>
      </c>
      <c r="U236" s="196" t="str">
        <f t="shared" si="75"/>
        <v>-</v>
      </c>
      <c r="V236" s="168" t="str">
        <f t="shared" si="71"/>
        <v>-</v>
      </c>
      <c r="W236" s="168" t="str">
        <f t="shared" si="72"/>
        <v>-</v>
      </c>
      <c r="X236" s="168" t="str">
        <f t="shared" si="73"/>
        <v>-</v>
      </c>
      <c r="Y236" s="168" t="str">
        <f t="shared" si="74"/>
        <v>-</v>
      </c>
      <c r="AD236" s="608" t="str">
        <f t="shared" si="60"/>
        <v>-</v>
      </c>
      <c r="AE236" s="607" t="str">
        <f t="shared" si="61"/>
        <v>-</v>
      </c>
      <c r="AF236" s="196" t="str">
        <f t="shared" si="70"/>
        <v>-</v>
      </c>
      <c r="AG236" s="168" t="str">
        <f t="shared" si="66"/>
        <v>-</v>
      </c>
      <c r="AH236" s="168" t="str">
        <f t="shared" si="67"/>
        <v>-</v>
      </c>
      <c r="AI236" s="168" t="str">
        <f t="shared" si="68"/>
        <v>-</v>
      </c>
      <c r="AJ236" s="168" t="str">
        <f t="shared" si="69"/>
        <v>-</v>
      </c>
      <c r="AK236" s="198"/>
      <c r="AM236" s="785"/>
      <c r="AN236" s="785"/>
      <c r="AO236" s="785"/>
      <c r="AP236" s="785"/>
      <c r="AQ236" s="785"/>
      <c r="AR236" s="785"/>
      <c r="AS236" s="785"/>
      <c r="AT236" s="785"/>
      <c r="AV236" s="864"/>
      <c r="AW236" s="865"/>
      <c r="AX236" s="866"/>
      <c r="AY236" s="866"/>
      <c r="AZ236" s="867"/>
      <c r="BB236" s="793">
        <f t="shared" si="62"/>
        <v>0</v>
      </c>
      <c r="BC236" s="791">
        <f t="shared" si="63"/>
        <v>0</v>
      </c>
      <c r="BF236" s="819"/>
      <c r="BH236" s="793">
        <f t="shared" si="64"/>
        <v>0</v>
      </c>
      <c r="BI236" s="807">
        <f t="shared" si="65"/>
        <v>0</v>
      </c>
      <c r="BL236" s="807"/>
      <c r="BQ236" s="791"/>
      <c r="BR236" s="791"/>
      <c r="BS236" s="791"/>
      <c r="BT236" s="791"/>
      <c r="CA236" s="797"/>
      <c r="CB236" s="803"/>
      <c r="CC236" s="804"/>
    </row>
    <row r="237" spans="2:81" x14ac:dyDescent="0.25">
      <c r="B237" s="180"/>
      <c r="C237" s="179"/>
      <c r="D237" s="569"/>
      <c r="E237" s="492"/>
      <c r="F237" s="169"/>
      <c r="N237" s="517"/>
      <c r="O237" s="181"/>
      <c r="P237" s="226"/>
      <c r="Q237" s="179"/>
      <c r="R237" s="165" t="s">
        <v>21</v>
      </c>
      <c r="S237" s="179"/>
      <c r="T237" s="165" t="s">
        <v>56</v>
      </c>
      <c r="U237" s="196" t="str">
        <f t="shared" si="75"/>
        <v>-</v>
      </c>
      <c r="V237" s="168" t="str">
        <f t="shared" si="71"/>
        <v>-</v>
      </c>
      <c r="W237" s="168" t="str">
        <f t="shared" si="72"/>
        <v>-</v>
      </c>
      <c r="X237" s="168" t="str">
        <f t="shared" si="73"/>
        <v>-</v>
      </c>
      <c r="Y237" s="168" t="str">
        <f t="shared" si="74"/>
        <v>-</v>
      </c>
      <c r="AD237" s="608" t="str">
        <f t="shared" si="60"/>
        <v>-</v>
      </c>
      <c r="AE237" s="607" t="str">
        <f t="shared" si="61"/>
        <v>-</v>
      </c>
      <c r="AF237" s="196" t="str">
        <f t="shared" si="70"/>
        <v>-</v>
      </c>
      <c r="AG237" s="168" t="str">
        <f t="shared" si="66"/>
        <v>-</v>
      </c>
      <c r="AH237" s="168" t="str">
        <f t="shared" si="67"/>
        <v>-</v>
      </c>
      <c r="AI237" s="168" t="str">
        <f t="shared" si="68"/>
        <v>-</v>
      </c>
      <c r="AJ237" s="168" t="str">
        <f t="shared" si="69"/>
        <v>-</v>
      </c>
      <c r="AK237" s="198"/>
      <c r="AM237" s="785"/>
      <c r="AN237" s="785"/>
      <c r="AO237" s="785"/>
      <c r="AP237" s="785"/>
      <c r="AQ237" s="785"/>
      <c r="AR237" s="785"/>
      <c r="AS237" s="785"/>
      <c r="AT237" s="785"/>
      <c r="AV237" s="864"/>
      <c r="AW237" s="865"/>
      <c r="AX237" s="866"/>
      <c r="AY237" s="866"/>
      <c r="AZ237" s="867"/>
      <c r="BB237" s="793">
        <f t="shared" si="62"/>
        <v>0</v>
      </c>
      <c r="BC237" s="791">
        <f t="shared" si="63"/>
        <v>0</v>
      </c>
      <c r="BF237" s="819"/>
      <c r="BH237" s="793">
        <f t="shared" si="64"/>
        <v>0</v>
      </c>
      <c r="BI237" s="807">
        <f t="shared" si="65"/>
        <v>0</v>
      </c>
      <c r="BL237" s="807"/>
      <c r="BQ237" s="791"/>
      <c r="BR237" s="791"/>
      <c r="BS237" s="791"/>
      <c r="BT237" s="791"/>
      <c r="CA237" s="797"/>
      <c r="CB237" s="803"/>
      <c r="CC237" s="804"/>
    </row>
    <row r="238" spans="2:81" x14ac:dyDescent="0.25">
      <c r="B238" s="180"/>
      <c r="C238" s="179"/>
      <c r="D238" s="569"/>
      <c r="E238" s="492"/>
      <c r="F238" s="169"/>
      <c r="N238" s="517"/>
      <c r="O238" s="181"/>
      <c r="P238" s="226"/>
      <c r="Q238" s="179"/>
      <c r="R238" s="165" t="s">
        <v>21</v>
      </c>
      <c r="S238" s="179"/>
      <c r="T238" s="165" t="s">
        <v>56</v>
      </c>
      <c r="U238" s="196" t="str">
        <f t="shared" si="75"/>
        <v>-</v>
      </c>
      <c r="V238" s="168" t="str">
        <f t="shared" si="71"/>
        <v>-</v>
      </c>
      <c r="W238" s="168" t="str">
        <f t="shared" si="72"/>
        <v>-</v>
      </c>
      <c r="X238" s="168" t="str">
        <f t="shared" si="73"/>
        <v>-</v>
      </c>
      <c r="Y238" s="168" t="str">
        <f t="shared" si="74"/>
        <v>-</v>
      </c>
      <c r="AD238" s="608" t="str">
        <f t="shared" si="60"/>
        <v>-</v>
      </c>
      <c r="AE238" s="607" t="str">
        <f t="shared" si="61"/>
        <v>-</v>
      </c>
      <c r="AF238" s="196" t="str">
        <f t="shared" si="70"/>
        <v>-</v>
      </c>
      <c r="AG238" s="168" t="str">
        <f t="shared" si="66"/>
        <v>-</v>
      </c>
      <c r="AH238" s="168" t="str">
        <f t="shared" si="67"/>
        <v>-</v>
      </c>
      <c r="AI238" s="168" t="str">
        <f t="shared" si="68"/>
        <v>-</v>
      </c>
      <c r="AJ238" s="168" t="str">
        <f t="shared" si="69"/>
        <v>-</v>
      </c>
      <c r="AK238" s="198"/>
      <c r="AM238" s="785"/>
      <c r="AN238" s="785"/>
      <c r="AO238" s="785"/>
      <c r="AP238" s="785"/>
      <c r="AQ238" s="785"/>
      <c r="AR238" s="785"/>
      <c r="AS238" s="785"/>
      <c r="AT238" s="785"/>
      <c r="AV238" s="864"/>
      <c r="AW238" s="865"/>
      <c r="AX238" s="866"/>
      <c r="AY238" s="866"/>
      <c r="AZ238" s="867"/>
      <c r="BB238" s="793">
        <f t="shared" si="62"/>
        <v>0</v>
      </c>
      <c r="BC238" s="791">
        <f t="shared" si="63"/>
        <v>0</v>
      </c>
      <c r="BF238" s="819"/>
      <c r="BH238" s="793">
        <f t="shared" si="64"/>
        <v>0</v>
      </c>
      <c r="BI238" s="807">
        <f t="shared" si="65"/>
        <v>0</v>
      </c>
      <c r="BL238" s="807"/>
      <c r="BQ238" s="791"/>
      <c r="BR238" s="791"/>
      <c r="BS238" s="791"/>
      <c r="BT238" s="791"/>
      <c r="CA238" s="797"/>
      <c r="CB238" s="803"/>
      <c r="CC238" s="804"/>
    </row>
    <row r="239" spans="2:81" x14ac:dyDescent="0.25">
      <c r="B239" s="180"/>
      <c r="C239" s="179"/>
      <c r="D239" s="569"/>
      <c r="E239" s="492"/>
      <c r="F239" s="169"/>
      <c r="N239" s="517"/>
      <c r="O239" s="181"/>
      <c r="P239" s="226"/>
      <c r="Q239" s="179"/>
      <c r="R239" s="165" t="s">
        <v>21</v>
      </c>
      <c r="S239" s="179"/>
      <c r="T239" s="165" t="s">
        <v>56</v>
      </c>
      <c r="U239" s="196" t="str">
        <f t="shared" si="75"/>
        <v>-</v>
      </c>
      <c r="V239" s="168" t="str">
        <f t="shared" si="71"/>
        <v>-</v>
      </c>
      <c r="W239" s="168" t="str">
        <f t="shared" si="72"/>
        <v>-</v>
      </c>
      <c r="X239" s="168" t="str">
        <f t="shared" si="73"/>
        <v>-</v>
      </c>
      <c r="Y239" s="168" t="str">
        <f t="shared" si="74"/>
        <v>-</v>
      </c>
      <c r="AD239" s="608" t="str">
        <f t="shared" si="60"/>
        <v>-</v>
      </c>
      <c r="AE239" s="607" t="str">
        <f t="shared" si="61"/>
        <v>-</v>
      </c>
      <c r="AF239" s="196" t="str">
        <f t="shared" si="70"/>
        <v>-</v>
      </c>
      <c r="AG239" s="168" t="str">
        <f t="shared" si="66"/>
        <v>-</v>
      </c>
      <c r="AH239" s="168" t="str">
        <f t="shared" si="67"/>
        <v>-</v>
      </c>
      <c r="AI239" s="168" t="str">
        <f t="shared" si="68"/>
        <v>-</v>
      </c>
      <c r="AJ239" s="168" t="str">
        <f t="shared" si="69"/>
        <v>-</v>
      </c>
      <c r="AK239" s="198"/>
      <c r="AM239" s="785"/>
      <c r="AN239" s="785"/>
      <c r="AO239" s="785"/>
      <c r="AP239" s="785"/>
      <c r="AQ239" s="785"/>
      <c r="AR239" s="785"/>
      <c r="AS239" s="785"/>
      <c r="AT239" s="785"/>
      <c r="AV239" s="864"/>
      <c r="AW239" s="865"/>
      <c r="AX239" s="866"/>
      <c r="AY239" s="866"/>
      <c r="AZ239" s="867"/>
      <c r="BB239" s="793">
        <f t="shared" si="62"/>
        <v>0</v>
      </c>
      <c r="BC239" s="791">
        <f t="shared" si="63"/>
        <v>0</v>
      </c>
      <c r="BF239" s="819"/>
      <c r="BH239" s="793">
        <f t="shared" si="64"/>
        <v>0</v>
      </c>
      <c r="BI239" s="807">
        <f t="shared" si="65"/>
        <v>0</v>
      </c>
      <c r="BL239" s="807"/>
      <c r="BQ239" s="791"/>
      <c r="BR239" s="791"/>
      <c r="BS239" s="791"/>
      <c r="BT239" s="791"/>
      <c r="CA239" s="797"/>
      <c r="CB239" s="803"/>
      <c r="CC239" s="804"/>
    </row>
    <row r="240" spans="2:81" x14ac:dyDescent="0.25">
      <c r="B240" s="180"/>
      <c r="C240" s="179"/>
      <c r="D240" s="569"/>
      <c r="E240" s="492"/>
      <c r="F240" s="169"/>
      <c r="N240" s="517"/>
      <c r="O240" s="181"/>
      <c r="P240" s="226"/>
      <c r="Q240" s="179"/>
      <c r="R240" s="165" t="s">
        <v>21</v>
      </c>
      <c r="S240" s="179"/>
      <c r="T240" s="165" t="s">
        <v>56</v>
      </c>
      <c r="U240" s="196" t="str">
        <f t="shared" si="75"/>
        <v>-</v>
      </c>
      <c r="V240" s="168" t="str">
        <f t="shared" si="71"/>
        <v>-</v>
      </c>
      <c r="W240" s="168" t="str">
        <f t="shared" si="72"/>
        <v>-</v>
      </c>
      <c r="X240" s="168" t="str">
        <f t="shared" si="73"/>
        <v>-</v>
      </c>
      <c r="Y240" s="168" t="str">
        <f t="shared" si="74"/>
        <v>-</v>
      </c>
      <c r="AD240" s="608" t="str">
        <f t="shared" si="60"/>
        <v>-</v>
      </c>
      <c r="AE240" s="607" t="str">
        <f t="shared" si="61"/>
        <v>-</v>
      </c>
      <c r="AF240" s="196" t="str">
        <f t="shared" si="70"/>
        <v>-</v>
      </c>
      <c r="AG240" s="168" t="str">
        <f t="shared" si="66"/>
        <v>-</v>
      </c>
      <c r="AH240" s="168" t="str">
        <f t="shared" si="67"/>
        <v>-</v>
      </c>
      <c r="AI240" s="168" t="str">
        <f t="shared" si="68"/>
        <v>-</v>
      </c>
      <c r="AJ240" s="168" t="str">
        <f t="shared" si="69"/>
        <v>-</v>
      </c>
      <c r="AK240" s="198"/>
      <c r="AM240" s="785"/>
      <c r="AN240" s="785"/>
      <c r="AO240" s="785"/>
      <c r="AP240" s="785"/>
      <c r="AQ240" s="785"/>
      <c r="AR240" s="785"/>
      <c r="AS240" s="785"/>
      <c r="AT240" s="785"/>
      <c r="AV240" s="864"/>
      <c r="AW240" s="865"/>
      <c r="AX240" s="866"/>
      <c r="AY240" s="866"/>
      <c r="AZ240" s="867"/>
      <c r="BB240" s="793">
        <f t="shared" si="62"/>
        <v>0</v>
      </c>
      <c r="BC240" s="791">
        <f t="shared" si="63"/>
        <v>0</v>
      </c>
      <c r="BF240" s="819"/>
      <c r="BH240" s="793">
        <f t="shared" si="64"/>
        <v>0</v>
      </c>
      <c r="BI240" s="807">
        <f t="shared" si="65"/>
        <v>0</v>
      </c>
      <c r="BL240" s="807"/>
      <c r="BQ240" s="791"/>
      <c r="BR240" s="791"/>
      <c r="BS240" s="791"/>
      <c r="BT240" s="791"/>
      <c r="CA240" s="797"/>
      <c r="CB240" s="803"/>
      <c r="CC240" s="804"/>
    </row>
    <row r="241" spans="2:81" x14ac:dyDescent="0.25">
      <c r="B241" s="180"/>
      <c r="C241" s="179"/>
      <c r="D241" s="569"/>
      <c r="E241" s="492"/>
      <c r="F241" s="169"/>
      <c r="N241" s="517"/>
      <c r="O241" s="181"/>
      <c r="P241" s="226"/>
      <c r="Q241" s="179"/>
      <c r="R241" s="165" t="s">
        <v>21</v>
      </c>
      <c r="S241" s="179"/>
      <c r="T241" s="165" t="s">
        <v>56</v>
      </c>
      <c r="U241" s="196" t="str">
        <f t="shared" si="75"/>
        <v>-</v>
      </c>
      <c r="V241" s="168" t="str">
        <f t="shared" si="71"/>
        <v>-</v>
      </c>
      <c r="W241" s="168" t="str">
        <f t="shared" si="72"/>
        <v>-</v>
      </c>
      <c r="X241" s="168" t="str">
        <f t="shared" si="73"/>
        <v>-</v>
      </c>
      <c r="Y241" s="168" t="str">
        <f t="shared" si="74"/>
        <v>-</v>
      </c>
      <c r="AD241" s="608" t="str">
        <f t="shared" ref="AD241:AD296" si="76">IF(AM238="", "-", AM238)</f>
        <v>-</v>
      </c>
      <c r="AE241" s="607" t="str">
        <f t="shared" ref="AE241:AE296" si="77">IF(AT238="", "-", AT238)</f>
        <v>-</v>
      </c>
      <c r="AF241" s="196" t="str">
        <f t="shared" si="70"/>
        <v>-</v>
      </c>
      <c r="AG241" s="168" t="str">
        <f t="shared" si="66"/>
        <v>-</v>
      </c>
      <c r="AH241" s="168" t="str">
        <f t="shared" si="67"/>
        <v>-</v>
      </c>
      <c r="AI241" s="168" t="str">
        <f t="shared" si="68"/>
        <v>-</v>
      </c>
      <c r="AJ241" s="168" t="str">
        <f t="shared" si="69"/>
        <v>-</v>
      </c>
      <c r="AK241" s="134"/>
      <c r="AM241" s="785"/>
      <c r="AN241" s="785"/>
      <c r="AO241" s="785"/>
      <c r="AP241" s="785"/>
      <c r="AQ241" s="785"/>
      <c r="AR241" s="785"/>
      <c r="AS241" s="785"/>
      <c r="AT241" s="785"/>
      <c r="AV241" s="864"/>
      <c r="AW241" s="865"/>
      <c r="AX241" s="866"/>
      <c r="AY241" s="866"/>
      <c r="AZ241" s="867"/>
      <c r="BB241" s="793">
        <f t="shared" si="62"/>
        <v>0</v>
      </c>
      <c r="BC241" s="791">
        <f t="shared" si="63"/>
        <v>0</v>
      </c>
      <c r="BF241" s="819"/>
      <c r="BH241" s="793">
        <f t="shared" si="64"/>
        <v>0</v>
      </c>
      <c r="BI241" s="807">
        <f t="shared" si="65"/>
        <v>0</v>
      </c>
      <c r="BL241" s="807"/>
      <c r="BQ241" s="791"/>
      <c r="BR241" s="791"/>
      <c r="BS241" s="791"/>
      <c r="BT241" s="791"/>
      <c r="CA241" s="797"/>
      <c r="CB241" s="803"/>
      <c r="CC241" s="804"/>
    </row>
    <row r="242" spans="2:81" x14ac:dyDescent="0.25">
      <c r="B242" s="180"/>
      <c r="C242" s="179"/>
      <c r="D242" s="569"/>
      <c r="E242" s="492"/>
      <c r="F242" s="169"/>
      <c r="N242" s="517"/>
      <c r="O242" s="181"/>
      <c r="P242" s="226"/>
      <c r="Q242" s="179"/>
      <c r="R242" s="165" t="s">
        <v>21</v>
      </c>
      <c r="S242" s="179"/>
      <c r="T242" s="165" t="s">
        <v>56</v>
      </c>
      <c r="U242" s="196" t="str">
        <f t="shared" si="75"/>
        <v>-</v>
      </c>
      <c r="V242" s="168" t="str">
        <f t="shared" si="71"/>
        <v>-</v>
      </c>
      <c r="W242" s="168" t="str">
        <f t="shared" si="72"/>
        <v>-</v>
      </c>
      <c r="X242" s="168" t="str">
        <f t="shared" si="73"/>
        <v>-</v>
      </c>
      <c r="Y242" s="168" t="str">
        <f t="shared" si="74"/>
        <v>-</v>
      </c>
      <c r="AD242" s="608" t="str">
        <f t="shared" si="76"/>
        <v>-</v>
      </c>
      <c r="AE242" s="607" t="str">
        <f t="shared" si="77"/>
        <v>-</v>
      </c>
      <c r="AF242" s="196" t="str">
        <f t="shared" si="70"/>
        <v>-</v>
      </c>
      <c r="AG242" s="168" t="str">
        <f t="shared" si="66"/>
        <v>-</v>
      </c>
      <c r="AH242" s="168" t="str">
        <f t="shared" si="67"/>
        <v>-</v>
      </c>
      <c r="AI242" s="168" t="str">
        <f t="shared" si="68"/>
        <v>-</v>
      </c>
      <c r="AJ242" s="168" t="str">
        <f t="shared" si="69"/>
        <v>-</v>
      </c>
      <c r="AK242" s="134"/>
      <c r="AM242" s="785"/>
      <c r="AN242" s="785"/>
      <c r="AO242" s="785"/>
      <c r="AP242" s="785"/>
      <c r="AQ242" s="785"/>
      <c r="AR242" s="785"/>
      <c r="AS242" s="785"/>
      <c r="AT242" s="785"/>
      <c r="AV242" s="865"/>
      <c r="AW242" s="865"/>
      <c r="AX242" s="866"/>
      <c r="AY242" s="866"/>
      <c r="AZ242" s="867"/>
      <c r="BB242" s="793">
        <f t="shared" si="62"/>
        <v>0</v>
      </c>
      <c r="BC242" s="791">
        <f t="shared" si="63"/>
        <v>0</v>
      </c>
      <c r="BF242" s="819"/>
      <c r="BH242" s="793">
        <f t="shared" si="64"/>
        <v>0</v>
      </c>
      <c r="BI242" s="807">
        <f t="shared" si="65"/>
        <v>0</v>
      </c>
      <c r="BL242" s="807"/>
      <c r="BQ242" s="791"/>
      <c r="BR242" s="791"/>
      <c r="BS242" s="791"/>
      <c r="BT242" s="791"/>
      <c r="CA242" s="797"/>
      <c r="CB242" s="803"/>
      <c r="CC242" s="804"/>
    </row>
    <row r="243" spans="2:81" x14ac:dyDescent="0.25">
      <c r="B243" s="180"/>
      <c r="C243" s="179"/>
      <c r="D243" s="569"/>
      <c r="E243" s="492"/>
      <c r="F243" s="169"/>
      <c r="N243" s="517"/>
      <c r="O243" s="181"/>
      <c r="P243" s="226"/>
      <c r="Q243" s="179"/>
      <c r="R243" s="165" t="s">
        <v>21</v>
      </c>
      <c r="S243" s="179"/>
      <c r="T243" s="165" t="s">
        <v>56</v>
      </c>
      <c r="U243" s="196" t="str">
        <f t="shared" si="75"/>
        <v>-</v>
      </c>
      <c r="V243" s="168" t="str">
        <f t="shared" si="71"/>
        <v>-</v>
      </c>
      <c r="W243" s="168" t="str">
        <f t="shared" si="72"/>
        <v>-</v>
      </c>
      <c r="X243" s="168" t="str">
        <f t="shared" si="73"/>
        <v>-</v>
      </c>
      <c r="Y243" s="168" t="str">
        <f t="shared" si="74"/>
        <v>-</v>
      </c>
      <c r="AD243" s="608" t="str">
        <f t="shared" si="76"/>
        <v>-</v>
      </c>
      <c r="AE243" s="607" t="str">
        <f t="shared" si="77"/>
        <v>-</v>
      </c>
      <c r="AF243" s="196" t="str">
        <f>IF(ISNUMBER(#REF!), HOUR(#REF!), "-")</f>
        <v>-</v>
      </c>
      <c r="AG243" s="168" t="str">
        <f t="shared" si="66"/>
        <v>-</v>
      </c>
      <c r="AH243" s="168" t="str">
        <f t="shared" si="67"/>
        <v>-</v>
      </c>
      <c r="AI243" s="168" t="str">
        <f t="shared" si="68"/>
        <v>-</v>
      </c>
      <c r="AJ243" s="168" t="str">
        <f t="shared" si="69"/>
        <v>-</v>
      </c>
      <c r="AK243" s="134"/>
      <c r="AM243" s="785"/>
      <c r="AN243" s="785"/>
      <c r="AO243" s="785"/>
      <c r="AP243" s="785"/>
      <c r="AQ243" s="785"/>
      <c r="AR243" s="785"/>
      <c r="AS243" s="785"/>
      <c r="AT243" s="785"/>
      <c r="AV243" s="865"/>
      <c r="AW243" s="865"/>
      <c r="AX243" s="866"/>
      <c r="AY243" s="866"/>
      <c r="AZ243" s="867"/>
      <c r="BB243" s="793">
        <f t="shared" si="62"/>
        <v>0</v>
      </c>
      <c r="BC243" s="791">
        <f t="shared" si="63"/>
        <v>0</v>
      </c>
      <c r="BF243" s="819"/>
      <c r="BH243" s="793">
        <f t="shared" si="64"/>
        <v>0</v>
      </c>
      <c r="BI243" s="807">
        <f t="shared" si="65"/>
        <v>0</v>
      </c>
      <c r="BL243" s="807"/>
      <c r="BQ243" s="791"/>
      <c r="BR243" s="791"/>
      <c r="BS243" s="791"/>
      <c r="BT243" s="791"/>
      <c r="CA243" s="797"/>
      <c r="CB243" s="803"/>
      <c r="CC243" s="804"/>
    </row>
    <row r="244" spans="2:81" x14ac:dyDescent="0.25">
      <c r="B244" s="180"/>
      <c r="C244" s="179"/>
      <c r="D244" s="569"/>
      <c r="E244" s="492"/>
      <c r="F244" s="169"/>
      <c r="N244" s="517"/>
      <c r="O244" s="181"/>
      <c r="P244" s="226"/>
      <c r="Q244" s="179"/>
      <c r="R244" s="165" t="s">
        <v>21</v>
      </c>
      <c r="S244" s="179"/>
      <c r="T244" s="165" t="s">
        <v>56</v>
      </c>
      <c r="U244" s="196" t="str">
        <f t="shared" si="75"/>
        <v>-</v>
      </c>
      <c r="V244" s="168" t="str">
        <f t="shared" si="71"/>
        <v>-</v>
      </c>
      <c r="W244" s="168" t="str">
        <f t="shared" si="72"/>
        <v>-</v>
      </c>
      <c r="X244" s="168" t="str">
        <f t="shared" si="73"/>
        <v>-</v>
      </c>
      <c r="Y244" s="168" t="str">
        <f t="shared" si="74"/>
        <v>-</v>
      </c>
      <c r="AD244" s="608" t="str">
        <f t="shared" si="76"/>
        <v>-</v>
      </c>
      <c r="AE244" s="607" t="str">
        <f t="shared" si="77"/>
        <v>-</v>
      </c>
      <c r="AF244" s="196" t="str">
        <f t="shared" si="70"/>
        <v>-</v>
      </c>
      <c r="AG244" s="168" t="str">
        <f t="shared" si="66"/>
        <v>-</v>
      </c>
      <c r="AH244" s="168" t="str">
        <f t="shared" si="67"/>
        <v>-</v>
      </c>
      <c r="AI244" s="241"/>
      <c r="AJ244" s="168" t="str">
        <f t="shared" si="69"/>
        <v>-</v>
      </c>
      <c r="AK244" s="134"/>
      <c r="AM244" s="785"/>
      <c r="AN244" s="785"/>
      <c r="AO244" s="785"/>
      <c r="AP244" s="785"/>
      <c r="AQ244" s="785"/>
      <c r="AR244" s="785"/>
      <c r="AS244" s="785"/>
      <c r="AT244" s="785"/>
      <c r="AV244" s="865"/>
      <c r="AW244" s="865"/>
      <c r="AX244" s="866"/>
      <c r="AY244" s="866"/>
      <c r="AZ244" s="867"/>
      <c r="BB244" s="793">
        <f t="shared" si="62"/>
        <v>0</v>
      </c>
      <c r="BC244" s="791">
        <f t="shared" si="63"/>
        <v>0</v>
      </c>
      <c r="BF244" s="819"/>
      <c r="BH244" s="793">
        <f t="shared" si="64"/>
        <v>0</v>
      </c>
      <c r="BI244" s="807">
        <f t="shared" si="65"/>
        <v>0</v>
      </c>
      <c r="BL244" s="807"/>
      <c r="BQ244" s="791"/>
      <c r="BR244" s="791"/>
      <c r="BS244" s="791"/>
      <c r="BT244" s="791"/>
      <c r="CA244" s="797"/>
      <c r="CB244" s="803"/>
      <c r="CC244" s="804"/>
    </row>
    <row r="245" spans="2:81" x14ac:dyDescent="0.25">
      <c r="B245" s="180"/>
      <c r="C245" s="179"/>
      <c r="D245" s="569"/>
      <c r="E245" s="492"/>
      <c r="F245" s="169"/>
      <c r="N245" s="517"/>
      <c r="O245" s="181"/>
      <c r="P245" s="226"/>
      <c r="Q245" s="179"/>
      <c r="R245" s="165" t="s">
        <v>21</v>
      </c>
      <c r="S245" s="179"/>
      <c r="T245" s="165" t="s">
        <v>56</v>
      </c>
      <c r="U245" s="196" t="str">
        <f t="shared" si="75"/>
        <v>-</v>
      </c>
      <c r="V245" s="168" t="str">
        <f t="shared" si="71"/>
        <v>-</v>
      </c>
      <c r="W245" s="168" t="str">
        <f t="shared" si="72"/>
        <v>-</v>
      </c>
      <c r="X245" s="168" t="str">
        <f t="shared" si="73"/>
        <v>-</v>
      </c>
      <c r="Y245" s="168" t="str">
        <f t="shared" si="74"/>
        <v>-</v>
      </c>
      <c r="AD245" s="608" t="str">
        <f t="shared" si="76"/>
        <v>-</v>
      </c>
      <c r="AE245" s="607" t="str">
        <f t="shared" si="77"/>
        <v>-</v>
      </c>
      <c r="AF245" s="196" t="str">
        <f t="shared" si="70"/>
        <v>-</v>
      </c>
      <c r="AG245" s="168" t="str">
        <f t="shared" si="66"/>
        <v>-</v>
      </c>
      <c r="AH245" s="168" t="str">
        <f t="shared" si="67"/>
        <v>-</v>
      </c>
      <c r="AI245" s="241"/>
      <c r="AJ245" s="168" t="str">
        <f t="shared" si="69"/>
        <v>-</v>
      </c>
      <c r="AK245" s="134"/>
      <c r="AM245" s="785"/>
      <c r="AN245" s="785"/>
      <c r="AO245" s="785"/>
      <c r="AP245" s="785"/>
      <c r="AQ245" s="785"/>
      <c r="AR245" s="785"/>
      <c r="AS245" s="785"/>
      <c r="AT245" s="785"/>
      <c r="AV245" s="865"/>
      <c r="AW245" s="865"/>
      <c r="AX245" s="866"/>
      <c r="AY245" s="866"/>
      <c r="AZ245" s="867"/>
      <c r="BB245" s="793">
        <f t="shared" si="62"/>
        <v>0</v>
      </c>
      <c r="BC245" s="791">
        <f t="shared" si="63"/>
        <v>0</v>
      </c>
      <c r="BF245" s="819"/>
      <c r="BH245" s="793">
        <f t="shared" si="64"/>
        <v>0</v>
      </c>
      <c r="BI245" s="807">
        <f t="shared" si="65"/>
        <v>0</v>
      </c>
      <c r="BL245" s="807"/>
      <c r="BQ245" s="791"/>
      <c r="BR245" s="791"/>
      <c r="BS245" s="791"/>
      <c r="BT245" s="791"/>
      <c r="CA245" s="797"/>
      <c r="CB245" s="803"/>
      <c r="CC245" s="804"/>
    </row>
    <row r="246" spans="2:81" x14ac:dyDescent="0.25">
      <c r="B246" s="180"/>
      <c r="C246" s="179"/>
      <c r="D246" s="569"/>
      <c r="E246" s="492"/>
      <c r="F246" s="169"/>
      <c r="N246" s="517"/>
      <c r="O246" s="181"/>
      <c r="P246" s="226"/>
      <c r="Q246" s="179"/>
      <c r="R246" s="165" t="s">
        <v>21</v>
      </c>
      <c r="S246" s="179"/>
      <c r="T246" s="165" t="s">
        <v>56</v>
      </c>
      <c r="U246" s="196" t="str">
        <f t="shared" si="75"/>
        <v>-</v>
      </c>
      <c r="V246" s="168" t="str">
        <f t="shared" si="71"/>
        <v>-</v>
      </c>
      <c r="W246" s="168" t="str">
        <f t="shared" si="72"/>
        <v>-</v>
      </c>
      <c r="X246" s="168" t="str">
        <f t="shared" si="73"/>
        <v>-</v>
      </c>
      <c r="Y246" s="168" t="str">
        <f t="shared" si="74"/>
        <v>-</v>
      </c>
      <c r="AD246" s="608" t="str">
        <f t="shared" si="76"/>
        <v>-</v>
      </c>
      <c r="AE246" s="607" t="str">
        <f t="shared" si="77"/>
        <v>-</v>
      </c>
      <c r="AF246" s="196" t="str">
        <f t="shared" si="70"/>
        <v>-</v>
      </c>
      <c r="AG246" s="168" t="str">
        <f t="shared" si="66"/>
        <v>-</v>
      </c>
      <c r="AH246" s="168" t="str">
        <f t="shared" si="67"/>
        <v>-</v>
      </c>
      <c r="AI246" s="241"/>
      <c r="AJ246" s="168" t="str">
        <f t="shared" si="69"/>
        <v>-</v>
      </c>
      <c r="AK246" s="134"/>
      <c r="AM246" s="785"/>
      <c r="AN246" s="785"/>
      <c r="AO246" s="785"/>
      <c r="AP246" s="785"/>
      <c r="AQ246" s="785"/>
      <c r="AR246" s="785"/>
      <c r="AS246" s="785"/>
      <c r="AT246" s="785"/>
      <c r="AV246" s="865"/>
      <c r="AW246" s="865"/>
      <c r="AX246" s="866"/>
      <c r="AY246" s="866"/>
      <c r="AZ246" s="867"/>
      <c r="BB246" s="793">
        <f t="shared" si="62"/>
        <v>0</v>
      </c>
      <c r="BC246" s="791">
        <f t="shared" si="63"/>
        <v>0</v>
      </c>
      <c r="BF246" s="819"/>
      <c r="BH246" s="793">
        <f t="shared" si="64"/>
        <v>0</v>
      </c>
      <c r="BI246" s="807">
        <f t="shared" si="65"/>
        <v>0</v>
      </c>
      <c r="BL246" s="807"/>
      <c r="BQ246" s="791"/>
      <c r="BR246" s="791"/>
      <c r="BS246" s="791"/>
      <c r="BT246" s="791"/>
      <c r="CA246" s="797"/>
      <c r="CB246" s="803"/>
      <c r="CC246" s="804"/>
    </row>
    <row r="247" spans="2:81" x14ac:dyDescent="0.25">
      <c r="B247" s="180"/>
      <c r="C247" s="179"/>
      <c r="D247" s="569"/>
      <c r="E247" s="492"/>
      <c r="F247" s="169"/>
      <c r="N247" s="517"/>
      <c r="O247" s="181"/>
      <c r="P247" s="226"/>
      <c r="Q247" s="179"/>
      <c r="R247" s="165" t="s">
        <v>21</v>
      </c>
      <c r="S247" s="179"/>
      <c r="T247" s="165" t="s">
        <v>56</v>
      </c>
      <c r="U247" s="196" t="str">
        <f t="shared" si="75"/>
        <v>-</v>
      </c>
      <c r="V247" s="168" t="str">
        <f t="shared" si="71"/>
        <v>-</v>
      </c>
      <c r="W247" s="168" t="str">
        <f t="shared" si="72"/>
        <v>-</v>
      </c>
      <c r="X247" s="168" t="str">
        <f t="shared" si="73"/>
        <v>-</v>
      </c>
      <c r="Y247" s="168" t="str">
        <f t="shared" si="74"/>
        <v>-</v>
      </c>
      <c r="AD247" s="608" t="str">
        <f t="shared" si="76"/>
        <v>-</v>
      </c>
      <c r="AE247" s="607" t="str">
        <f t="shared" si="77"/>
        <v>-</v>
      </c>
      <c r="AF247" s="196" t="str">
        <f t="shared" si="70"/>
        <v>-</v>
      </c>
      <c r="AG247" s="168" t="str">
        <f t="shared" si="66"/>
        <v>-</v>
      </c>
      <c r="AH247" s="168" t="str">
        <f t="shared" si="67"/>
        <v>-</v>
      </c>
      <c r="AI247" s="241"/>
      <c r="AJ247" s="168" t="str">
        <f t="shared" si="69"/>
        <v>-</v>
      </c>
      <c r="AK247" s="134"/>
      <c r="AM247" s="785"/>
      <c r="AN247" s="785"/>
      <c r="AO247" s="785"/>
      <c r="AP247" s="785"/>
      <c r="AQ247" s="785"/>
      <c r="AR247" s="785"/>
      <c r="AS247" s="785"/>
      <c r="AT247" s="785"/>
      <c r="AV247" s="865"/>
      <c r="AW247" s="865"/>
      <c r="AX247" s="866"/>
      <c r="AY247" s="866"/>
      <c r="AZ247" s="867"/>
      <c r="BB247" s="793">
        <f t="shared" si="62"/>
        <v>0</v>
      </c>
      <c r="BC247" s="791">
        <f t="shared" si="63"/>
        <v>0</v>
      </c>
      <c r="BF247" s="819"/>
      <c r="BH247" s="793">
        <f t="shared" si="64"/>
        <v>0</v>
      </c>
      <c r="BI247" s="807">
        <f t="shared" si="65"/>
        <v>0</v>
      </c>
      <c r="BL247" s="807"/>
      <c r="BQ247" s="791"/>
      <c r="BR247" s="791"/>
      <c r="BS247" s="791"/>
      <c r="BT247" s="791"/>
      <c r="CA247" s="797"/>
      <c r="CB247" s="803"/>
      <c r="CC247" s="804"/>
    </row>
    <row r="248" spans="2:81" x14ac:dyDescent="0.25">
      <c r="B248" s="180"/>
      <c r="C248" s="179"/>
      <c r="D248" s="569"/>
      <c r="E248" s="492"/>
      <c r="F248" s="169"/>
      <c r="N248" s="517"/>
      <c r="O248" s="181"/>
      <c r="P248" s="226"/>
      <c r="Q248" s="179"/>
      <c r="R248" s="165" t="s">
        <v>21</v>
      </c>
      <c r="S248" s="179"/>
      <c r="T248" s="165" t="s">
        <v>56</v>
      </c>
      <c r="U248" s="196" t="str">
        <f t="shared" si="75"/>
        <v>-</v>
      </c>
      <c r="V248" s="168" t="str">
        <f t="shared" si="71"/>
        <v>-</v>
      </c>
      <c r="W248" s="168" t="str">
        <f t="shared" si="72"/>
        <v>-</v>
      </c>
      <c r="X248" s="168" t="str">
        <f t="shared" si="73"/>
        <v>-</v>
      </c>
      <c r="Y248" s="168" t="str">
        <f t="shared" si="74"/>
        <v>-</v>
      </c>
      <c r="AD248" s="608" t="str">
        <f t="shared" si="76"/>
        <v>-</v>
      </c>
      <c r="AE248" s="607" t="str">
        <f t="shared" si="77"/>
        <v>-</v>
      </c>
      <c r="AF248" s="196" t="str">
        <f t="shared" si="70"/>
        <v>-</v>
      </c>
      <c r="AG248" s="168" t="str">
        <f t="shared" si="66"/>
        <v>-</v>
      </c>
      <c r="AH248" s="168" t="str">
        <f t="shared" si="67"/>
        <v>-</v>
      </c>
      <c r="AI248" s="241"/>
      <c r="AJ248" s="168" t="str">
        <f t="shared" si="69"/>
        <v>-</v>
      </c>
      <c r="AK248" s="134"/>
      <c r="AM248" s="785"/>
      <c r="AN248" s="785"/>
      <c r="AO248" s="785"/>
      <c r="AP248" s="785"/>
      <c r="AQ248" s="785"/>
      <c r="AR248" s="785"/>
      <c r="AS248" s="785"/>
      <c r="AT248" s="785"/>
      <c r="AV248" s="865"/>
      <c r="AW248" s="865"/>
      <c r="AX248" s="866"/>
      <c r="AY248" s="866"/>
      <c r="AZ248" s="867"/>
      <c r="BB248" s="793">
        <f t="shared" si="62"/>
        <v>0</v>
      </c>
      <c r="BC248" s="791">
        <f t="shared" si="63"/>
        <v>0</v>
      </c>
      <c r="BF248" s="819"/>
      <c r="BH248" s="793">
        <f t="shared" si="64"/>
        <v>0</v>
      </c>
      <c r="BI248" s="807">
        <f t="shared" si="65"/>
        <v>0</v>
      </c>
      <c r="BL248" s="807"/>
      <c r="BQ248" s="791"/>
      <c r="BR248" s="791"/>
      <c r="BS248" s="791"/>
      <c r="BT248" s="791"/>
      <c r="CA248" s="797"/>
      <c r="CB248" s="803"/>
      <c r="CC248" s="804"/>
    </row>
    <row r="249" spans="2:81" x14ac:dyDescent="0.25">
      <c r="B249" s="180"/>
      <c r="C249" s="179"/>
      <c r="D249" s="569"/>
      <c r="E249" s="492"/>
      <c r="F249" s="169"/>
      <c r="N249" s="517"/>
      <c r="O249" s="181"/>
      <c r="P249" s="226"/>
      <c r="Q249" s="179"/>
      <c r="R249" s="165" t="s">
        <v>21</v>
      </c>
      <c r="S249" s="179"/>
      <c r="T249" s="165" t="s">
        <v>56</v>
      </c>
      <c r="U249" s="196" t="str">
        <f t="shared" si="75"/>
        <v>-</v>
      </c>
      <c r="V249" s="168" t="str">
        <f t="shared" si="71"/>
        <v>-</v>
      </c>
      <c r="W249" s="168" t="str">
        <f t="shared" si="72"/>
        <v>-</v>
      </c>
      <c r="X249" s="168" t="str">
        <f t="shared" si="73"/>
        <v>-</v>
      </c>
      <c r="Y249" s="168" t="str">
        <f t="shared" si="74"/>
        <v>-</v>
      </c>
      <c r="AD249" s="608" t="str">
        <f t="shared" si="76"/>
        <v>-</v>
      </c>
      <c r="AE249" s="607" t="str">
        <f t="shared" si="77"/>
        <v>-</v>
      </c>
      <c r="AF249" s="196" t="str">
        <f t="shared" si="70"/>
        <v>-</v>
      </c>
      <c r="AG249" s="168" t="str">
        <f t="shared" si="66"/>
        <v>-</v>
      </c>
      <c r="AH249" s="168" t="str">
        <f t="shared" si="67"/>
        <v>-</v>
      </c>
      <c r="AI249" s="241"/>
      <c r="AJ249" s="168" t="str">
        <f t="shared" si="69"/>
        <v>-</v>
      </c>
      <c r="AK249" s="134"/>
      <c r="AM249" s="785"/>
      <c r="AN249" s="785"/>
      <c r="AO249" s="785"/>
      <c r="AP249" s="785"/>
      <c r="AQ249" s="785"/>
      <c r="AR249" s="785"/>
      <c r="AS249" s="785"/>
      <c r="AT249" s="785"/>
      <c r="AV249" s="865"/>
      <c r="AW249" s="865"/>
      <c r="AX249" s="866"/>
      <c r="AY249" s="866"/>
      <c r="AZ249" s="867"/>
      <c r="BB249" s="793">
        <f t="shared" si="62"/>
        <v>0</v>
      </c>
      <c r="BC249" s="791">
        <f t="shared" si="63"/>
        <v>0</v>
      </c>
      <c r="BF249" s="819"/>
      <c r="BH249" s="793">
        <f t="shared" si="64"/>
        <v>0</v>
      </c>
      <c r="BI249" s="807">
        <f t="shared" si="65"/>
        <v>0</v>
      </c>
      <c r="BL249" s="807"/>
      <c r="BQ249" s="791"/>
      <c r="BR249" s="791"/>
      <c r="BS249" s="791"/>
      <c r="BT249" s="791"/>
      <c r="CA249" s="797"/>
      <c r="CB249" s="803"/>
      <c r="CC249" s="804"/>
    </row>
    <row r="250" spans="2:81" x14ac:dyDescent="0.25">
      <c r="B250" s="180"/>
      <c r="C250" s="179"/>
      <c r="D250" s="569"/>
      <c r="E250" s="492"/>
      <c r="F250" s="169"/>
      <c r="N250" s="517"/>
      <c r="O250" s="181"/>
      <c r="P250" s="226"/>
      <c r="Q250" s="179"/>
      <c r="R250" s="165" t="s">
        <v>21</v>
      </c>
      <c r="S250" s="179"/>
      <c r="T250" s="165" t="s">
        <v>56</v>
      </c>
      <c r="U250" s="196" t="str">
        <f t="shared" si="75"/>
        <v>-</v>
      </c>
      <c r="V250" s="168" t="str">
        <f t="shared" si="71"/>
        <v>-</v>
      </c>
      <c r="W250" s="168" t="str">
        <f t="shared" si="72"/>
        <v>-</v>
      </c>
      <c r="X250" s="168" t="str">
        <f t="shared" si="73"/>
        <v>-</v>
      </c>
      <c r="Y250" s="168" t="str">
        <f t="shared" si="74"/>
        <v>-</v>
      </c>
      <c r="AD250" s="608" t="str">
        <f t="shared" si="76"/>
        <v>-</v>
      </c>
      <c r="AE250" s="607" t="str">
        <f t="shared" si="77"/>
        <v>-</v>
      </c>
      <c r="AF250" s="196" t="str">
        <f t="shared" si="70"/>
        <v>-</v>
      </c>
      <c r="AG250" s="168" t="str">
        <f t="shared" si="66"/>
        <v>-</v>
      </c>
      <c r="AH250" s="168" t="str">
        <f t="shared" si="67"/>
        <v>-</v>
      </c>
      <c r="AI250" s="241"/>
      <c r="AJ250" s="168" t="str">
        <f t="shared" si="69"/>
        <v>-</v>
      </c>
      <c r="AK250" s="134"/>
      <c r="AM250" s="785"/>
      <c r="AN250" s="785"/>
      <c r="AO250" s="785"/>
      <c r="AP250" s="785"/>
      <c r="AQ250" s="785"/>
      <c r="AR250" s="785"/>
      <c r="AS250" s="785"/>
      <c r="AT250" s="785"/>
      <c r="AV250" s="865"/>
      <c r="AW250" s="865"/>
      <c r="AX250" s="866"/>
      <c r="AY250" s="866"/>
      <c r="AZ250" s="867"/>
      <c r="BB250" s="793">
        <f t="shared" si="62"/>
        <v>0</v>
      </c>
      <c r="BC250" s="791">
        <f t="shared" si="63"/>
        <v>0</v>
      </c>
      <c r="BF250" s="819"/>
      <c r="BH250" s="793">
        <f t="shared" si="64"/>
        <v>0</v>
      </c>
      <c r="BI250" s="807">
        <f t="shared" si="65"/>
        <v>0</v>
      </c>
      <c r="BL250" s="807"/>
      <c r="BQ250" s="791"/>
      <c r="BR250" s="791"/>
      <c r="BS250" s="791"/>
      <c r="BT250" s="791"/>
      <c r="CA250" s="797"/>
      <c r="CB250" s="803"/>
      <c r="CC250" s="804"/>
    </row>
    <row r="251" spans="2:81" x14ac:dyDescent="0.25">
      <c r="B251" s="180"/>
      <c r="C251" s="179"/>
      <c r="D251" s="569"/>
      <c r="E251" s="492"/>
      <c r="F251" s="169"/>
      <c r="N251" s="517"/>
      <c r="O251" s="181"/>
      <c r="P251" s="226"/>
      <c r="Q251" s="179"/>
      <c r="R251" s="165" t="s">
        <v>21</v>
      </c>
      <c r="S251" s="179"/>
      <c r="T251" s="165" t="s">
        <v>56</v>
      </c>
      <c r="U251" s="196" t="str">
        <f t="shared" si="75"/>
        <v>-</v>
      </c>
      <c r="V251" s="168" t="str">
        <f t="shared" si="71"/>
        <v>-</v>
      </c>
      <c r="W251" s="168" t="str">
        <f t="shared" si="72"/>
        <v>-</v>
      </c>
      <c r="X251" s="168" t="str">
        <f t="shared" si="73"/>
        <v>-</v>
      </c>
      <c r="Y251" s="168" t="str">
        <f t="shared" si="74"/>
        <v>-</v>
      </c>
      <c r="AD251" s="608" t="str">
        <f t="shared" si="76"/>
        <v>-</v>
      </c>
      <c r="AE251" s="607" t="str">
        <f t="shared" si="77"/>
        <v>-</v>
      </c>
      <c r="AF251" s="196" t="str">
        <f t="shared" si="70"/>
        <v>-</v>
      </c>
      <c r="AG251" s="168" t="str">
        <f t="shared" si="66"/>
        <v>-</v>
      </c>
      <c r="AH251" s="168" t="str">
        <f t="shared" si="67"/>
        <v>-</v>
      </c>
      <c r="AI251" s="241"/>
      <c r="AJ251" s="168" t="str">
        <f t="shared" si="69"/>
        <v>-</v>
      </c>
      <c r="AK251" s="134"/>
      <c r="AM251" s="785"/>
      <c r="AN251" s="785"/>
      <c r="AO251" s="785"/>
      <c r="AP251" s="785"/>
      <c r="AQ251" s="785"/>
      <c r="AR251" s="785"/>
      <c r="AS251" s="785"/>
      <c r="AT251" s="785"/>
      <c r="AV251" s="865"/>
      <c r="AW251" s="865"/>
      <c r="AX251" s="866"/>
      <c r="AY251" s="866"/>
      <c r="AZ251" s="867"/>
      <c r="BB251" s="793">
        <f t="shared" si="62"/>
        <v>0</v>
      </c>
      <c r="BC251" s="791">
        <f t="shared" si="63"/>
        <v>0</v>
      </c>
      <c r="BF251" s="819"/>
      <c r="BH251" s="793">
        <f t="shared" si="64"/>
        <v>0</v>
      </c>
      <c r="BI251" s="807">
        <f t="shared" si="65"/>
        <v>0</v>
      </c>
      <c r="BQ251" s="791"/>
      <c r="BR251" s="791"/>
      <c r="BS251" s="791"/>
      <c r="BT251" s="791"/>
      <c r="CA251" s="797"/>
      <c r="CB251" s="803"/>
      <c r="CC251" s="804"/>
    </row>
    <row r="252" spans="2:81" x14ac:dyDescent="0.25">
      <c r="B252" s="180"/>
      <c r="C252" s="179"/>
      <c r="D252" s="569"/>
      <c r="E252" s="492"/>
      <c r="F252" s="169"/>
      <c r="N252" s="517"/>
      <c r="O252" s="181"/>
      <c r="P252" s="226"/>
      <c r="Q252" s="179"/>
      <c r="R252" s="165" t="s">
        <v>21</v>
      </c>
      <c r="S252" s="179"/>
      <c r="T252" s="165" t="s">
        <v>56</v>
      </c>
      <c r="U252" s="196" t="str">
        <f t="shared" si="75"/>
        <v>-</v>
      </c>
      <c r="V252" s="168" t="str">
        <f t="shared" si="71"/>
        <v>-</v>
      </c>
      <c r="W252" s="168" t="str">
        <f t="shared" si="72"/>
        <v>-</v>
      </c>
      <c r="X252" s="168" t="str">
        <f t="shared" si="73"/>
        <v>-</v>
      </c>
      <c r="Y252" s="168" t="str">
        <f t="shared" si="74"/>
        <v>-</v>
      </c>
      <c r="AD252" s="608" t="str">
        <f t="shared" si="76"/>
        <v>-</v>
      </c>
      <c r="AE252" s="607" t="str">
        <f t="shared" si="77"/>
        <v>-</v>
      </c>
      <c r="AF252" s="196" t="str">
        <f t="shared" si="70"/>
        <v>-</v>
      </c>
      <c r="AG252" s="168" t="str">
        <f t="shared" si="66"/>
        <v>-</v>
      </c>
      <c r="AH252" s="168" t="str">
        <f t="shared" si="67"/>
        <v>-</v>
      </c>
      <c r="AI252" s="241"/>
      <c r="AJ252" s="168" t="str">
        <f t="shared" si="69"/>
        <v>-</v>
      </c>
      <c r="AK252" s="134"/>
      <c r="AM252" s="785"/>
      <c r="AN252" s="785"/>
      <c r="AO252" s="785"/>
      <c r="AP252" s="785"/>
      <c r="AQ252" s="785"/>
      <c r="AR252" s="785"/>
      <c r="AS252" s="785"/>
      <c r="AT252" s="785"/>
      <c r="AV252" s="865"/>
      <c r="AW252" s="865"/>
      <c r="AX252" s="866"/>
      <c r="AY252" s="866"/>
      <c r="AZ252" s="867"/>
      <c r="BB252" s="793">
        <f t="shared" si="62"/>
        <v>0</v>
      </c>
      <c r="BC252" s="791">
        <f t="shared" si="63"/>
        <v>0</v>
      </c>
      <c r="BF252" s="819"/>
      <c r="BH252" s="793">
        <f t="shared" si="64"/>
        <v>0</v>
      </c>
      <c r="BI252" s="807">
        <f t="shared" si="65"/>
        <v>0</v>
      </c>
      <c r="BQ252" s="791"/>
      <c r="BR252" s="791"/>
      <c r="BS252" s="791"/>
      <c r="BT252" s="791"/>
      <c r="CA252" s="797"/>
      <c r="CB252" s="803"/>
      <c r="CC252" s="804"/>
    </row>
    <row r="253" spans="2:81" x14ac:dyDescent="0.25">
      <c r="B253" s="180"/>
      <c r="C253" s="179"/>
      <c r="D253" s="569"/>
      <c r="E253" s="492"/>
      <c r="F253" s="169"/>
      <c r="N253" s="517"/>
      <c r="O253" s="181"/>
      <c r="P253" s="226"/>
      <c r="Q253" s="179"/>
      <c r="R253" s="165" t="s">
        <v>21</v>
      </c>
      <c r="S253" s="179"/>
      <c r="T253" s="165" t="s">
        <v>56</v>
      </c>
      <c r="U253" s="196" t="str">
        <f t="shared" si="75"/>
        <v>-</v>
      </c>
      <c r="V253" s="168" t="str">
        <f t="shared" si="71"/>
        <v>-</v>
      </c>
      <c r="W253" s="168" t="str">
        <f t="shared" si="72"/>
        <v>-</v>
      </c>
      <c r="X253" s="168" t="str">
        <f t="shared" si="73"/>
        <v>-</v>
      </c>
      <c r="Y253" s="168" t="str">
        <f t="shared" si="74"/>
        <v>-</v>
      </c>
      <c r="AD253" s="608" t="str">
        <f t="shared" si="76"/>
        <v>-</v>
      </c>
      <c r="AE253" s="607" t="str">
        <f t="shared" si="77"/>
        <v>-</v>
      </c>
      <c r="AF253" s="196" t="str">
        <f t="shared" si="70"/>
        <v>-</v>
      </c>
      <c r="AG253" s="168" t="str">
        <f t="shared" si="66"/>
        <v>-</v>
      </c>
      <c r="AH253" s="168" t="str">
        <f t="shared" si="67"/>
        <v>-</v>
      </c>
      <c r="AI253" s="241"/>
      <c r="AJ253" s="168" t="str">
        <f t="shared" si="69"/>
        <v>-</v>
      </c>
      <c r="AK253" s="134"/>
      <c r="AM253" s="785"/>
      <c r="AN253" s="785"/>
      <c r="AO253" s="785"/>
      <c r="AP253" s="785"/>
      <c r="AQ253" s="785"/>
      <c r="AR253" s="785"/>
      <c r="AS253" s="785"/>
      <c r="AT253" s="785"/>
      <c r="AV253" s="865"/>
      <c r="AW253" s="865"/>
      <c r="AX253" s="866"/>
      <c r="AY253" s="866"/>
      <c r="AZ253" s="867"/>
      <c r="BB253" s="793">
        <f t="shared" si="62"/>
        <v>0</v>
      </c>
      <c r="BC253" s="791">
        <f t="shared" si="63"/>
        <v>0</v>
      </c>
      <c r="BF253" s="819"/>
      <c r="BH253" s="793">
        <f t="shared" si="64"/>
        <v>0</v>
      </c>
      <c r="BI253" s="807">
        <f t="shared" si="65"/>
        <v>0</v>
      </c>
      <c r="BQ253" s="791"/>
      <c r="BR253" s="791"/>
      <c r="BS253" s="791"/>
      <c r="BT253" s="791"/>
      <c r="CA253" s="797"/>
      <c r="CB253" s="803"/>
      <c r="CC253" s="804"/>
    </row>
    <row r="254" spans="2:81" x14ac:dyDescent="0.25">
      <c r="B254" s="180"/>
      <c r="C254" s="179"/>
      <c r="D254" s="569"/>
      <c r="E254" s="492"/>
      <c r="F254" s="169"/>
      <c r="N254" s="517"/>
      <c r="O254" s="181"/>
      <c r="P254" s="226"/>
      <c r="Q254" s="179"/>
      <c r="R254" s="165" t="s">
        <v>21</v>
      </c>
      <c r="S254" s="179"/>
      <c r="T254" s="165" t="s">
        <v>56</v>
      </c>
      <c r="U254" s="196" t="str">
        <f t="shared" si="75"/>
        <v>-</v>
      </c>
      <c r="V254" s="168" t="str">
        <f t="shared" si="71"/>
        <v>-</v>
      </c>
      <c r="W254" s="168" t="str">
        <f t="shared" si="72"/>
        <v>-</v>
      </c>
      <c r="X254" s="168" t="str">
        <f t="shared" si="73"/>
        <v>-</v>
      </c>
      <c r="Y254" s="168" t="str">
        <f t="shared" si="74"/>
        <v>-</v>
      </c>
      <c r="AD254" s="608" t="str">
        <f t="shared" si="76"/>
        <v>-</v>
      </c>
      <c r="AE254" s="607" t="str">
        <f t="shared" si="77"/>
        <v>-</v>
      </c>
      <c r="AF254" s="196" t="str">
        <f t="shared" si="70"/>
        <v>-</v>
      </c>
      <c r="AG254" s="168" t="str">
        <f t="shared" si="66"/>
        <v>-</v>
      </c>
      <c r="AH254" s="168" t="str">
        <f t="shared" si="67"/>
        <v>-</v>
      </c>
      <c r="AI254" s="241"/>
      <c r="AJ254" s="168" t="str">
        <f t="shared" si="69"/>
        <v>-</v>
      </c>
      <c r="AK254" s="134"/>
      <c r="AM254" s="785"/>
      <c r="AN254" s="785"/>
      <c r="AO254" s="785"/>
      <c r="AP254" s="785"/>
      <c r="AQ254" s="785"/>
      <c r="AR254" s="785"/>
      <c r="AS254" s="785"/>
      <c r="AT254" s="785"/>
      <c r="AV254" s="865"/>
      <c r="AW254" s="865"/>
      <c r="AX254" s="866"/>
      <c r="AY254" s="866"/>
      <c r="AZ254" s="867"/>
      <c r="BB254" s="793">
        <f t="shared" si="62"/>
        <v>0</v>
      </c>
      <c r="BC254" s="791">
        <f t="shared" si="63"/>
        <v>0</v>
      </c>
      <c r="BF254" s="819"/>
      <c r="BH254" s="793">
        <f t="shared" si="64"/>
        <v>0</v>
      </c>
      <c r="BI254" s="807">
        <f t="shared" si="65"/>
        <v>0</v>
      </c>
      <c r="BQ254" s="791"/>
      <c r="BR254" s="791"/>
      <c r="BS254" s="791"/>
      <c r="BT254" s="791"/>
      <c r="CA254" s="797"/>
      <c r="CB254" s="803"/>
      <c r="CC254" s="804"/>
    </row>
    <row r="255" spans="2:81" x14ac:dyDescent="0.25">
      <c r="B255" s="180"/>
      <c r="C255" s="179"/>
      <c r="D255" s="569"/>
      <c r="E255" s="492"/>
      <c r="F255" s="169"/>
      <c r="N255" s="517"/>
      <c r="O255" s="181"/>
      <c r="P255" s="226"/>
      <c r="Q255" s="179"/>
      <c r="R255" s="165" t="s">
        <v>21</v>
      </c>
      <c r="S255" s="179"/>
      <c r="T255" s="165" t="s">
        <v>56</v>
      </c>
      <c r="U255" s="196" t="str">
        <f t="shared" si="75"/>
        <v>-</v>
      </c>
      <c r="V255" s="168" t="str">
        <f t="shared" si="71"/>
        <v>-</v>
      </c>
      <c r="W255" s="168" t="str">
        <f t="shared" si="72"/>
        <v>-</v>
      </c>
      <c r="X255" s="168" t="str">
        <f t="shared" si="73"/>
        <v>-</v>
      </c>
      <c r="Y255" s="168" t="str">
        <f t="shared" si="74"/>
        <v>-</v>
      </c>
      <c r="AD255" s="608" t="str">
        <f t="shared" si="76"/>
        <v>-</v>
      </c>
      <c r="AE255" s="607" t="str">
        <f t="shared" si="77"/>
        <v>-</v>
      </c>
      <c r="AF255" s="196" t="str">
        <f t="shared" si="70"/>
        <v>-</v>
      </c>
      <c r="AG255" s="168" t="str">
        <f t="shared" si="66"/>
        <v>-</v>
      </c>
      <c r="AH255" s="168" t="str">
        <f t="shared" si="67"/>
        <v>-</v>
      </c>
      <c r="AI255" s="241"/>
      <c r="AJ255" s="168" t="str">
        <f t="shared" si="69"/>
        <v>-</v>
      </c>
      <c r="AK255" s="134"/>
      <c r="AM255" s="785"/>
      <c r="AN255" s="785"/>
      <c r="AO255" s="785"/>
      <c r="AP255" s="785"/>
      <c r="AQ255" s="785"/>
      <c r="AR255" s="785"/>
      <c r="AS255" s="785"/>
      <c r="AT255" s="785"/>
      <c r="AV255" s="865"/>
      <c r="AW255" s="865"/>
      <c r="AX255" s="866"/>
      <c r="AY255" s="866"/>
      <c r="AZ255" s="867"/>
      <c r="BB255" s="793">
        <f t="shared" si="62"/>
        <v>0</v>
      </c>
      <c r="BC255" s="791">
        <f t="shared" si="63"/>
        <v>0</v>
      </c>
      <c r="BF255" s="819"/>
      <c r="BH255" s="793">
        <f t="shared" si="64"/>
        <v>0</v>
      </c>
      <c r="BI255" s="807">
        <f t="shared" si="65"/>
        <v>0</v>
      </c>
      <c r="BQ255" s="791"/>
      <c r="BR255" s="791"/>
      <c r="BS255" s="791"/>
      <c r="BT255" s="791"/>
      <c r="CA255" s="797"/>
      <c r="CB255" s="803"/>
      <c r="CC255" s="804"/>
    </row>
    <row r="256" spans="2:81" x14ac:dyDescent="0.25">
      <c r="B256" s="180"/>
      <c r="C256" s="179"/>
      <c r="D256" s="569"/>
      <c r="E256" s="492"/>
      <c r="F256" s="169"/>
      <c r="N256" s="517"/>
      <c r="O256" s="181"/>
      <c r="P256" s="226"/>
      <c r="Q256" s="179"/>
      <c r="R256" s="165" t="s">
        <v>21</v>
      </c>
      <c r="S256" s="179"/>
      <c r="T256" s="165" t="s">
        <v>56</v>
      </c>
      <c r="U256" s="196" t="str">
        <f t="shared" si="75"/>
        <v>-</v>
      </c>
      <c r="V256" s="168" t="str">
        <f t="shared" si="71"/>
        <v>-</v>
      </c>
      <c r="W256" s="168" t="str">
        <f t="shared" si="72"/>
        <v>-</v>
      </c>
      <c r="X256" s="168" t="str">
        <f t="shared" si="73"/>
        <v>-</v>
      </c>
      <c r="Y256" s="168" t="str">
        <f t="shared" si="74"/>
        <v>-</v>
      </c>
      <c r="AD256" s="608" t="str">
        <f t="shared" si="76"/>
        <v>-</v>
      </c>
      <c r="AE256" s="607" t="str">
        <f t="shared" si="77"/>
        <v>-</v>
      </c>
      <c r="AF256" s="196" t="str">
        <f t="shared" si="70"/>
        <v>-</v>
      </c>
      <c r="AG256" s="168" t="str">
        <f t="shared" si="66"/>
        <v>-</v>
      </c>
      <c r="AH256" s="168" t="str">
        <f t="shared" si="67"/>
        <v>-</v>
      </c>
      <c r="AI256" s="241"/>
      <c r="AJ256" s="168" t="str">
        <f t="shared" si="69"/>
        <v>-</v>
      </c>
      <c r="AK256" s="134"/>
      <c r="AM256" s="785"/>
      <c r="AN256" s="785"/>
      <c r="AO256" s="785"/>
      <c r="AP256" s="785"/>
      <c r="AQ256" s="785"/>
      <c r="AR256" s="785"/>
      <c r="AS256" s="785"/>
      <c r="AT256" s="785"/>
      <c r="AV256" s="865"/>
      <c r="AW256" s="865"/>
      <c r="AX256" s="866"/>
      <c r="AY256" s="866"/>
      <c r="AZ256" s="867"/>
      <c r="BB256" s="793">
        <f t="shared" si="62"/>
        <v>0</v>
      </c>
      <c r="BC256" s="791">
        <f t="shared" si="63"/>
        <v>0</v>
      </c>
      <c r="BF256" s="819"/>
      <c r="BH256" s="793">
        <f t="shared" si="64"/>
        <v>0</v>
      </c>
      <c r="BI256" s="807">
        <f t="shared" si="65"/>
        <v>0</v>
      </c>
      <c r="BQ256" s="791"/>
      <c r="BR256" s="791"/>
      <c r="BS256" s="791"/>
      <c r="BT256" s="791"/>
      <c r="CA256" s="797"/>
      <c r="CB256" s="803"/>
      <c r="CC256" s="804"/>
    </row>
    <row r="257" spans="2:81" x14ac:dyDescent="0.25">
      <c r="B257" s="180"/>
      <c r="C257" s="179"/>
      <c r="D257" s="569"/>
      <c r="E257" s="492"/>
      <c r="F257" s="169"/>
      <c r="N257" s="517"/>
      <c r="O257" s="181"/>
      <c r="P257" s="226"/>
      <c r="Q257" s="179"/>
      <c r="R257" s="165" t="s">
        <v>21</v>
      </c>
      <c r="S257" s="179"/>
      <c r="T257" s="165" t="s">
        <v>56</v>
      </c>
      <c r="U257" s="196" t="str">
        <f t="shared" si="75"/>
        <v>-</v>
      </c>
      <c r="V257" s="168" t="str">
        <f t="shared" si="71"/>
        <v>-</v>
      </c>
      <c r="W257" s="168" t="str">
        <f t="shared" si="72"/>
        <v>-</v>
      </c>
      <c r="X257" s="168" t="str">
        <f t="shared" si="73"/>
        <v>-</v>
      </c>
      <c r="Y257" s="168" t="str">
        <f t="shared" si="74"/>
        <v>-</v>
      </c>
      <c r="AD257" s="608" t="str">
        <f t="shared" si="76"/>
        <v>-</v>
      </c>
      <c r="AE257" s="607" t="str">
        <f t="shared" si="77"/>
        <v>-</v>
      </c>
      <c r="AF257" s="196" t="str">
        <f t="shared" si="70"/>
        <v>-</v>
      </c>
      <c r="AG257" s="168" t="str">
        <f t="shared" si="66"/>
        <v>-</v>
      </c>
      <c r="AH257" s="168" t="str">
        <f t="shared" si="67"/>
        <v>-</v>
      </c>
      <c r="AI257" s="241"/>
      <c r="AJ257" s="168" t="str">
        <f t="shared" si="69"/>
        <v>-</v>
      </c>
      <c r="AK257" s="134"/>
      <c r="AM257" s="785"/>
      <c r="AN257" s="785"/>
      <c r="AO257" s="785"/>
      <c r="AP257" s="785"/>
      <c r="AQ257" s="785"/>
      <c r="AR257" s="785"/>
      <c r="AS257" s="785"/>
      <c r="AT257" s="785"/>
      <c r="AV257" s="865"/>
      <c r="AW257" s="865"/>
      <c r="AX257" s="866"/>
      <c r="AY257" s="866"/>
      <c r="AZ257" s="867"/>
      <c r="BB257" s="793">
        <f t="shared" si="62"/>
        <v>0</v>
      </c>
      <c r="BC257" s="791">
        <f t="shared" si="63"/>
        <v>0</v>
      </c>
      <c r="BF257" s="819"/>
      <c r="BH257" s="793">
        <f t="shared" si="64"/>
        <v>0</v>
      </c>
      <c r="BI257" s="807">
        <f t="shared" si="65"/>
        <v>0</v>
      </c>
      <c r="BQ257" s="791"/>
      <c r="BR257" s="791"/>
      <c r="BS257" s="791"/>
      <c r="BT257" s="791"/>
      <c r="CA257" s="797"/>
      <c r="CB257" s="803"/>
      <c r="CC257" s="804"/>
    </row>
    <row r="258" spans="2:81" x14ac:dyDescent="0.25">
      <c r="B258" s="180"/>
      <c r="C258" s="179"/>
      <c r="D258" s="569"/>
      <c r="E258" s="492"/>
      <c r="F258" s="169"/>
      <c r="N258" s="517"/>
      <c r="O258" s="181"/>
      <c r="P258" s="226"/>
      <c r="Q258" s="179"/>
      <c r="R258" s="165" t="s">
        <v>21</v>
      </c>
      <c r="S258" s="179"/>
      <c r="T258" s="165" t="s">
        <v>56</v>
      </c>
      <c r="U258" s="196" t="str">
        <f t="shared" si="75"/>
        <v>-</v>
      </c>
      <c r="V258" s="168" t="str">
        <f t="shared" si="71"/>
        <v>-</v>
      </c>
      <c r="W258" s="168" t="str">
        <f t="shared" si="72"/>
        <v>-</v>
      </c>
      <c r="X258" s="168" t="str">
        <f t="shared" si="73"/>
        <v>-</v>
      </c>
      <c r="Y258" s="168" t="str">
        <f t="shared" si="74"/>
        <v>-</v>
      </c>
      <c r="AD258" s="608" t="str">
        <f t="shared" si="76"/>
        <v>-</v>
      </c>
      <c r="AE258" s="607" t="str">
        <f t="shared" si="77"/>
        <v>-</v>
      </c>
      <c r="AF258" s="196" t="str">
        <f t="shared" si="70"/>
        <v>-</v>
      </c>
      <c r="AG258" s="168" t="str">
        <f t="shared" si="66"/>
        <v>-</v>
      </c>
      <c r="AH258" s="168" t="str">
        <f t="shared" si="67"/>
        <v>-</v>
      </c>
      <c r="AI258" s="241"/>
      <c r="AJ258" s="168" t="str">
        <f t="shared" si="69"/>
        <v>-</v>
      </c>
      <c r="AK258" s="134"/>
      <c r="AM258" s="785"/>
      <c r="AN258" s="785"/>
      <c r="AO258" s="785"/>
      <c r="AP258" s="785"/>
      <c r="AQ258" s="785"/>
      <c r="AR258" s="785"/>
      <c r="AS258" s="785"/>
      <c r="AT258" s="785"/>
      <c r="AV258" s="865"/>
      <c r="AW258" s="865"/>
      <c r="AX258" s="866"/>
      <c r="AY258" s="866"/>
      <c r="AZ258" s="867"/>
      <c r="BB258" s="793">
        <f t="shared" si="62"/>
        <v>0</v>
      </c>
      <c r="BC258" s="791">
        <f t="shared" si="63"/>
        <v>0</v>
      </c>
      <c r="BF258" s="819"/>
      <c r="BH258" s="793">
        <f t="shared" si="64"/>
        <v>0</v>
      </c>
      <c r="BI258" s="807">
        <f t="shared" si="65"/>
        <v>0</v>
      </c>
      <c r="BQ258" s="791"/>
      <c r="BR258" s="791"/>
      <c r="BS258" s="791"/>
      <c r="BT258" s="791"/>
      <c r="CA258" s="797"/>
      <c r="CB258" s="803"/>
      <c r="CC258" s="804"/>
    </row>
    <row r="259" spans="2:81" x14ac:dyDescent="0.25">
      <c r="B259" s="180"/>
      <c r="C259" s="179"/>
      <c r="D259" s="569"/>
      <c r="E259" s="492"/>
      <c r="F259" s="169"/>
      <c r="N259" s="517"/>
      <c r="O259" s="181"/>
      <c r="P259" s="226"/>
      <c r="Q259" s="179"/>
      <c r="R259" s="165" t="s">
        <v>21</v>
      </c>
      <c r="S259" s="179"/>
      <c r="T259" s="165" t="s">
        <v>56</v>
      </c>
      <c r="U259" s="196" t="str">
        <f t="shared" si="75"/>
        <v>-</v>
      </c>
      <c r="V259" s="168" t="str">
        <f t="shared" si="71"/>
        <v>-</v>
      </c>
      <c r="W259" s="168" t="str">
        <f t="shared" si="72"/>
        <v>-</v>
      </c>
      <c r="X259" s="168" t="str">
        <f t="shared" si="73"/>
        <v>-</v>
      </c>
      <c r="Y259" s="168" t="str">
        <f t="shared" si="74"/>
        <v>-</v>
      </c>
      <c r="AD259" s="608" t="str">
        <f t="shared" si="76"/>
        <v>-</v>
      </c>
      <c r="AE259" s="607" t="str">
        <f t="shared" si="77"/>
        <v>-</v>
      </c>
      <c r="AF259" s="196" t="str">
        <f t="shared" si="70"/>
        <v>-</v>
      </c>
      <c r="AG259" s="168" t="str">
        <f t="shared" si="66"/>
        <v>-</v>
      </c>
      <c r="AH259" s="168" t="str">
        <f t="shared" si="67"/>
        <v>-</v>
      </c>
      <c r="AI259" s="241"/>
      <c r="AJ259" s="168" t="str">
        <f t="shared" si="69"/>
        <v>-</v>
      </c>
      <c r="AK259" s="134"/>
      <c r="AM259" s="785"/>
      <c r="AN259" s="785"/>
      <c r="AO259" s="785"/>
      <c r="AP259" s="785"/>
      <c r="AQ259" s="785"/>
      <c r="AR259" s="785"/>
      <c r="AS259" s="785"/>
      <c r="AT259" s="785"/>
      <c r="AV259" s="865"/>
      <c r="AW259" s="865"/>
      <c r="AX259" s="866"/>
      <c r="AY259" s="866"/>
      <c r="AZ259" s="867"/>
      <c r="BB259" s="793">
        <f t="shared" ref="BB259:BB300" si="78">IFERROR((AO259*10)+AP259, "--")</f>
        <v>0</v>
      </c>
      <c r="BC259" s="791">
        <f t="shared" ref="BC259:BC300" si="79">AQ259</f>
        <v>0</v>
      </c>
      <c r="BF259" s="819"/>
      <c r="BH259" s="793">
        <f t="shared" ref="BH259:BH300" si="80">IFERROR((AX259*10)+AY259, "--")</f>
        <v>0</v>
      </c>
      <c r="BI259" s="807">
        <f t="shared" ref="BI259:BI300" si="81">AZ259</f>
        <v>0</v>
      </c>
      <c r="BQ259" s="791"/>
      <c r="BR259" s="791"/>
      <c r="BS259" s="791"/>
      <c r="BT259" s="791"/>
      <c r="CA259" s="797"/>
      <c r="CB259" s="803"/>
      <c r="CC259" s="804"/>
    </row>
    <row r="260" spans="2:81" x14ac:dyDescent="0.25">
      <c r="B260" s="180"/>
      <c r="C260" s="179"/>
      <c r="D260" s="569"/>
      <c r="E260" s="492"/>
      <c r="F260" s="169"/>
      <c r="N260" s="517"/>
      <c r="O260" s="181"/>
      <c r="P260" s="226"/>
      <c r="Q260" s="179"/>
      <c r="R260" s="165" t="s">
        <v>21</v>
      </c>
      <c r="S260" s="179"/>
      <c r="T260" s="165" t="s">
        <v>56</v>
      </c>
      <c r="U260" s="196" t="str">
        <f t="shared" si="75"/>
        <v>-</v>
      </c>
      <c r="V260" s="168" t="str">
        <f t="shared" si="71"/>
        <v>-</v>
      </c>
      <c r="W260" s="168" t="str">
        <f t="shared" si="72"/>
        <v>-</v>
      </c>
      <c r="X260" s="168" t="str">
        <f t="shared" si="73"/>
        <v>-</v>
      </c>
      <c r="Y260" s="168" t="str">
        <f t="shared" si="74"/>
        <v>-</v>
      </c>
      <c r="AD260" s="608" t="str">
        <f t="shared" si="76"/>
        <v>-</v>
      </c>
      <c r="AE260" s="607" t="str">
        <f t="shared" si="77"/>
        <v>-</v>
      </c>
      <c r="AF260" s="196" t="str">
        <f t="shared" si="70"/>
        <v>-</v>
      </c>
      <c r="AG260" s="168" t="str">
        <f t="shared" si="66"/>
        <v>-</v>
      </c>
      <c r="AH260" s="168" t="str">
        <f t="shared" si="67"/>
        <v>-</v>
      </c>
      <c r="AI260" s="241"/>
      <c r="AJ260" s="168" t="str">
        <f t="shared" si="69"/>
        <v>-</v>
      </c>
      <c r="AK260" s="134"/>
      <c r="AM260" s="785"/>
      <c r="AN260" s="785"/>
      <c r="AO260" s="785"/>
      <c r="AP260" s="785"/>
      <c r="AQ260" s="785"/>
      <c r="AR260" s="785"/>
      <c r="AS260" s="785"/>
      <c r="AT260" s="785"/>
      <c r="AV260" s="865"/>
      <c r="AW260" s="865"/>
      <c r="AX260" s="866"/>
      <c r="AY260" s="866"/>
      <c r="AZ260" s="867"/>
      <c r="BB260" s="793">
        <f t="shared" si="78"/>
        <v>0</v>
      </c>
      <c r="BC260" s="791">
        <f t="shared" si="79"/>
        <v>0</v>
      </c>
      <c r="BF260" s="819"/>
      <c r="BH260" s="793">
        <f t="shared" si="80"/>
        <v>0</v>
      </c>
      <c r="BI260" s="807">
        <f t="shared" si="81"/>
        <v>0</v>
      </c>
      <c r="BQ260" s="791"/>
      <c r="BR260" s="791"/>
      <c r="BS260" s="791"/>
      <c r="BT260" s="791"/>
      <c r="CA260" s="797"/>
      <c r="CB260" s="803"/>
      <c r="CC260" s="804"/>
    </row>
    <row r="261" spans="2:81" x14ac:dyDescent="0.25">
      <c r="B261" s="180"/>
      <c r="C261" s="179"/>
      <c r="D261" s="569"/>
      <c r="E261" s="492"/>
      <c r="F261" s="169"/>
      <c r="N261" s="517"/>
      <c r="O261" s="181"/>
      <c r="P261" s="226"/>
      <c r="Q261" s="179"/>
      <c r="R261" s="165" t="s">
        <v>21</v>
      </c>
      <c r="S261" s="179"/>
      <c r="T261" s="165" t="s">
        <v>56</v>
      </c>
      <c r="U261" s="196" t="str">
        <f t="shared" si="75"/>
        <v>-</v>
      </c>
      <c r="V261" s="168" t="str">
        <f t="shared" si="71"/>
        <v>-</v>
      </c>
      <c r="W261" s="168" t="str">
        <f t="shared" si="72"/>
        <v>-</v>
      </c>
      <c r="X261" s="168" t="str">
        <f t="shared" si="73"/>
        <v>-</v>
      </c>
      <c r="Y261" s="168" t="str">
        <f t="shared" si="74"/>
        <v>-</v>
      </c>
      <c r="AD261" s="608" t="str">
        <f t="shared" si="76"/>
        <v>-</v>
      </c>
      <c r="AE261" s="607" t="str">
        <f t="shared" si="77"/>
        <v>-</v>
      </c>
      <c r="AF261" s="196" t="str">
        <f t="shared" si="70"/>
        <v>-</v>
      </c>
      <c r="AG261" s="168" t="str">
        <f t="shared" ref="AG261:AG296" si="82">IF(AF261=$Q$3, AE261, "-")</f>
        <v>-</v>
      </c>
      <c r="AH261" s="168" t="str">
        <f t="shared" ref="AH261:AH296" si="83">IF(AF261=$R$3, AE261, "-")</f>
        <v>-</v>
      </c>
      <c r="AI261" s="241"/>
      <c r="AJ261" s="168" t="str">
        <f t="shared" ref="AJ261:AJ296" si="84">IF(AF261=$T$3, AE261, "-")</f>
        <v>-</v>
      </c>
      <c r="AK261" s="134"/>
      <c r="AM261" s="785"/>
      <c r="AN261" s="785"/>
      <c r="AO261" s="785"/>
      <c r="AP261" s="785"/>
      <c r="AQ261" s="785"/>
      <c r="AR261" s="785"/>
      <c r="AS261" s="785"/>
      <c r="AT261" s="785"/>
      <c r="AV261" s="865"/>
      <c r="AW261" s="865"/>
      <c r="AX261" s="866"/>
      <c r="AY261" s="866"/>
      <c r="AZ261" s="867"/>
      <c r="BB261" s="793">
        <f t="shared" si="78"/>
        <v>0</v>
      </c>
      <c r="BC261" s="791">
        <f t="shared" si="79"/>
        <v>0</v>
      </c>
      <c r="BF261" s="819"/>
      <c r="BH261" s="793">
        <f t="shared" si="80"/>
        <v>0</v>
      </c>
      <c r="BI261" s="807">
        <f t="shared" si="81"/>
        <v>0</v>
      </c>
      <c r="BQ261" s="791"/>
      <c r="BR261" s="791"/>
      <c r="BS261" s="791"/>
      <c r="BT261" s="791"/>
      <c r="CA261" s="797"/>
      <c r="CB261" s="803"/>
      <c r="CC261" s="804"/>
    </row>
    <row r="262" spans="2:81" x14ac:dyDescent="0.25">
      <c r="B262" s="180"/>
      <c r="C262" s="179"/>
      <c r="D262" s="569"/>
      <c r="E262" s="492"/>
      <c r="F262" s="169"/>
      <c r="N262" s="517"/>
      <c r="O262" s="181"/>
      <c r="P262" s="226"/>
      <c r="Q262" s="179"/>
      <c r="R262" s="165" t="s">
        <v>21</v>
      </c>
      <c r="S262" s="179"/>
      <c r="T262" s="165" t="s">
        <v>56</v>
      </c>
      <c r="U262" s="196" t="str">
        <f t="shared" si="75"/>
        <v>-</v>
      </c>
      <c r="V262" s="168" t="str">
        <f t="shared" si="71"/>
        <v>-</v>
      </c>
      <c r="W262" s="168" t="str">
        <f t="shared" si="72"/>
        <v>-</v>
      </c>
      <c r="X262" s="168" t="str">
        <f t="shared" si="73"/>
        <v>-</v>
      </c>
      <c r="Y262" s="168" t="str">
        <f t="shared" si="74"/>
        <v>-</v>
      </c>
      <c r="AD262" s="608" t="str">
        <f t="shared" si="76"/>
        <v>-</v>
      </c>
      <c r="AE262" s="607" t="str">
        <f t="shared" si="77"/>
        <v>-</v>
      </c>
      <c r="AF262" s="196" t="str">
        <f t="shared" ref="AF262:AF296" si="85">IF(ISNUMBER(AE262), HOUR(AD262), "-")</f>
        <v>-</v>
      </c>
      <c r="AG262" s="168" t="str">
        <f t="shared" si="82"/>
        <v>-</v>
      </c>
      <c r="AH262" s="168" t="str">
        <f t="shared" si="83"/>
        <v>-</v>
      </c>
      <c r="AI262" s="241"/>
      <c r="AJ262" s="168" t="str">
        <f t="shared" si="84"/>
        <v>-</v>
      </c>
      <c r="AK262" s="134"/>
      <c r="AM262" s="785"/>
      <c r="AN262" s="785"/>
      <c r="AO262" s="785"/>
      <c r="AP262" s="785"/>
      <c r="AQ262" s="785"/>
      <c r="AR262" s="785"/>
      <c r="AS262" s="785"/>
      <c r="AT262" s="785"/>
      <c r="AV262" s="865"/>
      <c r="AW262" s="865"/>
      <c r="AX262" s="866"/>
      <c r="AY262" s="866"/>
      <c r="AZ262" s="867"/>
      <c r="BB262" s="793">
        <f t="shared" si="78"/>
        <v>0</v>
      </c>
      <c r="BC262" s="791">
        <f t="shared" si="79"/>
        <v>0</v>
      </c>
      <c r="BF262" s="819"/>
      <c r="BH262" s="793">
        <f t="shared" si="80"/>
        <v>0</v>
      </c>
      <c r="BI262" s="807">
        <f t="shared" si="81"/>
        <v>0</v>
      </c>
      <c r="BQ262" s="791"/>
      <c r="BR262" s="791"/>
      <c r="BS262" s="791"/>
      <c r="BT262" s="791"/>
      <c r="CA262" s="797"/>
      <c r="CB262" s="803"/>
      <c r="CC262" s="804"/>
    </row>
    <row r="263" spans="2:81" x14ac:dyDescent="0.25">
      <c r="B263" s="180"/>
      <c r="C263" s="179"/>
      <c r="D263" s="569"/>
      <c r="E263" s="492"/>
      <c r="F263" s="169"/>
      <c r="N263" s="517"/>
      <c r="O263" s="181"/>
      <c r="P263" s="226"/>
      <c r="Q263" s="179"/>
      <c r="R263" s="165" t="s">
        <v>21</v>
      </c>
      <c r="S263" s="179"/>
      <c r="T263" s="165" t="s">
        <v>56</v>
      </c>
      <c r="U263" s="196" t="str">
        <f t="shared" si="75"/>
        <v>-</v>
      </c>
      <c r="V263" s="168" t="str">
        <f t="shared" si="71"/>
        <v>-</v>
      </c>
      <c r="W263" s="168" t="str">
        <f t="shared" si="72"/>
        <v>-</v>
      </c>
      <c r="X263" s="168" t="str">
        <f t="shared" si="73"/>
        <v>-</v>
      </c>
      <c r="Y263" s="168" t="str">
        <f t="shared" si="74"/>
        <v>-</v>
      </c>
      <c r="AD263" s="608" t="str">
        <f t="shared" si="76"/>
        <v>-</v>
      </c>
      <c r="AE263" s="607" t="str">
        <f t="shared" si="77"/>
        <v>-</v>
      </c>
      <c r="AF263" s="196" t="str">
        <f t="shared" si="85"/>
        <v>-</v>
      </c>
      <c r="AG263" s="168" t="str">
        <f t="shared" si="82"/>
        <v>-</v>
      </c>
      <c r="AH263" s="168" t="str">
        <f t="shared" si="83"/>
        <v>-</v>
      </c>
      <c r="AI263" s="241"/>
      <c r="AJ263" s="168" t="str">
        <f t="shared" si="84"/>
        <v>-</v>
      </c>
      <c r="AK263" s="134"/>
      <c r="AM263" s="785"/>
      <c r="AN263" s="785"/>
      <c r="AO263" s="785"/>
      <c r="AP263" s="785"/>
      <c r="AQ263" s="785"/>
      <c r="AR263" s="785"/>
      <c r="AS263" s="785"/>
      <c r="AT263" s="785"/>
      <c r="AV263" s="865"/>
      <c r="AW263" s="865"/>
      <c r="AX263" s="866"/>
      <c r="AY263" s="866"/>
      <c r="AZ263" s="867"/>
      <c r="BB263" s="793">
        <f t="shared" si="78"/>
        <v>0</v>
      </c>
      <c r="BC263" s="791">
        <f t="shared" si="79"/>
        <v>0</v>
      </c>
      <c r="BF263" s="819"/>
      <c r="BH263" s="793">
        <f t="shared" si="80"/>
        <v>0</v>
      </c>
      <c r="BI263" s="807">
        <f t="shared" si="81"/>
        <v>0</v>
      </c>
      <c r="BQ263" s="791"/>
      <c r="BR263" s="791"/>
      <c r="BS263" s="791"/>
      <c r="BT263" s="791"/>
      <c r="CA263" s="797"/>
      <c r="CB263" s="803"/>
      <c r="CC263" s="804"/>
    </row>
    <row r="264" spans="2:81" x14ac:dyDescent="0.25">
      <c r="B264" s="180"/>
      <c r="C264" s="179"/>
      <c r="D264" s="569"/>
      <c r="E264" s="492"/>
      <c r="F264" s="169"/>
      <c r="N264" s="517"/>
      <c r="O264" s="181"/>
      <c r="P264" s="226"/>
      <c r="Q264" s="179"/>
      <c r="R264" s="165" t="s">
        <v>21</v>
      </c>
      <c r="S264" s="179"/>
      <c r="T264" s="165" t="s">
        <v>56</v>
      </c>
      <c r="U264" s="196" t="str">
        <f t="shared" si="75"/>
        <v>-</v>
      </c>
      <c r="V264" s="168" t="str">
        <f t="shared" si="71"/>
        <v>-</v>
      </c>
      <c r="W264" s="168" t="str">
        <f t="shared" si="72"/>
        <v>-</v>
      </c>
      <c r="X264" s="168" t="str">
        <f t="shared" si="73"/>
        <v>-</v>
      </c>
      <c r="Y264" s="168" t="str">
        <f t="shared" si="74"/>
        <v>-</v>
      </c>
      <c r="AD264" s="608" t="str">
        <f t="shared" si="76"/>
        <v>-</v>
      </c>
      <c r="AE264" s="607" t="str">
        <f t="shared" si="77"/>
        <v>-</v>
      </c>
      <c r="AF264" s="196" t="str">
        <f t="shared" si="85"/>
        <v>-</v>
      </c>
      <c r="AG264" s="168" t="str">
        <f t="shared" si="82"/>
        <v>-</v>
      </c>
      <c r="AH264" s="168" t="str">
        <f t="shared" si="83"/>
        <v>-</v>
      </c>
      <c r="AI264" s="241"/>
      <c r="AJ264" s="168" t="str">
        <f t="shared" si="84"/>
        <v>-</v>
      </c>
      <c r="AK264" s="134"/>
      <c r="AM264" s="785"/>
      <c r="AN264" s="785"/>
      <c r="AO264" s="785"/>
      <c r="AP264" s="785"/>
      <c r="AQ264" s="785"/>
      <c r="AR264" s="785"/>
      <c r="AS264" s="785"/>
      <c r="AT264" s="785"/>
      <c r="AV264" s="865"/>
      <c r="AW264" s="865"/>
      <c r="AX264" s="866"/>
      <c r="AY264" s="866"/>
      <c r="AZ264" s="867"/>
      <c r="BB264" s="793">
        <f t="shared" si="78"/>
        <v>0</v>
      </c>
      <c r="BC264" s="791">
        <f t="shared" si="79"/>
        <v>0</v>
      </c>
      <c r="BF264" s="819"/>
      <c r="BH264" s="793">
        <f t="shared" si="80"/>
        <v>0</v>
      </c>
      <c r="BI264" s="807">
        <f t="shared" si="81"/>
        <v>0</v>
      </c>
      <c r="BQ264" s="791"/>
      <c r="BR264" s="791"/>
      <c r="BS264" s="791"/>
      <c r="BT264" s="791"/>
      <c r="CA264" s="797"/>
      <c r="CB264" s="803"/>
      <c r="CC264" s="804"/>
    </row>
    <row r="265" spans="2:81" x14ac:dyDescent="0.25">
      <c r="B265" s="180"/>
      <c r="C265" s="179"/>
      <c r="D265" s="569"/>
      <c r="E265" s="492"/>
      <c r="F265" s="169"/>
      <c r="N265" s="517"/>
      <c r="O265" s="181"/>
      <c r="P265" s="226"/>
      <c r="Q265" s="179"/>
      <c r="R265" s="165" t="s">
        <v>21</v>
      </c>
      <c r="S265" s="179"/>
      <c r="T265" s="165" t="s">
        <v>56</v>
      </c>
      <c r="U265" s="196" t="str">
        <f t="shared" si="75"/>
        <v>-</v>
      </c>
      <c r="V265" s="168" t="str">
        <f t="shared" si="71"/>
        <v>-</v>
      </c>
      <c r="W265" s="168" t="str">
        <f t="shared" si="72"/>
        <v>-</v>
      </c>
      <c r="X265" s="168" t="str">
        <f t="shared" si="73"/>
        <v>-</v>
      </c>
      <c r="Y265" s="168" t="str">
        <f t="shared" si="74"/>
        <v>-</v>
      </c>
      <c r="AD265" s="608" t="str">
        <f t="shared" si="76"/>
        <v>-</v>
      </c>
      <c r="AE265" s="607" t="str">
        <f t="shared" si="77"/>
        <v>-</v>
      </c>
      <c r="AF265" s="196" t="str">
        <f t="shared" si="85"/>
        <v>-</v>
      </c>
      <c r="AG265" s="168" t="str">
        <f t="shared" si="82"/>
        <v>-</v>
      </c>
      <c r="AH265" s="168" t="str">
        <f t="shared" si="83"/>
        <v>-</v>
      </c>
      <c r="AI265" s="241"/>
      <c r="AJ265" s="168" t="str">
        <f t="shared" si="84"/>
        <v>-</v>
      </c>
      <c r="AK265" s="134"/>
      <c r="AM265" s="785"/>
      <c r="AN265" s="785"/>
      <c r="AO265" s="785"/>
      <c r="AP265" s="785"/>
      <c r="AQ265" s="785"/>
      <c r="AR265" s="785"/>
      <c r="AS265" s="785"/>
      <c r="AT265" s="785"/>
      <c r="AV265" s="865"/>
      <c r="AW265" s="865"/>
      <c r="AX265" s="866"/>
      <c r="AY265" s="866"/>
      <c r="AZ265" s="867"/>
      <c r="BB265" s="793">
        <f t="shared" si="78"/>
        <v>0</v>
      </c>
      <c r="BC265" s="791">
        <f t="shared" si="79"/>
        <v>0</v>
      </c>
      <c r="BF265" s="819"/>
      <c r="BH265" s="793">
        <f t="shared" si="80"/>
        <v>0</v>
      </c>
      <c r="BI265" s="807">
        <f t="shared" si="81"/>
        <v>0</v>
      </c>
      <c r="BQ265" s="791"/>
      <c r="BR265" s="791"/>
      <c r="BS265" s="791"/>
      <c r="BT265" s="791"/>
      <c r="CA265" s="797"/>
      <c r="CB265" s="803"/>
      <c r="CC265" s="804"/>
    </row>
    <row r="266" spans="2:81" x14ac:dyDescent="0.25">
      <c r="B266" s="180"/>
      <c r="C266" s="179"/>
      <c r="D266" s="569"/>
      <c r="E266" s="492"/>
      <c r="F266" s="169"/>
      <c r="N266" s="517"/>
      <c r="O266" s="181"/>
      <c r="P266" s="226"/>
      <c r="Q266" s="179"/>
      <c r="R266" s="165" t="s">
        <v>21</v>
      </c>
      <c r="S266" s="179"/>
      <c r="T266" s="165" t="s">
        <v>56</v>
      </c>
      <c r="U266" s="196" t="str">
        <f t="shared" si="75"/>
        <v>-</v>
      </c>
      <c r="V266" s="168" t="str">
        <f t="shared" si="71"/>
        <v>-</v>
      </c>
      <c r="W266" s="168" t="str">
        <f t="shared" si="72"/>
        <v>-</v>
      </c>
      <c r="X266" s="168" t="str">
        <f t="shared" si="73"/>
        <v>-</v>
      </c>
      <c r="Y266" s="168" t="str">
        <f t="shared" si="74"/>
        <v>-</v>
      </c>
      <c r="AD266" s="608" t="str">
        <f t="shared" si="76"/>
        <v>-</v>
      </c>
      <c r="AE266" s="607" t="str">
        <f t="shared" si="77"/>
        <v>-</v>
      </c>
      <c r="AF266" s="196" t="str">
        <f t="shared" si="85"/>
        <v>-</v>
      </c>
      <c r="AG266" s="168" t="str">
        <f t="shared" si="82"/>
        <v>-</v>
      </c>
      <c r="AH266" s="168" t="str">
        <f t="shared" si="83"/>
        <v>-</v>
      </c>
      <c r="AI266" s="241"/>
      <c r="AJ266" s="168" t="str">
        <f t="shared" si="84"/>
        <v>-</v>
      </c>
      <c r="AK266" s="134"/>
      <c r="AM266" s="785"/>
      <c r="AN266" s="785"/>
      <c r="AO266" s="785"/>
      <c r="AP266" s="785"/>
      <c r="AQ266" s="785"/>
      <c r="AR266" s="785"/>
      <c r="AS266" s="785"/>
      <c r="AT266" s="785"/>
      <c r="AV266" s="865"/>
      <c r="AW266" s="865"/>
      <c r="AX266" s="866"/>
      <c r="AY266" s="866"/>
      <c r="AZ266" s="867"/>
      <c r="BB266" s="793">
        <f t="shared" si="78"/>
        <v>0</v>
      </c>
      <c r="BC266" s="791">
        <f t="shared" si="79"/>
        <v>0</v>
      </c>
      <c r="BF266" s="819"/>
      <c r="BH266" s="793">
        <f t="shared" si="80"/>
        <v>0</v>
      </c>
      <c r="BI266" s="807">
        <f t="shared" si="81"/>
        <v>0</v>
      </c>
      <c r="BQ266" s="791"/>
      <c r="BR266" s="791"/>
      <c r="BS266" s="791"/>
      <c r="BT266" s="791"/>
      <c r="CA266" s="797"/>
      <c r="CB266" s="803"/>
      <c r="CC266" s="804"/>
    </row>
    <row r="267" spans="2:81" x14ac:dyDescent="0.25">
      <c r="B267" s="180"/>
      <c r="C267" s="179"/>
      <c r="D267" s="569"/>
      <c r="E267" s="492"/>
      <c r="F267" s="169"/>
      <c r="N267" s="517"/>
      <c r="O267" s="181"/>
      <c r="P267" s="226"/>
      <c r="Q267" s="179"/>
      <c r="R267" s="165" t="s">
        <v>21</v>
      </c>
      <c r="S267" s="179"/>
      <c r="T267" s="165" t="s">
        <v>56</v>
      </c>
      <c r="U267" s="196" t="str">
        <f t="shared" si="75"/>
        <v>-</v>
      </c>
      <c r="V267" s="168" t="str">
        <f t="shared" si="71"/>
        <v>-</v>
      </c>
      <c r="W267" s="168" t="str">
        <f t="shared" si="72"/>
        <v>-</v>
      </c>
      <c r="X267" s="168" t="str">
        <f t="shared" si="73"/>
        <v>-</v>
      </c>
      <c r="Y267" s="168" t="str">
        <f t="shared" si="74"/>
        <v>-</v>
      </c>
      <c r="AD267" s="608" t="str">
        <f t="shared" si="76"/>
        <v>-</v>
      </c>
      <c r="AE267" s="607" t="str">
        <f t="shared" si="77"/>
        <v>-</v>
      </c>
      <c r="AF267" s="196" t="str">
        <f t="shared" si="85"/>
        <v>-</v>
      </c>
      <c r="AG267" s="168" t="str">
        <f t="shared" si="82"/>
        <v>-</v>
      </c>
      <c r="AH267" s="168" t="str">
        <f t="shared" si="83"/>
        <v>-</v>
      </c>
      <c r="AI267" s="241"/>
      <c r="AJ267" s="168" t="str">
        <f t="shared" si="84"/>
        <v>-</v>
      </c>
      <c r="AK267" s="134"/>
      <c r="AM267" s="785"/>
      <c r="AN267" s="785"/>
      <c r="AO267" s="785"/>
      <c r="AP267" s="785"/>
      <c r="AQ267" s="785"/>
      <c r="AR267" s="785"/>
      <c r="AS267" s="785"/>
      <c r="AT267" s="785"/>
      <c r="AV267" s="865"/>
      <c r="AW267" s="865"/>
      <c r="AX267" s="866"/>
      <c r="AY267" s="866"/>
      <c r="AZ267" s="867"/>
      <c r="BB267" s="793">
        <f t="shared" si="78"/>
        <v>0</v>
      </c>
      <c r="BC267" s="791">
        <f t="shared" si="79"/>
        <v>0</v>
      </c>
      <c r="BF267" s="819"/>
      <c r="BH267" s="793">
        <f t="shared" si="80"/>
        <v>0</v>
      </c>
      <c r="BI267" s="807">
        <f t="shared" si="81"/>
        <v>0</v>
      </c>
      <c r="BQ267" s="791"/>
      <c r="BR267" s="791"/>
      <c r="BS267" s="791"/>
      <c r="BT267" s="791"/>
      <c r="CA267" s="797"/>
      <c r="CB267" s="803"/>
      <c r="CC267" s="804"/>
    </row>
    <row r="268" spans="2:81" x14ac:dyDescent="0.25">
      <c r="B268" s="180"/>
      <c r="C268" s="179"/>
      <c r="D268" s="569"/>
      <c r="E268" s="492"/>
      <c r="F268" s="169"/>
      <c r="N268" s="517"/>
      <c r="O268" s="181"/>
      <c r="P268" s="226"/>
      <c r="Q268" s="179"/>
      <c r="R268" s="165" t="s">
        <v>21</v>
      </c>
      <c r="S268" s="179"/>
      <c r="T268" s="165" t="s">
        <v>56</v>
      </c>
      <c r="U268" s="196" t="str">
        <f t="shared" si="75"/>
        <v>-</v>
      </c>
      <c r="V268" s="168" t="str">
        <f t="shared" si="71"/>
        <v>-</v>
      </c>
      <c r="W268" s="168" t="str">
        <f t="shared" si="72"/>
        <v>-</v>
      </c>
      <c r="X268" s="168" t="str">
        <f t="shared" si="73"/>
        <v>-</v>
      </c>
      <c r="Y268" s="168" t="str">
        <f t="shared" si="74"/>
        <v>-</v>
      </c>
      <c r="AD268" s="608" t="str">
        <f t="shared" si="76"/>
        <v>-</v>
      </c>
      <c r="AE268" s="607" t="str">
        <f t="shared" si="77"/>
        <v>-</v>
      </c>
      <c r="AF268" s="196" t="str">
        <f t="shared" si="85"/>
        <v>-</v>
      </c>
      <c r="AG268" s="168" t="str">
        <f t="shared" si="82"/>
        <v>-</v>
      </c>
      <c r="AH268" s="168" t="str">
        <f t="shared" si="83"/>
        <v>-</v>
      </c>
      <c r="AI268" s="241"/>
      <c r="AJ268" s="168" t="str">
        <f t="shared" si="84"/>
        <v>-</v>
      </c>
      <c r="AK268" s="134"/>
      <c r="AM268" s="785"/>
      <c r="AN268" s="785"/>
      <c r="AO268" s="785"/>
      <c r="AP268" s="785"/>
      <c r="AQ268" s="785"/>
      <c r="AR268" s="785"/>
      <c r="AS268" s="785"/>
      <c r="AT268" s="785"/>
      <c r="AV268" s="865"/>
      <c r="AW268" s="865"/>
      <c r="AX268" s="866"/>
      <c r="AY268" s="866"/>
      <c r="AZ268" s="867"/>
      <c r="BB268" s="793">
        <f t="shared" si="78"/>
        <v>0</v>
      </c>
      <c r="BC268" s="791">
        <f t="shared" si="79"/>
        <v>0</v>
      </c>
      <c r="BF268" s="819"/>
      <c r="BH268" s="793">
        <f t="shared" si="80"/>
        <v>0</v>
      </c>
      <c r="BI268" s="807">
        <f t="shared" si="81"/>
        <v>0</v>
      </c>
      <c r="BQ268" s="791"/>
      <c r="BR268" s="791"/>
      <c r="BS268" s="791"/>
      <c r="BT268" s="791"/>
      <c r="CA268" s="797"/>
      <c r="CB268" s="803"/>
      <c r="CC268" s="804"/>
    </row>
    <row r="269" spans="2:81" x14ac:dyDescent="0.25">
      <c r="B269" s="180"/>
      <c r="C269" s="179"/>
      <c r="D269" s="569"/>
      <c r="E269" s="492"/>
      <c r="F269" s="169"/>
      <c r="N269" s="517"/>
      <c r="O269" s="181"/>
      <c r="P269" s="226"/>
      <c r="Q269" s="179"/>
      <c r="R269" s="165" t="s">
        <v>21</v>
      </c>
      <c r="S269" s="179"/>
      <c r="T269" s="165" t="s">
        <v>56</v>
      </c>
      <c r="U269" s="196" t="str">
        <f t="shared" si="75"/>
        <v>-</v>
      </c>
      <c r="V269" s="168" t="str">
        <f t="shared" si="71"/>
        <v>-</v>
      </c>
      <c r="W269" s="168" t="str">
        <f t="shared" si="72"/>
        <v>-</v>
      </c>
      <c r="X269" s="168" t="str">
        <f t="shared" si="73"/>
        <v>-</v>
      </c>
      <c r="Y269" s="168" t="str">
        <f t="shared" si="74"/>
        <v>-</v>
      </c>
      <c r="AD269" s="608" t="str">
        <f t="shared" si="76"/>
        <v>-</v>
      </c>
      <c r="AE269" s="607" t="str">
        <f t="shared" si="77"/>
        <v>-</v>
      </c>
      <c r="AF269" s="196" t="str">
        <f t="shared" si="85"/>
        <v>-</v>
      </c>
      <c r="AG269" s="168" t="str">
        <f t="shared" si="82"/>
        <v>-</v>
      </c>
      <c r="AH269" s="168" t="str">
        <f t="shared" si="83"/>
        <v>-</v>
      </c>
      <c r="AI269" s="241"/>
      <c r="AJ269" s="168" t="str">
        <f t="shared" si="84"/>
        <v>-</v>
      </c>
      <c r="AK269" s="134"/>
      <c r="AM269" s="785"/>
      <c r="AN269" s="785"/>
      <c r="AO269" s="785"/>
      <c r="AP269" s="785"/>
      <c r="AQ269" s="785"/>
      <c r="AR269" s="785"/>
      <c r="AS269" s="785"/>
      <c r="AT269" s="785"/>
      <c r="AV269" s="865"/>
      <c r="AW269" s="865"/>
      <c r="AX269" s="866"/>
      <c r="AY269" s="866"/>
      <c r="AZ269" s="867"/>
      <c r="BB269" s="793">
        <f t="shared" si="78"/>
        <v>0</v>
      </c>
      <c r="BC269" s="791">
        <f t="shared" si="79"/>
        <v>0</v>
      </c>
      <c r="BF269" s="819"/>
      <c r="BH269" s="793">
        <f t="shared" si="80"/>
        <v>0</v>
      </c>
      <c r="BI269" s="807">
        <f t="shared" si="81"/>
        <v>0</v>
      </c>
      <c r="BQ269" s="791"/>
      <c r="BR269" s="791"/>
      <c r="BS269" s="791"/>
      <c r="BT269" s="791"/>
      <c r="CA269" s="797"/>
      <c r="CB269" s="803"/>
      <c r="CC269" s="804"/>
    </row>
    <row r="270" spans="2:81" x14ac:dyDescent="0.25">
      <c r="B270" s="180"/>
      <c r="C270" s="179"/>
      <c r="D270" s="569"/>
      <c r="E270" s="492"/>
      <c r="F270" s="169"/>
      <c r="N270" s="517"/>
      <c r="O270" s="181"/>
      <c r="P270" s="226"/>
      <c r="Q270" s="179"/>
      <c r="R270" s="165" t="s">
        <v>21</v>
      </c>
      <c r="S270" s="179"/>
      <c r="T270" s="165" t="s">
        <v>56</v>
      </c>
      <c r="U270" s="196" t="str">
        <f t="shared" si="75"/>
        <v>-</v>
      </c>
      <c r="V270" s="168" t="str">
        <f t="shared" si="71"/>
        <v>-</v>
      </c>
      <c r="W270" s="168" t="str">
        <f t="shared" si="72"/>
        <v>-</v>
      </c>
      <c r="X270" s="168" t="str">
        <f t="shared" si="73"/>
        <v>-</v>
      </c>
      <c r="Y270" s="168" t="str">
        <f t="shared" si="74"/>
        <v>-</v>
      </c>
      <c r="AD270" s="608" t="str">
        <f t="shared" si="76"/>
        <v>-</v>
      </c>
      <c r="AE270" s="607" t="str">
        <f t="shared" si="77"/>
        <v>-</v>
      </c>
      <c r="AF270" s="196" t="str">
        <f t="shared" si="85"/>
        <v>-</v>
      </c>
      <c r="AG270" s="168" t="str">
        <f t="shared" si="82"/>
        <v>-</v>
      </c>
      <c r="AH270" s="168" t="str">
        <f t="shared" si="83"/>
        <v>-</v>
      </c>
      <c r="AI270" s="241"/>
      <c r="AJ270" s="168" t="str">
        <f t="shared" si="84"/>
        <v>-</v>
      </c>
      <c r="AK270" s="134"/>
      <c r="AM270" s="785"/>
      <c r="AN270" s="785"/>
      <c r="AO270" s="785"/>
      <c r="AP270" s="785"/>
      <c r="AQ270" s="785"/>
      <c r="AR270" s="785"/>
      <c r="AS270" s="785"/>
      <c r="AT270" s="785"/>
      <c r="AV270" s="865"/>
      <c r="AW270" s="865"/>
      <c r="AX270" s="866"/>
      <c r="AY270" s="866"/>
      <c r="AZ270" s="867"/>
      <c r="BB270" s="793">
        <f t="shared" si="78"/>
        <v>0</v>
      </c>
      <c r="BC270" s="791">
        <f t="shared" si="79"/>
        <v>0</v>
      </c>
      <c r="BF270" s="819"/>
      <c r="BH270" s="793">
        <f t="shared" si="80"/>
        <v>0</v>
      </c>
      <c r="BI270" s="807">
        <f t="shared" si="81"/>
        <v>0</v>
      </c>
      <c r="BQ270" s="791"/>
      <c r="BR270" s="791"/>
      <c r="BS270" s="791"/>
      <c r="BT270" s="791"/>
      <c r="CA270" s="797"/>
      <c r="CB270" s="803"/>
      <c r="CC270" s="804"/>
    </row>
    <row r="271" spans="2:81" x14ac:dyDescent="0.25">
      <c r="B271" s="180"/>
      <c r="C271" s="179"/>
      <c r="D271" s="569"/>
      <c r="E271" s="492"/>
      <c r="F271" s="169"/>
      <c r="N271" s="517"/>
      <c r="O271" s="181"/>
      <c r="P271" s="226"/>
      <c r="Q271" s="179"/>
      <c r="R271" s="165" t="s">
        <v>21</v>
      </c>
      <c r="S271" s="179"/>
      <c r="T271" s="165" t="s">
        <v>56</v>
      </c>
      <c r="U271" s="196" t="str">
        <f t="shared" si="75"/>
        <v>-</v>
      </c>
      <c r="V271" s="168" t="str">
        <f t="shared" si="71"/>
        <v>-</v>
      </c>
      <c r="W271" s="168" t="str">
        <f t="shared" si="72"/>
        <v>-</v>
      </c>
      <c r="X271" s="168" t="str">
        <f t="shared" si="73"/>
        <v>-</v>
      </c>
      <c r="Y271" s="168" t="str">
        <f t="shared" si="74"/>
        <v>-</v>
      </c>
      <c r="AD271" s="608" t="str">
        <f t="shared" si="76"/>
        <v>-</v>
      </c>
      <c r="AE271" s="607" t="str">
        <f t="shared" si="77"/>
        <v>-</v>
      </c>
      <c r="AF271" s="196" t="str">
        <f t="shared" si="85"/>
        <v>-</v>
      </c>
      <c r="AG271" s="168" t="str">
        <f t="shared" si="82"/>
        <v>-</v>
      </c>
      <c r="AH271" s="168" t="str">
        <f t="shared" si="83"/>
        <v>-</v>
      </c>
      <c r="AI271" s="241"/>
      <c r="AJ271" s="168" t="str">
        <f t="shared" si="84"/>
        <v>-</v>
      </c>
      <c r="AK271" s="134"/>
      <c r="AM271" s="785"/>
      <c r="AN271" s="785"/>
      <c r="AO271" s="785"/>
      <c r="AP271" s="785"/>
      <c r="AQ271" s="785"/>
      <c r="AR271" s="785"/>
      <c r="AS271" s="785"/>
      <c r="AT271" s="785"/>
      <c r="AV271" s="865"/>
      <c r="AW271" s="865"/>
      <c r="AX271" s="866"/>
      <c r="AY271" s="866"/>
      <c r="AZ271" s="867"/>
      <c r="BB271" s="793">
        <f t="shared" si="78"/>
        <v>0</v>
      </c>
      <c r="BC271" s="791">
        <f t="shared" si="79"/>
        <v>0</v>
      </c>
      <c r="BF271" s="819"/>
      <c r="BH271" s="793">
        <f t="shared" si="80"/>
        <v>0</v>
      </c>
      <c r="BI271" s="807">
        <f t="shared" si="81"/>
        <v>0</v>
      </c>
      <c r="BQ271" s="791"/>
      <c r="BR271" s="791"/>
      <c r="BS271" s="791"/>
      <c r="BT271" s="791"/>
      <c r="CA271" s="797"/>
      <c r="CB271" s="803"/>
      <c r="CC271" s="804"/>
    </row>
    <row r="272" spans="2:81" x14ac:dyDescent="0.25">
      <c r="B272" s="180"/>
      <c r="C272" s="179"/>
      <c r="D272" s="569"/>
      <c r="E272" s="492"/>
      <c r="F272" s="169"/>
      <c r="N272" s="517"/>
      <c r="O272" s="181"/>
      <c r="P272" s="226"/>
      <c r="Q272" s="179"/>
      <c r="R272" s="165" t="s">
        <v>21</v>
      </c>
      <c r="S272" s="179"/>
      <c r="T272" s="165" t="s">
        <v>56</v>
      </c>
      <c r="U272" s="196" t="str">
        <f t="shared" si="75"/>
        <v>-</v>
      </c>
      <c r="V272" s="168" t="str">
        <f t="shared" si="71"/>
        <v>-</v>
      </c>
      <c r="W272" s="168" t="str">
        <f t="shared" si="72"/>
        <v>-</v>
      </c>
      <c r="X272" s="168" t="str">
        <f t="shared" si="73"/>
        <v>-</v>
      </c>
      <c r="Y272" s="168" t="str">
        <f t="shared" si="74"/>
        <v>-</v>
      </c>
      <c r="AD272" s="608" t="str">
        <f t="shared" si="76"/>
        <v>-</v>
      </c>
      <c r="AE272" s="607" t="str">
        <f t="shared" si="77"/>
        <v>-</v>
      </c>
      <c r="AF272" s="196" t="str">
        <f t="shared" si="85"/>
        <v>-</v>
      </c>
      <c r="AG272" s="168" t="str">
        <f t="shared" si="82"/>
        <v>-</v>
      </c>
      <c r="AH272" s="168" t="str">
        <f t="shared" si="83"/>
        <v>-</v>
      </c>
      <c r="AI272" s="241"/>
      <c r="AJ272" s="168" t="str">
        <f t="shared" si="84"/>
        <v>-</v>
      </c>
      <c r="AK272" s="134"/>
      <c r="AM272" s="785"/>
      <c r="AN272" s="785"/>
      <c r="AO272" s="785"/>
      <c r="AP272" s="785"/>
      <c r="AQ272" s="785"/>
      <c r="AR272" s="785"/>
      <c r="AS272" s="785"/>
      <c r="AT272" s="785"/>
      <c r="AV272" s="865"/>
      <c r="AW272" s="865"/>
      <c r="AX272" s="866"/>
      <c r="AY272" s="866"/>
      <c r="AZ272" s="867"/>
      <c r="BB272" s="793">
        <f t="shared" si="78"/>
        <v>0</v>
      </c>
      <c r="BC272" s="791">
        <f t="shared" si="79"/>
        <v>0</v>
      </c>
      <c r="BF272" s="819"/>
      <c r="BH272" s="793">
        <f t="shared" si="80"/>
        <v>0</v>
      </c>
      <c r="BI272" s="807">
        <f t="shared" si="81"/>
        <v>0</v>
      </c>
      <c r="BQ272" s="791"/>
      <c r="BR272" s="791"/>
      <c r="BS272" s="791"/>
      <c r="BT272" s="791"/>
      <c r="CA272" s="797"/>
      <c r="CB272" s="803"/>
      <c r="CC272" s="804"/>
    </row>
    <row r="273" spans="2:81" x14ac:dyDescent="0.25">
      <c r="B273" s="180"/>
      <c r="C273" s="179"/>
      <c r="D273" s="569"/>
      <c r="E273" s="492"/>
      <c r="F273" s="169"/>
      <c r="N273" s="517"/>
      <c r="O273" s="181"/>
      <c r="P273" s="226"/>
      <c r="Q273" s="179"/>
      <c r="R273" s="165" t="s">
        <v>21</v>
      </c>
      <c r="S273" s="179"/>
      <c r="T273" s="165" t="s">
        <v>56</v>
      </c>
      <c r="U273" s="196" t="str">
        <f t="shared" si="75"/>
        <v>-</v>
      </c>
      <c r="V273" s="168" t="str">
        <f t="shared" si="71"/>
        <v>-</v>
      </c>
      <c r="W273" s="168" t="str">
        <f t="shared" si="72"/>
        <v>-</v>
      </c>
      <c r="X273" s="168" t="str">
        <f t="shared" si="73"/>
        <v>-</v>
      </c>
      <c r="Y273" s="168" t="str">
        <f t="shared" si="74"/>
        <v>-</v>
      </c>
      <c r="AD273" s="608" t="str">
        <f t="shared" si="76"/>
        <v>-</v>
      </c>
      <c r="AE273" s="607" t="str">
        <f t="shared" si="77"/>
        <v>-</v>
      </c>
      <c r="AF273" s="196" t="str">
        <f t="shared" si="85"/>
        <v>-</v>
      </c>
      <c r="AG273" s="168" t="str">
        <f t="shared" si="82"/>
        <v>-</v>
      </c>
      <c r="AH273" s="168" t="str">
        <f t="shared" si="83"/>
        <v>-</v>
      </c>
      <c r="AI273" s="241"/>
      <c r="AJ273" s="168" t="str">
        <f t="shared" si="84"/>
        <v>-</v>
      </c>
      <c r="AK273" s="134"/>
      <c r="AM273" s="785"/>
      <c r="AN273" s="785"/>
      <c r="AO273" s="785"/>
      <c r="AP273" s="785"/>
      <c r="AQ273" s="785"/>
      <c r="AR273" s="785"/>
      <c r="AS273" s="785"/>
      <c r="AT273" s="785"/>
      <c r="AV273" s="865"/>
      <c r="AW273" s="865"/>
      <c r="AX273" s="866"/>
      <c r="AY273" s="866"/>
      <c r="AZ273" s="867"/>
      <c r="BB273" s="793">
        <f t="shared" si="78"/>
        <v>0</v>
      </c>
      <c r="BC273" s="791">
        <f t="shared" si="79"/>
        <v>0</v>
      </c>
      <c r="BF273" s="819"/>
      <c r="BH273" s="793">
        <f t="shared" si="80"/>
        <v>0</v>
      </c>
      <c r="BI273" s="807">
        <f t="shared" si="81"/>
        <v>0</v>
      </c>
      <c r="BQ273" s="791"/>
      <c r="BR273" s="791"/>
      <c r="BS273" s="791"/>
      <c r="BT273" s="791"/>
      <c r="CA273" s="797"/>
      <c r="CB273" s="803"/>
      <c r="CC273" s="804"/>
    </row>
    <row r="274" spans="2:81" x14ac:dyDescent="0.25">
      <c r="B274" s="180"/>
      <c r="C274" s="179"/>
      <c r="D274" s="569"/>
      <c r="E274" s="492"/>
      <c r="F274" s="169"/>
      <c r="N274" s="517"/>
      <c r="O274" s="181"/>
      <c r="P274" s="226"/>
      <c r="Q274" s="179"/>
      <c r="R274" s="165" t="s">
        <v>21</v>
      </c>
      <c r="S274" s="179"/>
      <c r="T274" s="165" t="s">
        <v>56</v>
      </c>
      <c r="U274" s="196" t="str">
        <f t="shared" si="75"/>
        <v>-</v>
      </c>
      <c r="V274" s="168" t="str">
        <f t="shared" si="71"/>
        <v>-</v>
      </c>
      <c r="W274" s="168" t="str">
        <f t="shared" si="72"/>
        <v>-</v>
      </c>
      <c r="X274" s="168" t="str">
        <f t="shared" si="73"/>
        <v>-</v>
      </c>
      <c r="Y274" s="168" t="str">
        <f t="shared" si="74"/>
        <v>-</v>
      </c>
      <c r="AD274" s="608" t="str">
        <f t="shared" si="76"/>
        <v>-</v>
      </c>
      <c r="AE274" s="607" t="str">
        <f t="shared" si="77"/>
        <v>-</v>
      </c>
      <c r="AF274" s="196" t="str">
        <f t="shared" si="85"/>
        <v>-</v>
      </c>
      <c r="AG274" s="168" t="str">
        <f t="shared" si="82"/>
        <v>-</v>
      </c>
      <c r="AH274" s="168" t="str">
        <f t="shared" si="83"/>
        <v>-</v>
      </c>
      <c r="AI274" s="241"/>
      <c r="AJ274" s="168" t="str">
        <f t="shared" si="84"/>
        <v>-</v>
      </c>
      <c r="AK274" s="134"/>
      <c r="AM274" s="785"/>
      <c r="AN274" s="785"/>
      <c r="AO274" s="785"/>
      <c r="AP274" s="785"/>
      <c r="AQ274" s="785"/>
      <c r="AR274" s="785"/>
      <c r="AS274" s="785"/>
      <c r="AT274" s="785"/>
      <c r="AV274" s="865"/>
      <c r="AW274" s="865"/>
      <c r="AX274" s="866"/>
      <c r="AY274" s="866"/>
      <c r="AZ274" s="867"/>
      <c r="BB274" s="793">
        <f t="shared" si="78"/>
        <v>0</v>
      </c>
      <c r="BC274" s="791">
        <f t="shared" si="79"/>
        <v>0</v>
      </c>
      <c r="BF274" s="819"/>
      <c r="BH274" s="793">
        <f t="shared" si="80"/>
        <v>0</v>
      </c>
      <c r="BI274" s="807">
        <f t="shared" si="81"/>
        <v>0</v>
      </c>
      <c r="BQ274" s="791"/>
      <c r="BR274" s="791"/>
      <c r="BS274" s="791"/>
      <c r="BT274" s="791"/>
      <c r="CA274" s="797"/>
      <c r="CB274" s="803"/>
      <c r="CC274" s="804"/>
    </row>
    <row r="275" spans="2:81" x14ac:dyDescent="0.25">
      <c r="B275" s="180"/>
      <c r="C275" s="179"/>
      <c r="D275" s="569"/>
      <c r="E275" s="492"/>
      <c r="F275" s="169"/>
      <c r="N275" s="517"/>
      <c r="O275" s="181"/>
      <c r="P275" s="226"/>
      <c r="Q275" s="179"/>
      <c r="R275" s="165" t="s">
        <v>21</v>
      </c>
      <c r="S275" s="179"/>
      <c r="T275" s="165" t="s">
        <v>56</v>
      </c>
      <c r="U275" s="196" t="str">
        <f t="shared" si="75"/>
        <v>-</v>
      </c>
      <c r="V275" s="168" t="str">
        <f t="shared" si="71"/>
        <v>-</v>
      </c>
      <c r="W275" s="168" t="str">
        <f t="shared" si="72"/>
        <v>-</v>
      </c>
      <c r="X275" s="168" t="str">
        <f t="shared" si="73"/>
        <v>-</v>
      </c>
      <c r="Y275" s="168" t="str">
        <f t="shared" si="74"/>
        <v>-</v>
      </c>
      <c r="AD275" s="608" t="str">
        <f t="shared" si="76"/>
        <v>-</v>
      </c>
      <c r="AE275" s="607" t="str">
        <f t="shared" si="77"/>
        <v>-</v>
      </c>
      <c r="AF275" s="196" t="str">
        <f t="shared" si="85"/>
        <v>-</v>
      </c>
      <c r="AG275" s="168" t="str">
        <f t="shared" si="82"/>
        <v>-</v>
      </c>
      <c r="AH275" s="168" t="str">
        <f t="shared" si="83"/>
        <v>-</v>
      </c>
      <c r="AI275" s="241"/>
      <c r="AJ275" s="168" t="str">
        <f t="shared" si="84"/>
        <v>-</v>
      </c>
      <c r="AK275" s="134"/>
      <c r="AM275" s="785"/>
      <c r="AN275" s="785"/>
      <c r="AO275" s="785"/>
      <c r="AP275" s="785"/>
      <c r="AQ275" s="785"/>
      <c r="AR275" s="785"/>
      <c r="AS275" s="785"/>
      <c r="AT275" s="785"/>
      <c r="AV275" s="865"/>
      <c r="AW275" s="865"/>
      <c r="AX275" s="866"/>
      <c r="AY275" s="866"/>
      <c r="AZ275" s="867"/>
      <c r="BB275" s="793">
        <f t="shared" si="78"/>
        <v>0</v>
      </c>
      <c r="BC275" s="791">
        <f t="shared" si="79"/>
        <v>0</v>
      </c>
      <c r="BF275" s="819"/>
      <c r="BH275" s="793">
        <f t="shared" si="80"/>
        <v>0</v>
      </c>
      <c r="BI275" s="807">
        <f t="shared" si="81"/>
        <v>0</v>
      </c>
      <c r="BQ275" s="791"/>
      <c r="BR275" s="791"/>
      <c r="BS275" s="791"/>
      <c r="BT275" s="791"/>
      <c r="CA275" s="797"/>
      <c r="CB275" s="803"/>
      <c r="CC275" s="804"/>
    </row>
    <row r="276" spans="2:81" x14ac:dyDescent="0.25">
      <c r="B276" s="180"/>
      <c r="C276" s="179"/>
      <c r="D276" s="569"/>
      <c r="E276" s="492"/>
      <c r="F276" s="169"/>
      <c r="N276" s="517"/>
      <c r="O276" s="181"/>
      <c r="P276" s="226"/>
      <c r="Q276" s="179"/>
      <c r="R276" s="165" t="s">
        <v>21</v>
      </c>
      <c r="S276" s="179"/>
      <c r="T276" s="165" t="s">
        <v>56</v>
      </c>
      <c r="U276" s="196" t="str">
        <f t="shared" si="75"/>
        <v>-</v>
      </c>
      <c r="V276" s="168" t="str">
        <f t="shared" si="71"/>
        <v>-</v>
      </c>
      <c r="W276" s="168" t="str">
        <f t="shared" si="72"/>
        <v>-</v>
      </c>
      <c r="X276" s="168" t="str">
        <f t="shared" si="73"/>
        <v>-</v>
      </c>
      <c r="Y276" s="168" t="str">
        <f t="shared" si="74"/>
        <v>-</v>
      </c>
      <c r="AD276" s="608" t="str">
        <f t="shared" si="76"/>
        <v>-</v>
      </c>
      <c r="AE276" s="607" t="str">
        <f t="shared" si="77"/>
        <v>-</v>
      </c>
      <c r="AF276" s="196" t="str">
        <f t="shared" si="85"/>
        <v>-</v>
      </c>
      <c r="AG276" s="168" t="str">
        <f t="shared" si="82"/>
        <v>-</v>
      </c>
      <c r="AH276" s="168" t="str">
        <f t="shared" si="83"/>
        <v>-</v>
      </c>
      <c r="AI276" s="241"/>
      <c r="AJ276" s="168" t="str">
        <f t="shared" si="84"/>
        <v>-</v>
      </c>
      <c r="AK276" s="134"/>
      <c r="AM276" s="785"/>
      <c r="AN276" s="785"/>
      <c r="AO276" s="785"/>
      <c r="AP276" s="785"/>
      <c r="AQ276" s="785"/>
      <c r="AR276" s="785"/>
      <c r="AS276" s="785"/>
      <c r="AT276" s="785"/>
      <c r="AV276" s="865"/>
      <c r="AW276" s="865"/>
      <c r="AX276" s="866"/>
      <c r="AY276" s="866"/>
      <c r="AZ276" s="867"/>
      <c r="BB276" s="793">
        <f t="shared" si="78"/>
        <v>0</v>
      </c>
      <c r="BC276" s="791">
        <f t="shared" si="79"/>
        <v>0</v>
      </c>
      <c r="BF276" s="819"/>
      <c r="BH276" s="793">
        <f t="shared" si="80"/>
        <v>0</v>
      </c>
      <c r="BI276" s="807">
        <f t="shared" si="81"/>
        <v>0</v>
      </c>
      <c r="BQ276" s="791"/>
      <c r="BR276" s="791"/>
      <c r="BS276" s="791"/>
      <c r="BT276" s="791"/>
      <c r="CA276" s="797"/>
      <c r="CB276" s="803"/>
      <c r="CC276" s="804"/>
    </row>
    <row r="277" spans="2:81" x14ac:dyDescent="0.25">
      <c r="B277" s="180"/>
      <c r="C277" s="179"/>
      <c r="D277" s="569"/>
      <c r="E277" s="492"/>
      <c r="F277" s="169"/>
      <c r="N277" s="517"/>
      <c r="O277" s="181"/>
      <c r="P277" s="226"/>
      <c r="Q277" s="179"/>
      <c r="R277" s="165" t="s">
        <v>21</v>
      </c>
      <c r="S277" s="179"/>
      <c r="T277" s="165" t="s">
        <v>56</v>
      </c>
      <c r="U277" s="196" t="str">
        <f t="shared" si="75"/>
        <v>-</v>
      </c>
      <c r="V277" s="168" t="str">
        <f t="shared" si="71"/>
        <v>-</v>
      </c>
      <c r="W277" s="168" t="str">
        <f t="shared" si="72"/>
        <v>-</v>
      </c>
      <c r="X277" s="168" t="str">
        <f t="shared" si="73"/>
        <v>-</v>
      </c>
      <c r="Y277" s="168" t="str">
        <f t="shared" si="74"/>
        <v>-</v>
      </c>
      <c r="AD277" s="608" t="str">
        <f t="shared" si="76"/>
        <v>-</v>
      </c>
      <c r="AE277" s="607" t="str">
        <f t="shared" si="77"/>
        <v>-</v>
      </c>
      <c r="AF277" s="196" t="str">
        <f t="shared" si="85"/>
        <v>-</v>
      </c>
      <c r="AG277" s="168" t="str">
        <f t="shared" si="82"/>
        <v>-</v>
      </c>
      <c r="AH277" s="168" t="str">
        <f t="shared" si="83"/>
        <v>-</v>
      </c>
      <c r="AI277" s="241"/>
      <c r="AJ277" s="168" t="str">
        <f t="shared" si="84"/>
        <v>-</v>
      </c>
      <c r="AK277" s="134"/>
      <c r="AM277" s="785"/>
      <c r="AN277" s="785"/>
      <c r="AO277" s="785"/>
      <c r="AP277" s="785"/>
      <c r="AQ277" s="785"/>
      <c r="AR277" s="785"/>
      <c r="AS277" s="785"/>
      <c r="AT277" s="785"/>
      <c r="AV277" s="865"/>
      <c r="AW277" s="865"/>
      <c r="AX277" s="866"/>
      <c r="AY277" s="866"/>
      <c r="AZ277" s="867"/>
      <c r="BB277" s="793">
        <f t="shared" si="78"/>
        <v>0</v>
      </c>
      <c r="BC277" s="791">
        <f t="shared" si="79"/>
        <v>0</v>
      </c>
      <c r="BF277" s="819"/>
      <c r="BH277" s="793">
        <f t="shared" si="80"/>
        <v>0</v>
      </c>
      <c r="BI277" s="807">
        <f t="shared" si="81"/>
        <v>0</v>
      </c>
      <c r="BQ277" s="791"/>
      <c r="BR277" s="791"/>
      <c r="BS277" s="791"/>
      <c r="BT277" s="791"/>
      <c r="CA277" s="797"/>
      <c r="CB277" s="803"/>
      <c r="CC277" s="804"/>
    </row>
    <row r="278" spans="2:81" x14ac:dyDescent="0.25">
      <c r="B278" s="180"/>
      <c r="C278" s="179"/>
      <c r="D278" s="569"/>
      <c r="E278" s="492"/>
      <c r="F278" s="169"/>
      <c r="N278" s="517"/>
      <c r="O278" s="181"/>
      <c r="P278" s="226"/>
      <c r="Q278" s="179"/>
      <c r="R278" s="165" t="s">
        <v>21</v>
      </c>
      <c r="S278" s="179"/>
      <c r="T278" s="165" t="s">
        <v>56</v>
      </c>
      <c r="U278" s="196" t="str">
        <f t="shared" si="75"/>
        <v>-</v>
      </c>
      <c r="V278" s="168" t="str">
        <f t="shared" si="71"/>
        <v>-</v>
      </c>
      <c r="W278" s="168" t="str">
        <f t="shared" si="72"/>
        <v>-</v>
      </c>
      <c r="X278" s="168" t="str">
        <f t="shared" si="73"/>
        <v>-</v>
      </c>
      <c r="Y278" s="168" t="str">
        <f t="shared" si="74"/>
        <v>-</v>
      </c>
      <c r="AD278" s="608" t="str">
        <f t="shared" si="76"/>
        <v>-</v>
      </c>
      <c r="AE278" s="607" t="str">
        <f t="shared" si="77"/>
        <v>-</v>
      </c>
      <c r="AF278" s="196" t="str">
        <f t="shared" si="85"/>
        <v>-</v>
      </c>
      <c r="AG278" s="168" t="str">
        <f t="shared" si="82"/>
        <v>-</v>
      </c>
      <c r="AH278" s="168" t="str">
        <f t="shared" si="83"/>
        <v>-</v>
      </c>
      <c r="AI278" s="241"/>
      <c r="AJ278" s="168" t="str">
        <f t="shared" si="84"/>
        <v>-</v>
      </c>
      <c r="AK278" s="134"/>
      <c r="AM278" s="785"/>
      <c r="AN278" s="785"/>
      <c r="AO278" s="785"/>
      <c r="AP278" s="785"/>
      <c r="AQ278" s="785"/>
      <c r="AR278" s="785"/>
      <c r="AS278" s="785"/>
      <c r="AT278" s="785"/>
      <c r="AV278" s="865"/>
      <c r="AW278" s="865"/>
      <c r="AX278" s="866"/>
      <c r="AY278" s="866"/>
      <c r="AZ278" s="867"/>
      <c r="BB278" s="793">
        <f t="shared" si="78"/>
        <v>0</v>
      </c>
      <c r="BC278" s="791">
        <f t="shared" si="79"/>
        <v>0</v>
      </c>
      <c r="BF278" s="819"/>
      <c r="BH278" s="793">
        <f t="shared" si="80"/>
        <v>0</v>
      </c>
      <c r="BI278" s="807">
        <f t="shared" si="81"/>
        <v>0</v>
      </c>
      <c r="BQ278" s="791"/>
      <c r="BR278" s="791"/>
      <c r="BS278" s="791"/>
      <c r="BT278" s="791"/>
      <c r="CA278" s="797"/>
      <c r="CB278" s="803"/>
      <c r="CC278" s="804"/>
    </row>
    <row r="279" spans="2:81" x14ac:dyDescent="0.25">
      <c r="B279" s="180"/>
      <c r="C279" s="179"/>
      <c r="D279" s="569"/>
      <c r="E279" s="492"/>
      <c r="F279" s="169"/>
      <c r="N279" s="517"/>
      <c r="O279" s="181"/>
      <c r="P279" s="226"/>
      <c r="Q279" s="179"/>
      <c r="R279" s="165" t="s">
        <v>21</v>
      </c>
      <c r="S279" s="179"/>
      <c r="T279" s="165" t="s">
        <v>56</v>
      </c>
      <c r="U279" s="196" t="str">
        <f t="shared" si="75"/>
        <v>-</v>
      </c>
      <c r="V279" s="168" t="str">
        <f t="shared" si="71"/>
        <v>-</v>
      </c>
      <c r="W279" s="168" t="str">
        <f t="shared" si="72"/>
        <v>-</v>
      </c>
      <c r="X279" s="168" t="str">
        <f t="shared" si="73"/>
        <v>-</v>
      </c>
      <c r="Y279" s="168" t="str">
        <f t="shared" si="74"/>
        <v>-</v>
      </c>
      <c r="AD279" s="608" t="str">
        <f t="shared" si="76"/>
        <v>-</v>
      </c>
      <c r="AE279" s="607" t="str">
        <f t="shared" si="77"/>
        <v>-</v>
      </c>
      <c r="AF279" s="196" t="str">
        <f t="shared" si="85"/>
        <v>-</v>
      </c>
      <c r="AG279" s="168" t="str">
        <f t="shared" si="82"/>
        <v>-</v>
      </c>
      <c r="AH279" s="168" t="str">
        <f t="shared" si="83"/>
        <v>-</v>
      </c>
      <c r="AI279" s="241"/>
      <c r="AJ279" s="168" t="str">
        <f t="shared" si="84"/>
        <v>-</v>
      </c>
      <c r="AK279" s="134"/>
      <c r="AM279" s="785"/>
      <c r="AN279" s="785"/>
      <c r="AO279" s="785"/>
      <c r="AP279" s="785"/>
      <c r="AQ279" s="785"/>
      <c r="AR279" s="785"/>
      <c r="AS279" s="785"/>
      <c r="AT279" s="785"/>
      <c r="AV279" s="865"/>
      <c r="AW279" s="865"/>
      <c r="AX279" s="866"/>
      <c r="AY279" s="866"/>
      <c r="AZ279" s="867"/>
      <c r="BB279" s="793">
        <f t="shared" si="78"/>
        <v>0</v>
      </c>
      <c r="BC279" s="791">
        <f t="shared" si="79"/>
        <v>0</v>
      </c>
      <c r="BF279" s="819"/>
      <c r="BH279" s="793">
        <f t="shared" si="80"/>
        <v>0</v>
      </c>
      <c r="BI279" s="807">
        <f t="shared" si="81"/>
        <v>0</v>
      </c>
      <c r="BQ279" s="791"/>
      <c r="BR279" s="791"/>
      <c r="BS279" s="791"/>
      <c r="BT279" s="791"/>
      <c r="CA279" s="797"/>
      <c r="CB279" s="803"/>
      <c r="CC279" s="804"/>
    </row>
    <row r="280" spans="2:81" x14ac:dyDescent="0.25">
      <c r="B280" s="180"/>
      <c r="C280" s="179"/>
      <c r="D280" s="569"/>
      <c r="E280" s="492"/>
      <c r="F280" s="169"/>
      <c r="N280" s="517"/>
      <c r="O280" s="181"/>
      <c r="P280" s="226"/>
      <c r="Q280" s="179"/>
      <c r="R280" s="165" t="s">
        <v>21</v>
      </c>
      <c r="S280" s="179"/>
      <c r="T280" s="165" t="s">
        <v>56</v>
      </c>
      <c r="U280" s="196" t="str">
        <f t="shared" si="75"/>
        <v>-</v>
      </c>
      <c r="V280" s="168" t="str">
        <f t="shared" si="71"/>
        <v>-</v>
      </c>
      <c r="W280" s="168" t="str">
        <f t="shared" si="72"/>
        <v>-</v>
      </c>
      <c r="X280" s="168" t="str">
        <f t="shared" si="73"/>
        <v>-</v>
      </c>
      <c r="Y280" s="168" t="str">
        <f t="shared" si="74"/>
        <v>-</v>
      </c>
      <c r="AD280" s="608" t="str">
        <f t="shared" si="76"/>
        <v>-</v>
      </c>
      <c r="AE280" s="607" t="str">
        <f t="shared" si="77"/>
        <v>-</v>
      </c>
      <c r="AF280" s="196" t="str">
        <f t="shared" si="85"/>
        <v>-</v>
      </c>
      <c r="AG280" s="168" t="str">
        <f t="shared" si="82"/>
        <v>-</v>
      </c>
      <c r="AH280" s="168" t="str">
        <f t="shared" si="83"/>
        <v>-</v>
      </c>
      <c r="AI280" s="241"/>
      <c r="AJ280" s="168" t="str">
        <f t="shared" si="84"/>
        <v>-</v>
      </c>
      <c r="AK280" s="134"/>
      <c r="AM280" s="785"/>
      <c r="AN280" s="785"/>
      <c r="AO280" s="785"/>
      <c r="AP280" s="785"/>
      <c r="AQ280" s="785"/>
      <c r="AR280" s="785"/>
      <c r="AS280" s="785"/>
      <c r="AT280" s="785"/>
      <c r="AV280" s="865"/>
      <c r="AW280" s="865"/>
      <c r="AX280" s="866"/>
      <c r="AY280" s="866"/>
      <c r="AZ280" s="867"/>
      <c r="BB280" s="793">
        <f t="shared" si="78"/>
        <v>0</v>
      </c>
      <c r="BC280" s="791">
        <f t="shared" si="79"/>
        <v>0</v>
      </c>
      <c r="BF280" s="819"/>
      <c r="BH280" s="793">
        <f t="shared" si="80"/>
        <v>0</v>
      </c>
      <c r="BI280" s="807">
        <f t="shared" si="81"/>
        <v>0</v>
      </c>
      <c r="BQ280" s="791"/>
      <c r="BR280" s="791"/>
      <c r="BS280" s="791"/>
      <c r="BT280" s="791"/>
      <c r="CA280" s="797"/>
      <c r="CB280" s="803"/>
      <c r="CC280" s="804"/>
    </row>
    <row r="281" spans="2:81" x14ac:dyDescent="0.25">
      <c r="B281" s="180"/>
      <c r="C281" s="179"/>
      <c r="D281" s="569"/>
      <c r="E281" s="492"/>
      <c r="F281" s="169"/>
      <c r="N281" s="517"/>
      <c r="O281" s="181"/>
      <c r="P281" s="226"/>
      <c r="Q281" s="179"/>
      <c r="R281" s="165" t="s">
        <v>21</v>
      </c>
      <c r="S281" s="179"/>
      <c r="T281" s="165" t="s">
        <v>56</v>
      </c>
      <c r="U281" s="196" t="str">
        <f t="shared" si="75"/>
        <v>-</v>
      </c>
      <c r="V281" s="168" t="str">
        <f t="shared" si="71"/>
        <v>-</v>
      </c>
      <c r="W281" s="168" t="str">
        <f t="shared" si="72"/>
        <v>-</v>
      </c>
      <c r="X281" s="168" t="str">
        <f t="shared" si="73"/>
        <v>-</v>
      </c>
      <c r="Y281" s="168" t="str">
        <f t="shared" si="74"/>
        <v>-</v>
      </c>
      <c r="AD281" s="608" t="str">
        <f t="shared" si="76"/>
        <v>-</v>
      </c>
      <c r="AE281" s="607" t="str">
        <f t="shared" si="77"/>
        <v>-</v>
      </c>
      <c r="AF281" s="196" t="str">
        <f t="shared" si="85"/>
        <v>-</v>
      </c>
      <c r="AG281" s="168" t="str">
        <f t="shared" si="82"/>
        <v>-</v>
      </c>
      <c r="AH281" s="168" t="str">
        <f t="shared" si="83"/>
        <v>-</v>
      </c>
      <c r="AI281" s="241"/>
      <c r="AJ281" s="168" t="str">
        <f t="shared" si="84"/>
        <v>-</v>
      </c>
      <c r="AK281" s="134"/>
      <c r="AM281" s="785"/>
      <c r="AN281" s="785"/>
      <c r="AO281" s="785"/>
      <c r="AP281" s="785"/>
      <c r="AQ281" s="785"/>
      <c r="AR281" s="785"/>
      <c r="AS281" s="785"/>
      <c r="AT281" s="785"/>
      <c r="AV281" s="865"/>
      <c r="AW281" s="865"/>
      <c r="AX281" s="866"/>
      <c r="AY281" s="866"/>
      <c r="AZ281" s="867"/>
      <c r="BB281" s="793">
        <f t="shared" si="78"/>
        <v>0</v>
      </c>
      <c r="BC281" s="791">
        <f t="shared" si="79"/>
        <v>0</v>
      </c>
      <c r="BF281" s="819"/>
      <c r="BH281" s="793">
        <f t="shared" si="80"/>
        <v>0</v>
      </c>
      <c r="BI281" s="807">
        <f t="shared" si="81"/>
        <v>0</v>
      </c>
      <c r="BQ281" s="791"/>
      <c r="BR281" s="791"/>
      <c r="BS281" s="791"/>
      <c r="BT281" s="791"/>
      <c r="CA281" s="797"/>
      <c r="CB281" s="803"/>
      <c r="CC281" s="804"/>
    </row>
    <row r="282" spans="2:81" x14ac:dyDescent="0.25">
      <c r="B282" s="180"/>
      <c r="C282" s="179"/>
      <c r="D282" s="569"/>
      <c r="E282" s="492"/>
      <c r="F282" s="169"/>
      <c r="N282" s="517"/>
      <c r="O282" s="181"/>
      <c r="P282" s="226"/>
      <c r="Q282" s="179"/>
      <c r="R282" s="165" t="s">
        <v>21</v>
      </c>
      <c r="S282" s="179"/>
      <c r="T282" s="165" t="s">
        <v>56</v>
      </c>
      <c r="U282" s="196" t="str">
        <f t="shared" si="75"/>
        <v>-</v>
      </c>
      <c r="V282" s="168" t="str">
        <f t="shared" si="71"/>
        <v>-</v>
      </c>
      <c r="W282" s="168" t="str">
        <f t="shared" si="72"/>
        <v>-</v>
      </c>
      <c r="X282" s="168" t="str">
        <f t="shared" si="73"/>
        <v>-</v>
      </c>
      <c r="Y282" s="168" t="str">
        <f t="shared" si="74"/>
        <v>-</v>
      </c>
      <c r="AD282" s="608" t="str">
        <f t="shared" si="76"/>
        <v>-</v>
      </c>
      <c r="AE282" s="607" t="str">
        <f t="shared" si="77"/>
        <v>-</v>
      </c>
      <c r="AF282" s="196" t="str">
        <f t="shared" si="85"/>
        <v>-</v>
      </c>
      <c r="AG282" s="168" t="str">
        <f t="shared" si="82"/>
        <v>-</v>
      </c>
      <c r="AH282" s="168" t="str">
        <f t="shared" si="83"/>
        <v>-</v>
      </c>
      <c r="AI282" s="241"/>
      <c r="AJ282" s="168" t="str">
        <f t="shared" si="84"/>
        <v>-</v>
      </c>
      <c r="AK282" s="134"/>
      <c r="AM282" s="785"/>
      <c r="AN282" s="785"/>
      <c r="AO282" s="785"/>
      <c r="AP282" s="785"/>
      <c r="AQ282" s="785"/>
      <c r="AR282" s="785"/>
      <c r="AS282" s="785"/>
      <c r="AT282" s="785"/>
      <c r="AV282" s="865"/>
      <c r="AW282" s="865"/>
      <c r="AX282" s="866"/>
      <c r="AY282" s="866"/>
      <c r="AZ282" s="867"/>
      <c r="BB282" s="793">
        <f t="shared" si="78"/>
        <v>0</v>
      </c>
      <c r="BC282" s="791">
        <f t="shared" si="79"/>
        <v>0</v>
      </c>
      <c r="BF282" s="819"/>
      <c r="BH282" s="793">
        <f t="shared" si="80"/>
        <v>0</v>
      </c>
      <c r="BI282" s="807">
        <f t="shared" si="81"/>
        <v>0</v>
      </c>
      <c r="BQ282" s="791"/>
      <c r="BR282" s="791"/>
      <c r="BS282" s="791"/>
      <c r="BT282" s="791"/>
      <c r="CA282" s="797"/>
      <c r="CB282" s="803"/>
      <c r="CC282" s="804"/>
    </row>
    <row r="283" spans="2:81" x14ac:dyDescent="0.25">
      <c r="B283" s="180"/>
      <c r="C283" s="179"/>
      <c r="D283" s="569"/>
      <c r="E283" s="492"/>
      <c r="F283" s="169"/>
      <c r="N283" s="517"/>
      <c r="O283" s="181"/>
      <c r="P283" s="226"/>
      <c r="Q283" s="179"/>
      <c r="R283" s="165" t="s">
        <v>21</v>
      </c>
      <c r="S283" s="179"/>
      <c r="T283" s="165" t="s">
        <v>56</v>
      </c>
      <c r="U283" s="196" t="str">
        <f t="shared" si="75"/>
        <v>-</v>
      </c>
      <c r="V283" s="168" t="str">
        <f t="shared" ref="V283:V300" si="86">IF(U283=$Q$13, S283, "-")</f>
        <v>-</v>
      </c>
      <c r="W283" s="168" t="str">
        <f t="shared" ref="W283:W300" si="87">IF(U283=$R$13, S283, "-")</f>
        <v>-</v>
      </c>
      <c r="X283" s="168" t="str">
        <f t="shared" ref="X283:X300" si="88">IF(U283=$S$13, S283, "-")</f>
        <v>-</v>
      </c>
      <c r="Y283" s="168" t="str">
        <f t="shared" ref="Y283:Y300" si="89">IF(U283=$T$13, S283, "-")</f>
        <v>-</v>
      </c>
      <c r="AD283" s="608" t="str">
        <f t="shared" si="76"/>
        <v>-</v>
      </c>
      <c r="AE283" s="607" t="str">
        <f t="shared" si="77"/>
        <v>-</v>
      </c>
      <c r="AF283" s="196" t="str">
        <f t="shared" si="85"/>
        <v>-</v>
      </c>
      <c r="AG283" s="168" t="str">
        <f t="shared" si="82"/>
        <v>-</v>
      </c>
      <c r="AH283" s="168" t="str">
        <f t="shared" si="83"/>
        <v>-</v>
      </c>
      <c r="AI283" s="241"/>
      <c r="AJ283" s="168" t="str">
        <f t="shared" si="84"/>
        <v>-</v>
      </c>
      <c r="AK283" s="134"/>
      <c r="AM283" s="785"/>
      <c r="AN283" s="785"/>
      <c r="AO283" s="785"/>
      <c r="AP283" s="785"/>
      <c r="AQ283" s="785"/>
      <c r="AR283" s="785"/>
      <c r="AS283" s="785"/>
      <c r="AT283" s="785"/>
      <c r="AV283" s="865"/>
      <c r="AW283" s="865"/>
      <c r="AX283" s="866"/>
      <c r="AY283" s="866"/>
      <c r="AZ283" s="867"/>
      <c r="BB283" s="793">
        <f t="shared" si="78"/>
        <v>0</v>
      </c>
      <c r="BC283" s="791">
        <f t="shared" si="79"/>
        <v>0</v>
      </c>
      <c r="BF283" s="819"/>
      <c r="BH283" s="793">
        <f t="shared" si="80"/>
        <v>0</v>
      </c>
      <c r="BI283" s="807">
        <f t="shared" si="81"/>
        <v>0</v>
      </c>
      <c r="BQ283" s="791"/>
      <c r="BR283" s="791"/>
      <c r="BS283" s="791"/>
      <c r="BT283" s="791"/>
      <c r="CA283" s="797"/>
      <c r="CB283" s="803"/>
      <c r="CC283" s="804"/>
    </row>
    <row r="284" spans="2:81" x14ac:dyDescent="0.25">
      <c r="B284" s="180"/>
      <c r="C284" s="179"/>
      <c r="D284" s="569"/>
      <c r="E284" s="492"/>
      <c r="F284" s="169"/>
      <c r="N284" s="517"/>
      <c r="O284" s="181"/>
      <c r="P284" s="226"/>
      <c r="Q284" s="179"/>
      <c r="R284" s="165" t="s">
        <v>21</v>
      </c>
      <c r="S284" s="179"/>
      <c r="T284" s="165" t="s">
        <v>56</v>
      </c>
      <c r="U284" s="196" t="str">
        <f t="shared" ref="U284:U300" si="90">IF(ISNUMBER(S284), HOUR(P284), "-")</f>
        <v>-</v>
      </c>
      <c r="V284" s="168" t="str">
        <f t="shared" si="86"/>
        <v>-</v>
      </c>
      <c r="W284" s="168" t="str">
        <f t="shared" si="87"/>
        <v>-</v>
      </c>
      <c r="X284" s="168" t="str">
        <f t="shared" si="88"/>
        <v>-</v>
      </c>
      <c r="Y284" s="168" t="str">
        <f t="shared" si="89"/>
        <v>-</v>
      </c>
      <c r="AD284" s="608" t="str">
        <f t="shared" si="76"/>
        <v>-</v>
      </c>
      <c r="AE284" s="607" t="str">
        <f t="shared" si="77"/>
        <v>-</v>
      </c>
      <c r="AF284" s="196" t="str">
        <f t="shared" si="85"/>
        <v>-</v>
      </c>
      <c r="AG284" s="168" t="str">
        <f t="shared" si="82"/>
        <v>-</v>
      </c>
      <c r="AH284" s="168" t="str">
        <f t="shared" si="83"/>
        <v>-</v>
      </c>
      <c r="AI284" s="241"/>
      <c r="AJ284" s="168" t="str">
        <f t="shared" si="84"/>
        <v>-</v>
      </c>
      <c r="AK284" s="134"/>
      <c r="AM284" s="785"/>
      <c r="AN284" s="785"/>
      <c r="AO284" s="785"/>
      <c r="AP284" s="785"/>
      <c r="AQ284" s="785"/>
      <c r="AR284" s="785"/>
      <c r="AS284" s="785"/>
      <c r="AT284" s="785"/>
      <c r="AV284" s="865"/>
      <c r="AW284" s="865"/>
      <c r="AX284" s="866"/>
      <c r="AY284" s="866"/>
      <c r="AZ284" s="867"/>
      <c r="BB284" s="793">
        <f t="shared" si="78"/>
        <v>0</v>
      </c>
      <c r="BC284" s="791">
        <f t="shared" si="79"/>
        <v>0</v>
      </c>
      <c r="BF284" s="819"/>
      <c r="BH284" s="793">
        <f t="shared" si="80"/>
        <v>0</v>
      </c>
      <c r="BI284" s="807">
        <f t="shared" si="81"/>
        <v>0</v>
      </c>
      <c r="BQ284" s="791"/>
      <c r="BR284" s="791"/>
      <c r="BS284" s="791"/>
      <c r="BT284" s="791"/>
      <c r="CA284" s="797"/>
      <c r="CB284" s="803"/>
      <c r="CC284" s="804"/>
    </row>
    <row r="285" spans="2:81" x14ac:dyDescent="0.25">
      <c r="B285" s="180"/>
      <c r="C285" s="179"/>
      <c r="D285" s="569"/>
      <c r="E285" s="492"/>
      <c r="F285" s="169"/>
      <c r="N285" s="517"/>
      <c r="O285" s="181"/>
      <c r="P285" s="226"/>
      <c r="Q285" s="179"/>
      <c r="R285" s="165" t="s">
        <v>21</v>
      </c>
      <c r="S285" s="179"/>
      <c r="T285" s="165" t="s">
        <v>56</v>
      </c>
      <c r="U285" s="196" t="str">
        <f t="shared" si="90"/>
        <v>-</v>
      </c>
      <c r="V285" s="168" t="str">
        <f t="shared" si="86"/>
        <v>-</v>
      </c>
      <c r="W285" s="168" t="str">
        <f t="shared" si="87"/>
        <v>-</v>
      </c>
      <c r="X285" s="168" t="str">
        <f t="shared" si="88"/>
        <v>-</v>
      </c>
      <c r="Y285" s="168" t="str">
        <f t="shared" si="89"/>
        <v>-</v>
      </c>
      <c r="AD285" s="608" t="str">
        <f t="shared" si="76"/>
        <v>-</v>
      </c>
      <c r="AE285" s="607" t="str">
        <f t="shared" si="77"/>
        <v>-</v>
      </c>
      <c r="AF285" s="196" t="str">
        <f t="shared" si="85"/>
        <v>-</v>
      </c>
      <c r="AG285" s="168" t="str">
        <f t="shared" si="82"/>
        <v>-</v>
      </c>
      <c r="AH285" s="168" t="str">
        <f t="shared" si="83"/>
        <v>-</v>
      </c>
      <c r="AI285" s="241"/>
      <c r="AJ285" s="168" t="str">
        <f t="shared" si="84"/>
        <v>-</v>
      </c>
      <c r="AK285" s="134"/>
      <c r="AM285" s="785"/>
      <c r="AN285" s="785"/>
      <c r="AO285" s="785"/>
      <c r="AP285" s="785"/>
      <c r="AQ285" s="785"/>
      <c r="AR285" s="785"/>
      <c r="AS285" s="785"/>
      <c r="AT285" s="785"/>
      <c r="AV285" s="865"/>
      <c r="AW285" s="865"/>
      <c r="AX285" s="866"/>
      <c r="AY285" s="866"/>
      <c r="AZ285" s="867"/>
      <c r="BB285" s="793">
        <f t="shared" si="78"/>
        <v>0</v>
      </c>
      <c r="BC285" s="791">
        <f t="shared" si="79"/>
        <v>0</v>
      </c>
      <c r="BF285" s="819"/>
      <c r="BH285" s="793">
        <f t="shared" si="80"/>
        <v>0</v>
      </c>
      <c r="BI285" s="807">
        <f t="shared" si="81"/>
        <v>0</v>
      </c>
      <c r="BQ285" s="791"/>
      <c r="BR285" s="791"/>
      <c r="BS285" s="791"/>
      <c r="BT285" s="791"/>
      <c r="CA285" s="797"/>
      <c r="CB285" s="803"/>
      <c r="CC285" s="804"/>
    </row>
    <row r="286" spans="2:81" x14ac:dyDescent="0.25">
      <c r="B286" s="180"/>
      <c r="C286" s="179"/>
      <c r="D286" s="569"/>
      <c r="E286" s="492"/>
      <c r="F286" s="169"/>
      <c r="N286" s="517"/>
      <c r="O286" s="181"/>
      <c r="P286" s="226"/>
      <c r="Q286" s="179"/>
      <c r="R286" s="165" t="s">
        <v>21</v>
      </c>
      <c r="S286" s="179"/>
      <c r="T286" s="165" t="s">
        <v>56</v>
      </c>
      <c r="U286" s="196" t="str">
        <f t="shared" si="90"/>
        <v>-</v>
      </c>
      <c r="V286" s="168" t="str">
        <f t="shared" si="86"/>
        <v>-</v>
      </c>
      <c r="W286" s="168" t="str">
        <f t="shared" si="87"/>
        <v>-</v>
      </c>
      <c r="X286" s="168" t="str">
        <f t="shared" si="88"/>
        <v>-</v>
      </c>
      <c r="Y286" s="168" t="str">
        <f t="shared" si="89"/>
        <v>-</v>
      </c>
      <c r="AD286" s="608" t="str">
        <f t="shared" si="76"/>
        <v>-</v>
      </c>
      <c r="AE286" s="607" t="str">
        <f t="shared" si="77"/>
        <v>-</v>
      </c>
      <c r="AF286" s="196" t="str">
        <f t="shared" si="85"/>
        <v>-</v>
      </c>
      <c r="AG286" s="168" t="str">
        <f t="shared" si="82"/>
        <v>-</v>
      </c>
      <c r="AH286" s="168" t="str">
        <f t="shared" si="83"/>
        <v>-</v>
      </c>
      <c r="AI286" s="241"/>
      <c r="AJ286" s="168" t="str">
        <f t="shared" si="84"/>
        <v>-</v>
      </c>
      <c r="AK286" s="134"/>
      <c r="AM286" s="785"/>
      <c r="AN286" s="785"/>
      <c r="AO286" s="785"/>
      <c r="AP286" s="785"/>
      <c r="AQ286" s="785"/>
      <c r="AR286" s="785"/>
      <c r="AS286" s="785"/>
      <c r="AT286" s="785"/>
      <c r="AV286" s="865"/>
      <c r="AW286" s="865"/>
      <c r="AX286" s="866"/>
      <c r="AY286" s="866"/>
      <c r="AZ286" s="867"/>
      <c r="BB286" s="793">
        <f t="shared" si="78"/>
        <v>0</v>
      </c>
      <c r="BC286" s="791">
        <f t="shared" si="79"/>
        <v>0</v>
      </c>
      <c r="BF286" s="819"/>
      <c r="BH286" s="793">
        <f t="shared" si="80"/>
        <v>0</v>
      </c>
      <c r="BI286" s="807">
        <f t="shared" si="81"/>
        <v>0</v>
      </c>
      <c r="BQ286" s="791"/>
      <c r="BR286" s="791"/>
      <c r="BS286" s="791"/>
      <c r="BT286" s="791"/>
      <c r="CA286" s="797"/>
      <c r="CB286" s="803"/>
      <c r="CC286" s="804"/>
    </row>
    <row r="287" spans="2:81" x14ac:dyDescent="0.25">
      <c r="B287" s="180"/>
      <c r="C287" s="179"/>
      <c r="D287" s="569"/>
      <c r="E287" s="492"/>
      <c r="F287" s="169"/>
      <c r="N287" s="517"/>
      <c r="O287" s="181"/>
      <c r="P287" s="226"/>
      <c r="Q287" s="179"/>
      <c r="R287" s="165" t="s">
        <v>21</v>
      </c>
      <c r="S287" s="179"/>
      <c r="T287" s="165" t="s">
        <v>56</v>
      </c>
      <c r="U287" s="196" t="str">
        <f t="shared" si="90"/>
        <v>-</v>
      </c>
      <c r="V287" s="168" t="str">
        <f t="shared" si="86"/>
        <v>-</v>
      </c>
      <c r="W287" s="168" t="str">
        <f t="shared" si="87"/>
        <v>-</v>
      </c>
      <c r="X287" s="168" t="str">
        <f t="shared" si="88"/>
        <v>-</v>
      </c>
      <c r="Y287" s="168" t="str">
        <f t="shared" si="89"/>
        <v>-</v>
      </c>
      <c r="AD287" s="608" t="str">
        <f t="shared" si="76"/>
        <v>-</v>
      </c>
      <c r="AE287" s="607" t="str">
        <f t="shared" si="77"/>
        <v>-</v>
      </c>
      <c r="AF287" s="196" t="str">
        <f t="shared" si="85"/>
        <v>-</v>
      </c>
      <c r="AG287" s="168" t="str">
        <f t="shared" si="82"/>
        <v>-</v>
      </c>
      <c r="AH287" s="168" t="str">
        <f t="shared" si="83"/>
        <v>-</v>
      </c>
      <c r="AI287" s="241"/>
      <c r="AJ287" s="168" t="str">
        <f t="shared" si="84"/>
        <v>-</v>
      </c>
      <c r="AK287" s="134"/>
      <c r="AM287" s="785"/>
      <c r="AN287" s="785"/>
      <c r="AO287" s="785"/>
      <c r="AP287" s="785"/>
      <c r="AQ287" s="785"/>
      <c r="AR287" s="785"/>
      <c r="AS287" s="785"/>
      <c r="AT287" s="785"/>
      <c r="AV287" s="865"/>
      <c r="AW287" s="865"/>
      <c r="AX287" s="866"/>
      <c r="AY287" s="866"/>
      <c r="AZ287" s="867"/>
      <c r="BB287" s="793">
        <f t="shared" si="78"/>
        <v>0</v>
      </c>
      <c r="BC287" s="791">
        <f t="shared" si="79"/>
        <v>0</v>
      </c>
      <c r="BF287" s="819"/>
      <c r="BH287" s="793">
        <f t="shared" si="80"/>
        <v>0</v>
      </c>
      <c r="BI287" s="807">
        <f t="shared" si="81"/>
        <v>0</v>
      </c>
      <c r="BQ287" s="791"/>
      <c r="BR287" s="791"/>
      <c r="BS287" s="791"/>
      <c r="BT287" s="791"/>
      <c r="CA287" s="797"/>
      <c r="CB287" s="803"/>
      <c r="CC287" s="804"/>
    </row>
    <row r="288" spans="2:81" x14ac:dyDescent="0.25">
      <c r="B288" s="180"/>
      <c r="C288" s="179"/>
      <c r="D288" s="569"/>
      <c r="E288" s="492"/>
      <c r="F288" s="169"/>
      <c r="N288" s="517"/>
      <c r="O288" s="181"/>
      <c r="P288" s="226"/>
      <c r="Q288" s="179"/>
      <c r="R288" s="165" t="s">
        <v>21</v>
      </c>
      <c r="S288" s="179"/>
      <c r="T288" s="165" t="s">
        <v>56</v>
      </c>
      <c r="U288" s="196" t="str">
        <f t="shared" si="90"/>
        <v>-</v>
      </c>
      <c r="V288" s="168" t="str">
        <f t="shared" si="86"/>
        <v>-</v>
      </c>
      <c r="W288" s="168" t="str">
        <f t="shared" si="87"/>
        <v>-</v>
      </c>
      <c r="X288" s="168" t="str">
        <f t="shared" si="88"/>
        <v>-</v>
      </c>
      <c r="Y288" s="168" t="str">
        <f t="shared" si="89"/>
        <v>-</v>
      </c>
      <c r="AD288" s="608" t="str">
        <f t="shared" si="76"/>
        <v>-</v>
      </c>
      <c r="AE288" s="607" t="str">
        <f t="shared" si="77"/>
        <v>-</v>
      </c>
      <c r="AF288" s="196" t="str">
        <f t="shared" si="85"/>
        <v>-</v>
      </c>
      <c r="AG288" s="168" t="str">
        <f t="shared" si="82"/>
        <v>-</v>
      </c>
      <c r="AH288" s="168" t="str">
        <f t="shared" si="83"/>
        <v>-</v>
      </c>
      <c r="AI288" s="241"/>
      <c r="AJ288" s="168" t="str">
        <f t="shared" si="84"/>
        <v>-</v>
      </c>
      <c r="AK288" s="134"/>
      <c r="AM288" s="785"/>
      <c r="AN288" s="785"/>
      <c r="AO288" s="785"/>
      <c r="AP288" s="785"/>
      <c r="AQ288" s="785"/>
      <c r="AR288" s="785"/>
      <c r="AS288" s="785"/>
      <c r="AT288" s="785"/>
      <c r="AV288" s="865"/>
      <c r="AW288" s="865"/>
      <c r="AX288" s="866"/>
      <c r="AY288" s="866"/>
      <c r="AZ288" s="867"/>
      <c r="BB288" s="793">
        <f t="shared" si="78"/>
        <v>0</v>
      </c>
      <c r="BC288" s="791">
        <f t="shared" si="79"/>
        <v>0</v>
      </c>
      <c r="BF288" s="819"/>
      <c r="BH288" s="793">
        <f t="shared" si="80"/>
        <v>0</v>
      </c>
      <c r="BI288" s="807">
        <f t="shared" si="81"/>
        <v>0</v>
      </c>
      <c r="BQ288" s="791"/>
      <c r="BR288" s="791"/>
      <c r="BS288" s="791"/>
      <c r="BT288" s="791"/>
      <c r="CA288" s="797"/>
      <c r="CB288" s="803"/>
      <c r="CC288" s="804"/>
    </row>
    <row r="289" spans="2:81" x14ac:dyDescent="0.25">
      <c r="B289" s="180"/>
      <c r="C289" s="179"/>
      <c r="D289" s="569"/>
      <c r="E289" s="492"/>
      <c r="F289" s="169"/>
      <c r="N289" s="517"/>
      <c r="O289" s="181"/>
      <c r="P289" s="226"/>
      <c r="Q289" s="179"/>
      <c r="R289" s="165" t="s">
        <v>21</v>
      </c>
      <c r="S289" s="179"/>
      <c r="T289" s="165" t="s">
        <v>56</v>
      </c>
      <c r="U289" s="196" t="str">
        <f t="shared" si="90"/>
        <v>-</v>
      </c>
      <c r="V289" s="168" t="str">
        <f t="shared" si="86"/>
        <v>-</v>
      </c>
      <c r="W289" s="168" t="str">
        <f t="shared" si="87"/>
        <v>-</v>
      </c>
      <c r="X289" s="168" t="str">
        <f t="shared" si="88"/>
        <v>-</v>
      </c>
      <c r="Y289" s="168" t="str">
        <f t="shared" si="89"/>
        <v>-</v>
      </c>
      <c r="AD289" s="608" t="str">
        <f t="shared" si="76"/>
        <v>-</v>
      </c>
      <c r="AE289" s="607" t="str">
        <f t="shared" si="77"/>
        <v>-</v>
      </c>
      <c r="AF289" s="196" t="str">
        <f t="shared" si="85"/>
        <v>-</v>
      </c>
      <c r="AG289" s="168" t="str">
        <f t="shared" si="82"/>
        <v>-</v>
      </c>
      <c r="AH289" s="168" t="str">
        <f t="shared" si="83"/>
        <v>-</v>
      </c>
      <c r="AI289" s="241"/>
      <c r="AJ289" s="168" t="str">
        <f t="shared" si="84"/>
        <v>-</v>
      </c>
      <c r="AK289" s="134"/>
      <c r="AM289" s="785"/>
      <c r="AN289" s="785"/>
      <c r="AO289" s="785"/>
      <c r="AP289" s="785"/>
      <c r="AQ289" s="785"/>
      <c r="AR289" s="785"/>
      <c r="AS289" s="785"/>
      <c r="AT289" s="785"/>
      <c r="AV289" s="865"/>
      <c r="AW289" s="865"/>
      <c r="AX289" s="866"/>
      <c r="AY289" s="866"/>
      <c r="AZ289" s="867"/>
      <c r="BB289" s="793">
        <f t="shared" si="78"/>
        <v>0</v>
      </c>
      <c r="BC289" s="791">
        <f t="shared" si="79"/>
        <v>0</v>
      </c>
      <c r="BF289" s="819"/>
      <c r="BH289" s="793">
        <f t="shared" si="80"/>
        <v>0</v>
      </c>
      <c r="BI289" s="807">
        <f t="shared" si="81"/>
        <v>0</v>
      </c>
      <c r="BQ289" s="791"/>
      <c r="BR289" s="791"/>
      <c r="BS289" s="791"/>
      <c r="BT289" s="791"/>
      <c r="CA289" s="797"/>
      <c r="CB289" s="803"/>
      <c r="CC289" s="804"/>
    </row>
    <row r="290" spans="2:81" x14ac:dyDescent="0.25">
      <c r="B290" s="180"/>
      <c r="C290" s="179"/>
      <c r="D290" s="569"/>
      <c r="E290" s="492"/>
      <c r="F290" s="169"/>
      <c r="N290" s="517"/>
      <c r="O290" s="181"/>
      <c r="P290" s="226"/>
      <c r="Q290" s="179"/>
      <c r="R290" s="165" t="s">
        <v>21</v>
      </c>
      <c r="S290" s="179"/>
      <c r="T290" s="165" t="s">
        <v>56</v>
      </c>
      <c r="U290" s="196" t="str">
        <f t="shared" si="90"/>
        <v>-</v>
      </c>
      <c r="V290" s="168" t="str">
        <f t="shared" si="86"/>
        <v>-</v>
      </c>
      <c r="W290" s="168" t="str">
        <f t="shared" si="87"/>
        <v>-</v>
      </c>
      <c r="X290" s="168" t="str">
        <f t="shared" si="88"/>
        <v>-</v>
      </c>
      <c r="Y290" s="168" t="str">
        <f t="shared" si="89"/>
        <v>-</v>
      </c>
      <c r="AD290" s="608" t="str">
        <f t="shared" si="76"/>
        <v>-</v>
      </c>
      <c r="AE290" s="607" t="str">
        <f t="shared" si="77"/>
        <v>-</v>
      </c>
      <c r="AF290" s="196" t="str">
        <f t="shared" si="85"/>
        <v>-</v>
      </c>
      <c r="AG290" s="168" t="str">
        <f t="shared" si="82"/>
        <v>-</v>
      </c>
      <c r="AH290" s="168" t="str">
        <f t="shared" si="83"/>
        <v>-</v>
      </c>
      <c r="AI290" s="241"/>
      <c r="AJ290" s="168" t="str">
        <f t="shared" si="84"/>
        <v>-</v>
      </c>
      <c r="AK290" s="134"/>
      <c r="AM290" s="785"/>
      <c r="AN290" s="785"/>
      <c r="AO290" s="785"/>
      <c r="AP290" s="785"/>
      <c r="AQ290" s="785"/>
      <c r="AR290" s="785"/>
      <c r="AS290" s="785"/>
      <c r="AT290" s="785"/>
      <c r="AV290" s="865"/>
      <c r="AW290" s="865"/>
      <c r="AX290" s="866"/>
      <c r="AY290" s="866"/>
      <c r="AZ290" s="867"/>
      <c r="BB290" s="793">
        <f t="shared" si="78"/>
        <v>0</v>
      </c>
      <c r="BC290" s="791">
        <f t="shared" si="79"/>
        <v>0</v>
      </c>
      <c r="BF290" s="819"/>
      <c r="BH290" s="793">
        <f t="shared" si="80"/>
        <v>0</v>
      </c>
      <c r="BI290" s="807">
        <f t="shared" si="81"/>
        <v>0</v>
      </c>
      <c r="BQ290" s="791"/>
      <c r="BR290" s="791"/>
      <c r="BS290" s="791"/>
      <c r="BT290" s="791"/>
      <c r="CA290" s="797"/>
      <c r="CB290" s="803"/>
      <c r="CC290" s="804"/>
    </row>
    <row r="291" spans="2:81" x14ac:dyDescent="0.25">
      <c r="B291" s="180"/>
      <c r="C291" s="179"/>
      <c r="D291" s="569"/>
      <c r="E291" s="492"/>
      <c r="F291" s="169"/>
      <c r="N291" s="517"/>
      <c r="O291" s="181"/>
      <c r="P291" s="226"/>
      <c r="Q291" s="179"/>
      <c r="R291" s="165" t="s">
        <v>21</v>
      </c>
      <c r="S291" s="179"/>
      <c r="T291" s="165" t="s">
        <v>56</v>
      </c>
      <c r="U291" s="196" t="str">
        <f t="shared" si="90"/>
        <v>-</v>
      </c>
      <c r="V291" s="168" t="str">
        <f t="shared" si="86"/>
        <v>-</v>
      </c>
      <c r="W291" s="168" t="str">
        <f t="shared" si="87"/>
        <v>-</v>
      </c>
      <c r="X291" s="168" t="str">
        <f t="shared" si="88"/>
        <v>-</v>
      </c>
      <c r="Y291" s="168" t="str">
        <f t="shared" si="89"/>
        <v>-</v>
      </c>
      <c r="AD291" s="608" t="str">
        <f t="shared" si="76"/>
        <v>-</v>
      </c>
      <c r="AE291" s="607" t="str">
        <f t="shared" si="77"/>
        <v>-</v>
      </c>
      <c r="AF291" s="196" t="str">
        <f t="shared" si="85"/>
        <v>-</v>
      </c>
      <c r="AG291" s="168" t="str">
        <f t="shared" si="82"/>
        <v>-</v>
      </c>
      <c r="AH291" s="168" t="str">
        <f t="shared" si="83"/>
        <v>-</v>
      </c>
      <c r="AI291" s="241"/>
      <c r="AJ291" s="168" t="str">
        <f t="shared" si="84"/>
        <v>-</v>
      </c>
      <c r="AK291" s="134"/>
      <c r="AM291" s="785"/>
      <c r="AN291" s="785"/>
      <c r="AO291" s="785"/>
      <c r="AP291" s="785"/>
      <c r="AQ291" s="785"/>
      <c r="AR291" s="785"/>
      <c r="AS291" s="785"/>
      <c r="AT291" s="785"/>
      <c r="AV291" s="865"/>
      <c r="AW291" s="865"/>
      <c r="AX291" s="866"/>
      <c r="AY291" s="866"/>
      <c r="AZ291" s="867"/>
      <c r="BB291" s="793">
        <f t="shared" si="78"/>
        <v>0</v>
      </c>
      <c r="BC291" s="791">
        <f t="shared" si="79"/>
        <v>0</v>
      </c>
      <c r="BF291" s="819"/>
      <c r="BH291" s="793">
        <f t="shared" si="80"/>
        <v>0</v>
      </c>
      <c r="BI291" s="807">
        <f t="shared" si="81"/>
        <v>0</v>
      </c>
      <c r="BQ291" s="791"/>
      <c r="BR291" s="791"/>
      <c r="BS291" s="791"/>
      <c r="BT291" s="791"/>
      <c r="CA291" s="797"/>
      <c r="CB291" s="803"/>
      <c r="CC291" s="804"/>
    </row>
    <row r="292" spans="2:81" x14ac:dyDescent="0.25">
      <c r="B292" s="180"/>
      <c r="C292" s="179"/>
      <c r="D292" s="569"/>
      <c r="E292" s="492"/>
      <c r="F292" s="169"/>
      <c r="N292" s="517"/>
      <c r="O292" s="181"/>
      <c r="P292" s="226"/>
      <c r="Q292" s="179"/>
      <c r="R292" s="165" t="s">
        <v>21</v>
      </c>
      <c r="S292" s="179"/>
      <c r="T292" s="165" t="s">
        <v>56</v>
      </c>
      <c r="U292" s="196" t="str">
        <f t="shared" si="90"/>
        <v>-</v>
      </c>
      <c r="V292" s="168" t="str">
        <f t="shared" si="86"/>
        <v>-</v>
      </c>
      <c r="W292" s="168" t="str">
        <f t="shared" si="87"/>
        <v>-</v>
      </c>
      <c r="X292" s="168" t="str">
        <f t="shared" si="88"/>
        <v>-</v>
      </c>
      <c r="Y292" s="168" t="str">
        <f t="shared" si="89"/>
        <v>-</v>
      </c>
      <c r="AD292" s="608" t="str">
        <f t="shared" si="76"/>
        <v>-</v>
      </c>
      <c r="AE292" s="607" t="str">
        <f t="shared" si="77"/>
        <v>-</v>
      </c>
      <c r="AF292" s="196" t="str">
        <f t="shared" si="85"/>
        <v>-</v>
      </c>
      <c r="AG292" s="168" t="str">
        <f t="shared" si="82"/>
        <v>-</v>
      </c>
      <c r="AH292" s="168" t="str">
        <f t="shared" si="83"/>
        <v>-</v>
      </c>
      <c r="AI292" s="241"/>
      <c r="AJ292" s="168" t="str">
        <f t="shared" si="84"/>
        <v>-</v>
      </c>
      <c r="AK292" s="134"/>
      <c r="AM292" s="785"/>
      <c r="AN292" s="785"/>
      <c r="AO292" s="785"/>
      <c r="AP292" s="785"/>
      <c r="AQ292" s="785"/>
      <c r="AR292" s="785"/>
      <c r="AS292" s="785"/>
      <c r="AT292" s="785"/>
      <c r="AV292" s="865"/>
      <c r="AW292" s="865"/>
      <c r="AX292" s="866"/>
      <c r="AY292" s="866"/>
      <c r="AZ292" s="867"/>
      <c r="BB292" s="793">
        <f t="shared" si="78"/>
        <v>0</v>
      </c>
      <c r="BC292" s="791">
        <f t="shared" si="79"/>
        <v>0</v>
      </c>
      <c r="BF292" s="819"/>
      <c r="BH292" s="793">
        <f t="shared" si="80"/>
        <v>0</v>
      </c>
      <c r="BI292" s="807">
        <f t="shared" si="81"/>
        <v>0</v>
      </c>
      <c r="BQ292" s="791"/>
      <c r="BR292" s="791"/>
      <c r="BS292" s="791"/>
      <c r="BT292" s="791"/>
      <c r="CA292" s="797"/>
      <c r="CB292" s="803"/>
      <c r="CC292" s="804"/>
    </row>
    <row r="293" spans="2:81" x14ac:dyDescent="0.25">
      <c r="B293" s="180"/>
      <c r="C293" s="179"/>
      <c r="D293" s="569"/>
      <c r="E293" s="492"/>
      <c r="F293" s="169"/>
      <c r="N293" s="517"/>
      <c r="O293" s="181"/>
      <c r="P293" s="226"/>
      <c r="Q293" s="179"/>
      <c r="R293" s="165" t="s">
        <v>21</v>
      </c>
      <c r="S293" s="179"/>
      <c r="T293" s="165" t="s">
        <v>56</v>
      </c>
      <c r="U293" s="196" t="str">
        <f t="shared" si="90"/>
        <v>-</v>
      </c>
      <c r="V293" s="168" t="str">
        <f t="shared" si="86"/>
        <v>-</v>
      </c>
      <c r="W293" s="168" t="str">
        <f t="shared" si="87"/>
        <v>-</v>
      </c>
      <c r="X293" s="168" t="str">
        <f t="shared" si="88"/>
        <v>-</v>
      </c>
      <c r="Y293" s="168" t="str">
        <f t="shared" si="89"/>
        <v>-</v>
      </c>
      <c r="AD293" s="608" t="str">
        <f t="shared" si="76"/>
        <v>-</v>
      </c>
      <c r="AE293" s="607" t="str">
        <f t="shared" si="77"/>
        <v>-</v>
      </c>
      <c r="AF293" s="196" t="str">
        <f t="shared" si="85"/>
        <v>-</v>
      </c>
      <c r="AG293" s="168" t="str">
        <f t="shared" si="82"/>
        <v>-</v>
      </c>
      <c r="AH293" s="168" t="str">
        <f t="shared" si="83"/>
        <v>-</v>
      </c>
      <c r="AI293" s="241"/>
      <c r="AJ293" s="168" t="str">
        <f t="shared" si="84"/>
        <v>-</v>
      </c>
      <c r="AK293" s="134"/>
      <c r="AM293" s="785"/>
      <c r="AN293" s="785"/>
      <c r="AO293" s="785"/>
      <c r="AP293" s="785"/>
      <c r="AQ293" s="785"/>
      <c r="AR293" s="785"/>
      <c r="AS293" s="785"/>
      <c r="AT293" s="785"/>
      <c r="AV293" s="865"/>
      <c r="AW293" s="865"/>
      <c r="AX293" s="866"/>
      <c r="AY293" s="866"/>
      <c r="AZ293" s="867"/>
      <c r="BB293" s="793">
        <f t="shared" si="78"/>
        <v>0</v>
      </c>
      <c r="BC293" s="791">
        <f t="shared" si="79"/>
        <v>0</v>
      </c>
      <c r="BF293" s="819"/>
      <c r="BH293" s="793">
        <f t="shared" si="80"/>
        <v>0</v>
      </c>
      <c r="BI293" s="807">
        <f t="shared" si="81"/>
        <v>0</v>
      </c>
      <c r="BQ293" s="791"/>
      <c r="BR293" s="791"/>
      <c r="BS293" s="791"/>
      <c r="BT293" s="791"/>
      <c r="CA293" s="797"/>
      <c r="CB293" s="803"/>
      <c r="CC293" s="804"/>
    </row>
    <row r="294" spans="2:81" x14ac:dyDescent="0.25">
      <c r="B294" s="180"/>
      <c r="C294" s="179"/>
      <c r="D294" s="569"/>
      <c r="E294" s="492"/>
      <c r="F294" s="169"/>
      <c r="N294" s="517"/>
      <c r="O294" s="181"/>
      <c r="P294" s="226"/>
      <c r="Q294" s="179"/>
      <c r="R294" s="165" t="s">
        <v>21</v>
      </c>
      <c r="S294" s="179"/>
      <c r="T294" s="165" t="s">
        <v>56</v>
      </c>
      <c r="U294" s="196" t="str">
        <f t="shared" si="90"/>
        <v>-</v>
      </c>
      <c r="V294" s="168" t="str">
        <f t="shared" si="86"/>
        <v>-</v>
      </c>
      <c r="W294" s="168" t="str">
        <f t="shared" si="87"/>
        <v>-</v>
      </c>
      <c r="X294" s="168" t="str">
        <f t="shared" si="88"/>
        <v>-</v>
      </c>
      <c r="Y294" s="168" t="str">
        <f t="shared" si="89"/>
        <v>-</v>
      </c>
      <c r="AD294" s="608" t="str">
        <f t="shared" si="76"/>
        <v>-</v>
      </c>
      <c r="AE294" s="607" t="str">
        <f t="shared" si="77"/>
        <v>-</v>
      </c>
      <c r="AF294" s="196" t="str">
        <f t="shared" si="85"/>
        <v>-</v>
      </c>
      <c r="AG294" s="168" t="str">
        <f t="shared" si="82"/>
        <v>-</v>
      </c>
      <c r="AH294" s="168" t="str">
        <f t="shared" si="83"/>
        <v>-</v>
      </c>
      <c r="AI294" s="241"/>
      <c r="AJ294" s="168" t="str">
        <f t="shared" si="84"/>
        <v>-</v>
      </c>
      <c r="AK294" s="134"/>
      <c r="AM294" s="785"/>
      <c r="AN294" s="785"/>
      <c r="AO294" s="785"/>
      <c r="AP294" s="785"/>
      <c r="AQ294" s="785"/>
      <c r="AR294" s="785"/>
      <c r="AS294" s="785"/>
      <c r="AT294" s="785"/>
      <c r="AV294" s="865"/>
      <c r="AW294" s="865"/>
      <c r="AX294" s="866"/>
      <c r="AY294" s="866"/>
      <c r="AZ294" s="867"/>
      <c r="BB294" s="793">
        <f t="shared" si="78"/>
        <v>0</v>
      </c>
      <c r="BC294" s="791">
        <f t="shared" si="79"/>
        <v>0</v>
      </c>
      <c r="BF294" s="819"/>
      <c r="BH294" s="793">
        <f t="shared" si="80"/>
        <v>0</v>
      </c>
      <c r="BI294" s="807">
        <f t="shared" si="81"/>
        <v>0</v>
      </c>
      <c r="BQ294" s="791"/>
      <c r="BR294" s="791"/>
      <c r="BS294" s="791"/>
      <c r="BT294" s="791"/>
      <c r="CA294" s="797"/>
      <c r="CB294" s="803"/>
      <c r="CC294" s="804"/>
    </row>
    <row r="295" spans="2:81" x14ac:dyDescent="0.25">
      <c r="B295" s="180"/>
      <c r="C295" s="179"/>
      <c r="D295" s="569"/>
      <c r="E295" s="492"/>
      <c r="F295" s="169"/>
      <c r="N295" s="517"/>
      <c r="O295" s="181"/>
      <c r="P295" s="226"/>
      <c r="Q295" s="179"/>
      <c r="R295" s="165" t="s">
        <v>21</v>
      </c>
      <c r="S295" s="179"/>
      <c r="T295" s="165" t="s">
        <v>56</v>
      </c>
      <c r="U295" s="196" t="str">
        <f t="shared" si="90"/>
        <v>-</v>
      </c>
      <c r="V295" s="168" t="str">
        <f t="shared" si="86"/>
        <v>-</v>
      </c>
      <c r="W295" s="168" t="str">
        <f t="shared" si="87"/>
        <v>-</v>
      </c>
      <c r="X295" s="168" t="str">
        <f t="shared" si="88"/>
        <v>-</v>
      </c>
      <c r="Y295" s="168" t="str">
        <f t="shared" si="89"/>
        <v>-</v>
      </c>
      <c r="AD295" s="608" t="str">
        <f t="shared" si="76"/>
        <v>-</v>
      </c>
      <c r="AE295" s="607" t="str">
        <f t="shared" si="77"/>
        <v>-</v>
      </c>
      <c r="AF295" s="196" t="str">
        <f t="shared" si="85"/>
        <v>-</v>
      </c>
      <c r="AG295" s="168" t="str">
        <f t="shared" si="82"/>
        <v>-</v>
      </c>
      <c r="AH295" s="168" t="str">
        <f t="shared" si="83"/>
        <v>-</v>
      </c>
      <c r="AI295" s="241"/>
      <c r="AJ295" s="168" t="str">
        <f t="shared" si="84"/>
        <v>-</v>
      </c>
      <c r="AK295" s="134"/>
      <c r="AM295" s="785"/>
      <c r="AN295" s="785"/>
      <c r="AO295" s="785"/>
      <c r="AP295" s="785"/>
      <c r="AQ295" s="785"/>
      <c r="AR295" s="785"/>
      <c r="AS295" s="785"/>
      <c r="AT295" s="785"/>
      <c r="AV295" s="865"/>
      <c r="AW295" s="865"/>
      <c r="AX295" s="866"/>
      <c r="AY295" s="866"/>
      <c r="AZ295" s="867"/>
      <c r="BB295" s="793">
        <f t="shared" si="78"/>
        <v>0</v>
      </c>
      <c r="BC295" s="791">
        <f t="shared" si="79"/>
        <v>0</v>
      </c>
      <c r="BF295" s="819"/>
      <c r="BH295" s="793">
        <f t="shared" si="80"/>
        <v>0</v>
      </c>
      <c r="BI295" s="807">
        <f t="shared" si="81"/>
        <v>0</v>
      </c>
      <c r="BQ295" s="791"/>
      <c r="BR295" s="791"/>
      <c r="BS295" s="791"/>
      <c r="BT295" s="791"/>
      <c r="CA295" s="797"/>
      <c r="CB295" s="803"/>
      <c r="CC295" s="804"/>
    </row>
    <row r="296" spans="2:81" x14ac:dyDescent="0.25">
      <c r="B296" s="180"/>
      <c r="C296" s="179"/>
      <c r="D296" s="569"/>
      <c r="E296" s="492"/>
      <c r="F296" s="169"/>
      <c r="N296" s="517"/>
      <c r="O296" s="181"/>
      <c r="P296" s="226"/>
      <c r="Q296" s="179"/>
      <c r="R296" s="165" t="s">
        <v>21</v>
      </c>
      <c r="S296" s="179"/>
      <c r="T296" s="165" t="s">
        <v>56</v>
      </c>
      <c r="U296" s="196" t="str">
        <f t="shared" si="90"/>
        <v>-</v>
      </c>
      <c r="V296" s="168" t="str">
        <f t="shared" si="86"/>
        <v>-</v>
      </c>
      <c r="W296" s="168" t="str">
        <f t="shared" si="87"/>
        <v>-</v>
      </c>
      <c r="X296" s="168" t="str">
        <f t="shared" si="88"/>
        <v>-</v>
      </c>
      <c r="Y296" s="168" t="str">
        <f t="shared" si="89"/>
        <v>-</v>
      </c>
      <c r="AD296" s="608" t="str">
        <f t="shared" si="76"/>
        <v>-</v>
      </c>
      <c r="AE296" s="607" t="str">
        <f t="shared" si="77"/>
        <v>-</v>
      </c>
      <c r="AF296" s="196" t="str">
        <f t="shared" si="85"/>
        <v>-</v>
      </c>
      <c r="AG296" s="168" t="str">
        <f t="shared" si="82"/>
        <v>-</v>
      </c>
      <c r="AH296" s="168" t="str">
        <f t="shared" si="83"/>
        <v>-</v>
      </c>
      <c r="AI296" s="241"/>
      <c r="AJ296" s="168" t="str">
        <f t="shared" si="84"/>
        <v>-</v>
      </c>
      <c r="AK296" s="134"/>
      <c r="AM296" s="785"/>
      <c r="AN296" s="785"/>
      <c r="AO296" s="785"/>
      <c r="AP296" s="785"/>
      <c r="AQ296" s="785"/>
      <c r="AR296" s="785"/>
      <c r="AS296" s="785"/>
      <c r="AT296" s="785"/>
      <c r="AV296" s="865"/>
      <c r="AW296" s="865"/>
      <c r="AX296" s="866"/>
      <c r="AY296" s="866"/>
      <c r="AZ296" s="867"/>
      <c r="BB296" s="793">
        <f t="shared" si="78"/>
        <v>0</v>
      </c>
      <c r="BC296" s="791">
        <f t="shared" si="79"/>
        <v>0</v>
      </c>
      <c r="BF296" s="819"/>
      <c r="BH296" s="793">
        <f t="shared" si="80"/>
        <v>0</v>
      </c>
      <c r="BI296" s="807">
        <f t="shared" si="81"/>
        <v>0</v>
      </c>
      <c r="BQ296" s="791"/>
      <c r="BR296" s="791"/>
      <c r="BS296" s="791"/>
      <c r="BT296" s="791"/>
      <c r="CA296" s="797"/>
      <c r="CB296" s="803"/>
      <c r="CC296" s="804"/>
    </row>
    <row r="297" spans="2:81" x14ac:dyDescent="0.25">
      <c r="B297" s="180"/>
      <c r="C297" s="179"/>
      <c r="D297" s="569"/>
      <c r="E297" s="492"/>
      <c r="F297" s="169"/>
      <c r="N297" s="517"/>
      <c r="O297" s="181"/>
      <c r="P297" s="226"/>
      <c r="Q297" s="179"/>
      <c r="R297" s="165" t="s">
        <v>21</v>
      </c>
      <c r="S297" s="179"/>
      <c r="T297" s="165" t="s">
        <v>56</v>
      </c>
      <c r="U297" s="196" t="str">
        <f t="shared" si="90"/>
        <v>-</v>
      </c>
      <c r="V297" s="168" t="str">
        <f t="shared" si="86"/>
        <v>-</v>
      </c>
      <c r="W297" s="168" t="str">
        <f t="shared" si="87"/>
        <v>-</v>
      </c>
      <c r="X297" s="168" t="str">
        <f t="shared" si="88"/>
        <v>-</v>
      </c>
      <c r="Y297" s="168" t="str">
        <f t="shared" si="89"/>
        <v>-</v>
      </c>
      <c r="AD297" s="608" t="str">
        <f t="shared" ref="AD297:AD300" si="91">IF(AM294="", "-", AM294)</f>
        <v>-</v>
      </c>
      <c r="AE297" s="607" t="str">
        <f t="shared" ref="AE297:AE300" si="92">IF(AT294="", "-", AT294)</f>
        <v>-</v>
      </c>
      <c r="AF297" s="196" t="str">
        <f t="shared" ref="AF297:AF300" si="93">IF(ISNUMBER(AE297), HOUR(AD297), "-")</f>
        <v>-</v>
      </c>
      <c r="AG297" s="168" t="str">
        <f t="shared" ref="AG297:AG300" si="94">IF(AF297=$Q$3, AE297, "-")</f>
        <v>-</v>
      </c>
      <c r="AH297" s="168" t="str">
        <f t="shared" ref="AH297:AH300" si="95">IF(AF297=$R$3, AE297, "-")</f>
        <v>-</v>
      </c>
      <c r="AI297" s="241"/>
      <c r="AJ297" s="168" t="str">
        <f t="shared" ref="AJ297:AJ300" si="96">IF(AF297=$T$3, AE297, "-")</f>
        <v>-</v>
      </c>
      <c r="AM297" s="785"/>
      <c r="AN297" s="785"/>
      <c r="AO297" s="785"/>
      <c r="AP297" s="785"/>
      <c r="AQ297" s="785"/>
      <c r="AR297" s="785"/>
      <c r="AS297" s="785"/>
      <c r="AT297" s="785"/>
      <c r="AV297" s="865"/>
      <c r="AW297" s="865"/>
      <c r="AX297" s="866"/>
      <c r="AY297" s="866"/>
      <c r="AZ297" s="867"/>
      <c r="BB297" s="793">
        <f t="shared" si="78"/>
        <v>0</v>
      </c>
      <c r="BC297" s="791">
        <f t="shared" si="79"/>
        <v>0</v>
      </c>
      <c r="BF297" s="819"/>
      <c r="BH297" s="793">
        <f t="shared" si="80"/>
        <v>0</v>
      </c>
      <c r="BI297" s="807">
        <f t="shared" si="81"/>
        <v>0</v>
      </c>
      <c r="BQ297" s="791"/>
      <c r="BR297" s="791"/>
      <c r="BS297" s="791"/>
      <c r="BT297" s="791"/>
      <c r="CA297" s="797"/>
      <c r="CB297" s="803"/>
      <c r="CC297" s="804"/>
    </row>
    <row r="298" spans="2:81" x14ac:dyDescent="0.25">
      <c r="B298" s="180"/>
      <c r="C298" s="179"/>
      <c r="D298" s="569"/>
      <c r="E298" s="492"/>
      <c r="F298" s="169"/>
      <c r="N298" s="517"/>
      <c r="O298" s="181"/>
      <c r="P298" s="226"/>
      <c r="Q298" s="179"/>
      <c r="R298" s="165" t="s">
        <v>21</v>
      </c>
      <c r="S298" s="179"/>
      <c r="T298" s="165" t="s">
        <v>56</v>
      </c>
      <c r="U298" s="196" t="str">
        <f t="shared" si="90"/>
        <v>-</v>
      </c>
      <c r="V298" s="168" t="str">
        <f t="shared" si="86"/>
        <v>-</v>
      </c>
      <c r="W298" s="168" t="str">
        <f t="shared" si="87"/>
        <v>-</v>
      </c>
      <c r="X298" s="168" t="str">
        <f t="shared" si="88"/>
        <v>-</v>
      </c>
      <c r="Y298" s="168" t="str">
        <f t="shared" si="89"/>
        <v>-</v>
      </c>
      <c r="AD298" s="608" t="str">
        <f t="shared" si="91"/>
        <v>-</v>
      </c>
      <c r="AE298" s="607" t="str">
        <f t="shared" si="92"/>
        <v>-</v>
      </c>
      <c r="AF298" s="196" t="str">
        <f t="shared" si="93"/>
        <v>-</v>
      </c>
      <c r="AG298" s="168" t="str">
        <f t="shared" si="94"/>
        <v>-</v>
      </c>
      <c r="AH298" s="168" t="str">
        <f t="shared" si="95"/>
        <v>-</v>
      </c>
      <c r="AI298" s="241"/>
      <c r="AJ298" s="168" t="str">
        <f t="shared" si="96"/>
        <v>-</v>
      </c>
      <c r="AM298" s="785"/>
      <c r="AN298" s="785"/>
      <c r="AO298" s="785"/>
      <c r="AP298" s="785"/>
      <c r="AQ298" s="785"/>
      <c r="AR298" s="785"/>
      <c r="AS298" s="785"/>
      <c r="AT298" s="785"/>
      <c r="AV298" s="865"/>
      <c r="AW298" s="865"/>
      <c r="AX298" s="866"/>
      <c r="AY298" s="866"/>
      <c r="AZ298" s="867"/>
      <c r="BB298" s="793">
        <f t="shared" si="78"/>
        <v>0</v>
      </c>
      <c r="BC298" s="791">
        <f t="shared" si="79"/>
        <v>0</v>
      </c>
      <c r="BF298" s="819"/>
      <c r="BH298" s="793">
        <f t="shared" si="80"/>
        <v>0</v>
      </c>
      <c r="BI298" s="807">
        <f t="shared" si="81"/>
        <v>0</v>
      </c>
      <c r="BQ298" s="791"/>
      <c r="BR298" s="791"/>
      <c r="BS298" s="791"/>
      <c r="BT298" s="791"/>
      <c r="CA298" s="797"/>
      <c r="CB298" s="803"/>
      <c r="CC298" s="804"/>
    </row>
    <row r="299" spans="2:81" x14ac:dyDescent="0.25">
      <c r="B299" s="180"/>
      <c r="C299" s="179"/>
      <c r="D299" s="569"/>
      <c r="E299" s="492"/>
      <c r="F299" s="169"/>
      <c r="N299" s="517"/>
      <c r="O299" s="181"/>
      <c r="P299" s="226"/>
      <c r="Q299" s="179"/>
      <c r="R299" s="165" t="s">
        <v>21</v>
      </c>
      <c r="S299" s="179"/>
      <c r="T299" s="165" t="s">
        <v>56</v>
      </c>
      <c r="U299" s="196" t="str">
        <f t="shared" si="90"/>
        <v>-</v>
      </c>
      <c r="V299" s="168" t="str">
        <f t="shared" si="86"/>
        <v>-</v>
      </c>
      <c r="W299" s="168" t="str">
        <f t="shared" si="87"/>
        <v>-</v>
      </c>
      <c r="X299" s="168" t="str">
        <f t="shared" si="88"/>
        <v>-</v>
      </c>
      <c r="Y299" s="168" t="str">
        <f t="shared" si="89"/>
        <v>-</v>
      </c>
      <c r="AD299" s="608" t="str">
        <f t="shared" si="91"/>
        <v>-</v>
      </c>
      <c r="AE299" s="607" t="str">
        <f t="shared" si="92"/>
        <v>-</v>
      </c>
      <c r="AF299" s="196" t="str">
        <f t="shared" si="93"/>
        <v>-</v>
      </c>
      <c r="AG299" s="168" t="str">
        <f t="shared" si="94"/>
        <v>-</v>
      </c>
      <c r="AH299" s="168" t="str">
        <f t="shared" si="95"/>
        <v>-</v>
      </c>
      <c r="AI299" s="241"/>
      <c r="AJ299" s="168" t="str">
        <f t="shared" si="96"/>
        <v>-</v>
      </c>
      <c r="AM299" s="785"/>
      <c r="AN299" s="785"/>
      <c r="AO299" s="785"/>
      <c r="AP299" s="785"/>
      <c r="AQ299" s="785"/>
      <c r="AR299" s="785"/>
      <c r="AS299" s="785"/>
      <c r="AT299" s="785"/>
      <c r="AV299" s="865"/>
      <c r="AW299" s="865"/>
      <c r="AX299" s="866"/>
      <c r="AY299" s="866"/>
      <c r="AZ299" s="867"/>
      <c r="BB299" s="793">
        <f t="shared" si="78"/>
        <v>0</v>
      </c>
      <c r="BC299" s="791">
        <f t="shared" si="79"/>
        <v>0</v>
      </c>
      <c r="BF299" s="819"/>
      <c r="BH299" s="793">
        <f t="shared" si="80"/>
        <v>0</v>
      </c>
      <c r="BI299" s="807">
        <f t="shared" si="81"/>
        <v>0</v>
      </c>
      <c r="BQ299" s="791"/>
      <c r="BR299" s="791"/>
      <c r="BS299" s="791"/>
      <c r="BT299" s="791"/>
      <c r="CA299" s="797"/>
      <c r="CB299" s="803"/>
      <c r="CC299" s="804"/>
    </row>
    <row r="300" spans="2:81" x14ac:dyDescent="0.25">
      <c r="B300" s="180"/>
      <c r="C300" s="179"/>
      <c r="D300" s="569"/>
      <c r="E300" s="492"/>
      <c r="F300" s="169"/>
      <c r="N300" s="517"/>
      <c r="O300" s="181"/>
      <c r="P300" s="226"/>
      <c r="Q300" s="179"/>
      <c r="R300" s="165" t="s">
        <v>21</v>
      </c>
      <c r="S300" s="179"/>
      <c r="T300" s="165" t="s">
        <v>56</v>
      </c>
      <c r="U300" s="196" t="str">
        <f t="shared" si="90"/>
        <v>-</v>
      </c>
      <c r="V300" s="168" t="str">
        <f t="shared" si="86"/>
        <v>-</v>
      </c>
      <c r="W300" s="168" t="str">
        <f t="shared" si="87"/>
        <v>-</v>
      </c>
      <c r="X300" s="168" t="str">
        <f t="shared" si="88"/>
        <v>-</v>
      </c>
      <c r="Y300" s="168" t="str">
        <f t="shared" si="89"/>
        <v>-</v>
      </c>
      <c r="AD300" s="608" t="str">
        <f t="shared" si="91"/>
        <v>-</v>
      </c>
      <c r="AE300" s="607" t="str">
        <f t="shared" si="92"/>
        <v>-</v>
      </c>
      <c r="AF300" s="196" t="str">
        <f t="shared" si="93"/>
        <v>-</v>
      </c>
      <c r="AG300" s="168" t="str">
        <f t="shared" si="94"/>
        <v>-</v>
      </c>
      <c r="AH300" s="168" t="str">
        <f t="shared" si="95"/>
        <v>-</v>
      </c>
      <c r="AI300" s="241"/>
      <c r="AJ300" s="168" t="str">
        <f t="shared" si="96"/>
        <v>-</v>
      </c>
      <c r="AM300" s="785"/>
      <c r="AN300" s="785"/>
      <c r="AO300" s="785"/>
      <c r="AP300" s="785"/>
      <c r="AQ300" s="785"/>
      <c r="AR300" s="785"/>
      <c r="AS300" s="785"/>
      <c r="AT300" s="785"/>
      <c r="AV300" s="865"/>
      <c r="AW300" s="865"/>
      <c r="AX300" s="866"/>
      <c r="AY300" s="866"/>
      <c r="AZ300" s="867"/>
      <c r="BB300" s="793">
        <f t="shared" si="78"/>
        <v>0</v>
      </c>
      <c r="BC300" s="791">
        <f t="shared" si="79"/>
        <v>0</v>
      </c>
      <c r="BF300" s="819"/>
      <c r="BH300" s="793">
        <f t="shared" si="80"/>
        <v>0</v>
      </c>
      <c r="BI300" s="807">
        <f t="shared" si="81"/>
        <v>0</v>
      </c>
      <c r="BQ300" s="791"/>
      <c r="BR300" s="791"/>
      <c r="BS300" s="791"/>
      <c r="BT300" s="791"/>
      <c r="CA300" s="797"/>
      <c r="CB300" s="803"/>
      <c r="CC300" s="804"/>
    </row>
    <row r="301" spans="2:81" x14ac:dyDescent="0.25">
      <c r="L301" s="491"/>
      <c r="M301" s="491"/>
      <c r="N301" s="491"/>
      <c r="O301" s="760"/>
      <c r="P301" s="760"/>
      <c r="Q301" s="760"/>
      <c r="R301" s="491"/>
      <c r="S301" s="760"/>
      <c r="T301" s="491"/>
      <c r="U301" s="491"/>
      <c r="V301" s="491"/>
      <c r="W301" s="491"/>
      <c r="X301" s="491"/>
      <c r="Y301" s="491"/>
      <c r="Z301" s="491"/>
      <c r="AA301" s="491"/>
      <c r="AB301" s="491"/>
      <c r="AC301" s="491"/>
      <c r="AF301" s="491"/>
      <c r="AG301" s="491"/>
      <c r="AH301" s="491"/>
      <c r="AI301" s="491"/>
      <c r="AJ301" s="491"/>
      <c r="AK301" s="491"/>
      <c r="AV301" s="806"/>
      <c r="AW301" s="806"/>
      <c r="AX301" s="806"/>
      <c r="AY301" s="806"/>
      <c r="AZ301" s="806"/>
      <c r="BQ301" s="791"/>
      <c r="BR301" s="791"/>
      <c r="BS301" s="791"/>
      <c r="BT301" s="791"/>
      <c r="CA301" s="797"/>
      <c r="CB301" s="803"/>
      <c r="CC301" s="804"/>
    </row>
    <row r="302" spans="2:81" x14ac:dyDescent="0.25">
      <c r="L302" s="491"/>
      <c r="M302" s="491"/>
      <c r="N302" s="491"/>
      <c r="O302" s="760"/>
      <c r="P302" s="760"/>
      <c r="Q302" s="760"/>
      <c r="R302" s="491"/>
      <c r="S302" s="760"/>
      <c r="T302" s="491"/>
      <c r="U302" s="491"/>
      <c r="V302" s="491"/>
      <c r="W302" s="491"/>
      <c r="X302" s="491"/>
      <c r="Y302" s="491"/>
      <c r="Z302" s="491"/>
      <c r="AA302" s="491"/>
      <c r="AB302" s="491"/>
      <c r="AC302" s="491"/>
      <c r="AF302" s="491"/>
      <c r="AG302" s="491"/>
      <c r="AH302" s="491"/>
      <c r="AI302" s="491"/>
      <c r="AJ302" s="491"/>
      <c r="AK302" s="491"/>
      <c r="AV302" s="806"/>
      <c r="AW302" s="806"/>
      <c r="AX302" s="806"/>
      <c r="AY302" s="806"/>
      <c r="AZ302" s="806"/>
      <c r="BQ302" s="791"/>
      <c r="BR302" s="791"/>
      <c r="BS302" s="791"/>
      <c r="BT302" s="791"/>
      <c r="CA302" s="797"/>
      <c r="CB302" s="803"/>
      <c r="CC302" s="804"/>
    </row>
    <row r="303" spans="2:81" x14ac:dyDescent="0.25">
      <c r="L303" s="491"/>
      <c r="M303" s="491"/>
      <c r="N303" s="491"/>
      <c r="O303" s="760"/>
      <c r="P303" s="760"/>
      <c r="Q303" s="760"/>
      <c r="R303" s="491"/>
      <c r="S303" s="760"/>
      <c r="T303" s="491"/>
      <c r="U303" s="491"/>
      <c r="V303" s="491"/>
      <c r="W303" s="491"/>
      <c r="X303" s="491"/>
      <c r="Y303" s="491"/>
      <c r="Z303" s="491"/>
      <c r="AA303" s="491"/>
      <c r="AB303" s="491"/>
      <c r="AC303" s="491"/>
      <c r="AF303" s="491"/>
      <c r="AG303" s="491"/>
      <c r="AH303" s="491"/>
      <c r="AI303" s="491"/>
      <c r="AJ303" s="491"/>
      <c r="AK303" s="491"/>
      <c r="AV303" s="806"/>
      <c r="AW303" s="806"/>
      <c r="AX303" s="806"/>
      <c r="AY303" s="806"/>
      <c r="AZ303" s="806"/>
      <c r="BQ303" s="791"/>
      <c r="BR303" s="791"/>
      <c r="BS303" s="791"/>
      <c r="BT303" s="791"/>
      <c r="CA303" s="797"/>
      <c r="CB303" s="803"/>
      <c r="CC303" s="804"/>
    </row>
    <row r="304" spans="2:81" x14ac:dyDescent="0.25">
      <c r="L304" s="491"/>
      <c r="M304" s="491"/>
      <c r="N304" s="491"/>
      <c r="O304" s="760"/>
      <c r="P304" s="760"/>
      <c r="Q304" s="760"/>
      <c r="R304" s="491"/>
      <c r="S304" s="760"/>
      <c r="T304" s="491"/>
      <c r="U304" s="491"/>
      <c r="V304" s="491"/>
      <c r="W304" s="491"/>
      <c r="X304" s="491"/>
      <c r="Y304" s="491"/>
      <c r="Z304" s="491"/>
      <c r="AA304" s="491"/>
      <c r="AB304" s="491"/>
      <c r="AC304" s="491"/>
      <c r="AF304" s="491"/>
      <c r="AG304" s="491"/>
      <c r="AH304" s="491"/>
      <c r="AI304" s="491"/>
      <c r="AJ304" s="491"/>
      <c r="AK304" s="491"/>
      <c r="AV304" s="806"/>
      <c r="AW304" s="806"/>
      <c r="AX304" s="806"/>
      <c r="AY304" s="806"/>
      <c r="AZ304" s="806"/>
      <c r="BQ304" s="791"/>
      <c r="BR304" s="791"/>
      <c r="BS304" s="791"/>
      <c r="BT304" s="791"/>
      <c r="CA304" s="797"/>
      <c r="CB304" s="803"/>
      <c r="CC304" s="804"/>
    </row>
    <row r="305" spans="12:81" x14ac:dyDescent="0.25">
      <c r="L305" s="491"/>
      <c r="M305" s="491"/>
      <c r="N305" s="491"/>
      <c r="O305" s="760"/>
      <c r="P305" s="760"/>
      <c r="Q305" s="760"/>
      <c r="R305" s="491"/>
      <c r="S305" s="760"/>
      <c r="T305" s="491"/>
      <c r="U305" s="491"/>
      <c r="V305" s="491"/>
      <c r="W305" s="491"/>
      <c r="X305" s="491"/>
      <c r="Y305" s="491"/>
      <c r="Z305" s="491"/>
      <c r="AA305" s="491"/>
      <c r="AB305" s="491"/>
      <c r="AC305" s="491"/>
      <c r="AF305" s="491"/>
      <c r="AG305" s="491"/>
      <c r="AH305" s="491"/>
      <c r="AI305" s="491"/>
      <c r="AJ305" s="491"/>
      <c r="AK305" s="491"/>
      <c r="AV305" s="806"/>
      <c r="AW305" s="806"/>
      <c r="AX305" s="806"/>
      <c r="AY305" s="806"/>
      <c r="AZ305" s="806"/>
      <c r="BQ305" s="791"/>
      <c r="BR305" s="791"/>
      <c r="BS305" s="791"/>
      <c r="BT305" s="791"/>
      <c r="CA305" s="797"/>
      <c r="CB305" s="803"/>
      <c r="CC305" s="804"/>
    </row>
    <row r="306" spans="12:81" x14ac:dyDescent="0.25">
      <c r="BQ306" s="791"/>
      <c r="BR306" s="791"/>
      <c r="BS306" s="791"/>
      <c r="BT306" s="791"/>
    </row>
    <row r="307" spans="12:81" x14ac:dyDescent="0.25">
      <c r="BQ307" s="791"/>
      <c r="BR307" s="791"/>
      <c r="BS307" s="791"/>
      <c r="BT307" s="791"/>
    </row>
    <row r="308" spans="12:81" x14ac:dyDescent="0.25">
      <c r="BQ308" s="791"/>
      <c r="BR308" s="791"/>
      <c r="BS308" s="791"/>
      <c r="BT308" s="791"/>
    </row>
    <row r="309" spans="12:81" x14ac:dyDescent="0.25">
      <c r="BQ309" s="791"/>
      <c r="BR309" s="791"/>
      <c r="BS309" s="791"/>
      <c r="BT309" s="791"/>
    </row>
    <row r="310" spans="12:81" x14ac:dyDescent="0.25">
      <c r="BQ310" s="791"/>
      <c r="BR310" s="791"/>
      <c r="BS310" s="791"/>
      <c r="BT310" s="791"/>
    </row>
    <row r="311" spans="12:81" x14ac:dyDescent="0.25">
      <c r="BQ311" s="791"/>
      <c r="BR311" s="791"/>
      <c r="BS311" s="791"/>
      <c r="BT311" s="791"/>
    </row>
    <row r="312" spans="12:81" x14ac:dyDescent="0.25">
      <c r="BQ312" s="791"/>
      <c r="BR312" s="791"/>
      <c r="BS312" s="791"/>
      <c r="BT312" s="791"/>
    </row>
    <row r="313" spans="12:81" x14ac:dyDescent="0.25">
      <c r="BQ313" s="791"/>
      <c r="BR313" s="791"/>
      <c r="BS313" s="791"/>
      <c r="BT313" s="791"/>
    </row>
    <row r="314" spans="12:81" x14ac:dyDescent="0.25">
      <c r="BQ314" s="791"/>
      <c r="BR314" s="791"/>
      <c r="BS314" s="791"/>
      <c r="BT314" s="791"/>
    </row>
    <row r="315" spans="12:81" x14ac:dyDescent="0.25">
      <c r="BQ315" s="791"/>
      <c r="BR315" s="791"/>
      <c r="BS315" s="791"/>
      <c r="BT315" s="791"/>
    </row>
    <row r="316" spans="12:81" x14ac:dyDescent="0.25">
      <c r="BQ316" s="791"/>
      <c r="BR316" s="791"/>
      <c r="BS316" s="791"/>
      <c r="BT316" s="791"/>
    </row>
    <row r="317" spans="12:81" x14ac:dyDescent="0.25">
      <c r="BQ317" s="791"/>
      <c r="BR317" s="791"/>
      <c r="BS317" s="791"/>
      <c r="BT317" s="791"/>
    </row>
    <row r="318" spans="12:81" x14ac:dyDescent="0.25">
      <c r="BQ318" s="791"/>
      <c r="BR318" s="791"/>
      <c r="BS318" s="791"/>
      <c r="BT318" s="791"/>
    </row>
    <row r="319" spans="12:81" x14ac:dyDescent="0.25">
      <c r="BQ319" s="791"/>
      <c r="BR319" s="791"/>
      <c r="BS319" s="791"/>
      <c r="BT319" s="791"/>
    </row>
    <row r="320" spans="12:81" x14ac:dyDescent="0.25">
      <c r="BQ320" s="791"/>
      <c r="BR320" s="791"/>
      <c r="BS320" s="791"/>
      <c r="BT320" s="791"/>
    </row>
    <row r="321" spans="69:72" x14ac:dyDescent="0.25">
      <c r="BQ321" s="791"/>
      <c r="BR321" s="791"/>
      <c r="BS321" s="791"/>
      <c r="BT321" s="791"/>
    </row>
    <row r="322" spans="69:72" x14ac:dyDescent="0.25">
      <c r="BQ322" s="791"/>
      <c r="BR322" s="791"/>
      <c r="BS322" s="791"/>
      <c r="BT322" s="791"/>
    </row>
    <row r="323" spans="69:72" x14ac:dyDescent="0.25">
      <c r="BQ323" s="791"/>
      <c r="BR323" s="791"/>
      <c r="BS323" s="791"/>
      <c r="BT323" s="791"/>
    </row>
    <row r="324" spans="69:72" x14ac:dyDescent="0.25">
      <c r="BQ324" s="791"/>
      <c r="BR324" s="791"/>
      <c r="BS324" s="791"/>
      <c r="BT324" s="791"/>
    </row>
    <row r="325" spans="69:72" x14ac:dyDescent="0.25">
      <c r="BQ325" s="791"/>
      <c r="BR325" s="791"/>
      <c r="BS325" s="791"/>
      <c r="BT325" s="791"/>
    </row>
    <row r="326" spans="69:72" x14ac:dyDescent="0.25">
      <c r="BQ326" s="791"/>
      <c r="BR326" s="791"/>
      <c r="BS326" s="791"/>
      <c r="BT326" s="791"/>
    </row>
    <row r="327" spans="69:72" x14ac:dyDescent="0.25">
      <c r="BQ327" s="791"/>
      <c r="BR327" s="791"/>
      <c r="BS327" s="791"/>
      <c r="BT327" s="791"/>
    </row>
    <row r="328" spans="69:72" x14ac:dyDescent="0.25">
      <c r="BQ328" s="791"/>
      <c r="BR328" s="791"/>
      <c r="BS328" s="791"/>
      <c r="BT328" s="791"/>
    </row>
    <row r="329" spans="69:72" x14ac:dyDescent="0.25">
      <c r="BQ329" s="791"/>
      <c r="BR329" s="791"/>
      <c r="BS329" s="791"/>
      <c r="BT329" s="791"/>
    </row>
    <row r="330" spans="69:72" x14ac:dyDescent="0.25">
      <c r="BQ330" s="791"/>
      <c r="BR330" s="791"/>
      <c r="BS330" s="791"/>
      <c r="BT330" s="791"/>
    </row>
    <row r="331" spans="69:72" x14ac:dyDescent="0.25">
      <c r="BQ331" s="791"/>
      <c r="BR331" s="791"/>
      <c r="BS331" s="791"/>
      <c r="BT331" s="791"/>
    </row>
    <row r="332" spans="69:72" x14ac:dyDescent="0.25">
      <c r="BQ332" s="791"/>
      <c r="BR332" s="791"/>
      <c r="BS332" s="791"/>
      <c r="BT332" s="791"/>
    </row>
    <row r="333" spans="69:72" x14ac:dyDescent="0.25">
      <c r="BQ333" s="791"/>
      <c r="BR333" s="791"/>
      <c r="BS333" s="791"/>
      <c r="BT333" s="791"/>
    </row>
    <row r="334" spans="69:72" x14ac:dyDescent="0.25">
      <c r="BQ334" s="791"/>
      <c r="BR334" s="791"/>
      <c r="BS334" s="791"/>
      <c r="BT334" s="791"/>
    </row>
    <row r="335" spans="69:72" x14ac:dyDescent="0.25">
      <c r="BQ335" s="791"/>
      <c r="BR335" s="791"/>
      <c r="BS335" s="791"/>
      <c r="BT335" s="791"/>
    </row>
    <row r="336" spans="69:72" x14ac:dyDescent="0.25">
      <c r="BQ336" s="791"/>
      <c r="BR336" s="791"/>
      <c r="BS336" s="791"/>
      <c r="BT336" s="791"/>
    </row>
    <row r="337" spans="69:72" x14ac:dyDescent="0.25">
      <c r="BQ337" s="791"/>
      <c r="BR337" s="791"/>
      <c r="BS337" s="791"/>
      <c r="BT337" s="791"/>
    </row>
    <row r="338" spans="69:72" x14ac:dyDescent="0.25">
      <c r="BQ338" s="791"/>
      <c r="BR338" s="791"/>
      <c r="BS338" s="791"/>
      <c r="BT338" s="791"/>
    </row>
    <row r="339" spans="69:72" x14ac:dyDescent="0.25">
      <c r="BQ339" s="791"/>
      <c r="BR339" s="791"/>
      <c r="BS339" s="791"/>
      <c r="BT339" s="791"/>
    </row>
    <row r="340" spans="69:72" x14ac:dyDescent="0.25">
      <c r="BQ340" s="791"/>
      <c r="BR340" s="791"/>
      <c r="BS340" s="791"/>
      <c r="BT340" s="791"/>
    </row>
    <row r="341" spans="69:72" x14ac:dyDescent="0.25">
      <c r="BQ341" s="791"/>
      <c r="BR341" s="791"/>
      <c r="BS341" s="791"/>
      <c r="BT341" s="791"/>
    </row>
    <row r="342" spans="69:72" x14ac:dyDescent="0.25">
      <c r="BQ342" s="791"/>
      <c r="BR342" s="791"/>
      <c r="BS342" s="791"/>
      <c r="BT342" s="791"/>
    </row>
    <row r="343" spans="69:72" x14ac:dyDescent="0.25">
      <c r="BQ343" s="791"/>
      <c r="BR343" s="791"/>
      <c r="BS343" s="791"/>
      <c r="BT343" s="791"/>
    </row>
    <row r="344" spans="69:72" x14ac:dyDescent="0.25">
      <c r="BQ344" s="791"/>
      <c r="BR344" s="791"/>
      <c r="BS344" s="791"/>
      <c r="BT344" s="791"/>
    </row>
    <row r="345" spans="69:72" x14ac:dyDescent="0.25">
      <c r="BQ345" s="791"/>
      <c r="BR345" s="791"/>
      <c r="BS345" s="791"/>
      <c r="BT345" s="791"/>
    </row>
    <row r="346" spans="69:72" x14ac:dyDescent="0.25">
      <c r="BQ346" s="791"/>
      <c r="BR346" s="791"/>
      <c r="BS346" s="791"/>
      <c r="BT346" s="791"/>
    </row>
    <row r="347" spans="69:72" x14ac:dyDescent="0.25">
      <c r="BQ347" s="791"/>
      <c r="BR347" s="791"/>
      <c r="BS347" s="791"/>
      <c r="BT347" s="791"/>
    </row>
    <row r="348" spans="69:72" x14ac:dyDescent="0.25">
      <c r="BQ348" s="791"/>
      <c r="BR348" s="791"/>
      <c r="BS348" s="791"/>
      <c r="BT348" s="791"/>
    </row>
    <row r="349" spans="69:72" x14ac:dyDescent="0.25">
      <c r="BQ349" s="791"/>
      <c r="BR349" s="791"/>
      <c r="BS349" s="791"/>
      <c r="BT349" s="791"/>
    </row>
    <row r="350" spans="69:72" x14ac:dyDescent="0.25">
      <c r="BQ350" s="791"/>
      <c r="BR350" s="791"/>
      <c r="BS350" s="791"/>
      <c r="BT350" s="791"/>
    </row>
    <row r="351" spans="69:72" x14ac:dyDescent="0.25">
      <c r="BQ351" s="791"/>
      <c r="BR351" s="791"/>
      <c r="BS351" s="791"/>
      <c r="BT351" s="791"/>
    </row>
    <row r="352" spans="69:72" x14ac:dyDescent="0.25">
      <c r="BQ352" s="791"/>
      <c r="BR352" s="791"/>
      <c r="BS352" s="791"/>
      <c r="BT352" s="791"/>
    </row>
    <row r="353" spans="69:72" x14ac:dyDescent="0.25">
      <c r="BQ353" s="791"/>
      <c r="BR353" s="791"/>
      <c r="BS353" s="791"/>
      <c r="BT353" s="791"/>
    </row>
    <row r="354" spans="69:72" x14ac:dyDescent="0.25">
      <c r="BQ354" s="791"/>
      <c r="BR354" s="791"/>
      <c r="BS354" s="791"/>
      <c r="BT354" s="791"/>
    </row>
    <row r="355" spans="69:72" x14ac:dyDescent="0.25">
      <c r="BQ355" s="791"/>
      <c r="BR355" s="791"/>
      <c r="BS355" s="791"/>
      <c r="BT355" s="791"/>
    </row>
    <row r="356" spans="69:72" x14ac:dyDescent="0.25">
      <c r="BQ356" s="791"/>
      <c r="BR356" s="791"/>
      <c r="BS356" s="791"/>
      <c r="BT356" s="791"/>
    </row>
    <row r="357" spans="69:72" x14ac:dyDescent="0.25">
      <c r="BQ357" s="791"/>
      <c r="BR357" s="791"/>
      <c r="BS357" s="791"/>
      <c r="BT357" s="791"/>
    </row>
    <row r="358" spans="69:72" x14ac:dyDescent="0.25">
      <c r="BQ358" s="791"/>
      <c r="BR358" s="791"/>
      <c r="BS358" s="791"/>
      <c r="BT358" s="791"/>
    </row>
    <row r="359" spans="69:72" x14ac:dyDescent="0.25">
      <c r="BQ359" s="791"/>
      <c r="BR359" s="791"/>
      <c r="BS359" s="791"/>
      <c r="BT359" s="791"/>
    </row>
    <row r="360" spans="69:72" x14ac:dyDescent="0.25">
      <c r="BQ360" s="791"/>
      <c r="BR360" s="791"/>
      <c r="BS360" s="791"/>
      <c r="BT360" s="791"/>
    </row>
    <row r="361" spans="69:72" x14ac:dyDescent="0.25">
      <c r="BQ361" s="791"/>
      <c r="BR361" s="791"/>
      <c r="BS361" s="791"/>
      <c r="BT361" s="791"/>
    </row>
    <row r="362" spans="69:72" x14ac:dyDescent="0.25">
      <c r="BQ362" s="791"/>
      <c r="BR362" s="791"/>
      <c r="BS362" s="791"/>
      <c r="BT362" s="791"/>
    </row>
    <row r="363" spans="69:72" x14ac:dyDescent="0.25">
      <c r="BQ363" s="791"/>
      <c r="BR363" s="791"/>
      <c r="BS363" s="791"/>
      <c r="BT363" s="791"/>
    </row>
    <row r="364" spans="69:72" x14ac:dyDescent="0.25">
      <c r="BQ364" s="791"/>
      <c r="BR364" s="791"/>
      <c r="BS364" s="791"/>
      <c r="BT364" s="791"/>
    </row>
    <row r="365" spans="69:72" x14ac:dyDescent="0.25">
      <c r="BQ365" s="791"/>
      <c r="BR365" s="791"/>
      <c r="BS365" s="791"/>
      <c r="BT365" s="791"/>
    </row>
    <row r="366" spans="69:72" x14ac:dyDescent="0.25">
      <c r="BQ366" s="791"/>
      <c r="BR366" s="791"/>
      <c r="BS366" s="791"/>
      <c r="BT366" s="791"/>
    </row>
    <row r="367" spans="69:72" x14ac:dyDescent="0.25">
      <c r="BQ367" s="791"/>
      <c r="BR367" s="791"/>
      <c r="BS367" s="791"/>
      <c r="BT367" s="791"/>
    </row>
    <row r="368" spans="69:72" x14ac:dyDescent="0.25">
      <c r="BQ368" s="791"/>
      <c r="BR368" s="791"/>
      <c r="BS368" s="791"/>
      <c r="BT368" s="791"/>
    </row>
    <row r="369" spans="69:72" x14ac:dyDescent="0.25">
      <c r="BQ369" s="791"/>
      <c r="BR369" s="791"/>
      <c r="BS369" s="791"/>
      <c r="BT369" s="791"/>
    </row>
    <row r="370" spans="69:72" x14ac:dyDescent="0.25">
      <c r="BQ370" s="791"/>
      <c r="BR370" s="791"/>
      <c r="BS370" s="791"/>
      <c r="BT370" s="791"/>
    </row>
    <row r="371" spans="69:72" x14ac:dyDescent="0.25">
      <c r="BQ371" s="791"/>
      <c r="BR371" s="791"/>
      <c r="BS371" s="791"/>
      <c r="BT371" s="791"/>
    </row>
    <row r="372" spans="69:72" x14ac:dyDescent="0.25">
      <c r="BQ372" s="791"/>
      <c r="BR372" s="791"/>
      <c r="BS372" s="791"/>
      <c r="BT372" s="791"/>
    </row>
    <row r="373" spans="69:72" x14ac:dyDescent="0.25">
      <c r="BQ373" s="791"/>
      <c r="BR373" s="791"/>
      <c r="BS373" s="791"/>
      <c r="BT373" s="791"/>
    </row>
    <row r="374" spans="69:72" x14ac:dyDescent="0.25">
      <c r="BQ374" s="791"/>
      <c r="BR374" s="791"/>
      <c r="BS374" s="791"/>
      <c r="BT374" s="791"/>
    </row>
    <row r="375" spans="69:72" x14ac:dyDescent="0.25">
      <c r="BQ375" s="791"/>
      <c r="BR375" s="791"/>
      <c r="BS375" s="791"/>
      <c r="BT375" s="791"/>
    </row>
    <row r="376" spans="69:72" x14ac:dyDescent="0.25">
      <c r="BQ376" s="791"/>
      <c r="BR376" s="791"/>
      <c r="BS376" s="791"/>
      <c r="BT376" s="791"/>
    </row>
    <row r="377" spans="69:72" x14ac:dyDescent="0.25">
      <c r="BQ377" s="791"/>
      <c r="BR377" s="791"/>
      <c r="BS377" s="791"/>
      <c r="BT377" s="791"/>
    </row>
    <row r="378" spans="69:72" x14ac:dyDescent="0.25">
      <c r="BQ378" s="791"/>
      <c r="BR378" s="791"/>
      <c r="BS378" s="791"/>
      <c r="BT378" s="791"/>
    </row>
    <row r="379" spans="69:72" x14ac:dyDescent="0.25">
      <c r="BQ379" s="791"/>
      <c r="BR379" s="791"/>
      <c r="BS379" s="791"/>
      <c r="BT379" s="791"/>
    </row>
    <row r="380" spans="69:72" x14ac:dyDescent="0.25">
      <c r="BQ380" s="791"/>
      <c r="BR380" s="791"/>
      <c r="BS380" s="791"/>
      <c r="BT380" s="791"/>
    </row>
    <row r="381" spans="69:72" x14ac:dyDescent="0.25">
      <c r="BQ381" s="791"/>
      <c r="BR381" s="791"/>
      <c r="BS381" s="791"/>
      <c r="BT381" s="791"/>
    </row>
    <row r="382" spans="69:72" x14ac:dyDescent="0.25">
      <c r="BQ382" s="791"/>
      <c r="BR382" s="791"/>
      <c r="BS382" s="791"/>
      <c r="BT382" s="791"/>
    </row>
    <row r="383" spans="69:72" x14ac:dyDescent="0.25">
      <c r="BQ383" s="791"/>
      <c r="BR383" s="791"/>
      <c r="BS383" s="791"/>
      <c r="BT383" s="791"/>
    </row>
    <row r="384" spans="69:72" x14ac:dyDescent="0.25">
      <c r="BQ384" s="791"/>
      <c r="BR384" s="791"/>
      <c r="BS384" s="791"/>
      <c r="BT384" s="791"/>
    </row>
    <row r="385" spans="69:72" x14ac:dyDescent="0.25">
      <c r="BQ385" s="791"/>
      <c r="BR385" s="791"/>
      <c r="BS385" s="791"/>
      <c r="BT385" s="791"/>
    </row>
    <row r="386" spans="69:72" x14ac:dyDescent="0.25">
      <c r="BQ386" s="791"/>
      <c r="BR386" s="791"/>
      <c r="BS386" s="791"/>
      <c r="BT386" s="791"/>
    </row>
    <row r="387" spans="69:72" x14ac:dyDescent="0.25">
      <c r="BQ387" s="791"/>
      <c r="BR387" s="791"/>
      <c r="BS387" s="791"/>
      <c r="BT387" s="791"/>
    </row>
    <row r="388" spans="69:72" x14ac:dyDescent="0.25">
      <c r="BQ388" s="791"/>
      <c r="BR388" s="791"/>
      <c r="BS388" s="791"/>
      <c r="BT388" s="791"/>
    </row>
    <row r="389" spans="69:72" x14ac:dyDescent="0.25">
      <c r="BQ389" s="791"/>
      <c r="BR389" s="791"/>
      <c r="BS389" s="791"/>
      <c r="BT389" s="791"/>
    </row>
    <row r="390" spans="69:72" x14ac:dyDescent="0.25">
      <c r="BQ390" s="791"/>
      <c r="BR390" s="791"/>
      <c r="BS390" s="791"/>
      <c r="BT390" s="791"/>
    </row>
    <row r="391" spans="69:72" x14ac:dyDescent="0.25">
      <c r="BQ391" s="791"/>
      <c r="BR391" s="791"/>
      <c r="BS391" s="791"/>
      <c r="BT391" s="791"/>
    </row>
    <row r="392" spans="69:72" x14ac:dyDescent="0.25">
      <c r="BQ392" s="791"/>
      <c r="BR392" s="791"/>
      <c r="BS392" s="791"/>
      <c r="BT392" s="791"/>
    </row>
    <row r="393" spans="69:72" x14ac:dyDescent="0.25">
      <c r="BQ393" s="791"/>
      <c r="BR393" s="791"/>
      <c r="BS393" s="791"/>
      <c r="BT393" s="791"/>
    </row>
    <row r="394" spans="69:72" x14ac:dyDescent="0.25">
      <c r="BQ394" s="791"/>
      <c r="BR394" s="791"/>
      <c r="BS394" s="791"/>
      <c r="BT394" s="791"/>
    </row>
    <row r="395" spans="69:72" x14ac:dyDescent="0.25">
      <c r="BQ395" s="791"/>
      <c r="BR395" s="791"/>
      <c r="BS395" s="791"/>
      <c r="BT395" s="791"/>
    </row>
    <row r="396" spans="69:72" x14ac:dyDescent="0.25">
      <c r="BQ396" s="791"/>
      <c r="BR396" s="791"/>
      <c r="BS396" s="791"/>
      <c r="BT396" s="791"/>
    </row>
    <row r="397" spans="69:72" x14ac:dyDescent="0.25">
      <c r="BQ397" s="791"/>
      <c r="BR397" s="791"/>
      <c r="BS397" s="791"/>
      <c r="BT397" s="791"/>
    </row>
    <row r="398" spans="69:72" x14ac:dyDescent="0.25">
      <c r="BQ398" s="791"/>
      <c r="BR398" s="791"/>
      <c r="BS398" s="791"/>
      <c r="BT398" s="791"/>
    </row>
    <row r="399" spans="69:72" x14ac:dyDescent="0.25">
      <c r="BQ399" s="791"/>
      <c r="BR399" s="791"/>
      <c r="BS399" s="791"/>
      <c r="BT399" s="791"/>
    </row>
    <row r="400" spans="69:72" x14ac:dyDescent="0.25">
      <c r="BQ400" s="791"/>
      <c r="BR400" s="791"/>
      <c r="BS400" s="791"/>
      <c r="BT400" s="791"/>
    </row>
    <row r="401" spans="69:72" x14ac:dyDescent="0.25">
      <c r="BQ401" s="791"/>
      <c r="BR401" s="791"/>
      <c r="BS401" s="791"/>
      <c r="BT401" s="791"/>
    </row>
    <row r="402" spans="69:72" x14ac:dyDescent="0.25">
      <c r="BQ402" s="791"/>
      <c r="BR402" s="791"/>
      <c r="BS402" s="791"/>
      <c r="BT402" s="791"/>
    </row>
    <row r="403" spans="69:72" x14ac:dyDescent="0.25">
      <c r="BQ403" s="791"/>
      <c r="BR403" s="791"/>
      <c r="BS403" s="791"/>
      <c r="BT403" s="791"/>
    </row>
    <row r="404" spans="69:72" x14ac:dyDescent="0.25">
      <c r="BQ404" s="791"/>
      <c r="BR404" s="791"/>
      <c r="BS404" s="791"/>
      <c r="BT404" s="791"/>
    </row>
    <row r="405" spans="69:72" x14ac:dyDescent="0.25">
      <c r="BQ405" s="791"/>
      <c r="BR405" s="791"/>
      <c r="BS405" s="791"/>
      <c r="BT405" s="791"/>
    </row>
    <row r="406" spans="69:72" x14ac:dyDescent="0.25">
      <c r="BQ406" s="791"/>
      <c r="BR406" s="791"/>
      <c r="BS406" s="791"/>
      <c r="BT406" s="791"/>
    </row>
    <row r="407" spans="69:72" x14ac:dyDescent="0.25">
      <c r="BQ407" s="791"/>
      <c r="BR407" s="791"/>
      <c r="BS407" s="791"/>
      <c r="BT407" s="791"/>
    </row>
    <row r="408" spans="69:72" x14ac:dyDescent="0.25">
      <c r="BQ408" s="791"/>
      <c r="BR408" s="791"/>
      <c r="BS408" s="791"/>
      <c r="BT408" s="791"/>
    </row>
    <row r="409" spans="69:72" x14ac:dyDescent="0.25">
      <c r="BQ409" s="791"/>
      <c r="BR409" s="791"/>
      <c r="BS409" s="791"/>
      <c r="BT409" s="791"/>
    </row>
    <row r="410" spans="69:72" x14ac:dyDescent="0.25">
      <c r="BQ410" s="791"/>
      <c r="BR410" s="791"/>
      <c r="BS410" s="791"/>
      <c r="BT410" s="791"/>
    </row>
    <row r="411" spans="69:72" x14ac:dyDescent="0.25">
      <c r="BQ411" s="791"/>
      <c r="BR411" s="791"/>
      <c r="BS411" s="791"/>
      <c r="BT411" s="791"/>
    </row>
    <row r="412" spans="69:72" x14ac:dyDescent="0.25">
      <c r="BQ412" s="791"/>
      <c r="BR412" s="791"/>
      <c r="BS412" s="791"/>
      <c r="BT412" s="791"/>
    </row>
    <row r="413" spans="69:72" x14ac:dyDescent="0.25">
      <c r="BQ413" s="791"/>
      <c r="BR413" s="791"/>
      <c r="BS413" s="791"/>
      <c r="BT413" s="791"/>
    </row>
    <row r="414" spans="69:72" x14ac:dyDescent="0.25">
      <c r="BQ414" s="791"/>
      <c r="BR414" s="791"/>
      <c r="BS414" s="791"/>
      <c r="BT414" s="791"/>
    </row>
    <row r="415" spans="69:72" x14ac:dyDescent="0.25">
      <c r="BQ415" s="791"/>
      <c r="BR415" s="791"/>
      <c r="BS415" s="791"/>
      <c r="BT415" s="791"/>
    </row>
    <row r="416" spans="69:72" x14ac:dyDescent="0.25">
      <c r="BQ416" s="791"/>
      <c r="BR416" s="791"/>
      <c r="BS416" s="791"/>
      <c r="BT416" s="791"/>
    </row>
    <row r="417" spans="69:72" x14ac:dyDescent="0.25">
      <c r="BQ417" s="791"/>
      <c r="BR417" s="791"/>
      <c r="BS417" s="791"/>
      <c r="BT417" s="791"/>
    </row>
    <row r="418" spans="69:72" x14ac:dyDescent="0.25">
      <c r="BQ418" s="791"/>
      <c r="BR418" s="791"/>
      <c r="BS418" s="791"/>
      <c r="BT418" s="791"/>
    </row>
    <row r="419" spans="69:72" x14ac:dyDescent="0.25">
      <c r="BQ419" s="791"/>
      <c r="BR419" s="791"/>
      <c r="BS419" s="791"/>
      <c r="BT419" s="791"/>
    </row>
    <row r="420" spans="69:72" x14ac:dyDescent="0.25">
      <c r="BQ420" s="791"/>
      <c r="BR420" s="791"/>
      <c r="BS420" s="791"/>
      <c r="BT420" s="791"/>
    </row>
    <row r="421" spans="69:72" x14ac:dyDescent="0.25">
      <c r="BQ421" s="791"/>
      <c r="BR421" s="791"/>
      <c r="BS421" s="791"/>
      <c r="BT421" s="791"/>
    </row>
    <row r="422" spans="69:72" x14ac:dyDescent="0.25">
      <c r="BQ422" s="791"/>
      <c r="BR422" s="791"/>
      <c r="BS422" s="791"/>
      <c r="BT422" s="791"/>
    </row>
    <row r="423" spans="69:72" x14ac:dyDescent="0.25">
      <c r="BQ423" s="791"/>
      <c r="BR423" s="791"/>
      <c r="BS423" s="791"/>
      <c r="BT423" s="791"/>
    </row>
    <row r="424" spans="69:72" x14ac:dyDescent="0.25">
      <c r="BQ424" s="791"/>
      <c r="BR424" s="791"/>
      <c r="BS424" s="791"/>
      <c r="BT424" s="791"/>
    </row>
    <row r="425" spans="69:72" x14ac:dyDescent="0.25">
      <c r="BQ425" s="791"/>
      <c r="BR425" s="791"/>
      <c r="BS425" s="791"/>
      <c r="BT425" s="791"/>
    </row>
    <row r="426" spans="69:72" x14ac:dyDescent="0.25">
      <c r="BQ426" s="791"/>
      <c r="BR426" s="791"/>
      <c r="BS426" s="791"/>
      <c r="BT426" s="791"/>
    </row>
    <row r="427" spans="69:72" x14ac:dyDescent="0.25">
      <c r="BQ427" s="791"/>
      <c r="BR427" s="791"/>
      <c r="BS427" s="791"/>
      <c r="BT427" s="791"/>
    </row>
    <row r="428" spans="69:72" x14ac:dyDescent="0.25">
      <c r="BQ428" s="791"/>
      <c r="BR428" s="791"/>
      <c r="BS428" s="791"/>
      <c r="BT428" s="791"/>
    </row>
    <row r="429" spans="69:72" x14ac:dyDescent="0.25">
      <c r="BQ429" s="791"/>
      <c r="BR429" s="791"/>
      <c r="BS429" s="791"/>
      <c r="BT429" s="791"/>
    </row>
    <row r="430" spans="69:72" x14ac:dyDescent="0.25">
      <c r="BQ430" s="791"/>
      <c r="BR430" s="791"/>
      <c r="BS430" s="791"/>
      <c r="BT430" s="791"/>
    </row>
    <row r="431" spans="69:72" x14ac:dyDescent="0.25">
      <c r="BQ431" s="791"/>
      <c r="BR431" s="791"/>
      <c r="BS431" s="791"/>
      <c r="BT431" s="791"/>
    </row>
    <row r="432" spans="69:72" x14ac:dyDescent="0.25">
      <c r="BQ432" s="791"/>
      <c r="BR432" s="791"/>
      <c r="BS432" s="791"/>
      <c r="BT432" s="791"/>
    </row>
    <row r="433" spans="69:72" x14ac:dyDescent="0.25">
      <c r="BQ433" s="791"/>
      <c r="BR433" s="791"/>
      <c r="BS433" s="791"/>
      <c r="BT433" s="791"/>
    </row>
    <row r="434" spans="69:72" x14ac:dyDescent="0.25">
      <c r="BQ434" s="791"/>
      <c r="BR434" s="791"/>
      <c r="BS434" s="791"/>
      <c r="BT434" s="791"/>
    </row>
    <row r="435" spans="69:72" x14ac:dyDescent="0.25">
      <c r="BQ435" s="791"/>
      <c r="BR435" s="791"/>
      <c r="BS435" s="791"/>
      <c r="BT435" s="791"/>
    </row>
    <row r="436" spans="69:72" x14ac:dyDescent="0.25">
      <c r="BQ436" s="791"/>
      <c r="BR436" s="791"/>
      <c r="BS436" s="791"/>
      <c r="BT436" s="791"/>
    </row>
    <row r="437" spans="69:72" x14ac:dyDescent="0.25">
      <c r="BQ437" s="791"/>
      <c r="BR437" s="791"/>
      <c r="BS437" s="791"/>
      <c r="BT437" s="791"/>
    </row>
    <row r="438" spans="69:72" x14ac:dyDescent="0.25">
      <c r="BQ438" s="791"/>
      <c r="BR438" s="791"/>
      <c r="BS438" s="791"/>
      <c r="BT438" s="791"/>
    </row>
    <row r="439" spans="69:72" x14ac:dyDescent="0.25">
      <c r="BQ439" s="791"/>
      <c r="BR439" s="791"/>
      <c r="BS439" s="791"/>
      <c r="BT439" s="791"/>
    </row>
    <row r="440" spans="69:72" x14ac:dyDescent="0.25">
      <c r="BQ440" s="791"/>
      <c r="BR440" s="791"/>
      <c r="BS440" s="791"/>
      <c r="BT440" s="791"/>
    </row>
    <row r="441" spans="69:72" x14ac:dyDescent="0.25">
      <c r="BQ441" s="791"/>
      <c r="BR441" s="791"/>
      <c r="BS441" s="791"/>
      <c r="BT441" s="791"/>
    </row>
    <row r="442" spans="69:72" x14ac:dyDescent="0.25">
      <c r="BQ442" s="791"/>
      <c r="BR442" s="791"/>
      <c r="BS442" s="791"/>
      <c r="BT442" s="791"/>
    </row>
    <row r="443" spans="69:72" x14ac:dyDescent="0.25">
      <c r="BQ443" s="791"/>
      <c r="BR443" s="791"/>
      <c r="BS443" s="791"/>
      <c r="BT443" s="791"/>
    </row>
    <row r="444" spans="69:72" x14ac:dyDescent="0.25">
      <c r="BQ444" s="791"/>
      <c r="BR444" s="791"/>
      <c r="BS444" s="791"/>
      <c r="BT444" s="791"/>
    </row>
    <row r="445" spans="69:72" x14ac:dyDescent="0.25">
      <c r="BQ445" s="791"/>
      <c r="BR445" s="791"/>
      <c r="BS445" s="791"/>
      <c r="BT445" s="791"/>
    </row>
    <row r="446" spans="69:72" x14ac:dyDescent="0.25">
      <c r="BQ446" s="791"/>
      <c r="BR446" s="791"/>
      <c r="BS446" s="791"/>
      <c r="BT446" s="791"/>
    </row>
    <row r="447" spans="69:72" x14ac:dyDescent="0.25">
      <c r="BQ447" s="791"/>
      <c r="BR447" s="791"/>
      <c r="BS447" s="791"/>
      <c r="BT447" s="791"/>
    </row>
    <row r="448" spans="69:72" x14ac:dyDescent="0.25">
      <c r="BQ448" s="791"/>
      <c r="BR448" s="791"/>
      <c r="BS448" s="791"/>
      <c r="BT448" s="791"/>
    </row>
    <row r="449" spans="69:72" x14ac:dyDescent="0.25">
      <c r="BQ449" s="791"/>
      <c r="BR449" s="791"/>
      <c r="BS449" s="791"/>
      <c r="BT449" s="791"/>
    </row>
    <row r="450" spans="69:72" x14ac:dyDescent="0.25">
      <c r="BQ450" s="791"/>
      <c r="BR450" s="791"/>
      <c r="BS450" s="791"/>
      <c r="BT450" s="791"/>
    </row>
    <row r="451" spans="69:72" x14ac:dyDescent="0.25">
      <c r="BQ451" s="791"/>
      <c r="BR451" s="791"/>
      <c r="BS451" s="791"/>
      <c r="BT451" s="791"/>
    </row>
    <row r="452" spans="69:72" x14ac:dyDescent="0.25">
      <c r="BQ452" s="791"/>
      <c r="BR452" s="791"/>
      <c r="BS452" s="791"/>
      <c r="BT452" s="791"/>
    </row>
    <row r="453" spans="69:72" x14ac:dyDescent="0.25">
      <c r="BQ453" s="791"/>
      <c r="BR453" s="791"/>
      <c r="BS453" s="791"/>
      <c r="BT453" s="791"/>
    </row>
    <row r="454" spans="69:72" x14ac:dyDescent="0.25">
      <c r="BQ454" s="791"/>
      <c r="BR454" s="791"/>
      <c r="BS454" s="791"/>
      <c r="BT454" s="791"/>
    </row>
    <row r="455" spans="69:72" x14ac:dyDescent="0.25">
      <c r="BQ455" s="791"/>
      <c r="BR455" s="791"/>
      <c r="BS455" s="791"/>
      <c r="BT455" s="791"/>
    </row>
    <row r="456" spans="69:72" x14ac:dyDescent="0.25">
      <c r="BQ456" s="791"/>
      <c r="BR456" s="791"/>
      <c r="BS456" s="791"/>
      <c r="BT456" s="791"/>
    </row>
    <row r="457" spans="69:72" x14ac:dyDescent="0.25">
      <c r="BQ457" s="791"/>
      <c r="BR457" s="791"/>
      <c r="BS457" s="791"/>
      <c r="BT457" s="791"/>
    </row>
    <row r="458" spans="69:72" x14ac:dyDescent="0.25">
      <c r="BQ458" s="791"/>
      <c r="BR458" s="791"/>
      <c r="BS458" s="791"/>
      <c r="BT458" s="791"/>
    </row>
    <row r="459" spans="69:72" x14ac:dyDescent="0.25">
      <c r="BQ459" s="791"/>
      <c r="BR459" s="791"/>
      <c r="BS459" s="791"/>
      <c r="BT459" s="791"/>
    </row>
    <row r="460" spans="69:72" x14ac:dyDescent="0.25">
      <c r="BQ460" s="791"/>
      <c r="BR460" s="791"/>
      <c r="BS460" s="791"/>
      <c r="BT460" s="791"/>
    </row>
    <row r="461" spans="69:72" x14ac:dyDescent="0.25">
      <c r="BQ461" s="791"/>
      <c r="BR461" s="791"/>
      <c r="BS461" s="791"/>
      <c r="BT461" s="791"/>
    </row>
    <row r="462" spans="69:72" x14ac:dyDescent="0.25">
      <c r="BQ462" s="791"/>
      <c r="BR462" s="791"/>
      <c r="BS462" s="791"/>
      <c r="BT462" s="791"/>
    </row>
    <row r="463" spans="69:72" x14ac:dyDescent="0.25">
      <c r="BQ463" s="791"/>
      <c r="BR463" s="791"/>
      <c r="BS463" s="791"/>
      <c r="BT463" s="791"/>
    </row>
    <row r="464" spans="69:72" x14ac:dyDescent="0.25">
      <c r="BQ464" s="791"/>
      <c r="BR464" s="791"/>
      <c r="BS464" s="791"/>
      <c r="BT464" s="791"/>
    </row>
    <row r="465" spans="69:72" x14ac:dyDescent="0.25">
      <c r="BQ465" s="791"/>
      <c r="BR465" s="791"/>
      <c r="BS465" s="791"/>
      <c r="BT465" s="791"/>
    </row>
    <row r="466" spans="69:72" x14ac:dyDescent="0.25">
      <c r="BQ466" s="791"/>
      <c r="BR466" s="791"/>
      <c r="BS466" s="791"/>
      <c r="BT466" s="791"/>
    </row>
    <row r="467" spans="69:72" x14ac:dyDescent="0.25">
      <c r="BQ467" s="791"/>
      <c r="BR467" s="791"/>
      <c r="BS467" s="791"/>
      <c r="BT467" s="791"/>
    </row>
    <row r="468" spans="69:72" x14ac:dyDescent="0.25">
      <c r="BQ468" s="791"/>
      <c r="BR468" s="791"/>
      <c r="BS468" s="791"/>
      <c r="BT468" s="791"/>
    </row>
    <row r="469" spans="69:72" x14ac:dyDescent="0.25">
      <c r="BQ469" s="791"/>
      <c r="BR469" s="791"/>
      <c r="BS469" s="791"/>
      <c r="BT469" s="791"/>
    </row>
    <row r="470" spans="69:72" x14ac:dyDescent="0.25">
      <c r="BQ470" s="791"/>
      <c r="BR470" s="791"/>
      <c r="BS470" s="791"/>
      <c r="BT470" s="791"/>
    </row>
    <row r="471" spans="69:72" x14ac:dyDescent="0.25">
      <c r="BQ471" s="791"/>
      <c r="BR471" s="791"/>
      <c r="BS471" s="791"/>
      <c r="BT471" s="791"/>
    </row>
    <row r="472" spans="69:72" x14ac:dyDescent="0.25">
      <c r="BQ472" s="791"/>
      <c r="BR472" s="791"/>
      <c r="BS472" s="791"/>
      <c r="BT472" s="791"/>
    </row>
    <row r="473" spans="69:72" x14ac:dyDescent="0.25">
      <c r="BQ473" s="791"/>
      <c r="BR473" s="791"/>
      <c r="BS473" s="791"/>
      <c r="BT473" s="791"/>
    </row>
    <row r="474" spans="69:72" x14ac:dyDescent="0.25">
      <c r="BQ474" s="791"/>
      <c r="BR474" s="791"/>
      <c r="BS474" s="791"/>
      <c r="BT474" s="791"/>
    </row>
    <row r="475" spans="69:72" x14ac:dyDescent="0.25">
      <c r="BQ475" s="791"/>
      <c r="BR475" s="791"/>
      <c r="BS475" s="791"/>
      <c r="BT475" s="791"/>
    </row>
    <row r="476" spans="69:72" x14ac:dyDescent="0.25">
      <c r="BQ476" s="791"/>
      <c r="BR476" s="791"/>
      <c r="BS476" s="791"/>
      <c r="BT476" s="791"/>
    </row>
    <row r="477" spans="69:72" x14ac:dyDescent="0.25">
      <c r="BQ477" s="791"/>
      <c r="BR477" s="791"/>
      <c r="BS477" s="791"/>
      <c r="BT477" s="791"/>
    </row>
    <row r="478" spans="69:72" x14ac:dyDescent="0.25">
      <c r="BQ478" s="791"/>
      <c r="BR478" s="791"/>
      <c r="BS478" s="791"/>
      <c r="BT478" s="791"/>
    </row>
    <row r="479" spans="69:72" x14ac:dyDescent="0.25">
      <c r="BQ479" s="791"/>
      <c r="BR479" s="791"/>
      <c r="BS479" s="791"/>
      <c r="BT479" s="791"/>
    </row>
    <row r="480" spans="69:72" x14ac:dyDescent="0.25">
      <c r="BQ480" s="791"/>
      <c r="BR480" s="791"/>
      <c r="BS480" s="791"/>
      <c r="BT480" s="791"/>
    </row>
    <row r="481" spans="69:72" x14ac:dyDescent="0.25">
      <c r="BQ481" s="791"/>
      <c r="BR481" s="791"/>
      <c r="BS481" s="791"/>
      <c r="BT481" s="791"/>
    </row>
    <row r="482" spans="69:72" x14ac:dyDescent="0.25">
      <c r="BQ482" s="791"/>
      <c r="BR482" s="791"/>
      <c r="BS482" s="791"/>
      <c r="BT482" s="791"/>
    </row>
    <row r="483" spans="69:72" x14ac:dyDescent="0.25">
      <c r="BQ483" s="791"/>
      <c r="BR483" s="791"/>
      <c r="BS483" s="791"/>
      <c r="BT483" s="791"/>
    </row>
    <row r="484" spans="69:72" x14ac:dyDescent="0.25">
      <c r="BQ484" s="791"/>
      <c r="BR484" s="791"/>
      <c r="BS484" s="791"/>
      <c r="BT484" s="791"/>
    </row>
    <row r="485" spans="69:72" x14ac:dyDescent="0.25">
      <c r="BQ485" s="791"/>
      <c r="BR485" s="791"/>
      <c r="BS485" s="791"/>
      <c r="BT485" s="791"/>
    </row>
    <row r="486" spans="69:72" x14ac:dyDescent="0.25">
      <c r="BQ486" s="791"/>
      <c r="BR486" s="791"/>
      <c r="BS486" s="791"/>
      <c r="BT486" s="791"/>
    </row>
    <row r="487" spans="69:72" x14ac:dyDescent="0.25">
      <c r="BQ487" s="791"/>
      <c r="BR487" s="791"/>
      <c r="BS487" s="791"/>
      <c r="BT487" s="791"/>
    </row>
    <row r="488" spans="69:72" x14ac:dyDescent="0.25">
      <c r="BQ488" s="791"/>
      <c r="BR488" s="791"/>
      <c r="BS488" s="791"/>
      <c r="BT488" s="791"/>
    </row>
    <row r="489" spans="69:72" x14ac:dyDescent="0.25">
      <c r="BQ489" s="791"/>
      <c r="BR489" s="791"/>
      <c r="BS489" s="791"/>
      <c r="BT489" s="791"/>
    </row>
    <row r="490" spans="69:72" x14ac:dyDescent="0.25">
      <c r="BQ490" s="791"/>
      <c r="BR490" s="791"/>
      <c r="BS490" s="791"/>
      <c r="BT490" s="791"/>
    </row>
    <row r="491" spans="69:72" x14ac:dyDescent="0.25">
      <c r="BQ491" s="791"/>
      <c r="BR491" s="791"/>
      <c r="BS491" s="791"/>
      <c r="BT491" s="791"/>
    </row>
    <row r="492" spans="69:72" x14ac:dyDescent="0.25">
      <c r="BQ492" s="791"/>
      <c r="BR492" s="791"/>
      <c r="BS492" s="791"/>
      <c r="BT492" s="791"/>
    </row>
    <row r="493" spans="69:72" x14ac:dyDescent="0.25">
      <c r="BQ493" s="791"/>
      <c r="BR493" s="791"/>
      <c r="BS493" s="791"/>
      <c r="BT493" s="791"/>
    </row>
    <row r="494" spans="69:72" x14ac:dyDescent="0.25">
      <c r="BQ494" s="791"/>
      <c r="BR494" s="791"/>
      <c r="BS494" s="791"/>
      <c r="BT494" s="791"/>
    </row>
    <row r="495" spans="69:72" x14ac:dyDescent="0.25">
      <c r="BQ495" s="791"/>
      <c r="BR495" s="791"/>
      <c r="BS495" s="791"/>
      <c r="BT495" s="791"/>
    </row>
    <row r="496" spans="69:72" x14ac:dyDescent="0.25">
      <c r="BQ496" s="791"/>
      <c r="BR496" s="791"/>
      <c r="BS496" s="791"/>
      <c r="BT496" s="791"/>
    </row>
    <row r="497" spans="69:72" x14ac:dyDescent="0.25">
      <c r="BQ497" s="791"/>
      <c r="BR497" s="791"/>
      <c r="BS497" s="791"/>
      <c r="BT497" s="791"/>
    </row>
    <row r="498" spans="69:72" x14ac:dyDescent="0.25">
      <c r="BQ498" s="791"/>
      <c r="BR498" s="791"/>
      <c r="BS498" s="791"/>
      <c r="BT498" s="791"/>
    </row>
    <row r="499" spans="69:72" x14ac:dyDescent="0.25">
      <c r="BQ499" s="791"/>
      <c r="BR499" s="791"/>
      <c r="BS499" s="791"/>
      <c r="BT499" s="791"/>
    </row>
    <row r="500" spans="69:72" x14ac:dyDescent="0.25">
      <c r="BQ500" s="791"/>
      <c r="BR500" s="791"/>
      <c r="BS500" s="791"/>
      <c r="BT500" s="791"/>
    </row>
    <row r="501" spans="69:72" x14ac:dyDescent="0.25">
      <c r="BQ501" s="791"/>
      <c r="BR501" s="791"/>
      <c r="BS501" s="791"/>
      <c r="BT501" s="791"/>
    </row>
    <row r="502" spans="69:72" x14ac:dyDescent="0.25">
      <c r="BQ502" s="791"/>
      <c r="BR502" s="791"/>
      <c r="BS502" s="791"/>
      <c r="BT502" s="791"/>
    </row>
    <row r="503" spans="69:72" x14ac:dyDescent="0.25">
      <c r="BQ503" s="791"/>
      <c r="BR503" s="791"/>
      <c r="BS503" s="791"/>
      <c r="BT503" s="791"/>
    </row>
    <row r="504" spans="69:72" x14ac:dyDescent="0.25">
      <c r="BQ504" s="791"/>
      <c r="BR504" s="791"/>
      <c r="BS504" s="791"/>
      <c r="BT504" s="791"/>
    </row>
    <row r="505" spans="69:72" x14ac:dyDescent="0.25">
      <c r="BQ505" s="791"/>
      <c r="BR505" s="791"/>
      <c r="BS505" s="791"/>
      <c r="BT505" s="791"/>
    </row>
    <row r="506" spans="69:72" x14ac:dyDescent="0.25">
      <c r="BQ506" s="791"/>
      <c r="BR506" s="791"/>
      <c r="BS506" s="791"/>
      <c r="BT506" s="791"/>
    </row>
    <row r="507" spans="69:72" x14ac:dyDescent="0.25">
      <c r="BQ507" s="791"/>
      <c r="BR507" s="791"/>
      <c r="BS507" s="791"/>
      <c r="BT507" s="791"/>
    </row>
    <row r="508" spans="69:72" x14ac:dyDescent="0.25">
      <c r="BQ508" s="791"/>
      <c r="BR508" s="791"/>
      <c r="BS508" s="791"/>
      <c r="BT508" s="791"/>
    </row>
    <row r="509" spans="69:72" x14ac:dyDescent="0.25">
      <c r="BQ509" s="791"/>
      <c r="BR509" s="791"/>
      <c r="BS509" s="791"/>
      <c r="BT509" s="791"/>
    </row>
    <row r="510" spans="69:72" x14ac:dyDescent="0.25">
      <c r="BQ510" s="791"/>
      <c r="BR510" s="791"/>
      <c r="BS510" s="791"/>
      <c r="BT510" s="791"/>
    </row>
    <row r="511" spans="69:72" x14ac:dyDescent="0.25">
      <c r="BQ511" s="791"/>
      <c r="BR511" s="791"/>
      <c r="BS511" s="791"/>
      <c r="BT511" s="791"/>
    </row>
    <row r="512" spans="69:72" x14ac:dyDescent="0.25">
      <c r="BQ512" s="791"/>
      <c r="BR512" s="791"/>
      <c r="BS512" s="791"/>
      <c r="BT512" s="791"/>
    </row>
    <row r="513" spans="69:72" x14ac:dyDescent="0.25">
      <c r="BQ513" s="791"/>
      <c r="BR513" s="791"/>
      <c r="BS513" s="791"/>
      <c r="BT513" s="791"/>
    </row>
    <row r="514" spans="69:72" x14ac:dyDescent="0.25">
      <c r="BQ514" s="791"/>
      <c r="BR514" s="791"/>
      <c r="BS514" s="791"/>
      <c r="BT514" s="791"/>
    </row>
    <row r="515" spans="69:72" x14ac:dyDescent="0.25">
      <c r="BQ515" s="791"/>
      <c r="BR515" s="791"/>
      <c r="BS515" s="791"/>
      <c r="BT515" s="791"/>
    </row>
    <row r="516" spans="69:72" x14ac:dyDescent="0.25">
      <c r="BQ516" s="791"/>
      <c r="BR516" s="791"/>
      <c r="BS516" s="791"/>
      <c r="BT516" s="791"/>
    </row>
    <row r="517" spans="69:72" x14ac:dyDescent="0.25">
      <c r="BQ517" s="791"/>
      <c r="BR517" s="791"/>
      <c r="BS517" s="791"/>
      <c r="BT517" s="791"/>
    </row>
    <row r="518" spans="69:72" x14ac:dyDescent="0.25">
      <c r="BQ518" s="791"/>
      <c r="BR518" s="791"/>
      <c r="BS518" s="791"/>
      <c r="BT518" s="791"/>
    </row>
    <row r="519" spans="69:72" x14ac:dyDescent="0.25">
      <c r="BQ519" s="791"/>
      <c r="BR519" s="791"/>
      <c r="BS519" s="791"/>
      <c r="BT519" s="791"/>
    </row>
    <row r="520" spans="69:72" x14ac:dyDescent="0.25">
      <c r="BQ520" s="791"/>
      <c r="BR520" s="791"/>
      <c r="BS520" s="791"/>
      <c r="BT520" s="791"/>
    </row>
    <row r="521" spans="69:72" x14ac:dyDescent="0.25">
      <c r="BQ521" s="791"/>
      <c r="BR521" s="791"/>
      <c r="BS521" s="791"/>
      <c r="BT521" s="791"/>
    </row>
    <row r="522" spans="69:72" x14ac:dyDescent="0.25">
      <c r="BQ522" s="791"/>
      <c r="BR522" s="791"/>
      <c r="BS522" s="791"/>
      <c r="BT522" s="791"/>
    </row>
    <row r="523" spans="69:72" x14ac:dyDescent="0.25">
      <c r="BQ523" s="791"/>
      <c r="BR523" s="791"/>
      <c r="BS523" s="791"/>
      <c r="BT523" s="791"/>
    </row>
    <row r="524" spans="69:72" x14ac:dyDescent="0.25">
      <c r="BQ524" s="791"/>
      <c r="BR524" s="791"/>
      <c r="BS524" s="791"/>
      <c r="BT524" s="791"/>
    </row>
    <row r="525" spans="69:72" x14ac:dyDescent="0.25">
      <c r="BQ525" s="791"/>
      <c r="BR525" s="791"/>
      <c r="BS525" s="791"/>
      <c r="BT525" s="791"/>
    </row>
    <row r="526" spans="69:72" x14ac:dyDescent="0.25">
      <c r="BQ526" s="791"/>
      <c r="BR526" s="791"/>
      <c r="BS526" s="791"/>
      <c r="BT526" s="791"/>
    </row>
    <row r="527" spans="69:72" x14ac:dyDescent="0.25">
      <c r="BQ527" s="791"/>
      <c r="BR527" s="791"/>
      <c r="BS527" s="791"/>
      <c r="BT527" s="791"/>
    </row>
    <row r="528" spans="69:72" x14ac:dyDescent="0.25">
      <c r="BQ528" s="791"/>
      <c r="BR528" s="791"/>
      <c r="BS528" s="791"/>
      <c r="BT528" s="791"/>
    </row>
    <row r="529" spans="69:72" x14ac:dyDescent="0.25">
      <c r="BQ529" s="791"/>
      <c r="BR529" s="791"/>
      <c r="BS529" s="791"/>
      <c r="BT529" s="791"/>
    </row>
    <row r="530" spans="69:72" x14ac:dyDescent="0.25">
      <c r="BQ530" s="791"/>
      <c r="BR530" s="791"/>
      <c r="BS530" s="791"/>
      <c r="BT530" s="791"/>
    </row>
    <row r="531" spans="69:72" x14ac:dyDescent="0.25">
      <c r="BQ531" s="791"/>
      <c r="BR531" s="791"/>
      <c r="BS531" s="791"/>
      <c r="BT531" s="791"/>
    </row>
    <row r="532" spans="69:72" x14ac:dyDescent="0.25">
      <c r="BQ532" s="791"/>
      <c r="BR532" s="791"/>
      <c r="BS532" s="791"/>
      <c r="BT532" s="791"/>
    </row>
    <row r="533" spans="69:72" x14ac:dyDescent="0.25">
      <c r="BQ533" s="791"/>
      <c r="BR533" s="791"/>
      <c r="BS533" s="791"/>
      <c r="BT533" s="791"/>
    </row>
    <row r="534" spans="69:72" x14ac:dyDescent="0.25">
      <c r="BQ534" s="791"/>
      <c r="BR534" s="791"/>
      <c r="BS534" s="791"/>
      <c r="BT534" s="791"/>
    </row>
    <row r="535" spans="69:72" x14ac:dyDescent="0.25">
      <c r="BQ535" s="791"/>
      <c r="BR535" s="791"/>
      <c r="BS535" s="791"/>
      <c r="BT535" s="791"/>
    </row>
    <row r="536" spans="69:72" x14ac:dyDescent="0.25">
      <c r="BQ536" s="791"/>
      <c r="BR536" s="791"/>
      <c r="BS536" s="791"/>
      <c r="BT536" s="791"/>
    </row>
    <row r="537" spans="69:72" x14ac:dyDescent="0.25">
      <c r="BQ537" s="791"/>
      <c r="BR537" s="791"/>
      <c r="BS537" s="791"/>
      <c r="BT537" s="791"/>
    </row>
    <row r="538" spans="69:72" x14ac:dyDescent="0.25">
      <c r="BQ538" s="791"/>
      <c r="BR538" s="791"/>
      <c r="BS538" s="791"/>
      <c r="BT538" s="791"/>
    </row>
    <row r="539" spans="69:72" x14ac:dyDescent="0.25">
      <c r="BQ539" s="791"/>
      <c r="BR539" s="791"/>
      <c r="BS539" s="791"/>
      <c r="BT539" s="791"/>
    </row>
    <row r="540" spans="69:72" x14ac:dyDescent="0.25">
      <c r="BQ540" s="791"/>
      <c r="BR540" s="791"/>
      <c r="BS540" s="791"/>
      <c r="BT540" s="791"/>
    </row>
    <row r="541" spans="69:72" x14ac:dyDescent="0.25">
      <c r="BQ541" s="791"/>
      <c r="BR541" s="791"/>
      <c r="BS541" s="791"/>
      <c r="BT541" s="791"/>
    </row>
    <row r="542" spans="69:72" x14ac:dyDescent="0.25">
      <c r="BQ542" s="791"/>
      <c r="BR542" s="791"/>
      <c r="BS542" s="791"/>
      <c r="BT542" s="791"/>
    </row>
    <row r="543" spans="69:72" x14ac:dyDescent="0.25">
      <c r="BQ543" s="791"/>
      <c r="BR543" s="791"/>
      <c r="BS543" s="791"/>
      <c r="BT543" s="791"/>
    </row>
    <row r="544" spans="69:72" x14ac:dyDescent="0.25">
      <c r="BQ544" s="791"/>
      <c r="BR544" s="791"/>
      <c r="BS544" s="791"/>
      <c r="BT544" s="791"/>
    </row>
    <row r="545" spans="69:72" x14ac:dyDescent="0.25">
      <c r="BQ545" s="791"/>
      <c r="BR545" s="791"/>
      <c r="BS545" s="791"/>
      <c r="BT545" s="791"/>
    </row>
    <row r="546" spans="69:72" x14ac:dyDescent="0.25">
      <c r="BQ546" s="791"/>
      <c r="BR546" s="791"/>
      <c r="BS546" s="791"/>
      <c r="BT546" s="791"/>
    </row>
    <row r="547" spans="69:72" x14ac:dyDescent="0.25">
      <c r="BQ547" s="791"/>
      <c r="BR547" s="791"/>
      <c r="BS547" s="791"/>
      <c r="BT547" s="791"/>
    </row>
    <row r="548" spans="69:72" x14ac:dyDescent="0.25">
      <c r="BQ548" s="791"/>
      <c r="BR548" s="791"/>
      <c r="BS548" s="791"/>
      <c r="BT548" s="791"/>
    </row>
    <row r="549" spans="69:72" x14ac:dyDescent="0.25">
      <c r="BQ549" s="791"/>
      <c r="BR549" s="791"/>
      <c r="BS549" s="791"/>
      <c r="BT549" s="791"/>
    </row>
    <row r="550" spans="69:72" x14ac:dyDescent="0.25">
      <c r="BQ550" s="791"/>
      <c r="BR550" s="791"/>
      <c r="BS550" s="791"/>
      <c r="BT550" s="791"/>
    </row>
    <row r="551" spans="69:72" x14ac:dyDescent="0.25">
      <c r="BQ551" s="791"/>
      <c r="BR551" s="791"/>
      <c r="BS551" s="791"/>
      <c r="BT551" s="791"/>
    </row>
    <row r="552" spans="69:72" x14ac:dyDescent="0.25">
      <c r="BQ552" s="791"/>
      <c r="BR552" s="791"/>
      <c r="BS552" s="791"/>
      <c r="BT552" s="791"/>
    </row>
    <row r="553" spans="69:72" x14ac:dyDescent="0.25">
      <c r="BQ553" s="791"/>
      <c r="BR553" s="791"/>
      <c r="BS553" s="791"/>
      <c r="BT553" s="791"/>
    </row>
    <row r="554" spans="69:72" x14ac:dyDescent="0.25">
      <c r="BQ554" s="791"/>
      <c r="BR554" s="791"/>
      <c r="BS554" s="791"/>
      <c r="BT554" s="791"/>
    </row>
    <row r="555" spans="69:72" x14ac:dyDescent="0.25">
      <c r="BQ555" s="791"/>
      <c r="BR555" s="791"/>
      <c r="BS555" s="791"/>
      <c r="BT555" s="791"/>
    </row>
    <row r="556" spans="69:72" x14ac:dyDescent="0.25">
      <c r="BQ556" s="791"/>
      <c r="BR556" s="791"/>
      <c r="BS556" s="791"/>
      <c r="BT556" s="791"/>
    </row>
    <row r="557" spans="69:72" x14ac:dyDescent="0.25">
      <c r="BQ557" s="791"/>
      <c r="BR557" s="791"/>
      <c r="BS557" s="791"/>
      <c r="BT557" s="791"/>
    </row>
    <row r="558" spans="69:72" x14ac:dyDescent="0.25">
      <c r="BQ558" s="791"/>
      <c r="BR558" s="791"/>
      <c r="BS558" s="791"/>
      <c r="BT558" s="791"/>
    </row>
    <row r="559" spans="69:72" x14ac:dyDescent="0.25">
      <c r="BQ559" s="791"/>
      <c r="BR559" s="791"/>
      <c r="BS559" s="791"/>
      <c r="BT559" s="791"/>
    </row>
    <row r="560" spans="69:72" x14ac:dyDescent="0.25">
      <c r="BQ560" s="791"/>
      <c r="BR560" s="791"/>
      <c r="BS560" s="791"/>
      <c r="BT560" s="791"/>
    </row>
    <row r="561" spans="69:72" x14ac:dyDescent="0.25">
      <c r="BQ561" s="791"/>
      <c r="BR561" s="791"/>
      <c r="BS561" s="791"/>
      <c r="BT561" s="791"/>
    </row>
    <row r="562" spans="69:72" x14ac:dyDescent="0.25">
      <c r="BQ562" s="791"/>
      <c r="BR562" s="791"/>
      <c r="BS562" s="791"/>
      <c r="BT562" s="791"/>
    </row>
    <row r="563" spans="69:72" x14ac:dyDescent="0.25">
      <c r="BQ563" s="791"/>
      <c r="BR563" s="791"/>
      <c r="BS563" s="791"/>
      <c r="BT563" s="791"/>
    </row>
    <row r="564" spans="69:72" x14ac:dyDescent="0.25">
      <c r="BQ564" s="791"/>
      <c r="BR564" s="791"/>
      <c r="BS564" s="791"/>
      <c r="BT564" s="791"/>
    </row>
    <row r="565" spans="69:72" x14ac:dyDescent="0.25">
      <c r="BQ565" s="791"/>
      <c r="BR565" s="791"/>
      <c r="BS565" s="791"/>
      <c r="BT565" s="791"/>
    </row>
    <row r="566" spans="69:72" x14ac:dyDescent="0.25">
      <c r="BQ566" s="791"/>
      <c r="BR566" s="791"/>
      <c r="BS566" s="791"/>
      <c r="BT566" s="791"/>
    </row>
    <row r="567" spans="69:72" x14ac:dyDescent="0.25">
      <c r="BQ567" s="791"/>
      <c r="BR567" s="791"/>
      <c r="BS567" s="791"/>
      <c r="BT567" s="791"/>
    </row>
    <row r="568" spans="69:72" x14ac:dyDescent="0.25">
      <c r="BQ568" s="791"/>
      <c r="BR568" s="791"/>
      <c r="BS568" s="791"/>
      <c r="BT568" s="791"/>
    </row>
    <row r="569" spans="69:72" x14ac:dyDescent="0.25">
      <c r="BQ569" s="791"/>
      <c r="BR569" s="791"/>
      <c r="BS569" s="791"/>
      <c r="BT569" s="791"/>
    </row>
    <row r="570" spans="69:72" x14ac:dyDescent="0.25">
      <c r="BQ570" s="791"/>
      <c r="BR570" s="791"/>
      <c r="BS570" s="791"/>
      <c r="BT570" s="791"/>
    </row>
    <row r="571" spans="69:72" x14ac:dyDescent="0.25">
      <c r="BQ571" s="791"/>
      <c r="BR571" s="791"/>
      <c r="BS571" s="791"/>
      <c r="BT571" s="791"/>
    </row>
    <row r="572" spans="69:72" x14ac:dyDescent="0.25">
      <c r="BQ572" s="791"/>
      <c r="BR572" s="791"/>
      <c r="BS572" s="791"/>
      <c r="BT572" s="791"/>
    </row>
    <row r="573" spans="69:72" x14ac:dyDescent="0.25">
      <c r="BQ573" s="791"/>
      <c r="BR573" s="791"/>
      <c r="BS573" s="791"/>
      <c r="BT573" s="791"/>
    </row>
    <row r="574" spans="69:72" x14ac:dyDescent="0.25">
      <c r="BQ574" s="791"/>
      <c r="BR574" s="791"/>
      <c r="BS574" s="791"/>
      <c r="BT574" s="791"/>
    </row>
    <row r="575" spans="69:72" x14ac:dyDescent="0.25">
      <c r="BQ575" s="791"/>
      <c r="BR575" s="791"/>
      <c r="BS575" s="791"/>
      <c r="BT575" s="791"/>
    </row>
    <row r="576" spans="69:72" x14ac:dyDescent="0.25">
      <c r="BQ576" s="791"/>
      <c r="BR576" s="791"/>
      <c r="BS576" s="791"/>
      <c r="BT576" s="791"/>
    </row>
    <row r="577" spans="69:72" x14ac:dyDescent="0.25">
      <c r="BQ577" s="791"/>
      <c r="BR577" s="791"/>
      <c r="BS577" s="791"/>
      <c r="BT577" s="791"/>
    </row>
    <row r="578" spans="69:72" x14ac:dyDescent="0.25">
      <c r="BQ578" s="791"/>
      <c r="BR578" s="791"/>
      <c r="BS578" s="791"/>
      <c r="BT578" s="791"/>
    </row>
    <row r="579" spans="69:72" x14ac:dyDescent="0.25">
      <c r="BQ579" s="791"/>
      <c r="BR579" s="791"/>
      <c r="BS579" s="791"/>
      <c r="BT579" s="791"/>
    </row>
    <row r="580" spans="69:72" x14ac:dyDescent="0.25">
      <c r="BQ580" s="791"/>
      <c r="BR580" s="791"/>
      <c r="BS580" s="791"/>
      <c r="BT580" s="791"/>
    </row>
    <row r="581" spans="69:72" x14ac:dyDescent="0.25">
      <c r="BQ581" s="791"/>
      <c r="BR581" s="791"/>
      <c r="BS581" s="791"/>
      <c r="BT581" s="791"/>
    </row>
    <row r="582" spans="69:72" x14ac:dyDescent="0.25">
      <c r="BQ582" s="791"/>
      <c r="BR582" s="791"/>
      <c r="BS582" s="791"/>
      <c r="BT582" s="791"/>
    </row>
    <row r="583" spans="69:72" x14ac:dyDescent="0.25">
      <c r="BQ583" s="791"/>
      <c r="BR583" s="791"/>
      <c r="BS583" s="791"/>
      <c r="BT583" s="791"/>
    </row>
    <row r="584" spans="69:72" x14ac:dyDescent="0.25">
      <c r="BQ584" s="791"/>
      <c r="BR584" s="791"/>
      <c r="BS584" s="791"/>
      <c r="BT584" s="791"/>
    </row>
    <row r="585" spans="69:72" x14ac:dyDescent="0.25">
      <c r="BQ585" s="791"/>
      <c r="BR585" s="791"/>
      <c r="BS585" s="791"/>
      <c r="BT585" s="791"/>
    </row>
    <row r="586" spans="69:72" x14ac:dyDescent="0.25">
      <c r="BQ586" s="791"/>
      <c r="BR586" s="791"/>
      <c r="BS586" s="791"/>
      <c r="BT586" s="791"/>
    </row>
    <row r="587" spans="69:72" x14ac:dyDescent="0.25">
      <c r="BQ587" s="791"/>
      <c r="BR587" s="791"/>
      <c r="BS587" s="791"/>
      <c r="BT587" s="791"/>
    </row>
    <row r="588" spans="69:72" x14ac:dyDescent="0.25">
      <c r="BQ588" s="791"/>
      <c r="BR588" s="791"/>
      <c r="BS588" s="791"/>
      <c r="BT588" s="791"/>
    </row>
    <row r="589" spans="69:72" x14ac:dyDescent="0.25">
      <c r="BQ589" s="791"/>
      <c r="BR589" s="791"/>
      <c r="BS589" s="791"/>
      <c r="BT589" s="791"/>
    </row>
    <row r="590" spans="69:72" x14ac:dyDescent="0.25">
      <c r="BQ590" s="791"/>
      <c r="BR590" s="791"/>
      <c r="BS590" s="791"/>
      <c r="BT590" s="791"/>
    </row>
    <row r="591" spans="69:72" x14ac:dyDescent="0.25">
      <c r="BQ591" s="791"/>
      <c r="BR591" s="791"/>
      <c r="BS591" s="791"/>
      <c r="BT591" s="791"/>
    </row>
    <row r="592" spans="69:72" x14ac:dyDescent="0.25">
      <c r="BQ592" s="791"/>
      <c r="BR592" s="791"/>
      <c r="BS592" s="791"/>
      <c r="BT592" s="791"/>
    </row>
    <row r="593" spans="69:72" x14ac:dyDescent="0.25">
      <c r="BQ593" s="791"/>
      <c r="BR593" s="791"/>
      <c r="BS593" s="791"/>
      <c r="BT593" s="791"/>
    </row>
    <row r="594" spans="69:72" x14ac:dyDescent="0.25">
      <c r="BQ594" s="791"/>
      <c r="BR594" s="791"/>
      <c r="BS594" s="791"/>
      <c r="BT594" s="791"/>
    </row>
    <row r="595" spans="69:72" x14ac:dyDescent="0.25">
      <c r="BQ595" s="791"/>
      <c r="BR595" s="791"/>
      <c r="BS595" s="791"/>
      <c r="BT595" s="791"/>
    </row>
    <row r="596" spans="69:72" x14ac:dyDescent="0.25">
      <c r="BQ596" s="791"/>
      <c r="BR596" s="791"/>
      <c r="BS596" s="791"/>
      <c r="BT596" s="791"/>
    </row>
    <row r="597" spans="69:72" x14ac:dyDescent="0.25">
      <c r="BQ597" s="791"/>
      <c r="BR597" s="791"/>
      <c r="BS597" s="791"/>
      <c r="BT597" s="791"/>
    </row>
    <row r="598" spans="69:72" x14ac:dyDescent="0.25">
      <c r="BQ598" s="791"/>
      <c r="BR598" s="791"/>
      <c r="BS598" s="791"/>
      <c r="BT598" s="791"/>
    </row>
    <row r="599" spans="69:72" x14ac:dyDescent="0.25">
      <c r="BQ599" s="791"/>
      <c r="BR599" s="791"/>
      <c r="BS599" s="791"/>
      <c r="BT599" s="791"/>
    </row>
    <row r="600" spans="69:72" x14ac:dyDescent="0.25">
      <c r="BQ600" s="791"/>
      <c r="BR600" s="791"/>
      <c r="BS600" s="791"/>
      <c r="BT600" s="791"/>
    </row>
    <row r="601" spans="69:72" x14ac:dyDescent="0.25">
      <c r="BQ601" s="791"/>
      <c r="BR601" s="791"/>
      <c r="BS601" s="791"/>
      <c r="BT601" s="791"/>
    </row>
    <row r="602" spans="69:72" x14ac:dyDescent="0.25">
      <c r="BQ602" s="791"/>
      <c r="BR602" s="791"/>
      <c r="BS602" s="791"/>
      <c r="BT602" s="791"/>
    </row>
    <row r="603" spans="69:72" x14ac:dyDescent="0.25">
      <c r="BQ603" s="791"/>
      <c r="BR603" s="791"/>
      <c r="BS603" s="791"/>
      <c r="BT603" s="791"/>
    </row>
    <row r="604" spans="69:72" x14ac:dyDescent="0.25">
      <c r="BQ604" s="791"/>
      <c r="BR604" s="791"/>
      <c r="BS604" s="791"/>
      <c r="BT604" s="791"/>
    </row>
    <row r="605" spans="69:72" x14ac:dyDescent="0.25">
      <c r="BQ605" s="791"/>
      <c r="BR605" s="791"/>
      <c r="BS605" s="791"/>
      <c r="BT605" s="791"/>
    </row>
    <row r="606" spans="69:72" x14ac:dyDescent="0.25">
      <c r="BQ606" s="791"/>
      <c r="BR606" s="791"/>
      <c r="BS606" s="791"/>
      <c r="BT606" s="791"/>
    </row>
    <row r="607" spans="69:72" x14ac:dyDescent="0.25">
      <c r="BQ607" s="791"/>
      <c r="BR607" s="791"/>
      <c r="BS607" s="791"/>
      <c r="BT607" s="791"/>
    </row>
    <row r="608" spans="69:72" x14ac:dyDescent="0.25">
      <c r="BQ608" s="791"/>
      <c r="BR608" s="791"/>
      <c r="BS608" s="791"/>
      <c r="BT608" s="791"/>
    </row>
    <row r="609" spans="69:72" x14ac:dyDescent="0.25">
      <c r="BQ609" s="791"/>
      <c r="BR609" s="791"/>
      <c r="BS609" s="791"/>
      <c r="BT609" s="791"/>
    </row>
    <row r="610" spans="69:72" x14ac:dyDescent="0.25">
      <c r="BQ610" s="791"/>
      <c r="BR610" s="791"/>
      <c r="BS610" s="791"/>
      <c r="BT610" s="791"/>
    </row>
    <row r="611" spans="69:72" x14ac:dyDescent="0.25">
      <c r="BQ611" s="791"/>
      <c r="BR611" s="791"/>
      <c r="BS611" s="791"/>
      <c r="BT611" s="791"/>
    </row>
    <row r="612" spans="69:72" x14ac:dyDescent="0.25">
      <c r="BQ612" s="791"/>
      <c r="BR612" s="791"/>
      <c r="BS612" s="791"/>
      <c r="BT612" s="791"/>
    </row>
    <row r="613" spans="69:72" x14ac:dyDescent="0.25">
      <c r="BQ613" s="791"/>
      <c r="BR613" s="791"/>
      <c r="BS613" s="791"/>
      <c r="BT613" s="791"/>
    </row>
    <row r="614" spans="69:72" x14ac:dyDescent="0.25">
      <c r="BQ614" s="791"/>
      <c r="BR614" s="791"/>
      <c r="BS614" s="791"/>
      <c r="BT614" s="791"/>
    </row>
    <row r="615" spans="69:72" x14ac:dyDescent="0.25">
      <c r="BQ615" s="791"/>
      <c r="BR615" s="791"/>
      <c r="BS615" s="791"/>
      <c r="BT615" s="791"/>
    </row>
    <row r="616" spans="69:72" x14ac:dyDescent="0.25">
      <c r="BQ616" s="791"/>
      <c r="BR616" s="791"/>
      <c r="BS616" s="791"/>
      <c r="BT616" s="791"/>
    </row>
    <row r="617" spans="69:72" x14ac:dyDescent="0.25">
      <c r="BQ617" s="791"/>
      <c r="BR617" s="791"/>
      <c r="BS617" s="791"/>
      <c r="BT617" s="791"/>
    </row>
    <row r="618" spans="69:72" x14ac:dyDescent="0.25">
      <c r="BQ618" s="791"/>
      <c r="BR618" s="791"/>
      <c r="BS618" s="791"/>
      <c r="BT618" s="791"/>
    </row>
    <row r="619" spans="69:72" x14ac:dyDescent="0.25">
      <c r="BQ619" s="791"/>
      <c r="BR619" s="791"/>
      <c r="BS619" s="791"/>
      <c r="BT619" s="791"/>
    </row>
    <row r="620" spans="69:72" x14ac:dyDescent="0.25">
      <c r="BQ620" s="791"/>
      <c r="BR620" s="791"/>
      <c r="BS620" s="791"/>
      <c r="BT620" s="791"/>
    </row>
    <row r="621" spans="69:72" x14ac:dyDescent="0.25">
      <c r="BQ621" s="791"/>
      <c r="BR621" s="791"/>
      <c r="BS621" s="791"/>
      <c r="BT621" s="791"/>
    </row>
    <row r="622" spans="69:72" x14ac:dyDescent="0.25">
      <c r="BQ622" s="791"/>
      <c r="BR622" s="791"/>
      <c r="BS622" s="791"/>
      <c r="BT622" s="791"/>
    </row>
    <row r="623" spans="69:72" x14ac:dyDescent="0.25">
      <c r="BQ623" s="791"/>
      <c r="BR623" s="791"/>
      <c r="BS623" s="791"/>
      <c r="BT623" s="791"/>
    </row>
    <row r="624" spans="69:72" x14ac:dyDescent="0.25">
      <c r="BQ624" s="791"/>
      <c r="BR624" s="791"/>
      <c r="BS624" s="791"/>
      <c r="BT624" s="791"/>
    </row>
    <row r="625" spans="69:72" x14ac:dyDescent="0.25">
      <c r="BQ625" s="791"/>
      <c r="BR625" s="791"/>
      <c r="BS625" s="791"/>
      <c r="BT625" s="791"/>
    </row>
    <row r="626" spans="69:72" x14ac:dyDescent="0.25">
      <c r="BQ626" s="791"/>
      <c r="BR626" s="791"/>
      <c r="BS626" s="791"/>
      <c r="BT626" s="791"/>
    </row>
    <row r="627" spans="69:72" x14ac:dyDescent="0.25">
      <c r="BQ627" s="791"/>
      <c r="BR627" s="791"/>
      <c r="BS627" s="791"/>
      <c r="BT627" s="791"/>
    </row>
    <row r="628" spans="69:72" x14ac:dyDescent="0.25">
      <c r="BQ628" s="791"/>
      <c r="BR628" s="791"/>
      <c r="BS628" s="791"/>
      <c r="BT628" s="791"/>
    </row>
    <row r="629" spans="69:72" x14ac:dyDescent="0.25">
      <c r="BQ629" s="791"/>
      <c r="BR629" s="791"/>
      <c r="BS629" s="791"/>
      <c r="BT629" s="791"/>
    </row>
    <row r="630" spans="69:72" x14ac:dyDescent="0.25">
      <c r="BQ630" s="791"/>
      <c r="BR630" s="791"/>
      <c r="BS630" s="791"/>
      <c r="BT630" s="791"/>
    </row>
    <row r="631" spans="69:72" x14ac:dyDescent="0.25">
      <c r="BQ631" s="791"/>
      <c r="BR631" s="791"/>
      <c r="BS631" s="791"/>
      <c r="BT631" s="791"/>
    </row>
    <row r="632" spans="69:72" x14ac:dyDescent="0.25">
      <c r="BQ632" s="791"/>
      <c r="BR632" s="791"/>
      <c r="BS632" s="791"/>
      <c r="BT632" s="791"/>
    </row>
    <row r="633" spans="69:72" x14ac:dyDescent="0.25">
      <c r="BQ633" s="791"/>
      <c r="BR633" s="791"/>
      <c r="BS633" s="791"/>
      <c r="BT633" s="791"/>
    </row>
    <row r="634" spans="69:72" x14ac:dyDescent="0.25">
      <c r="BQ634" s="791"/>
      <c r="BR634" s="791"/>
      <c r="BS634" s="791"/>
      <c r="BT634" s="791"/>
    </row>
    <row r="635" spans="69:72" x14ac:dyDescent="0.25">
      <c r="BQ635" s="791"/>
      <c r="BR635" s="791"/>
      <c r="BS635" s="791"/>
      <c r="BT635" s="791"/>
    </row>
    <row r="636" spans="69:72" x14ac:dyDescent="0.25">
      <c r="BQ636" s="791"/>
      <c r="BR636" s="791"/>
      <c r="BS636" s="791"/>
      <c r="BT636" s="791"/>
    </row>
    <row r="637" spans="69:72" x14ac:dyDescent="0.25">
      <c r="BQ637" s="791"/>
      <c r="BR637" s="791"/>
      <c r="BS637" s="791"/>
      <c r="BT637" s="791"/>
    </row>
    <row r="638" spans="69:72" x14ac:dyDescent="0.25">
      <c r="BQ638" s="791"/>
      <c r="BR638" s="791"/>
      <c r="BS638" s="791"/>
      <c r="BT638" s="791"/>
    </row>
    <row r="639" spans="69:72" x14ac:dyDescent="0.25">
      <c r="BQ639" s="791"/>
      <c r="BR639" s="791"/>
      <c r="BS639" s="791"/>
      <c r="BT639" s="791"/>
    </row>
    <row r="640" spans="69:72" x14ac:dyDescent="0.25">
      <c r="BQ640" s="791"/>
      <c r="BR640" s="791"/>
      <c r="BS640" s="791"/>
      <c r="BT640" s="791"/>
    </row>
    <row r="641" spans="69:72" x14ac:dyDescent="0.25">
      <c r="BQ641" s="791"/>
      <c r="BR641" s="791"/>
      <c r="BS641" s="791"/>
      <c r="BT641" s="791"/>
    </row>
    <row r="642" spans="69:72" x14ac:dyDescent="0.25">
      <c r="BQ642" s="791"/>
      <c r="BR642" s="791"/>
      <c r="BS642" s="791"/>
      <c r="BT642" s="791"/>
    </row>
    <row r="643" spans="69:72" x14ac:dyDescent="0.25">
      <c r="BQ643" s="791"/>
      <c r="BR643" s="791"/>
      <c r="BS643" s="791"/>
      <c r="BT643" s="791"/>
    </row>
    <row r="644" spans="69:72" x14ac:dyDescent="0.25">
      <c r="BQ644" s="791"/>
      <c r="BR644" s="791"/>
      <c r="BS644" s="791"/>
      <c r="BT644" s="791"/>
    </row>
    <row r="645" spans="69:72" x14ac:dyDescent="0.25">
      <c r="BQ645" s="791"/>
      <c r="BR645" s="791"/>
      <c r="BS645" s="791"/>
      <c r="BT645" s="791"/>
    </row>
    <row r="646" spans="69:72" x14ac:dyDescent="0.25">
      <c r="BQ646" s="791"/>
      <c r="BR646" s="791"/>
      <c r="BS646" s="791"/>
      <c r="BT646" s="791"/>
    </row>
    <row r="647" spans="69:72" x14ac:dyDescent="0.25">
      <c r="BQ647" s="791"/>
      <c r="BR647" s="791"/>
      <c r="BS647" s="791"/>
      <c r="BT647" s="791"/>
    </row>
    <row r="648" spans="69:72" x14ac:dyDescent="0.25">
      <c r="BQ648" s="791"/>
      <c r="BR648" s="791"/>
      <c r="BS648" s="791"/>
      <c r="BT648" s="791"/>
    </row>
    <row r="649" spans="69:72" x14ac:dyDescent="0.25">
      <c r="BQ649" s="791"/>
      <c r="BR649" s="791"/>
      <c r="BS649" s="791"/>
      <c r="BT649" s="791"/>
    </row>
    <row r="650" spans="69:72" x14ac:dyDescent="0.25">
      <c r="BQ650" s="791"/>
      <c r="BR650" s="791"/>
      <c r="BS650" s="791"/>
      <c r="BT650" s="791"/>
    </row>
    <row r="651" spans="69:72" x14ac:dyDescent="0.25">
      <c r="BQ651" s="791"/>
      <c r="BR651" s="791"/>
      <c r="BS651" s="791"/>
      <c r="BT651" s="791"/>
    </row>
    <row r="652" spans="69:72" x14ac:dyDescent="0.25">
      <c r="BQ652" s="791"/>
      <c r="BR652" s="791"/>
      <c r="BS652" s="791"/>
      <c r="BT652" s="791"/>
    </row>
    <row r="653" spans="69:72" x14ac:dyDescent="0.25">
      <c r="BQ653" s="791"/>
      <c r="BR653" s="791"/>
      <c r="BS653" s="791"/>
      <c r="BT653" s="791"/>
    </row>
    <row r="654" spans="69:72" x14ac:dyDescent="0.25">
      <c r="BQ654" s="791"/>
      <c r="BR654" s="791"/>
      <c r="BS654" s="791"/>
      <c r="BT654" s="791"/>
    </row>
    <row r="655" spans="69:72" x14ac:dyDescent="0.25">
      <c r="BQ655" s="791"/>
      <c r="BR655" s="791"/>
      <c r="BS655" s="791"/>
      <c r="BT655" s="791"/>
    </row>
    <row r="656" spans="69:72" x14ac:dyDescent="0.25">
      <c r="BQ656" s="791"/>
      <c r="BR656" s="791"/>
      <c r="BS656" s="791"/>
      <c r="BT656" s="791"/>
    </row>
    <row r="657" spans="69:72" x14ac:dyDescent="0.25">
      <c r="BQ657" s="791"/>
      <c r="BR657" s="791"/>
      <c r="BS657" s="791"/>
      <c r="BT657" s="791"/>
    </row>
    <row r="658" spans="69:72" x14ac:dyDescent="0.25">
      <c r="BQ658" s="791"/>
      <c r="BR658" s="791"/>
      <c r="BS658" s="791"/>
      <c r="BT658" s="791"/>
    </row>
    <row r="659" spans="69:72" x14ac:dyDescent="0.25">
      <c r="BQ659" s="791"/>
      <c r="BR659" s="791"/>
      <c r="BS659" s="791"/>
      <c r="BT659" s="791"/>
    </row>
    <row r="660" spans="69:72" x14ac:dyDescent="0.25">
      <c r="BQ660" s="791"/>
      <c r="BR660" s="791"/>
      <c r="BS660" s="791"/>
      <c r="BT660" s="791"/>
    </row>
    <row r="661" spans="69:72" x14ac:dyDescent="0.25">
      <c r="BQ661" s="791"/>
      <c r="BR661" s="791"/>
      <c r="BS661" s="791"/>
      <c r="BT661" s="791"/>
    </row>
    <row r="662" spans="69:72" x14ac:dyDescent="0.25">
      <c r="BQ662" s="791"/>
      <c r="BR662" s="791"/>
      <c r="BS662" s="791"/>
      <c r="BT662" s="791"/>
    </row>
    <row r="663" spans="69:72" x14ac:dyDescent="0.25">
      <c r="BQ663" s="791"/>
      <c r="BR663" s="791"/>
      <c r="BS663" s="791"/>
      <c r="BT663" s="791"/>
    </row>
    <row r="664" spans="69:72" x14ac:dyDescent="0.25">
      <c r="BQ664" s="791"/>
      <c r="BR664" s="791"/>
      <c r="BS664" s="791"/>
      <c r="BT664" s="791"/>
    </row>
    <row r="665" spans="69:72" x14ac:dyDescent="0.25">
      <c r="BQ665" s="791"/>
      <c r="BR665" s="791"/>
      <c r="BS665" s="791"/>
      <c r="BT665" s="791"/>
    </row>
    <row r="666" spans="69:72" x14ac:dyDescent="0.25">
      <c r="BQ666" s="791"/>
      <c r="BR666" s="791"/>
      <c r="BS666" s="791"/>
      <c r="BT666" s="791"/>
    </row>
    <row r="667" spans="69:72" x14ac:dyDescent="0.25">
      <c r="BQ667" s="791"/>
      <c r="BR667" s="791"/>
      <c r="BS667" s="791"/>
      <c r="BT667" s="791"/>
    </row>
    <row r="668" spans="69:72" x14ac:dyDescent="0.25">
      <c r="BQ668" s="791"/>
      <c r="BR668" s="791"/>
      <c r="BS668" s="791"/>
      <c r="BT668" s="791"/>
    </row>
    <row r="669" spans="69:72" x14ac:dyDescent="0.25">
      <c r="BQ669" s="791"/>
      <c r="BR669" s="791"/>
      <c r="BS669" s="791"/>
      <c r="BT669" s="791"/>
    </row>
    <row r="670" spans="69:72" x14ac:dyDescent="0.25">
      <c r="BQ670" s="791"/>
      <c r="BR670" s="791"/>
      <c r="BS670" s="791"/>
      <c r="BT670" s="791"/>
    </row>
    <row r="671" spans="69:72" x14ac:dyDescent="0.25">
      <c r="BQ671" s="791"/>
      <c r="BR671" s="791"/>
      <c r="BS671" s="791"/>
      <c r="BT671" s="791"/>
    </row>
    <row r="672" spans="69:72" x14ac:dyDescent="0.25">
      <c r="BQ672" s="791"/>
      <c r="BR672" s="791"/>
      <c r="BS672" s="791"/>
      <c r="BT672" s="791"/>
    </row>
    <row r="673" spans="69:72" x14ac:dyDescent="0.25">
      <c r="BQ673" s="791"/>
      <c r="BR673" s="791"/>
      <c r="BS673" s="791"/>
      <c r="BT673" s="791"/>
    </row>
    <row r="674" spans="69:72" x14ac:dyDescent="0.25">
      <c r="BQ674" s="791"/>
      <c r="BR674" s="791"/>
      <c r="BS674" s="791"/>
      <c r="BT674" s="791"/>
    </row>
    <row r="675" spans="69:72" x14ac:dyDescent="0.25">
      <c r="BQ675" s="791"/>
      <c r="BR675" s="791"/>
      <c r="BS675" s="791"/>
      <c r="BT675" s="791"/>
    </row>
    <row r="676" spans="69:72" x14ac:dyDescent="0.25">
      <c r="BQ676" s="791"/>
      <c r="BR676" s="791"/>
      <c r="BS676" s="791"/>
      <c r="BT676" s="791"/>
    </row>
    <row r="677" spans="69:72" x14ac:dyDescent="0.25">
      <c r="BQ677" s="791"/>
      <c r="BR677" s="791"/>
      <c r="BS677" s="791"/>
      <c r="BT677" s="791"/>
    </row>
    <row r="678" spans="69:72" x14ac:dyDescent="0.25">
      <c r="BQ678" s="791"/>
      <c r="BR678" s="791"/>
      <c r="BS678" s="791"/>
      <c r="BT678" s="791"/>
    </row>
    <row r="679" spans="69:72" x14ac:dyDescent="0.25">
      <c r="BQ679" s="791"/>
      <c r="BR679" s="791"/>
      <c r="BS679" s="791"/>
      <c r="BT679" s="791"/>
    </row>
    <row r="680" spans="69:72" x14ac:dyDescent="0.25">
      <c r="BQ680" s="791"/>
      <c r="BR680" s="791"/>
      <c r="BS680" s="791"/>
      <c r="BT680" s="791"/>
    </row>
    <row r="681" spans="69:72" x14ac:dyDescent="0.25">
      <c r="BQ681" s="791"/>
      <c r="BR681" s="791"/>
      <c r="BS681" s="791"/>
      <c r="BT681" s="791"/>
    </row>
    <row r="682" spans="69:72" x14ac:dyDescent="0.25">
      <c r="BQ682" s="791"/>
      <c r="BR682" s="791"/>
      <c r="BS682" s="791"/>
      <c r="BT682" s="791"/>
    </row>
    <row r="683" spans="69:72" x14ac:dyDescent="0.25">
      <c r="BQ683" s="791"/>
      <c r="BR683" s="791"/>
      <c r="BS683" s="791"/>
      <c r="BT683" s="791"/>
    </row>
    <row r="684" spans="69:72" x14ac:dyDescent="0.25">
      <c r="BQ684" s="791"/>
      <c r="BR684" s="791"/>
      <c r="BS684" s="791"/>
      <c r="BT684" s="791"/>
    </row>
    <row r="685" spans="69:72" x14ac:dyDescent="0.25">
      <c r="BQ685" s="791"/>
      <c r="BR685" s="791"/>
      <c r="BS685" s="791"/>
      <c r="BT685" s="791"/>
    </row>
    <row r="686" spans="69:72" x14ac:dyDescent="0.25">
      <c r="BQ686" s="791"/>
      <c r="BR686" s="791"/>
      <c r="BS686" s="791"/>
      <c r="BT686" s="791"/>
    </row>
    <row r="687" spans="69:72" x14ac:dyDescent="0.25">
      <c r="BQ687" s="791"/>
      <c r="BR687" s="791"/>
      <c r="BS687" s="791"/>
      <c r="BT687" s="791"/>
    </row>
    <row r="688" spans="69:72" x14ac:dyDescent="0.25">
      <c r="BQ688" s="791"/>
      <c r="BR688" s="791"/>
      <c r="BS688" s="791"/>
      <c r="BT688" s="791"/>
    </row>
    <row r="689" spans="69:72" x14ac:dyDescent="0.25">
      <c r="BQ689" s="791"/>
      <c r="BR689" s="791"/>
      <c r="BS689" s="791"/>
      <c r="BT689" s="791"/>
    </row>
    <row r="690" spans="69:72" x14ac:dyDescent="0.25">
      <c r="BQ690" s="791"/>
      <c r="BR690" s="791"/>
      <c r="BS690" s="791"/>
      <c r="BT690" s="791"/>
    </row>
    <row r="691" spans="69:72" x14ac:dyDescent="0.25">
      <c r="BQ691" s="791"/>
      <c r="BR691" s="791"/>
      <c r="BS691" s="791"/>
      <c r="BT691" s="791"/>
    </row>
    <row r="692" spans="69:72" x14ac:dyDescent="0.25">
      <c r="BQ692" s="791"/>
      <c r="BR692" s="791"/>
      <c r="BS692" s="791"/>
      <c r="BT692" s="791"/>
    </row>
    <row r="693" spans="69:72" x14ac:dyDescent="0.25">
      <c r="BQ693" s="791"/>
      <c r="BR693" s="791"/>
      <c r="BS693" s="791"/>
      <c r="BT693" s="791"/>
    </row>
    <row r="694" spans="69:72" x14ac:dyDescent="0.25">
      <c r="BQ694" s="791"/>
      <c r="BR694" s="791"/>
      <c r="BS694" s="791"/>
      <c r="BT694" s="791"/>
    </row>
    <row r="695" spans="69:72" x14ac:dyDescent="0.25">
      <c r="BQ695" s="791"/>
      <c r="BR695" s="791"/>
      <c r="BS695" s="791"/>
      <c r="BT695" s="791"/>
    </row>
    <row r="696" spans="69:72" x14ac:dyDescent="0.25">
      <c r="BQ696" s="791"/>
      <c r="BR696" s="791"/>
      <c r="BS696" s="791"/>
      <c r="BT696" s="791"/>
    </row>
    <row r="697" spans="69:72" x14ac:dyDescent="0.25">
      <c r="BQ697" s="791"/>
      <c r="BR697" s="791"/>
      <c r="BS697" s="791"/>
      <c r="BT697" s="791"/>
    </row>
    <row r="698" spans="69:72" x14ac:dyDescent="0.25">
      <c r="BQ698" s="791"/>
      <c r="BR698" s="791"/>
      <c r="BS698" s="791"/>
      <c r="BT698" s="791"/>
    </row>
    <row r="699" spans="69:72" x14ac:dyDescent="0.25">
      <c r="BQ699" s="791"/>
      <c r="BR699" s="791"/>
      <c r="BS699" s="791"/>
      <c r="BT699" s="791"/>
    </row>
    <row r="700" spans="69:72" x14ac:dyDescent="0.25">
      <c r="BQ700" s="791"/>
      <c r="BR700" s="791"/>
      <c r="BS700" s="791"/>
      <c r="BT700" s="791"/>
    </row>
    <row r="701" spans="69:72" x14ac:dyDescent="0.25">
      <c r="BQ701" s="791"/>
      <c r="BR701" s="791"/>
      <c r="BS701" s="791"/>
      <c r="BT701" s="791"/>
    </row>
    <row r="702" spans="69:72" x14ac:dyDescent="0.25">
      <c r="BQ702" s="791"/>
      <c r="BR702" s="791"/>
      <c r="BS702" s="791"/>
      <c r="BT702" s="791"/>
    </row>
    <row r="703" spans="69:72" x14ac:dyDescent="0.25">
      <c r="BQ703" s="791"/>
      <c r="BR703" s="791"/>
      <c r="BS703" s="791"/>
      <c r="BT703" s="791"/>
    </row>
    <row r="704" spans="69:72" x14ac:dyDescent="0.25">
      <c r="BQ704" s="791"/>
      <c r="BR704" s="791"/>
      <c r="BS704" s="791"/>
      <c r="BT704" s="791"/>
    </row>
    <row r="705" spans="69:72" x14ac:dyDescent="0.25">
      <c r="BQ705" s="791"/>
      <c r="BR705" s="791"/>
      <c r="BS705" s="791"/>
      <c r="BT705" s="791"/>
    </row>
    <row r="706" spans="69:72" x14ac:dyDescent="0.25">
      <c r="BQ706" s="791"/>
      <c r="BR706" s="791"/>
      <c r="BS706" s="791"/>
      <c r="BT706" s="791"/>
    </row>
    <row r="707" spans="69:72" x14ac:dyDescent="0.25">
      <c r="BQ707" s="791"/>
      <c r="BR707" s="791"/>
      <c r="BS707" s="791"/>
      <c r="BT707" s="791"/>
    </row>
    <row r="708" spans="69:72" x14ac:dyDescent="0.25">
      <c r="BQ708" s="791"/>
      <c r="BR708" s="791"/>
      <c r="BS708" s="791"/>
      <c r="BT708" s="791"/>
    </row>
    <row r="709" spans="69:72" x14ac:dyDescent="0.25">
      <c r="BQ709" s="791"/>
      <c r="BR709" s="791"/>
      <c r="BS709" s="791"/>
      <c r="BT709" s="791"/>
    </row>
    <row r="710" spans="69:72" x14ac:dyDescent="0.25">
      <c r="BQ710" s="791"/>
      <c r="BR710" s="791"/>
      <c r="BS710" s="791"/>
      <c r="BT710" s="791"/>
    </row>
    <row r="711" spans="69:72" x14ac:dyDescent="0.25">
      <c r="BQ711" s="791"/>
      <c r="BR711" s="791"/>
      <c r="BS711" s="791"/>
      <c r="BT711" s="791"/>
    </row>
    <row r="712" spans="69:72" x14ac:dyDescent="0.25">
      <c r="BQ712" s="791"/>
      <c r="BR712" s="791"/>
      <c r="BS712" s="791"/>
      <c r="BT712" s="791"/>
    </row>
    <row r="713" spans="69:72" x14ac:dyDescent="0.25">
      <c r="BQ713" s="791"/>
      <c r="BR713" s="791"/>
      <c r="BS713" s="791"/>
      <c r="BT713" s="791"/>
    </row>
    <row r="714" spans="69:72" x14ac:dyDescent="0.25">
      <c r="BQ714" s="791"/>
      <c r="BR714" s="791"/>
      <c r="BS714" s="791"/>
      <c r="BT714" s="791"/>
    </row>
    <row r="715" spans="69:72" x14ac:dyDescent="0.25">
      <c r="BQ715" s="791"/>
      <c r="BR715" s="791"/>
      <c r="BS715" s="791"/>
      <c r="BT715" s="791"/>
    </row>
    <row r="716" spans="69:72" x14ac:dyDescent="0.25">
      <c r="BQ716" s="791"/>
      <c r="BR716" s="791"/>
      <c r="BS716" s="791"/>
      <c r="BT716" s="791"/>
    </row>
    <row r="717" spans="69:72" x14ac:dyDescent="0.25">
      <c r="BQ717" s="791"/>
      <c r="BR717" s="791"/>
      <c r="BS717" s="791"/>
      <c r="BT717" s="791"/>
    </row>
    <row r="718" spans="69:72" x14ac:dyDescent="0.25">
      <c r="BQ718" s="791"/>
      <c r="BR718" s="791"/>
      <c r="BS718" s="791"/>
      <c r="BT718" s="791"/>
    </row>
    <row r="719" spans="69:72" x14ac:dyDescent="0.25">
      <c r="BQ719" s="791"/>
      <c r="BR719" s="791"/>
      <c r="BS719" s="791"/>
      <c r="BT719" s="791"/>
    </row>
    <row r="720" spans="69:72" x14ac:dyDescent="0.25">
      <c r="BQ720" s="791"/>
      <c r="BR720" s="791"/>
      <c r="BS720" s="791"/>
      <c r="BT720" s="791"/>
    </row>
    <row r="721" spans="69:72" x14ac:dyDescent="0.25">
      <c r="BQ721" s="791"/>
      <c r="BR721" s="791"/>
      <c r="BS721" s="791"/>
      <c r="BT721" s="791"/>
    </row>
    <row r="722" spans="69:72" x14ac:dyDescent="0.25">
      <c r="BQ722" s="791"/>
      <c r="BR722" s="791"/>
      <c r="BS722" s="791"/>
      <c r="BT722" s="791"/>
    </row>
    <row r="723" spans="69:72" x14ac:dyDescent="0.25">
      <c r="BQ723" s="791"/>
      <c r="BR723" s="791"/>
      <c r="BS723" s="791"/>
      <c r="BT723" s="791"/>
    </row>
    <row r="724" spans="69:72" x14ac:dyDescent="0.25">
      <c r="BQ724" s="791"/>
      <c r="BR724" s="791"/>
      <c r="BS724" s="791"/>
      <c r="BT724" s="791"/>
    </row>
    <row r="725" spans="69:72" x14ac:dyDescent="0.25">
      <c r="BQ725" s="791"/>
      <c r="BR725" s="791"/>
      <c r="BS725" s="791"/>
      <c r="BT725" s="791"/>
    </row>
    <row r="726" spans="69:72" x14ac:dyDescent="0.25">
      <c r="BQ726" s="791"/>
      <c r="BR726" s="791"/>
      <c r="BS726" s="791"/>
      <c r="BT726" s="791"/>
    </row>
    <row r="727" spans="69:72" x14ac:dyDescent="0.25">
      <c r="BQ727" s="791"/>
      <c r="BR727" s="791"/>
      <c r="BS727" s="791"/>
      <c r="BT727" s="791"/>
    </row>
    <row r="728" spans="69:72" x14ac:dyDescent="0.25">
      <c r="BQ728" s="791"/>
      <c r="BR728" s="791"/>
      <c r="BS728" s="791"/>
      <c r="BT728" s="791"/>
    </row>
    <row r="729" spans="69:72" x14ac:dyDescent="0.25">
      <c r="BQ729" s="791"/>
      <c r="BR729" s="791"/>
      <c r="BS729" s="791"/>
      <c r="BT729" s="791"/>
    </row>
    <row r="730" spans="69:72" x14ac:dyDescent="0.25">
      <c r="BQ730" s="791"/>
      <c r="BR730" s="791"/>
      <c r="BS730" s="791"/>
      <c r="BT730" s="791"/>
    </row>
    <row r="731" spans="69:72" x14ac:dyDescent="0.25">
      <c r="BQ731" s="791"/>
      <c r="BR731" s="791"/>
      <c r="BS731" s="791"/>
      <c r="BT731" s="791"/>
    </row>
    <row r="732" spans="69:72" x14ac:dyDescent="0.25">
      <c r="BQ732" s="791"/>
      <c r="BR732" s="791"/>
      <c r="BS732" s="791"/>
      <c r="BT732" s="791"/>
    </row>
    <row r="733" spans="69:72" x14ac:dyDescent="0.25">
      <c r="BQ733" s="791"/>
      <c r="BR733" s="791"/>
      <c r="BS733" s="791"/>
      <c r="BT733" s="791"/>
    </row>
    <row r="734" spans="69:72" x14ac:dyDescent="0.25">
      <c r="BQ734" s="791"/>
      <c r="BR734" s="791"/>
      <c r="BS734" s="791"/>
      <c r="BT734" s="791"/>
    </row>
    <row r="735" spans="69:72" x14ac:dyDescent="0.25">
      <c r="BQ735" s="791"/>
      <c r="BR735" s="791"/>
      <c r="BS735" s="791"/>
      <c r="BT735" s="791"/>
    </row>
    <row r="736" spans="69:72" x14ac:dyDescent="0.25">
      <c r="BQ736" s="791"/>
      <c r="BR736" s="791"/>
      <c r="BS736" s="791"/>
      <c r="BT736" s="791"/>
    </row>
    <row r="737" spans="69:72" x14ac:dyDescent="0.25">
      <c r="BQ737" s="791"/>
      <c r="BR737" s="791"/>
      <c r="BS737" s="791"/>
      <c r="BT737" s="791"/>
    </row>
    <row r="738" spans="69:72" x14ac:dyDescent="0.25">
      <c r="BQ738" s="791"/>
      <c r="BR738" s="791"/>
      <c r="BS738" s="791"/>
      <c r="BT738" s="791"/>
    </row>
    <row r="739" spans="69:72" x14ac:dyDescent="0.25">
      <c r="BQ739" s="791"/>
      <c r="BR739" s="791"/>
      <c r="BS739" s="791"/>
      <c r="BT739" s="791"/>
    </row>
    <row r="740" spans="69:72" x14ac:dyDescent="0.25">
      <c r="BQ740" s="791"/>
      <c r="BR740" s="791"/>
      <c r="BS740" s="791"/>
      <c r="BT740" s="791"/>
    </row>
    <row r="741" spans="69:72" x14ac:dyDescent="0.25">
      <c r="BQ741" s="791"/>
      <c r="BR741" s="791"/>
      <c r="BS741" s="791"/>
      <c r="BT741" s="791"/>
    </row>
    <row r="742" spans="69:72" x14ac:dyDescent="0.25">
      <c r="BQ742" s="791"/>
      <c r="BR742" s="791"/>
      <c r="BS742" s="791"/>
      <c r="BT742" s="791"/>
    </row>
    <row r="743" spans="69:72" x14ac:dyDescent="0.25">
      <c r="BQ743" s="791"/>
      <c r="BR743" s="791"/>
      <c r="BS743" s="791"/>
      <c r="BT743" s="791"/>
    </row>
    <row r="744" spans="69:72" x14ac:dyDescent="0.25">
      <c r="BQ744" s="791"/>
      <c r="BR744" s="791"/>
      <c r="BS744" s="791"/>
      <c r="BT744" s="791"/>
    </row>
    <row r="745" spans="69:72" x14ac:dyDescent="0.25">
      <c r="BQ745" s="791"/>
      <c r="BR745" s="791"/>
      <c r="BS745" s="791"/>
      <c r="BT745" s="791"/>
    </row>
    <row r="746" spans="69:72" x14ac:dyDescent="0.25">
      <c r="BQ746" s="791"/>
      <c r="BR746" s="791"/>
      <c r="BS746" s="791"/>
      <c r="BT746" s="791"/>
    </row>
    <row r="747" spans="69:72" x14ac:dyDescent="0.25">
      <c r="BQ747" s="791"/>
      <c r="BR747" s="791"/>
      <c r="BS747" s="791"/>
      <c r="BT747" s="791"/>
    </row>
    <row r="748" spans="69:72" x14ac:dyDescent="0.25">
      <c r="BQ748" s="791"/>
      <c r="BR748" s="791"/>
      <c r="BS748" s="791"/>
      <c r="BT748" s="791"/>
    </row>
    <row r="749" spans="69:72" x14ac:dyDescent="0.25">
      <c r="BQ749" s="791"/>
      <c r="BR749" s="791"/>
      <c r="BS749" s="791"/>
      <c r="BT749" s="791"/>
    </row>
    <row r="750" spans="69:72" x14ac:dyDescent="0.25">
      <c r="BQ750" s="791"/>
      <c r="BR750" s="791"/>
      <c r="BS750" s="791"/>
      <c r="BT750" s="791"/>
    </row>
    <row r="751" spans="69:72" x14ac:dyDescent="0.25">
      <c r="BQ751" s="791"/>
      <c r="BR751" s="791"/>
      <c r="BS751" s="791"/>
      <c r="BT751" s="791"/>
    </row>
    <row r="752" spans="69:72" x14ac:dyDescent="0.25">
      <c r="BQ752" s="791"/>
      <c r="BR752" s="791"/>
      <c r="BS752" s="791"/>
      <c r="BT752" s="791"/>
    </row>
    <row r="753" spans="69:72" x14ac:dyDescent="0.25">
      <c r="BQ753" s="791"/>
      <c r="BR753" s="791"/>
      <c r="BS753" s="791"/>
      <c r="BT753" s="791"/>
    </row>
    <row r="754" spans="69:72" x14ac:dyDescent="0.25">
      <c r="BQ754" s="791"/>
      <c r="BR754" s="791"/>
      <c r="BS754" s="791"/>
      <c r="BT754" s="791"/>
    </row>
    <row r="755" spans="69:72" x14ac:dyDescent="0.25">
      <c r="BQ755" s="791"/>
      <c r="BR755" s="791"/>
      <c r="BS755" s="791"/>
      <c r="BT755" s="791"/>
    </row>
    <row r="756" spans="69:72" x14ac:dyDescent="0.25">
      <c r="BQ756" s="791"/>
      <c r="BR756" s="791"/>
      <c r="BS756" s="791"/>
      <c r="BT756" s="791"/>
    </row>
    <row r="757" spans="69:72" x14ac:dyDescent="0.25">
      <c r="BQ757" s="791"/>
      <c r="BR757" s="791"/>
      <c r="BS757" s="791"/>
      <c r="BT757" s="791"/>
    </row>
    <row r="758" spans="69:72" x14ac:dyDescent="0.25">
      <c r="BQ758" s="791"/>
      <c r="BR758" s="791"/>
      <c r="BS758" s="791"/>
      <c r="BT758" s="791"/>
    </row>
    <row r="759" spans="69:72" x14ac:dyDescent="0.25">
      <c r="BQ759" s="791"/>
      <c r="BR759" s="791"/>
      <c r="BS759" s="791"/>
      <c r="BT759" s="791"/>
    </row>
    <row r="760" spans="69:72" x14ac:dyDescent="0.25">
      <c r="BQ760" s="791"/>
      <c r="BR760" s="791"/>
      <c r="BS760" s="791"/>
      <c r="BT760" s="791"/>
    </row>
    <row r="761" spans="69:72" x14ac:dyDescent="0.25">
      <c r="BQ761" s="791"/>
      <c r="BR761" s="791"/>
      <c r="BS761" s="791"/>
      <c r="BT761" s="791"/>
    </row>
    <row r="762" spans="69:72" x14ac:dyDescent="0.25">
      <c r="BQ762" s="791"/>
      <c r="BR762" s="791"/>
      <c r="BS762" s="791"/>
      <c r="BT762" s="791"/>
    </row>
    <row r="763" spans="69:72" x14ac:dyDescent="0.25">
      <c r="BQ763" s="791"/>
      <c r="BR763" s="791"/>
      <c r="BS763" s="791"/>
      <c r="BT763" s="791"/>
    </row>
    <row r="764" spans="69:72" x14ac:dyDescent="0.25">
      <c r="BQ764" s="791"/>
      <c r="BR764" s="791"/>
      <c r="BS764" s="791"/>
      <c r="BT764" s="791"/>
    </row>
    <row r="765" spans="69:72" x14ac:dyDescent="0.25">
      <c r="BQ765" s="791"/>
      <c r="BR765" s="791"/>
      <c r="BS765" s="791"/>
      <c r="BT765" s="791"/>
    </row>
    <row r="766" spans="69:72" x14ac:dyDescent="0.25">
      <c r="BQ766" s="791"/>
      <c r="BR766" s="791"/>
      <c r="BS766" s="791"/>
      <c r="BT766" s="791"/>
    </row>
    <row r="767" spans="69:72" x14ac:dyDescent="0.25">
      <c r="BQ767" s="791"/>
      <c r="BR767" s="791"/>
      <c r="BS767" s="791"/>
      <c r="BT767" s="791"/>
    </row>
    <row r="768" spans="69:72" x14ac:dyDescent="0.25">
      <c r="BQ768" s="791"/>
      <c r="BR768" s="791"/>
      <c r="BS768" s="791"/>
      <c r="BT768" s="791"/>
    </row>
    <row r="769" spans="69:72" x14ac:dyDescent="0.25">
      <c r="BQ769" s="791"/>
      <c r="BR769" s="791"/>
      <c r="BS769" s="791"/>
      <c r="BT769" s="791"/>
    </row>
    <row r="770" spans="69:72" x14ac:dyDescent="0.25">
      <c r="BQ770" s="791"/>
      <c r="BR770" s="791"/>
      <c r="BS770" s="791"/>
      <c r="BT770" s="791"/>
    </row>
    <row r="771" spans="69:72" x14ac:dyDescent="0.25">
      <c r="BQ771" s="791"/>
      <c r="BR771" s="791"/>
      <c r="BS771" s="791"/>
      <c r="BT771" s="791"/>
    </row>
    <row r="772" spans="69:72" x14ac:dyDescent="0.25">
      <c r="BQ772" s="791"/>
      <c r="BR772" s="791"/>
      <c r="BS772" s="791"/>
      <c r="BT772" s="791"/>
    </row>
    <row r="773" spans="69:72" x14ac:dyDescent="0.25">
      <c r="BQ773" s="791"/>
      <c r="BR773" s="791"/>
      <c r="BS773" s="791"/>
      <c r="BT773" s="791"/>
    </row>
    <row r="774" spans="69:72" x14ac:dyDescent="0.25">
      <c r="BQ774" s="791"/>
      <c r="BR774" s="791"/>
      <c r="BS774" s="791"/>
      <c r="BT774" s="791"/>
    </row>
    <row r="775" spans="69:72" x14ac:dyDescent="0.25">
      <c r="BQ775" s="791"/>
      <c r="BR775" s="791"/>
      <c r="BS775" s="791"/>
      <c r="BT775" s="791"/>
    </row>
    <row r="776" spans="69:72" x14ac:dyDescent="0.25">
      <c r="BQ776" s="791"/>
      <c r="BR776" s="791"/>
      <c r="BS776" s="791"/>
      <c r="BT776" s="791"/>
    </row>
    <row r="777" spans="69:72" x14ac:dyDescent="0.25">
      <c r="BQ777" s="791"/>
      <c r="BR777" s="791"/>
      <c r="BS777" s="791"/>
      <c r="BT777" s="791"/>
    </row>
    <row r="778" spans="69:72" x14ac:dyDescent="0.25">
      <c r="BQ778" s="791"/>
      <c r="BR778" s="791"/>
      <c r="BS778" s="791"/>
      <c r="BT778" s="791"/>
    </row>
    <row r="779" spans="69:72" x14ac:dyDescent="0.25">
      <c r="BQ779" s="791"/>
      <c r="BR779" s="791"/>
      <c r="BS779" s="791"/>
      <c r="BT779" s="791"/>
    </row>
    <row r="780" spans="69:72" x14ac:dyDescent="0.25">
      <c r="BQ780" s="791"/>
      <c r="BR780" s="791"/>
      <c r="BS780" s="791"/>
      <c r="BT780" s="791"/>
    </row>
    <row r="781" spans="69:72" x14ac:dyDescent="0.25">
      <c r="BQ781" s="791"/>
      <c r="BR781" s="791"/>
      <c r="BS781" s="791"/>
      <c r="BT781" s="791"/>
    </row>
    <row r="782" spans="69:72" x14ac:dyDescent="0.25">
      <c r="BQ782" s="791"/>
      <c r="BR782" s="791"/>
      <c r="BS782" s="791"/>
      <c r="BT782" s="791"/>
    </row>
    <row r="783" spans="69:72" x14ac:dyDescent="0.25">
      <c r="BQ783" s="791"/>
      <c r="BR783" s="791"/>
      <c r="BS783" s="791"/>
      <c r="BT783" s="791"/>
    </row>
    <row r="784" spans="69:72" x14ac:dyDescent="0.25">
      <c r="BQ784" s="791"/>
      <c r="BR784" s="791"/>
      <c r="BS784" s="791"/>
      <c r="BT784" s="791"/>
    </row>
    <row r="785" spans="69:72" x14ac:dyDescent="0.25">
      <c r="BQ785" s="791"/>
      <c r="BR785" s="791"/>
      <c r="BS785" s="791"/>
      <c r="BT785" s="791"/>
    </row>
    <row r="786" spans="69:72" x14ac:dyDescent="0.25">
      <c r="BQ786" s="791"/>
      <c r="BR786" s="791"/>
      <c r="BS786" s="791"/>
      <c r="BT786" s="791"/>
    </row>
    <row r="787" spans="69:72" x14ac:dyDescent="0.25">
      <c r="BQ787" s="791"/>
      <c r="BR787" s="791"/>
      <c r="BS787" s="791"/>
      <c r="BT787" s="791"/>
    </row>
    <row r="788" spans="69:72" x14ac:dyDescent="0.25">
      <c r="BQ788" s="791"/>
      <c r="BR788" s="791"/>
      <c r="BS788" s="791"/>
      <c r="BT788" s="791"/>
    </row>
    <row r="789" spans="69:72" x14ac:dyDescent="0.25">
      <c r="BQ789" s="791"/>
      <c r="BR789" s="791"/>
      <c r="BS789" s="791"/>
      <c r="BT789" s="791"/>
    </row>
    <row r="790" spans="69:72" x14ac:dyDescent="0.25">
      <c r="BQ790" s="791"/>
      <c r="BR790" s="791"/>
      <c r="BS790" s="791"/>
      <c r="BT790" s="791"/>
    </row>
    <row r="791" spans="69:72" x14ac:dyDescent="0.25">
      <c r="BQ791" s="791"/>
      <c r="BR791" s="791"/>
      <c r="BS791" s="791"/>
      <c r="BT791" s="791"/>
    </row>
    <row r="792" spans="69:72" x14ac:dyDescent="0.25">
      <c r="BQ792" s="791"/>
      <c r="BR792" s="791"/>
      <c r="BS792" s="791"/>
      <c r="BT792" s="791"/>
    </row>
    <row r="793" spans="69:72" x14ac:dyDescent="0.25">
      <c r="BQ793" s="791"/>
      <c r="BR793" s="791"/>
      <c r="BS793" s="791"/>
      <c r="BT793" s="791"/>
    </row>
    <row r="794" spans="69:72" x14ac:dyDescent="0.25">
      <c r="BQ794" s="791"/>
      <c r="BR794" s="791"/>
      <c r="BS794" s="791"/>
      <c r="BT794" s="791"/>
    </row>
    <row r="795" spans="69:72" x14ac:dyDescent="0.25">
      <c r="BQ795" s="791"/>
      <c r="BR795" s="791"/>
      <c r="BS795" s="791"/>
      <c r="BT795" s="791"/>
    </row>
    <row r="796" spans="69:72" x14ac:dyDescent="0.25">
      <c r="BQ796" s="791"/>
      <c r="BR796" s="791"/>
      <c r="BS796" s="791"/>
      <c r="BT796" s="791"/>
    </row>
    <row r="797" spans="69:72" x14ac:dyDescent="0.25">
      <c r="BQ797" s="791"/>
      <c r="BR797" s="791"/>
      <c r="BS797" s="791"/>
      <c r="BT797" s="791"/>
    </row>
    <row r="798" spans="69:72" x14ac:dyDescent="0.25">
      <c r="BQ798" s="791"/>
      <c r="BR798" s="791"/>
      <c r="BS798" s="791"/>
      <c r="BT798" s="791"/>
    </row>
    <row r="799" spans="69:72" x14ac:dyDescent="0.25">
      <c r="BQ799" s="791"/>
      <c r="BR799" s="791"/>
      <c r="BS799" s="791"/>
      <c r="BT799" s="791"/>
    </row>
    <row r="800" spans="69:72" x14ac:dyDescent="0.25">
      <c r="BQ800" s="791"/>
      <c r="BR800" s="791"/>
      <c r="BS800" s="791"/>
      <c r="BT800" s="791"/>
    </row>
    <row r="801" spans="69:72" x14ac:dyDescent="0.25">
      <c r="BQ801" s="791"/>
      <c r="BR801" s="791"/>
      <c r="BS801" s="791"/>
      <c r="BT801" s="791"/>
    </row>
    <row r="802" spans="69:72" x14ac:dyDescent="0.25">
      <c r="BQ802" s="791"/>
      <c r="BR802" s="791"/>
      <c r="BS802" s="791"/>
      <c r="BT802" s="791"/>
    </row>
    <row r="803" spans="69:72" x14ac:dyDescent="0.25">
      <c r="BQ803" s="791"/>
      <c r="BR803" s="791"/>
      <c r="BS803" s="791"/>
      <c r="BT803" s="791"/>
    </row>
    <row r="804" spans="69:72" x14ac:dyDescent="0.25">
      <c r="BQ804" s="791"/>
      <c r="BR804" s="791"/>
      <c r="BS804" s="791"/>
      <c r="BT804" s="791"/>
    </row>
    <row r="805" spans="69:72" x14ac:dyDescent="0.25">
      <c r="BQ805" s="791"/>
      <c r="BR805" s="791"/>
      <c r="BS805" s="791"/>
      <c r="BT805" s="791"/>
    </row>
    <row r="806" spans="69:72" x14ac:dyDescent="0.25">
      <c r="BQ806" s="791"/>
      <c r="BR806" s="791"/>
      <c r="BS806" s="791"/>
      <c r="BT806" s="791"/>
    </row>
    <row r="807" spans="69:72" x14ac:dyDescent="0.25">
      <c r="BQ807" s="791"/>
      <c r="BR807" s="791"/>
      <c r="BS807" s="791"/>
      <c r="BT807" s="791"/>
    </row>
    <row r="808" spans="69:72" x14ac:dyDescent="0.25">
      <c r="BQ808" s="791"/>
      <c r="BR808" s="791"/>
      <c r="BS808" s="791"/>
      <c r="BT808" s="791"/>
    </row>
    <row r="809" spans="69:72" x14ac:dyDescent="0.25">
      <c r="BQ809" s="791"/>
      <c r="BR809" s="791"/>
      <c r="BS809" s="791"/>
      <c r="BT809" s="791"/>
    </row>
    <row r="810" spans="69:72" x14ac:dyDescent="0.25">
      <c r="BQ810" s="791"/>
      <c r="BR810" s="791"/>
      <c r="BS810" s="791"/>
      <c r="BT810" s="791"/>
    </row>
    <row r="811" spans="69:72" x14ac:dyDescent="0.25">
      <c r="BQ811" s="791"/>
      <c r="BR811" s="791"/>
      <c r="BS811" s="791"/>
      <c r="BT811" s="791"/>
    </row>
    <row r="812" spans="69:72" x14ac:dyDescent="0.25">
      <c r="BQ812" s="791"/>
      <c r="BR812" s="791"/>
      <c r="BS812" s="791"/>
      <c r="BT812" s="791"/>
    </row>
    <row r="813" spans="69:72" x14ac:dyDescent="0.25">
      <c r="BQ813" s="791"/>
      <c r="BR813" s="791"/>
      <c r="BS813" s="791"/>
      <c r="BT813" s="791"/>
    </row>
    <row r="814" spans="69:72" x14ac:dyDescent="0.25">
      <c r="BQ814" s="791"/>
      <c r="BR814" s="791"/>
      <c r="BS814" s="791"/>
      <c r="BT814" s="791"/>
    </row>
    <row r="815" spans="69:72" x14ac:dyDescent="0.25">
      <c r="BQ815" s="791"/>
      <c r="BR815" s="791"/>
      <c r="BS815" s="791"/>
      <c r="BT815" s="791"/>
    </row>
    <row r="816" spans="69:72" x14ac:dyDescent="0.25">
      <c r="BQ816" s="791"/>
      <c r="BR816" s="791"/>
      <c r="BS816" s="791"/>
      <c r="BT816" s="791"/>
    </row>
    <row r="817" spans="69:72" x14ac:dyDescent="0.25">
      <c r="BQ817" s="791"/>
      <c r="BR817" s="791"/>
      <c r="BS817" s="791"/>
      <c r="BT817" s="791"/>
    </row>
    <row r="818" spans="69:72" x14ac:dyDescent="0.25">
      <c r="BQ818" s="791"/>
      <c r="BR818" s="791"/>
      <c r="BS818" s="791"/>
      <c r="BT818" s="791"/>
    </row>
    <row r="819" spans="69:72" x14ac:dyDescent="0.25">
      <c r="BQ819" s="791"/>
      <c r="BR819" s="791"/>
      <c r="BS819" s="791"/>
      <c r="BT819" s="791"/>
    </row>
    <row r="820" spans="69:72" x14ac:dyDescent="0.25">
      <c r="BQ820" s="791"/>
      <c r="BR820" s="791"/>
      <c r="BS820" s="791"/>
      <c r="BT820" s="791"/>
    </row>
    <row r="821" spans="69:72" x14ac:dyDescent="0.25">
      <c r="BQ821" s="791"/>
      <c r="BR821" s="791"/>
      <c r="BS821" s="791"/>
      <c r="BT821" s="791"/>
    </row>
    <row r="822" spans="69:72" x14ac:dyDescent="0.25">
      <c r="BQ822" s="791"/>
      <c r="BR822" s="791"/>
      <c r="BS822" s="791"/>
      <c r="BT822" s="791"/>
    </row>
    <row r="823" spans="69:72" x14ac:dyDescent="0.25">
      <c r="BQ823" s="791"/>
      <c r="BR823" s="791"/>
      <c r="BS823" s="791"/>
      <c r="BT823" s="791"/>
    </row>
    <row r="824" spans="69:72" x14ac:dyDescent="0.25">
      <c r="BQ824" s="791"/>
      <c r="BR824" s="791"/>
      <c r="BS824" s="791"/>
      <c r="BT824" s="791"/>
    </row>
    <row r="825" spans="69:72" x14ac:dyDescent="0.25">
      <c r="BQ825" s="791"/>
      <c r="BR825" s="791"/>
      <c r="BS825" s="791"/>
      <c r="BT825" s="791"/>
    </row>
    <row r="826" spans="69:72" x14ac:dyDescent="0.25">
      <c r="BQ826" s="791"/>
      <c r="BR826" s="791"/>
      <c r="BS826" s="791"/>
      <c r="BT826" s="791"/>
    </row>
    <row r="827" spans="69:72" x14ac:dyDescent="0.25">
      <c r="BQ827" s="791"/>
      <c r="BR827" s="791"/>
      <c r="BS827" s="791"/>
      <c r="BT827" s="791"/>
    </row>
    <row r="828" spans="69:72" x14ac:dyDescent="0.25">
      <c r="BQ828" s="791"/>
      <c r="BR828" s="791"/>
      <c r="BS828" s="791"/>
      <c r="BT828" s="791"/>
    </row>
    <row r="829" spans="69:72" x14ac:dyDescent="0.25">
      <c r="BQ829" s="791"/>
      <c r="BR829" s="791"/>
      <c r="BS829" s="791"/>
      <c r="BT829" s="791"/>
    </row>
    <row r="830" spans="69:72" x14ac:dyDescent="0.25">
      <c r="BQ830" s="791"/>
      <c r="BR830" s="791"/>
      <c r="BS830" s="791"/>
      <c r="BT830" s="791"/>
    </row>
    <row r="831" spans="69:72" x14ac:dyDescent="0.25">
      <c r="BQ831" s="791"/>
      <c r="BR831" s="791"/>
      <c r="BS831" s="791"/>
      <c r="BT831" s="791"/>
    </row>
    <row r="832" spans="69:72" x14ac:dyDescent="0.25">
      <c r="BQ832" s="791"/>
      <c r="BR832" s="791"/>
      <c r="BS832" s="791"/>
      <c r="BT832" s="791"/>
    </row>
    <row r="833" spans="69:72" x14ac:dyDescent="0.25">
      <c r="BQ833" s="791"/>
      <c r="BR833" s="791"/>
      <c r="BS833" s="791"/>
      <c r="BT833" s="791"/>
    </row>
    <row r="834" spans="69:72" x14ac:dyDescent="0.25">
      <c r="BQ834" s="791"/>
      <c r="BR834" s="791"/>
      <c r="BS834" s="791"/>
      <c r="BT834" s="791"/>
    </row>
    <row r="835" spans="69:72" x14ac:dyDescent="0.25">
      <c r="BQ835" s="791"/>
      <c r="BR835" s="791"/>
      <c r="BS835" s="791"/>
      <c r="BT835" s="791"/>
    </row>
    <row r="836" spans="69:72" x14ac:dyDescent="0.25">
      <c r="BQ836" s="791"/>
      <c r="BR836" s="791"/>
      <c r="BS836" s="791"/>
      <c r="BT836" s="791"/>
    </row>
    <row r="837" spans="69:72" x14ac:dyDescent="0.25">
      <c r="BQ837" s="791"/>
      <c r="BR837" s="791"/>
      <c r="BS837" s="791"/>
      <c r="BT837" s="791"/>
    </row>
    <row r="838" spans="69:72" x14ac:dyDescent="0.25">
      <c r="BQ838" s="791"/>
      <c r="BR838" s="791"/>
      <c r="BS838" s="791"/>
      <c r="BT838" s="791"/>
    </row>
    <row r="839" spans="69:72" x14ac:dyDescent="0.25">
      <c r="BQ839" s="791"/>
      <c r="BR839" s="791"/>
      <c r="BS839" s="791"/>
      <c r="BT839" s="791"/>
    </row>
    <row r="840" spans="69:72" x14ac:dyDescent="0.25">
      <c r="BQ840" s="791"/>
      <c r="BR840" s="791"/>
      <c r="BS840" s="791"/>
      <c r="BT840" s="791"/>
    </row>
    <row r="841" spans="69:72" x14ac:dyDescent="0.25">
      <c r="BQ841" s="791"/>
      <c r="BR841" s="791"/>
      <c r="BS841" s="791"/>
      <c r="BT841" s="791"/>
    </row>
    <row r="842" spans="69:72" x14ac:dyDescent="0.25">
      <c r="BQ842" s="791"/>
      <c r="BR842" s="791"/>
      <c r="BS842" s="791"/>
      <c r="BT842" s="791"/>
    </row>
    <row r="843" spans="69:72" x14ac:dyDescent="0.25">
      <c r="BQ843" s="791"/>
      <c r="BR843" s="791"/>
      <c r="BS843" s="791"/>
      <c r="BT843" s="791"/>
    </row>
    <row r="844" spans="69:72" x14ac:dyDescent="0.25">
      <c r="BQ844" s="791"/>
      <c r="BR844" s="791"/>
      <c r="BS844" s="791"/>
      <c r="BT844" s="791"/>
    </row>
    <row r="845" spans="69:72" x14ac:dyDescent="0.25">
      <c r="BQ845" s="791"/>
      <c r="BR845" s="791"/>
      <c r="BS845" s="791"/>
      <c r="BT845" s="791"/>
    </row>
    <row r="846" spans="69:72" x14ac:dyDescent="0.25">
      <c r="BQ846" s="791"/>
      <c r="BR846" s="791"/>
      <c r="BS846" s="791"/>
      <c r="BT846" s="791"/>
    </row>
    <row r="847" spans="69:72" x14ac:dyDescent="0.25">
      <c r="BQ847" s="791"/>
      <c r="BR847" s="791"/>
      <c r="BS847" s="791"/>
      <c r="BT847" s="791"/>
    </row>
    <row r="848" spans="69:72" x14ac:dyDescent="0.25">
      <c r="BQ848" s="791"/>
      <c r="BR848" s="791"/>
      <c r="BS848" s="791"/>
      <c r="BT848" s="791"/>
    </row>
    <row r="849" spans="69:72" x14ac:dyDescent="0.25">
      <c r="BQ849" s="791"/>
      <c r="BR849" s="791"/>
      <c r="BS849" s="791"/>
      <c r="BT849" s="791"/>
    </row>
    <row r="850" spans="69:72" x14ac:dyDescent="0.25">
      <c r="BQ850" s="791"/>
      <c r="BR850" s="791"/>
      <c r="BS850" s="791"/>
      <c r="BT850" s="791"/>
    </row>
    <row r="851" spans="69:72" x14ac:dyDescent="0.25">
      <c r="BQ851" s="791"/>
      <c r="BR851" s="791"/>
      <c r="BS851" s="791"/>
      <c r="BT851" s="791"/>
    </row>
    <row r="852" spans="69:72" x14ac:dyDescent="0.25">
      <c r="BQ852" s="791"/>
      <c r="BR852" s="791"/>
      <c r="BS852" s="791"/>
      <c r="BT852" s="791"/>
    </row>
    <row r="853" spans="69:72" x14ac:dyDescent="0.25">
      <c r="BQ853" s="791"/>
      <c r="BR853" s="791"/>
      <c r="BS853" s="791"/>
      <c r="BT853" s="791"/>
    </row>
    <row r="854" spans="69:72" x14ac:dyDescent="0.25">
      <c r="BQ854" s="791"/>
      <c r="BR854" s="791"/>
      <c r="BS854" s="791"/>
      <c r="BT854" s="791"/>
    </row>
    <row r="855" spans="69:72" x14ac:dyDescent="0.25">
      <c r="BQ855" s="791"/>
      <c r="BR855" s="791"/>
      <c r="BS855" s="791"/>
      <c r="BT855" s="791"/>
    </row>
    <row r="856" spans="69:72" x14ac:dyDescent="0.25">
      <c r="BQ856" s="791"/>
      <c r="BR856" s="791"/>
      <c r="BS856" s="791"/>
      <c r="BT856" s="791"/>
    </row>
    <row r="857" spans="69:72" x14ac:dyDescent="0.25">
      <c r="BQ857" s="791"/>
      <c r="BR857" s="791"/>
      <c r="BS857" s="791"/>
      <c r="BT857" s="791"/>
    </row>
    <row r="858" spans="69:72" x14ac:dyDescent="0.25">
      <c r="BQ858" s="791"/>
      <c r="BR858" s="791"/>
      <c r="BS858" s="791"/>
      <c r="BT858" s="791"/>
    </row>
    <row r="859" spans="69:72" x14ac:dyDescent="0.25">
      <c r="BQ859" s="791"/>
      <c r="BR859" s="791"/>
      <c r="BS859" s="791"/>
      <c r="BT859" s="791"/>
    </row>
    <row r="860" spans="69:72" x14ac:dyDescent="0.25">
      <c r="BQ860" s="791"/>
      <c r="BR860" s="791"/>
      <c r="BS860" s="791"/>
      <c r="BT860" s="791"/>
    </row>
    <row r="861" spans="69:72" x14ac:dyDescent="0.25">
      <c r="BQ861" s="791"/>
      <c r="BR861" s="791"/>
      <c r="BS861" s="791"/>
      <c r="BT861" s="791"/>
    </row>
    <row r="862" spans="69:72" x14ac:dyDescent="0.25">
      <c r="BQ862" s="791"/>
      <c r="BR862" s="791"/>
      <c r="BS862" s="791"/>
      <c r="BT862" s="791"/>
    </row>
    <row r="863" spans="69:72" x14ac:dyDescent="0.25">
      <c r="BQ863" s="791"/>
      <c r="BR863" s="791"/>
      <c r="BS863" s="791"/>
      <c r="BT863" s="791"/>
    </row>
    <row r="864" spans="69:72" x14ac:dyDescent="0.25">
      <c r="BQ864" s="791"/>
      <c r="BR864" s="791"/>
      <c r="BS864" s="791"/>
      <c r="BT864" s="791"/>
    </row>
    <row r="865" spans="69:72" x14ac:dyDescent="0.25">
      <c r="BQ865" s="791"/>
      <c r="BR865" s="791"/>
      <c r="BS865" s="791"/>
      <c r="BT865" s="791"/>
    </row>
    <row r="866" spans="69:72" x14ac:dyDescent="0.25">
      <c r="BQ866" s="791"/>
      <c r="BR866" s="791"/>
      <c r="BS866" s="791"/>
      <c r="BT866" s="791"/>
    </row>
    <row r="867" spans="69:72" x14ac:dyDescent="0.25">
      <c r="BQ867" s="791"/>
      <c r="BR867" s="791"/>
      <c r="BS867" s="791"/>
      <c r="BT867" s="791"/>
    </row>
    <row r="868" spans="69:72" x14ac:dyDescent="0.25">
      <c r="BQ868" s="791"/>
      <c r="BR868" s="791"/>
      <c r="BS868" s="791"/>
      <c r="BT868" s="791"/>
    </row>
    <row r="869" spans="69:72" x14ac:dyDescent="0.25">
      <c r="BQ869" s="791"/>
      <c r="BR869" s="791"/>
      <c r="BS869" s="791"/>
      <c r="BT869" s="791"/>
    </row>
    <row r="870" spans="69:72" x14ac:dyDescent="0.25">
      <c r="BQ870" s="791"/>
      <c r="BR870" s="791"/>
      <c r="BS870" s="791"/>
      <c r="BT870" s="791"/>
    </row>
    <row r="871" spans="69:72" x14ac:dyDescent="0.25">
      <c r="BQ871" s="791"/>
      <c r="BR871" s="791"/>
      <c r="BS871" s="791"/>
      <c r="BT871" s="791"/>
    </row>
    <row r="872" spans="69:72" x14ac:dyDescent="0.25">
      <c r="BQ872" s="791"/>
      <c r="BR872" s="791"/>
      <c r="BS872" s="791"/>
      <c r="BT872" s="791"/>
    </row>
    <row r="873" spans="69:72" x14ac:dyDescent="0.25">
      <c r="BQ873" s="791"/>
      <c r="BR873" s="791"/>
      <c r="BS873" s="791"/>
      <c r="BT873" s="791"/>
    </row>
    <row r="874" spans="69:72" x14ac:dyDescent="0.25">
      <c r="BQ874" s="791"/>
      <c r="BR874" s="791"/>
      <c r="BS874" s="791"/>
      <c r="BT874" s="791"/>
    </row>
    <row r="875" spans="69:72" x14ac:dyDescent="0.25">
      <c r="BQ875" s="791"/>
      <c r="BR875" s="791"/>
      <c r="BS875" s="791"/>
      <c r="BT875" s="791"/>
    </row>
    <row r="876" spans="69:72" x14ac:dyDescent="0.25">
      <c r="BQ876" s="791"/>
      <c r="BR876" s="791"/>
      <c r="BS876" s="791"/>
      <c r="BT876" s="791"/>
    </row>
    <row r="877" spans="69:72" x14ac:dyDescent="0.25">
      <c r="BQ877" s="791"/>
      <c r="BR877" s="791"/>
      <c r="BS877" s="791"/>
      <c r="BT877" s="791"/>
    </row>
    <row r="878" spans="69:72" x14ac:dyDescent="0.25">
      <c r="BQ878" s="791"/>
      <c r="BR878" s="791"/>
      <c r="BS878" s="791"/>
      <c r="BT878" s="791"/>
    </row>
    <row r="879" spans="69:72" x14ac:dyDescent="0.25">
      <c r="BQ879" s="791"/>
      <c r="BR879" s="791"/>
      <c r="BS879" s="791"/>
      <c r="BT879" s="791"/>
    </row>
    <row r="880" spans="69:72" x14ac:dyDescent="0.25">
      <c r="BQ880" s="791"/>
      <c r="BR880" s="791"/>
      <c r="BS880" s="791"/>
      <c r="BT880" s="791"/>
    </row>
    <row r="881" spans="69:72" x14ac:dyDescent="0.25">
      <c r="BQ881" s="791"/>
      <c r="BR881" s="791"/>
      <c r="BS881" s="791"/>
      <c r="BT881" s="791"/>
    </row>
    <row r="882" spans="69:72" x14ac:dyDescent="0.25">
      <c r="BQ882" s="791"/>
      <c r="BR882" s="791"/>
      <c r="BS882" s="791"/>
      <c r="BT882" s="791"/>
    </row>
    <row r="883" spans="69:72" x14ac:dyDescent="0.25">
      <c r="BQ883" s="791"/>
      <c r="BR883" s="791"/>
      <c r="BS883" s="791"/>
      <c r="BT883" s="791"/>
    </row>
    <row r="884" spans="69:72" x14ac:dyDescent="0.25">
      <c r="BQ884" s="791"/>
      <c r="BR884" s="791"/>
      <c r="BS884" s="791"/>
      <c r="BT884" s="791"/>
    </row>
    <row r="885" spans="69:72" x14ac:dyDescent="0.25">
      <c r="BQ885" s="791"/>
      <c r="BR885" s="791"/>
      <c r="BS885" s="791"/>
      <c r="BT885" s="791"/>
    </row>
    <row r="886" spans="69:72" x14ac:dyDescent="0.25">
      <c r="BQ886" s="791"/>
      <c r="BR886" s="791"/>
      <c r="BS886" s="791"/>
      <c r="BT886" s="791"/>
    </row>
    <row r="887" spans="69:72" x14ac:dyDescent="0.25">
      <c r="BQ887" s="791"/>
      <c r="BR887" s="791"/>
      <c r="BS887" s="791"/>
      <c r="BT887" s="791"/>
    </row>
    <row r="888" spans="69:72" x14ac:dyDescent="0.25">
      <c r="BQ888" s="791"/>
      <c r="BR888" s="791"/>
      <c r="BS888" s="791"/>
      <c r="BT888" s="791"/>
    </row>
    <row r="889" spans="69:72" x14ac:dyDescent="0.25">
      <c r="BQ889" s="791"/>
      <c r="BR889" s="791"/>
      <c r="BS889" s="791"/>
      <c r="BT889" s="791"/>
    </row>
    <row r="890" spans="69:72" x14ac:dyDescent="0.25">
      <c r="BQ890" s="791"/>
      <c r="BR890" s="791"/>
      <c r="BS890" s="791"/>
      <c r="BT890" s="791"/>
    </row>
    <row r="891" spans="69:72" x14ac:dyDescent="0.25">
      <c r="BQ891" s="791"/>
      <c r="BR891" s="791"/>
      <c r="BS891" s="791"/>
      <c r="BT891" s="791"/>
    </row>
    <row r="892" spans="69:72" x14ac:dyDescent="0.25">
      <c r="BQ892" s="791"/>
      <c r="BR892" s="791"/>
      <c r="BS892" s="791"/>
      <c r="BT892" s="791"/>
    </row>
    <row r="893" spans="69:72" x14ac:dyDescent="0.25">
      <c r="BQ893" s="791"/>
      <c r="BR893" s="791"/>
      <c r="BS893" s="791"/>
      <c r="BT893" s="791"/>
    </row>
    <row r="894" spans="69:72" x14ac:dyDescent="0.25">
      <c r="BQ894" s="791"/>
      <c r="BR894" s="791"/>
      <c r="BS894" s="791"/>
      <c r="BT894" s="791"/>
    </row>
    <row r="895" spans="69:72" x14ac:dyDescent="0.25">
      <c r="BQ895" s="791"/>
      <c r="BR895" s="791"/>
      <c r="BS895" s="791"/>
      <c r="BT895" s="791"/>
    </row>
    <row r="896" spans="69:72" x14ac:dyDescent="0.25">
      <c r="BQ896" s="791"/>
      <c r="BR896" s="791"/>
      <c r="BS896" s="791"/>
      <c r="BT896" s="791"/>
    </row>
    <row r="897" spans="69:72" x14ac:dyDescent="0.25">
      <c r="BQ897" s="791"/>
      <c r="BR897" s="791"/>
      <c r="BS897" s="791"/>
      <c r="BT897" s="791"/>
    </row>
    <row r="898" spans="69:72" x14ac:dyDescent="0.25">
      <c r="BQ898" s="791"/>
      <c r="BR898" s="791"/>
      <c r="BS898" s="791"/>
      <c r="BT898" s="791"/>
    </row>
    <row r="899" spans="69:72" x14ac:dyDescent="0.25">
      <c r="BQ899" s="791"/>
      <c r="BR899" s="791"/>
      <c r="BS899" s="791"/>
      <c r="BT899" s="791"/>
    </row>
    <row r="900" spans="69:72" x14ac:dyDescent="0.25">
      <c r="BQ900" s="791"/>
      <c r="BR900" s="791"/>
      <c r="BS900" s="791"/>
      <c r="BT900" s="791"/>
    </row>
    <row r="901" spans="69:72" x14ac:dyDescent="0.25">
      <c r="BQ901" s="791"/>
      <c r="BR901" s="791"/>
      <c r="BS901" s="791"/>
      <c r="BT901" s="791"/>
    </row>
    <row r="902" spans="69:72" x14ac:dyDescent="0.25">
      <c r="BQ902" s="791"/>
      <c r="BR902" s="791"/>
      <c r="BS902" s="791"/>
      <c r="BT902" s="791"/>
    </row>
    <row r="903" spans="69:72" x14ac:dyDescent="0.25">
      <c r="BQ903" s="791"/>
      <c r="BR903" s="791"/>
      <c r="BS903" s="791"/>
      <c r="BT903" s="791"/>
    </row>
    <row r="904" spans="69:72" x14ac:dyDescent="0.25">
      <c r="BQ904" s="791"/>
      <c r="BR904" s="791"/>
      <c r="BS904" s="791"/>
      <c r="BT904" s="791"/>
    </row>
    <row r="905" spans="69:72" x14ac:dyDescent="0.25">
      <c r="BQ905" s="791"/>
      <c r="BR905" s="791"/>
      <c r="BS905" s="791"/>
      <c r="BT905" s="791"/>
    </row>
    <row r="906" spans="69:72" x14ac:dyDescent="0.25">
      <c r="BQ906" s="791"/>
      <c r="BR906" s="791"/>
      <c r="BS906" s="791"/>
      <c r="BT906" s="791"/>
    </row>
    <row r="907" spans="69:72" x14ac:dyDescent="0.25">
      <c r="BQ907" s="791"/>
      <c r="BR907" s="791"/>
      <c r="BS907" s="791"/>
      <c r="BT907" s="791"/>
    </row>
    <row r="908" spans="69:72" x14ac:dyDescent="0.25">
      <c r="BQ908" s="791"/>
      <c r="BR908" s="791"/>
      <c r="BS908" s="791"/>
      <c r="BT908" s="791"/>
    </row>
    <row r="909" spans="69:72" x14ac:dyDescent="0.25">
      <c r="BQ909" s="791"/>
      <c r="BR909" s="791"/>
      <c r="BS909" s="791"/>
      <c r="BT909" s="791"/>
    </row>
    <row r="910" spans="69:72" x14ac:dyDescent="0.25">
      <c r="BQ910" s="791"/>
      <c r="BR910" s="791"/>
      <c r="BS910" s="791"/>
      <c r="BT910" s="791"/>
    </row>
    <row r="911" spans="69:72" x14ac:dyDescent="0.25">
      <c r="BQ911" s="791"/>
      <c r="BR911" s="791"/>
      <c r="BS911" s="791"/>
      <c r="BT911" s="791"/>
    </row>
    <row r="912" spans="69:72" x14ac:dyDescent="0.25">
      <c r="BQ912" s="791"/>
      <c r="BR912" s="791"/>
      <c r="BS912" s="791"/>
      <c r="BT912" s="791"/>
    </row>
    <row r="913" spans="69:72" x14ac:dyDescent="0.25">
      <c r="BQ913" s="791"/>
      <c r="BR913" s="791"/>
      <c r="BS913" s="791"/>
      <c r="BT913" s="791"/>
    </row>
    <row r="914" spans="69:72" x14ac:dyDescent="0.25">
      <c r="BQ914" s="791"/>
      <c r="BR914" s="791"/>
      <c r="BS914" s="791"/>
      <c r="BT914" s="791"/>
    </row>
    <row r="915" spans="69:72" x14ac:dyDescent="0.25">
      <c r="BQ915" s="791"/>
      <c r="BR915" s="791"/>
      <c r="BS915" s="791"/>
      <c r="BT915" s="791"/>
    </row>
    <row r="916" spans="69:72" x14ac:dyDescent="0.25">
      <c r="BQ916" s="791"/>
      <c r="BR916" s="791"/>
      <c r="BS916" s="791"/>
      <c r="BT916" s="791"/>
    </row>
    <row r="917" spans="69:72" x14ac:dyDescent="0.25">
      <c r="BQ917" s="791"/>
      <c r="BR917" s="791"/>
      <c r="BS917" s="791"/>
      <c r="BT917" s="791"/>
    </row>
    <row r="918" spans="69:72" x14ac:dyDescent="0.25">
      <c r="BQ918" s="791"/>
      <c r="BR918" s="791"/>
      <c r="BS918" s="791"/>
      <c r="BT918" s="791"/>
    </row>
    <row r="919" spans="69:72" x14ac:dyDescent="0.25">
      <c r="BQ919" s="791"/>
      <c r="BR919" s="791"/>
      <c r="BS919" s="791"/>
      <c r="BT919" s="791"/>
    </row>
    <row r="920" spans="69:72" x14ac:dyDescent="0.25">
      <c r="BQ920" s="791"/>
      <c r="BR920" s="791"/>
      <c r="BS920" s="791"/>
      <c r="BT920" s="791"/>
    </row>
    <row r="921" spans="69:72" x14ac:dyDescent="0.25">
      <c r="BQ921" s="791"/>
      <c r="BR921" s="791"/>
      <c r="BS921" s="791"/>
      <c r="BT921" s="791"/>
    </row>
    <row r="922" spans="69:72" x14ac:dyDescent="0.25">
      <c r="BQ922" s="791"/>
      <c r="BR922" s="791"/>
      <c r="BS922" s="791"/>
      <c r="BT922" s="791"/>
    </row>
    <row r="923" spans="69:72" x14ac:dyDescent="0.25">
      <c r="BQ923" s="791"/>
      <c r="BR923" s="791"/>
      <c r="BS923" s="791"/>
      <c r="BT923" s="791"/>
    </row>
    <row r="924" spans="69:72" x14ac:dyDescent="0.25">
      <c r="BQ924" s="791"/>
      <c r="BR924" s="791"/>
      <c r="BS924" s="791"/>
      <c r="BT924" s="791"/>
    </row>
    <row r="925" spans="69:72" x14ac:dyDescent="0.25">
      <c r="BQ925" s="791"/>
      <c r="BR925" s="791"/>
      <c r="BS925" s="791"/>
      <c r="BT925" s="791"/>
    </row>
    <row r="926" spans="69:72" x14ac:dyDescent="0.25">
      <c r="BQ926" s="791"/>
      <c r="BR926" s="791"/>
      <c r="BS926" s="791"/>
      <c r="BT926" s="791"/>
    </row>
    <row r="927" spans="69:72" x14ac:dyDescent="0.25">
      <c r="BQ927" s="791"/>
      <c r="BR927" s="791"/>
      <c r="BS927" s="791"/>
      <c r="BT927" s="791"/>
    </row>
    <row r="928" spans="69:72" x14ac:dyDescent="0.25">
      <c r="BQ928" s="791"/>
      <c r="BR928" s="791"/>
      <c r="BS928" s="791"/>
      <c r="BT928" s="791"/>
    </row>
    <row r="929" spans="69:72" x14ac:dyDescent="0.25">
      <c r="BQ929" s="791"/>
      <c r="BR929" s="791"/>
      <c r="BS929" s="791"/>
      <c r="BT929" s="791"/>
    </row>
    <row r="930" spans="69:72" x14ac:dyDescent="0.25">
      <c r="BQ930" s="791"/>
      <c r="BR930" s="791"/>
      <c r="BS930" s="791"/>
      <c r="BT930" s="791"/>
    </row>
    <row r="931" spans="69:72" x14ac:dyDescent="0.25">
      <c r="BQ931" s="791"/>
      <c r="BR931" s="791"/>
      <c r="BS931" s="791"/>
      <c r="BT931" s="791"/>
    </row>
    <row r="932" spans="69:72" x14ac:dyDescent="0.25">
      <c r="BQ932" s="791"/>
      <c r="BR932" s="791"/>
      <c r="BS932" s="791"/>
      <c r="BT932" s="791"/>
    </row>
    <row r="933" spans="69:72" x14ac:dyDescent="0.25">
      <c r="BQ933" s="791"/>
      <c r="BR933" s="791"/>
      <c r="BS933" s="791"/>
      <c r="BT933" s="791"/>
    </row>
    <row r="934" spans="69:72" x14ac:dyDescent="0.25">
      <c r="BQ934" s="791"/>
      <c r="BR934" s="791"/>
      <c r="BS934" s="791"/>
      <c r="BT934" s="791"/>
    </row>
    <row r="935" spans="69:72" x14ac:dyDescent="0.25">
      <c r="BQ935" s="791"/>
      <c r="BR935" s="791"/>
      <c r="BS935" s="791"/>
      <c r="BT935" s="791"/>
    </row>
    <row r="936" spans="69:72" x14ac:dyDescent="0.25">
      <c r="BQ936" s="791"/>
      <c r="BR936" s="791"/>
      <c r="BS936" s="791"/>
      <c r="BT936" s="791"/>
    </row>
    <row r="937" spans="69:72" x14ac:dyDescent="0.25">
      <c r="BQ937" s="791"/>
      <c r="BR937" s="791"/>
      <c r="BS937" s="791"/>
      <c r="BT937" s="791"/>
    </row>
    <row r="938" spans="69:72" x14ac:dyDescent="0.25">
      <c r="BQ938" s="791"/>
      <c r="BR938" s="791"/>
      <c r="BS938" s="791"/>
      <c r="BT938" s="791"/>
    </row>
    <row r="939" spans="69:72" x14ac:dyDescent="0.25">
      <c r="BQ939" s="791"/>
      <c r="BR939" s="791"/>
      <c r="BS939" s="791"/>
      <c r="BT939" s="791"/>
    </row>
    <row r="940" spans="69:72" x14ac:dyDescent="0.25">
      <c r="BQ940" s="791"/>
      <c r="BR940" s="791"/>
      <c r="BS940" s="791"/>
      <c r="BT940" s="791"/>
    </row>
    <row r="941" spans="69:72" x14ac:dyDescent="0.25">
      <c r="BQ941" s="791"/>
      <c r="BR941" s="791"/>
      <c r="BS941" s="791"/>
      <c r="BT941" s="791"/>
    </row>
    <row r="942" spans="69:72" x14ac:dyDescent="0.25">
      <c r="BQ942" s="791"/>
      <c r="BR942" s="791"/>
      <c r="BS942" s="791"/>
      <c r="BT942" s="791"/>
    </row>
    <row r="943" spans="69:72" x14ac:dyDescent="0.25">
      <c r="BQ943" s="791"/>
      <c r="BR943" s="791"/>
      <c r="BS943" s="791"/>
      <c r="BT943" s="791"/>
    </row>
    <row r="944" spans="69:72" x14ac:dyDescent="0.25">
      <c r="BQ944" s="791"/>
      <c r="BR944" s="791"/>
      <c r="BS944" s="791"/>
      <c r="BT944" s="791"/>
    </row>
    <row r="945" spans="69:72" x14ac:dyDescent="0.25">
      <c r="BQ945" s="791"/>
      <c r="BR945" s="791"/>
      <c r="BS945" s="791"/>
      <c r="BT945" s="791"/>
    </row>
    <row r="946" spans="69:72" x14ac:dyDescent="0.25">
      <c r="BQ946" s="791"/>
      <c r="BR946" s="791"/>
      <c r="BS946" s="791"/>
      <c r="BT946" s="791"/>
    </row>
    <row r="947" spans="69:72" x14ac:dyDescent="0.25">
      <c r="BQ947" s="791"/>
      <c r="BR947" s="791"/>
      <c r="BS947" s="791"/>
      <c r="BT947" s="791"/>
    </row>
    <row r="948" spans="69:72" x14ac:dyDescent="0.25">
      <c r="BQ948" s="791"/>
      <c r="BR948" s="791"/>
      <c r="BS948" s="791"/>
      <c r="BT948" s="791"/>
    </row>
    <row r="949" spans="69:72" x14ac:dyDescent="0.25">
      <c r="BQ949" s="791"/>
      <c r="BR949" s="791"/>
      <c r="BS949" s="791"/>
      <c r="BT949" s="791"/>
    </row>
    <row r="950" spans="69:72" x14ac:dyDescent="0.25">
      <c r="BQ950" s="791"/>
      <c r="BR950" s="791"/>
      <c r="BS950" s="791"/>
      <c r="BT950" s="791"/>
    </row>
    <row r="951" spans="69:72" x14ac:dyDescent="0.25">
      <c r="BQ951" s="791"/>
      <c r="BR951" s="791"/>
      <c r="BS951" s="791"/>
      <c r="BT951" s="791"/>
    </row>
    <row r="952" spans="69:72" x14ac:dyDescent="0.25">
      <c r="BQ952" s="791"/>
      <c r="BR952" s="791"/>
      <c r="BS952" s="791"/>
      <c r="BT952" s="791"/>
    </row>
    <row r="953" spans="69:72" x14ac:dyDescent="0.25">
      <c r="BQ953" s="791"/>
      <c r="BR953" s="791"/>
      <c r="BS953" s="791"/>
      <c r="BT953" s="791"/>
    </row>
    <row r="954" spans="69:72" x14ac:dyDescent="0.25">
      <c r="BQ954" s="791"/>
      <c r="BR954" s="791"/>
      <c r="BS954" s="791"/>
      <c r="BT954" s="791"/>
    </row>
    <row r="955" spans="69:72" x14ac:dyDescent="0.25">
      <c r="BQ955" s="791"/>
      <c r="BR955" s="791"/>
      <c r="BS955" s="791"/>
      <c r="BT955" s="791"/>
    </row>
    <row r="956" spans="69:72" x14ac:dyDescent="0.25">
      <c r="BQ956" s="791"/>
      <c r="BR956" s="791"/>
      <c r="BS956" s="791"/>
      <c r="BT956" s="791"/>
    </row>
    <row r="957" spans="69:72" x14ac:dyDescent="0.25">
      <c r="BQ957" s="791"/>
      <c r="BR957" s="791"/>
      <c r="BS957" s="791"/>
      <c r="BT957" s="791"/>
    </row>
    <row r="958" spans="69:72" x14ac:dyDescent="0.25">
      <c r="BQ958" s="791"/>
      <c r="BR958" s="791"/>
      <c r="BS958" s="791"/>
      <c r="BT958" s="791"/>
    </row>
    <row r="959" spans="69:72" x14ac:dyDescent="0.25">
      <c r="BQ959" s="791"/>
      <c r="BR959" s="791"/>
      <c r="BS959" s="791"/>
      <c r="BT959" s="791"/>
    </row>
    <row r="960" spans="69:72" x14ac:dyDescent="0.25">
      <c r="BQ960" s="791"/>
      <c r="BR960" s="791"/>
      <c r="BS960" s="791"/>
      <c r="BT960" s="791"/>
    </row>
    <row r="961" spans="69:72" x14ac:dyDescent="0.25">
      <c r="BQ961" s="791"/>
      <c r="BR961" s="791"/>
      <c r="BS961" s="791"/>
      <c r="BT961" s="791"/>
    </row>
    <row r="962" spans="69:72" x14ac:dyDescent="0.25">
      <c r="BQ962" s="791"/>
      <c r="BR962" s="791"/>
      <c r="BS962" s="791"/>
      <c r="BT962" s="791"/>
    </row>
    <row r="963" spans="69:72" x14ac:dyDescent="0.25">
      <c r="BQ963" s="791"/>
      <c r="BR963" s="791"/>
      <c r="BS963" s="791"/>
      <c r="BT963" s="791"/>
    </row>
    <row r="964" spans="69:72" x14ac:dyDescent="0.25">
      <c r="BQ964" s="791"/>
      <c r="BR964" s="791"/>
      <c r="BS964" s="791"/>
      <c r="BT964" s="791"/>
    </row>
    <row r="965" spans="69:72" x14ac:dyDescent="0.25">
      <c r="BQ965" s="791"/>
      <c r="BR965" s="791"/>
      <c r="BS965" s="791"/>
      <c r="BT965" s="791"/>
    </row>
    <row r="966" spans="69:72" x14ac:dyDescent="0.25">
      <c r="BQ966" s="791"/>
      <c r="BR966" s="791"/>
      <c r="BS966" s="791"/>
      <c r="BT966" s="791"/>
    </row>
    <row r="967" spans="69:72" x14ac:dyDescent="0.25">
      <c r="BQ967" s="791"/>
      <c r="BR967" s="791"/>
      <c r="BS967" s="791"/>
      <c r="BT967" s="791"/>
    </row>
    <row r="968" spans="69:72" x14ac:dyDescent="0.25">
      <c r="BQ968" s="791"/>
      <c r="BR968" s="791"/>
      <c r="BS968" s="791"/>
      <c r="BT968" s="791"/>
    </row>
    <row r="969" spans="69:72" x14ac:dyDescent="0.25">
      <c r="BQ969" s="791"/>
      <c r="BR969" s="791"/>
      <c r="BS969" s="791"/>
      <c r="BT969" s="791"/>
    </row>
    <row r="970" spans="69:72" x14ac:dyDescent="0.25">
      <c r="BQ970" s="791"/>
      <c r="BR970" s="791"/>
      <c r="BS970" s="791"/>
      <c r="BT970" s="791"/>
    </row>
    <row r="971" spans="69:72" x14ac:dyDescent="0.25">
      <c r="BQ971" s="791"/>
      <c r="BR971" s="791"/>
      <c r="BS971" s="791"/>
      <c r="BT971" s="791"/>
    </row>
    <row r="972" spans="69:72" x14ac:dyDescent="0.25">
      <c r="BQ972" s="791"/>
      <c r="BR972" s="791"/>
      <c r="BS972" s="791"/>
      <c r="BT972" s="791"/>
    </row>
    <row r="973" spans="69:72" x14ac:dyDescent="0.25">
      <c r="BQ973" s="791"/>
      <c r="BR973" s="791"/>
      <c r="BS973" s="791"/>
      <c r="BT973" s="791"/>
    </row>
    <row r="974" spans="69:72" x14ac:dyDescent="0.25">
      <c r="BQ974" s="791"/>
      <c r="BR974" s="791"/>
      <c r="BS974" s="791"/>
      <c r="BT974" s="791"/>
    </row>
    <row r="975" spans="69:72" x14ac:dyDescent="0.25">
      <c r="BQ975" s="791"/>
      <c r="BR975" s="791"/>
      <c r="BS975" s="791"/>
      <c r="BT975" s="791"/>
    </row>
    <row r="976" spans="69:72" x14ac:dyDescent="0.25">
      <c r="BQ976" s="791"/>
      <c r="BR976" s="791"/>
      <c r="BS976" s="791"/>
      <c r="BT976" s="791"/>
    </row>
    <row r="977" spans="69:72" x14ac:dyDescent="0.25">
      <c r="BQ977" s="791"/>
      <c r="BR977" s="791"/>
      <c r="BS977" s="791"/>
      <c r="BT977" s="791"/>
    </row>
    <row r="978" spans="69:72" x14ac:dyDescent="0.25">
      <c r="BQ978" s="791"/>
      <c r="BR978" s="791"/>
      <c r="BS978" s="791"/>
      <c r="BT978" s="791"/>
    </row>
    <row r="979" spans="69:72" x14ac:dyDescent="0.25">
      <c r="BQ979" s="791"/>
      <c r="BR979" s="791"/>
      <c r="BS979" s="791"/>
      <c r="BT979" s="791"/>
    </row>
    <row r="980" spans="69:72" x14ac:dyDescent="0.25">
      <c r="BQ980" s="791"/>
      <c r="BR980" s="791"/>
      <c r="BS980" s="791"/>
      <c r="BT980" s="791"/>
    </row>
    <row r="981" spans="69:72" x14ac:dyDescent="0.25">
      <c r="BQ981" s="791"/>
      <c r="BR981" s="791"/>
      <c r="BS981" s="791"/>
      <c r="BT981" s="791"/>
    </row>
    <row r="982" spans="69:72" x14ac:dyDescent="0.25">
      <c r="BQ982" s="791"/>
      <c r="BR982" s="791"/>
      <c r="BS982" s="791"/>
      <c r="BT982" s="791"/>
    </row>
    <row r="983" spans="69:72" x14ac:dyDescent="0.25">
      <c r="BQ983" s="791"/>
      <c r="BR983" s="791"/>
      <c r="BS983" s="791"/>
      <c r="BT983" s="791"/>
    </row>
    <row r="984" spans="69:72" x14ac:dyDescent="0.25">
      <c r="BQ984" s="791"/>
      <c r="BR984" s="791"/>
      <c r="BS984" s="791"/>
      <c r="BT984" s="791"/>
    </row>
    <row r="985" spans="69:72" x14ac:dyDescent="0.25">
      <c r="BQ985" s="791"/>
      <c r="BR985" s="791"/>
      <c r="BS985" s="791"/>
      <c r="BT985" s="791"/>
    </row>
    <row r="986" spans="69:72" x14ac:dyDescent="0.25">
      <c r="BQ986" s="791"/>
      <c r="BR986" s="791"/>
      <c r="BS986" s="791"/>
      <c r="BT986" s="791"/>
    </row>
    <row r="987" spans="69:72" x14ac:dyDescent="0.25">
      <c r="BQ987" s="791"/>
      <c r="BR987" s="791"/>
      <c r="BS987" s="791"/>
      <c r="BT987" s="791"/>
    </row>
    <row r="988" spans="69:72" x14ac:dyDescent="0.25">
      <c r="BQ988" s="791"/>
      <c r="BR988" s="791"/>
      <c r="BS988" s="791"/>
      <c r="BT988" s="791"/>
    </row>
    <row r="989" spans="69:72" x14ac:dyDescent="0.25">
      <c r="BQ989" s="791"/>
      <c r="BR989" s="791"/>
      <c r="BS989" s="791"/>
      <c r="BT989" s="791"/>
    </row>
    <row r="990" spans="69:72" x14ac:dyDescent="0.25">
      <c r="BQ990" s="791"/>
      <c r="BR990" s="791"/>
      <c r="BS990" s="791"/>
      <c r="BT990" s="791"/>
    </row>
    <row r="991" spans="69:72" x14ac:dyDescent="0.25">
      <c r="BQ991" s="791"/>
      <c r="BR991" s="791"/>
      <c r="BS991" s="791"/>
      <c r="BT991" s="791"/>
    </row>
    <row r="992" spans="69:72" x14ac:dyDescent="0.25">
      <c r="BQ992" s="791"/>
      <c r="BR992" s="791"/>
      <c r="BS992" s="791"/>
      <c r="BT992" s="791"/>
    </row>
    <row r="993" spans="69:72" x14ac:dyDescent="0.25">
      <c r="BQ993" s="791"/>
      <c r="BR993" s="791"/>
      <c r="BS993" s="791"/>
      <c r="BT993" s="791"/>
    </row>
    <row r="994" spans="69:72" x14ac:dyDescent="0.25">
      <c r="BQ994" s="791"/>
      <c r="BR994" s="791"/>
      <c r="BS994" s="791"/>
      <c r="BT994" s="791"/>
    </row>
    <row r="995" spans="69:72" x14ac:dyDescent="0.25">
      <c r="BQ995" s="791"/>
      <c r="BR995" s="791"/>
      <c r="BS995" s="791"/>
      <c r="BT995" s="791"/>
    </row>
    <row r="996" spans="69:72" x14ac:dyDescent="0.25">
      <c r="BQ996" s="791"/>
      <c r="BR996" s="791"/>
      <c r="BS996" s="791"/>
      <c r="BT996" s="791"/>
    </row>
    <row r="997" spans="69:72" x14ac:dyDescent="0.25">
      <c r="BQ997" s="791"/>
      <c r="BR997" s="791"/>
      <c r="BS997" s="791"/>
      <c r="BT997" s="791"/>
    </row>
    <row r="998" spans="69:72" x14ac:dyDescent="0.25">
      <c r="BQ998" s="791"/>
      <c r="BR998" s="791"/>
      <c r="BS998" s="791"/>
      <c r="BT998" s="791"/>
    </row>
    <row r="999" spans="69:72" x14ac:dyDescent="0.25">
      <c r="BQ999" s="791"/>
      <c r="BR999" s="791"/>
      <c r="BS999" s="791"/>
      <c r="BT999" s="791"/>
    </row>
    <row r="1000" spans="69:72" x14ac:dyDescent="0.25">
      <c r="BQ1000" s="791"/>
      <c r="BR1000" s="791"/>
      <c r="BS1000" s="791"/>
      <c r="BT1000" s="791"/>
    </row>
    <row r="1001" spans="69:72" x14ac:dyDescent="0.25">
      <c r="BQ1001" s="791"/>
      <c r="BR1001" s="791"/>
      <c r="BS1001" s="791"/>
      <c r="BT1001" s="791"/>
    </row>
    <row r="1002" spans="69:72" x14ac:dyDescent="0.25">
      <c r="BQ1002" s="791"/>
      <c r="BR1002" s="791"/>
      <c r="BS1002" s="791"/>
      <c r="BT1002" s="791"/>
    </row>
    <row r="1003" spans="69:72" x14ac:dyDescent="0.25">
      <c r="BQ1003" s="791"/>
      <c r="BR1003" s="791"/>
      <c r="BS1003" s="791"/>
      <c r="BT1003" s="791"/>
    </row>
    <row r="1004" spans="69:72" x14ac:dyDescent="0.25">
      <c r="BQ1004" s="791"/>
      <c r="BR1004" s="791"/>
      <c r="BS1004" s="791"/>
      <c r="BT1004" s="791"/>
    </row>
    <row r="1005" spans="69:72" x14ac:dyDescent="0.25">
      <c r="BQ1005" s="791"/>
      <c r="BR1005" s="791"/>
      <c r="BS1005" s="791"/>
      <c r="BT1005" s="791"/>
    </row>
    <row r="1006" spans="69:72" x14ac:dyDescent="0.25">
      <c r="BQ1006" s="791"/>
      <c r="BR1006" s="791"/>
      <c r="BS1006" s="791"/>
      <c r="BT1006" s="791"/>
    </row>
    <row r="1007" spans="69:72" x14ac:dyDescent="0.25">
      <c r="BQ1007" s="791"/>
      <c r="BR1007" s="791"/>
      <c r="BS1007" s="791"/>
      <c r="BT1007" s="791"/>
    </row>
    <row r="1008" spans="69:72" x14ac:dyDescent="0.25">
      <c r="BQ1008" s="791"/>
      <c r="BR1008" s="791"/>
      <c r="BS1008" s="791"/>
      <c r="BT1008" s="791"/>
    </row>
    <row r="1009" spans="69:72" x14ac:dyDescent="0.25">
      <c r="BQ1009" s="791"/>
      <c r="BR1009" s="791"/>
      <c r="BS1009" s="791"/>
      <c r="BT1009" s="791"/>
    </row>
    <row r="1010" spans="69:72" x14ac:dyDescent="0.25">
      <c r="BQ1010" s="791"/>
      <c r="BR1010" s="791"/>
      <c r="BS1010" s="791"/>
      <c r="BT1010" s="791"/>
    </row>
    <row r="1011" spans="69:72" x14ac:dyDescent="0.25">
      <c r="BQ1011" s="791"/>
      <c r="BR1011" s="791"/>
      <c r="BS1011" s="791"/>
      <c r="BT1011" s="791"/>
    </row>
    <row r="1012" spans="69:72" x14ac:dyDescent="0.25">
      <c r="BQ1012" s="791"/>
      <c r="BR1012" s="791"/>
      <c r="BS1012" s="791"/>
      <c r="BT1012" s="791"/>
    </row>
    <row r="1013" spans="69:72" x14ac:dyDescent="0.25">
      <c r="BQ1013" s="791"/>
      <c r="BR1013" s="791"/>
      <c r="BS1013" s="791"/>
      <c r="BT1013" s="791"/>
    </row>
    <row r="1014" spans="69:72" x14ac:dyDescent="0.25">
      <c r="BQ1014" s="791"/>
      <c r="BR1014" s="791"/>
      <c r="BS1014" s="791"/>
      <c r="BT1014" s="791"/>
    </row>
    <row r="1015" spans="69:72" x14ac:dyDescent="0.25">
      <c r="BQ1015" s="791"/>
      <c r="BR1015" s="791"/>
      <c r="BS1015" s="791"/>
      <c r="BT1015" s="791"/>
    </row>
    <row r="1016" spans="69:72" x14ac:dyDescent="0.25">
      <c r="BQ1016" s="791"/>
      <c r="BR1016" s="791"/>
      <c r="BS1016" s="791"/>
      <c r="BT1016" s="791"/>
    </row>
    <row r="1017" spans="69:72" x14ac:dyDescent="0.25">
      <c r="BQ1017" s="791"/>
      <c r="BR1017" s="791"/>
      <c r="BS1017" s="791"/>
      <c r="BT1017" s="791"/>
    </row>
    <row r="1018" spans="69:72" x14ac:dyDescent="0.25">
      <c r="BQ1018" s="791"/>
      <c r="BR1018" s="791"/>
      <c r="BS1018" s="791"/>
      <c r="BT1018" s="791"/>
    </row>
    <row r="1019" spans="69:72" x14ac:dyDescent="0.25">
      <c r="BQ1019" s="791"/>
      <c r="BR1019" s="791"/>
      <c r="BS1019" s="791"/>
      <c r="BT1019" s="791"/>
    </row>
    <row r="1020" spans="69:72" x14ac:dyDescent="0.25">
      <c r="BQ1020" s="791"/>
      <c r="BR1020" s="791"/>
      <c r="BS1020" s="791"/>
      <c r="BT1020" s="791"/>
    </row>
    <row r="1021" spans="69:72" x14ac:dyDescent="0.25">
      <c r="BQ1021" s="791"/>
      <c r="BR1021" s="791"/>
      <c r="BS1021" s="791"/>
      <c r="BT1021" s="791"/>
    </row>
    <row r="1022" spans="69:72" x14ac:dyDescent="0.25">
      <c r="BQ1022" s="791"/>
      <c r="BR1022" s="791"/>
      <c r="BS1022" s="791"/>
      <c r="BT1022" s="791"/>
    </row>
    <row r="1023" spans="69:72" x14ac:dyDescent="0.25">
      <c r="BQ1023" s="791"/>
      <c r="BR1023" s="791"/>
      <c r="BS1023" s="791"/>
      <c r="BT1023" s="791"/>
    </row>
    <row r="1024" spans="69:72" x14ac:dyDescent="0.25">
      <c r="BQ1024" s="791"/>
      <c r="BR1024" s="791"/>
      <c r="BS1024" s="791"/>
      <c r="BT1024" s="791"/>
    </row>
    <row r="1025" spans="69:72" x14ac:dyDescent="0.25">
      <c r="BQ1025" s="791"/>
      <c r="BR1025" s="791"/>
      <c r="BS1025" s="791"/>
      <c r="BT1025" s="791"/>
    </row>
    <row r="1026" spans="69:72" x14ac:dyDescent="0.25">
      <c r="BQ1026" s="791"/>
      <c r="BR1026" s="791"/>
      <c r="BS1026" s="791"/>
      <c r="BT1026" s="791"/>
    </row>
    <row r="1027" spans="69:72" x14ac:dyDescent="0.25">
      <c r="BQ1027" s="791"/>
      <c r="BR1027" s="791"/>
      <c r="BS1027" s="791"/>
      <c r="BT1027" s="791"/>
    </row>
    <row r="1028" spans="69:72" x14ac:dyDescent="0.25">
      <c r="BQ1028" s="791"/>
      <c r="BR1028" s="791"/>
      <c r="BS1028" s="791"/>
      <c r="BT1028" s="791"/>
    </row>
    <row r="1029" spans="69:72" x14ac:dyDescent="0.25">
      <c r="BQ1029" s="791"/>
      <c r="BR1029" s="791"/>
      <c r="BS1029" s="791"/>
      <c r="BT1029" s="791"/>
    </row>
    <row r="1030" spans="69:72" x14ac:dyDescent="0.25">
      <c r="BQ1030" s="791"/>
      <c r="BR1030" s="791"/>
      <c r="BS1030" s="791"/>
      <c r="BT1030" s="791"/>
    </row>
    <row r="1031" spans="69:72" x14ac:dyDescent="0.25">
      <c r="BQ1031" s="791"/>
      <c r="BR1031" s="791"/>
      <c r="BS1031" s="791"/>
      <c r="BT1031" s="791"/>
    </row>
    <row r="1032" spans="69:72" x14ac:dyDescent="0.25">
      <c r="BQ1032" s="791"/>
      <c r="BR1032" s="791"/>
      <c r="BS1032" s="791"/>
      <c r="BT1032" s="791"/>
    </row>
    <row r="1033" spans="69:72" x14ac:dyDescent="0.25">
      <c r="BQ1033" s="791"/>
      <c r="BR1033" s="791"/>
      <c r="BS1033" s="791"/>
      <c r="BT1033" s="791"/>
    </row>
    <row r="1034" spans="69:72" x14ac:dyDescent="0.25">
      <c r="BQ1034" s="791"/>
      <c r="BR1034" s="791"/>
      <c r="BS1034" s="791"/>
      <c r="BT1034" s="791"/>
    </row>
    <row r="1035" spans="69:72" x14ac:dyDescent="0.25">
      <c r="BQ1035" s="791"/>
      <c r="BR1035" s="791"/>
      <c r="BS1035" s="791"/>
      <c r="BT1035" s="791"/>
    </row>
    <row r="1036" spans="69:72" x14ac:dyDescent="0.25">
      <c r="BQ1036" s="791"/>
      <c r="BR1036" s="791"/>
      <c r="BS1036" s="791"/>
      <c r="BT1036" s="791"/>
    </row>
    <row r="1037" spans="69:72" x14ac:dyDescent="0.25">
      <c r="BQ1037" s="791"/>
      <c r="BR1037" s="791"/>
      <c r="BS1037" s="791"/>
      <c r="BT1037" s="791"/>
    </row>
    <row r="1038" spans="69:72" x14ac:dyDescent="0.25">
      <c r="BQ1038" s="791"/>
      <c r="BR1038" s="791"/>
      <c r="BS1038" s="791"/>
      <c r="BT1038" s="791"/>
    </row>
    <row r="1039" spans="69:72" x14ac:dyDescent="0.25">
      <c r="BQ1039" s="791"/>
      <c r="BR1039" s="791"/>
      <c r="BS1039" s="791"/>
      <c r="BT1039" s="791"/>
    </row>
    <row r="1040" spans="69:72" x14ac:dyDescent="0.25">
      <c r="BQ1040" s="791"/>
      <c r="BR1040" s="791"/>
      <c r="BS1040" s="791"/>
      <c r="BT1040" s="791"/>
    </row>
    <row r="1041" spans="69:72" x14ac:dyDescent="0.25">
      <c r="BQ1041" s="791"/>
      <c r="BR1041" s="791"/>
      <c r="BS1041" s="791"/>
      <c r="BT1041" s="791"/>
    </row>
    <row r="1042" spans="69:72" x14ac:dyDescent="0.25">
      <c r="BQ1042" s="791"/>
      <c r="BR1042" s="791"/>
      <c r="BS1042" s="791"/>
      <c r="BT1042" s="791"/>
    </row>
    <row r="1043" spans="69:72" x14ac:dyDescent="0.25">
      <c r="BQ1043" s="791"/>
      <c r="BR1043" s="791"/>
      <c r="BS1043" s="791"/>
      <c r="BT1043" s="791"/>
    </row>
    <row r="1044" spans="69:72" x14ac:dyDescent="0.25">
      <c r="BQ1044" s="791"/>
      <c r="BR1044" s="791"/>
      <c r="BS1044" s="791"/>
      <c r="BT1044" s="791"/>
    </row>
    <row r="1045" spans="69:72" x14ac:dyDescent="0.25">
      <c r="BQ1045" s="791"/>
      <c r="BR1045" s="791"/>
      <c r="BS1045" s="791"/>
      <c r="BT1045" s="791"/>
    </row>
    <row r="1046" spans="69:72" x14ac:dyDescent="0.25">
      <c r="BQ1046" s="791"/>
      <c r="BR1046" s="791"/>
      <c r="BS1046" s="791"/>
      <c r="BT1046" s="791"/>
    </row>
    <row r="1047" spans="69:72" x14ac:dyDescent="0.25">
      <c r="BQ1047" s="791"/>
      <c r="BR1047" s="791"/>
      <c r="BS1047" s="791"/>
      <c r="BT1047" s="791"/>
    </row>
    <row r="1048" spans="69:72" x14ac:dyDescent="0.25">
      <c r="BQ1048" s="791"/>
      <c r="BR1048" s="791"/>
      <c r="BS1048" s="791"/>
      <c r="BT1048" s="791"/>
    </row>
    <row r="1049" spans="69:72" x14ac:dyDescent="0.25">
      <c r="BQ1049" s="791"/>
      <c r="BR1049" s="791"/>
      <c r="BS1049" s="791"/>
      <c r="BT1049" s="791"/>
    </row>
    <row r="1050" spans="69:72" x14ac:dyDescent="0.25">
      <c r="BQ1050" s="791"/>
      <c r="BR1050" s="791"/>
      <c r="BS1050" s="791"/>
      <c r="BT1050" s="791"/>
    </row>
    <row r="1051" spans="69:72" x14ac:dyDescent="0.25">
      <c r="BQ1051" s="791"/>
      <c r="BR1051" s="791"/>
      <c r="BS1051" s="791"/>
      <c r="BT1051" s="791"/>
    </row>
    <row r="1052" spans="69:72" x14ac:dyDescent="0.25">
      <c r="BQ1052" s="791"/>
      <c r="BR1052" s="791"/>
      <c r="BS1052" s="791"/>
      <c r="BT1052" s="791"/>
    </row>
    <row r="1053" spans="69:72" x14ac:dyDescent="0.25">
      <c r="BQ1053" s="791"/>
      <c r="BR1053" s="791"/>
      <c r="BS1053" s="791"/>
      <c r="BT1053" s="791"/>
    </row>
    <row r="1054" spans="69:72" x14ac:dyDescent="0.25">
      <c r="BQ1054" s="791"/>
      <c r="BR1054" s="791"/>
      <c r="BS1054" s="791"/>
      <c r="BT1054" s="791"/>
    </row>
    <row r="1055" spans="69:72" x14ac:dyDescent="0.25">
      <c r="BQ1055" s="791"/>
      <c r="BR1055" s="791"/>
      <c r="BS1055" s="791"/>
      <c r="BT1055" s="791"/>
    </row>
    <row r="1056" spans="69:72" x14ac:dyDescent="0.25">
      <c r="BQ1056" s="791"/>
      <c r="BR1056" s="791"/>
      <c r="BS1056" s="791"/>
      <c r="BT1056" s="791"/>
    </row>
    <row r="1057" spans="69:72" x14ac:dyDescent="0.25">
      <c r="BQ1057" s="791"/>
      <c r="BR1057" s="791"/>
      <c r="BS1057" s="791"/>
      <c r="BT1057" s="791"/>
    </row>
    <row r="1058" spans="69:72" x14ac:dyDescent="0.25">
      <c r="BQ1058" s="791"/>
      <c r="BR1058" s="791"/>
      <c r="BS1058" s="791"/>
      <c r="BT1058" s="791"/>
    </row>
    <row r="1059" spans="69:72" x14ac:dyDescent="0.25">
      <c r="BQ1059" s="791"/>
      <c r="BR1059" s="791"/>
      <c r="BS1059" s="791"/>
      <c r="BT1059" s="791"/>
    </row>
    <row r="1060" spans="69:72" x14ac:dyDescent="0.25">
      <c r="BQ1060" s="791"/>
      <c r="BR1060" s="791"/>
      <c r="BS1060" s="791"/>
      <c r="BT1060" s="791"/>
    </row>
    <row r="1061" spans="69:72" x14ac:dyDescent="0.25">
      <c r="BQ1061" s="791"/>
      <c r="BR1061" s="791"/>
      <c r="BS1061" s="791"/>
      <c r="BT1061" s="791"/>
    </row>
    <row r="1062" spans="69:72" x14ac:dyDescent="0.25">
      <c r="BQ1062" s="791"/>
      <c r="BR1062" s="791"/>
      <c r="BS1062" s="791"/>
      <c r="BT1062" s="791"/>
    </row>
    <row r="1063" spans="69:72" x14ac:dyDescent="0.25">
      <c r="BQ1063" s="791"/>
      <c r="BR1063" s="791"/>
      <c r="BS1063" s="791"/>
      <c r="BT1063" s="791"/>
    </row>
    <row r="1064" spans="69:72" x14ac:dyDescent="0.25">
      <c r="BQ1064" s="791"/>
      <c r="BR1064" s="791"/>
      <c r="BS1064" s="791"/>
      <c r="BT1064" s="791"/>
    </row>
    <row r="1065" spans="69:72" x14ac:dyDescent="0.25">
      <c r="BQ1065" s="791"/>
      <c r="BR1065" s="791"/>
      <c r="BS1065" s="791"/>
      <c r="BT1065" s="791"/>
    </row>
    <row r="1066" spans="69:72" x14ac:dyDescent="0.25">
      <c r="BQ1066" s="791"/>
      <c r="BR1066" s="791"/>
      <c r="BS1066" s="791"/>
      <c r="BT1066" s="791"/>
    </row>
    <row r="1067" spans="69:72" x14ac:dyDescent="0.25">
      <c r="BQ1067" s="791"/>
      <c r="BR1067" s="791"/>
      <c r="BS1067" s="791"/>
      <c r="BT1067" s="791"/>
    </row>
    <row r="1068" spans="69:72" x14ac:dyDescent="0.25">
      <c r="BQ1068" s="791"/>
      <c r="BR1068" s="791"/>
      <c r="BS1068" s="791"/>
      <c r="BT1068" s="791"/>
    </row>
    <row r="1069" spans="69:72" x14ac:dyDescent="0.25">
      <c r="BQ1069" s="791"/>
      <c r="BR1069" s="791"/>
      <c r="BS1069" s="791"/>
      <c r="BT1069" s="791"/>
    </row>
    <row r="1070" spans="69:72" x14ac:dyDescent="0.25">
      <c r="BQ1070" s="791"/>
      <c r="BR1070" s="791"/>
      <c r="BS1070" s="791"/>
      <c r="BT1070" s="791"/>
    </row>
    <row r="1071" spans="69:72" x14ac:dyDescent="0.25">
      <c r="BQ1071" s="791"/>
      <c r="BR1071" s="791"/>
      <c r="BS1071" s="791"/>
      <c r="BT1071" s="791"/>
    </row>
    <row r="1072" spans="69:72" x14ac:dyDescent="0.25">
      <c r="BQ1072" s="791"/>
      <c r="BR1072" s="791"/>
      <c r="BS1072" s="791"/>
      <c r="BT1072" s="791"/>
    </row>
    <row r="1073" spans="69:72" x14ac:dyDescent="0.25">
      <c r="BQ1073" s="791"/>
      <c r="BR1073" s="791"/>
      <c r="BS1073" s="791"/>
      <c r="BT1073" s="791"/>
    </row>
    <row r="1074" spans="69:72" x14ac:dyDescent="0.25">
      <c r="BQ1074" s="791"/>
      <c r="BR1074" s="791"/>
      <c r="BS1074" s="791"/>
      <c r="BT1074" s="791"/>
    </row>
    <row r="1075" spans="69:72" x14ac:dyDescent="0.25">
      <c r="BQ1075" s="791"/>
      <c r="BR1075" s="791"/>
      <c r="BS1075" s="791"/>
      <c r="BT1075" s="791"/>
    </row>
    <row r="1076" spans="69:72" x14ac:dyDescent="0.25">
      <c r="BQ1076" s="791"/>
      <c r="BR1076" s="791"/>
      <c r="BS1076" s="791"/>
      <c r="BT1076" s="791"/>
    </row>
    <row r="1077" spans="69:72" x14ac:dyDescent="0.25">
      <c r="BQ1077" s="791"/>
      <c r="BR1077" s="791"/>
      <c r="BS1077" s="791"/>
      <c r="BT1077" s="791"/>
    </row>
    <row r="1078" spans="69:72" x14ac:dyDescent="0.25">
      <c r="BQ1078" s="791"/>
      <c r="BR1078" s="791"/>
      <c r="BS1078" s="791"/>
      <c r="BT1078" s="791"/>
    </row>
    <row r="1079" spans="69:72" x14ac:dyDescent="0.25">
      <c r="BQ1079" s="791"/>
      <c r="BR1079" s="791"/>
      <c r="BS1079" s="791"/>
      <c r="BT1079" s="791"/>
    </row>
    <row r="1080" spans="69:72" x14ac:dyDescent="0.25">
      <c r="BQ1080" s="791"/>
      <c r="BR1080" s="791"/>
      <c r="BS1080" s="791"/>
      <c r="BT1080" s="791"/>
    </row>
    <row r="1081" spans="69:72" x14ac:dyDescent="0.25">
      <c r="BQ1081" s="791"/>
      <c r="BR1081" s="791"/>
      <c r="BS1081" s="791"/>
      <c r="BT1081" s="791"/>
    </row>
    <row r="1082" spans="69:72" x14ac:dyDescent="0.25">
      <c r="BQ1082" s="791"/>
      <c r="BR1082" s="791"/>
      <c r="BS1082" s="791"/>
      <c r="BT1082" s="791"/>
    </row>
    <row r="1083" spans="69:72" x14ac:dyDescent="0.25">
      <c r="BQ1083" s="791"/>
      <c r="BR1083" s="791"/>
      <c r="BS1083" s="791"/>
      <c r="BT1083" s="791"/>
    </row>
    <row r="1084" spans="69:72" x14ac:dyDescent="0.25">
      <c r="BQ1084" s="791"/>
      <c r="BR1084" s="791"/>
      <c r="BS1084" s="791"/>
      <c r="BT1084" s="791"/>
    </row>
    <row r="1085" spans="69:72" x14ac:dyDescent="0.25">
      <c r="BQ1085" s="791"/>
      <c r="BR1085" s="791"/>
      <c r="BS1085" s="791"/>
      <c r="BT1085" s="791"/>
    </row>
    <row r="1086" spans="69:72" x14ac:dyDescent="0.25">
      <c r="BQ1086" s="791"/>
      <c r="BR1086" s="791"/>
      <c r="BS1086" s="791"/>
      <c r="BT1086" s="791"/>
    </row>
    <row r="1087" spans="69:72" x14ac:dyDescent="0.25">
      <c r="BQ1087" s="791"/>
      <c r="BR1087" s="791"/>
      <c r="BS1087" s="791"/>
      <c r="BT1087" s="791"/>
    </row>
    <row r="1088" spans="69:72" x14ac:dyDescent="0.25">
      <c r="BQ1088" s="791"/>
      <c r="BR1088" s="791"/>
      <c r="BS1088" s="791"/>
      <c r="BT1088" s="791"/>
    </row>
    <row r="1089" spans="69:72" x14ac:dyDescent="0.25">
      <c r="BQ1089" s="791"/>
      <c r="BR1089" s="791"/>
      <c r="BS1089" s="791"/>
      <c r="BT1089" s="791"/>
    </row>
    <row r="1090" spans="69:72" x14ac:dyDescent="0.25">
      <c r="BQ1090" s="791"/>
      <c r="BR1090" s="791"/>
      <c r="BS1090" s="791"/>
      <c r="BT1090" s="791"/>
    </row>
    <row r="1091" spans="69:72" x14ac:dyDescent="0.25">
      <c r="BQ1091" s="791"/>
      <c r="BR1091" s="791"/>
      <c r="BS1091" s="791"/>
      <c r="BT1091" s="791"/>
    </row>
    <row r="1092" spans="69:72" x14ac:dyDescent="0.25">
      <c r="BQ1092" s="791"/>
      <c r="BR1092" s="791"/>
      <c r="BS1092" s="791"/>
      <c r="BT1092" s="791"/>
    </row>
    <row r="1093" spans="69:72" x14ac:dyDescent="0.25">
      <c r="BQ1093" s="791"/>
      <c r="BR1093" s="791"/>
      <c r="BS1093" s="791"/>
      <c r="BT1093" s="791"/>
    </row>
    <row r="1094" spans="69:72" x14ac:dyDescent="0.25">
      <c r="BQ1094" s="791"/>
      <c r="BR1094" s="791"/>
      <c r="BS1094" s="791"/>
      <c r="BT1094" s="791"/>
    </row>
    <row r="1095" spans="69:72" x14ac:dyDescent="0.25">
      <c r="BQ1095" s="791"/>
      <c r="BR1095" s="791"/>
      <c r="BS1095" s="791"/>
      <c r="BT1095" s="791"/>
    </row>
    <row r="1096" spans="69:72" x14ac:dyDescent="0.25">
      <c r="BQ1096" s="791"/>
      <c r="BR1096" s="791"/>
      <c r="BS1096" s="791"/>
      <c r="BT1096" s="791"/>
    </row>
    <row r="1097" spans="69:72" x14ac:dyDescent="0.25">
      <c r="BQ1097" s="791"/>
      <c r="BR1097" s="791"/>
      <c r="BS1097" s="791"/>
      <c r="BT1097" s="791"/>
    </row>
    <row r="1098" spans="69:72" x14ac:dyDescent="0.25">
      <c r="BQ1098" s="791"/>
      <c r="BR1098" s="791"/>
      <c r="BS1098" s="791"/>
      <c r="BT1098" s="791"/>
    </row>
    <row r="1099" spans="69:72" x14ac:dyDescent="0.25">
      <c r="BQ1099" s="791"/>
      <c r="BR1099" s="791"/>
      <c r="BS1099" s="791"/>
      <c r="BT1099" s="791"/>
    </row>
    <row r="1100" spans="69:72" x14ac:dyDescent="0.25">
      <c r="BQ1100" s="791"/>
      <c r="BR1100" s="791"/>
      <c r="BS1100" s="791"/>
      <c r="BT1100" s="791"/>
    </row>
    <row r="1101" spans="69:72" x14ac:dyDescent="0.25">
      <c r="BQ1101" s="791"/>
      <c r="BR1101" s="791"/>
      <c r="BS1101" s="791"/>
      <c r="BT1101" s="791"/>
    </row>
    <row r="1102" spans="69:72" x14ac:dyDescent="0.25">
      <c r="BQ1102" s="791"/>
      <c r="BR1102" s="791"/>
      <c r="BS1102" s="791"/>
      <c r="BT1102" s="791"/>
    </row>
    <row r="1103" spans="69:72" x14ac:dyDescent="0.25">
      <c r="BQ1103" s="791"/>
      <c r="BR1103" s="791"/>
      <c r="BS1103" s="791"/>
      <c r="BT1103" s="791"/>
    </row>
    <row r="1104" spans="69:72" x14ac:dyDescent="0.25">
      <c r="BQ1104" s="791"/>
      <c r="BR1104" s="791"/>
      <c r="BS1104" s="791"/>
      <c r="BT1104" s="791"/>
    </row>
    <row r="1105" spans="69:72" x14ac:dyDescent="0.25">
      <c r="BQ1105" s="791"/>
      <c r="BR1105" s="791"/>
      <c r="BS1105" s="791"/>
      <c r="BT1105" s="791"/>
    </row>
    <row r="1106" spans="69:72" x14ac:dyDescent="0.25">
      <c r="BQ1106" s="791"/>
      <c r="BR1106" s="791"/>
      <c r="BS1106" s="791"/>
      <c r="BT1106" s="791"/>
    </row>
    <row r="1107" spans="69:72" x14ac:dyDescent="0.25">
      <c r="BQ1107" s="791"/>
      <c r="BR1107" s="791"/>
      <c r="BS1107" s="791"/>
      <c r="BT1107" s="791"/>
    </row>
    <row r="1108" spans="69:72" x14ac:dyDescent="0.25">
      <c r="BQ1108" s="791"/>
      <c r="BR1108" s="791"/>
      <c r="BS1108" s="791"/>
      <c r="BT1108" s="791"/>
    </row>
    <row r="1109" spans="69:72" x14ac:dyDescent="0.25">
      <c r="BQ1109" s="791"/>
      <c r="BR1109" s="791"/>
      <c r="BS1109" s="791"/>
      <c r="BT1109" s="791"/>
    </row>
    <row r="1110" spans="69:72" x14ac:dyDescent="0.25">
      <c r="BQ1110" s="791"/>
      <c r="BR1110" s="791"/>
      <c r="BS1110" s="791"/>
      <c r="BT1110" s="791"/>
    </row>
    <row r="1111" spans="69:72" x14ac:dyDescent="0.25">
      <c r="BQ1111" s="791"/>
      <c r="BR1111" s="791"/>
      <c r="BS1111" s="791"/>
      <c r="BT1111" s="791"/>
    </row>
    <row r="1112" spans="69:72" x14ac:dyDescent="0.25">
      <c r="BQ1112" s="791"/>
      <c r="BR1112" s="791"/>
      <c r="BS1112" s="791"/>
      <c r="BT1112" s="791"/>
    </row>
    <row r="1113" spans="69:72" x14ac:dyDescent="0.25">
      <c r="BQ1113" s="791"/>
      <c r="BR1113" s="791"/>
      <c r="BS1113" s="791"/>
      <c r="BT1113" s="791"/>
    </row>
    <row r="1114" spans="69:72" x14ac:dyDescent="0.25">
      <c r="BQ1114" s="791"/>
      <c r="BR1114" s="791"/>
      <c r="BS1114" s="791"/>
      <c r="BT1114" s="791"/>
    </row>
    <row r="1115" spans="69:72" x14ac:dyDescent="0.25">
      <c r="BQ1115" s="791"/>
      <c r="BR1115" s="791"/>
      <c r="BS1115" s="791"/>
      <c r="BT1115" s="791"/>
    </row>
    <row r="1116" spans="69:72" x14ac:dyDescent="0.25">
      <c r="BQ1116" s="791"/>
      <c r="BR1116" s="791"/>
      <c r="BS1116" s="791"/>
      <c r="BT1116" s="791"/>
    </row>
    <row r="1117" spans="69:72" x14ac:dyDescent="0.25">
      <c r="BQ1117" s="791"/>
      <c r="BR1117" s="791"/>
      <c r="BS1117" s="791"/>
      <c r="BT1117" s="791"/>
    </row>
    <row r="1118" spans="69:72" x14ac:dyDescent="0.25">
      <c r="BQ1118" s="791"/>
      <c r="BR1118" s="791"/>
      <c r="BS1118" s="791"/>
      <c r="BT1118" s="791"/>
    </row>
    <row r="1119" spans="69:72" x14ac:dyDescent="0.25">
      <c r="BQ1119" s="791"/>
      <c r="BR1119" s="791"/>
      <c r="BS1119" s="791"/>
      <c r="BT1119" s="791"/>
    </row>
    <row r="1120" spans="69:72" x14ac:dyDescent="0.25">
      <c r="BQ1120" s="791"/>
      <c r="BR1120" s="791"/>
      <c r="BS1120" s="791"/>
      <c r="BT1120" s="791"/>
    </row>
    <row r="1121" spans="69:72" x14ac:dyDescent="0.25">
      <c r="BQ1121" s="791"/>
      <c r="BR1121" s="791"/>
      <c r="BS1121" s="791"/>
      <c r="BT1121" s="791"/>
    </row>
    <row r="1122" spans="69:72" x14ac:dyDescent="0.25">
      <c r="BQ1122" s="791"/>
      <c r="BR1122" s="791"/>
      <c r="BS1122" s="791"/>
      <c r="BT1122" s="791"/>
    </row>
    <row r="1123" spans="69:72" x14ac:dyDescent="0.25">
      <c r="BQ1123" s="791"/>
      <c r="BR1123" s="791"/>
      <c r="BS1123" s="791"/>
      <c r="BT1123" s="791"/>
    </row>
    <row r="1124" spans="69:72" x14ac:dyDescent="0.25">
      <c r="BQ1124" s="791"/>
      <c r="BR1124" s="791"/>
      <c r="BS1124" s="791"/>
      <c r="BT1124" s="791"/>
    </row>
    <row r="1125" spans="69:72" x14ac:dyDescent="0.25">
      <c r="BQ1125" s="791"/>
      <c r="BR1125" s="791"/>
      <c r="BS1125" s="791"/>
      <c r="BT1125" s="791"/>
    </row>
    <row r="1126" spans="69:72" x14ac:dyDescent="0.25">
      <c r="BQ1126" s="791"/>
      <c r="BR1126" s="791"/>
      <c r="BS1126" s="791"/>
      <c r="BT1126" s="791"/>
    </row>
    <row r="1127" spans="69:72" x14ac:dyDescent="0.25">
      <c r="BQ1127" s="791"/>
      <c r="BR1127" s="791"/>
      <c r="BS1127" s="791"/>
      <c r="BT1127" s="791"/>
    </row>
    <row r="1128" spans="69:72" x14ac:dyDescent="0.25">
      <c r="BQ1128" s="791"/>
      <c r="BR1128" s="791"/>
      <c r="BS1128" s="791"/>
      <c r="BT1128" s="791"/>
    </row>
    <row r="1129" spans="69:72" x14ac:dyDescent="0.25">
      <c r="BQ1129" s="791"/>
      <c r="BR1129" s="791"/>
      <c r="BS1129" s="791"/>
      <c r="BT1129" s="791"/>
    </row>
    <row r="1130" spans="69:72" x14ac:dyDescent="0.25">
      <c r="BQ1130" s="791"/>
      <c r="BR1130" s="791"/>
      <c r="BS1130" s="791"/>
      <c r="BT1130" s="791"/>
    </row>
    <row r="1131" spans="69:72" x14ac:dyDescent="0.25">
      <c r="BQ1131" s="791"/>
      <c r="BR1131" s="791"/>
      <c r="BS1131" s="791"/>
      <c r="BT1131" s="791"/>
    </row>
    <row r="1132" spans="69:72" x14ac:dyDescent="0.25">
      <c r="BQ1132" s="791"/>
      <c r="BR1132" s="791"/>
      <c r="BS1132" s="791"/>
      <c r="BT1132" s="791"/>
    </row>
    <row r="1133" spans="69:72" x14ac:dyDescent="0.25">
      <c r="BQ1133" s="791"/>
      <c r="BR1133" s="791"/>
      <c r="BS1133" s="791"/>
      <c r="BT1133" s="791"/>
    </row>
    <row r="1134" spans="69:72" x14ac:dyDescent="0.25">
      <c r="BQ1134" s="791"/>
      <c r="BR1134" s="791"/>
      <c r="BS1134" s="791"/>
      <c r="BT1134" s="791"/>
    </row>
    <row r="1135" spans="69:72" x14ac:dyDescent="0.25">
      <c r="BQ1135" s="791"/>
      <c r="BR1135" s="791"/>
      <c r="BS1135" s="791"/>
      <c r="BT1135" s="791"/>
    </row>
    <row r="1136" spans="69:72" x14ac:dyDescent="0.25">
      <c r="BQ1136" s="791"/>
      <c r="BR1136" s="791"/>
      <c r="BS1136" s="791"/>
      <c r="BT1136" s="791"/>
    </row>
    <row r="1137" spans="69:72" x14ac:dyDescent="0.25">
      <c r="BQ1137" s="791"/>
      <c r="BR1137" s="791"/>
      <c r="BS1137" s="791"/>
      <c r="BT1137" s="791"/>
    </row>
    <row r="1138" spans="69:72" x14ac:dyDescent="0.25">
      <c r="BQ1138" s="791"/>
      <c r="BR1138" s="791"/>
      <c r="BS1138" s="791"/>
      <c r="BT1138" s="791"/>
    </row>
    <row r="1139" spans="69:72" x14ac:dyDescent="0.25">
      <c r="BQ1139" s="791"/>
      <c r="BR1139" s="791"/>
      <c r="BS1139" s="791"/>
      <c r="BT1139" s="791"/>
    </row>
    <row r="1140" spans="69:72" x14ac:dyDescent="0.25">
      <c r="BQ1140" s="791"/>
      <c r="BR1140" s="791"/>
      <c r="BS1140" s="791"/>
      <c r="BT1140" s="791"/>
    </row>
    <row r="1141" spans="69:72" x14ac:dyDescent="0.25">
      <c r="BQ1141" s="791"/>
      <c r="BR1141" s="791"/>
      <c r="BS1141" s="791"/>
      <c r="BT1141" s="791"/>
    </row>
    <row r="1142" spans="69:72" x14ac:dyDescent="0.25">
      <c r="BQ1142" s="791"/>
      <c r="BR1142" s="791"/>
      <c r="BS1142" s="791"/>
      <c r="BT1142" s="791"/>
    </row>
    <row r="1143" spans="69:72" x14ac:dyDescent="0.25">
      <c r="BQ1143" s="791"/>
      <c r="BR1143" s="791"/>
      <c r="BS1143" s="791"/>
      <c r="BT1143" s="791"/>
    </row>
    <row r="1144" spans="69:72" x14ac:dyDescent="0.25">
      <c r="BQ1144" s="791"/>
      <c r="BR1144" s="791"/>
      <c r="BS1144" s="791"/>
      <c r="BT1144" s="791"/>
    </row>
    <row r="1145" spans="69:72" x14ac:dyDescent="0.25">
      <c r="BQ1145" s="791"/>
      <c r="BR1145" s="791"/>
      <c r="BS1145" s="791"/>
      <c r="BT1145" s="791"/>
    </row>
    <row r="1146" spans="69:72" x14ac:dyDescent="0.25">
      <c r="BQ1146" s="791"/>
      <c r="BR1146" s="791"/>
      <c r="BS1146" s="791"/>
      <c r="BT1146" s="791"/>
    </row>
    <row r="1147" spans="69:72" x14ac:dyDescent="0.25">
      <c r="BQ1147" s="791"/>
      <c r="BR1147" s="791"/>
      <c r="BS1147" s="791"/>
      <c r="BT1147" s="791"/>
    </row>
    <row r="1148" spans="69:72" x14ac:dyDescent="0.25">
      <c r="BQ1148" s="791"/>
      <c r="BR1148" s="791"/>
      <c r="BS1148" s="791"/>
      <c r="BT1148" s="791"/>
    </row>
    <row r="1149" spans="69:72" x14ac:dyDescent="0.25">
      <c r="BQ1149" s="791"/>
      <c r="BR1149" s="791"/>
      <c r="BS1149" s="791"/>
      <c r="BT1149" s="791"/>
    </row>
    <row r="1150" spans="69:72" x14ac:dyDescent="0.25">
      <c r="BQ1150" s="791"/>
      <c r="BR1150" s="791"/>
      <c r="BS1150" s="791"/>
      <c r="BT1150" s="791"/>
    </row>
    <row r="1151" spans="69:72" x14ac:dyDescent="0.25">
      <c r="BQ1151" s="791"/>
      <c r="BR1151" s="791"/>
      <c r="BS1151" s="791"/>
      <c r="BT1151" s="791"/>
    </row>
    <row r="1152" spans="69:72" x14ac:dyDescent="0.25">
      <c r="BQ1152" s="791"/>
      <c r="BR1152" s="791"/>
      <c r="BS1152" s="791"/>
      <c r="BT1152" s="791"/>
    </row>
    <row r="1153" spans="69:72" x14ac:dyDescent="0.25">
      <c r="BQ1153" s="791"/>
      <c r="BR1153" s="791"/>
      <c r="BS1153" s="791"/>
      <c r="BT1153" s="791"/>
    </row>
    <row r="1154" spans="69:72" x14ac:dyDescent="0.25">
      <c r="BQ1154" s="791"/>
      <c r="BR1154" s="791"/>
      <c r="BS1154" s="791"/>
      <c r="BT1154" s="791"/>
    </row>
    <row r="1155" spans="69:72" x14ac:dyDescent="0.25">
      <c r="BQ1155" s="791"/>
      <c r="BR1155" s="791"/>
      <c r="BS1155" s="791"/>
      <c r="BT1155" s="791"/>
    </row>
    <row r="1156" spans="69:72" x14ac:dyDescent="0.25">
      <c r="BQ1156" s="791"/>
      <c r="BR1156" s="791"/>
      <c r="BS1156" s="791"/>
      <c r="BT1156" s="791"/>
    </row>
    <row r="1157" spans="69:72" x14ac:dyDescent="0.25">
      <c r="BQ1157" s="791"/>
      <c r="BR1157" s="791"/>
      <c r="BS1157" s="791"/>
      <c r="BT1157" s="791"/>
    </row>
    <row r="1158" spans="69:72" x14ac:dyDescent="0.25">
      <c r="BQ1158" s="791"/>
      <c r="BR1158" s="791"/>
      <c r="BS1158" s="791"/>
      <c r="BT1158" s="791"/>
    </row>
    <row r="1159" spans="69:72" x14ac:dyDescent="0.25">
      <c r="BQ1159" s="791"/>
      <c r="BR1159" s="791"/>
      <c r="BS1159" s="791"/>
      <c r="BT1159" s="791"/>
    </row>
    <row r="1160" spans="69:72" x14ac:dyDescent="0.25">
      <c r="BQ1160" s="791"/>
      <c r="BR1160" s="791"/>
      <c r="BS1160" s="791"/>
      <c r="BT1160" s="791"/>
    </row>
    <row r="1161" spans="69:72" x14ac:dyDescent="0.25">
      <c r="BQ1161" s="791"/>
      <c r="BR1161" s="791"/>
      <c r="BS1161" s="791"/>
      <c r="BT1161" s="791"/>
    </row>
    <row r="1162" spans="69:72" x14ac:dyDescent="0.25">
      <c r="BQ1162" s="791"/>
      <c r="BR1162" s="791"/>
      <c r="BS1162" s="791"/>
      <c r="BT1162" s="791"/>
    </row>
    <row r="1163" spans="69:72" x14ac:dyDescent="0.25">
      <c r="BQ1163" s="791"/>
      <c r="BR1163" s="791"/>
      <c r="BS1163" s="791"/>
      <c r="BT1163" s="791"/>
    </row>
    <row r="1164" spans="69:72" x14ac:dyDescent="0.25">
      <c r="BQ1164" s="791"/>
      <c r="BR1164" s="791"/>
      <c r="BS1164" s="791"/>
      <c r="BT1164" s="791"/>
    </row>
    <row r="1165" spans="69:72" x14ac:dyDescent="0.25">
      <c r="BQ1165" s="791"/>
      <c r="BR1165" s="791"/>
      <c r="BS1165" s="791"/>
      <c r="BT1165" s="791"/>
    </row>
    <row r="1166" spans="69:72" x14ac:dyDescent="0.25">
      <c r="BQ1166" s="791"/>
      <c r="BR1166" s="791"/>
      <c r="BS1166" s="791"/>
      <c r="BT1166" s="791"/>
    </row>
    <row r="1167" spans="69:72" x14ac:dyDescent="0.25">
      <c r="BQ1167" s="791"/>
      <c r="BR1167" s="791"/>
      <c r="BS1167" s="791"/>
      <c r="BT1167" s="791"/>
    </row>
    <row r="1168" spans="69:72" x14ac:dyDescent="0.25">
      <c r="BQ1168" s="791"/>
      <c r="BR1168" s="791"/>
      <c r="BS1168" s="791"/>
      <c r="BT1168" s="791"/>
    </row>
    <row r="1169" spans="69:72" x14ac:dyDescent="0.25">
      <c r="BQ1169" s="791"/>
      <c r="BR1169" s="791"/>
      <c r="BS1169" s="791"/>
      <c r="BT1169" s="791"/>
    </row>
    <row r="1170" spans="69:72" x14ac:dyDescent="0.25">
      <c r="BQ1170" s="791"/>
      <c r="BR1170" s="791"/>
      <c r="BS1170" s="791"/>
      <c r="BT1170" s="791"/>
    </row>
    <row r="1171" spans="69:72" x14ac:dyDescent="0.25">
      <c r="BQ1171" s="791"/>
      <c r="BR1171" s="791"/>
      <c r="BS1171" s="791"/>
      <c r="BT1171" s="791"/>
    </row>
    <row r="1172" spans="69:72" x14ac:dyDescent="0.25">
      <c r="BQ1172" s="791"/>
      <c r="BR1172" s="791"/>
      <c r="BS1172" s="791"/>
      <c r="BT1172" s="791"/>
    </row>
    <row r="1173" spans="69:72" x14ac:dyDescent="0.25">
      <c r="BQ1173" s="791"/>
      <c r="BR1173" s="791"/>
      <c r="BS1173" s="791"/>
      <c r="BT1173" s="791"/>
    </row>
    <row r="1174" spans="69:72" x14ac:dyDescent="0.25">
      <c r="BQ1174" s="791"/>
      <c r="BR1174" s="791"/>
      <c r="BS1174" s="791"/>
      <c r="BT1174" s="791"/>
    </row>
    <row r="1175" spans="69:72" x14ac:dyDescent="0.25">
      <c r="BQ1175" s="791"/>
      <c r="BR1175" s="791"/>
      <c r="BS1175" s="791"/>
      <c r="BT1175" s="791"/>
    </row>
    <row r="1176" spans="69:72" x14ac:dyDescent="0.25">
      <c r="BQ1176" s="791"/>
      <c r="BR1176" s="791"/>
      <c r="BS1176" s="791"/>
      <c r="BT1176" s="791"/>
    </row>
    <row r="1177" spans="69:72" x14ac:dyDescent="0.25">
      <c r="BQ1177" s="791"/>
      <c r="BR1177" s="791"/>
      <c r="BS1177" s="791"/>
      <c r="BT1177" s="791"/>
    </row>
    <row r="1178" spans="69:72" x14ac:dyDescent="0.25">
      <c r="BQ1178" s="791"/>
      <c r="BR1178" s="791"/>
      <c r="BS1178" s="791"/>
      <c r="BT1178" s="791"/>
    </row>
    <row r="1179" spans="69:72" x14ac:dyDescent="0.25">
      <c r="BQ1179" s="791"/>
      <c r="BR1179" s="791"/>
      <c r="BS1179" s="791"/>
      <c r="BT1179" s="791"/>
    </row>
    <row r="1180" spans="69:72" x14ac:dyDescent="0.25">
      <c r="BQ1180" s="791"/>
      <c r="BR1180" s="791"/>
      <c r="BS1180" s="791"/>
      <c r="BT1180" s="791"/>
    </row>
    <row r="1181" spans="69:72" x14ac:dyDescent="0.25">
      <c r="BQ1181" s="791"/>
      <c r="BR1181" s="791"/>
      <c r="BS1181" s="791"/>
      <c r="BT1181" s="791"/>
    </row>
    <row r="1182" spans="69:72" x14ac:dyDescent="0.25">
      <c r="BQ1182" s="791"/>
      <c r="BR1182" s="791"/>
      <c r="BS1182" s="791"/>
      <c r="BT1182" s="791"/>
    </row>
    <row r="1183" spans="69:72" x14ac:dyDescent="0.25">
      <c r="BQ1183" s="791"/>
      <c r="BR1183" s="791"/>
      <c r="BS1183" s="791"/>
      <c r="BT1183" s="791"/>
    </row>
    <row r="1184" spans="69:72" x14ac:dyDescent="0.25">
      <c r="BQ1184" s="791"/>
      <c r="BR1184" s="791"/>
      <c r="BS1184" s="791"/>
      <c r="BT1184" s="791"/>
    </row>
    <row r="1185" spans="69:72" x14ac:dyDescent="0.25">
      <c r="BQ1185" s="791"/>
      <c r="BR1185" s="791"/>
      <c r="BS1185" s="791"/>
      <c r="BT1185" s="791"/>
    </row>
    <row r="1186" spans="69:72" x14ac:dyDescent="0.25">
      <c r="BQ1186" s="791"/>
      <c r="BR1186" s="791"/>
      <c r="BS1186" s="791"/>
      <c r="BT1186" s="791"/>
    </row>
    <row r="1187" spans="69:72" x14ac:dyDescent="0.25">
      <c r="BQ1187" s="791"/>
      <c r="BR1187" s="791"/>
      <c r="BS1187" s="791"/>
      <c r="BT1187" s="791"/>
    </row>
    <row r="1188" spans="69:72" x14ac:dyDescent="0.25">
      <c r="BQ1188" s="791"/>
      <c r="BR1188" s="791"/>
      <c r="BS1188" s="791"/>
      <c r="BT1188" s="791"/>
    </row>
    <row r="1189" spans="69:72" x14ac:dyDescent="0.25">
      <c r="BQ1189" s="791"/>
      <c r="BR1189" s="791"/>
      <c r="BS1189" s="791"/>
      <c r="BT1189" s="791"/>
    </row>
    <row r="1190" spans="69:72" x14ac:dyDescent="0.25">
      <c r="BQ1190" s="791"/>
      <c r="BR1190" s="791"/>
      <c r="BS1190" s="791"/>
      <c r="BT1190" s="791"/>
    </row>
    <row r="1191" spans="69:72" x14ac:dyDescent="0.25">
      <c r="BQ1191" s="791"/>
      <c r="BR1191" s="791"/>
      <c r="BS1191" s="791"/>
      <c r="BT1191" s="791"/>
    </row>
    <row r="1192" spans="69:72" x14ac:dyDescent="0.25">
      <c r="BQ1192" s="791"/>
      <c r="BR1192" s="791"/>
      <c r="BS1192" s="791"/>
      <c r="BT1192" s="791"/>
    </row>
    <row r="1193" spans="69:72" x14ac:dyDescent="0.25">
      <c r="BQ1193" s="791"/>
      <c r="BR1193" s="791"/>
      <c r="BS1193" s="791"/>
      <c r="BT1193" s="791"/>
    </row>
    <row r="1194" spans="69:72" x14ac:dyDescent="0.25">
      <c r="BQ1194" s="791"/>
      <c r="BR1194" s="791"/>
      <c r="BS1194" s="791"/>
      <c r="BT1194" s="791"/>
    </row>
    <row r="1195" spans="69:72" x14ac:dyDescent="0.25">
      <c r="BQ1195" s="791"/>
      <c r="BR1195" s="791"/>
      <c r="BS1195" s="791"/>
      <c r="BT1195" s="791"/>
    </row>
    <row r="1196" spans="69:72" x14ac:dyDescent="0.25">
      <c r="BQ1196" s="791"/>
      <c r="BR1196" s="791"/>
      <c r="BS1196" s="791"/>
      <c r="BT1196" s="791"/>
    </row>
    <row r="1197" spans="69:72" x14ac:dyDescent="0.25">
      <c r="BQ1197" s="791"/>
      <c r="BR1197" s="791"/>
      <c r="BS1197" s="791"/>
      <c r="BT1197" s="791"/>
    </row>
    <row r="1198" spans="69:72" x14ac:dyDescent="0.25">
      <c r="BQ1198" s="791"/>
      <c r="BR1198" s="791"/>
      <c r="BS1198" s="791"/>
      <c r="BT1198" s="791"/>
    </row>
    <row r="1199" spans="69:72" x14ac:dyDescent="0.25">
      <c r="BQ1199" s="791"/>
      <c r="BR1199" s="791"/>
      <c r="BS1199" s="791"/>
      <c r="BT1199" s="791"/>
    </row>
    <row r="1200" spans="69:72" x14ac:dyDescent="0.25">
      <c r="BQ1200" s="791"/>
      <c r="BR1200" s="791"/>
      <c r="BS1200" s="791"/>
      <c r="BT1200" s="791"/>
    </row>
    <row r="1201" spans="69:72" x14ac:dyDescent="0.25">
      <c r="BQ1201" s="791"/>
      <c r="BR1201" s="791"/>
      <c r="BS1201" s="791"/>
      <c r="BT1201" s="791"/>
    </row>
    <row r="1202" spans="69:72" x14ac:dyDescent="0.25">
      <c r="BQ1202" s="791"/>
      <c r="BR1202" s="791"/>
      <c r="BS1202" s="791"/>
      <c r="BT1202" s="791"/>
    </row>
    <row r="1203" spans="69:72" x14ac:dyDescent="0.25">
      <c r="BQ1203" s="791"/>
      <c r="BR1203" s="791"/>
      <c r="BS1203" s="791"/>
      <c r="BT1203" s="791"/>
    </row>
    <row r="1204" spans="69:72" x14ac:dyDescent="0.25">
      <c r="BQ1204" s="791"/>
      <c r="BR1204" s="791"/>
      <c r="BS1204" s="791"/>
      <c r="BT1204" s="791"/>
    </row>
    <row r="1205" spans="69:72" x14ac:dyDescent="0.25">
      <c r="BQ1205" s="791"/>
      <c r="BR1205" s="791"/>
      <c r="BS1205" s="791"/>
      <c r="BT1205" s="791"/>
    </row>
    <row r="1206" spans="69:72" x14ac:dyDescent="0.25">
      <c r="BQ1206" s="791"/>
      <c r="BR1206" s="791"/>
      <c r="BS1206" s="791"/>
      <c r="BT1206" s="791"/>
    </row>
    <row r="1207" spans="69:72" x14ac:dyDescent="0.25">
      <c r="BQ1207" s="791"/>
      <c r="BR1207" s="791"/>
      <c r="BS1207" s="791"/>
      <c r="BT1207" s="791"/>
    </row>
    <row r="1208" spans="69:72" x14ac:dyDescent="0.25">
      <c r="BQ1208" s="791"/>
      <c r="BR1208" s="791"/>
      <c r="BS1208" s="791"/>
      <c r="BT1208" s="791"/>
    </row>
    <row r="1209" spans="69:72" x14ac:dyDescent="0.25">
      <c r="BQ1209" s="791"/>
      <c r="BR1209" s="791"/>
      <c r="BS1209" s="791"/>
      <c r="BT1209" s="791"/>
    </row>
    <row r="1210" spans="69:72" x14ac:dyDescent="0.25">
      <c r="BQ1210" s="791"/>
      <c r="BR1210" s="791"/>
      <c r="BS1210" s="791"/>
      <c r="BT1210" s="791"/>
    </row>
    <row r="1211" spans="69:72" x14ac:dyDescent="0.25">
      <c r="BQ1211" s="791"/>
      <c r="BR1211" s="791"/>
      <c r="BS1211" s="791"/>
      <c r="BT1211" s="791"/>
    </row>
    <row r="1212" spans="69:72" x14ac:dyDescent="0.25">
      <c r="BQ1212" s="791"/>
      <c r="BR1212" s="791"/>
      <c r="BS1212" s="791"/>
      <c r="BT1212" s="791"/>
    </row>
    <row r="1213" spans="69:72" x14ac:dyDescent="0.25">
      <c r="BQ1213" s="791"/>
      <c r="BR1213" s="791"/>
      <c r="BS1213" s="791"/>
      <c r="BT1213" s="791"/>
    </row>
    <row r="1214" spans="69:72" x14ac:dyDescent="0.25">
      <c r="BQ1214" s="791"/>
      <c r="BR1214" s="791"/>
      <c r="BS1214" s="791"/>
      <c r="BT1214" s="791"/>
    </row>
    <row r="1215" spans="69:72" x14ac:dyDescent="0.25">
      <c r="BQ1215" s="791"/>
      <c r="BR1215" s="791"/>
      <c r="BS1215" s="791"/>
      <c r="BT1215" s="791"/>
    </row>
    <row r="1216" spans="69:72" x14ac:dyDescent="0.25">
      <c r="BQ1216" s="791"/>
      <c r="BR1216" s="791"/>
      <c r="BS1216" s="791"/>
      <c r="BT1216" s="791"/>
    </row>
    <row r="1217" spans="69:72" x14ac:dyDescent="0.25">
      <c r="BQ1217" s="791"/>
      <c r="BR1217" s="791"/>
      <c r="BS1217" s="791"/>
      <c r="BT1217" s="791"/>
    </row>
    <row r="1218" spans="69:72" x14ac:dyDescent="0.25">
      <c r="BQ1218" s="791"/>
      <c r="BR1218" s="791"/>
      <c r="BS1218" s="791"/>
      <c r="BT1218" s="791"/>
    </row>
    <row r="1219" spans="69:72" x14ac:dyDescent="0.25">
      <c r="BQ1219" s="791"/>
      <c r="BR1219" s="791"/>
      <c r="BS1219" s="791"/>
      <c r="BT1219" s="791"/>
    </row>
    <row r="1220" spans="69:72" x14ac:dyDescent="0.25">
      <c r="BQ1220" s="791"/>
      <c r="BR1220" s="791"/>
      <c r="BS1220" s="791"/>
      <c r="BT1220" s="791"/>
    </row>
    <row r="1221" spans="69:72" x14ac:dyDescent="0.25">
      <c r="BQ1221" s="791"/>
      <c r="BR1221" s="791"/>
      <c r="BS1221" s="791"/>
      <c r="BT1221" s="791"/>
    </row>
    <row r="1222" spans="69:72" x14ac:dyDescent="0.25">
      <c r="BQ1222" s="791"/>
      <c r="BR1222" s="791"/>
      <c r="BS1222" s="791"/>
      <c r="BT1222" s="791"/>
    </row>
    <row r="1223" spans="69:72" x14ac:dyDescent="0.25">
      <c r="BQ1223" s="791"/>
      <c r="BR1223" s="791"/>
      <c r="BS1223" s="791"/>
      <c r="BT1223" s="791"/>
    </row>
    <row r="1224" spans="69:72" x14ac:dyDescent="0.25">
      <c r="BQ1224" s="791"/>
      <c r="BR1224" s="791"/>
      <c r="BS1224" s="791"/>
      <c r="BT1224" s="791"/>
    </row>
    <row r="1225" spans="69:72" x14ac:dyDescent="0.25">
      <c r="BQ1225" s="791"/>
      <c r="BR1225" s="791"/>
      <c r="BS1225" s="791"/>
      <c r="BT1225" s="791"/>
    </row>
    <row r="1226" spans="69:72" x14ac:dyDescent="0.25">
      <c r="BQ1226" s="791"/>
      <c r="BR1226" s="791"/>
      <c r="BS1226" s="791"/>
      <c r="BT1226" s="791"/>
    </row>
    <row r="1227" spans="69:72" x14ac:dyDescent="0.25">
      <c r="BQ1227" s="791"/>
      <c r="BR1227" s="791"/>
      <c r="BS1227" s="791"/>
      <c r="BT1227" s="791"/>
    </row>
    <row r="1228" spans="69:72" x14ac:dyDescent="0.25">
      <c r="BQ1228" s="791"/>
      <c r="BR1228" s="791"/>
      <c r="BS1228" s="791"/>
      <c r="BT1228" s="791"/>
    </row>
    <row r="1229" spans="69:72" x14ac:dyDescent="0.25">
      <c r="BQ1229" s="791"/>
      <c r="BR1229" s="791"/>
      <c r="BS1229" s="791"/>
      <c r="BT1229" s="791"/>
    </row>
    <row r="1230" spans="69:72" x14ac:dyDescent="0.25">
      <c r="BQ1230" s="791"/>
      <c r="BR1230" s="791"/>
      <c r="BS1230" s="791"/>
      <c r="BT1230" s="791"/>
    </row>
    <row r="1231" spans="69:72" x14ac:dyDescent="0.25">
      <c r="BQ1231" s="791"/>
      <c r="BR1231" s="791"/>
      <c r="BS1231" s="791"/>
      <c r="BT1231" s="791"/>
    </row>
    <row r="1232" spans="69:72" x14ac:dyDescent="0.25">
      <c r="BQ1232" s="791"/>
      <c r="BR1232" s="791"/>
      <c r="BS1232" s="791"/>
      <c r="BT1232" s="791"/>
    </row>
    <row r="1233" spans="69:72" x14ac:dyDescent="0.25">
      <c r="BQ1233" s="791"/>
      <c r="BR1233" s="791"/>
      <c r="BS1233" s="791"/>
      <c r="BT1233" s="791"/>
    </row>
    <row r="1234" spans="69:72" x14ac:dyDescent="0.25">
      <c r="BQ1234" s="791"/>
      <c r="BR1234" s="791"/>
      <c r="BS1234" s="791"/>
      <c r="BT1234" s="791"/>
    </row>
    <row r="1235" spans="69:72" x14ac:dyDescent="0.25">
      <c r="BQ1235" s="791"/>
      <c r="BR1235" s="791"/>
      <c r="BS1235" s="791"/>
      <c r="BT1235" s="791"/>
    </row>
    <row r="1236" spans="69:72" x14ac:dyDescent="0.25">
      <c r="BQ1236" s="791"/>
      <c r="BR1236" s="791"/>
      <c r="BS1236" s="791"/>
      <c r="BT1236" s="791"/>
    </row>
    <row r="1237" spans="69:72" x14ac:dyDescent="0.25">
      <c r="BQ1237" s="791"/>
      <c r="BR1237" s="791"/>
      <c r="BS1237" s="791"/>
      <c r="BT1237" s="791"/>
    </row>
    <row r="1238" spans="69:72" x14ac:dyDescent="0.25">
      <c r="BQ1238" s="791"/>
      <c r="BR1238" s="791"/>
      <c r="BS1238" s="791"/>
      <c r="BT1238" s="791"/>
    </row>
    <row r="1239" spans="69:72" x14ac:dyDescent="0.25">
      <c r="BQ1239" s="791"/>
      <c r="BR1239" s="791"/>
      <c r="BS1239" s="791"/>
      <c r="BT1239" s="791"/>
    </row>
    <row r="1240" spans="69:72" x14ac:dyDescent="0.25">
      <c r="BQ1240" s="791"/>
      <c r="BR1240" s="791"/>
      <c r="BS1240" s="791"/>
      <c r="BT1240" s="791"/>
    </row>
    <row r="1241" spans="69:72" x14ac:dyDescent="0.25">
      <c r="BQ1241" s="791"/>
      <c r="BR1241" s="791"/>
      <c r="BS1241" s="791"/>
      <c r="BT1241" s="791"/>
    </row>
    <row r="1242" spans="69:72" x14ac:dyDescent="0.25">
      <c r="BQ1242" s="791"/>
      <c r="BR1242" s="791"/>
      <c r="BS1242" s="791"/>
      <c r="BT1242" s="791"/>
    </row>
    <row r="1243" spans="69:72" x14ac:dyDescent="0.25">
      <c r="BQ1243" s="791"/>
      <c r="BR1243" s="791"/>
      <c r="BS1243" s="791"/>
      <c r="BT1243" s="791"/>
    </row>
    <row r="1244" spans="69:72" x14ac:dyDescent="0.25">
      <c r="BQ1244" s="791"/>
      <c r="BR1244" s="791"/>
      <c r="BS1244" s="791"/>
      <c r="BT1244" s="791"/>
    </row>
    <row r="1245" spans="69:72" x14ac:dyDescent="0.25">
      <c r="BQ1245" s="791"/>
      <c r="BR1245" s="791"/>
      <c r="BS1245" s="791"/>
      <c r="BT1245" s="791"/>
    </row>
    <row r="1246" spans="69:72" x14ac:dyDescent="0.25">
      <c r="BQ1246" s="791"/>
      <c r="BR1246" s="791"/>
      <c r="BS1246" s="791"/>
      <c r="BT1246" s="791"/>
    </row>
    <row r="1247" spans="69:72" x14ac:dyDescent="0.25">
      <c r="BQ1247" s="791"/>
      <c r="BR1247" s="791"/>
      <c r="BS1247" s="791"/>
      <c r="BT1247" s="791"/>
    </row>
    <row r="1248" spans="69:72" x14ac:dyDescent="0.25">
      <c r="BQ1248" s="791"/>
      <c r="BR1248" s="791"/>
      <c r="BS1248" s="791"/>
      <c r="BT1248" s="791"/>
    </row>
    <row r="1249" spans="69:72" x14ac:dyDescent="0.25">
      <c r="BQ1249" s="791"/>
      <c r="BR1249" s="791"/>
      <c r="BS1249" s="791"/>
      <c r="BT1249" s="791"/>
    </row>
    <row r="1250" spans="69:72" x14ac:dyDescent="0.25">
      <c r="BQ1250" s="791"/>
      <c r="BR1250" s="791"/>
      <c r="BS1250" s="791"/>
      <c r="BT1250" s="791"/>
    </row>
    <row r="1251" spans="69:72" x14ac:dyDescent="0.25">
      <c r="BQ1251" s="791"/>
      <c r="BR1251" s="791"/>
      <c r="BS1251" s="791"/>
      <c r="BT1251" s="791"/>
    </row>
    <row r="1252" spans="69:72" x14ac:dyDescent="0.25">
      <c r="BQ1252" s="791"/>
      <c r="BR1252" s="791"/>
      <c r="BS1252" s="791"/>
      <c r="BT1252" s="791"/>
    </row>
    <row r="1253" spans="69:72" x14ac:dyDescent="0.25">
      <c r="BQ1253" s="791"/>
      <c r="BR1253" s="791"/>
      <c r="BS1253" s="791"/>
      <c r="BT1253" s="791"/>
    </row>
    <row r="1254" spans="69:72" x14ac:dyDescent="0.25">
      <c r="BQ1254" s="791"/>
      <c r="BR1254" s="791"/>
      <c r="BS1254" s="791"/>
      <c r="BT1254" s="791"/>
    </row>
    <row r="1255" spans="69:72" x14ac:dyDescent="0.25">
      <c r="BQ1255" s="791"/>
      <c r="BR1255" s="791"/>
      <c r="BS1255" s="791"/>
      <c r="BT1255" s="791"/>
    </row>
    <row r="1256" spans="69:72" x14ac:dyDescent="0.25">
      <c r="BQ1256" s="791"/>
      <c r="BR1256" s="791"/>
      <c r="BS1256" s="791"/>
      <c r="BT1256" s="791"/>
    </row>
    <row r="1257" spans="69:72" x14ac:dyDescent="0.25">
      <c r="BQ1257" s="791"/>
      <c r="BR1257" s="791"/>
      <c r="BS1257" s="791"/>
      <c r="BT1257" s="791"/>
    </row>
    <row r="1258" spans="69:72" x14ac:dyDescent="0.25">
      <c r="BQ1258" s="791"/>
      <c r="BR1258" s="791"/>
      <c r="BS1258" s="791"/>
      <c r="BT1258" s="791"/>
    </row>
    <row r="1259" spans="69:72" x14ac:dyDescent="0.25">
      <c r="BQ1259" s="791"/>
      <c r="BR1259" s="791"/>
      <c r="BS1259" s="791"/>
      <c r="BT1259" s="791"/>
    </row>
    <row r="1260" spans="69:72" x14ac:dyDescent="0.25">
      <c r="BQ1260" s="791"/>
      <c r="BR1260" s="791"/>
      <c r="BS1260" s="791"/>
      <c r="BT1260" s="791"/>
    </row>
    <row r="1261" spans="69:72" x14ac:dyDescent="0.25">
      <c r="BQ1261" s="791"/>
      <c r="BR1261" s="791"/>
      <c r="BS1261" s="791"/>
      <c r="BT1261" s="791"/>
    </row>
    <row r="1262" spans="69:72" x14ac:dyDescent="0.25">
      <c r="BQ1262" s="791"/>
      <c r="BR1262" s="791"/>
      <c r="BS1262" s="791"/>
      <c r="BT1262" s="791"/>
    </row>
    <row r="1263" spans="69:72" x14ac:dyDescent="0.25">
      <c r="BQ1263" s="791"/>
      <c r="BR1263" s="791"/>
      <c r="BS1263" s="791"/>
      <c r="BT1263" s="791"/>
    </row>
    <row r="1264" spans="69:72" x14ac:dyDescent="0.25">
      <c r="BQ1264" s="791"/>
      <c r="BR1264" s="791"/>
      <c r="BS1264" s="791"/>
      <c r="BT1264" s="791"/>
    </row>
    <row r="1265" spans="69:72" x14ac:dyDescent="0.25">
      <c r="BQ1265" s="791"/>
      <c r="BR1265" s="791"/>
      <c r="BS1265" s="791"/>
      <c r="BT1265" s="791"/>
    </row>
    <row r="1266" spans="69:72" x14ac:dyDescent="0.25">
      <c r="BQ1266" s="791"/>
      <c r="BR1266" s="791"/>
      <c r="BS1266" s="791"/>
      <c r="BT1266" s="791"/>
    </row>
    <row r="1267" spans="69:72" x14ac:dyDescent="0.25">
      <c r="BQ1267" s="791"/>
      <c r="BR1267" s="791"/>
      <c r="BS1267" s="791"/>
      <c r="BT1267" s="791"/>
    </row>
    <row r="1268" spans="69:72" x14ac:dyDescent="0.25">
      <c r="BQ1268" s="791"/>
      <c r="BR1268" s="791"/>
      <c r="BS1268" s="791"/>
      <c r="BT1268" s="791"/>
    </row>
    <row r="1269" spans="69:72" x14ac:dyDescent="0.25">
      <c r="BQ1269" s="791"/>
      <c r="BR1269" s="791"/>
      <c r="BS1269" s="791"/>
      <c r="BT1269" s="791"/>
    </row>
    <row r="1270" spans="69:72" x14ac:dyDescent="0.25">
      <c r="BQ1270" s="791"/>
      <c r="BR1270" s="791"/>
      <c r="BS1270" s="791"/>
      <c r="BT1270" s="791"/>
    </row>
    <row r="1271" spans="69:72" x14ac:dyDescent="0.25">
      <c r="BQ1271" s="791"/>
      <c r="BR1271" s="791"/>
      <c r="BS1271" s="791"/>
      <c r="BT1271" s="791"/>
    </row>
    <row r="1272" spans="69:72" x14ac:dyDescent="0.25">
      <c r="BQ1272" s="791"/>
      <c r="BR1272" s="791"/>
      <c r="BS1272" s="791"/>
      <c r="BT1272" s="791"/>
    </row>
    <row r="1273" spans="69:72" x14ac:dyDescent="0.25">
      <c r="BQ1273" s="791"/>
      <c r="BR1273" s="791"/>
      <c r="BS1273" s="791"/>
      <c r="BT1273" s="791"/>
    </row>
    <row r="1274" spans="69:72" x14ac:dyDescent="0.25">
      <c r="BQ1274" s="791"/>
      <c r="BR1274" s="791"/>
      <c r="BS1274" s="791"/>
      <c r="BT1274" s="791"/>
    </row>
    <row r="1275" spans="69:72" x14ac:dyDescent="0.25">
      <c r="BQ1275" s="791"/>
      <c r="BR1275" s="791"/>
      <c r="BS1275" s="791"/>
      <c r="BT1275" s="791"/>
    </row>
    <row r="1276" spans="69:72" x14ac:dyDescent="0.25">
      <c r="BQ1276" s="791"/>
      <c r="BR1276" s="791"/>
      <c r="BS1276" s="791"/>
      <c r="BT1276" s="791"/>
    </row>
    <row r="1277" spans="69:72" x14ac:dyDescent="0.25">
      <c r="BQ1277" s="791"/>
      <c r="BR1277" s="791"/>
      <c r="BS1277" s="791"/>
      <c r="BT1277" s="791"/>
    </row>
    <row r="1278" spans="69:72" x14ac:dyDescent="0.25">
      <c r="BQ1278" s="791"/>
      <c r="BR1278" s="791"/>
      <c r="BS1278" s="791"/>
      <c r="BT1278" s="791"/>
    </row>
    <row r="1279" spans="69:72" x14ac:dyDescent="0.25">
      <c r="BQ1279" s="791"/>
      <c r="BR1279" s="791"/>
      <c r="BS1279" s="791"/>
      <c r="BT1279" s="791"/>
    </row>
    <row r="1280" spans="69:72" x14ac:dyDescent="0.25">
      <c r="BQ1280" s="791"/>
      <c r="BR1280" s="791"/>
      <c r="BS1280" s="791"/>
      <c r="BT1280" s="791"/>
    </row>
    <row r="1281" spans="69:72" x14ac:dyDescent="0.25">
      <c r="BQ1281" s="791"/>
      <c r="BR1281" s="791"/>
      <c r="BS1281" s="791"/>
      <c r="BT1281" s="791"/>
    </row>
    <row r="1282" spans="69:72" x14ac:dyDescent="0.25">
      <c r="BQ1282" s="791"/>
      <c r="BR1282" s="791"/>
      <c r="BS1282" s="791"/>
      <c r="BT1282" s="791"/>
    </row>
    <row r="1283" spans="69:72" x14ac:dyDescent="0.25">
      <c r="BQ1283" s="791"/>
      <c r="BR1283" s="791"/>
      <c r="BS1283" s="791"/>
      <c r="BT1283" s="791"/>
    </row>
    <row r="1284" spans="69:72" x14ac:dyDescent="0.25">
      <c r="BQ1284" s="791"/>
      <c r="BR1284" s="791"/>
      <c r="BS1284" s="791"/>
      <c r="BT1284" s="791"/>
    </row>
    <row r="1285" spans="69:72" x14ac:dyDescent="0.25">
      <c r="BQ1285" s="791"/>
      <c r="BR1285" s="791"/>
      <c r="BS1285" s="791"/>
      <c r="BT1285" s="791"/>
    </row>
    <row r="1286" spans="69:72" x14ac:dyDescent="0.25">
      <c r="BQ1286" s="791"/>
      <c r="BR1286" s="791"/>
      <c r="BS1286" s="791"/>
      <c r="BT1286" s="791"/>
    </row>
    <row r="1287" spans="69:72" x14ac:dyDescent="0.25">
      <c r="BQ1287" s="791"/>
      <c r="BR1287" s="791"/>
      <c r="BS1287" s="791"/>
      <c r="BT1287" s="791"/>
    </row>
    <row r="1288" spans="69:72" x14ac:dyDescent="0.25">
      <c r="BQ1288" s="791"/>
      <c r="BR1288" s="791"/>
      <c r="BS1288" s="791"/>
      <c r="BT1288" s="791"/>
    </row>
    <row r="1289" spans="69:72" x14ac:dyDescent="0.25">
      <c r="BQ1289" s="791"/>
      <c r="BR1289" s="791"/>
      <c r="BS1289" s="791"/>
      <c r="BT1289" s="791"/>
    </row>
    <row r="1290" spans="69:72" x14ac:dyDescent="0.25">
      <c r="BQ1290" s="791"/>
      <c r="BR1290" s="791"/>
      <c r="BS1290" s="791"/>
      <c r="BT1290" s="791"/>
    </row>
    <row r="1291" spans="69:72" x14ac:dyDescent="0.25">
      <c r="BQ1291" s="791"/>
      <c r="BR1291" s="791"/>
      <c r="BS1291" s="791"/>
      <c r="BT1291" s="791"/>
    </row>
    <row r="1292" spans="69:72" x14ac:dyDescent="0.25">
      <c r="BQ1292" s="791"/>
      <c r="BR1292" s="791"/>
      <c r="BS1292" s="791"/>
      <c r="BT1292" s="791"/>
    </row>
    <row r="1293" spans="69:72" x14ac:dyDescent="0.25">
      <c r="BQ1293" s="791"/>
      <c r="BR1293" s="791"/>
      <c r="BS1293" s="791"/>
      <c r="BT1293" s="791"/>
    </row>
    <row r="1294" spans="69:72" x14ac:dyDescent="0.25">
      <c r="BQ1294" s="791"/>
      <c r="BR1294" s="791"/>
      <c r="BS1294" s="791"/>
      <c r="BT1294" s="791"/>
    </row>
    <row r="1295" spans="69:72" x14ac:dyDescent="0.25">
      <c r="BQ1295" s="791"/>
      <c r="BR1295" s="791"/>
      <c r="BS1295" s="791"/>
      <c r="BT1295" s="791"/>
    </row>
    <row r="1296" spans="69:72" x14ac:dyDescent="0.25">
      <c r="BQ1296" s="791"/>
      <c r="BR1296" s="791"/>
      <c r="BS1296" s="791"/>
      <c r="BT1296" s="791"/>
    </row>
    <row r="1297" spans="69:72" x14ac:dyDescent="0.25">
      <c r="BQ1297" s="791"/>
      <c r="BR1297" s="791"/>
      <c r="BS1297" s="791"/>
      <c r="BT1297" s="791"/>
    </row>
    <row r="1298" spans="69:72" x14ac:dyDescent="0.25">
      <c r="BQ1298" s="791"/>
      <c r="BR1298" s="791"/>
      <c r="BS1298" s="791"/>
      <c r="BT1298" s="791"/>
    </row>
    <row r="1299" spans="69:72" x14ac:dyDescent="0.25">
      <c r="BQ1299" s="791"/>
      <c r="BR1299" s="791"/>
      <c r="BS1299" s="791"/>
      <c r="BT1299" s="791"/>
    </row>
    <row r="1300" spans="69:72" x14ac:dyDescent="0.25">
      <c r="BQ1300" s="791"/>
      <c r="BR1300" s="791"/>
      <c r="BS1300" s="791"/>
      <c r="BT1300" s="791"/>
    </row>
    <row r="1301" spans="69:72" x14ac:dyDescent="0.25">
      <c r="BQ1301" s="791"/>
      <c r="BR1301" s="791"/>
      <c r="BS1301" s="791"/>
      <c r="BT1301" s="791"/>
    </row>
    <row r="1302" spans="69:72" x14ac:dyDescent="0.25">
      <c r="BQ1302" s="791"/>
      <c r="BR1302" s="791"/>
      <c r="BS1302" s="791"/>
      <c r="BT1302" s="791"/>
    </row>
    <row r="1303" spans="69:72" x14ac:dyDescent="0.25">
      <c r="BQ1303" s="791"/>
      <c r="BR1303" s="791"/>
      <c r="BS1303" s="791"/>
      <c r="BT1303" s="791"/>
    </row>
    <row r="1304" spans="69:72" x14ac:dyDescent="0.25">
      <c r="BQ1304" s="791"/>
      <c r="BR1304" s="791"/>
      <c r="BS1304" s="791"/>
      <c r="BT1304" s="791"/>
    </row>
    <row r="1305" spans="69:72" x14ac:dyDescent="0.25">
      <c r="BQ1305" s="791"/>
      <c r="BR1305" s="791"/>
      <c r="BS1305" s="791"/>
      <c r="BT1305" s="791"/>
    </row>
    <row r="1306" spans="69:72" x14ac:dyDescent="0.25">
      <c r="BQ1306" s="791"/>
      <c r="BR1306" s="791"/>
      <c r="BS1306" s="791"/>
      <c r="BT1306" s="791"/>
    </row>
    <row r="1307" spans="69:72" x14ac:dyDescent="0.25">
      <c r="BQ1307" s="791"/>
      <c r="BR1307" s="791"/>
      <c r="BS1307" s="791"/>
      <c r="BT1307" s="791"/>
    </row>
    <row r="1308" spans="69:72" x14ac:dyDescent="0.25">
      <c r="BQ1308" s="791"/>
      <c r="BR1308" s="791"/>
      <c r="BS1308" s="791"/>
      <c r="BT1308" s="791"/>
    </row>
    <row r="1309" spans="69:72" x14ac:dyDescent="0.25">
      <c r="BQ1309" s="791"/>
      <c r="BR1309" s="791"/>
      <c r="BS1309" s="791"/>
      <c r="BT1309" s="791"/>
    </row>
    <row r="1310" spans="69:72" x14ac:dyDescent="0.25">
      <c r="BQ1310" s="791"/>
      <c r="BR1310" s="791"/>
      <c r="BS1310" s="791"/>
      <c r="BT1310" s="791"/>
    </row>
    <row r="1311" spans="69:72" x14ac:dyDescent="0.25">
      <c r="BQ1311" s="791"/>
      <c r="BR1311" s="791"/>
      <c r="BS1311" s="791"/>
      <c r="BT1311" s="791"/>
    </row>
    <row r="1312" spans="69:72" x14ac:dyDescent="0.25">
      <c r="BQ1312" s="791"/>
      <c r="BR1312" s="791"/>
      <c r="BS1312" s="791"/>
      <c r="BT1312" s="791"/>
    </row>
    <row r="1313" spans="69:72" x14ac:dyDescent="0.25">
      <c r="BQ1313" s="791"/>
      <c r="BR1313" s="791"/>
      <c r="BS1313" s="791"/>
      <c r="BT1313" s="791"/>
    </row>
    <row r="1314" spans="69:72" x14ac:dyDescent="0.25">
      <c r="BQ1314" s="791"/>
      <c r="BR1314" s="791"/>
      <c r="BS1314" s="791"/>
      <c r="BT1314" s="791"/>
    </row>
    <row r="1315" spans="69:72" x14ac:dyDescent="0.25">
      <c r="BQ1315" s="791"/>
      <c r="BR1315" s="791"/>
      <c r="BS1315" s="791"/>
      <c r="BT1315" s="791"/>
    </row>
    <row r="1316" spans="69:72" x14ac:dyDescent="0.25">
      <c r="BQ1316" s="791"/>
      <c r="BR1316" s="791"/>
      <c r="BS1316" s="791"/>
      <c r="BT1316" s="791"/>
    </row>
    <row r="1317" spans="69:72" x14ac:dyDescent="0.25">
      <c r="BQ1317" s="791"/>
      <c r="BR1317" s="791"/>
      <c r="BS1317" s="791"/>
      <c r="BT1317" s="791"/>
    </row>
    <row r="1318" spans="69:72" x14ac:dyDescent="0.25">
      <c r="BQ1318" s="791"/>
      <c r="BR1318" s="791"/>
      <c r="BS1318" s="791"/>
      <c r="BT1318" s="791"/>
    </row>
    <row r="1319" spans="69:72" x14ac:dyDescent="0.25">
      <c r="BQ1319" s="791"/>
      <c r="BR1319" s="791"/>
      <c r="BS1319" s="791"/>
      <c r="BT1319" s="791"/>
    </row>
    <row r="1320" spans="69:72" x14ac:dyDescent="0.25">
      <c r="BQ1320" s="791"/>
      <c r="BR1320" s="791"/>
      <c r="BS1320" s="791"/>
      <c r="BT1320" s="791"/>
    </row>
    <row r="1321" spans="69:72" x14ac:dyDescent="0.25">
      <c r="BQ1321" s="791"/>
      <c r="BR1321" s="791"/>
      <c r="BS1321" s="791"/>
      <c r="BT1321" s="791"/>
    </row>
    <row r="1322" spans="69:72" x14ac:dyDescent="0.25">
      <c r="BQ1322" s="791"/>
      <c r="BR1322" s="791"/>
      <c r="BS1322" s="791"/>
      <c r="BT1322" s="791"/>
    </row>
    <row r="1323" spans="69:72" x14ac:dyDescent="0.25">
      <c r="BQ1323" s="791"/>
      <c r="BR1323" s="791"/>
      <c r="BS1323" s="791"/>
      <c r="BT1323" s="791"/>
    </row>
    <row r="1324" spans="69:72" x14ac:dyDescent="0.25">
      <c r="BQ1324" s="791"/>
      <c r="BR1324" s="791"/>
      <c r="BS1324" s="791"/>
      <c r="BT1324" s="791"/>
    </row>
    <row r="1325" spans="69:72" x14ac:dyDescent="0.25">
      <c r="BQ1325" s="791"/>
      <c r="BR1325" s="791"/>
      <c r="BS1325" s="791"/>
      <c r="BT1325" s="791"/>
    </row>
    <row r="1326" spans="69:72" x14ac:dyDescent="0.25">
      <c r="BQ1326" s="791"/>
      <c r="BR1326" s="791"/>
      <c r="BS1326" s="791"/>
      <c r="BT1326" s="791"/>
    </row>
    <row r="1327" spans="69:72" x14ac:dyDescent="0.25">
      <c r="BQ1327" s="791"/>
      <c r="BR1327" s="791"/>
      <c r="BS1327" s="791"/>
      <c r="BT1327" s="791"/>
    </row>
    <row r="1328" spans="69:72" x14ac:dyDescent="0.25">
      <c r="BQ1328" s="791"/>
      <c r="BR1328" s="791"/>
      <c r="BS1328" s="791"/>
      <c r="BT1328" s="791"/>
    </row>
    <row r="1329" spans="69:72" x14ac:dyDescent="0.25">
      <c r="BQ1329" s="791"/>
      <c r="BR1329" s="791"/>
      <c r="BS1329" s="791"/>
      <c r="BT1329" s="791"/>
    </row>
    <row r="1330" spans="69:72" x14ac:dyDescent="0.25">
      <c r="BQ1330" s="791"/>
      <c r="BR1330" s="791"/>
      <c r="BS1330" s="791"/>
      <c r="BT1330" s="791"/>
    </row>
    <row r="1331" spans="69:72" x14ac:dyDescent="0.25">
      <c r="BQ1331" s="791"/>
      <c r="BR1331" s="791"/>
      <c r="BS1331" s="791"/>
      <c r="BT1331" s="791"/>
    </row>
    <row r="1332" spans="69:72" x14ac:dyDescent="0.25">
      <c r="BQ1332" s="791"/>
      <c r="BR1332" s="791"/>
      <c r="BS1332" s="791"/>
      <c r="BT1332" s="791"/>
    </row>
    <row r="1333" spans="69:72" x14ac:dyDescent="0.25">
      <c r="BQ1333" s="791"/>
      <c r="BR1333" s="791"/>
      <c r="BS1333" s="791"/>
      <c r="BT1333" s="791"/>
    </row>
    <row r="1334" spans="69:72" x14ac:dyDescent="0.25">
      <c r="BQ1334" s="791"/>
      <c r="BR1334" s="791"/>
      <c r="BS1334" s="791"/>
      <c r="BT1334" s="791"/>
    </row>
    <row r="1335" spans="69:72" x14ac:dyDescent="0.25">
      <c r="BQ1335" s="791"/>
      <c r="BR1335" s="791"/>
      <c r="BS1335" s="791"/>
      <c r="BT1335" s="791"/>
    </row>
    <row r="1336" spans="69:72" x14ac:dyDescent="0.25">
      <c r="BQ1336" s="791"/>
      <c r="BR1336" s="791"/>
      <c r="BS1336" s="791"/>
      <c r="BT1336" s="791"/>
    </row>
    <row r="1337" spans="69:72" x14ac:dyDescent="0.25">
      <c r="BQ1337" s="791"/>
      <c r="BR1337" s="791"/>
      <c r="BS1337" s="791"/>
      <c r="BT1337" s="791"/>
    </row>
    <row r="1338" spans="69:72" x14ac:dyDescent="0.25">
      <c r="BQ1338" s="791"/>
      <c r="BR1338" s="791"/>
      <c r="BS1338" s="791"/>
      <c r="BT1338" s="791"/>
    </row>
    <row r="1339" spans="69:72" x14ac:dyDescent="0.25">
      <c r="BQ1339" s="791"/>
      <c r="BR1339" s="791"/>
      <c r="BS1339" s="791"/>
      <c r="BT1339" s="791"/>
    </row>
    <row r="1340" spans="69:72" x14ac:dyDescent="0.25">
      <c r="BQ1340" s="791"/>
      <c r="BR1340" s="791"/>
      <c r="BS1340" s="791"/>
      <c r="BT1340" s="791"/>
    </row>
    <row r="1341" spans="69:72" x14ac:dyDescent="0.25">
      <c r="BQ1341" s="791"/>
      <c r="BR1341" s="791"/>
      <c r="BS1341" s="791"/>
      <c r="BT1341" s="791"/>
    </row>
    <row r="1342" spans="69:72" x14ac:dyDescent="0.25">
      <c r="BQ1342" s="791"/>
      <c r="BR1342" s="791"/>
      <c r="BS1342" s="791"/>
      <c r="BT1342" s="791"/>
    </row>
    <row r="1343" spans="69:72" x14ac:dyDescent="0.25">
      <c r="BQ1343" s="791"/>
      <c r="BR1343" s="791"/>
      <c r="BS1343" s="791"/>
      <c r="BT1343" s="791"/>
    </row>
    <row r="1344" spans="69:72" x14ac:dyDescent="0.25">
      <c r="BQ1344" s="791"/>
      <c r="BR1344" s="791"/>
      <c r="BS1344" s="791"/>
      <c r="BT1344" s="791"/>
    </row>
    <row r="1345" spans="69:72" x14ac:dyDescent="0.25">
      <c r="BQ1345" s="791"/>
      <c r="BR1345" s="791"/>
      <c r="BS1345" s="791"/>
      <c r="BT1345" s="791"/>
    </row>
    <row r="1346" spans="69:72" x14ac:dyDescent="0.25">
      <c r="BQ1346" s="791"/>
      <c r="BR1346" s="791"/>
      <c r="BS1346" s="791"/>
      <c r="BT1346" s="791"/>
    </row>
    <row r="1347" spans="69:72" x14ac:dyDescent="0.25">
      <c r="BQ1347" s="791"/>
      <c r="BR1347" s="791"/>
      <c r="BS1347" s="791"/>
      <c r="BT1347" s="791"/>
    </row>
    <row r="1348" spans="69:72" x14ac:dyDescent="0.25">
      <c r="BQ1348" s="791"/>
      <c r="BR1348" s="791"/>
      <c r="BS1348" s="791"/>
      <c r="BT1348" s="791"/>
    </row>
    <row r="1349" spans="69:72" x14ac:dyDescent="0.25">
      <c r="BQ1349" s="791"/>
      <c r="BR1349" s="791"/>
      <c r="BS1349" s="791"/>
      <c r="BT1349" s="791"/>
    </row>
    <row r="1350" spans="69:72" x14ac:dyDescent="0.25">
      <c r="BQ1350" s="791"/>
      <c r="BR1350" s="791"/>
      <c r="BS1350" s="791"/>
      <c r="BT1350" s="791"/>
    </row>
    <row r="1351" spans="69:72" x14ac:dyDescent="0.25">
      <c r="BQ1351" s="791"/>
      <c r="BR1351" s="791"/>
      <c r="BS1351" s="791"/>
      <c r="BT1351" s="791"/>
    </row>
    <row r="1352" spans="69:72" x14ac:dyDescent="0.25">
      <c r="BQ1352" s="791"/>
      <c r="BR1352" s="791"/>
      <c r="BS1352" s="791"/>
      <c r="BT1352" s="791"/>
    </row>
    <row r="1353" spans="69:72" x14ac:dyDescent="0.25">
      <c r="BQ1353" s="791"/>
      <c r="BR1353" s="791"/>
      <c r="BS1353" s="791"/>
      <c r="BT1353" s="791"/>
    </row>
    <row r="1354" spans="69:72" x14ac:dyDescent="0.25">
      <c r="BQ1354" s="791"/>
      <c r="BR1354" s="791"/>
      <c r="BS1354" s="791"/>
      <c r="BT1354" s="791"/>
    </row>
    <row r="1355" spans="69:72" x14ac:dyDescent="0.25">
      <c r="BQ1355" s="791"/>
      <c r="BR1355" s="791"/>
      <c r="BS1355" s="791"/>
      <c r="BT1355" s="791"/>
    </row>
    <row r="1356" spans="69:72" x14ac:dyDescent="0.25">
      <c r="BQ1356" s="791"/>
      <c r="BR1356" s="791"/>
      <c r="BS1356" s="791"/>
      <c r="BT1356" s="791"/>
    </row>
    <row r="1357" spans="69:72" x14ac:dyDescent="0.25">
      <c r="BQ1357" s="791"/>
      <c r="BR1357" s="791"/>
      <c r="BS1357" s="791"/>
      <c r="BT1357" s="791"/>
    </row>
    <row r="1358" spans="69:72" x14ac:dyDescent="0.25">
      <c r="BQ1358" s="791"/>
      <c r="BR1358" s="791"/>
      <c r="BS1358" s="791"/>
      <c r="BT1358" s="791"/>
    </row>
    <row r="1359" spans="69:72" x14ac:dyDescent="0.25">
      <c r="BQ1359" s="791"/>
      <c r="BR1359" s="791"/>
      <c r="BS1359" s="791"/>
      <c r="BT1359" s="791"/>
    </row>
    <row r="1360" spans="69:72" x14ac:dyDescent="0.25">
      <c r="BQ1360" s="791"/>
      <c r="BR1360" s="791"/>
      <c r="BS1360" s="791"/>
      <c r="BT1360" s="791"/>
    </row>
    <row r="1361" spans="69:72" x14ac:dyDescent="0.25">
      <c r="BQ1361" s="791"/>
      <c r="BR1361" s="791"/>
      <c r="BS1361" s="791"/>
      <c r="BT1361" s="791"/>
    </row>
    <row r="1362" spans="69:72" x14ac:dyDescent="0.25">
      <c r="BQ1362" s="791"/>
      <c r="BR1362" s="791"/>
      <c r="BS1362" s="791"/>
      <c r="BT1362" s="791"/>
    </row>
    <row r="1363" spans="69:72" x14ac:dyDescent="0.25">
      <c r="BQ1363" s="791"/>
      <c r="BR1363" s="791"/>
      <c r="BS1363" s="791"/>
      <c r="BT1363" s="791"/>
    </row>
    <row r="1364" spans="69:72" x14ac:dyDescent="0.25">
      <c r="BQ1364" s="791"/>
      <c r="BR1364" s="791"/>
      <c r="BS1364" s="791"/>
      <c r="BT1364" s="791"/>
    </row>
    <row r="1365" spans="69:72" x14ac:dyDescent="0.25">
      <c r="BQ1365" s="791"/>
      <c r="BR1365" s="791"/>
      <c r="BS1365" s="791"/>
      <c r="BT1365" s="791"/>
    </row>
    <row r="1366" spans="69:72" x14ac:dyDescent="0.25">
      <c r="BQ1366" s="791"/>
      <c r="BR1366" s="791"/>
      <c r="BS1366" s="791"/>
      <c r="BT1366" s="791"/>
    </row>
    <row r="1367" spans="69:72" x14ac:dyDescent="0.25">
      <c r="BQ1367" s="791"/>
      <c r="BR1367" s="791"/>
      <c r="BS1367" s="791"/>
      <c r="BT1367" s="791"/>
    </row>
    <row r="1368" spans="69:72" x14ac:dyDescent="0.25">
      <c r="BQ1368" s="791"/>
      <c r="BR1368" s="791"/>
      <c r="BS1368" s="791"/>
      <c r="BT1368" s="791"/>
    </row>
    <row r="1369" spans="69:72" x14ac:dyDescent="0.25">
      <c r="BQ1369" s="791"/>
      <c r="BR1369" s="791"/>
      <c r="BS1369" s="791"/>
      <c r="BT1369" s="791"/>
    </row>
    <row r="1370" spans="69:72" x14ac:dyDescent="0.25">
      <c r="BQ1370" s="791"/>
      <c r="BR1370" s="791"/>
      <c r="BS1370" s="791"/>
      <c r="BT1370" s="791"/>
    </row>
    <row r="1371" spans="69:72" x14ac:dyDescent="0.25">
      <c r="BQ1371" s="791"/>
      <c r="BR1371" s="791"/>
      <c r="BS1371" s="791"/>
      <c r="BT1371" s="791"/>
    </row>
    <row r="1372" spans="69:72" x14ac:dyDescent="0.25">
      <c r="BQ1372" s="791"/>
      <c r="BR1372" s="791"/>
      <c r="BS1372" s="791"/>
      <c r="BT1372" s="791"/>
    </row>
    <row r="1373" spans="69:72" x14ac:dyDescent="0.25">
      <c r="BQ1373" s="791"/>
      <c r="BR1373" s="791"/>
      <c r="BS1373" s="791"/>
      <c r="BT1373" s="791"/>
    </row>
    <row r="1374" spans="69:72" x14ac:dyDescent="0.25">
      <c r="BQ1374" s="791"/>
      <c r="BR1374" s="791"/>
      <c r="BS1374" s="791"/>
      <c r="BT1374" s="791"/>
    </row>
    <row r="1375" spans="69:72" x14ac:dyDescent="0.25">
      <c r="BQ1375" s="791"/>
      <c r="BR1375" s="791"/>
      <c r="BS1375" s="791"/>
      <c r="BT1375" s="791"/>
    </row>
    <row r="1376" spans="69:72" x14ac:dyDescent="0.25">
      <c r="BQ1376" s="791"/>
      <c r="BR1376" s="791"/>
      <c r="BS1376" s="791"/>
      <c r="BT1376" s="791"/>
    </row>
    <row r="1377" spans="69:72" x14ac:dyDescent="0.25">
      <c r="BQ1377" s="791"/>
      <c r="BR1377" s="791"/>
      <c r="BS1377" s="791"/>
      <c r="BT1377" s="791"/>
    </row>
    <row r="1378" spans="69:72" x14ac:dyDescent="0.25">
      <c r="BQ1378" s="791"/>
      <c r="BR1378" s="791"/>
      <c r="BS1378" s="791"/>
      <c r="BT1378" s="791"/>
    </row>
    <row r="1379" spans="69:72" x14ac:dyDescent="0.25">
      <c r="BQ1379" s="791"/>
      <c r="BR1379" s="791"/>
      <c r="BS1379" s="791"/>
      <c r="BT1379" s="791"/>
    </row>
    <row r="1380" spans="69:72" x14ac:dyDescent="0.25">
      <c r="BQ1380" s="791"/>
      <c r="BR1380" s="791"/>
      <c r="BS1380" s="791"/>
      <c r="BT1380" s="791"/>
    </row>
    <row r="1381" spans="69:72" x14ac:dyDescent="0.25">
      <c r="BQ1381" s="791"/>
      <c r="BR1381" s="791"/>
      <c r="BS1381" s="791"/>
      <c r="BT1381" s="791"/>
    </row>
    <row r="1382" spans="69:72" x14ac:dyDescent="0.25">
      <c r="BQ1382" s="791"/>
      <c r="BR1382" s="791"/>
      <c r="BS1382" s="791"/>
      <c r="BT1382" s="791"/>
    </row>
    <row r="1383" spans="69:72" x14ac:dyDescent="0.25">
      <c r="BQ1383" s="791"/>
      <c r="BR1383" s="791"/>
      <c r="BS1383" s="791"/>
      <c r="BT1383" s="791"/>
    </row>
    <row r="1384" spans="69:72" x14ac:dyDescent="0.25">
      <c r="BQ1384" s="791"/>
      <c r="BR1384" s="791"/>
      <c r="BS1384" s="791"/>
      <c r="BT1384" s="791"/>
    </row>
    <row r="1385" spans="69:72" x14ac:dyDescent="0.25">
      <c r="BQ1385" s="791"/>
      <c r="BR1385" s="791"/>
      <c r="BS1385" s="791"/>
      <c r="BT1385" s="791"/>
    </row>
    <row r="1386" spans="69:72" x14ac:dyDescent="0.25">
      <c r="BQ1386" s="791"/>
      <c r="BR1386" s="791"/>
      <c r="BS1386" s="791"/>
      <c r="BT1386" s="791"/>
    </row>
    <row r="1387" spans="69:72" x14ac:dyDescent="0.25">
      <c r="BQ1387" s="791"/>
      <c r="BR1387" s="791"/>
      <c r="BS1387" s="791"/>
      <c r="BT1387" s="791"/>
    </row>
    <row r="1388" spans="69:72" x14ac:dyDescent="0.25">
      <c r="BQ1388" s="791"/>
      <c r="BR1388" s="791"/>
      <c r="BS1388" s="791"/>
      <c r="BT1388" s="791"/>
    </row>
    <row r="1389" spans="69:72" x14ac:dyDescent="0.25">
      <c r="BQ1389" s="791"/>
      <c r="BR1389" s="791"/>
      <c r="BS1389" s="791"/>
      <c r="BT1389" s="791"/>
    </row>
    <row r="1390" spans="69:72" x14ac:dyDescent="0.25">
      <c r="BQ1390" s="791"/>
      <c r="BR1390" s="791"/>
      <c r="BS1390" s="791"/>
      <c r="BT1390" s="791"/>
    </row>
    <row r="1391" spans="69:72" x14ac:dyDescent="0.25">
      <c r="BQ1391" s="791"/>
      <c r="BR1391" s="791"/>
      <c r="BS1391" s="791"/>
      <c r="BT1391" s="791"/>
    </row>
    <row r="1392" spans="69:72" x14ac:dyDescent="0.25">
      <c r="BQ1392" s="791"/>
      <c r="BR1392" s="791"/>
      <c r="BS1392" s="791"/>
      <c r="BT1392" s="791"/>
    </row>
    <row r="1393" spans="69:72" x14ac:dyDescent="0.25">
      <c r="BQ1393" s="791"/>
      <c r="BR1393" s="791"/>
      <c r="BS1393" s="791"/>
      <c r="BT1393" s="791"/>
    </row>
    <row r="1394" spans="69:72" x14ac:dyDescent="0.25">
      <c r="BQ1394" s="791"/>
      <c r="BR1394" s="791"/>
      <c r="BS1394" s="791"/>
      <c r="BT1394" s="791"/>
    </row>
    <row r="1395" spans="69:72" x14ac:dyDescent="0.25">
      <c r="BQ1395" s="791"/>
      <c r="BR1395" s="791"/>
      <c r="BS1395" s="791"/>
      <c r="BT1395" s="791"/>
    </row>
    <row r="1396" spans="69:72" x14ac:dyDescent="0.25">
      <c r="BQ1396" s="791"/>
      <c r="BR1396" s="791"/>
      <c r="BS1396" s="791"/>
      <c r="BT1396" s="791"/>
    </row>
    <row r="1397" spans="69:72" x14ac:dyDescent="0.25">
      <c r="BQ1397" s="791"/>
      <c r="BR1397" s="791"/>
      <c r="BS1397" s="791"/>
      <c r="BT1397" s="791"/>
    </row>
    <row r="1398" spans="69:72" x14ac:dyDescent="0.25">
      <c r="BQ1398" s="791"/>
      <c r="BR1398" s="791"/>
      <c r="BS1398" s="791"/>
      <c r="BT1398" s="791"/>
    </row>
    <row r="1399" spans="69:72" x14ac:dyDescent="0.25">
      <c r="BQ1399" s="791"/>
      <c r="BR1399" s="791"/>
      <c r="BS1399" s="791"/>
      <c r="BT1399" s="791"/>
    </row>
    <row r="1400" spans="69:72" x14ac:dyDescent="0.25">
      <c r="BQ1400" s="791"/>
      <c r="BR1400" s="791"/>
      <c r="BS1400" s="791"/>
      <c r="BT1400" s="791"/>
    </row>
    <row r="1401" spans="69:72" x14ac:dyDescent="0.25">
      <c r="BQ1401" s="791"/>
      <c r="BR1401" s="791"/>
      <c r="BS1401" s="791"/>
      <c r="BT1401" s="791"/>
    </row>
    <row r="1402" spans="69:72" x14ac:dyDescent="0.25">
      <c r="BQ1402" s="791"/>
      <c r="BR1402" s="791"/>
      <c r="BS1402" s="791"/>
      <c r="BT1402" s="791"/>
    </row>
    <row r="1403" spans="69:72" x14ac:dyDescent="0.25">
      <c r="BQ1403" s="791"/>
      <c r="BR1403" s="791"/>
      <c r="BS1403" s="791"/>
      <c r="BT1403" s="791"/>
    </row>
    <row r="1404" spans="69:72" x14ac:dyDescent="0.25">
      <c r="BQ1404" s="791"/>
      <c r="BR1404" s="791"/>
      <c r="BS1404" s="791"/>
      <c r="BT1404" s="791"/>
    </row>
    <row r="1405" spans="69:72" x14ac:dyDescent="0.25">
      <c r="BQ1405" s="791"/>
      <c r="BR1405" s="791"/>
      <c r="BS1405" s="791"/>
      <c r="BT1405" s="791"/>
    </row>
    <row r="1406" spans="69:72" x14ac:dyDescent="0.25">
      <c r="BQ1406" s="791"/>
      <c r="BR1406" s="791"/>
      <c r="BS1406" s="791"/>
      <c r="BT1406" s="791"/>
    </row>
    <row r="1407" spans="69:72" x14ac:dyDescent="0.25">
      <c r="BQ1407" s="791"/>
      <c r="BR1407" s="791"/>
      <c r="BS1407" s="791"/>
      <c r="BT1407" s="791"/>
    </row>
    <row r="1408" spans="69:72" x14ac:dyDescent="0.25">
      <c r="BQ1408" s="791"/>
      <c r="BR1408" s="791"/>
      <c r="BS1408" s="791"/>
      <c r="BT1408" s="791"/>
    </row>
    <row r="1409" spans="69:72" x14ac:dyDescent="0.25">
      <c r="BQ1409" s="791"/>
      <c r="BR1409" s="791"/>
      <c r="BS1409" s="791"/>
      <c r="BT1409" s="791"/>
    </row>
    <row r="1410" spans="69:72" x14ac:dyDescent="0.25">
      <c r="BQ1410" s="791"/>
      <c r="BR1410" s="791"/>
      <c r="BS1410" s="791"/>
      <c r="BT1410" s="791"/>
    </row>
    <row r="1411" spans="69:72" x14ac:dyDescent="0.25">
      <c r="BQ1411" s="791"/>
      <c r="BR1411" s="791"/>
      <c r="BS1411" s="791"/>
      <c r="BT1411" s="791"/>
    </row>
    <row r="1412" spans="69:72" x14ac:dyDescent="0.25">
      <c r="BQ1412" s="791"/>
      <c r="BR1412" s="791"/>
      <c r="BS1412" s="791"/>
      <c r="BT1412" s="791"/>
    </row>
    <row r="1413" spans="69:72" x14ac:dyDescent="0.25">
      <c r="BQ1413" s="791"/>
      <c r="BR1413" s="791"/>
      <c r="BS1413" s="791"/>
      <c r="BT1413" s="791"/>
    </row>
    <row r="1414" spans="69:72" x14ac:dyDescent="0.25">
      <c r="BQ1414" s="791"/>
      <c r="BR1414" s="791"/>
      <c r="BS1414" s="791"/>
      <c r="BT1414" s="791"/>
    </row>
    <row r="1415" spans="69:72" x14ac:dyDescent="0.25">
      <c r="BQ1415" s="791"/>
      <c r="BR1415" s="791"/>
      <c r="BS1415" s="791"/>
      <c r="BT1415" s="791"/>
    </row>
    <row r="1416" spans="69:72" x14ac:dyDescent="0.25">
      <c r="BQ1416" s="791"/>
      <c r="BR1416" s="791"/>
      <c r="BS1416" s="791"/>
      <c r="BT1416" s="791"/>
    </row>
    <row r="1417" spans="69:72" x14ac:dyDescent="0.25">
      <c r="BQ1417" s="791"/>
      <c r="BR1417" s="791"/>
      <c r="BS1417" s="791"/>
      <c r="BT1417" s="791"/>
    </row>
    <row r="1418" spans="69:72" x14ac:dyDescent="0.25">
      <c r="BQ1418" s="791"/>
      <c r="BR1418" s="791"/>
      <c r="BS1418" s="791"/>
      <c r="BT1418" s="791"/>
    </row>
    <row r="1419" spans="69:72" x14ac:dyDescent="0.25">
      <c r="BQ1419" s="791"/>
      <c r="BR1419" s="791"/>
      <c r="BS1419" s="791"/>
      <c r="BT1419" s="791"/>
    </row>
    <row r="1420" spans="69:72" x14ac:dyDescent="0.25">
      <c r="BQ1420" s="791"/>
      <c r="BR1420" s="791"/>
      <c r="BS1420" s="791"/>
      <c r="BT1420" s="791"/>
    </row>
    <row r="1421" spans="69:72" x14ac:dyDescent="0.25">
      <c r="BQ1421" s="791"/>
      <c r="BR1421" s="791"/>
      <c r="BS1421" s="791"/>
      <c r="BT1421" s="791"/>
    </row>
    <row r="1422" spans="69:72" x14ac:dyDescent="0.25">
      <c r="BQ1422" s="791"/>
      <c r="BR1422" s="791"/>
      <c r="BS1422" s="791"/>
      <c r="BT1422" s="791"/>
    </row>
    <row r="1423" spans="69:72" x14ac:dyDescent="0.25">
      <c r="BQ1423" s="791"/>
      <c r="BR1423" s="791"/>
      <c r="BS1423" s="791"/>
      <c r="BT1423" s="791"/>
    </row>
    <row r="1424" spans="69:72" x14ac:dyDescent="0.25">
      <c r="BQ1424" s="791"/>
      <c r="BR1424" s="791"/>
      <c r="BS1424" s="791"/>
      <c r="BT1424" s="791"/>
    </row>
    <row r="1425" spans="69:72" x14ac:dyDescent="0.25">
      <c r="BQ1425" s="791"/>
      <c r="BR1425" s="791"/>
      <c r="BS1425" s="791"/>
      <c r="BT1425" s="791"/>
    </row>
    <row r="1426" spans="69:72" x14ac:dyDescent="0.25">
      <c r="BQ1426" s="791"/>
      <c r="BR1426" s="791"/>
      <c r="BS1426" s="791"/>
      <c r="BT1426" s="791"/>
    </row>
    <row r="1427" spans="69:72" x14ac:dyDescent="0.25">
      <c r="BQ1427" s="791"/>
      <c r="BR1427" s="791"/>
      <c r="BS1427" s="791"/>
      <c r="BT1427" s="791"/>
    </row>
    <row r="1428" spans="69:72" x14ac:dyDescent="0.25">
      <c r="BQ1428" s="791"/>
      <c r="BR1428" s="791"/>
      <c r="BS1428" s="791"/>
      <c r="BT1428" s="791"/>
    </row>
    <row r="1429" spans="69:72" x14ac:dyDescent="0.25">
      <c r="BQ1429" s="791"/>
      <c r="BR1429" s="791"/>
      <c r="BS1429" s="791"/>
      <c r="BT1429" s="791"/>
    </row>
    <row r="1430" spans="69:72" x14ac:dyDescent="0.25">
      <c r="BQ1430" s="791"/>
      <c r="BR1430" s="791"/>
      <c r="BS1430" s="791"/>
      <c r="BT1430" s="791"/>
    </row>
    <row r="1431" spans="69:72" x14ac:dyDescent="0.25">
      <c r="BQ1431" s="791"/>
      <c r="BR1431" s="791"/>
      <c r="BS1431" s="791"/>
      <c r="BT1431" s="791"/>
    </row>
    <row r="1432" spans="69:72" x14ac:dyDescent="0.25">
      <c r="BQ1432" s="791"/>
      <c r="BR1432" s="791"/>
      <c r="BS1432" s="791"/>
      <c r="BT1432" s="791"/>
    </row>
    <row r="1433" spans="69:72" x14ac:dyDescent="0.25">
      <c r="BQ1433" s="791"/>
      <c r="BR1433" s="791"/>
      <c r="BS1433" s="791"/>
      <c r="BT1433" s="791"/>
    </row>
    <row r="1434" spans="69:72" x14ac:dyDescent="0.25">
      <c r="BQ1434" s="791"/>
      <c r="BR1434" s="791"/>
      <c r="BS1434" s="791"/>
      <c r="BT1434" s="791"/>
    </row>
    <row r="1435" spans="69:72" x14ac:dyDescent="0.25">
      <c r="BQ1435" s="791"/>
      <c r="BR1435" s="791"/>
      <c r="BS1435" s="791"/>
      <c r="BT1435" s="791"/>
    </row>
    <row r="1436" spans="69:72" x14ac:dyDescent="0.25">
      <c r="BQ1436" s="791"/>
      <c r="BR1436" s="791"/>
      <c r="BS1436" s="791"/>
      <c r="BT1436" s="791"/>
    </row>
    <row r="1437" spans="69:72" x14ac:dyDescent="0.25">
      <c r="BQ1437" s="791"/>
      <c r="BR1437" s="791"/>
      <c r="BS1437" s="791"/>
      <c r="BT1437" s="791"/>
    </row>
    <row r="1438" spans="69:72" x14ac:dyDescent="0.25">
      <c r="BQ1438" s="791"/>
      <c r="BR1438" s="791"/>
      <c r="BS1438" s="791"/>
      <c r="BT1438" s="791"/>
    </row>
    <row r="1439" spans="69:72" x14ac:dyDescent="0.25">
      <c r="BQ1439" s="791"/>
      <c r="BR1439" s="791"/>
      <c r="BS1439" s="791"/>
      <c r="BT1439" s="791"/>
    </row>
    <row r="1440" spans="69:72" x14ac:dyDescent="0.25">
      <c r="BQ1440" s="791"/>
      <c r="BR1440" s="791"/>
      <c r="BS1440" s="791"/>
      <c r="BT1440" s="791"/>
    </row>
  </sheetData>
  <sheetProtection algorithmName="SHA-512" hashValue="k5TC5b92JpxbxBGlEfk5unQ1LMkhra6A0zeBID0QNSHYtzmEvKjKVETbIrq65HRXBgtRNK1ZTMTyyHk7MKAQug==" saltValue="At0RgHyCKw4txA/q8qoXUw==" spinCount="100000" sheet="1" formatCells="0" formatColumns="0" formatRows="0" insertColumns="0" insertRows="0" insertHyperlinks="0" deleteColumns="0" deleteRows="0" sort="0" autoFilter="0" pivotTables="0"/>
  <mergeCells count="24">
    <mergeCell ref="X2:AA2"/>
    <mergeCell ref="X3:AA3"/>
    <mergeCell ref="O2:U2"/>
    <mergeCell ref="B2:E23"/>
    <mergeCell ref="G2:K2"/>
    <mergeCell ref="X5:AA5"/>
    <mergeCell ref="X6:AA6"/>
    <mergeCell ref="B25:E26"/>
    <mergeCell ref="O8:R8"/>
    <mergeCell ref="S8:V8"/>
    <mergeCell ref="G3:K3"/>
    <mergeCell ref="I13:K13"/>
    <mergeCell ref="I16:K16"/>
    <mergeCell ref="I97:J97"/>
    <mergeCell ref="I98:J98"/>
    <mergeCell ref="I61:J61"/>
    <mergeCell ref="E67:H68"/>
    <mergeCell ref="I94:J94"/>
    <mergeCell ref="I95:J95"/>
    <mergeCell ref="I62:J62"/>
    <mergeCell ref="I63:J63"/>
    <mergeCell ref="I64:J64"/>
    <mergeCell ref="I65:J65"/>
    <mergeCell ref="I96:J96"/>
  </mergeCells>
  <conditionalFormatting sqref="E67:H68">
    <cfRule type="expression" dxfId="2" priority="59">
      <formula>$J$66</formula>
    </cfRule>
    <cfRule type="colorScale" priority="60">
      <colorScale>
        <cfvo type="min"/>
        <cfvo type="max"/>
        <color rgb="FFFCFCFF"/>
        <color rgb="FF63BE7B"/>
      </colorScale>
    </cfRule>
  </conditionalFormatting>
  <conditionalFormatting sqref="B25:E26">
    <cfRule type="expression" dxfId="1" priority="19">
      <formula>$J$66</formula>
    </cfRule>
    <cfRule type="colorScale" priority="20">
      <colorScale>
        <cfvo type="min"/>
        <cfvo type="max"/>
        <color rgb="FFFCFCFF"/>
        <color rgb="FF63BE7B"/>
      </colorScale>
    </cfRule>
  </conditionalFormatting>
  <dataValidations disablePrompts="1" count="2">
    <dataValidation allowBlank="1" showInputMessage="1" showErrorMessage="1" prompt="Usar formato aaaa/mm/dd_x000d_" sqref="O25:O26" xr:uid="{00000000-0002-0000-0300-000000000000}"/>
    <dataValidation allowBlank="1" showInputMessage="1" showErrorMessage="1" prompt="Usar formato aaaa/mm/dd" sqref="N7:N8" xr:uid="{00000000-0002-0000-0300-000001000000}"/>
  </dataValidations>
  <pageMargins left="0.7" right="0.7" top="0.75" bottom="0.75" header="0.3" footer="0.3"/>
  <pageSetup orientation="portrait" r:id="rId1"/>
  <ignoredErrors>
    <ignoredError sqref="M17"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22571" r:id="rId4" name="Button 43">
              <controlPr defaultSize="0" print="0" autoFill="0" autoPict="0" macro="[0]!Módulo1.LeeInfo">
                <anchor moveWithCells="1" sizeWithCells="1">
                  <from>
                    <xdr:col>12</xdr:col>
                    <xdr:colOff>142875</xdr:colOff>
                    <xdr:row>1</xdr:row>
                    <xdr:rowOff>161925</xdr:rowOff>
                  </from>
                  <to>
                    <xdr:col>12</xdr:col>
                    <xdr:colOff>866775</xdr:colOff>
                    <xdr:row>5</xdr:row>
                    <xdr:rowOff>47625</xdr:rowOff>
                  </to>
                </anchor>
              </controlPr>
            </control>
          </mc:Choice>
        </mc:AlternateContent>
        <mc:AlternateContent xmlns:mc="http://schemas.openxmlformats.org/markup-compatibility/2006">
          <mc:Choice Requires="x14">
            <control shapeId="22573" r:id="rId5" name="Button 45">
              <controlPr defaultSize="0" print="0" autoFill="0" autoPict="0" macro="[0]!Módulo2.LeeInfo">
                <anchor moveWithCells="1" sizeWithCells="1">
                  <from>
                    <xdr:col>25</xdr:col>
                    <xdr:colOff>152400</xdr:colOff>
                    <xdr:row>7</xdr:row>
                    <xdr:rowOff>123825</xdr:rowOff>
                  </from>
                  <to>
                    <xdr:col>25</xdr:col>
                    <xdr:colOff>809625</xdr:colOff>
                    <xdr:row>12</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32" id="{4B29D437-0FE8-485B-A018-F24F40C58EDE}">
            <x14:iconSet iconSet="3Symbols2" custom="1">
              <x14:cfvo type="percent">
                <xm:f>0</xm:f>
              </x14:cfvo>
              <x14:cfvo type="num">
                <xm:f>0</xm:f>
              </x14:cfvo>
              <x14:cfvo type="num" gte="0">
                <xm:f>1.6</xm:f>
              </x14:cfvo>
              <x14:cfIcon iconSet="3Symbols2" iconId="0"/>
              <x14:cfIcon iconSet="3Symbols2" iconId="2"/>
              <x14:cfIcon iconSet="3Symbols2" iconId="0"/>
            </x14:iconSet>
          </x14:cfRule>
          <xm:sqref>Q6:T6</xm:sqref>
        </x14:conditionalFormatting>
        <x14:conditionalFormatting xmlns:xm="http://schemas.microsoft.com/office/excel/2006/main">
          <x14:cfRule type="iconSet" priority="31" id="{B76FA0D2-9F42-4785-BBDC-666A22B4F6B8}">
            <x14:iconSet iconSet="3Symbols2" custom="1">
              <x14:cfvo type="percent">
                <xm:f>0</xm:f>
              </x14:cfvo>
              <x14:cfvo type="num">
                <xm:f>0</xm:f>
              </x14:cfvo>
              <x14:cfvo type="num" gte="0">
                <xm:f>1.6</xm:f>
              </x14:cfvo>
              <x14:cfIcon iconSet="3Symbols2" iconId="0"/>
              <x14:cfIcon iconSet="3Symbols2" iconId="2"/>
              <x14:cfIcon iconSet="3Symbols2" iconId="0"/>
            </x14:iconSet>
          </x14:cfRule>
          <xm:sqref>T11</xm:sqref>
        </x14:conditionalFormatting>
        <x14:conditionalFormatting xmlns:xm="http://schemas.microsoft.com/office/excel/2006/main">
          <x14:cfRule type="iconSet" priority="30" id="{3181F628-E6AA-4912-B0D8-9DAA69EA5568}">
            <x14:iconSet iconSet="3Symbols2" custom="1">
              <x14:cfvo type="percent">
                <xm:f>0</xm:f>
              </x14:cfvo>
              <x14:cfvo type="num">
                <xm:f>0</xm:f>
              </x14:cfvo>
              <x14:cfvo type="num" gte="0">
                <xm:f>50</xm:f>
              </x14:cfvo>
              <x14:cfIcon iconSet="3Symbols2" iconId="0"/>
              <x14:cfIcon iconSet="3Symbols2" iconId="2"/>
              <x14:cfIcon iconSet="3Symbols2" iconId="0"/>
            </x14:iconSet>
          </x14:cfRule>
          <xm:sqref>Q11</xm:sqref>
        </x14:conditionalFormatting>
        <x14:conditionalFormatting xmlns:xm="http://schemas.microsoft.com/office/excel/2006/main">
          <x14:cfRule type="iconSet" priority="29" id="{19AEA0DD-7D87-4572-A900-B5F2F4965B4C}">
            <x14:iconSet iconSet="3Symbols2" custom="1">
              <x14:cfvo type="percent">
                <xm:f>0</xm:f>
              </x14:cfvo>
              <x14:cfvo type="num">
                <xm:f>0</xm:f>
              </x14:cfvo>
              <x14:cfvo type="num" gte="0">
                <xm:f>1.6</xm:f>
              </x14:cfvo>
              <x14:cfIcon iconSet="3Symbols2" iconId="0"/>
              <x14:cfIcon iconSet="3Symbols2" iconId="2"/>
              <x14:cfIcon iconSet="3Symbols2" iconId="0"/>
            </x14:iconSet>
          </x14:cfRule>
          <xm:sqref>Q16:T16</xm:sqref>
        </x14:conditionalFormatting>
        <x14:conditionalFormatting xmlns:xm="http://schemas.microsoft.com/office/excel/2006/main">
          <x14:cfRule type="iconSet" priority="27" id="{30968271-50AE-4768-8A3B-0293E6A397BA}">
            <x14:iconSet iconSet="3Symbols2" custom="1">
              <x14:cfvo type="percent">
                <xm:f>0</xm:f>
              </x14:cfvo>
              <x14:cfvo type="num">
                <xm:f>$H$37</xm:f>
              </x14:cfvo>
              <x14:cfvo type="num" gte="0">
                <xm:f>$H$38</xm:f>
              </x14:cfvo>
              <x14:cfIcon iconSet="3Symbols2" iconId="0"/>
              <x14:cfIcon iconSet="3Symbols2" iconId="2"/>
              <x14:cfIcon iconSet="3Symbols2" iconId="0"/>
            </x14:iconSet>
          </x14:cfRule>
          <xm:sqref>H36</xm:sqref>
        </x14:conditionalFormatting>
        <x14:conditionalFormatting xmlns:xm="http://schemas.microsoft.com/office/excel/2006/main">
          <x14:cfRule type="iconSet" priority="7" id="{CA7C82AB-3118-4325-BCE8-5E1447E6E070}">
            <x14:iconSet iconSet="3Symbols2" custom="1">
              <x14:cfvo type="percent">
                <xm:f>0</xm:f>
              </x14:cfvo>
              <x14:cfvo type="num">
                <xm:f>$E$30</xm:f>
              </x14:cfvo>
              <x14:cfvo type="formula">
                <xm:f>$E$34+$E$31</xm:f>
              </x14:cfvo>
              <x14:cfIcon iconSet="3Symbols2" iconId="0"/>
              <x14:cfIcon iconSet="3Symbols2" iconId="2"/>
              <x14:cfIcon iconSet="3Symbols2" iconId="0"/>
            </x14:iconSet>
          </x14:cfRule>
          <xm:sqref>E36</xm:sqref>
        </x14:conditionalFormatting>
        <x14:conditionalFormatting xmlns:xm="http://schemas.microsoft.com/office/excel/2006/main">
          <x14:cfRule type="iconSet" priority="4" id="{77A82260-69A5-4454-B1ED-0255910B896A}">
            <x14:iconSet iconSet="3Symbols2" custom="1">
              <x14:cfvo type="percent">
                <xm:f>0</xm:f>
              </x14:cfvo>
              <x14:cfvo type="formula">
                <xm:f>$M$17</xm:f>
              </x14:cfvo>
              <x14:cfvo type="formula" gte="0">
                <xm:f>$M$17</xm:f>
              </x14:cfvo>
              <x14:cfIcon iconSet="3Symbols2" iconId="0"/>
              <x14:cfIcon iconSet="3Symbols2" iconId="2"/>
              <x14:cfIcon iconSet="3Symbols2" iconId="0"/>
            </x14:iconSet>
          </x14:cfRule>
          <xm:sqref>M16</xm:sqref>
        </x14:conditionalFormatting>
        <x14:conditionalFormatting xmlns:xm="http://schemas.microsoft.com/office/excel/2006/main">
          <x14:cfRule type="iconSet" priority="2" id="{68C7CD89-67E4-490F-9FC7-047C85934BBF}">
            <x14:iconSet iconSet="3Symbols2" custom="1">
              <x14:cfvo type="percent">
                <xm:f>0</xm:f>
              </x14:cfvo>
              <x14:cfvo type="formula">
                <xm:f>$R$18</xm:f>
              </x14:cfvo>
              <x14:cfvo type="num">
                <xm:f>$P$21</xm:f>
              </x14:cfvo>
              <x14:cfIcon iconSet="3Symbols2" iconId="0"/>
              <x14:cfIcon iconSet="3Symbols2" iconId="2"/>
              <x14:cfIcon iconSet="3Symbols2" iconId="0"/>
            </x14:iconSet>
          </x14:cfRule>
          <xm:sqref>R21</xm:sqref>
        </x14:conditionalFormatting>
        <x14:conditionalFormatting xmlns:xm="http://schemas.microsoft.com/office/excel/2006/main">
          <x14:cfRule type="iconSet" priority="3" id="{2EED4B98-1ABA-4C20-8BB1-537497E3648A}">
            <x14:iconSet iconSet="3Symbols2" custom="1">
              <x14:cfvo type="percent">
                <xm:f>0</xm:f>
              </x14:cfvo>
              <x14:cfvo type="num">
                <xm:f>$R$20</xm:f>
              </x14:cfvo>
              <x14:cfvo type="formula">
                <xm:f>$R$20+$R$17</xm:f>
              </x14:cfvo>
              <x14:cfIcon iconSet="3Symbols2" iconId="0"/>
              <x14:cfIcon iconSet="3Symbols2" iconId="2"/>
              <x14:cfIcon iconSet="3Symbols2" iconId="0"/>
            </x14:iconSet>
          </x14:cfRule>
          <xm:sqref>R22</xm:sqref>
        </x14:conditionalFormatting>
        <x14:conditionalFormatting xmlns:xm="http://schemas.microsoft.com/office/excel/2006/main">
          <x14:cfRule type="iconSet" priority="1" id="{B714F6CE-977E-4659-A24F-F12613A514C5}">
            <x14:iconSet iconSet="3Symbols2" custom="1">
              <x14:cfvo type="percent">
                <xm:f>0</xm:f>
              </x14:cfvo>
              <x14:cfvo type="formula">
                <xm:f>$P$20</xm:f>
              </x14:cfvo>
              <x14:cfvo type="formula" gte="0">
                <xm:f>$P$20</xm:f>
              </x14:cfvo>
              <x14:cfIcon iconSet="3Symbols2" iconId="0"/>
              <x14:cfIcon iconSet="3Symbols2" iconId="2"/>
              <x14:cfIcon iconSet="3Symbols2" iconId="0"/>
            </x14:iconSet>
          </x14:cfRule>
          <xm:sqref>R23</xm:sqref>
        </x14:conditionalFormatting>
        <x14:conditionalFormatting xmlns:xm="http://schemas.microsoft.com/office/excel/2006/main">
          <x14:cfRule type="iconSet" priority="63" id="{EE881D17-C882-4258-BFF9-4B5BBEF1D631}">
            <x14:iconSet iconSet="3Symbols2" custom="1">
              <x14:cfvo type="percent">
                <xm:f>0</xm:f>
              </x14:cfvo>
              <x14:cfvo type="formula">
                <xm:f>$C$35</xm:f>
              </x14:cfvo>
              <x14:cfvo type="formula" gte="0">
                <xm:f>$C$35</xm:f>
              </x14:cfvo>
              <x14:cfIcon iconSet="3Symbols2" iconId="0"/>
              <x14:cfIcon iconSet="3Symbols2" iconId="2"/>
              <x14:cfIcon iconSet="3Symbols2" iconId="0"/>
            </x14:iconSet>
          </x14:cfRule>
          <xm:sqref>E37</xm:sqref>
        </x14:conditionalFormatting>
        <x14:conditionalFormatting xmlns:xm="http://schemas.microsoft.com/office/excel/2006/main">
          <x14:cfRule type="iconSet" priority="64" id="{7D9D633B-CD22-4A44-9174-6BB2026CE202}">
            <x14:iconSet iconSet="3Symbols2" custom="1">
              <x14:cfvo type="percent">
                <xm:f>0</xm:f>
              </x14:cfvo>
              <x14:cfvo type="num">
                <xm:f>$E$32</xm:f>
              </x14:cfvo>
              <x14:cfvo type="formula">
                <xm:f>$C$36</xm:f>
              </x14:cfvo>
              <x14:cfIcon iconSet="3Symbols2" iconId="0"/>
              <x14:cfIcon iconSet="3Symbols2" iconId="2"/>
              <x14:cfIcon iconSet="3Symbols2" iconId="0"/>
            </x14:iconSet>
          </x14:cfRule>
          <xm:sqref>E35</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6"/>
  <dimension ref="A1:CZ1440"/>
  <sheetViews>
    <sheetView showGridLines="0" zoomScaleNormal="100" workbookViewId="0">
      <selection activeCell="G3" sqref="G3:K3"/>
    </sheetView>
  </sheetViews>
  <sheetFormatPr baseColWidth="10" defaultColWidth="10.85546875" defaultRowHeight="15" x14ac:dyDescent="0.25"/>
  <cols>
    <col min="1" max="1" width="3" style="169" customWidth="1"/>
    <col min="2" max="2" width="16.42578125" style="760" customWidth="1"/>
    <col min="3" max="3" width="15.7109375" style="760" customWidth="1"/>
    <col min="4" max="5" width="15.7109375" style="491" customWidth="1"/>
    <col min="6" max="6" width="4" style="21" customWidth="1"/>
    <col min="7" max="7" width="12" style="169" bestFit="1" customWidth="1"/>
    <col min="8" max="10" width="10" style="169" customWidth="1"/>
    <col min="11" max="11" width="12" style="169" bestFit="1" customWidth="1"/>
    <col min="12" max="12" width="4.28515625" style="169" customWidth="1"/>
    <col min="13" max="13" width="15.7109375" style="169" customWidth="1"/>
    <col min="14" max="14" width="4.28515625" style="21" customWidth="1"/>
    <col min="15" max="15" width="23.140625" style="759" customWidth="1"/>
    <col min="16" max="17" width="12.140625" style="759" customWidth="1"/>
    <col min="18" max="18" width="15" style="169" customWidth="1"/>
    <col min="19" max="19" width="13.28515625" style="47" customWidth="1"/>
    <col min="20" max="20" width="13.85546875" style="169" customWidth="1"/>
    <col min="21" max="21" width="20.42578125" style="21" customWidth="1"/>
    <col min="22" max="23" width="9.28515625" style="21" customWidth="1"/>
    <col min="24" max="24" width="9.85546875" style="21" customWidth="1"/>
    <col min="25" max="25" width="10" style="21" customWidth="1"/>
    <col min="26" max="26" width="14.28515625" style="21" customWidth="1"/>
    <col min="27" max="27" width="10" style="21" customWidth="1"/>
    <col min="28" max="28" width="2.85546875" style="21" customWidth="1"/>
    <col min="29" max="29" width="2.85546875" style="169" customWidth="1"/>
    <col min="30" max="30" width="21.42578125" style="491" customWidth="1"/>
    <col min="31" max="31" width="15" style="491" customWidth="1"/>
    <col min="32" max="32" width="12.42578125" style="169" bestFit="1" customWidth="1"/>
    <col min="33" max="33" width="11.42578125" style="169" customWidth="1"/>
    <col min="34" max="35" width="10.85546875" style="169"/>
    <col min="36" max="36" width="10.85546875" style="169" customWidth="1"/>
    <col min="37" max="37" width="12.85546875" style="169" customWidth="1"/>
    <col min="38" max="38" width="10.85546875" style="791"/>
    <col min="39" max="39" width="16.42578125" style="806" customWidth="1"/>
    <col min="40" max="44" width="10.85546875" style="806"/>
    <col min="45" max="45" width="10.85546875" style="806" customWidth="1"/>
    <col min="46" max="46" width="10.85546875" style="806"/>
    <col min="47" max="47" width="10.85546875" style="791"/>
    <col min="48" max="48" width="16.42578125" style="806" customWidth="1"/>
    <col min="49" max="52" width="10.85546875" style="806"/>
    <col min="53" max="66" width="10.85546875" style="791"/>
    <col min="67" max="67" width="15.28515625" style="791" bestFit="1" customWidth="1"/>
    <col min="68" max="68" width="3.42578125" style="791" customWidth="1"/>
    <col min="69" max="69" width="15.7109375" style="806" customWidth="1"/>
    <col min="70" max="72" width="10.85546875" style="806"/>
    <col min="73" max="73" width="7.28515625" style="791" customWidth="1"/>
    <col min="74" max="76" width="15.7109375" style="791" customWidth="1"/>
    <col min="77" max="77" width="15.42578125" style="791" bestFit="1" customWidth="1"/>
    <col min="78" max="78" width="10.85546875" style="791"/>
    <col min="79" max="79" width="15.42578125" style="806" bestFit="1" customWidth="1"/>
    <col min="80" max="83" width="10.85546875" style="806"/>
    <col min="84" max="84" width="10.85546875" style="791"/>
    <col min="85" max="85" width="16.42578125" style="791" customWidth="1"/>
    <col min="86" max="87" width="15.7109375" style="791" customWidth="1"/>
    <col min="88" max="91" width="10.85546875" style="791"/>
    <col min="92" max="104" width="10.85546875" style="47"/>
    <col min="105" max="16384" width="10.85546875" style="169"/>
  </cols>
  <sheetData>
    <row r="1" spans="1:87" ht="15.75" thickBot="1" x14ac:dyDescent="0.3">
      <c r="A1" s="47"/>
      <c r="B1" s="169"/>
      <c r="C1" s="169"/>
      <c r="D1" s="169"/>
      <c r="E1" s="169"/>
      <c r="M1" s="626" t="str">
        <f>IF(Fotometro!C26="OK", "", "ERROR: Revisar valor ingresado en hoja Fotometro; celda C22 y C23")</f>
        <v/>
      </c>
      <c r="N1" s="169"/>
      <c r="O1" s="169"/>
      <c r="P1" s="169"/>
      <c r="Q1" s="169"/>
      <c r="S1" s="169"/>
      <c r="U1" s="169"/>
      <c r="V1" s="169"/>
      <c r="Z1" s="759"/>
      <c r="AM1" s="861" t="s">
        <v>466</v>
      </c>
      <c r="AN1" s="861" t="s">
        <v>467</v>
      </c>
      <c r="AO1" s="862" t="s">
        <v>468</v>
      </c>
      <c r="AP1" s="862" t="s">
        <v>126</v>
      </c>
      <c r="AQ1" s="862" t="s">
        <v>127</v>
      </c>
      <c r="AR1" s="862" t="s">
        <v>470</v>
      </c>
      <c r="AS1" s="862" t="s">
        <v>471</v>
      </c>
      <c r="AT1" s="862" t="s">
        <v>472</v>
      </c>
      <c r="AV1" s="861" t="s">
        <v>466</v>
      </c>
      <c r="AW1" s="861" t="s">
        <v>467</v>
      </c>
      <c r="AX1" s="862" t="s">
        <v>468</v>
      </c>
      <c r="AY1" s="862" t="s">
        <v>126</v>
      </c>
      <c r="AZ1" s="862" t="s">
        <v>127</v>
      </c>
      <c r="BB1" s="813" t="s">
        <v>310</v>
      </c>
      <c r="BC1" s="813" t="s">
        <v>312</v>
      </c>
      <c r="BD1" s="813" t="s">
        <v>311</v>
      </c>
      <c r="BE1" s="813" t="s">
        <v>126</v>
      </c>
      <c r="BF1" s="817" t="s">
        <v>314</v>
      </c>
      <c r="BH1" s="813" t="s">
        <v>310</v>
      </c>
      <c r="BI1" s="813" t="s">
        <v>46</v>
      </c>
      <c r="BJ1" s="813" t="s">
        <v>311</v>
      </c>
      <c r="BK1" s="813" t="s">
        <v>126</v>
      </c>
      <c r="BL1" s="813" t="s">
        <v>313</v>
      </c>
      <c r="BQ1" s="791"/>
      <c r="BR1" s="791"/>
      <c r="BS1" s="791"/>
      <c r="BT1" s="791"/>
      <c r="BW1" s="818">
        <f>BO4</f>
        <v>44959.495138888888</v>
      </c>
      <c r="CA1" s="809"/>
      <c r="CB1" s="803"/>
      <c r="CC1" s="804"/>
      <c r="CD1" s="791"/>
      <c r="CE1" s="791"/>
      <c r="CF1" s="812"/>
      <c r="CG1" s="818">
        <f>BO3</f>
        <v>44959.402777777781</v>
      </c>
      <c r="CH1" s="818">
        <f>BO4</f>
        <v>44959.495138888888</v>
      </c>
      <c r="CI1" s="799"/>
    </row>
    <row r="2" spans="1:87" ht="15.75" customHeight="1" thickBot="1" x14ac:dyDescent="0.3">
      <c r="B2" s="1195" t="s">
        <v>55</v>
      </c>
      <c r="C2" s="1196"/>
      <c r="D2" s="1196"/>
      <c r="E2" s="1197"/>
      <c r="F2" s="492"/>
      <c r="G2" s="1204" t="s">
        <v>263</v>
      </c>
      <c r="H2" s="1205"/>
      <c r="I2" s="1205"/>
      <c r="J2" s="1205"/>
      <c r="K2" s="1206"/>
      <c r="L2" s="493"/>
      <c r="M2" s="494"/>
      <c r="O2" s="1192" t="s">
        <v>315</v>
      </c>
      <c r="P2" s="1193"/>
      <c r="Q2" s="1193"/>
      <c r="R2" s="1193"/>
      <c r="S2" s="1193"/>
      <c r="T2" s="1193"/>
      <c r="U2" s="1194"/>
      <c r="X2" s="1186" t="s">
        <v>317</v>
      </c>
      <c r="Y2" s="1187"/>
      <c r="Z2" s="1187"/>
      <c r="AA2" s="1188"/>
      <c r="AB2" s="18"/>
      <c r="AD2" s="495" t="s">
        <v>278</v>
      </c>
      <c r="AE2" s="495" t="s">
        <v>53</v>
      </c>
      <c r="AG2" s="502"/>
      <c r="AJ2" s="496"/>
      <c r="AK2" s="496"/>
      <c r="AM2" s="790">
        <v>44959.402777777781</v>
      </c>
      <c r="AN2" s="789">
        <v>1</v>
      </c>
      <c r="AO2" s="789">
        <v>0</v>
      </c>
      <c r="AP2" s="789" t="s">
        <v>305</v>
      </c>
      <c r="AQ2" s="789">
        <v>255.869257</v>
      </c>
      <c r="AR2" s="789">
        <v>180847</v>
      </c>
      <c r="AS2" s="789">
        <v>138803</v>
      </c>
      <c r="AT2" s="789">
        <v>22.489000000000001</v>
      </c>
      <c r="AV2" s="790">
        <v>44959.402777777781</v>
      </c>
      <c r="AW2" s="789">
        <v>1</v>
      </c>
      <c r="AX2" s="789">
        <v>0</v>
      </c>
      <c r="AY2" s="789" t="s">
        <v>305</v>
      </c>
      <c r="AZ2" s="789">
        <v>0.73699999999999999</v>
      </c>
      <c r="BB2" s="793" t="str">
        <f>IFERROR((AO2*10)+AP2, "--")</f>
        <v>--</v>
      </c>
      <c r="BC2" s="791">
        <f>AQ2</f>
        <v>255.869257</v>
      </c>
      <c r="BD2" s="814">
        <v>1</v>
      </c>
      <c r="BE2" s="793">
        <v>1</v>
      </c>
      <c r="BF2" s="819">
        <f>IFERROR(VLOOKUP(BD2, $BB$2:$BC$300, 2, FALSE), "---")</f>
        <v>-0.34670699999999999</v>
      </c>
      <c r="BH2" s="793" t="str">
        <f>IFERROR((AX2*10)+AY2, "--")</f>
        <v>--</v>
      </c>
      <c r="BI2" s="807">
        <f>AZ2</f>
        <v>0.73699999999999999</v>
      </c>
      <c r="BJ2" s="814">
        <v>1</v>
      </c>
      <c r="BK2" s="793">
        <v>1</v>
      </c>
      <c r="BL2" s="807">
        <f>IFERROR(VLOOKUP(BJ2, $BH$2:$BI$300, 2, FALSE), "---")</f>
        <v>-3.2689999999999997E-2</v>
      </c>
      <c r="BN2" s="820" t="s">
        <v>285</v>
      </c>
      <c r="BO2" s="821">
        <f>AD5</f>
        <v>44959.402777777781</v>
      </c>
      <c r="BQ2" s="797"/>
      <c r="BR2" s="791"/>
      <c r="BS2" s="791"/>
      <c r="BT2" s="791"/>
      <c r="BW2" s="815">
        <v>6.9444444444444447E-4</v>
      </c>
      <c r="CA2" s="809"/>
      <c r="CB2" s="803"/>
      <c r="CC2" s="804"/>
      <c r="CD2" s="791"/>
      <c r="CE2" s="791"/>
      <c r="CG2" s="822" t="e">
        <f>MATCH(CG1,CA1:CA5600, 1)</f>
        <v>#N/A</v>
      </c>
      <c r="CH2" s="823" t="e">
        <f>MATCH(CH1,CA1:CA5600, 1)</f>
        <v>#N/A</v>
      </c>
      <c r="CI2" s="824" t="e">
        <f>CH2+2+CI7</f>
        <v>#N/A</v>
      </c>
    </row>
    <row r="3" spans="1:87" ht="15.75" customHeight="1" thickBot="1" x14ac:dyDescent="0.3">
      <c r="B3" s="1198"/>
      <c r="C3" s="1199"/>
      <c r="D3" s="1199"/>
      <c r="E3" s="1200"/>
      <c r="F3" s="492"/>
      <c r="G3" s="1180" t="s">
        <v>476</v>
      </c>
      <c r="H3" s="1181"/>
      <c r="I3" s="1181"/>
      <c r="J3" s="1181"/>
      <c r="K3" s="1182"/>
      <c r="M3" s="497"/>
      <c r="O3" s="498" t="s">
        <v>163</v>
      </c>
      <c r="P3" s="499" t="s">
        <v>91</v>
      </c>
      <c r="Q3" s="234">
        <f>P4</f>
        <v>9</v>
      </c>
      <c r="R3" s="234">
        <f>Q3+1</f>
        <v>10</v>
      </c>
      <c r="S3" s="234">
        <f>R3+1</f>
        <v>11</v>
      </c>
      <c r="T3" s="234">
        <f>S3+1</f>
        <v>12</v>
      </c>
      <c r="U3" s="500"/>
      <c r="X3" s="1189" t="s">
        <v>479</v>
      </c>
      <c r="Y3" s="1190"/>
      <c r="Z3" s="1190"/>
      <c r="AA3" s="1191"/>
      <c r="AB3" s="18"/>
      <c r="AD3" s="501" t="s">
        <v>267</v>
      </c>
      <c r="AE3" s="501" t="s">
        <v>266</v>
      </c>
      <c r="AF3" s="568"/>
      <c r="AM3" s="790">
        <v>44959.40347222222</v>
      </c>
      <c r="AN3" s="789">
        <v>1</v>
      </c>
      <c r="AO3" s="789">
        <v>0</v>
      </c>
      <c r="AP3" s="789" t="s">
        <v>305</v>
      </c>
      <c r="AQ3" s="789">
        <v>0.30776799999999999</v>
      </c>
      <c r="AR3" s="789">
        <v>180842</v>
      </c>
      <c r="AS3" s="789">
        <v>138801</v>
      </c>
      <c r="AT3" s="789">
        <v>22.486999999999998</v>
      </c>
      <c r="AV3" s="790">
        <v>44959.40347222222</v>
      </c>
      <c r="AW3" s="789">
        <v>1</v>
      </c>
      <c r="AX3" s="789">
        <v>0</v>
      </c>
      <c r="AY3" s="789" t="s">
        <v>305</v>
      </c>
      <c r="AZ3" s="789">
        <v>0.33389999999999997</v>
      </c>
      <c r="BB3" s="793" t="str">
        <f t="shared" ref="BB3:BB66" si="0">IFERROR((AO3*10)+AP3, "--")</f>
        <v>--</v>
      </c>
      <c r="BC3" s="791">
        <f t="shared" ref="BC3:BC66" si="1">AQ3</f>
        <v>0.30776799999999999</v>
      </c>
      <c r="BD3" s="814">
        <v>2</v>
      </c>
      <c r="BE3" s="793">
        <v>2</v>
      </c>
      <c r="BF3" s="819">
        <f t="shared" ref="BF3:BF66" si="2">IFERROR(VLOOKUP(BD3, $BB$2:$BC$300, 2, FALSE), "---")</f>
        <v>-0.27274700000000002</v>
      </c>
      <c r="BH3" s="793" t="str">
        <f t="shared" ref="BH3:BH66" si="3">IFERROR((AX3*10)+AY3, "--")</f>
        <v>--</v>
      </c>
      <c r="BI3" s="807">
        <f t="shared" ref="BI3:BI66" si="4">AZ3</f>
        <v>0.33389999999999997</v>
      </c>
      <c r="BJ3" s="814">
        <v>2</v>
      </c>
      <c r="BK3" s="793">
        <v>2</v>
      </c>
      <c r="BL3" s="807">
        <f t="shared" ref="BL3:BL66" si="5">IFERROR(VLOOKUP(BJ3, $BH$2:$BI$300, 2, FALSE), "---")</f>
        <v>4.3010000000000001E-3</v>
      </c>
      <c r="BN3" s="825" t="s">
        <v>284</v>
      </c>
      <c r="BO3" s="826">
        <f>MIN(AD5:AD300)</f>
        <v>44959.402777777781</v>
      </c>
      <c r="BQ3" s="797"/>
      <c r="BR3" s="791"/>
      <c r="BS3" s="791"/>
      <c r="BT3" s="791"/>
      <c r="BV3" s="827">
        <f>BO3</f>
        <v>44959.402777777781</v>
      </c>
      <c r="BW3" s="828">
        <f>BW1+BW2</f>
        <v>44959.495833333334</v>
      </c>
      <c r="BX3" s="800"/>
      <c r="CA3" s="809"/>
      <c r="CB3" s="803"/>
      <c r="CC3" s="804"/>
      <c r="CD3" s="791"/>
      <c r="CE3" s="791"/>
      <c r="CG3" s="829" t="e">
        <f>INDEX(CA1:CA5600, (CG2+CG7), 1)</f>
        <v>#N/A</v>
      </c>
      <c r="CH3" s="828" t="e">
        <f>INDEX(CA1:CA5600, CH2, 1)</f>
        <v>#N/A</v>
      </c>
      <c r="CI3" s="829" t="e">
        <f>INDEX(CA1:CA5600, CI2, 1)</f>
        <v>#N/A</v>
      </c>
    </row>
    <row r="4" spans="1:87" ht="15.75" customHeight="1" thickBot="1" x14ac:dyDescent="0.3">
      <c r="B4" s="1198"/>
      <c r="C4" s="1199"/>
      <c r="D4" s="1199"/>
      <c r="E4" s="1200"/>
      <c r="F4" s="492"/>
      <c r="G4" s="587"/>
      <c r="H4" s="503"/>
      <c r="M4" s="497"/>
      <c r="O4" s="504" t="s">
        <v>161</v>
      </c>
      <c r="P4" s="165">
        <f>MIN(AF5:AF150)</f>
        <v>9</v>
      </c>
      <c r="Q4" s="243">
        <f>IF(ISNUMBER(AG4), MIN(AG5:AG300), "-")</f>
        <v>22.384</v>
      </c>
      <c r="R4" s="243">
        <f>IF(ISNUMBER(AH4), MIN(AH5:AH300), "-")</f>
        <v>22.302</v>
      </c>
      <c r="S4" s="243">
        <f>IF(ISNUMBER(AI4), MIN(AI5:AI300), "-")</f>
        <v>22.401</v>
      </c>
      <c r="T4" s="243" t="str">
        <f>IF(ISNUMBER(AJ4), MIN(AJ5:AJ300), "-")</f>
        <v>-</v>
      </c>
      <c r="U4" s="235" t="s">
        <v>166</v>
      </c>
      <c r="AA4" s="76"/>
      <c r="AB4" s="76"/>
      <c r="AD4" s="505" t="s">
        <v>265</v>
      </c>
      <c r="AE4" s="506" t="s">
        <v>265</v>
      </c>
      <c r="AF4" s="397"/>
      <c r="AG4" s="242">
        <f>IFERROR(AVERAGE(AG5:AG300), "-")</f>
        <v>22.435852941176471</v>
      </c>
      <c r="AH4" s="242">
        <f>IFERROR(AVERAGE(AH5:AH300), "-")</f>
        <v>22.334940594059404</v>
      </c>
      <c r="AI4" s="242">
        <f>IFERROR(AVERAGE(AI5:AI300), "-")</f>
        <v>22.600450549450549</v>
      </c>
      <c r="AJ4" s="242" t="str">
        <f>IFERROR(AVERAGE(AJ5:AJ300), "-")</f>
        <v>-</v>
      </c>
      <c r="AK4" s="225" t="s">
        <v>97</v>
      </c>
      <c r="AM4" s="790">
        <v>44959.40347222222</v>
      </c>
      <c r="AN4" s="789">
        <v>1</v>
      </c>
      <c r="AO4" s="789">
        <v>0</v>
      </c>
      <c r="AP4" s="789" t="s">
        <v>305</v>
      </c>
      <c r="AQ4" s="789">
        <v>-0.34682200000000002</v>
      </c>
      <c r="AR4" s="789">
        <v>180838</v>
      </c>
      <c r="AS4" s="789">
        <v>138800</v>
      </c>
      <c r="AT4" s="789">
        <v>22.484999999999999</v>
      </c>
      <c r="AV4" s="788">
        <v>44959.40347222222</v>
      </c>
      <c r="AW4" s="787">
        <v>1</v>
      </c>
      <c r="AX4" s="786">
        <v>0</v>
      </c>
      <c r="AY4" s="786" t="s">
        <v>305</v>
      </c>
      <c r="AZ4" s="863">
        <v>-0.20499999999999999</v>
      </c>
      <c r="BB4" s="793" t="str">
        <f t="shared" si="0"/>
        <v>--</v>
      </c>
      <c r="BC4" s="791">
        <f t="shared" si="1"/>
        <v>-0.34682200000000002</v>
      </c>
      <c r="BD4" s="814">
        <v>3</v>
      </c>
      <c r="BE4" s="793">
        <v>3</v>
      </c>
      <c r="BF4" s="819">
        <f t="shared" si="2"/>
        <v>-0.105172</v>
      </c>
      <c r="BH4" s="793" t="str">
        <f t="shared" si="3"/>
        <v>--</v>
      </c>
      <c r="BI4" s="807">
        <f t="shared" si="4"/>
        <v>-0.20499999999999999</v>
      </c>
      <c r="BJ4" s="814">
        <v>3</v>
      </c>
      <c r="BK4" s="793">
        <v>3</v>
      </c>
      <c r="BL4" s="807">
        <f t="shared" si="5"/>
        <v>-0.50560000000000005</v>
      </c>
      <c r="BN4" s="830" t="s">
        <v>283</v>
      </c>
      <c r="BO4" s="826">
        <f>MAX(AD5:AD300)</f>
        <v>44959.495138888888</v>
      </c>
      <c r="BQ4" s="797"/>
      <c r="BR4" s="791"/>
      <c r="BS4" s="791"/>
      <c r="BT4" s="791"/>
      <c r="BV4" s="831" t="e">
        <f>MATCH(BV3,BQ2:BQ2800, 1)</f>
        <v>#N/A</v>
      </c>
      <c r="BW4" s="798" t="e">
        <f>MATCH(BW3,BQ2:BQ2800, 1)</f>
        <v>#N/A</v>
      </c>
      <c r="BX4" s="823" t="e">
        <f>BW4+1</f>
        <v>#N/A</v>
      </c>
      <c r="CA4" s="809"/>
      <c r="CB4" s="803"/>
      <c r="CC4" s="804"/>
      <c r="CD4" s="791"/>
      <c r="CE4" s="791"/>
      <c r="CG4" s="832" t="e">
        <f>CG2+CG7</f>
        <v>#N/A</v>
      </c>
    </row>
    <row r="5" spans="1:87" ht="15.75" customHeight="1" thickBot="1" x14ac:dyDescent="0.3">
      <c r="B5" s="1198"/>
      <c r="C5" s="1199"/>
      <c r="D5" s="1199"/>
      <c r="E5" s="1200"/>
      <c r="F5" s="492"/>
      <c r="G5" s="294" t="s">
        <v>2</v>
      </c>
      <c r="H5" s="295" t="s">
        <v>67</v>
      </c>
      <c r="I5" s="295" t="s">
        <v>46</v>
      </c>
      <c r="J5" s="295" t="s">
        <v>67</v>
      </c>
      <c r="K5" s="524" t="s">
        <v>13</v>
      </c>
      <c r="M5" s="497"/>
      <c r="N5" s="169"/>
      <c r="O5" s="504" t="s">
        <v>162</v>
      </c>
      <c r="P5" s="165">
        <f>MAX(AF5:AF150)</f>
        <v>11</v>
      </c>
      <c r="Q5" s="244">
        <f>IF(ISNUMBER(AG4), MAX(AG5:AG300), "-")</f>
        <v>22.489000000000001</v>
      </c>
      <c r="R5" s="244">
        <f>IF(ISNUMBER(AH4), MAX(AH5:AH300), "-")</f>
        <v>22.396000000000001</v>
      </c>
      <c r="S5" s="244">
        <f>IF(ISNUMBER(AI4), MAX(AI5:AI300), "-")</f>
        <v>22.803999999999998</v>
      </c>
      <c r="T5" s="244" t="str">
        <f>IF(ISNUMBER(AJ4), MAX(AJ5:AJ300), "-")</f>
        <v>-</v>
      </c>
      <c r="U5" s="236" t="s">
        <v>167</v>
      </c>
      <c r="X5" s="1186" t="s">
        <v>318</v>
      </c>
      <c r="Y5" s="1187"/>
      <c r="Z5" s="1187"/>
      <c r="AA5" s="1188"/>
      <c r="AC5" s="503"/>
      <c r="AD5" s="608">
        <f t="shared" ref="AD5" si="6">IF(AM2="", "-", AM2)</f>
        <v>44959.402777777781</v>
      </c>
      <c r="AE5" s="607">
        <f t="shared" ref="AE5" si="7">IF(AT2="", "-", AT2)</f>
        <v>22.489000000000001</v>
      </c>
      <c r="AF5" s="196">
        <f>IF(ISNUMBER(AE5), HOUR(AD5), "-")</f>
        <v>9</v>
      </c>
      <c r="AG5" s="168">
        <f t="shared" ref="AG5:AG68" si="8">IF(AF5=$Q$3, AE5, "-")</f>
        <v>22.489000000000001</v>
      </c>
      <c r="AH5" s="168" t="str">
        <f t="shared" ref="AH5:AH68" si="9">IF(AF5=$R$3, AE5, "-")</f>
        <v>-</v>
      </c>
      <c r="AI5" s="168" t="str">
        <f t="shared" ref="AI5:AI68" si="10">IF(AF5=$S$3, AE5, "-")</f>
        <v>-</v>
      </c>
      <c r="AJ5" s="168" t="str">
        <f t="shared" ref="AJ5:AJ68" si="11">IF(AF5=$T$3, AE5, "-")</f>
        <v>-</v>
      </c>
      <c r="AK5" s="197" t="s">
        <v>165</v>
      </c>
      <c r="AL5" s="837"/>
      <c r="AM5" s="790">
        <v>44959.404166666667</v>
      </c>
      <c r="AN5" s="789">
        <v>1</v>
      </c>
      <c r="AO5" s="789">
        <v>0</v>
      </c>
      <c r="AP5" s="789" t="s">
        <v>305</v>
      </c>
      <c r="AQ5" s="789">
        <v>-1.5573E-2</v>
      </c>
      <c r="AR5" s="789">
        <v>180829</v>
      </c>
      <c r="AS5" s="789">
        <v>138793</v>
      </c>
      <c r="AT5" s="789">
        <v>22.483000000000001</v>
      </c>
      <c r="AV5" s="788">
        <v>44959.404166666667</v>
      </c>
      <c r="AW5" s="787">
        <v>1</v>
      </c>
      <c r="AX5" s="786">
        <v>0</v>
      </c>
      <c r="AY5" s="786" t="s">
        <v>305</v>
      </c>
      <c r="AZ5" s="863">
        <v>4.2989999999999999E-3</v>
      </c>
      <c r="BB5" s="793" t="str">
        <f t="shared" si="0"/>
        <v>--</v>
      </c>
      <c r="BC5" s="791">
        <f t="shared" si="1"/>
        <v>-1.5573E-2</v>
      </c>
      <c r="BD5" s="814">
        <v>4</v>
      </c>
      <c r="BE5" s="793">
        <v>4</v>
      </c>
      <c r="BF5" s="819">
        <f t="shared" si="2"/>
        <v>1.1691E-2</v>
      </c>
      <c r="BH5" s="793" t="str">
        <f t="shared" si="3"/>
        <v>--</v>
      </c>
      <c r="BI5" s="807">
        <f t="shared" si="4"/>
        <v>4.2989999999999999E-3</v>
      </c>
      <c r="BJ5" s="814">
        <v>4</v>
      </c>
      <c r="BK5" s="793">
        <v>4</v>
      </c>
      <c r="BL5" s="807">
        <f t="shared" si="5"/>
        <v>4.3030000000000004E-3</v>
      </c>
      <c r="BQ5" s="797"/>
      <c r="BR5" s="791"/>
      <c r="BS5" s="791"/>
      <c r="BT5" s="791"/>
      <c r="BV5" s="833" t="e">
        <f>INDEX(BQ2:BR2800, BV4, 1)</f>
        <v>#N/A</v>
      </c>
      <c r="BW5" s="834" t="e">
        <f>INDEX(BQ2:BQ2800, BW4, 1)</f>
        <v>#N/A</v>
      </c>
      <c r="BX5" s="829" t="e">
        <f>INDEX(BQ2:BQ2800, BX4, 1)</f>
        <v>#N/A</v>
      </c>
      <c r="CA5" s="809"/>
      <c r="CB5" s="803"/>
      <c r="CC5" s="804"/>
      <c r="CD5" s="791"/>
      <c r="CE5" s="791"/>
      <c r="CG5" s="828" t="e">
        <f>INDEX(CA1:CA5600, (CG2+0), 1)</f>
        <v>#N/A</v>
      </c>
      <c r="CI5" s="828" t="e">
        <f>INDEX(CA1:CA5600, CH2, 1)</f>
        <v>#N/A</v>
      </c>
    </row>
    <row r="6" spans="1:87" ht="15" customHeight="1" thickBot="1" x14ac:dyDescent="0.3">
      <c r="B6" s="1198"/>
      <c r="C6" s="1199"/>
      <c r="D6" s="1199"/>
      <c r="E6" s="1200"/>
      <c r="F6" s="492"/>
      <c r="G6" s="388">
        <f>AVERAGE(BD_DIAS!C15:C22)</f>
        <v>-6.2820000000000001E-2</v>
      </c>
      <c r="H6" s="389">
        <f>_xlfn.STDEV.S(BD_DIAS!C15:C22)</f>
        <v>0.16577803901430543</v>
      </c>
      <c r="I6" s="389">
        <f>AVERAGE(BD_DIAS!E15:E22)</f>
        <v>-0.20104825000000001</v>
      </c>
      <c r="J6" s="390">
        <f>_xlfn.STDEV.S(BD_DIAS!E15:E22)</f>
        <v>0.18440732472495308</v>
      </c>
      <c r="K6" s="133">
        <f t="shared" ref="K6:K17" si="12">I6-G6</f>
        <v>-0.13822825</v>
      </c>
      <c r="M6" s="508"/>
      <c r="O6" s="509"/>
      <c r="P6" s="510"/>
      <c r="Q6" s="245">
        <f>IFERROR(Q5-Q4, "-")</f>
        <v>0.10500000000000043</v>
      </c>
      <c r="R6" s="245">
        <f>IFERROR(R5-R4, "-")</f>
        <v>9.4000000000001194E-2</v>
      </c>
      <c r="S6" s="245">
        <f>IFERROR(S5-S4, "-")</f>
        <v>0.40299999999999869</v>
      </c>
      <c r="T6" s="245" t="str">
        <f>IFERROR(T5-T4, "-")</f>
        <v>-</v>
      </c>
      <c r="U6" s="238" t="s">
        <v>168</v>
      </c>
      <c r="X6" s="1189" t="s">
        <v>480</v>
      </c>
      <c r="Y6" s="1190"/>
      <c r="Z6" s="1190"/>
      <c r="AA6" s="1191"/>
      <c r="AD6" s="608">
        <f t="shared" ref="AD6:AD69" si="13">IF(AM3="", "-", AM3)</f>
        <v>44959.40347222222</v>
      </c>
      <c r="AE6" s="607">
        <f t="shared" ref="AE6:AE69" si="14">IF(AT3="", "-", AT3)</f>
        <v>22.486999999999998</v>
      </c>
      <c r="AF6" s="196">
        <f t="shared" ref="AF6:AF69" si="15">IF(ISNUMBER(AE6), HOUR(AD6), "-")</f>
        <v>9</v>
      </c>
      <c r="AG6" s="168">
        <f t="shared" si="8"/>
        <v>22.486999999999998</v>
      </c>
      <c r="AH6" s="168" t="str">
        <f t="shared" si="9"/>
        <v>-</v>
      </c>
      <c r="AI6" s="168" t="str">
        <f t="shared" si="10"/>
        <v>-</v>
      </c>
      <c r="AJ6" s="168" t="str">
        <f t="shared" si="11"/>
        <v>-</v>
      </c>
      <c r="AL6" s="837"/>
      <c r="AM6" s="790">
        <v>44959.404166666667</v>
      </c>
      <c r="AN6" s="789">
        <v>1</v>
      </c>
      <c r="AO6" s="789">
        <v>0</v>
      </c>
      <c r="AP6" s="789" t="s">
        <v>305</v>
      </c>
      <c r="AQ6" s="789">
        <v>0.16367899999999999</v>
      </c>
      <c r="AR6" s="789">
        <v>180842</v>
      </c>
      <c r="AS6" s="789">
        <v>138802</v>
      </c>
      <c r="AT6" s="789">
        <v>22.478999999999999</v>
      </c>
      <c r="AV6" s="788">
        <v>44959.404166666667</v>
      </c>
      <c r="AW6" s="787">
        <v>1</v>
      </c>
      <c r="AX6" s="786">
        <v>0</v>
      </c>
      <c r="AY6" s="786" t="s">
        <v>305</v>
      </c>
      <c r="AZ6" s="863">
        <v>-0.57130000000000003</v>
      </c>
      <c r="BB6" s="793" t="str">
        <f t="shared" si="0"/>
        <v>--</v>
      </c>
      <c r="BC6" s="791">
        <f t="shared" si="1"/>
        <v>0.16367899999999999</v>
      </c>
      <c r="BD6" s="814">
        <v>5</v>
      </c>
      <c r="BE6" s="793">
        <v>5</v>
      </c>
      <c r="BF6" s="819">
        <f t="shared" si="2"/>
        <v>6.6217999999999999E-2</v>
      </c>
      <c r="BH6" s="793" t="str">
        <f t="shared" si="3"/>
        <v>--</v>
      </c>
      <c r="BI6" s="807">
        <f t="shared" si="4"/>
        <v>-0.57130000000000003</v>
      </c>
      <c r="BJ6" s="814">
        <v>5</v>
      </c>
      <c r="BK6" s="793">
        <v>5</v>
      </c>
      <c r="BL6" s="807">
        <f t="shared" si="5"/>
        <v>-0.37130000000000002</v>
      </c>
      <c r="BQ6" s="797"/>
      <c r="BR6" s="791"/>
      <c r="BS6" s="791"/>
      <c r="BT6" s="791"/>
      <c r="BV6" s="824" t="e">
        <f>BV4+1</f>
        <v>#N/A</v>
      </c>
      <c r="BX6" s="824" t="e">
        <f>BX4+1</f>
        <v>#N/A</v>
      </c>
      <c r="CA6" s="809"/>
      <c r="CB6" s="803"/>
      <c r="CC6" s="804"/>
      <c r="CD6" s="791"/>
      <c r="CE6" s="791"/>
      <c r="CG6" s="835" t="e">
        <f>CG1-CG5</f>
        <v>#N/A</v>
      </c>
      <c r="CI6" s="835" t="e">
        <f>CH1-CI5</f>
        <v>#N/A</v>
      </c>
    </row>
    <row r="7" spans="1:87" ht="15.75" customHeight="1" thickBot="1" x14ac:dyDescent="0.3">
      <c r="B7" s="1198"/>
      <c r="C7" s="1199"/>
      <c r="D7" s="1199"/>
      <c r="E7" s="1200"/>
      <c r="F7" s="492"/>
      <c r="G7" s="391">
        <f>AVERAGE(BD_DIAS!C23:C30)</f>
        <v>47.403265875000002</v>
      </c>
      <c r="H7" s="392">
        <f>_xlfn.STDEV.S(BD_DIAS!C23:C30)</f>
        <v>0.22736916180170555</v>
      </c>
      <c r="I7" s="392">
        <f>AVERAGE(BD_DIAS!E23:E30)</f>
        <v>47.505000000000003</v>
      </c>
      <c r="J7" s="393">
        <f>_xlfn.STDEV.S(BD_DIAS!E23:E30)</f>
        <v>0.25292573726575868</v>
      </c>
      <c r="K7" s="131">
        <f t="shared" si="12"/>
        <v>0.10173412500000012</v>
      </c>
      <c r="N7" s="512"/>
      <c r="O7" s="21"/>
      <c r="P7" s="21"/>
      <c r="Q7" s="21"/>
      <c r="S7" s="169"/>
      <c r="AD7" s="608">
        <f t="shared" si="13"/>
        <v>44959.40347222222</v>
      </c>
      <c r="AE7" s="607">
        <f t="shared" si="14"/>
        <v>22.484999999999999</v>
      </c>
      <c r="AF7" s="196">
        <f t="shared" si="15"/>
        <v>9</v>
      </c>
      <c r="AG7" s="168">
        <f t="shared" si="8"/>
        <v>22.484999999999999</v>
      </c>
      <c r="AH7" s="168" t="str">
        <f t="shared" si="9"/>
        <v>-</v>
      </c>
      <c r="AI7" s="168" t="str">
        <f t="shared" si="10"/>
        <v>-</v>
      </c>
      <c r="AJ7" s="168" t="str">
        <f t="shared" si="11"/>
        <v>-</v>
      </c>
      <c r="AK7" s="198"/>
      <c r="AL7" s="837"/>
      <c r="AM7" s="790">
        <v>44959.404861111114</v>
      </c>
      <c r="AN7" s="789">
        <v>1</v>
      </c>
      <c r="AO7" s="789">
        <v>0</v>
      </c>
      <c r="AP7" s="789" t="s">
        <v>305</v>
      </c>
      <c r="AQ7" s="789">
        <v>-1.1688E-2</v>
      </c>
      <c r="AR7" s="789">
        <v>180846</v>
      </c>
      <c r="AS7" s="789">
        <v>138805</v>
      </c>
      <c r="AT7" s="789">
        <v>22.475999999999999</v>
      </c>
      <c r="AV7" s="788">
        <v>44959.404861111114</v>
      </c>
      <c r="AW7" s="787">
        <v>1</v>
      </c>
      <c r="AX7" s="786">
        <v>0</v>
      </c>
      <c r="AY7" s="786" t="s">
        <v>305</v>
      </c>
      <c r="AZ7" s="863">
        <v>-0.1371</v>
      </c>
      <c r="BB7" s="793" t="str">
        <f t="shared" si="0"/>
        <v>--</v>
      </c>
      <c r="BC7" s="791">
        <f t="shared" si="1"/>
        <v>-1.1688E-2</v>
      </c>
      <c r="BD7" s="814">
        <v>6</v>
      </c>
      <c r="BE7" s="793">
        <v>6</v>
      </c>
      <c r="BF7" s="819">
        <f t="shared" si="2"/>
        <v>0.105196</v>
      </c>
      <c r="BH7" s="793" t="str">
        <f t="shared" si="3"/>
        <v>--</v>
      </c>
      <c r="BI7" s="807">
        <f t="shared" si="4"/>
        <v>-0.1371</v>
      </c>
      <c r="BJ7" s="814">
        <v>6</v>
      </c>
      <c r="BK7" s="793">
        <v>6</v>
      </c>
      <c r="BL7" s="807">
        <f t="shared" si="5"/>
        <v>-0.23580000000000001</v>
      </c>
      <c r="BQ7" s="797"/>
      <c r="BR7" s="791"/>
      <c r="BS7" s="791"/>
      <c r="BT7" s="791"/>
      <c r="BW7" s="799"/>
      <c r="CA7" s="809"/>
      <c r="CB7" s="803"/>
      <c r="CC7" s="804"/>
      <c r="CD7" s="791"/>
      <c r="CE7" s="791"/>
      <c r="CG7" s="798" t="e">
        <f>IF(CG6=0, -1, 0)</f>
        <v>#N/A</v>
      </c>
      <c r="CI7" s="798" t="e">
        <f>IF(CI6=0, -1, 0)</f>
        <v>#N/A</v>
      </c>
    </row>
    <row r="8" spans="1:87" ht="15.75" customHeight="1" x14ac:dyDescent="0.25">
      <c r="B8" s="1198"/>
      <c r="C8" s="1199"/>
      <c r="D8" s="1199"/>
      <c r="E8" s="1200"/>
      <c r="F8" s="492"/>
      <c r="G8" s="391">
        <f>AVERAGE(BD_DIAS!C31:C38)</f>
        <v>94.460284125000001</v>
      </c>
      <c r="H8" s="392">
        <f>_xlfn.STDEV.S(BD_DIAS!C31:C38)</f>
        <v>0.20436814461263408</v>
      </c>
      <c r="I8" s="392">
        <f>AVERAGE(BD_DIAS!E31:E38)</f>
        <v>94.207499999999996</v>
      </c>
      <c r="J8" s="393">
        <f>_xlfn.STDEV.S(BD_DIAS!E31:E38)</f>
        <v>0.1158508893855773</v>
      </c>
      <c r="K8" s="131">
        <f t="shared" si="12"/>
        <v>-0.25278412500000513</v>
      </c>
      <c r="M8" s="585" t="s">
        <v>307</v>
      </c>
      <c r="N8" s="18"/>
      <c r="O8" s="1177" t="s">
        <v>159</v>
      </c>
      <c r="P8" s="1178"/>
      <c r="Q8" s="1178"/>
      <c r="R8" s="1179"/>
      <c r="S8" s="1177" t="s">
        <v>160</v>
      </c>
      <c r="T8" s="1178"/>
      <c r="U8" s="1178"/>
      <c r="V8" s="1179"/>
      <c r="Z8" s="599"/>
      <c r="AD8" s="608">
        <f t="shared" si="13"/>
        <v>44959.404166666667</v>
      </c>
      <c r="AE8" s="607">
        <f t="shared" si="14"/>
        <v>22.483000000000001</v>
      </c>
      <c r="AF8" s="196">
        <f t="shared" si="15"/>
        <v>9</v>
      </c>
      <c r="AG8" s="168">
        <f t="shared" si="8"/>
        <v>22.483000000000001</v>
      </c>
      <c r="AH8" s="168" t="str">
        <f t="shared" si="9"/>
        <v>-</v>
      </c>
      <c r="AI8" s="168" t="str">
        <f t="shared" si="10"/>
        <v>-</v>
      </c>
      <c r="AJ8" s="168" t="str">
        <f t="shared" si="11"/>
        <v>-</v>
      </c>
      <c r="AK8" s="198"/>
      <c r="AL8" s="837"/>
      <c r="AM8" s="790">
        <v>44959.404861111114</v>
      </c>
      <c r="AN8" s="789">
        <v>1</v>
      </c>
      <c r="AO8" s="789">
        <v>0</v>
      </c>
      <c r="AP8" s="789" t="s">
        <v>305</v>
      </c>
      <c r="AQ8" s="789">
        <v>-0.21821399999999999</v>
      </c>
      <c r="AR8" s="789">
        <v>180843</v>
      </c>
      <c r="AS8" s="789">
        <v>138804</v>
      </c>
      <c r="AT8" s="789">
        <v>22.472999999999999</v>
      </c>
      <c r="AV8" s="788">
        <v>44959.404861111114</v>
      </c>
      <c r="AW8" s="787">
        <v>1</v>
      </c>
      <c r="AX8" s="786">
        <v>0</v>
      </c>
      <c r="AY8" s="786" t="s">
        <v>305</v>
      </c>
      <c r="AZ8" s="863">
        <v>0.23649999999999999</v>
      </c>
      <c r="BB8" s="793" t="str">
        <f t="shared" si="0"/>
        <v>--</v>
      </c>
      <c r="BC8" s="791">
        <f t="shared" si="1"/>
        <v>-0.21821399999999999</v>
      </c>
      <c r="BD8" s="814">
        <v>7</v>
      </c>
      <c r="BE8" s="793">
        <v>7</v>
      </c>
      <c r="BF8" s="819">
        <f t="shared" si="2"/>
        <v>-1.1686999999999999E-2</v>
      </c>
      <c r="BH8" s="793" t="str">
        <f t="shared" si="3"/>
        <v>--</v>
      </c>
      <c r="BI8" s="807">
        <f t="shared" si="4"/>
        <v>0.23649999999999999</v>
      </c>
      <c r="BJ8" s="814">
        <v>7</v>
      </c>
      <c r="BK8" s="793">
        <v>7</v>
      </c>
      <c r="BL8" s="807">
        <f t="shared" si="5"/>
        <v>-0.23580000000000001</v>
      </c>
      <c r="BQ8" s="797"/>
      <c r="BR8" s="791"/>
      <c r="BS8" s="791"/>
      <c r="BT8" s="791"/>
      <c r="CA8" s="809"/>
      <c r="CB8" s="803"/>
      <c r="CC8" s="804"/>
      <c r="CD8" s="791"/>
      <c r="CE8" s="791"/>
    </row>
    <row r="9" spans="1:87" ht="15.75" customHeight="1" x14ac:dyDescent="0.25">
      <c r="B9" s="1198"/>
      <c r="C9" s="1199"/>
      <c r="D9" s="1199"/>
      <c r="E9" s="1200"/>
      <c r="F9" s="492"/>
      <c r="G9" s="391">
        <f>AVERAGE(BD_DIAS!C39:C46)</f>
        <v>127.846401625</v>
      </c>
      <c r="H9" s="392">
        <f>_xlfn.STDEV.S(BD_DIAS!C39:C46)</f>
        <v>0.13433471553435572</v>
      </c>
      <c r="I9" s="392">
        <f>AVERAGE(BD_DIAS!E39:E46)</f>
        <v>127.45</v>
      </c>
      <c r="J9" s="393">
        <f>_xlfn.STDEV.S(BD_DIAS!E39:E46)</f>
        <v>0.20701966780270431</v>
      </c>
      <c r="K9" s="131">
        <f t="shared" si="12"/>
        <v>-0.39640162499999576</v>
      </c>
      <c r="M9" s="590" t="str">
        <f>HojaOri</f>
        <v>Guest1</v>
      </c>
      <c r="N9" s="513"/>
      <c r="O9" s="514" t="s">
        <v>279</v>
      </c>
      <c r="P9" s="515" t="s">
        <v>52</v>
      </c>
      <c r="Q9" s="515" t="s">
        <v>280</v>
      </c>
      <c r="R9" s="516" t="s">
        <v>81</v>
      </c>
      <c r="S9" s="514" t="s">
        <v>281</v>
      </c>
      <c r="T9" s="515" t="s">
        <v>51</v>
      </c>
      <c r="U9" s="515" t="s">
        <v>282</v>
      </c>
      <c r="V9" s="516" t="s">
        <v>81</v>
      </c>
      <c r="Z9" s="497"/>
      <c r="AD9" s="608">
        <f t="shared" si="13"/>
        <v>44959.404166666667</v>
      </c>
      <c r="AE9" s="607">
        <f t="shared" si="14"/>
        <v>22.478999999999999</v>
      </c>
      <c r="AF9" s="196">
        <f t="shared" si="15"/>
        <v>9</v>
      </c>
      <c r="AG9" s="168">
        <f t="shared" si="8"/>
        <v>22.478999999999999</v>
      </c>
      <c r="AH9" s="168" t="str">
        <f t="shared" si="9"/>
        <v>-</v>
      </c>
      <c r="AI9" s="168" t="str">
        <f t="shared" si="10"/>
        <v>-</v>
      </c>
      <c r="AJ9" s="168" t="str">
        <f t="shared" si="11"/>
        <v>-</v>
      </c>
      <c r="AK9" s="198"/>
      <c r="AL9" s="837"/>
      <c r="AM9" s="790">
        <v>44959.405555555553</v>
      </c>
      <c r="AN9" s="789">
        <v>1</v>
      </c>
      <c r="AO9" s="789">
        <v>0</v>
      </c>
      <c r="AP9" s="789" t="s">
        <v>305</v>
      </c>
      <c r="AQ9" s="789">
        <v>0.218168</v>
      </c>
      <c r="AR9" s="789">
        <v>180840</v>
      </c>
      <c r="AS9" s="789">
        <v>138803</v>
      </c>
      <c r="AT9" s="789">
        <v>22.472000000000001</v>
      </c>
      <c r="AV9" s="788">
        <v>44959.405555555553</v>
      </c>
      <c r="AW9" s="787">
        <v>1</v>
      </c>
      <c r="AX9" s="786">
        <v>0</v>
      </c>
      <c r="AY9" s="786" t="s">
        <v>305</v>
      </c>
      <c r="AZ9" s="863">
        <v>6.4500000000000002E-2</v>
      </c>
      <c r="BB9" s="793" t="str">
        <f t="shared" si="0"/>
        <v>--</v>
      </c>
      <c r="BC9" s="791">
        <f t="shared" si="1"/>
        <v>0.218168</v>
      </c>
      <c r="BD9" s="814">
        <v>8</v>
      </c>
      <c r="BE9" s="793">
        <v>8</v>
      </c>
      <c r="BF9" s="819">
        <f t="shared" si="2"/>
        <v>5.0647999999999999E-2</v>
      </c>
      <c r="BH9" s="793" t="str">
        <f t="shared" si="3"/>
        <v>--</v>
      </c>
      <c r="BI9" s="807">
        <f t="shared" si="4"/>
        <v>6.4500000000000002E-2</v>
      </c>
      <c r="BJ9" s="814">
        <v>8</v>
      </c>
      <c r="BK9" s="793">
        <v>8</v>
      </c>
      <c r="BL9" s="807">
        <f t="shared" si="5"/>
        <v>-0.23580000000000001</v>
      </c>
      <c r="BQ9" s="797"/>
      <c r="BR9" s="791"/>
      <c r="BS9" s="791"/>
      <c r="BT9" s="791"/>
      <c r="CA9" s="809"/>
      <c r="CB9" s="803"/>
      <c r="CC9" s="804"/>
      <c r="CD9" s="791"/>
      <c r="CE9" s="791"/>
    </row>
    <row r="10" spans="1:87" ht="15.75" customHeight="1" x14ac:dyDescent="0.25">
      <c r="B10" s="1198"/>
      <c r="C10" s="1199"/>
      <c r="D10" s="1199"/>
      <c r="E10" s="1200"/>
      <c r="F10" s="492"/>
      <c r="G10" s="391">
        <f>AVERAGE(BD_DIAS!C47:C54)</f>
        <v>184.69063025</v>
      </c>
      <c r="H10" s="392">
        <f>_xlfn.STDEV.S(BD_DIAS!C47:C54)</f>
        <v>0.14957732946324431</v>
      </c>
      <c r="I10" s="392">
        <f>AVERAGE(BD_DIAS!E47:E54)</f>
        <v>184.3125</v>
      </c>
      <c r="J10" s="393">
        <f>_xlfn.STDEV.S(BD_DIAS!E47:E54)</f>
        <v>0.21671244937540268</v>
      </c>
      <c r="K10" s="131">
        <f t="shared" si="12"/>
        <v>-0.37813024999999811</v>
      </c>
      <c r="N10" s="517"/>
      <c r="O10" s="246">
        <f>MIN(Q27:Q300)+R11</f>
        <v>31.06</v>
      </c>
      <c r="P10" s="130">
        <f>IFERROR(AVERAGE(Q27:Q300)+R11,"-")</f>
        <v>32.751176470588234</v>
      </c>
      <c r="Q10" s="130">
        <f>MAX(Q27:Q300)+R11</f>
        <v>34.659999999999997</v>
      </c>
      <c r="R10" s="131">
        <f>IFERROR(_xlfn.STDEV.S(Q27:Q300),"-")</f>
        <v>1.1458440581791605</v>
      </c>
      <c r="S10" s="222">
        <f>MIN(S27:S300)+V11</f>
        <v>21.8</v>
      </c>
      <c r="T10" s="130">
        <f>IFERROR(AVERAGE(S27:S300)+V11,"-")</f>
        <v>21.975735294117644</v>
      </c>
      <c r="U10" s="129">
        <f>MAX(S27:S300)+V11</f>
        <v>22.15</v>
      </c>
      <c r="V10" s="131">
        <f>IFERROR(_xlfn.STDEV.S(S27:S300),"-")</f>
        <v>0.10201403209901104</v>
      </c>
      <c r="Z10" s="497"/>
      <c r="AD10" s="608">
        <f t="shared" si="13"/>
        <v>44959.404861111114</v>
      </c>
      <c r="AE10" s="607">
        <f t="shared" si="14"/>
        <v>22.475999999999999</v>
      </c>
      <c r="AF10" s="196">
        <f t="shared" si="15"/>
        <v>9</v>
      </c>
      <c r="AG10" s="168">
        <f t="shared" si="8"/>
        <v>22.475999999999999</v>
      </c>
      <c r="AH10" s="168" t="str">
        <f t="shared" si="9"/>
        <v>-</v>
      </c>
      <c r="AI10" s="168" t="str">
        <f t="shared" si="10"/>
        <v>-</v>
      </c>
      <c r="AJ10" s="168" t="str">
        <f t="shared" si="11"/>
        <v>-</v>
      </c>
      <c r="AK10" s="198"/>
      <c r="AL10" s="837"/>
      <c r="AM10" s="790">
        <v>44959.405555555553</v>
      </c>
      <c r="AN10" s="789">
        <v>1</v>
      </c>
      <c r="AO10" s="789">
        <v>0</v>
      </c>
      <c r="AP10" s="789" t="s">
        <v>305</v>
      </c>
      <c r="AQ10" s="789">
        <v>0.43642900000000001</v>
      </c>
      <c r="AR10" s="789">
        <v>180846</v>
      </c>
      <c r="AS10" s="789">
        <v>138805</v>
      </c>
      <c r="AT10" s="789">
        <v>22.47</v>
      </c>
      <c r="AV10" s="788">
        <v>44959.405555555553</v>
      </c>
      <c r="AW10" s="787">
        <v>1</v>
      </c>
      <c r="AX10" s="786">
        <v>0</v>
      </c>
      <c r="AY10" s="786" t="s">
        <v>305</v>
      </c>
      <c r="AZ10" s="863">
        <v>0.60799999999999998</v>
      </c>
      <c r="BB10" s="793" t="str">
        <f t="shared" si="0"/>
        <v>--</v>
      </c>
      <c r="BC10" s="791">
        <f t="shared" si="1"/>
        <v>0.43642900000000001</v>
      </c>
      <c r="BD10" s="814">
        <v>11</v>
      </c>
      <c r="BE10" s="793">
        <v>1</v>
      </c>
      <c r="BF10" s="819">
        <f t="shared" si="2"/>
        <v>46.980891</v>
      </c>
      <c r="BH10" s="793" t="str">
        <f t="shared" si="3"/>
        <v>--</v>
      </c>
      <c r="BI10" s="807">
        <f t="shared" si="4"/>
        <v>0.60799999999999998</v>
      </c>
      <c r="BJ10" s="814">
        <v>11</v>
      </c>
      <c r="BK10" s="793">
        <v>1</v>
      </c>
      <c r="BL10" s="807">
        <f t="shared" si="5"/>
        <v>47.38</v>
      </c>
      <c r="BQ10" s="797"/>
      <c r="BR10" s="791"/>
      <c r="BS10" s="791"/>
      <c r="BT10" s="791"/>
      <c r="BV10" s="797"/>
      <c r="CA10" s="809"/>
      <c r="CB10" s="803"/>
      <c r="CC10" s="804"/>
      <c r="CD10" s="791"/>
      <c r="CE10" s="791"/>
    </row>
    <row r="11" spans="1:87" ht="15" customHeight="1" thickBot="1" x14ac:dyDescent="0.3">
      <c r="B11" s="1198"/>
      <c r="C11" s="1199"/>
      <c r="D11" s="1199"/>
      <c r="E11" s="1200"/>
      <c r="F11" s="492"/>
      <c r="G11" s="391">
        <f>AVERAGE(BD_DIAS!C55:C62)</f>
        <v>225.73644562499999</v>
      </c>
      <c r="H11" s="392">
        <f>_xlfn.STDEV.S(BD_DIAS!C55:C62)</f>
        <v>0.2057461014363787</v>
      </c>
      <c r="I11" s="392">
        <f>AVERAGE(BD_DIAS!E55:E62)</f>
        <v>225.4375</v>
      </c>
      <c r="J11" s="393">
        <f>_xlfn.STDEV.S(BD_DIAS!E55:E62)</f>
        <v>0.38890872965259615</v>
      </c>
      <c r="K11" s="131">
        <f t="shared" si="12"/>
        <v>-0.29894562499998756</v>
      </c>
      <c r="M11" s="585" t="s">
        <v>308</v>
      </c>
      <c r="N11" s="517"/>
      <c r="O11" s="229"/>
      <c r="P11" s="230" t="s">
        <v>158</v>
      </c>
      <c r="Q11" s="223">
        <f>Q10</f>
        <v>34.659999999999997</v>
      </c>
      <c r="R11" s="706">
        <f>Resumen!I25</f>
        <v>0.86</v>
      </c>
      <c r="S11" s="227" t="s">
        <v>128</v>
      </c>
      <c r="T11" s="223">
        <f>U10-S10</f>
        <v>0.34999999999999787</v>
      </c>
      <c r="U11" s="228"/>
      <c r="V11" s="707">
        <f>Resumen!I22</f>
        <v>0.2</v>
      </c>
      <c r="Z11" s="497"/>
      <c r="AD11" s="608">
        <f t="shared" si="13"/>
        <v>44959.404861111114</v>
      </c>
      <c r="AE11" s="607">
        <f t="shared" si="14"/>
        <v>22.472999999999999</v>
      </c>
      <c r="AF11" s="196">
        <f t="shared" si="15"/>
        <v>9</v>
      </c>
      <c r="AG11" s="168">
        <f t="shared" si="8"/>
        <v>22.472999999999999</v>
      </c>
      <c r="AH11" s="168" t="str">
        <f t="shared" si="9"/>
        <v>-</v>
      </c>
      <c r="AI11" s="168" t="str">
        <f t="shared" si="10"/>
        <v>-</v>
      </c>
      <c r="AJ11" s="168" t="str">
        <f t="shared" si="11"/>
        <v>-</v>
      </c>
      <c r="AK11" s="198"/>
      <c r="AL11" s="837"/>
      <c r="AM11" s="790">
        <v>44959.40625</v>
      </c>
      <c r="AN11" s="789">
        <v>1</v>
      </c>
      <c r="AO11" s="789">
        <v>0</v>
      </c>
      <c r="AP11" s="789">
        <v>0</v>
      </c>
      <c r="AQ11" s="789">
        <v>5.0661999999999999E-2</v>
      </c>
      <c r="AR11" s="789">
        <v>180839</v>
      </c>
      <c r="AS11" s="789">
        <v>138801</v>
      </c>
      <c r="AT11" s="789">
        <v>22.463999999999999</v>
      </c>
      <c r="AV11" s="788">
        <v>44959.40625</v>
      </c>
      <c r="AW11" s="787">
        <v>1</v>
      </c>
      <c r="AX11" s="786">
        <v>0</v>
      </c>
      <c r="AY11" s="786">
        <v>0</v>
      </c>
      <c r="AZ11" s="863">
        <v>0.30320000000000003</v>
      </c>
      <c r="BB11" s="793">
        <f t="shared" si="0"/>
        <v>0</v>
      </c>
      <c r="BC11" s="791">
        <f t="shared" si="1"/>
        <v>5.0661999999999999E-2</v>
      </c>
      <c r="BD11" s="814">
        <v>12</v>
      </c>
      <c r="BE11" s="793">
        <v>2</v>
      </c>
      <c r="BF11" s="819">
        <f t="shared" si="2"/>
        <v>47.203017000000003</v>
      </c>
      <c r="BH11" s="793">
        <f t="shared" si="3"/>
        <v>0</v>
      </c>
      <c r="BI11" s="807">
        <f t="shared" si="4"/>
        <v>0.30320000000000003</v>
      </c>
      <c r="BJ11" s="814">
        <v>12</v>
      </c>
      <c r="BK11" s="793">
        <v>2</v>
      </c>
      <c r="BL11" s="807">
        <f t="shared" si="5"/>
        <v>47.27</v>
      </c>
      <c r="BQ11" s="797"/>
      <c r="BR11" s="791"/>
      <c r="BS11" s="791"/>
      <c r="BT11" s="791"/>
      <c r="BV11" s="797"/>
      <c r="CA11" s="809"/>
      <c r="CB11" s="803"/>
      <c r="CC11" s="804"/>
      <c r="CD11" s="791"/>
      <c r="CE11" s="791"/>
      <c r="CG11" s="797"/>
      <c r="CH11" s="797"/>
    </row>
    <row r="12" spans="1:87" ht="15" customHeight="1" thickBot="1" x14ac:dyDescent="0.3">
      <c r="B12" s="1198"/>
      <c r="C12" s="1199"/>
      <c r="D12" s="1199"/>
      <c r="E12" s="1200"/>
      <c r="F12" s="492"/>
      <c r="G12" s="391">
        <f>AVERAGE(BD_DIAS!C63:C70)</f>
        <v>270.98521025000002</v>
      </c>
      <c r="H12" s="392">
        <f>_xlfn.STDEV.S(BD_DIAS!C63:C70)</f>
        <v>0.24454057488147241</v>
      </c>
      <c r="I12" s="392">
        <f>AVERAGE(BD_DIAS!E63:E70)</f>
        <v>270.66250000000002</v>
      </c>
      <c r="J12" s="393">
        <f>_xlfn.STDEV.S(BD_DIAS!E63:E70)</f>
        <v>0.25035688811888301</v>
      </c>
      <c r="K12" s="131">
        <f t="shared" si="12"/>
        <v>-0.32271025000000009</v>
      </c>
      <c r="M12" s="590" t="str">
        <f ca="1">IF(_xlfn.SHEET()=5, "Dia1", "---")</f>
        <v>Dia1</v>
      </c>
      <c r="N12" s="517"/>
      <c r="O12" s="21"/>
      <c r="P12" s="21"/>
      <c r="Q12" s="21"/>
      <c r="S12" s="169"/>
      <c r="Z12" s="497"/>
      <c r="AD12" s="608">
        <f t="shared" si="13"/>
        <v>44959.405555555553</v>
      </c>
      <c r="AE12" s="607">
        <f t="shared" si="14"/>
        <v>22.472000000000001</v>
      </c>
      <c r="AF12" s="196">
        <f t="shared" si="15"/>
        <v>9</v>
      </c>
      <c r="AG12" s="168">
        <f t="shared" si="8"/>
        <v>22.472000000000001</v>
      </c>
      <c r="AH12" s="168" t="str">
        <f t="shared" si="9"/>
        <v>-</v>
      </c>
      <c r="AI12" s="168" t="str">
        <f t="shared" si="10"/>
        <v>-</v>
      </c>
      <c r="AJ12" s="168" t="str">
        <f t="shared" si="11"/>
        <v>-</v>
      </c>
      <c r="AK12" s="198"/>
      <c r="AL12" s="837"/>
      <c r="AM12" s="790">
        <v>44959.406944444447</v>
      </c>
      <c r="AN12" s="789">
        <v>1</v>
      </c>
      <c r="AO12" s="789">
        <v>0</v>
      </c>
      <c r="AP12" s="789">
        <v>1</v>
      </c>
      <c r="AQ12" s="789">
        <v>-0.34670699999999999</v>
      </c>
      <c r="AR12" s="789">
        <v>180843</v>
      </c>
      <c r="AS12" s="789">
        <v>138802</v>
      </c>
      <c r="AT12" s="789">
        <v>22.457999999999998</v>
      </c>
      <c r="AV12" s="788">
        <v>44959.406944444447</v>
      </c>
      <c r="AW12" s="787">
        <v>1</v>
      </c>
      <c r="AX12" s="786">
        <v>0</v>
      </c>
      <c r="AY12" s="786">
        <v>1</v>
      </c>
      <c r="AZ12" s="863">
        <v>-3.2689999999999997E-2</v>
      </c>
      <c r="BB12" s="793">
        <f t="shared" si="0"/>
        <v>1</v>
      </c>
      <c r="BC12" s="791">
        <f t="shared" si="1"/>
        <v>-0.34670699999999999</v>
      </c>
      <c r="BD12" s="814">
        <v>13</v>
      </c>
      <c r="BE12" s="793">
        <v>3</v>
      </c>
      <c r="BF12" s="819">
        <f t="shared" si="2"/>
        <v>47.333983000000003</v>
      </c>
      <c r="BH12" s="793">
        <f t="shared" si="3"/>
        <v>1</v>
      </c>
      <c r="BI12" s="807">
        <f t="shared" si="4"/>
        <v>-3.2689999999999997E-2</v>
      </c>
      <c r="BJ12" s="814">
        <v>13</v>
      </c>
      <c r="BK12" s="793">
        <v>3</v>
      </c>
      <c r="BL12" s="807">
        <f t="shared" si="5"/>
        <v>47.55</v>
      </c>
      <c r="BQ12" s="797"/>
      <c r="BR12" s="791"/>
      <c r="BS12" s="791"/>
      <c r="BT12" s="791"/>
      <c r="BV12" s="797"/>
      <c r="CA12" s="809"/>
      <c r="CB12" s="803"/>
      <c r="CC12" s="804"/>
      <c r="CD12" s="791"/>
      <c r="CE12" s="791"/>
      <c r="CG12" s="801"/>
    </row>
    <row r="13" spans="1:87" ht="15" customHeight="1" thickBot="1" x14ac:dyDescent="0.3">
      <c r="B13" s="1198"/>
      <c r="C13" s="1199"/>
      <c r="D13" s="1199"/>
      <c r="E13" s="1200"/>
      <c r="F13" s="492"/>
      <c r="G13" s="391">
        <f>AVERAGE(BD_DIAS!C71:C78)</f>
        <v>326.92121550000002</v>
      </c>
      <c r="H13" s="392">
        <f>_xlfn.STDEV.S(BD_DIAS!C71:C78)</f>
        <v>0.42997037406480715</v>
      </c>
      <c r="I13" s="392">
        <f>AVERAGE(BD_DIAS!E71:E78)</f>
        <v>326.47499999999997</v>
      </c>
      <c r="J13" s="393">
        <f>_xlfn.STDEV.S(BD_DIAS!E71:E78)</f>
        <v>0.49497474683057935</v>
      </c>
      <c r="K13" s="131">
        <f t="shared" si="12"/>
        <v>-0.44621550000005072</v>
      </c>
      <c r="M13" s="588">
        <f ca="1">_xlfn.SHEET()</f>
        <v>5</v>
      </c>
      <c r="N13" s="517"/>
      <c r="O13" s="518" t="s">
        <v>272</v>
      </c>
      <c r="P13" s="499" t="s">
        <v>91</v>
      </c>
      <c r="Q13" s="234">
        <f>P14</f>
        <v>9</v>
      </c>
      <c r="R13" s="234">
        <f>Q13+1</f>
        <v>10</v>
      </c>
      <c r="S13" s="234">
        <f>R13+1</f>
        <v>11</v>
      </c>
      <c r="T13" s="234">
        <f>S13+1</f>
        <v>12</v>
      </c>
      <c r="U13" s="500"/>
      <c r="Z13" s="508"/>
      <c r="AD13" s="608">
        <f t="shared" si="13"/>
        <v>44959.405555555553</v>
      </c>
      <c r="AE13" s="607">
        <f t="shared" si="14"/>
        <v>22.47</v>
      </c>
      <c r="AF13" s="196">
        <f t="shared" si="15"/>
        <v>9</v>
      </c>
      <c r="AG13" s="168">
        <f t="shared" si="8"/>
        <v>22.47</v>
      </c>
      <c r="AH13" s="168" t="str">
        <f t="shared" si="9"/>
        <v>-</v>
      </c>
      <c r="AI13" s="168" t="str">
        <f t="shared" si="10"/>
        <v>-</v>
      </c>
      <c r="AJ13" s="168" t="str">
        <f t="shared" si="11"/>
        <v>-</v>
      </c>
      <c r="AK13" s="198"/>
      <c r="AL13" s="837"/>
      <c r="AM13" s="790">
        <v>44959.407638888886</v>
      </c>
      <c r="AN13" s="789">
        <v>1</v>
      </c>
      <c r="AO13" s="789">
        <v>0</v>
      </c>
      <c r="AP13" s="789">
        <v>2</v>
      </c>
      <c r="AQ13" s="789">
        <v>-0.27274700000000002</v>
      </c>
      <c r="AR13" s="789">
        <v>180850</v>
      </c>
      <c r="AS13" s="789">
        <v>138809</v>
      </c>
      <c r="AT13" s="789">
        <v>22.459</v>
      </c>
      <c r="AV13" s="788">
        <v>44959.407638888886</v>
      </c>
      <c r="AW13" s="787">
        <v>1</v>
      </c>
      <c r="AX13" s="786">
        <v>0</v>
      </c>
      <c r="AY13" s="786">
        <v>2</v>
      </c>
      <c r="AZ13" s="863">
        <v>4.3010000000000001E-3</v>
      </c>
      <c r="BB13" s="793">
        <f t="shared" si="0"/>
        <v>2</v>
      </c>
      <c r="BC13" s="791">
        <f t="shared" si="1"/>
        <v>-0.27274700000000002</v>
      </c>
      <c r="BD13" s="814">
        <v>14</v>
      </c>
      <c r="BE13" s="793">
        <v>4</v>
      </c>
      <c r="BF13" s="819">
        <f t="shared" si="2"/>
        <v>47.636809999999997</v>
      </c>
      <c r="BH13" s="793">
        <f t="shared" si="3"/>
        <v>2</v>
      </c>
      <c r="BI13" s="807">
        <f t="shared" si="4"/>
        <v>4.3010000000000001E-3</v>
      </c>
      <c r="BJ13" s="814">
        <v>14</v>
      </c>
      <c r="BK13" s="793">
        <v>4</v>
      </c>
      <c r="BL13" s="807">
        <f t="shared" si="5"/>
        <v>47.62</v>
      </c>
      <c r="BQ13" s="797"/>
      <c r="BR13" s="791"/>
      <c r="BS13" s="791"/>
      <c r="BT13" s="791"/>
      <c r="BV13" s="797"/>
      <c r="CA13" s="809"/>
      <c r="CB13" s="803"/>
      <c r="CC13" s="804"/>
      <c r="CD13" s="791"/>
      <c r="CE13" s="791"/>
    </row>
    <row r="14" spans="1:87" ht="15" customHeight="1" x14ac:dyDescent="0.25">
      <c r="B14" s="1198"/>
      <c r="C14" s="1199"/>
      <c r="D14" s="1199"/>
      <c r="E14" s="1200"/>
      <c r="F14" s="492"/>
      <c r="G14" s="391">
        <f>AVERAGE(BD_DIAS!C79:C86)</f>
        <v>368.02106399999991</v>
      </c>
      <c r="H14" s="392">
        <f>_xlfn.STDEV.S(BD_DIAS!C79:C86)</f>
        <v>0.27769622673344452</v>
      </c>
      <c r="I14" s="392">
        <f>AVERAGE(BD_DIAS!E79:E86)</f>
        <v>368.06250000000006</v>
      </c>
      <c r="J14" s="393">
        <f>_xlfn.STDEV.S(BD_DIAS!E79:E86)</f>
        <v>0.45019836897591203</v>
      </c>
      <c r="K14" s="131">
        <f t="shared" si="12"/>
        <v>4.1436000000146578E-2</v>
      </c>
      <c r="M14" s="585" t="s">
        <v>303</v>
      </c>
      <c r="N14" s="517"/>
      <c r="O14" s="504" t="s">
        <v>161</v>
      </c>
      <c r="P14" s="165">
        <f>MIN(U25:U300)</f>
        <v>9</v>
      </c>
      <c r="Q14" s="166">
        <f>IF(ISNUMBER(V26), MIN(V27:V300)+V11, "-")</f>
        <v>22.05</v>
      </c>
      <c r="R14" s="166">
        <f>IF(ISNUMBER(W26), MIN(W27:W300)+V11, "-")</f>
        <v>21.95</v>
      </c>
      <c r="S14" s="166">
        <f>IF(ISNUMBER(X26), MIN(X27:X300)+V11, "-")</f>
        <v>21.8</v>
      </c>
      <c r="T14" s="166" t="str">
        <f>IF(ISNUMBER(Y26), MIN(Y27:Y300)+V11, "-")</f>
        <v>-</v>
      </c>
      <c r="U14" s="235" t="s">
        <v>93</v>
      </c>
      <c r="AD14" s="608">
        <f t="shared" si="13"/>
        <v>44959.40625</v>
      </c>
      <c r="AE14" s="607">
        <f t="shared" si="14"/>
        <v>22.463999999999999</v>
      </c>
      <c r="AF14" s="196">
        <f t="shared" si="15"/>
        <v>9</v>
      </c>
      <c r="AG14" s="168">
        <f t="shared" si="8"/>
        <v>22.463999999999999</v>
      </c>
      <c r="AH14" s="168" t="str">
        <f t="shared" si="9"/>
        <v>-</v>
      </c>
      <c r="AI14" s="168" t="str">
        <f t="shared" si="10"/>
        <v>-</v>
      </c>
      <c r="AJ14" s="168" t="str">
        <f t="shared" si="11"/>
        <v>-</v>
      </c>
      <c r="AK14" s="198"/>
      <c r="AL14" s="837"/>
      <c r="AM14" s="790">
        <v>44959.407638888886</v>
      </c>
      <c r="AN14" s="789">
        <v>1</v>
      </c>
      <c r="AO14" s="789">
        <v>0</v>
      </c>
      <c r="AP14" s="789">
        <v>3</v>
      </c>
      <c r="AQ14" s="789">
        <v>-0.105172</v>
      </c>
      <c r="AR14" s="789">
        <v>180843</v>
      </c>
      <c r="AS14" s="789">
        <v>138803</v>
      </c>
      <c r="AT14" s="789">
        <v>22.454999999999998</v>
      </c>
      <c r="AV14" s="788">
        <v>44959.407638888886</v>
      </c>
      <c r="AW14" s="787">
        <v>1</v>
      </c>
      <c r="AX14" s="786">
        <v>0</v>
      </c>
      <c r="AY14" s="786">
        <v>3</v>
      </c>
      <c r="AZ14" s="863">
        <v>-0.50560000000000005</v>
      </c>
      <c r="BB14" s="793">
        <f t="shared" si="0"/>
        <v>3</v>
      </c>
      <c r="BC14" s="791">
        <f t="shared" si="1"/>
        <v>-0.105172</v>
      </c>
      <c r="BD14" s="814">
        <v>15</v>
      </c>
      <c r="BE14" s="793">
        <v>5</v>
      </c>
      <c r="BF14" s="819">
        <f t="shared" si="2"/>
        <v>47.497895</v>
      </c>
      <c r="BH14" s="793">
        <f t="shared" si="3"/>
        <v>3</v>
      </c>
      <c r="BI14" s="807">
        <f t="shared" si="4"/>
        <v>-0.50560000000000005</v>
      </c>
      <c r="BJ14" s="814">
        <v>15</v>
      </c>
      <c r="BK14" s="793">
        <v>5</v>
      </c>
      <c r="BL14" s="807">
        <f t="shared" si="5"/>
        <v>47.43</v>
      </c>
      <c r="BQ14" s="797"/>
      <c r="BR14" s="791"/>
      <c r="BS14" s="791"/>
      <c r="BT14" s="791"/>
      <c r="BV14" s="797"/>
      <c r="CA14" s="809"/>
      <c r="CB14" s="803"/>
      <c r="CC14" s="804"/>
      <c r="CD14" s="791"/>
      <c r="CE14" s="791"/>
      <c r="CG14" s="797"/>
      <c r="CI14" s="797"/>
    </row>
    <row r="15" spans="1:87" ht="15" customHeight="1" x14ac:dyDescent="0.25">
      <c r="B15" s="1198"/>
      <c r="C15" s="1199"/>
      <c r="D15" s="1199"/>
      <c r="E15" s="1200"/>
      <c r="F15" s="492"/>
      <c r="G15" s="391">
        <f>AVERAGE(BD_DIAS!C87:C94)</f>
        <v>407.31624549999998</v>
      </c>
      <c r="H15" s="392">
        <f>_xlfn.STDEV.S(BD_DIAS!C87:C94)</f>
        <v>0.3482188240136147</v>
      </c>
      <c r="I15" s="392">
        <f>AVERAGE(BD_DIAS!E87:E94)</f>
        <v>407.08750000000003</v>
      </c>
      <c r="J15" s="393">
        <f>_xlfn.STDEV.S(BD_DIAS!E87:E94)</f>
        <v>0.45493327611230028</v>
      </c>
      <c r="K15" s="131">
        <f t="shared" si="12"/>
        <v>-0.22874549999994542</v>
      </c>
      <c r="M15" s="836" t="s">
        <v>477</v>
      </c>
      <c r="N15" s="517"/>
      <c r="O15" s="504" t="s">
        <v>162</v>
      </c>
      <c r="P15" s="165">
        <f>MAX(U25:U300)</f>
        <v>11</v>
      </c>
      <c r="Q15" s="167">
        <f>IF(ISNUMBER(V26), MAX(V27:V300)+V11, "-")</f>
        <v>22.099999999999998</v>
      </c>
      <c r="R15" s="167">
        <f>IF(ISNUMBER(W26), MAX(W27:W300)+V11, "-")</f>
        <v>22.15</v>
      </c>
      <c r="S15" s="167">
        <f>IF(ISNUMBER(X26), MAX(X27:X300)+V11, "-")</f>
        <v>21.95</v>
      </c>
      <c r="T15" s="167" t="str">
        <f>IF(ISNUMBER(Y26), MAX(Y27:Y300)+V11, "-")</f>
        <v>-</v>
      </c>
      <c r="U15" s="236" t="s">
        <v>92</v>
      </c>
      <c r="AD15" s="608">
        <f t="shared" si="13"/>
        <v>44959.406944444447</v>
      </c>
      <c r="AE15" s="607">
        <f t="shared" si="14"/>
        <v>22.457999999999998</v>
      </c>
      <c r="AF15" s="196">
        <f t="shared" si="15"/>
        <v>9</v>
      </c>
      <c r="AG15" s="168">
        <f t="shared" si="8"/>
        <v>22.457999999999998</v>
      </c>
      <c r="AH15" s="168" t="str">
        <f t="shared" si="9"/>
        <v>-</v>
      </c>
      <c r="AI15" s="168" t="str">
        <f t="shared" si="10"/>
        <v>-</v>
      </c>
      <c r="AJ15" s="168" t="str">
        <f t="shared" si="11"/>
        <v>-</v>
      </c>
      <c r="AK15" s="198"/>
      <c r="AL15" s="837"/>
      <c r="AM15" s="790">
        <v>44959.408333333333</v>
      </c>
      <c r="AN15" s="789">
        <v>1</v>
      </c>
      <c r="AO15" s="789">
        <v>0</v>
      </c>
      <c r="AP15" s="789">
        <v>4</v>
      </c>
      <c r="AQ15" s="789">
        <v>1.1691E-2</v>
      </c>
      <c r="AR15" s="789">
        <v>180847</v>
      </c>
      <c r="AS15" s="789">
        <v>138806</v>
      </c>
      <c r="AT15" s="789">
        <v>22.452000000000002</v>
      </c>
      <c r="AV15" s="788">
        <v>44959.408333333333</v>
      </c>
      <c r="AW15" s="787">
        <v>1</v>
      </c>
      <c r="AX15" s="786">
        <v>0</v>
      </c>
      <c r="AY15" s="786">
        <v>4</v>
      </c>
      <c r="AZ15" s="863">
        <v>4.3030000000000004E-3</v>
      </c>
      <c r="BB15" s="793">
        <f t="shared" si="0"/>
        <v>4</v>
      </c>
      <c r="BC15" s="791">
        <f t="shared" si="1"/>
        <v>1.1691E-2</v>
      </c>
      <c r="BD15" s="814">
        <v>16</v>
      </c>
      <c r="BE15" s="793">
        <v>6</v>
      </c>
      <c r="BF15" s="819">
        <f t="shared" si="2"/>
        <v>47.403449999999999</v>
      </c>
      <c r="BH15" s="793">
        <f t="shared" si="3"/>
        <v>4</v>
      </c>
      <c r="BI15" s="807">
        <f t="shared" si="4"/>
        <v>4.3030000000000004E-3</v>
      </c>
      <c r="BJ15" s="814">
        <v>16</v>
      </c>
      <c r="BK15" s="793">
        <v>6</v>
      </c>
      <c r="BL15" s="807">
        <f t="shared" si="5"/>
        <v>47.64</v>
      </c>
      <c r="BQ15" s="797"/>
      <c r="BR15" s="791"/>
      <c r="BS15" s="791"/>
      <c r="BT15" s="791"/>
      <c r="BV15" s="797"/>
      <c r="CA15" s="809"/>
      <c r="CB15" s="803"/>
      <c r="CC15" s="804"/>
      <c r="CD15" s="791"/>
      <c r="CE15" s="791"/>
      <c r="CG15" s="797"/>
      <c r="CI15" s="797"/>
    </row>
    <row r="16" spans="1:87" ht="15" customHeight="1" thickBot="1" x14ac:dyDescent="0.3">
      <c r="B16" s="1198"/>
      <c r="C16" s="1199"/>
      <c r="D16" s="1199"/>
      <c r="E16" s="1200"/>
      <c r="F16" s="492"/>
      <c r="G16" s="391">
        <f>AVERAGE(BD_DIAS!C95:C102)</f>
        <v>455.72613224999998</v>
      </c>
      <c r="H16" s="392">
        <f>_xlfn.STDEV.S(BD_DIAS!C95:C102)</f>
        <v>0.17505982684602017</v>
      </c>
      <c r="I16" s="392">
        <f>AVERAGE(BD_DIAS!E95:E102)</f>
        <v>455.67500000000001</v>
      </c>
      <c r="J16" s="393">
        <f>_xlfn.STDEV.S(BD_DIAS!E95:E102)</f>
        <v>0.30118812346154822</v>
      </c>
      <c r="K16" s="131">
        <f t="shared" si="12"/>
        <v>-5.1132249999966461E-2</v>
      </c>
      <c r="M16" s="598">
        <f>VALUE(MID(M15,4,8))</f>
        <v>23020200</v>
      </c>
      <c r="N16" s="517"/>
      <c r="O16" s="509"/>
      <c r="P16" s="510"/>
      <c r="Q16" s="237">
        <f>IFERROR(Q15-Q14, "-")</f>
        <v>4.9999999999997158E-2</v>
      </c>
      <c r="R16" s="237">
        <f>IFERROR(R15-R14, "-")</f>
        <v>0.19999999999999929</v>
      </c>
      <c r="S16" s="237">
        <f>IFERROR(S15-S14, "-")</f>
        <v>0.14999999999999858</v>
      </c>
      <c r="T16" s="237" t="str">
        <f>IFERROR(T15-T14, "-")</f>
        <v>-</v>
      </c>
      <c r="U16" s="238" t="s">
        <v>164</v>
      </c>
      <c r="AA16" s="21" t="s">
        <v>319</v>
      </c>
      <c r="AD16" s="608">
        <f t="shared" si="13"/>
        <v>44959.407638888886</v>
      </c>
      <c r="AE16" s="607">
        <f t="shared" si="14"/>
        <v>22.459</v>
      </c>
      <c r="AF16" s="196">
        <f t="shared" si="15"/>
        <v>9</v>
      </c>
      <c r="AG16" s="168">
        <f t="shared" si="8"/>
        <v>22.459</v>
      </c>
      <c r="AH16" s="168" t="str">
        <f t="shared" si="9"/>
        <v>-</v>
      </c>
      <c r="AI16" s="168" t="str">
        <f t="shared" si="10"/>
        <v>-</v>
      </c>
      <c r="AJ16" s="168" t="str">
        <f t="shared" si="11"/>
        <v>-</v>
      </c>
      <c r="AK16" s="198"/>
      <c r="AL16" s="837"/>
      <c r="AM16" s="790">
        <v>44959.408333333333</v>
      </c>
      <c r="AN16" s="789">
        <v>1</v>
      </c>
      <c r="AO16" s="789">
        <v>0</v>
      </c>
      <c r="AP16" s="789">
        <v>5</v>
      </c>
      <c r="AQ16" s="789">
        <v>6.6217999999999999E-2</v>
      </c>
      <c r="AR16" s="789">
        <v>180853</v>
      </c>
      <c r="AS16" s="789">
        <v>138811</v>
      </c>
      <c r="AT16" s="789">
        <v>22.45</v>
      </c>
      <c r="AV16" s="788">
        <v>44959.408333333333</v>
      </c>
      <c r="AW16" s="787">
        <v>1</v>
      </c>
      <c r="AX16" s="786">
        <v>0</v>
      </c>
      <c r="AY16" s="786">
        <v>5</v>
      </c>
      <c r="AZ16" s="863">
        <v>-0.37130000000000002</v>
      </c>
      <c r="BB16" s="793">
        <f t="shared" si="0"/>
        <v>5</v>
      </c>
      <c r="BC16" s="791">
        <f t="shared" si="1"/>
        <v>6.6217999999999999E-2</v>
      </c>
      <c r="BD16" s="814">
        <v>17</v>
      </c>
      <c r="BE16" s="793">
        <v>7</v>
      </c>
      <c r="BF16" s="819">
        <f t="shared" si="2"/>
        <v>47.517975999999997</v>
      </c>
      <c r="BH16" s="793">
        <f t="shared" si="3"/>
        <v>5</v>
      </c>
      <c r="BI16" s="807">
        <f t="shared" si="4"/>
        <v>-0.37130000000000002</v>
      </c>
      <c r="BJ16" s="814">
        <v>17</v>
      </c>
      <c r="BK16" s="793">
        <v>7</v>
      </c>
      <c r="BL16" s="807">
        <f t="shared" si="5"/>
        <v>47.98</v>
      </c>
      <c r="BQ16" s="797"/>
      <c r="BR16" s="791"/>
      <c r="BS16" s="791"/>
      <c r="BT16" s="791"/>
      <c r="BV16" s="797"/>
      <c r="CA16" s="809"/>
      <c r="CB16" s="803"/>
      <c r="CC16" s="804"/>
      <c r="CD16" s="791"/>
      <c r="CE16" s="791"/>
    </row>
    <row r="17" spans="2:85" ht="15.75" customHeight="1" thickBot="1" x14ac:dyDescent="0.3">
      <c r="B17" s="1198"/>
      <c r="C17" s="1199"/>
      <c r="D17" s="1199"/>
      <c r="E17" s="1200"/>
      <c r="F17" s="492"/>
      <c r="G17" s="394">
        <f>AVERAGE(BD_DIAS!C103:C110)</f>
        <v>-0.154864</v>
      </c>
      <c r="H17" s="395">
        <f>_xlfn.STDEV.S(BD_DIAS!C103:C110)</f>
        <v>0.16234061719465914</v>
      </c>
      <c r="I17" s="395">
        <f>AVERAGE(BD_DIAS!E103:E110)</f>
        <v>0.1189925</v>
      </c>
      <c r="J17" s="396">
        <f>_xlfn.STDEV.S(BD_DIAS!E103:E110)</f>
        <v>0.19995944401302981</v>
      </c>
      <c r="K17" s="132">
        <f t="shared" si="12"/>
        <v>0.2738565</v>
      </c>
      <c r="M17" s="597">
        <f>VALUE(MID(G3,4,8))</f>
        <v>23020200</v>
      </c>
      <c r="N17" s="517"/>
      <c r="O17" s="21"/>
      <c r="P17" s="21"/>
      <c r="Q17" s="520" t="s">
        <v>330</v>
      </c>
      <c r="R17" s="487">
        <v>6.8287037037037025E-4</v>
      </c>
      <c r="S17" s="169"/>
      <c r="AD17" s="608">
        <f t="shared" si="13"/>
        <v>44959.407638888886</v>
      </c>
      <c r="AE17" s="607">
        <f t="shared" si="14"/>
        <v>22.454999999999998</v>
      </c>
      <c r="AF17" s="196">
        <f t="shared" si="15"/>
        <v>9</v>
      </c>
      <c r="AG17" s="168">
        <f t="shared" si="8"/>
        <v>22.454999999999998</v>
      </c>
      <c r="AH17" s="168" t="str">
        <f t="shared" si="9"/>
        <v>-</v>
      </c>
      <c r="AI17" s="168" t="str">
        <f t="shared" si="10"/>
        <v>-</v>
      </c>
      <c r="AJ17" s="168" t="str">
        <f t="shared" si="11"/>
        <v>-</v>
      </c>
      <c r="AK17" s="198"/>
      <c r="AL17" s="837"/>
      <c r="AM17" s="790">
        <v>44959.40902777778</v>
      </c>
      <c r="AN17" s="789">
        <v>1</v>
      </c>
      <c r="AO17" s="789">
        <v>0</v>
      </c>
      <c r="AP17" s="789">
        <v>6</v>
      </c>
      <c r="AQ17" s="789">
        <v>0.105196</v>
      </c>
      <c r="AR17" s="789">
        <v>180846</v>
      </c>
      <c r="AS17" s="789">
        <v>138805</v>
      </c>
      <c r="AT17" s="789">
        <v>22.446000000000002</v>
      </c>
      <c r="AV17" s="788">
        <v>44959.40902777778</v>
      </c>
      <c r="AW17" s="787">
        <v>1</v>
      </c>
      <c r="AX17" s="786">
        <v>0</v>
      </c>
      <c r="AY17" s="786">
        <v>6</v>
      </c>
      <c r="AZ17" s="863">
        <v>-0.23580000000000001</v>
      </c>
      <c r="BB17" s="793">
        <f t="shared" si="0"/>
        <v>6</v>
      </c>
      <c r="BC17" s="791">
        <f t="shared" si="1"/>
        <v>0.105196</v>
      </c>
      <c r="BD17" s="814">
        <v>18</v>
      </c>
      <c r="BE17" s="793">
        <v>8</v>
      </c>
      <c r="BF17" s="819">
        <f t="shared" si="2"/>
        <v>47.652104999999999</v>
      </c>
      <c r="BH17" s="793">
        <f t="shared" si="3"/>
        <v>6</v>
      </c>
      <c r="BI17" s="807">
        <f t="shared" si="4"/>
        <v>-0.23580000000000001</v>
      </c>
      <c r="BJ17" s="814">
        <v>18</v>
      </c>
      <c r="BK17" s="793">
        <v>8</v>
      </c>
      <c r="BL17" s="807">
        <f t="shared" si="5"/>
        <v>47.17</v>
      </c>
      <c r="BQ17" s="797"/>
      <c r="BR17" s="791"/>
      <c r="BS17" s="791"/>
      <c r="BT17" s="791"/>
      <c r="BV17" s="797"/>
      <c r="CA17" s="809"/>
      <c r="CB17" s="803"/>
      <c r="CC17" s="804"/>
      <c r="CD17" s="791"/>
      <c r="CE17" s="791"/>
      <c r="CG17" s="802"/>
    </row>
    <row r="18" spans="2:85" ht="15.75" customHeight="1" thickBot="1" x14ac:dyDescent="0.3">
      <c r="B18" s="1198"/>
      <c r="C18" s="1199"/>
      <c r="D18" s="1199"/>
      <c r="E18" s="1200"/>
      <c r="M18" s="626"/>
      <c r="N18" s="517"/>
      <c r="O18" s="21"/>
      <c r="P18" s="519"/>
      <c r="Q18" s="520" t="s">
        <v>297</v>
      </c>
      <c r="R18" s="487">
        <f>P21-R19</f>
        <v>0.402071759262493</v>
      </c>
      <c r="S18" s="169"/>
      <c r="AD18" s="608">
        <f t="shared" si="13"/>
        <v>44959.408333333333</v>
      </c>
      <c r="AE18" s="607">
        <f t="shared" si="14"/>
        <v>22.452000000000002</v>
      </c>
      <c r="AF18" s="196">
        <f t="shared" si="15"/>
        <v>9</v>
      </c>
      <c r="AG18" s="168">
        <f t="shared" si="8"/>
        <v>22.452000000000002</v>
      </c>
      <c r="AH18" s="168" t="str">
        <f t="shared" si="9"/>
        <v>-</v>
      </c>
      <c r="AI18" s="168" t="str">
        <f t="shared" si="10"/>
        <v>-</v>
      </c>
      <c r="AJ18" s="168" t="str">
        <f t="shared" si="11"/>
        <v>-</v>
      </c>
      <c r="AK18" s="198"/>
      <c r="AL18" s="837"/>
      <c r="AM18" s="790">
        <v>44959.40902777778</v>
      </c>
      <c r="AN18" s="789">
        <v>1</v>
      </c>
      <c r="AO18" s="789">
        <v>0</v>
      </c>
      <c r="AP18" s="789">
        <v>7</v>
      </c>
      <c r="AQ18" s="789">
        <v>-1.1686999999999999E-2</v>
      </c>
      <c r="AR18" s="789">
        <v>180850</v>
      </c>
      <c r="AS18" s="789">
        <v>138808</v>
      </c>
      <c r="AT18" s="789">
        <v>22.437999999999999</v>
      </c>
      <c r="AV18" s="788">
        <v>44959.40902777778</v>
      </c>
      <c r="AW18" s="787">
        <v>1</v>
      </c>
      <c r="AX18" s="786">
        <v>0</v>
      </c>
      <c r="AY18" s="786">
        <v>7</v>
      </c>
      <c r="AZ18" s="863">
        <v>-0.23580000000000001</v>
      </c>
      <c r="BB18" s="793">
        <f t="shared" si="0"/>
        <v>7</v>
      </c>
      <c r="BC18" s="791">
        <f t="shared" si="1"/>
        <v>-1.1686999999999999E-2</v>
      </c>
      <c r="BD18" s="814">
        <v>21</v>
      </c>
      <c r="BE18" s="793">
        <v>1</v>
      </c>
      <c r="BF18" s="819">
        <f t="shared" si="2"/>
        <v>94.584254000000001</v>
      </c>
      <c r="BH18" s="793">
        <f t="shared" si="3"/>
        <v>7</v>
      </c>
      <c r="BI18" s="807">
        <f t="shared" si="4"/>
        <v>-0.23580000000000001</v>
      </c>
      <c r="BJ18" s="814">
        <v>21</v>
      </c>
      <c r="BK18" s="793">
        <v>1</v>
      </c>
      <c r="BL18" s="807">
        <f t="shared" si="5"/>
        <v>94.08</v>
      </c>
      <c r="BQ18" s="797"/>
      <c r="BR18" s="791"/>
      <c r="BS18" s="791"/>
      <c r="BT18" s="791"/>
      <c r="BV18" s="797"/>
      <c r="CA18" s="809"/>
      <c r="CB18" s="803"/>
      <c r="CC18" s="804"/>
      <c r="CD18" s="791"/>
      <c r="CE18" s="791"/>
    </row>
    <row r="19" spans="2:85" ht="15.75" customHeight="1" thickBot="1" x14ac:dyDescent="0.3">
      <c r="B19" s="1198"/>
      <c r="C19" s="1199"/>
      <c r="D19" s="1199"/>
      <c r="E19" s="1200"/>
      <c r="G19" s="296" t="s">
        <v>0</v>
      </c>
      <c r="I19" s="1183" t="s">
        <v>9</v>
      </c>
      <c r="J19" s="1184"/>
      <c r="K19" s="1185"/>
      <c r="N19" s="517"/>
      <c r="O19" s="21"/>
      <c r="P19" s="21"/>
      <c r="Q19" s="520" t="s">
        <v>331</v>
      </c>
      <c r="R19" s="487">
        <v>7.0601851851851847E-4</v>
      </c>
      <c r="S19" s="169"/>
      <c r="AD19" s="608">
        <f t="shared" si="13"/>
        <v>44959.408333333333</v>
      </c>
      <c r="AE19" s="607">
        <f t="shared" si="14"/>
        <v>22.45</v>
      </c>
      <c r="AF19" s="196">
        <f t="shared" si="15"/>
        <v>9</v>
      </c>
      <c r="AG19" s="168">
        <f t="shared" si="8"/>
        <v>22.45</v>
      </c>
      <c r="AH19" s="168" t="str">
        <f t="shared" si="9"/>
        <v>-</v>
      </c>
      <c r="AI19" s="168" t="str">
        <f t="shared" si="10"/>
        <v>-</v>
      </c>
      <c r="AJ19" s="168" t="str">
        <f t="shared" si="11"/>
        <v>-</v>
      </c>
      <c r="AK19" s="198"/>
      <c r="AL19" s="837"/>
      <c r="AM19" s="790">
        <v>44959.409722222219</v>
      </c>
      <c r="AN19" s="789">
        <v>1</v>
      </c>
      <c r="AO19" s="789">
        <v>0</v>
      </c>
      <c r="AP19" s="789">
        <v>8</v>
      </c>
      <c r="AQ19" s="789">
        <v>5.0647999999999999E-2</v>
      </c>
      <c r="AR19" s="789">
        <v>180853</v>
      </c>
      <c r="AS19" s="789">
        <v>138810</v>
      </c>
      <c r="AT19" s="789">
        <v>22.431999999999999</v>
      </c>
      <c r="AV19" s="788">
        <v>44959.409722222219</v>
      </c>
      <c r="AW19" s="787">
        <v>1</v>
      </c>
      <c r="AX19" s="786">
        <v>0</v>
      </c>
      <c r="AY19" s="786">
        <v>8</v>
      </c>
      <c r="AZ19" s="863">
        <v>-0.23580000000000001</v>
      </c>
      <c r="BB19" s="793">
        <f t="shared" si="0"/>
        <v>8</v>
      </c>
      <c r="BC19" s="791">
        <f t="shared" si="1"/>
        <v>5.0647999999999999E-2</v>
      </c>
      <c r="BD19" s="814">
        <v>22</v>
      </c>
      <c r="BE19" s="793">
        <v>2</v>
      </c>
      <c r="BF19" s="819">
        <f t="shared" si="2"/>
        <v>94.597089999999994</v>
      </c>
      <c r="BH19" s="793">
        <f t="shared" si="3"/>
        <v>8</v>
      </c>
      <c r="BI19" s="807">
        <f t="shared" si="4"/>
        <v>-0.23580000000000001</v>
      </c>
      <c r="BJ19" s="814">
        <v>22</v>
      </c>
      <c r="BK19" s="793">
        <v>2</v>
      </c>
      <c r="BL19" s="807">
        <f t="shared" si="5"/>
        <v>94.16</v>
      </c>
      <c r="BQ19" s="797"/>
      <c r="BR19" s="791"/>
      <c r="BS19" s="791"/>
      <c r="BT19" s="791"/>
      <c r="BV19" s="797"/>
      <c r="CA19" s="809"/>
      <c r="CB19" s="803"/>
      <c r="CC19" s="804"/>
      <c r="CD19" s="791"/>
      <c r="CE19" s="791"/>
    </row>
    <row r="20" spans="2:85" ht="15.75" customHeight="1" thickBot="1" x14ac:dyDescent="0.3">
      <c r="B20" s="1198"/>
      <c r="C20" s="1199"/>
      <c r="D20" s="1199"/>
      <c r="E20" s="1200"/>
      <c r="F20" s="492"/>
      <c r="G20" s="135">
        <f>CORREL(I6:I17,G6:G17)</f>
        <v>0.99999907453234782</v>
      </c>
      <c r="I20" s="1211">
        <f>SLOPE(I6:I17,G6:G17)</f>
        <v>0.99962735577318051</v>
      </c>
      <c r="J20" s="1212"/>
      <c r="K20" s="1213"/>
      <c r="N20" s="517"/>
      <c r="O20" s="522" t="s">
        <v>285</v>
      </c>
      <c r="P20" s="231">
        <f>AD5</f>
        <v>44959.402777777781</v>
      </c>
      <c r="Q20" s="520" t="s">
        <v>299</v>
      </c>
      <c r="R20" s="487">
        <f>P22+R17</f>
        <v>0.49582175925796573</v>
      </c>
      <c r="S20" s="523" t="s">
        <v>302</v>
      </c>
      <c r="AD20" s="608">
        <f t="shared" si="13"/>
        <v>44959.40902777778</v>
      </c>
      <c r="AE20" s="607">
        <f t="shared" si="14"/>
        <v>22.446000000000002</v>
      </c>
      <c r="AF20" s="196">
        <f t="shared" si="15"/>
        <v>9</v>
      </c>
      <c r="AG20" s="168">
        <f t="shared" si="8"/>
        <v>22.446000000000002</v>
      </c>
      <c r="AH20" s="168" t="str">
        <f t="shared" si="9"/>
        <v>-</v>
      </c>
      <c r="AI20" s="168" t="str">
        <f t="shared" si="10"/>
        <v>-</v>
      </c>
      <c r="AJ20" s="168" t="str">
        <f t="shared" si="11"/>
        <v>-</v>
      </c>
      <c r="AK20" s="198"/>
      <c r="AL20" s="837"/>
      <c r="AM20" s="790">
        <v>44959.410416666666</v>
      </c>
      <c r="AN20" s="789">
        <v>1</v>
      </c>
      <c r="AO20" s="789">
        <v>1</v>
      </c>
      <c r="AP20" s="789" t="s">
        <v>469</v>
      </c>
      <c r="AQ20" s="789">
        <v>14.892388</v>
      </c>
      <c r="AR20" s="789">
        <v>180804</v>
      </c>
      <c r="AS20" s="789">
        <v>138818</v>
      </c>
      <c r="AT20" s="789">
        <v>22.425999999999998</v>
      </c>
      <c r="AV20" s="788">
        <v>44959.410416666666</v>
      </c>
      <c r="AW20" s="787">
        <v>1</v>
      </c>
      <c r="AX20" s="786">
        <v>1</v>
      </c>
      <c r="AY20" s="786" t="s">
        <v>469</v>
      </c>
      <c r="AZ20" s="863">
        <v>14.47</v>
      </c>
      <c r="BB20" s="793" t="str">
        <f t="shared" si="0"/>
        <v>--</v>
      </c>
      <c r="BC20" s="791">
        <f t="shared" si="1"/>
        <v>14.892388</v>
      </c>
      <c r="BD20" s="814">
        <v>23</v>
      </c>
      <c r="BE20" s="793">
        <v>3</v>
      </c>
      <c r="BF20" s="819">
        <f t="shared" si="2"/>
        <v>94.691946999999999</v>
      </c>
      <c r="BH20" s="793" t="str">
        <f t="shared" si="3"/>
        <v>--</v>
      </c>
      <c r="BI20" s="807">
        <f t="shared" si="4"/>
        <v>14.47</v>
      </c>
      <c r="BJ20" s="814">
        <v>23</v>
      </c>
      <c r="BK20" s="793">
        <v>3</v>
      </c>
      <c r="BL20" s="807">
        <f t="shared" si="5"/>
        <v>94.37</v>
      </c>
      <c r="BQ20" s="797"/>
      <c r="BR20" s="791"/>
      <c r="BS20" s="791"/>
      <c r="BT20" s="791"/>
      <c r="BV20" s="797"/>
      <c r="CA20" s="809"/>
      <c r="CB20" s="803"/>
      <c r="CC20" s="804"/>
      <c r="CD20" s="791"/>
      <c r="CE20" s="791"/>
    </row>
    <row r="21" spans="2:85" ht="15.75" customHeight="1" thickBot="1" x14ac:dyDescent="0.3">
      <c r="B21" s="1198"/>
      <c r="C21" s="1199"/>
      <c r="D21" s="1199"/>
      <c r="E21" s="1200"/>
      <c r="F21" s="492"/>
      <c r="N21" s="517"/>
      <c r="O21" s="525" t="s">
        <v>284</v>
      </c>
      <c r="P21" s="232">
        <f>MIN(AD5:AD300)-INT(P20)</f>
        <v>0.40277777778101154</v>
      </c>
      <c r="Q21" s="21"/>
      <c r="R21" s="612">
        <f>MIN(P27:P300)</f>
        <v>0.40243055555555557</v>
      </c>
      <c r="S21" s="526" t="s">
        <v>268</v>
      </c>
      <c r="AD21" s="608">
        <f t="shared" si="13"/>
        <v>44959.40902777778</v>
      </c>
      <c r="AE21" s="607">
        <f t="shared" si="14"/>
        <v>22.437999999999999</v>
      </c>
      <c r="AF21" s="196">
        <f t="shared" si="15"/>
        <v>9</v>
      </c>
      <c r="AG21" s="168">
        <f t="shared" si="8"/>
        <v>22.437999999999999</v>
      </c>
      <c r="AH21" s="168" t="str">
        <f t="shared" si="9"/>
        <v>-</v>
      </c>
      <c r="AI21" s="168" t="str">
        <f t="shared" si="10"/>
        <v>-</v>
      </c>
      <c r="AJ21" s="168" t="str">
        <f t="shared" si="11"/>
        <v>-</v>
      </c>
      <c r="AK21" s="198"/>
      <c r="AL21" s="837"/>
      <c r="AM21" s="790">
        <v>44959.410416666666</v>
      </c>
      <c r="AN21" s="789">
        <v>1</v>
      </c>
      <c r="AO21" s="789">
        <v>1</v>
      </c>
      <c r="AP21" s="789" t="s">
        <v>469</v>
      </c>
      <c r="AQ21" s="789">
        <v>18.784828000000001</v>
      </c>
      <c r="AR21" s="789">
        <v>180868</v>
      </c>
      <c r="AS21" s="789">
        <v>138755</v>
      </c>
      <c r="AT21" s="789">
        <v>22.423999999999999</v>
      </c>
      <c r="AV21" s="788">
        <v>44959.410416666666</v>
      </c>
      <c r="AW21" s="787">
        <v>1</v>
      </c>
      <c r="AX21" s="786">
        <v>1</v>
      </c>
      <c r="AY21" s="786" t="s">
        <v>469</v>
      </c>
      <c r="AZ21" s="863">
        <v>19.63</v>
      </c>
      <c r="BB21" s="793" t="str">
        <f t="shared" si="0"/>
        <v>--</v>
      </c>
      <c r="BC21" s="791">
        <f t="shared" si="1"/>
        <v>18.784828000000001</v>
      </c>
      <c r="BD21" s="814">
        <v>24</v>
      </c>
      <c r="BE21" s="793">
        <v>4</v>
      </c>
      <c r="BF21" s="819">
        <f t="shared" si="2"/>
        <v>94.612244000000004</v>
      </c>
      <c r="BH21" s="793" t="str">
        <f t="shared" si="3"/>
        <v>--</v>
      </c>
      <c r="BI21" s="807">
        <f t="shared" si="4"/>
        <v>19.63</v>
      </c>
      <c r="BJ21" s="814">
        <v>24</v>
      </c>
      <c r="BK21" s="793">
        <v>4</v>
      </c>
      <c r="BL21" s="807">
        <f t="shared" si="5"/>
        <v>94.4</v>
      </c>
      <c r="BQ21" s="797"/>
      <c r="BR21" s="791"/>
      <c r="BS21" s="791"/>
      <c r="BT21" s="791"/>
      <c r="BV21" s="797"/>
      <c r="CA21" s="809"/>
      <c r="CB21" s="803"/>
      <c r="CC21" s="804"/>
      <c r="CD21" s="791"/>
      <c r="CE21" s="791"/>
    </row>
    <row r="22" spans="2:85" ht="15.75" customHeight="1" thickBot="1" x14ac:dyDescent="0.3">
      <c r="B22" s="1198"/>
      <c r="C22" s="1199"/>
      <c r="D22" s="1199"/>
      <c r="E22" s="1200"/>
      <c r="F22" s="492"/>
      <c r="G22" s="296" t="s">
        <v>1</v>
      </c>
      <c r="I22" s="1183" t="s">
        <v>10</v>
      </c>
      <c r="J22" s="1184"/>
      <c r="K22" s="1185"/>
      <c r="N22" s="517"/>
      <c r="O22" s="530" t="s">
        <v>283</v>
      </c>
      <c r="P22" s="233">
        <f>MAX(AD5:AD300)-INT(P20)</f>
        <v>0.49513888888759539</v>
      </c>
      <c r="Q22" s="21"/>
      <c r="R22" s="398">
        <f>MAX(P27:P300)</f>
        <v>0.49618055555555557</v>
      </c>
      <c r="S22" s="531" t="s">
        <v>269</v>
      </c>
      <c r="AD22" s="608">
        <f t="shared" si="13"/>
        <v>44959.409722222219</v>
      </c>
      <c r="AE22" s="607">
        <f t="shared" si="14"/>
        <v>22.431999999999999</v>
      </c>
      <c r="AF22" s="196">
        <f t="shared" si="15"/>
        <v>9</v>
      </c>
      <c r="AG22" s="168">
        <f t="shared" si="8"/>
        <v>22.431999999999999</v>
      </c>
      <c r="AH22" s="168" t="str">
        <f t="shared" si="9"/>
        <v>-</v>
      </c>
      <c r="AI22" s="168" t="str">
        <f t="shared" si="10"/>
        <v>-</v>
      </c>
      <c r="AJ22" s="168" t="str">
        <f t="shared" si="11"/>
        <v>-</v>
      </c>
      <c r="AK22" s="198"/>
      <c r="AL22" s="837"/>
      <c r="AM22" s="790">
        <v>44959.411111111112</v>
      </c>
      <c r="AN22" s="789">
        <v>1</v>
      </c>
      <c r="AO22" s="789">
        <v>1</v>
      </c>
      <c r="AP22" s="789" t="s">
        <v>469</v>
      </c>
      <c r="AQ22" s="789">
        <v>25.825738000000001</v>
      </c>
      <c r="AR22" s="789">
        <v>180744</v>
      </c>
      <c r="AS22" s="789">
        <v>138814</v>
      </c>
      <c r="AT22" s="789">
        <v>22.420999999999999</v>
      </c>
      <c r="AV22" s="788">
        <v>44959.411111111112</v>
      </c>
      <c r="AW22" s="787">
        <v>1</v>
      </c>
      <c r="AX22" s="786">
        <v>1</v>
      </c>
      <c r="AY22" s="786" t="s">
        <v>469</v>
      </c>
      <c r="AZ22" s="863">
        <v>26.56</v>
      </c>
      <c r="BB22" s="793" t="str">
        <f t="shared" si="0"/>
        <v>--</v>
      </c>
      <c r="BC22" s="791">
        <f t="shared" si="1"/>
        <v>25.825738000000001</v>
      </c>
      <c r="BD22" s="814">
        <v>25</v>
      </c>
      <c r="BE22" s="793">
        <v>5</v>
      </c>
      <c r="BF22" s="819">
        <f t="shared" si="2"/>
        <v>94.306469000000007</v>
      </c>
      <c r="BH22" s="793" t="str">
        <f t="shared" si="3"/>
        <v>--</v>
      </c>
      <c r="BI22" s="807">
        <f t="shared" si="4"/>
        <v>26.56</v>
      </c>
      <c r="BJ22" s="814">
        <v>25</v>
      </c>
      <c r="BK22" s="793">
        <v>5</v>
      </c>
      <c r="BL22" s="807">
        <f t="shared" si="5"/>
        <v>94.13</v>
      </c>
      <c r="BQ22" s="797"/>
      <c r="BR22" s="791"/>
      <c r="BS22" s="791"/>
      <c r="BT22" s="791"/>
      <c r="BV22" s="797"/>
      <c r="CA22" s="809"/>
      <c r="CB22" s="803"/>
      <c r="CC22" s="804"/>
      <c r="CD22" s="791"/>
      <c r="CE22" s="791"/>
    </row>
    <row r="23" spans="2:85" ht="15.75" customHeight="1" thickBot="1" x14ac:dyDescent="0.3">
      <c r="B23" s="1201"/>
      <c r="C23" s="1202"/>
      <c r="D23" s="1202"/>
      <c r="E23" s="1203"/>
      <c r="F23" s="492"/>
      <c r="G23" s="135">
        <f>LINEST(I6:I17,G6:G17,0,FALSE)</f>
        <v>0.99932457570192323</v>
      </c>
      <c r="I23" s="1211">
        <f>INTERCEPT(I6:I17,G6:G17)</f>
        <v>-9.6778639149249557E-2</v>
      </c>
      <c r="J23" s="1212"/>
      <c r="K23" s="1213"/>
      <c r="N23" s="517"/>
      <c r="O23" s="21"/>
      <c r="P23" s="533"/>
      <c r="Q23" s="21"/>
      <c r="R23" s="479">
        <f>IF(INT(P20)=O27, P20, O27)</f>
        <v>44959.402777777781</v>
      </c>
      <c r="S23" s="531" t="s">
        <v>301</v>
      </c>
      <c r="AD23" s="608">
        <f t="shared" si="13"/>
        <v>44959.410416666666</v>
      </c>
      <c r="AE23" s="607">
        <f t="shared" si="14"/>
        <v>22.425999999999998</v>
      </c>
      <c r="AF23" s="196">
        <f t="shared" si="15"/>
        <v>9</v>
      </c>
      <c r="AG23" s="168">
        <f t="shared" si="8"/>
        <v>22.425999999999998</v>
      </c>
      <c r="AH23" s="168" t="str">
        <f t="shared" si="9"/>
        <v>-</v>
      </c>
      <c r="AI23" s="168" t="str">
        <f t="shared" si="10"/>
        <v>-</v>
      </c>
      <c r="AJ23" s="168" t="str">
        <f t="shared" si="11"/>
        <v>-</v>
      </c>
      <c r="AK23" s="198"/>
      <c r="AL23" s="837"/>
      <c r="AM23" s="790">
        <v>44959.411111111112</v>
      </c>
      <c r="AN23" s="789">
        <v>1</v>
      </c>
      <c r="AO23" s="789">
        <v>1</v>
      </c>
      <c r="AP23" s="789" t="s">
        <v>469</v>
      </c>
      <c r="AQ23" s="789">
        <v>33.133290000000002</v>
      </c>
      <c r="AR23" s="789">
        <v>180857</v>
      </c>
      <c r="AS23" s="789">
        <v>138703</v>
      </c>
      <c r="AT23" s="789">
        <v>22.414999999999999</v>
      </c>
      <c r="AV23" s="788">
        <v>44959.411111111112</v>
      </c>
      <c r="AW23" s="787">
        <v>1</v>
      </c>
      <c r="AX23" s="786">
        <v>1</v>
      </c>
      <c r="AY23" s="786" t="s">
        <v>469</v>
      </c>
      <c r="AZ23" s="863">
        <v>34.36</v>
      </c>
      <c r="BB23" s="793" t="str">
        <f t="shared" si="0"/>
        <v>--</v>
      </c>
      <c r="BC23" s="791">
        <f t="shared" si="1"/>
        <v>33.133290000000002</v>
      </c>
      <c r="BD23" s="814">
        <v>26</v>
      </c>
      <c r="BE23" s="793">
        <v>6</v>
      </c>
      <c r="BF23" s="819">
        <f t="shared" si="2"/>
        <v>94.123063999999999</v>
      </c>
      <c r="BH23" s="793" t="str">
        <f t="shared" si="3"/>
        <v>--</v>
      </c>
      <c r="BI23" s="807">
        <f t="shared" si="4"/>
        <v>34.36</v>
      </c>
      <c r="BJ23" s="814">
        <v>26</v>
      </c>
      <c r="BK23" s="793">
        <v>6</v>
      </c>
      <c r="BL23" s="807">
        <f t="shared" si="5"/>
        <v>94.21</v>
      </c>
      <c r="BQ23" s="797"/>
      <c r="BR23" s="791"/>
      <c r="BS23" s="791"/>
      <c r="BT23" s="791"/>
      <c r="BV23" s="797"/>
      <c r="CA23" s="809"/>
      <c r="CB23" s="803"/>
      <c r="CC23" s="804"/>
      <c r="CD23" s="791"/>
      <c r="CE23" s="791"/>
    </row>
    <row r="24" spans="2:85" x14ac:dyDescent="0.25">
      <c r="B24" s="169"/>
      <c r="C24" s="169"/>
      <c r="D24" s="169"/>
      <c r="E24" s="169"/>
      <c r="N24" s="517"/>
      <c r="O24" s="21"/>
      <c r="P24" s="570"/>
      <c r="Q24" s="21"/>
      <c r="S24" s="169"/>
      <c r="AD24" s="608">
        <f t="shared" si="13"/>
        <v>44959.410416666666</v>
      </c>
      <c r="AE24" s="607">
        <f t="shared" si="14"/>
        <v>22.423999999999999</v>
      </c>
      <c r="AF24" s="196">
        <f t="shared" si="15"/>
        <v>9</v>
      </c>
      <c r="AG24" s="168">
        <f t="shared" si="8"/>
        <v>22.423999999999999</v>
      </c>
      <c r="AH24" s="168" t="str">
        <f t="shared" si="9"/>
        <v>-</v>
      </c>
      <c r="AI24" s="168" t="str">
        <f t="shared" si="10"/>
        <v>-</v>
      </c>
      <c r="AJ24" s="168" t="str">
        <f t="shared" si="11"/>
        <v>-</v>
      </c>
      <c r="AK24" s="198"/>
      <c r="AL24" s="837"/>
      <c r="AM24" s="790">
        <v>44959.411805555559</v>
      </c>
      <c r="AN24" s="789">
        <v>1</v>
      </c>
      <c r="AO24" s="789">
        <v>1</v>
      </c>
      <c r="AP24" s="789" t="s">
        <v>469</v>
      </c>
      <c r="AQ24" s="789">
        <v>38.383974000000002</v>
      </c>
      <c r="AR24" s="789">
        <v>180694</v>
      </c>
      <c r="AS24" s="789">
        <v>138807</v>
      </c>
      <c r="AT24" s="789">
        <v>22.411000000000001</v>
      </c>
      <c r="AV24" s="788">
        <v>44959.411805555559</v>
      </c>
      <c r="AW24" s="787">
        <v>1</v>
      </c>
      <c r="AX24" s="786">
        <v>1</v>
      </c>
      <c r="AY24" s="786" t="s">
        <v>469</v>
      </c>
      <c r="AZ24" s="863">
        <v>39.58</v>
      </c>
      <c r="BB24" s="793" t="str">
        <f t="shared" si="0"/>
        <v>--</v>
      </c>
      <c r="BC24" s="791">
        <f t="shared" si="1"/>
        <v>38.383974000000002</v>
      </c>
      <c r="BD24" s="814">
        <v>27</v>
      </c>
      <c r="BE24" s="793">
        <v>7</v>
      </c>
      <c r="BF24" s="819">
        <f t="shared" si="2"/>
        <v>94.256354999999999</v>
      </c>
      <c r="BH24" s="793" t="str">
        <f t="shared" si="3"/>
        <v>--</v>
      </c>
      <c r="BI24" s="807">
        <f t="shared" si="4"/>
        <v>39.58</v>
      </c>
      <c r="BJ24" s="814">
        <v>27</v>
      </c>
      <c r="BK24" s="793">
        <v>7</v>
      </c>
      <c r="BL24" s="807">
        <f t="shared" si="5"/>
        <v>94.17</v>
      </c>
      <c r="BQ24" s="797"/>
      <c r="BR24" s="791"/>
      <c r="BS24" s="791"/>
      <c r="BT24" s="791"/>
      <c r="BV24" s="797"/>
      <c r="CA24" s="809"/>
      <c r="CB24" s="803"/>
      <c r="CC24" s="804"/>
      <c r="CD24" s="791"/>
      <c r="CE24" s="791"/>
    </row>
    <row r="25" spans="2:85" ht="15.75" customHeight="1" x14ac:dyDescent="0.25">
      <c r="B25" s="169" t="s">
        <v>189</v>
      </c>
      <c r="C25" s="125"/>
      <c r="D25" s="125"/>
      <c r="E25" s="169"/>
      <c r="G25" s="571" t="s">
        <v>203</v>
      </c>
      <c r="H25" s="572"/>
      <c r="I25" s="572"/>
      <c r="J25" s="573"/>
      <c r="N25" s="574"/>
      <c r="O25" s="534" t="s">
        <v>22</v>
      </c>
      <c r="P25" s="535" t="s">
        <v>96</v>
      </c>
      <c r="Q25" s="534" t="s">
        <v>54</v>
      </c>
      <c r="R25" s="534" t="s">
        <v>21</v>
      </c>
      <c r="S25" s="534" t="s">
        <v>53</v>
      </c>
      <c r="T25" s="534" t="s">
        <v>15</v>
      </c>
      <c r="AD25" s="608">
        <f t="shared" si="13"/>
        <v>44959.411111111112</v>
      </c>
      <c r="AE25" s="607">
        <f t="shared" si="14"/>
        <v>22.420999999999999</v>
      </c>
      <c r="AF25" s="196">
        <f t="shared" si="15"/>
        <v>9</v>
      </c>
      <c r="AG25" s="168">
        <f t="shared" si="8"/>
        <v>22.420999999999999</v>
      </c>
      <c r="AH25" s="168" t="str">
        <f t="shared" si="9"/>
        <v>-</v>
      </c>
      <c r="AI25" s="168" t="str">
        <f t="shared" si="10"/>
        <v>-</v>
      </c>
      <c r="AJ25" s="168" t="str">
        <f t="shared" si="11"/>
        <v>-</v>
      </c>
      <c r="AK25" s="198"/>
      <c r="AL25" s="837"/>
      <c r="AM25" s="790">
        <v>44959.411805555559</v>
      </c>
      <c r="AN25" s="789">
        <v>1</v>
      </c>
      <c r="AO25" s="789">
        <v>1</v>
      </c>
      <c r="AP25" s="789" t="s">
        <v>469</v>
      </c>
      <c r="AQ25" s="789">
        <v>41.478378999999997</v>
      </c>
      <c r="AR25" s="789">
        <v>180851</v>
      </c>
      <c r="AS25" s="789">
        <v>138680</v>
      </c>
      <c r="AT25" s="789">
        <v>22.408000000000001</v>
      </c>
      <c r="AV25" s="788">
        <v>44959.411805555559</v>
      </c>
      <c r="AW25" s="787">
        <v>1</v>
      </c>
      <c r="AX25" s="786">
        <v>1</v>
      </c>
      <c r="AY25" s="786" t="s">
        <v>469</v>
      </c>
      <c r="AZ25" s="863">
        <v>41.87</v>
      </c>
      <c r="BB25" s="793" t="str">
        <f t="shared" si="0"/>
        <v>--</v>
      </c>
      <c r="BC25" s="791">
        <f t="shared" si="1"/>
        <v>41.478378999999997</v>
      </c>
      <c r="BD25" s="814">
        <v>28</v>
      </c>
      <c r="BE25" s="793">
        <v>8</v>
      </c>
      <c r="BF25" s="819">
        <f t="shared" si="2"/>
        <v>94.510850000000005</v>
      </c>
      <c r="BH25" s="793" t="str">
        <f t="shared" si="3"/>
        <v>--</v>
      </c>
      <c r="BI25" s="807">
        <f t="shared" si="4"/>
        <v>41.87</v>
      </c>
      <c r="BJ25" s="814">
        <v>28</v>
      </c>
      <c r="BK25" s="793">
        <v>8</v>
      </c>
      <c r="BL25" s="807">
        <f t="shared" si="5"/>
        <v>94.14</v>
      </c>
      <c r="BQ25" s="797"/>
      <c r="BR25" s="791"/>
      <c r="BS25" s="791"/>
      <c r="BT25" s="791"/>
      <c r="BV25" s="797"/>
      <c r="CA25" s="809"/>
      <c r="CB25" s="803"/>
      <c r="CC25" s="804"/>
      <c r="CD25" s="791"/>
      <c r="CE25" s="791"/>
    </row>
    <row r="26" spans="2:85" x14ac:dyDescent="0.25">
      <c r="B26" s="169"/>
      <c r="C26" s="297" t="s">
        <v>184</v>
      </c>
      <c r="D26" s="125"/>
      <c r="E26" s="169"/>
      <c r="F26" s="169"/>
      <c r="G26" s="575" t="s">
        <v>194</v>
      </c>
      <c r="H26" s="576" t="s">
        <v>196</v>
      </c>
      <c r="I26" s="576" t="s">
        <v>198</v>
      </c>
      <c r="J26" s="576" t="s">
        <v>200</v>
      </c>
      <c r="N26" s="517"/>
      <c r="O26" s="536" t="s">
        <v>95</v>
      </c>
      <c r="P26" s="537" t="s">
        <v>95</v>
      </c>
      <c r="Q26" s="536" t="s">
        <v>94</v>
      </c>
      <c r="R26" s="538"/>
      <c r="S26" s="536" t="s">
        <v>94</v>
      </c>
      <c r="T26" s="536"/>
      <c r="U26" s="195"/>
      <c r="V26" s="224">
        <f>IFERROR(AVERAGE(V27:V300), "-")</f>
        <v>21.880952380952383</v>
      </c>
      <c r="W26" s="224">
        <f>IFERROR(AVERAGE(W27:W300), "-")</f>
        <v>21.837499999999995</v>
      </c>
      <c r="X26" s="224">
        <f>IFERROR(AVERAGE(X27:X300), "-")</f>
        <v>21.668181818181822</v>
      </c>
      <c r="Y26" s="239" t="str">
        <f>IFERROR(AVERAGE(Y27:Y300), "-")</f>
        <v>-</v>
      </c>
      <c r="Z26" s="225" t="s">
        <v>97</v>
      </c>
      <c r="AD26" s="608">
        <f t="shared" si="13"/>
        <v>44959.411111111112</v>
      </c>
      <c r="AE26" s="607">
        <f t="shared" si="14"/>
        <v>22.414999999999999</v>
      </c>
      <c r="AF26" s="196">
        <f t="shared" si="15"/>
        <v>9</v>
      </c>
      <c r="AG26" s="168">
        <f t="shared" si="8"/>
        <v>22.414999999999999</v>
      </c>
      <c r="AH26" s="168" t="str">
        <f t="shared" si="9"/>
        <v>-</v>
      </c>
      <c r="AI26" s="168" t="str">
        <f t="shared" si="10"/>
        <v>-</v>
      </c>
      <c r="AJ26" s="168" t="str">
        <f t="shared" si="11"/>
        <v>-</v>
      </c>
      <c r="AK26" s="198"/>
      <c r="AL26" s="837"/>
      <c r="AM26" s="790">
        <v>44959.412499999999</v>
      </c>
      <c r="AN26" s="789">
        <v>1</v>
      </c>
      <c r="AO26" s="789">
        <v>1</v>
      </c>
      <c r="AP26" s="789" t="s">
        <v>469</v>
      </c>
      <c r="AQ26" s="789">
        <v>43.011488</v>
      </c>
      <c r="AR26" s="789">
        <v>180682</v>
      </c>
      <c r="AS26" s="789">
        <v>138807</v>
      </c>
      <c r="AT26" s="789">
        <v>22.405000000000001</v>
      </c>
      <c r="AV26" s="788">
        <v>44959.412499999999</v>
      </c>
      <c r="AW26" s="787">
        <v>1</v>
      </c>
      <c r="AX26" s="786">
        <v>1</v>
      </c>
      <c r="AY26" s="786" t="s">
        <v>469</v>
      </c>
      <c r="AZ26" s="863">
        <v>43.29</v>
      </c>
      <c r="BB26" s="793" t="str">
        <f t="shared" si="0"/>
        <v>--</v>
      </c>
      <c r="BC26" s="791">
        <f t="shared" si="1"/>
        <v>43.011488</v>
      </c>
      <c r="BD26" s="814">
        <v>31</v>
      </c>
      <c r="BE26" s="793">
        <v>1</v>
      </c>
      <c r="BF26" s="819">
        <f t="shared" si="2"/>
        <v>127.94929999999999</v>
      </c>
      <c r="BH26" s="793" t="str">
        <f t="shared" si="3"/>
        <v>--</v>
      </c>
      <c r="BI26" s="807">
        <f t="shared" si="4"/>
        <v>43.29</v>
      </c>
      <c r="BJ26" s="814">
        <v>31</v>
      </c>
      <c r="BK26" s="793">
        <v>1</v>
      </c>
      <c r="BL26" s="807">
        <f t="shared" si="5"/>
        <v>127.8</v>
      </c>
      <c r="BQ26" s="797"/>
      <c r="BR26" s="791"/>
      <c r="BS26" s="791"/>
      <c r="BT26" s="791"/>
      <c r="BV26" s="797"/>
      <c r="CA26" s="809"/>
      <c r="CB26" s="803"/>
      <c r="CC26" s="804"/>
      <c r="CD26" s="791"/>
      <c r="CE26" s="791"/>
    </row>
    <row r="27" spans="2:85" x14ac:dyDescent="0.25">
      <c r="B27" s="547" t="s">
        <v>186</v>
      </c>
      <c r="C27" s="287">
        <f>I16</f>
        <v>455.67500000000001</v>
      </c>
      <c r="D27" s="169"/>
      <c r="E27" s="169"/>
      <c r="F27" s="169"/>
      <c r="G27" s="577" t="s">
        <v>195</v>
      </c>
      <c r="H27" s="578" t="s">
        <v>197</v>
      </c>
      <c r="I27" s="578" t="s">
        <v>199</v>
      </c>
      <c r="J27" s="578" t="s">
        <v>201</v>
      </c>
      <c r="K27" s="478"/>
      <c r="N27" s="477"/>
      <c r="O27" s="796">
        <v>44959</v>
      </c>
      <c r="P27" s="792">
        <v>0.40243055555555557</v>
      </c>
      <c r="Q27" s="794">
        <v>31.8</v>
      </c>
      <c r="R27" s="165" t="s">
        <v>21</v>
      </c>
      <c r="S27" s="794">
        <v>21.9</v>
      </c>
      <c r="T27" s="165" t="s">
        <v>56</v>
      </c>
      <c r="U27" s="196">
        <f>IF(ISNUMBER(S27), HOUR(P27), "-")</f>
        <v>9</v>
      </c>
      <c r="V27" s="168">
        <f t="shared" ref="V27" si="16">IF(U27=$Q$13, S27, "-")</f>
        <v>21.9</v>
      </c>
      <c r="W27" s="168" t="str">
        <f t="shared" ref="W27" si="17">IF(U27=$R$13, S27, "-")</f>
        <v>-</v>
      </c>
      <c r="X27" s="168" t="str">
        <f t="shared" ref="X27" si="18">IF(U27=$S$13, S27, "-")</f>
        <v>-</v>
      </c>
      <c r="Y27" s="168" t="str">
        <f t="shared" ref="Y27" si="19">IF(U27=$T$13, S27, "-")</f>
        <v>-</v>
      </c>
      <c r="Z27" s="197" t="s">
        <v>165</v>
      </c>
      <c r="AD27" s="608">
        <f t="shared" si="13"/>
        <v>44959.411805555559</v>
      </c>
      <c r="AE27" s="607">
        <f t="shared" si="14"/>
        <v>22.411000000000001</v>
      </c>
      <c r="AF27" s="196">
        <f t="shared" si="15"/>
        <v>9</v>
      </c>
      <c r="AG27" s="168">
        <f t="shared" si="8"/>
        <v>22.411000000000001</v>
      </c>
      <c r="AH27" s="168" t="str">
        <f t="shared" si="9"/>
        <v>-</v>
      </c>
      <c r="AI27" s="168" t="str">
        <f t="shared" si="10"/>
        <v>-</v>
      </c>
      <c r="AJ27" s="168" t="str">
        <f t="shared" si="11"/>
        <v>-</v>
      </c>
      <c r="AK27" s="198"/>
      <c r="AL27" s="837"/>
      <c r="AM27" s="790">
        <v>44959.412499999999</v>
      </c>
      <c r="AN27" s="789">
        <v>1</v>
      </c>
      <c r="AO27" s="789">
        <v>1</v>
      </c>
      <c r="AP27" s="789" t="s">
        <v>469</v>
      </c>
      <c r="AQ27" s="789">
        <v>44.099395999999999</v>
      </c>
      <c r="AR27" s="789">
        <v>180862</v>
      </c>
      <c r="AS27" s="789">
        <v>138682</v>
      </c>
      <c r="AT27" s="789">
        <v>22.402000000000001</v>
      </c>
      <c r="AV27" s="788">
        <v>44959.412499999999</v>
      </c>
      <c r="AW27" s="787">
        <v>1</v>
      </c>
      <c r="AX27" s="786">
        <v>1</v>
      </c>
      <c r="AY27" s="786" t="s">
        <v>469</v>
      </c>
      <c r="AZ27" s="863">
        <v>43.9</v>
      </c>
      <c r="BB27" s="793" t="str">
        <f t="shared" si="0"/>
        <v>--</v>
      </c>
      <c r="BC27" s="791">
        <f t="shared" si="1"/>
        <v>44.099395999999999</v>
      </c>
      <c r="BD27" s="814">
        <v>32</v>
      </c>
      <c r="BE27" s="793">
        <v>2</v>
      </c>
      <c r="BF27" s="819">
        <f t="shared" si="2"/>
        <v>128.110039</v>
      </c>
      <c r="BH27" s="793" t="str">
        <f t="shared" si="3"/>
        <v>--</v>
      </c>
      <c r="BI27" s="807">
        <f t="shared" si="4"/>
        <v>43.9</v>
      </c>
      <c r="BJ27" s="814">
        <v>32</v>
      </c>
      <c r="BK27" s="793">
        <v>2</v>
      </c>
      <c r="BL27" s="807">
        <f t="shared" si="5"/>
        <v>127.2</v>
      </c>
      <c r="BQ27" s="797"/>
      <c r="BR27" s="791"/>
      <c r="BS27" s="791"/>
      <c r="BT27" s="791"/>
      <c r="BV27" s="797"/>
      <c r="CA27" s="809"/>
      <c r="CB27" s="803"/>
      <c r="CC27" s="804"/>
      <c r="CD27" s="791"/>
      <c r="CE27" s="791"/>
    </row>
    <row r="28" spans="2:85" ht="15" customHeight="1" x14ac:dyDescent="0.25">
      <c r="B28" s="547" t="s">
        <v>187</v>
      </c>
      <c r="C28" s="288">
        <f>Fotometro!F28</f>
        <v>427.5</v>
      </c>
      <c r="D28" s="169"/>
      <c r="E28" s="169"/>
      <c r="F28" s="169"/>
      <c r="G28" s="293">
        <f>Fotometro!H29</f>
        <v>45</v>
      </c>
      <c r="H28" s="165">
        <f>G28-15</f>
        <v>30</v>
      </c>
      <c r="I28" s="165">
        <f>G28+15</f>
        <v>60</v>
      </c>
      <c r="J28" s="291">
        <f t="shared" ref="J28:J37" si="20">I7</f>
        <v>47.505000000000003</v>
      </c>
      <c r="K28" s="478"/>
      <c r="N28" s="478"/>
      <c r="O28" s="796">
        <v>44959</v>
      </c>
      <c r="P28" s="792">
        <v>0.40312500000000001</v>
      </c>
      <c r="Q28" s="794">
        <v>31.3</v>
      </c>
      <c r="R28" s="165" t="s">
        <v>21</v>
      </c>
      <c r="S28" s="794">
        <v>21.85</v>
      </c>
      <c r="T28" s="165" t="s">
        <v>56</v>
      </c>
      <c r="U28" s="196">
        <f t="shared" ref="U28:U91" si="21">IF(ISNUMBER(S28), HOUR(P28), "-")</f>
        <v>9</v>
      </c>
      <c r="V28" s="168">
        <f t="shared" ref="V28:V59" si="22">IF(U28=$Q$13, S28, "-")</f>
        <v>21.85</v>
      </c>
      <c r="W28" s="168" t="str">
        <f t="shared" ref="W28:W59" si="23">IF(U28=$R$13, S28, "-")</f>
        <v>-</v>
      </c>
      <c r="X28" s="168" t="str">
        <f t="shared" ref="X28:X59" si="24">IF(U28=$S$13, S28, "-")</f>
        <v>-</v>
      </c>
      <c r="Y28" s="168" t="str">
        <f t="shared" ref="Y28:Y59" si="25">IF(U28=$T$13, S28, "-")</f>
        <v>-</v>
      </c>
      <c r="AD28" s="608">
        <f t="shared" si="13"/>
        <v>44959.411805555559</v>
      </c>
      <c r="AE28" s="607">
        <f t="shared" si="14"/>
        <v>22.408000000000001</v>
      </c>
      <c r="AF28" s="196">
        <f t="shared" si="15"/>
        <v>9</v>
      </c>
      <c r="AG28" s="168">
        <f t="shared" si="8"/>
        <v>22.408000000000001</v>
      </c>
      <c r="AH28" s="168" t="str">
        <f t="shared" si="9"/>
        <v>-</v>
      </c>
      <c r="AI28" s="168" t="str">
        <f t="shared" si="10"/>
        <v>-</v>
      </c>
      <c r="AJ28" s="168" t="str">
        <f t="shared" si="11"/>
        <v>-</v>
      </c>
      <c r="AK28" s="198"/>
      <c r="AL28" s="837"/>
      <c r="AM28" s="790">
        <v>44959.413194444445</v>
      </c>
      <c r="AN28" s="789">
        <v>1</v>
      </c>
      <c r="AO28" s="789">
        <v>1</v>
      </c>
      <c r="AP28" s="789" t="s">
        <v>469</v>
      </c>
      <c r="AQ28" s="789">
        <v>44.748618</v>
      </c>
      <c r="AR28" s="789">
        <v>180699</v>
      </c>
      <c r="AS28" s="789">
        <v>138824</v>
      </c>
      <c r="AT28" s="789">
        <v>22.399000000000001</v>
      </c>
      <c r="AV28" s="788">
        <v>44959.413194444445</v>
      </c>
      <c r="AW28" s="787">
        <v>1</v>
      </c>
      <c r="AX28" s="786">
        <v>1</v>
      </c>
      <c r="AY28" s="786" t="s">
        <v>469</v>
      </c>
      <c r="AZ28" s="863">
        <v>44.94</v>
      </c>
      <c r="BB28" s="793" t="str">
        <f t="shared" si="0"/>
        <v>--</v>
      </c>
      <c r="BC28" s="791">
        <f t="shared" si="1"/>
        <v>44.748618</v>
      </c>
      <c r="BD28" s="814">
        <v>33</v>
      </c>
      <c r="BE28" s="793">
        <v>3</v>
      </c>
      <c r="BF28" s="819">
        <f t="shared" si="2"/>
        <v>127.84687700000001</v>
      </c>
      <c r="BH28" s="793" t="str">
        <f t="shared" si="3"/>
        <v>--</v>
      </c>
      <c r="BI28" s="807">
        <f t="shared" si="4"/>
        <v>44.94</v>
      </c>
      <c r="BJ28" s="814">
        <v>33</v>
      </c>
      <c r="BK28" s="793">
        <v>3</v>
      </c>
      <c r="BL28" s="807">
        <f t="shared" si="5"/>
        <v>127.6</v>
      </c>
      <c r="BQ28" s="797"/>
      <c r="BR28" s="791"/>
      <c r="BS28" s="791"/>
      <c r="BT28" s="791"/>
      <c r="BV28" s="797"/>
      <c r="CA28" s="809"/>
      <c r="CB28" s="803"/>
      <c r="CC28" s="804"/>
      <c r="CD28" s="791"/>
      <c r="CE28" s="791"/>
    </row>
    <row r="29" spans="2:85" x14ac:dyDescent="0.25">
      <c r="B29" s="547" t="s">
        <v>188</v>
      </c>
      <c r="C29" s="288">
        <f>Fotometro!F29</f>
        <v>472.5</v>
      </c>
      <c r="D29" s="169"/>
      <c r="E29" s="169"/>
      <c r="F29" s="169"/>
      <c r="G29" s="293">
        <f>Fotometro!H30</f>
        <v>90</v>
      </c>
      <c r="H29" s="165">
        <f t="shared" ref="H29:H37" si="26">G29-15</f>
        <v>75</v>
      </c>
      <c r="I29" s="165">
        <f t="shared" ref="I29:I37" si="27">G29+15</f>
        <v>105</v>
      </c>
      <c r="J29" s="291">
        <f t="shared" si="20"/>
        <v>94.207499999999996</v>
      </c>
      <c r="K29" s="579"/>
      <c r="N29" s="477"/>
      <c r="O29" s="796">
        <v>44959</v>
      </c>
      <c r="P29" s="792">
        <v>0.40381944444444445</v>
      </c>
      <c r="Q29" s="794">
        <v>31.2</v>
      </c>
      <c r="R29" s="165" t="s">
        <v>21</v>
      </c>
      <c r="S29" s="794">
        <v>21.9</v>
      </c>
      <c r="T29" s="165" t="s">
        <v>56</v>
      </c>
      <c r="U29" s="196">
        <f t="shared" si="21"/>
        <v>9</v>
      </c>
      <c r="V29" s="168">
        <f t="shared" si="22"/>
        <v>21.9</v>
      </c>
      <c r="W29" s="168" t="str">
        <f t="shared" si="23"/>
        <v>-</v>
      </c>
      <c r="X29" s="168" t="str">
        <f t="shared" si="24"/>
        <v>-</v>
      </c>
      <c r="Y29" s="168" t="str">
        <f t="shared" si="25"/>
        <v>-</v>
      </c>
      <c r="AD29" s="608">
        <f t="shared" si="13"/>
        <v>44959.412499999999</v>
      </c>
      <c r="AE29" s="607">
        <f t="shared" si="14"/>
        <v>22.405000000000001</v>
      </c>
      <c r="AF29" s="196">
        <f t="shared" si="15"/>
        <v>9</v>
      </c>
      <c r="AG29" s="168">
        <f t="shared" si="8"/>
        <v>22.405000000000001</v>
      </c>
      <c r="AH29" s="168" t="str">
        <f t="shared" si="9"/>
        <v>-</v>
      </c>
      <c r="AI29" s="168" t="str">
        <f t="shared" si="10"/>
        <v>-</v>
      </c>
      <c r="AJ29" s="168" t="str">
        <f t="shared" si="11"/>
        <v>-</v>
      </c>
      <c r="AK29" s="198"/>
      <c r="AL29" s="837"/>
      <c r="AM29" s="790">
        <v>44959.413888888892</v>
      </c>
      <c r="AN29" s="789">
        <v>1</v>
      </c>
      <c r="AO29" s="789">
        <v>1</v>
      </c>
      <c r="AP29" s="789" t="s">
        <v>469</v>
      </c>
      <c r="AQ29" s="789">
        <v>45.285406000000002</v>
      </c>
      <c r="AR29" s="789">
        <v>180870</v>
      </c>
      <c r="AS29" s="789">
        <v>138685</v>
      </c>
      <c r="AT29" s="789">
        <v>22.398</v>
      </c>
      <c r="AV29" s="788">
        <v>44959.413888888892</v>
      </c>
      <c r="AW29" s="787">
        <v>1</v>
      </c>
      <c r="AX29" s="786">
        <v>1</v>
      </c>
      <c r="AY29" s="786" t="s">
        <v>469</v>
      </c>
      <c r="AZ29" s="863">
        <v>45.44</v>
      </c>
      <c r="BB29" s="793" t="str">
        <f t="shared" si="0"/>
        <v>--</v>
      </c>
      <c r="BC29" s="791">
        <f t="shared" si="1"/>
        <v>45.285406000000002</v>
      </c>
      <c r="BD29" s="814">
        <v>34</v>
      </c>
      <c r="BE29" s="793">
        <v>4</v>
      </c>
      <c r="BF29" s="819">
        <f t="shared" si="2"/>
        <v>127.700352</v>
      </c>
      <c r="BH29" s="793" t="str">
        <f t="shared" si="3"/>
        <v>--</v>
      </c>
      <c r="BI29" s="807">
        <f t="shared" si="4"/>
        <v>45.44</v>
      </c>
      <c r="BJ29" s="814">
        <v>34</v>
      </c>
      <c r="BK29" s="793">
        <v>4</v>
      </c>
      <c r="BL29" s="807">
        <f t="shared" si="5"/>
        <v>127.5</v>
      </c>
      <c r="BQ29" s="797"/>
      <c r="BR29" s="791"/>
      <c r="BS29" s="791"/>
      <c r="BT29" s="791"/>
      <c r="BV29" s="797"/>
      <c r="CA29" s="809"/>
      <c r="CB29" s="803"/>
      <c r="CC29" s="804"/>
      <c r="CD29" s="791"/>
      <c r="CE29" s="791"/>
    </row>
    <row r="30" spans="2:85" x14ac:dyDescent="0.25">
      <c r="B30" s="491"/>
      <c r="C30" s="580" t="s">
        <v>185</v>
      </c>
      <c r="F30" s="169"/>
      <c r="G30" s="293">
        <f>Fotometro!H31</f>
        <v>135</v>
      </c>
      <c r="H30" s="165">
        <f t="shared" si="26"/>
        <v>120</v>
      </c>
      <c r="I30" s="165">
        <f t="shared" si="27"/>
        <v>150</v>
      </c>
      <c r="J30" s="291">
        <f t="shared" si="20"/>
        <v>127.45</v>
      </c>
      <c r="N30" s="477"/>
      <c r="O30" s="796">
        <v>44959</v>
      </c>
      <c r="P30" s="792">
        <v>0.4045138888888889</v>
      </c>
      <c r="Q30" s="794">
        <v>31.2</v>
      </c>
      <c r="R30" s="165" t="s">
        <v>21</v>
      </c>
      <c r="S30" s="794">
        <v>21.85</v>
      </c>
      <c r="T30" s="165" t="s">
        <v>56</v>
      </c>
      <c r="U30" s="196">
        <f t="shared" si="21"/>
        <v>9</v>
      </c>
      <c r="V30" s="168">
        <f t="shared" si="22"/>
        <v>21.85</v>
      </c>
      <c r="W30" s="168" t="str">
        <f t="shared" si="23"/>
        <v>-</v>
      </c>
      <c r="X30" s="168" t="str">
        <f t="shared" si="24"/>
        <v>-</v>
      </c>
      <c r="Y30" s="168" t="str">
        <f t="shared" si="25"/>
        <v>-</v>
      </c>
      <c r="AD30" s="608">
        <f t="shared" si="13"/>
        <v>44959.412499999999</v>
      </c>
      <c r="AE30" s="607">
        <f t="shared" si="14"/>
        <v>22.402000000000001</v>
      </c>
      <c r="AF30" s="196">
        <f t="shared" si="15"/>
        <v>9</v>
      </c>
      <c r="AG30" s="168">
        <f t="shared" si="8"/>
        <v>22.402000000000001</v>
      </c>
      <c r="AH30" s="168" t="str">
        <f t="shared" si="9"/>
        <v>-</v>
      </c>
      <c r="AI30" s="168" t="str">
        <f t="shared" si="10"/>
        <v>-</v>
      </c>
      <c r="AJ30" s="168" t="str">
        <f t="shared" si="11"/>
        <v>-</v>
      </c>
      <c r="AK30" s="198"/>
      <c r="AL30" s="837"/>
      <c r="AM30" s="790">
        <v>44959.413888888892</v>
      </c>
      <c r="AN30" s="789">
        <v>1</v>
      </c>
      <c r="AO30" s="789">
        <v>1</v>
      </c>
      <c r="AP30" s="789" t="s">
        <v>469</v>
      </c>
      <c r="AQ30" s="789">
        <v>45.451813999999999</v>
      </c>
      <c r="AR30" s="789">
        <v>180682</v>
      </c>
      <c r="AS30" s="789">
        <v>138812</v>
      </c>
      <c r="AT30" s="789">
        <v>22.396000000000001</v>
      </c>
      <c r="AV30" s="788">
        <v>44959.413888888892</v>
      </c>
      <c r="AW30" s="787">
        <v>1</v>
      </c>
      <c r="AX30" s="786">
        <v>1</v>
      </c>
      <c r="AY30" s="786" t="s">
        <v>469</v>
      </c>
      <c r="AZ30" s="863">
        <v>45.37</v>
      </c>
      <c r="BB30" s="793" t="str">
        <f t="shared" si="0"/>
        <v>--</v>
      </c>
      <c r="BC30" s="791">
        <f t="shared" si="1"/>
        <v>45.451813999999999</v>
      </c>
      <c r="BD30" s="814">
        <v>35</v>
      </c>
      <c r="BE30" s="793">
        <v>5</v>
      </c>
      <c r="BF30" s="819">
        <f t="shared" si="2"/>
        <v>127.825153</v>
      </c>
      <c r="BH30" s="793" t="str">
        <f t="shared" si="3"/>
        <v>--</v>
      </c>
      <c r="BI30" s="807">
        <f t="shared" si="4"/>
        <v>45.37</v>
      </c>
      <c r="BJ30" s="814">
        <v>35</v>
      </c>
      <c r="BK30" s="793">
        <v>5</v>
      </c>
      <c r="BL30" s="807">
        <f t="shared" si="5"/>
        <v>127.2</v>
      </c>
      <c r="BQ30" s="797"/>
      <c r="BR30" s="791"/>
      <c r="BS30" s="791"/>
      <c r="BT30" s="791"/>
      <c r="BV30" s="797"/>
      <c r="CA30" s="809"/>
      <c r="CB30" s="803"/>
      <c r="CC30" s="804"/>
      <c r="CD30" s="791"/>
      <c r="CE30" s="791"/>
    </row>
    <row r="31" spans="2:85" x14ac:dyDescent="0.25">
      <c r="B31" s="491"/>
      <c r="C31" s="491"/>
      <c r="G31" s="293">
        <f>Fotometro!H32</f>
        <v>180</v>
      </c>
      <c r="H31" s="165">
        <f t="shared" si="26"/>
        <v>165</v>
      </c>
      <c r="I31" s="165">
        <f t="shared" si="27"/>
        <v>195</v>
      </c>
      <c r="J31" s="291">
        <f t="shared" si="20"/>
        <v>184.3125</v>
      </c>
      <c r="N31" s="477"/>
      <c r="O31" s="796">
        <v>44959</v>
      </c>
      <c r="P31" s="792">
        <v>0.40520833333333334</v>
      </c>
      <c r="Q31" s="794">
        <v>31.2</v>
      </c>
      <c r="R31" s="165" t="s">
        <v>21</v>
      </c>
      <c r="S31" s="794">
        <v>21.9</v>
      </c>
      <c r="T31" s="165" t="s">
        <v>56</v>
      </c>
      <c r="U31" s="196">
        <f t="shared" si="21"/>
        <v>9</v>
      </c>
      <c r="V31" s="168">
        <f t="shared" si="22"/>
        <v>21.9</v>
      </c>
      <c r="W31" s="168" t="str">
        <f t="shared" si="23"/>
        <v>-</v>
      </c>
      <c r="X31" s="168" t="str">
        <f t="shared" si="24"/>
        <v>-</v>
      </c>
      <c r="Y31" s="168" t="str">
        <f t="shared" si="25"/>
        <v>-</v>
      </c>
      <c r="AA31" s="543"/>
      <c r="AB31" s="543"/>
      <c r="AD31" s="608">
        <f t="shared" si="13"/>
        <v>44959.413194444445</v>
      </c>
      <c r="AE31" s="607">
        <f t="shared" si="14"/>
        <v>22.399000000000001</v>
      </c>
      <c r="AF31" s="196">
        <f t="shared" si="15"/>
        <v>9</v>
      </c>
      <c r="AG31" s="168">
        <f t="shared" si="8"/>
        <v>22.399000000000001</v>
      </c>
      <c r="AH31" s="168" t="str">
        <f t="shared" si="9"/>
        <v>-</v>
      </c>
      <c r="AI31" s="168" t="str">
        <f t="shared" si="10"/>
        <v>-</v>
      </c>
      <c r="AJ31" s="168" t="str">
        <f t="shared" si="11"/>
        <v>-</v>
      </c>
      <c r="AK31" s="198"/>
      <c r="AL31" s="837"/>
      <c r="AM31" s="790">
        <v>44959.414583333331</v>
      </c>
      <c r="AN31" s="789">
        <v>1</v>
      </c>
      <c r="AO31" s="789">
        <v>1</v>
      </c>
      <c r="AP31" s="789" t="s">
        <v>469</v>
      </c>
      <c r="AQ31" s="789">
        <v>45.971693999999999</v>
      </c>
      <c r="AR31" s="789">
        <v>180857</v>
      </c>
      <c r="AS31" s="789">
        <v>138672</v>
      </c>
      <c r="AT31" s="789">
        <v>22.393000000000001</v>
      </c>
      <c r="AV31" s="788">
        <v>44959.414583333331</v>
      </c>
      <c r="AW31" s="787">
        <v>1</v>
      </c>
      <c r="AX31" s="786">
        <v>1</v>
      </c>
      <c r="AY31" s="786" t="s">
        <v>469</v>
      </c>
      <c r="AZ31" s="863">
        <v>46.28</v>
      </c>
      <c r="BB31" s="793" t="str">
        <f t="shared" si="0"/>
        <v>--</v>
      </c>
      <c r="BC31" s="791">
        <f t="shared" si="1"/>
        <v>45.971693999999999</v>
      </c>
      <c r="BD31" s="814">
        <v>36</v>
      </c>
      <c r="BE31" s="793">
        <v>6</v>
      </c>
      <c r="BF31" s="819">
        <f t="shared" si="2"/>
        <v>127.697467</v>
      </c>
      <c r="BH31" s="793" t="str">
        <f t="shared" si="3"/>
        <v>--</v>
      </c>
      <c r="BI31" s="807">
        <f t="shared" si="4"/>
        <v>46.28</v>
      </c>
      <c r="BJ31" s="814">
        <v>36</v>
      </c>
      <c r="BK31" s="793">
        <v>6</v>
      </c>
      <c r="BL31" s="807">
        <f t="shared" si="5"/>
        <v>127.5</v>
      </c>
      <c r="BQ31" s="797"/>
      <c r="BR31" s="791"/>
      <c r="BS31" s="791"/>
      <c r="BT31" s="791"/>
      <c r="BV31" s="797"/>
      <c r="CA31" s="809"/>
      <c r="CB31" s="803"/>
      <c r="CC31" s="804"/>
      <c r="CD31" s="791"/>
      <c r="CE31" s="791"/>
    </row>
    <row r="32" spans="2:85" x14ac:dyDescent="0.25">
      <c r="B32" s="491"/>
      <c r="C32" s="491"/>
      <c r="G32" s="293">
        <f>Fotometro!H33</f>
        <v>225</v>
      </c>
      <c r="H32" s="165">
        <f t="shared" si="26"/>
        <v>210</v>
      </c>
      <c r="I32" s="165">
        <f t="shared" si="27"/>
        <v>240</v>
      </c>
      <c r="J32" s="291">
        <f t="shared" si="20"/>
        <v>225.4375</v>
      </c>
      <c r="N32" s="477"/>
      <c r="O32" s="796">
        <v>44959</v>
      </c>
      <c r="P32" s="792">
        <v>0.40590277777777778</v>
      </c>
      <c r="Q32" s="794">
        <v>31</v>
      </c>
      <c r="R32" s="165" t="s">
        <v>21</v>
      </c>
      <c r="S32" s="794">
        <v>21.9</v>
      </c>
      <c r="T32" s="165" t="s">
        <v>56</v>
      </c>
      <c r="U32" s="196">
        <f t="shared" si="21"/>
        <v>9</v>
      </c>
      <c r="V32" s="168">
        <f t="shared" si="22"/>
        <v>21.9</v>
      </c>
      <c r="W32" s="168" t="str">
        <f t="shared" si="23"/>
        <v>-</v>
      </c>
      <c r="X32" s="168" t="str">
        <f t="shared" si="24"/>
        <v>-</v>
      </c>
      <c r="Y32" s="168" t="str">
        <f t="shared" si="25"/>
        <v>-</v>
      </c>
      <c r="AD32" s="608">
        <f t="shared" si="13"/>
        <v>44959.413888888892</v>
      </c>
      <c r="AE32" s="607">
        <f t="shared" si="14"/>
        <v>22.398</v>
      </c>
      <c r="AF32" s="196">
        <f t="shared" si="15"/>
        <v>9</v>
      </c>
      <c r="AG32" s="168">
        <f t="shared" si="8"/>
        <v>22.398</v>
      </c>
      <c r="AH32" s="168" t="str">
        <f t="shared" si="9"/>
        <v>-</v>
      </c>
      <c r="AI32" s="168" t="str">
        <f t="shared" si="10"/>
        <v>-</v>
      </c>
      <c r="AJ32" s="168" t="str">
        <f t="shared" si="11"/>
        <v>-</v>
      </c>
      <c r="AK32" s="198"/>
      <c r="AL32" s="837"/>
      <c r="AM32" s="790">
        <v>44959.414583333331</v>
      </c>
      <c r="AN32" s="789">
        <v>1</v>
      </c>
      <c r="AO32" s="789">
        <v>1</v>
      </c>
      <c r="AP32" s="789" t="s">
        <v>469</v>
      </c>
      <c r="AQ32" s="789">
        <v>46.516421999999999</v>
      </c>
      <c r="AR32" s="789">
        <v>180692</v>
      </c>
      <c r="AS32" s="789">
        <v>138823</v>
      </c>
      <c r="AT32" s="789">
        <v>22.391999999999999</v>
      </c>
      <c r="AV32" s="788">
        <v>44959.414583333331</v>
      </c>
      <c r="AW32" s="787">
        <v>1</v>
      </c>
      <c r="AX32" s="786">
        <v>1</v>
      </c>
      <c r="AY32" s="786" t="s">
        <v>469</v>
      </c>
      <c r="AZ32" s="863">
        <v>46.76</v>
      </c>
      <c r="BB32" s="793" t="str">
        <f t="shared" si="0"/>
        <v>--</v>
      </c>
      <c r="BC32" s="791">
        <f t="shared" si="1"/>
        <v>46.516421999999999</v>
      </c>
      <c r="BD32" s="814">
        <v>37</v>
      </c>
      <c r="BE32" s="793">
        <v>7</v>
      </c>
      <c r="BF32" s="819">
        <f t="shared" si="2"/>
        <v>127.79893300000001</v>
      </c>
      <c r="BH32" s="793" t="str">
        <f t="shared" si="3"/>
        <v>--</v>
      </c>
      <c r="BI32" s="807">
        <f t="shared" si="4"/>
        <v>46.76</v>
      </c>
      <c r="BJ32" s="814">
        <v>37</v>
      </c>
      <c r="BK32" s="793">
        <v>7</v>
      </c>
      <c r="BL32" s="807">
        <f t="shared" si="5"/>
        <v>127.3</v>
      </c>
      <c r="BQ32" s="797"/>
      <c r="BR32" s="791"/>
      <c r="BS32" s="791"/>
      <c r="BT32" s="791"/>
      <c r="BV32" s="797"/>
      <c r="CA32" s="809"/>
      <c r="CB32" s="803"/>
      <c r="CC32" s="804"/>
      <c r="CD32" s="791"/>
      <c r="CE32" s="791"/>
    </row>
    <row r="33" spans="2:83" x14ac:dyDescent="0.25">
      <c r="B33" s="491"/>
      <c r="C33" s="491"/>
      <c r="G33" s="293">
        <f>Fotometro!H34</f>
        <v>270</v>
      </c>
      <c r="H33" s="165">
        <f t="shared" si="26"/>
        <v>255</v>
      </c>
      <c r="I33" s="165">
        <f t="shared" si="27"/>
        <v>285</v>
      </c>
      <c r="J33" s="291">
        <f t="shared" si="20"/>
        <v>270.66250000000002</v>
      </c>
      <c r="N33" s="477"/>
      <c r="O33" s="796">
        <v>44959</v>
      </c>
      <c r="P33" s="792">
        <v>0.40659722222222222</v>
      </c>
      <c r="Q33" s="794">
        <v>31.2</v>
      </c>
      <c r="R33" s="165" t="s">
        <v>21</v>
      </c>
      <c r="S33" s="794">
        <v>21.9</v>
      </c>
      <c r="T33" s="165" t="s">
        <v>56</v>
      </c>
      <c r="U33" s="196">
        <f t="shared" si="21"/>
        <v>9</v>
      </c>
      <c r="V33" s="168">
        <f t="shared" si="22"/>
        <v>21.9</v>
      </c>
      <c r="W33" s="168" t="str">
        <f t="shared" si="23"/>
        <v>-</v>
      </c>
      <c r="X33" s="168" t="str">
        <f t="shared" si="24"/>
        <v>-</v>
      </c>
      <c r="Y33" s="168" t="str">
        <f t="shared" si="25"/>
        <v>-</v>
      </c>
      <c r="AD33" s="608">
        <f t="shared" si="13"/>
        <v>44959.413888888892</v>
      </c>
      <c r="AE33" s="607">
        <f t="shared" si="14"/>
        <v>22.396000000000001</v>
      </c>
      <c r="AF33" s="196">
        <f t="shared" si="15"/>
        <v>9</v>
      </c>
      <c r="AG33" s="168">
        <f t="shared" si="8"/>
        <v>22.396000000000001</v>
      </c>
      <c r="AH33" s="168" t="str">
        <f t="shared" si="9"/>
        <v>-</v>
      </c>
      <c r="AI33" s="168" t="str">
        <f t="shared" si="10"/>
        <v>-</v>
      </c>
      <c r="AJ33" s="168" t="str">
        <f t="shared" si="11"/>
        <v>-</v>
      </c>
      <c r="AK33" s="198"/>
      <c r="AL33" s="837"/>
      <c r="AM33" s="790">
        <v>44959.415277777778</v>
      </c>
      <c r="AN33" s="789">
        <v>1</v>
      </c>
      <c r="AO33" s="789">
        <v>1</v>
      </c>
      <c r="AP33" s="789" t="s">
        <v>469</v>
      </c>
      <c r="AQ33" s="789">
        <v>47.012721999999997</v>
      </c>
      <c r="AR33" s="789">
        <v>180866</v>
      </c>
      <c r="AS33" s="789">
        <v>138676</v>
      </c>
      <c r="AT33" s="789">
        <v>22.39</v>
      </c>
      <c r="AV33" s="788">
        <v>44959.415277777778</v>
      </c>
      <c r="AW33" s="787">
        <v>1</v>
      </c>
      <c r="AX33" s="786">
        <v>1</v>
      </c>
      <c r="AY33" s="786" t="s">
        <v>469</v>
      </c>
      <c r="AZ33" s="863">
        <v>47.32</v>
      </c>
      <c r="BB33" s="793" t="str">
        <f t="shared" si="0"/>
        <v>--</v>
      </c>
      <c r="BC33" s="791">
        <f t="shared" si="1"/>
        <v>47.012721999999997</v>
      </c>
      <c r="BD33" s="814">
        <v>38</v>
      </c>
      <c r="BE33" s="793">
        <v>8</v>
      </c>
      <c r="BF33" s="819">
        <f t="shared" si="2"/>
        <v>127.843092</v>
      </c>
      <c r="BH33" s="793" t="str">
        <f t="shared" si="3"/>
        <v>--</v>
      </c>
      <c r="BI33" s="807">
        <f t="shared" si="4"/>
        <v>47.32</v>
      </c>
      <c r="BJ33" s="814">
        <v>38</v>
      </c>
      <c r="BK33" s="793">
        <v>8</v>
      </c>
      <c r="BL33" s="807">
        <f t="shared" si="5"/>
        <v>127.5</v>
      </c>
      <c r="BQ33" s="797"/>
      <c r="BR33" s="791"/>
      <c r="BS33" s="791"/>
      <c r="BT33" s="791"/>
      <c r="BV33" s="797"/>
      <c r="CA33" s="809"/>
      <c r="CB33" s="803"/>
      <c r="CC33" s="804"/>
      <c r="CD33" s="791"/>
      <c r="CE33" s="791"/>
    </row>
    <row r="34" spans="2:83" x14ac:dyDescent="0.25">
      <c r="B34" s="491"/>
      <c r="C34" s="491"/>
      <c r="G34" s="293">
        <f>Fotometro!H35</f>
        <v>315</v>
      </c>
      <c r="H34" s="165">
        <f t="shared" si="26"/>
        <v>300</v>
      </c>
      <c r="I34" s="165">
        <f t="shared" si="27"/>
        <v>330</v>
      </c>
      <c r="J34" s="291">
        <f t="shared" si="20"/>
        <v>326.47499999999997</v>
      </c>
      <c r="N34" s="477"/>
      <c r="O34" s="796">
        <v>44959</v>
      </c>
      <c r="P34" s="792">
        <v>0.40729166666666666</v>
      </c>
      <c r="Q34" s="794">
        <v>31.2</v>
      </c>
      <c r="R34" s="165" t="s">
        <v>21</v>
      </c>
      <c r="S34" s="794">
        <v>21.85</v>
      </c>
      <c r="T34" s="165" t="s">
        <v>56</v>
      </c>
      <c r="U34" s="196">
        <f t="shared" si="21"/>
        <v>9</v>
      </c>
      <c r="V34" s="168">
        <f t="shared" si="22"/>
        <v>21.85</v>
      </c>
      <c r="W34" s="168" t="str">
        <f t="shared" si="23"/>
        <v>-</v>
      </c>
      <c r="X34" s="168" t="str">
        <f t="shared" si="24"/>
        <v>-</v>
      </c>
      <c r="Y34" s="168" t="str">
        <f t="shared" si="25"/>
        <v>-</v>
      </c>
      <c r="AD34" s="608">
        <f t="shared" si="13"/>
        <v>44959.414583333331</v>
      </c>
      <c r="AE34" s="607">
        <f t="shared" si="14"/>
        <v>22.393000000000001</v>
      </c>
      <c r="AF34" s="196">
        <f t="shared" si="15"/>
        <v>9</v>
      </c>
      <c r="AG34" s="168">
        <f t="shared" si="8"/>
        <v>22.393000000000001</v>
      </c>
      <c r="AH34" s="168" t="str">
        <f t="shared" si="9"/>
        <v>-</v>
      </c>
      <c r="AI34" s="168" t="str">
        <f t="shared" si="10"/>
        <v>-</v>
      </c>
      <c r="AJ34" s="168" t="str">
        <f t="shared" si="11"/>
        <v>-</v>
      </c>
      <c r="AK34" s="198"/>
      <c r="AL34" s="837"/>
      <c r="AM34" s="790">
        <v>44959.415277777778</v>
      </c>
      <c r="AN34" s="789">
        <v>1</v>
      </c>
      <c r="AO34" s="789">
        <v>1</v>
      </c>
      <c r="AP34" s="789" t="s">
        <v>469</v>
      </c>
      <c r="AQ34" s="789">
        <v>46.884757999999998</v>
      </c>
      <c r="AR34" s="789">
        <v>180689</v>
      </c>
      <c r="AS34" s="789">
        <v>138820</v>
      </c>
      <c r="AT34" s="789">
        <v>22.387</v>
      </c>
      <c r="AV34" s="788">
        <v>44959.415277777778</v>
      </c>
      <c r="AW34" s="787">
        <v>1</v>
      </c>
      <c r="AX34" s="786">
        <v>1</v>
      </c>
      <c r="AY34" s="786" t="s">
        <v>469</v>
      </c>
      <c r="AZ34" s="863">
        <v>46.28</v>
      </c>
      <c r="BB34" s="793" t="str">
        <f t="shared" si="0"/>
        <v>--</v>
      </c>
      <c r="BC34" s="791">
        <f t="shared" si="1"/>
        <v>46.884757999999998</v>
      </c>
      <c r="BD34" s="814">
        <v>41</v>
      </c>
      <c r="BE34" s="793">
        <v>1</v>
      </c>
      <c r="BF34" s="819">
        <f t="shared" si="2"/>
        <v>184.81217899999999</v>
      </c>
      <c r="BH34" s="793" t="str">
        <f t="shared" si="3"/>
        <v>--</v>
      </c>
      <c r="BI34" s="807">
        <f t="shared" si="4"/>
        <v>46.28</v>
      </c>
      <c r="BJ34" s="814">
        <v>41</v>
      </c>
      <c r="BK34" s="793">
        <v>1</v>
      </c>
      <c r="BL34" s="807">
        <f t="shared" si="5"/>
        <v>184.5</v>
      </c>
      <c r="BQ34" s="797"/>
      <c r="BR34" s="791"/>
      <c r="BS34" s="791"/>
      <c r="BT34" s="791"/>
      <c r="BV34" s="797"/>
      <c r="CA34" s="809"/>
      <c r="CB34" s="803"/>
      <c r="CC34" s="804"/>
      <c r="CD34" s="791"/>
      <c r="CE34" s="791"/>
    </row>
    <row r="35" spans="2:83" x14ac:dyDescent="0.25">
      <c r="B35" s="491"/>
      <c r="C35" s="491"/>
      <c r="G35" s="293">
        <f>Fotometro!H36</f>
        <v>360</v>
      </c>
      <c r="H35" s="165">
        <f t="shared" si="26"/>
        <v>345</v>
      </c>
      <c r="I35" s="165">
        <f t="shared" si="27"/>
        <v>375</v>
      </c>
      <c r="J35" s="291">
        <f t="shared" si="20"/>
        <v>368.06250000000006</v>
      </c>
      <c r="N35" s="477"/>
      <c r="O35" s="796">
        <v>44959</v>
      </c>
      <c r="P35" s="792">
        <v>0.4079861111111111</v>
      </c>
      <c r="Q35" s="794">
        <v>31</v>
      </c>
      <c r="R35" s="165" t="s">
        <v>21</v>
      </c>
      <c r="S35" s="794">
        <v>21.9</v>
      </c>
      <c r="T35" s="165" t="s">
        <v>56</v>
      </c>
      <c r="U35" s="196">
        <f t="shared" si="21"/>
        <v>9</v>
      </c>
      <c r="V35" s="168">
        <f t="shared" si="22"/>
        <v>21.9</v>
      </c>
      <c r="W35" s="168" t="str">
        <f t="shared" si="23"/>
        <v>-</v>
      </c>
      <c r="X35" s="168" t="str">
        <f t="shared" si="24"/>
        <v>-</v>
      </c>
      <c r="Y35" s="168" t="str">
        <f t="shared" si="25"/>
        <v>-</v>
      </c>
      <c r="AD35" s="608">
        <f t="shared" si="13"/>
        <v>44959.414583333331</v>
      </c>
      <c r="AE35" s="607">
        <f t="shared" si="14"/>
        <v>22.391999999999999</v>
      </c>
      <c r="AF35" s="196">
        <f t="shared" si="15"/>
        <v>9</v>
      </c>
      <c r="AG35" s="168">
        <f t="shared" si="8"/>
        <v>22.391999999999999</v>
      </c>
      <c r="AH35" s="168" t="str">
        <f t="shared" si="9"/>
        <v>-</v>
      </c>
      <c r="AI35" s="168" t="str">
        <f t="shared" si="10"/>
        <v>-</v>
      </c>
      <c r="AJ35" s="168" t="str">
        <f t="shared" si="11"/>
        <v>-</v>
      </c>
      <c r="AK35" s="198"/>
      <c r="AL35" s="837"/>
      <c r="AM35" s="790">
        <v>44959.415972222225</v>
      </c>
      <c r="AN35" s="789">
        <v>1</v>
      </c>
      <c r="AO35" s="789">
        <v>1</v>
      </c>
      <c r="AP35" s="789">
        <v>0</v>
      </c>
      <c r="AQ35" s="789">
        <v>47.057865</v>
      </c>
      <c r="AR35" s="789">
        <v>180879</v>
      </c>
      <c r="AS35" s="789">
        <v>138685</v>
      </c>
      <c r="AT35" s="789">
        <v>22.384</v>
      </c>
      <c r="AV35" s="788">
        <v>44959.415972222225</v>
      </c>
      <c r="AW35" s="787">
        <v>1</v>
      </c>
      <c r="AX35" s="786">
        <v>1</v>
      </c>
      <c r="AY35" s="786">
        <v>0</v>
      </c>
      <c r="AZ35" s="863">
        <v>47.11</v>
      </c>
      <c r="BB35" s="793">
        <f t="shared" si="0"/>
        <v>10</v>
      </c>
      <c r="BC35" s="791">
        <f t="shared" si="1"/>
        <v>47.057865</v>
      </c>
      <c r="BD35" s="814">
        <v>42</v>
      </c>
      <c r="BE35" s="793">
        <v>2</v>
      </c>
      <c r="BF35" s="819">
        <f t="shared" si="2"/>
        <v>184.83742799999999</v>
      </c>
      <c r="BH35" s="793">
        <f t="shared" si="3"/>
        <v>10</v>
      </c>
      <c r="BI35" s="807">
        <f t="shared" si="4"/>
        <v>47.11</v>
      </c>
      <c r="BJ35" s="814">
        <v>42</v>
      </c>
      <c r="BK35" s="793">
        <v>2</v>
      </c>
      <c r="BL35" s="807">
        <f t="shared" si="5"/>
        <v>184.2</v>
      </c>
      <c r="BQ35" s="797"/>
      <c r="BR35" s="791"/>
      <c r="BS35" s="791"/>
      <c r="BT35" s="791"/>
      <c r="BV35" s="797"/>
      <c r="CA35" s="809"/>
      <c r="CB35" s="803"/>
      <c r="CC35" s="804"/>
      <c r="CD35" s="791"/>
      <c r="CE35" s="791"/>
    </row>
    <row r="36" spans="2:83" x14ac:dyDescent="0.25">
      <c r="B36" s="491"/>
      <c r="C36" s="491"/>
      <c r="G36" s="293">
        <f>Fotometro!H37</f>
        <v>405</v>
      </c>
      <c r="H36" s="165">
        <f t="shared" si="26"/>
        <v>390</v>
      </c>
      <c r="I36" s="165">
        <f t="shared" si="27"/>
        <v>420</v>
      </c>
      <c r="J36" s="291">
        <f t="shared" si="20"/>
        <v>407.08750000000003</v>
      </c>
      <c r="N36" s="477"/>
      <c r="O36" s="796">
        <v>44959</v>
      </c>
      <c r="P36" s="792">
        <v>0.40868055555555555</v>
      </c>
      <c r="Q36" s="794">
        <v>30.8</v>
      </c>
      <c r="R36" s="165" t="s">
        <v>21</v>
      </c>
      <c r="S36" s="794">
        <v>21.9</v>
      </c>
      <c r="T36" s="165" t="s">
        <v>56</v>
      </c>
      <c r="U36" s="196">
        <f t="shared" si="21"/>
        <v>9</v>
      </c>
      <c r="V36" s="168">
        <f t="shared" si="22"/>
        <v>21.9</v>
      </c>
      <c r="W36" s="168" t="str">
        <f t="shared" si="23"/>
        <v>-</v>
      </c>
      <c r="X36" s="168" t="str">
        <f t="shared" si="24"/>
        <v>-</v>
      </c>
      <c r="Y36" s="168" t="str">
        <f t="shared" si="25"/>
        <v>-</v>
      </c>
      <c r="AD36" s="608">
        <f t="shared" si="13"/>
        <v>44959.415277777778</v>
      </c>
      <c r="AE36" s="607">
        <f t="shared" si="14"/>
        <v>22.39</v>
      </c>
      <c r="AF36" s="196">
        <f t="shared" si="15"/>
        <v>9</v>
      </c>
      <c r="AG36" s="168">
        <f t="shared" si="8"/>
        <v>22.39</v>
      </c>
      <c r="AH36" s="168" t="str">
        <f t="shared" si="9"/>
        <v>-</v>
      </c>
      <c r="AI36" s="168" t="str">
        <f t="shared" si="10"/>
        <v>-</v>
      </c>
      <c r="AJ36" s="168" t="str">
        <f t="shared" si="11"/>
        <v>-</v>
      </c>
      <c r="AK36" s="198"/>
      <c r="AL36" s="837"/>
      <c r="AM36" s="790">
        <v>44959.416666666664</v>
      </c>
      <c r="AN36" s="789">
        <v>1</v>
      </c>
      <c r="AO36" s="789">
        <v>1</v>
      </c>
      <c r="AP36" s="789">
        <v>1</v>
      </c>
      <c r="AQ36" s="789">
        <v>46.980891</v>
      </c>
      <c r="AR36" s="789">
        <v>180683</v>
      </c>
      <c r="AS36" s="789">
        <v>138815</v>
      </c>
      <c r="AT36" s="789">
        <v>22.381</v>
      </c>
      <c r="AV36" s="788">
        <v>44959.416666666664</v>
      </c>
      <c r="AW36" s="787">
        <v>1</v>
      </c>
      <c r="AX36" s="786">
        <v>1</v>
      </c>
      <c r="AY36" s="786">
        <v>1</v>
      </c>
      <c r="AZ36" s="863">
        <v>47.38</v>
      </c>
      <c r="BB36" s="793">
        <f t="shared" si="0"/>
        <v>11</v>
      </c>
      <c r="BC36" s="791">
        <f t="shared" si="1"/>
        <v>46.980891</v>
      </c>
      <c r="BD36" s="814">
        <v>43</v>
      </c>
      <c r="BE36" s="793">
        <v>3</v>
      </c>
      <c r="BF36" s="819">
        <f t="shared" si="2"/>
        <v>184.75682499999999</v>
      </c>
      <c r="BH36" s="793">
        <f t="shared" si="3"/>
        <v>11</v>
      </c>
      <c r="BI36" s="807">
        <f t="shared" si="4"/>
        <v>47.38</v>
      </c>
      <c r="BJ36" s="814">
        <v>43</v>
      </c>
      <c r="BK36" s="793">
        <v>3</v>
      </c>
      <c r="BL36" s="807">
        <f t="shared" si="5"/>
        <v>184.6</v>
      </c>
      <c r="BQ36" s="797"/>
      <c r="BR36" s="791"/>
      <c r="BS36" s="791"/>
      <c r="BT36" s="791"/>
      <c r="BV36" s="797"/>
      <c r="CA36" s="809"/>
      <c r="CB36" s="803"/>
      <c r="CC36" s="804"/>
      <c r="CD36" s="791"/>
      <c r="CE36" s="791"/>
    </row>
    <row r="37" spans="2:83" x14ac:dyDescent="0.25">
      <c r="B37" s="491"/>
      <c r="C37" s="491"/>
      <c r="D37" s="539" t="s">
        <v>300</v>
      </c>
      <c r="E37" s="486">
        <f>C43+E38</f>
        <v>44959.495833333334</v>
      </c>
      <c r="G37" s="293">
        <f>Fotometro!H38</f>
        <v>455</v>
      </c>
      <c r="H37" s="165">
        <f t="shared" si="26"/>
        <v>440</v>
      </c>
      <c r="I37" s="165">
        <f t="shared" si="27"/>
        <v>470</v>
      </c>
      <c r="J37" s="291">
        <f t="shared" si="20"/>
        <v>455.67500000000001</v>
      </c>
      <c r="N37" s="477"/>
      <c r="O37" s="796">
        <v>44959</v>
      </c>
      <c r="P37" s="792">
        <v>0.40937499999999999</v>
      </c>
      <c r="Q37" s="794">
        <v>31</v>
      </c>
      <c r="R37" s="165" t="s">
        <v>21</v>
      </c>
      <c r="S37" s="794">
        <v>21.9</v>
      </c>
      <c r="T37" s="165" t="s">
        <v>56</v>
      </c>
      <c r="U37" s="196">
        <f t="shared" si="21"/>
        <v>9</v>
      </c>
      <c r="V37" s="168">
        <f t="shared" si="22"/>
        <v>21.9</v>
      </c>
      <c r="W37" s="168" t="str">
        <f t="shared" si="23"/>
        <v>-</v>
      </c>
      <c r="X37" s="168" t="str">
        <f t="shared" si="24"/>
        <v>-</v>
      </c>
      <c r="Y37" s="168" t="str">
        <f t="shared" si="25"/>
        <v>-</v>
      </c>
      <c r="AD37" s="608">
        <f t="shared" si="13"/>
        <v>44959.415277777778</v>
      </c>
      <c r="AE37" s="607">
        <f t="shared" si="14"/>
        <v>22.387</v>
      </c>
      <c r="AF37" s="196">
        <f t="shared" si="15"/>
        <v>9</v>
      </c>
      <c r="AG37" s="168">
        <f t="shared" si="8"/>
        <v>22.387</v>
      </c>
      <c r="AH37" s="168" t="str">
        <f t="shared" si="9"/>
        <v>-</v>
      </c>
      <c r="AI37" s="168" t="str">
        <f t="shared" si="10"/>
        <v>-</v>
      </c>
      <c r="AJ37" s="168" t="str">
        <f t="shared" si="11"/>
        <v>-</v>
      </c>
      <c r="AK37" s="198"/>
      <c r="AL37" s="837"/>
      <c r="AM37" s="790">
        <v>44959.416666666664</v>
      </c>
      <c r="AN37" s="789">
        <v>1</v>
      </c>
      <c r="AO37" s="789">
        <v>1</v>
      </c>
      <c r="AP37" s="789">
        <v>2</v>
      </c>
      <c r="AQ37" s="789">
        <v>47.203017000000003</v>
      </c>
      <c r="AR37" s="789">
        <v>180865</v>
      </c>
      <c r="AS37" s="789">
        <v>138673</v>
      </c>
      <c r="AT37" s="789">
        <v>22.376000000000001</v>
      </c>
      <c r="AV37" s="788">
        <v>44959.416666666664</v>
      </c>
      <c r="AW37" s="787">
        <v>1</v>
      </c>
      <c r="AX37" s="786">
        <v>1</v>
      </c>
      <c r="AY37" s="786">
        <v>2</v>
      </c>
      <c r="AZ37" s="863">
        <v>47.27</v>
      </c>
      <c r="BB37" s="793">
        <f t="shared" si="0"/>
        <v>12</v>
      </c>
      <c r="BC37" s="791">
        <f t="shared" si="1"/>
        <v>47.203017000000003</v>
      </c>
      <c r="BD37" s="814">
        <v>44</v>
      </c>
      <c r="BE37" s="793">
        <v>4</v>
      </c>
      <c r="BF37" s="819">
        <f t="shared" si="2"/>
        <v>184.737437</v>
      </c>
      <c r="BH37" s="793">
        <f t="shared" si="3"/>
        <v>12</v>
      </c>
      <c r="BI37" s="807">
        <f t="shared" si="4"/>
        <v>47.27</v>
      </c>
      <c r="BJ37" s="814">
        <v>44</v>
      </c>
      <c r="BK37" s="793">
        <v>4</v>
      </c>
      <c r="BL37" s="807">
        <f t="shared" si="5"/>
        <v>184.2</v>
      </c>
      <c r="BQ37" s="797"/>
      <c r="BR37" s="791"/>
      <c r="BS37" s="791"/>
      <c r="BT37" s="791"/>
      <c r="BV37" s="797"/>
      <c r="CA37" s="809"/>
      <c r="CB37" s="803"/>
      <c r="CC37" s="804"/>
      <c r="CD37" s="791"/>
      <c r="CE37" s="791"/>
    </row>
    <row r="38" spans="2:83" x14ac:dyDescent="0.25">
      <c r="B38" s="491"/>
      <c r="C38" s="491"/>
      <c r="D38" s="539" t="s">
        <v>296</v>
      </c>
      <c r="E38" s="486">
        <v>6.9444444444444447E-4</v>
      </c>
      <c r="G38" s="169" t="s">
        <v>202</v>
      </c>
      <c r="H38" s="289"/>
      <c r="I38" s="289"/>
      <c r="N38" s="477"/>
      <c r="O38" s="796">
        <v>44959</v>
      </c>
      <c r="P38" s="792">
        <v>0.41006944444444443</v>
      </c>
      <c r="Q38" s="794">
        <v>30.9</v>
      </c>
      <c r="R38" s="165" t="s">
        <v>21</v>
      </c>
      <c r="S38" s="794">
        <v>21.9</v>
      </c>
      <c r="T38" s="165" t="s">
        <v>56</v>
      </c>
      <c r="U38" s="196">
        <f t="shared" si="21"/>
        <v>9</v>
      </c>
      <c r="V38" s="168">
        <f t="shared" si="22"/>
        <v>21.9</v>
      </c>
      <c r="W38" s="168" t="str">
        <f t="shared" si="23"/>
        <v>-</v>
      </c>
      <c r="X38" s="168" t="str">
        <f t="shared" si="24"/>
        <v>-</v>
      </c>
      <c r="Y38" s="168" t="str">
        <f t="shared" si="25"/>
        <v>-</v>
      </c>
      <c r="AD38" s="608">
        <f t="shared" si="13"/>
        <v>44959.415972222225</v>
      </c>
      <c r="AE38" s="607">
        <f t="shared" si="14"/>
        <v>22.384</v>
      </c>
      <c r="AF38" s="196">
        <f t="shared" si="15"/>
        <v>9</v>
      </c>
      <c r="AG38" s="168">
        <f t="shared" si="8"/>
        <v>22.384</v>
      </c>
      <c r="AH38" s="168" t="str">
        <f t="shared" si="9"/>
        <v>-</v>
      </c>
      <c r="AI38" s="168" t="str">
        <f t="shared" si="10"/>
        <v>-</v>
      </c>
      <c r="AJ38" s="168" t="str">
        <f t="shared" si="11"/>
        <v>-</v>
      </c>
      <c r="AK38" s="198"/>
      <c r="AL38" s="837"/>
      <c r="AM38" s="790">
        <v>44959.417361111111</v>
      </c>
      <c r="AN38" s="789">
        <v>1</v>
      </c>
      <c r="AO38" s="789">
        <v>1</v>
      </c>
      <c r="AP38" s="789">
        <v>3</v>
      </c>
      <c r="AQ38" s="789">
        <v>47.333983000000003</v>
      </c>
      <c r="AR38" s="789">
        <v>180691</v>
      </c>
      <c r="AS38" s="789">
        <v>138822</v>
      </c>
      <c r="AT38" s="789">
        <v>22.373000000000001</v>
      </c>
      <c r="AV38" s="788">
        <v>44959.417361111111</v>
      </c>
      <c r="AW38" s="787">
        <v>1</v>
      </c>
      <c r="AX38" s="786">
        <v>1</v>
      </c>
      <c r="AY38" s="786">
        <v>3</v>
      </c>
      <c r="AZ38" s="863">
        <v>47.55</v>
      </c>
      <c r="BB38" s="793">
        <f t="shared" si="0"/>
        <v>13</v>
      </c>
      <c r="BC38" s="791">
        <f t="shared" si="1"/>
        <v>47.333983000000003</v>
      </c>
      <c r="BD38" s="814">
        <v>45</v>
      </c>
      <c r="BE38" s="793">
        <v>5</v>
      </c>
      <c r="BF38" s="819">
        <f t="shared" si="2"/>
        <v>184.46347499999999</v>
      </c>
      <c r="BH38" s="793">
        <f t="shared" si="3"/>
        <v>13</v>
      </c>
      <c r="BI38" s="807">
        <f t="shared" si="4"/>
        <v>47.55</v>
      </c>
      <c r="BJ38" s="814">
        <v>45</v>
      </c>
      <c r="BK38" s="793">
        <v>5</v>
      </c>
      <c r="BL38" s="807">
        <f t="shared" si="5"/>
        <v>184.4</v>
      </c>
      <c r="BQ38" s="797"/>
      <c r="BR38" s="791"/>
      <c r="BS38" s="791"/>
      <c r="BT38" s="791"/>
      <c r="BV38" s="797"/>
      <c r="CA38" s="809"/>
      <c r="CB38" s="803"/>
      <c r="CC38" s="804"/>
      <c r="CD38" s="791"/>
      <c r="CE38" s="791"/>
    </row>
    <row r="39" spans="2:83" x14ac:dyDescent="0.25">
      <c r="B39" s="491"/>
      <c r="C39" s="491"/>
      <c r="D39" s="539" t="s">
        <v>297</v>
      </c>
      <c r="E39" s="487">
        <f>C42-E40</f>
        <v>44959.39444444445</v>
      </c>
      <c r="N39" s="477"/>
      <c r="O39" s="796">
        <v>44959</v>
      </c>
      <c r="P39" s="792">
        <v>0.41076388888888887</v>
      </c>
      <c r="Q39" s="794">
        <v>31.1</v>
      </c>
      <c r="R39" s="165" t="s">
        <v>21</v>
      </c>
      <c r="S39" s="794">
        <v>21.9</v>
      </c>
      <c r="T39" s="165" t="s">
        <v>56</v>
      </c>
      <c r="U39" s="196">
        <f t="shared" si="21"/>
        <v>9</v>
      </c>
      <c r="V39" s="168">
        <f t="shared" si="22"/>
        <v>21.9</v>
      </c>
      <c r="W39" s="168" t="str">
        <f t="shared" si="23"/>
        <v>-</v>
      </c>
      <c r="X39" s="168" t="str">
        <f t="shared" si="24"/>
        <v>-</v>
      </c>
      <c r="Y39" s="168" t="str">
        <f t="shared" si="25"/>
        <v>-</v>
      </c>
      <c r="AD39" s="608">
        <f t="shared" si="13"/>
        <v>44959.416666666664</v>
      </c>
      <c r="AE39" s="607">
        <f t="shared" si="14"/>
        <v>22.381</v>
      </c>
      <c r="AF39" s="196">
        <f t="shared" si="15"/>
        <v>10</v>
      </c>
      <c r="AG39" s="168" t="str">
        <f t="shared" si="8"/>
        <v>-</v>
      </c>
      <c r="AH39" s="168">
        <f t="shared" si="9"/>
        <v>22.381</v>
      </c>
      <c r="AI39" s="168" t="str">
        <f t="shared" si="10"/>
        <v>-</v>
      </c>
      <c r="AJ39" s="168" t="str">
        <f t="shared" si="11"/>
        <v>-</v>
      </c>
      <c r="AK39" s="198"/>
      <c r="AL39" s="837"/>
      <c r="AM39" s="790">
        <v>44959.418055555558</v>
      </c>
      <c r="AN39" s="789">
        <v>1</v>
      </c>
      <c r="AO39" s="789">
        <v>1</v>
      </c>
      <c r="AP39" s="789">
        <v>4</v>
      </c>
      <c r="AQ39" s="789">
        <v>47.636809999999997</v>
      </c>
      <c r="AR39" s="789">
        <v>180879</v>
      </c>
      <c r="AS39" s="789">
        <v>138682</v>
      </c>
      <c r="AT39" s="789">
        <v>22.37</v>
      </c>
      <c r="AV39" s="788">
        <v>44959.418055555558</v>
      </c>
      <c r="AW39" s="787">
        <v>1</v>
      </c>
      <c r="AX39" s="786">
        <v>1</v>
      </c>
      <c r="AY39" s="786">
        <v>4</v>
      </c>
      <c r="AZ39" s="863">
        <v>47.62</v>
      </c>
      <c r="BB39" s="793">
        <f t="shared" si="0"/>
        <v>14</v>
      </c>
      <c r="BC39" s="791">
        <f t="shared" si="1"/>
        <v>47.636809999999997</v>
      </c>
      <c r="BD39" s="814">
        <v>46</v>
      </c>
      <c r="BE39" s="793">
        <v>6</v>
      </c>
      <c r="BF39" s="819">
        <f t="shared" si="2"/>
        <v>184.46183400000001</v>
      </c>
      <c r="BH39" s="793">
        <f t="shared" si="3"/>
        <v>14</v>
      </c>
      <c r="BI39" s="807">
        <f t="shared" si="4"/>
        <v>47.62</v>
      </c>
      <c r="BJ39" s="814">
        <v>46</v>
      </c>
      <c r="BK39" s="793">
        <v>6</v>
      </c>
      <c r="BL39" s="807">
        <f t="shared" si="5"/>
        <v>184</v>
      </c>
      <c r="BQ39" s="797"/>
      <c r="BR39" s="791"/>
      <c r="BS39" s="791"/>
      <c r="BT39" s="791"/>
      <c r="BV39" s="797"/>
      <c r="CA39" s="809"/>
      <c r="CB39" s="803"/>
      <c r="CC39" s="804"/>
      <c r="CD39" s="791"/>
      <c r="CE39" s="791"/>
    </row>
    <row r="40" spans="2:83" ht="15.75" thickBot="1" x14ac:dyDescent="0.3">
      <c r="B40" s="491"/>
      <c r="C40" s="491"/>
      <c r="D40" s="539" t="s">
        <v>298</v>
      </c>
      <c r="E40" s="487">
        <v>8.3333333333333332E-3</v>
      </c>
      <c r="N40" s="477"/>
      <c r="O40" s="796">
        <v>44959</v>
      </c>
      <c r="P40" s="792">
        <v>0.41145833333333331</v>
      </c>
      <c r="Q40" s="794">
        <v>31</v>
      </c>
      <c r="R40" s="165" t="s">
        <v>21</v>
      </c>
      <c r="S40" s="794">
        <v>21.85</v>
      </c>
      <c r="T40" s="165" t="s">
        <v>56</v>
      </c>
      <c r="U40" s="196">
        <f t="shared" si="21"/>
        <v>9</v>
      </c>
      <c r="V40" s="168">
        <f t="shared" si="22"/>
        <v>21.85</v>
      </c>
      <c r="W40" s="168" t="str">
        <f t="shared" si="23"/>
        <v>-</v>
      </c>
      <c r="X40" s="168" t="str">
        <f t="shared" si="24"/>
        <v>-</v>
      </c>
      <c r="Y40" s="168" t="str">
        <f t="shared" si="25"/>
        <v>-</v>
      </c>
      <c r="AD40" s="608">
        <f t="shared" si="13"/>
        <v>44959.416666666664</v>
      </c>
      <c r="AE40" s="607">
        <f t="shared" si="14"/>
        <v>22.376000000000001</v>
      </c>
      <c r="AF40" s="196">
        <f t="shared" si="15"/>
        <v>10</v>
      </c>
      <c r="AG40" s="168" t="str">
        <f t="shared" si="8"/>
        <v>-</v>
      </c>
      <c r="AH40" s="168">
        <f t="shared" si="9"/>
        <v>22.376000000000001</v>
      </c>
      <c r="AI40" s="168" t="str">
        <f t="shared" si="10"/>
        <v>-</v>
      </c>
      <c r="AJ40" s="168" t="str">
        <f t="shared" si="11"/>
        <v>-</v>
      </c>
      <c r="AK40" s="198"/>
      <c r="AL40" s="837"/>
      <c r="AM40" s="790">
        <v>44959.418055555558</v>
      </c>
      <c r="AN40" s="789">
        <v>1</v>
      </c>
      <c r="AO40" s="789">
        <v>1</v>
      </c>
      <c r="AP40" s="789">
        <v>5</v>
      </c>
      <c r="AQ40" s="789">
        <v>47.497895</v>
      </c>
      <c r="AR40" s="789">
        <v>180705</v>
      </c>
      <c r="AS40" s="789">
        <v>138832</v>
      </c>
      <c r="AT40" s="789">
        <v>22.364999999999998</v>
      </c>
      <c r="AV40" s="788">
        <v>44959.418055555558</v>
      </c>
      <c r="AW40" s="787">
        <v>1</v>
      </c>
      <c r="AX40" s="786">
        <v>1</v>
      </c>
      <c r="AY40" s="786">
        <v>5</v>
      </c>
      <c r="AZ40" s="863">
        <v>47.43</v>
      </c>
      <c r="BB40" s="793">
        <f t="shared" si="0"/>
        <v>15</v>
      </c>
      <c r="BC40" s="791">
        <f t="shared" si="1"/>
        <v>47.497895</v>
      </c>
      <c r="BD40" s="814">
        <v>47</v>
      </c>
      <c r="BE40" s="793">
        <v>7</v>
      </c>
      <c r="BF40" s="819">
        <f t="shared" si="2"/>
        <v>184.668825</v>
      </c>
      <c r="BH40" s="793">
        <f t="shared" si="3"/>
        <v>15</v>
      </c>
      <c r="BI40" s="807">
        <f t="shared" si="4"/>
        <v>47.43</v>
      </c>
      <c r="BJ40" s="814">
        <v>47</v>
      </c>
      <c r="BK40" s="793">
        <v>7</v>
      </c>
      <c r="BL40" s="807">
        <f t="shared" si="5"/>
        <v>184.5</v>
      </c>
      <c r="BQ40" s="797"/>
      <c r="BR40" s="791"/>
      <c r="BS40" s="791"/>
      <c r="BT40" s="791"/>
      <c r="BV40" s="797"/>
      <c r="CA40" s="809"/>
      <c r="CB40" s="803"/>
      <c r="CC40" s="804"/>
      <c r="CD40" s="791"/>
      <c r="CE40" s="791"/>
    </row>
    <row r="41" spans="2:83" ht="15" customHeight="1" x14ac:dyDescent="0.25">
      <c r="B41" s="522" t="s">
        <v>285</v>
      </c>
      <c r="C41" s="231">
        <f>AD5</f>
        <v>44959.402777777781</v>
      </c>
      <c r="D41" s="539" t="s">
        <v>299</v>
      </c>
      <c r="E41" s="487">
        <f>C43+E40</f>
        <v>44959.503472222219</v>
      </c>
      <c r="F41" s="609"/>
      <c r="G41" s="610" t="s">
        <v>329</v>
      </c>
      <c r="N41" s="477"/>
      <c r="O41" s="796">
        <v>44959</v>
      </c>
      <c r="P41" s="792">
        <v>0.41215277777777781</v>
      </c>
      <c r="Q41" s="794">
        <v>30.9</v>
      </c>
      <c r="R41" s="165" t="s">
        <v>21</v>
      </c>
      <c r="S41" s="794">
        <v>21.9</v>
      </c>
      <c r="T41" s="165" t="s">
        <v>56</v>
      </c>
      <c r="U41" s="196">
        <f t="shared" si="21"/>
        <v>9</v>
      </c>
      <c r="V41" s="168">
        <f t="shared" si="22"/>
        <v>21.9</v>
      </c>
      <c r="W41" s="168" t="str">
        <f t="shared" si="23"/>
        <v>-</v>
      </c>
      <c r="X41" s="168" t="str">
        <f t="shared" si="24"/>
        <v>-</v>
      </c>
      <c r="Y41" s="168" t="str">
        <f t="shared" si="25"/>
        <v>-</v>
      </c>
      <c r="AD41" s="608">
        <f t="shared" si="13"/>
        <v>44959.417361111111</v>
      </c>
      <c r="AE41" s="607">
        <f t="shared" si="14"/>
        <v>22.373000000000001</v>
      </c>
      <c r="AF41" s="196">
        <f t="shared" si="15"/>
        <v>10</v>
      </c>
      <c r="AG41" s="168" t="str">
        <f t="shared" si="8"/>
        <v>-</v>
      </c>
      <c r="AH41" s="168">
        <f t="shared" si="9"/>
        <v>22.373000000000001</v>
      </c>
      <c r="AI41" s="168" t="str">
        <f t="shared" si="10"/>
        <v>-</v>
      </c>
      <c r="AJ41" s="168" t="str">
        <f t="shared" si="11"/>
        <v>-</v>
      </c>
      <c r="AK41" s="198"/>
      <c r="AL41" s="837"/>
      <c r="AM41" s="790">
        <v>44959.418749999997</v>
      </c>
      <c r="AN41" s="789">
        <v>1</v>
      </c>
      <c r="AO41" s="789">
        <v>1</v>
      </c>
      <c r="AP41" s="789">
        <v>6</v>
      </c>
      <c r="AQ41" s="789">
        <v>47.403449999999999</v>
      </c>
      <c r="AR41" s="789">
        <v>180886</v>
      </c>
      <c r="AS41" s="789">
        <v>138688</v>
      </c>
      <c r="AT41" s="789">
        <v>22.361999999999998</v>
      </c>
      <c r="AV41" s="788">
        <v>44959.418749999997</v>
      </c>
      <c r="AW41" s="787">
        <v>1</v>
      </c>
      <c r="AX41" s="786">
        <v>1</v>
      </c>
      <c r="AY41" s="786">
        <v>6</v>
      </c>
      <c r="AZ41" s="863">
        <v>47.64</v>
      </c>
      <c r="BB41" s="793">
        <f t="shared" si="0"/>
        <v>16</v>
      </c>
      <c r="BC41" s="791">
        <f t="shared" si="1"/>
        <v>47.403449999999999</v>
      </c>
      <c r="BD41" s="814">
        <v>48</v>
      </c>
      <c r="BE41" s="793">
        <v>8</v>
      </c>
      <c r="BF41" s="819">
        <f t="shared" si="2"/>
        <v>184.78703899999999</v>
      </c>
      <c r="BH41" s="793">
        <f t="shared" si="3"/>
        <v>16</v>
      </c>
      <c r="BI41" s="807">
        <f t="shared" si="4"/>
        <v>47.64</v>
      </c>
      <c r="BJ41" s="814">
        <v>48</v>
      </c>
      <c r="BK41" s="793">
        <v>8</v>
      </c>
      <c r="BL41" s="807">
        <f t="shared" si="5"/>
        <v>184.1</v>
      </c>
      <c r="BQ41" s="797"/>
      <c r="BR41" s="791"/>
      <c r="BS41" s="791"/>
      <c r="BT41" s="791"/>
      <c r="BV41" s="797"/>
      <c r="CA41" s="809"/>
      <c r="CB41" s="803"/>
      <c r="CC41" s="804"/>
      <c r="CD41" s="791"/>
      <c r="CE41" s="791"/>
    </row>
    <row r="42" spans="2:83" x14ac:dyDescent="0.25">
      <c r="B42" s="525" t="s">
        <v>284</v>
      </c>
      <c r="C42" s="232">
        <f>MIN(AD5:AD300)</f>
        <v>44959.402777777781</v>
      </c>
      <c r="E42" s="398">
        <f>MIN(B49:B300)</f>
        <v>44959.402754629627</v>
      </c>
      <c r="F42" s="581"/>
      <c r="G42" s="526" t="s">
        <v>268</v>
      </c>
      <c r="N42" s="477"/>
      <c r="O42" s="796">
        <v>44959</v>
      </c>
      <c r="P42" s="792">
        <v>0.4128472222222222</v>
      </c>
      <c r="Q42" s="794">
        <v>30.8</v>
      </c>
      <c r="R42" s="165" t="s">
        <v>21</v>
      </c>
      <c r="S42" s="794">
        <v>21.9</v>
      </c>
      <c r="T42" s="165" t="s">
        <v>56</v>
      </c>
      <c r="U42" s="196">
        <f t="shared" si="21"/>
        <v>9</v>
      </c>
      <c r="V42" s="168">
        <f t="shared" si="22"/>
        <v>21.9</v>
      </c>
      <c r="W42" s="168" t="str">
        <f t="shared" si="23"/>
        <v>-</v>
      </c>
      <c r="X42" s="168" t="str">
        <f t="shared" si="24"/>
        <v>-</v>
      </c>
      <c r="Y42" s="168" t="str">
        <f t="shared" si="25"/>
        <v>-</v>
      </c>
      <c r="AD42" s="608">
        <f t="shared" si="13"/>
        <v>44959.418055555558</v>
      </c>
      <c r="AE42" s="607">
        <f t="shared" si="14"/>
        <v>22.37</v>
      </c>
      <c r="AF42" s="196">
        <f t="shared" si="15"/>
        <v>10</v>
      </c>
      <c r="AG42" s="168" t="str">
        <f t="shared" si="8"/>
        <v>-</v>
      </c>
      <c r="AH42" s="168">
        <f t="shared" si="9"/>
        <v>22.37</v>
      </c>
      <c r="AI42" s="168" t="str">
        <f t="shared" si="10"/>
        <v>-</v>
      </c>
      <c r="AJ42" s="168" t="str">
        <f t="shared" si="11"/>
        <v>-</v>
      </c>
      <c r="AK42" s="198"/>
      <c r="AL42" s="837"/>
      <c r="AM42" s="790">
        <v>44959.418749999997</v>
      </c>
      <c r="AN42" s="789">
        <v>1</v>
      </c>
      <c r="AO42" s="789">
        <v>1</v>
      </c>
      <c r="AP42" s="789">
        <v>7</v>
      </c>
      <c r="AQ42" s="789">
        <v>47.517975999999997</v>
      </c>
      <c r="AR42" s="789">
        <v>180691</v>
      </c>
      <c r="AS42" s="789">
        <v>138822</v>
      </c>
      <c r="AT42" s="789">
        <v>22.361000000000001</v>
      </c>
      <c r="AV42" s="788">
        <v>44959.418749999997</v>
      </c>
      <c r="AW42" s="787">
        <v>1</v>
      </c>
      <c r="AX42" s="786">
        <v>1</v>
      </c>
      <c r="AY42" s="786">
        <v>7</v>
      </c>
      <c r="AZ42" s="863">
        <v>47.98</v>
      </c>
      <c r="BB42" s="793">
        <f t="shared" si="0"/>
        <v>17</v>
      </c>
      <c r="BC42" s="791">
        <f t="shared" si="1"/>
        <v>47.517975999999997</v>
      </c>
      <c r="BD42" s="814">
        <v>51</v>
      </c>
      <c r="BE42" s="793">
        <v>1</v>
      </c>
      <c r="BF42" s="819">
        <f t="shared" si="2"/>
        <v>226.036575</v>
      </c>
      <c r="BH42" s="793">
        <f t="shared" si="3"/>
        <v>17</v>
      </c>
      <c r="BI42" s="807">
        <f t="shared" si="4"/>
        <v>47.98</v>
      </c>
      <c r="BJ42" s="814">
        <v>51</v>
      </c>
      <c r="BK42" s="793">
        <v>1</v>
      </c>
      <c r="BL42" s="807">
        <f t="shared" si="5"/>
        <v>225.6</v>
      </c>
      <c r="BQ42" s="797"/>
      <c r="BR42" s="791"/>
      <c r="BS42" s="791"/>
      <c r="BT42" s="791"/>
      <c r="BV42" s="797"/>
      <c r="CA42" s="809"/>
      <c r="CB42" s="803"/>
      <c r="CC42" s="804"/>
      <c r="CD42" s="791"/>
      <c r="CE42" s="791"/>
    </row>
    <row r="43" spans="2:83" ht="15.75" thickBot="1" x14ac:dyDescent="0.3">
      <c r="B43" s="530" t="s">
        <v>283</v>
      </c>
      <c r="C43" s="233">
        <f>MAX(AD5:AD300)</f>
        <v>44959.495138888888</v>
      </c>
      <c r="E43" s="398">
        <f>MAX(B49:B300)</f>
        <v>44959.496504629627</v>
      </c>
      <c r="F43" s="582"/>
      <c r="G43" s="531" t="s">
        <v>269</v>
      </c>
      <c r="N43" s="477"/>
      <c r="O43" s="796">
        <v>44959</v>
      </c>
      <c r="P43" s="792">
        <v>0.4135416666666667</v>
      </c>
      <c r="Q43" s="794">
        <v>30.9</v>
      </c>
      <c r="R43" s="165" t="s">
        <v>21</v>
      </c>
      <c r="S43" s="794">
        <v>21.85</v>
      </c>
      <c r="T43" s="165" t="s">
        <v>56</v>
      </c>
      <c r="U43" s="196">
        <f t="shared" si="21"/>
        <v>9</v>
      </c>
      <c r="V43" s="168">
        <f t="shared" si="22"/>
        <v>21.85</v>
      </c>
      <c r="W43" s="168" t="str">
        <f t="shared" si="23"/>
        <v>-</v>
      </c>
      <c r="X43" s="168" t="str">
        <f t="shared" si="24"/>
        <v>-</v>
      </c>
      <c r="Y43" s="168" t="str">
        <f t="shared" si="25"/>
        <v>-</v>
      </c>
      <c r="AD43" s="608">
        <f t="shared" si="13"/>
        <v>44959.418055555558</v>
      </c>
      <c r="AE43" s="607">
        <f t="shared" si="14"/>
        <v>22.364999999999998</v>
      </c>
      <c r="AF43" s="196">
        <f t="shared" si="15"/>
        <v>10</v>
      </c>
      <c r="AG43" s="168" t="str">
        <f t="shared" si="8"/>
        <v>-</v>
      </c>
      <c r="AH43" s="168">
        <f t="shared" si="9"/>
        <v>22.364999999999998</v>
      </c>
      <c r="AI43" s="168" t="str">
        <f t="shared" si="10"/>
        <v>-</v>
      </c>
      <c r="AJ43" s="168" t="str">
        <f t="shared" si="11"/>
        <v>-</v>
      </c>
      <c r="AK43" s="198"/>
      <c r="AL43" s="837"/>
      <c r="AM43" s="790">
        <v>44959.419444444444</v>
      </c>
      <c r="AN43" s="789">
        <v>1</v>
      </c>
      <c r="AO43" s="789">
        <v>1</v>
      </c>
      <c r="AP43" s="789">
        <v>8</v>
      </c>
      <c r="AQ43" s="789">
        <v>47.652104999999999</v>
      </c>
      <c r="AR43" s="789">
        <v>180870</v>
      </c>
      <c r="AS43" s="789">
        <v>138675</v>
      </c>
      <c r="AT43" s="789">
        <v>22.356999999999999</v>
      </c>
      <c r="AV43" s="788">
        <v>44959.419444444444</v>
      </c>
      <c r="AW43" s="787">
        <v>1</v>
      </c>
      <c r="AX43" s="786">
        <v>1</v>
      </c>
      <c r="AY43" s="786">
        <v>8</v>
      </c>
      <c r="AZ43" s="863">
        <v>47.17</v>
      </c>
      <c r="BB43" s="793">
        <f t="shared" si="0"/>
        <v>18</v>
      </c>
      <c r="BC43" s="791">
        <f t="shared" si="1"/>
        <v>47.652104999999999</v>
      </c>
      <c r="BD43" s="814">
        <v>52</v>
      </c>
      <c r="BE43" s="793">
        <v>2</v>
      </c>
      <c r="BF43" s="819">
        <f t="shared" si="2"/>
        <v>225.850675</v>
      </c>
      <c r="BH43" s="793">
        <f t="shared" si="3"/>
        <v>18</v>
      </c>
      <c r="BI43" s="807">
        <f t="shared" si="4"/>
        <v>47.17</v>
      </c>
      <c r="BJ43" s="814">
        <v>52</v>
      </c>
      <c r="BK43" s="793">
        <v>2</v>
      </c>
      <c r="BL43" s="807">
        <f t="shared" si="5"/>
        <v>226.1</v>
      </c>
      <c r="BQ43" s="797"/>
      <c r="BR43" s="791"/>
      <c r="BS43" s="791"/>
      <c r="BT43" s="791"/>
      <c r="BV43" s="797"/>
      <c r="CA43" s="809"/>
      <c r="CB43" s="803"/>
      <c r="CC43" s="804"/>
      <c r="CD43" s="791"/>
      <c r="CE43" s="791"/>
    </row>
    <row r="44" spans="2:83" x14ac:dyDescent="0.25">
      <c r="B44" s="21"/>
      <c r="C44" s="21"/>
      <c r="E44" s="479">
        <f>IF(INT(C41)=INT(B49), C41, B49)</f>
        <v>44959.402777777781</v>
      </c>
      <c r="F44" s="581"/>
      <c r="G44" s="526" t="s">
        <v>301</v>
      </c>
      <c r="N44" s="477"/>
      <c r="O44" s="796">
        <v>44959</v>
      </c>
      <c r="P44" s="792">
        <v>0.41423611111111108</v>
      </c>
      <c r="Q44" s="794">
        <v>30.7</v>
      </c>
      <c r="R44" s="165" t="s">
        <v>21</v>
      </c>
      <c r="S44" s="794">
        <v>21.85</v>
      </c>
      <c r="T44" s="165" t="s">
        <v>56</v>
      </c>
      <c r="U44" s="196">
        <f t="shared" si="21"/>
        <v>9</v>
      </c>
      <c r="V44" s="168">
        <f t="shared" si="22"/>
        <v>21.85</v>
      </c>
      <c r="W44" s="168" t="str">
        <f t="shared" si="23"/>
        <v>-</v>
      </c>
      <c r="X44" s="168" t="str">
        <f t="shared" si="24"/>
        <v>-</v>
      </c>
      <c r="Y44" s="168" t="str">
        <f t="shared" si="25"/>
        <v>-</v>
      </c>
      <c r="Z44" s="543"/>
      <c r="AD44" s="608">
        <f t="shared" si="13"/>
        <v>44959.418749999997</v>
      </c>
      <c r="AE44" s="607">
        <f t="shared" si="14"/>
        <v>22.361999999999998</v>
      </c>
      <c r="AF44" s="196">
        <f t="shared" si="15"/>
        <v>10</v>
      </c>
      <c r="AG44" s="168" t="str">
        <f t="shared" si="8"/>
        <v>-</v>
      </c>
      <c r="AH44" s="168">
        <f t="shared" si="9"/>
        <v>22.361999999999998</v>
      </c>
      <c r="AI44" s="168" t="str">
        <f t="shared" si="10"/>
        <v>-</v>
      </c>
      <c r="AJ44" s="168" t="str">
        <f t="shared" si="11"/>
        <v>-</v>
      </c>
      <c r="AK44" s="198"/>
      <c r="AL44" s="837"/>
      <c r="AM44" s="790">
        <v>44959.420138888891</v>
      </c>
      <c r="AN44" s="789">
        <v>1</v>
      </c>
      <c r="AO44" s="789">
        <v>2</v>
      </c>
      <c r="AP44" s="789" t="s">
        <v>469</v>
      </c>
      <c r="AQ44" s="789">
        <v>82.218633999999994</v>
      </c>
      <c r="AR44" s="789">
        <v>180476</v>
      </c>
      <c r="AS44" s="789">
        <v>138806</v>
      </c>
      <c r="AT44" s="789">
        <v>22.350999999999999</v>
      </c>
      <c r="AV44" s="788">
        <v>44959.420138888891</v>
      </c>
      <c r="AW44" s="787">
        <v>1</v>
      </c>
      <c r="AX44" s="786">
        <v>2</v>
      </c>
      <c r="AY44" s="786" t="s">
        <v>469</v>
      </c>
      <c r="AZ44" s="863">
        <v>93.89</v>
      </c>
      <c r="BB44" s="793" t="str">
        <f t="shared" si="0"/>
        <v>--</v>
      </c>
      <c r="BC44" s="791">
        <f t="shared" si="1"/>
        <v>82.218633999999994</v>
      </c>
      <c r="BD44" s="814">
        <v>53</v>
      </c>
      <c r="BE44" s="793">
        <v>3</v>
      </c>
      <c r="BF44" s="819">
        <f t="shared" si="2"/>
        <v>225.74927</v>
      </c>
      <c r="BH44" s="793" t="str">
        <f t="shared" si="3"/>
        <v>--</v>
      </c>
      <c r="BI44" s="807">
        <f t="shared" si="4"/>
        <v>93.89</v>
      </c>
      <c r="BJ44" s="814">
        <v>53</v>
      </c>
      <c r="BK44" s="793">
        <v>3</v>
      </c>
      <c r="BL44" s="807">
        <f t="shared" si="5"/>
        <v>225.4</v>
      </c>
      <c r="BQ44" s="797"/>
      <c r="BR44" s="791"/>
      <c r="BS44" s="791"/>
      <c r="BT44" s="791"/>
      <c r="BV44" s="797"/>
      <c r="CA44" s="809"/>
      <c r="CB44" s="803"/>
      <c r="CC44" s="804"/>
      <c r="CD44" s="791"/>
      <c r="CE44" s="791"/>
    </row>
    <row r="45" spans="2:83" ht="15.75" thickBot="1" x14ac:dyDescent="0.3">
      <c r="B45" s="491"/>
      <c r="C45" s="491"/>
      <c r="N45" s="477"/>
      <c r="O45" s="796">
        <v>44959</v>
      </c>
      <c r="P45" s="792">
        <v>0.41493055555555558</v>
      </c>
      <c r="Q45" s="794">
        <v>30.7</v>
      </c>
      <c r="R45" s="165" t="s">
        <v>21</v>
      </c>
      <c r="S45" s="794">
        <v>21.9</v>
      </c>
      <c r="T45" s="165" t="s">
        <v>56</v>
      </c>
      <c r="U45" s="196">
        <f t="shared" si="21"/>
        <v>9</v>
      </c>
      <c r="V45" s="168">
        <f t="shared" si="22"/>
        <v>21.9</v>
      </c>
      <c r="W45" s="168" t="str">
        <f t="shared" si="23"/>
        <v>-</v>
      </c>
      <c r="X45" s="168" t="str">
        <f t="shared" si="24"/>
        <v>-</v>
      </c>
      <c r="Y45" s="168" t="str">
        <f t="shared" si="25"/>
        <v>-</v>
      </c>
      <c r="AD45" s="608">
        <f t="shared" si="13"/>
        <v>44959.418749999997</v>
      </c>
      <c r="AE45" s="607">
        <f t="shared" si="14"/>
        <v>22.361000000000001</v>
      </c>
      <c r="AF45" s="196">
        <f t="shared" si="15"/>
        <v>10</v>
      </c>
      <c r="AG45" s="168" t="str">
        <f t="shared" si="8"/>
        <v>-</v>
      </c>
      <c r="AH45" s="168">
        <f t="shared" si="9"/>
        <v>22.361000000000001</v>
      </c>
      <c r="AI45" s="168" t="str">
        <f t="shared" si="10"/>
        <v>-</v>
      </c>
      <c r="AJ45" s="168" t="str">
        <f t="shared" si="11"/>
        <v>-</v>
      </c>
      <c r="AK45" s="198"/>
      <c r="AL45" s="837"/>
      <c r="AM45" s="790">
        <v>44959.420138888891</v>
      </c>
      <c r="AN45" s="789">
        <v>1</v>
      </c>
      <c r="AO45" s="789">
        <v>2</v>
      </c>
      <c r="AP45" s="789" t="s">
        <v>469</v>
      </c>
      <c r="AQ45" s="789">
        <v>97.614915999999994</v>
      </c>
      <c r="AR45" s="789">
        <v>180875</v>
      </c>
      <c r="AS45" s="789">
        <v>138530</v>
      </c>
      <c r="AT45" s="789">
        <v>22.347000000000001</v>
      </c>
      <c r="AV45" s="788">
        <v>44959.420138888891</v>
      </c>
      <c r="AW45" s="787">
        <v>1</v>
      </c>
      <c r="AX45" s="786">
        <v>2</v>
      </c>
      <c r="AY45" s="786" t="s">
        <v>469</v>
      </c>
      <c r="AZ45" s="863">
        <v>97.65</v>
      </c>
      <c r="BB45" s="793" t="str">
        <f t="shared" si="0"/>
        <v>--</v>
      </c>
      <c r="BC45" s="791">
        <f t="shared" si="1"/>
        <v>97.614915999999994</v>
      </c>
      <c r="BD45" s="814">
        <v>54</v>
      </c>
      <c r="BE45" s="793">
        <v>4</v>
      </c>
      <c r="BF45" s="819">
        <f t="shared" si="2"/>
        <v>225.856629</v>
      </c>
      <c r="BH45" s="793" t="str">
        <f t="shared" si="3"/>
        <v>--</v>
      </c>
      <c r="BI45" s="807">
        <f t="shared" si="4"/>
        <v>97.65</v>
      </c>
      <c r="BJ45" s="814">
        <v>54</v>
      </c>
      <c r="BK45" s="793">
        <v>4</v>
      </c>
      <c r="BL45" s="807">
        <f t="shared" si="5"/>
        <v>225.4</v>
      </c>
      <c r="BQ45" s="797"/>
      <c r="BR45" s="791"/>
      <c r="BS45" s="791"/>
      <c r="BT45" s="791"/>
      <c r="BV45" s="797"/>
      <c r="CA45" s="809"/>
      <c r="CB45" s="803"/>
      <c r="CC45" s="804"/>
      <c r="CD45" s="791"/>
      <c r="CE45" s="791"/>
    </row>
    <row r="46" spans="2:83" ht="15" customHeight="1" x14ac:dyDescent="0.25">
      <c r="B46" s="545" t="s">
        <v>25</v>
      </c>
      <c r="C46" s="546" t="s">
        <v>40</v>
      </c>
      <c r="D46" s="546" t="s">
        <v>152</v>
      </c>
      <c r="E46" s="546" t="s">
        <v>153</v>
      </c>
      <c r="F46" s="1209" t="s">
        <v>157</v>
      </c>
      <c r="G46" s="1210"/>
      <c r="N46" s="477"/>
      <c r="O46" s="796">
        <v>44959</v>
      </c>
      <c r="P46" s="792">
        <v>0.41562499999999997</v>
      </c>
      <c r="Q46" s="794">
        <v>30.9</v>
      </c>
      <c r="R46" s="165" t="s">
        <v>21</v>
      </c>
      <c r="S46" s="794">
        <v>21.85</v>
      </c>
      <c r="T46" s="165" t="s">
        <v>56</v>
      </c>
      <c r="U46" s="196">
        <f t="shared" si="21"/>
        <v>9</v>
      </c>
      <c r="V46" s="168">
        <f t="shared" si="22"/>
        <v>21.85</v>
      </c>
      <c r="W46" s="168" t="str">
        <f t="shared" si="23"/>
        <v>-</v>
      </c>
      <c r="X46" s="168" t="str">
        <f t="shared" si="24"/>
        <v>-</v>
      </c>
      <c r="Y46" s="168" t="str">
        <f t="shared" si="25"/>
        <v>-</v>
      </c>
      <c r="AD46" s="608">
        <f t="shared" si="13"/>
        <v>44959.419444444444</v>
      </c>
      <c r="AE46" s="607">
        <f t="shared" si="14"/>
        <v>22.356999999999999</v>
      </c>
      <c r="AF46" s="196">
        <f t="shared" si="15"/>
        <v>10</v>
      </c>
      <c r="AG46" s="168" t="str">
        <f t="shared" si="8"/>
        <v>-</v>
      </c>
      <c r="AH46" s="168">
        <f t="shared" si="9"/>
        <v>22.356999999999999</v>
      </c>
      <c r="AI46" s="168" t="str">
        <f t="shared" si="10"/>
        <v>-</v>
      </c>
      <c r="AJ46" s="168" t="str">
        <f t="shared" si="11"/>
        <v>-</v>
      </c>
      <c r="AK46" s="198"/>
      <c r="AL46" s="837"/>
      <c r="AM46" s="790">
        <v>44959.42083333333</v>
      </c>
      <c r="AN46" s="789">
        <v>1</v>
      </c>
      <c r="AO46" s="789">
        <v>2</v>
      </c>
      <c r="AP46" s="789" t="s">
        <v>469</v>
      </c>
      <c r="AQ46" s="789">
        <v>96.549741999999995</v>
      </c>
      <c r="AR46" s="789">
        <v>180501</v>
      </c>
      <c r="AS46" s="789">
        <v>138819</v>
      </c>
      <c r="AT46" s="789">
        <v>22.344000000000001</v>
      </c>
      <c r="AV46" s="788">
        <v>44959.42083333333</v>
      </c>
      <c r="AW46" s="787">
        <v>1</v>
      </c>
      <c r="AX46" s="786">
        <v>2</v>
      </c>
      <c r="AY46" s="786" t="s">
        <v>469</v>
      </c>
      <c r="AZ46" s="863">
        <v>95.96</v>
      </c>
      <c r="BB46" s="793" t="str">
        <f t="shared" si="0"/>
        <v>--</v>
      </c>
      <c r="BC46" s="791">
        <f t="shared" si="1"/>
        <v>96.549741999999995</v>
      </c>
      <c r="BD46" s="814">
        <v>55</v>
      </c>
      <c r="BE46" s="793">
        <v>5</v>
      </c>
      <c r="BF46" s="819">
        <f t="shared" si="2"/>
        <v>225.82155</v>
      </c>
      <c r="BH46" s="793" t="str">
        <f t="shared" si="3"/>
        <v>--</v>
      </c>
      <c r="BI46" s="807">
        <f t="shared" si="4"/>
        <v>95.96</v>
      </c>
      <c r="BJ46" s="814">
        <v>55</v>
      </c>
      <c r="BK46" s="793">
        <v>5</v>
      </c>
      <c r="BL46" s="807">
        <f t="shared" si="5"/>
        <v>225.7</v>
      </c>
      <c r="BQ46" s="797"/>
      <c r="BR46" s="791"/>
      <c r="BS46" s="791"/>
      <c r="BT46" s="791"/>
      <c r="BV46" s="797"/>
      <c r="CA46" s="809"/>
      <c r="CB46" s="803"/>
      <c r="CC46" s="804"/>
      <c r="CD46" s="791"/>
      <c r="CE46" s="791"/>
    </row>
    <row r="47" spans="2:83" ht="15" customHeight="1" thickBot="1" x14ac:dyDescent="0.3">
      <c r="B47" s="548" t="s">
        <v>271</v>
      </c>
      <c r="C47" s="127">
        <f>IFERROR(AVERAGE(C49:C300)+D48,"-")</f>
        <v>853.85461538461516</v>
      </c>
      <c r="D47" s="127">
        <f>IFERROR(MIN(C49:C300)+D48,"-")</f>
        <v>852.77</v>
      </c>
      <c r="E47" s="127">
        <f>IFERROR(MAX(C49:C300)+D48,"-")</f>
        <v>854.67</v>
      </c>
      <c r="F47" s="1207">
        <f>IFERROR((_xlfn.STDEV.S(C49:C300)),"-")</f>
        <v>0.60788578549356298</v>
      </c>
      <c r="G47" s="1208"/>
      <c r="N47" s="477"/>
      <c r="O47" s="796">
        <v>44959</v>
      </c>
      <c r="P47" s="792">
        <v>0.41631944444444446</v>
      </c>
      <c r="Q47" s="794">
        <v>30.7</v>
      </c>
      <c r="R47" s="165" t="s">
        <v>21</v>
      </c>
      <c r="S47" s="794">
        <v>21.85</v>
      </c>
      <c r="T47" s="165" t="s">
        <v>56</v>
      </c>
      <c r="U47" s="196">
        <f t="shared" si="21"/>
        <v>9</v>
      </c>
      <c r="V47" s="168">
        <f t="shared" si="22"/>
        <v>21.85</v>
      </c>
      <c r="W47" s="168" t="str">
        <f t="shared" si="23"/>
        <v>-</v>
      </c>
      <c r="X47" s="168" t="str">
        <f t="shared" si="24"/>
        <v>-</v>
      </c>
      <c r="Y47" s="168" t="str">
        <f t="shared" si="25"/>
        <v>-</v>
      </c>
      <c r="AD47" s="608">
        <f t="shared" si="13"/>
        <v>44959.420138888891</v>
      </c>
      <c r="AE47" s="607">
        <f t="shared" si="14"/>
        <v>22.350999999999999</v>
      </c>
      <c r="AF47" s="196">
        <f t="shared" si="15"/>
        <v>10</v>
      </c>
      <c r="AG47" s="168" t="str">
        <f t="shared" si="8"/>
        <v>-</v>
      </c>
      <c r="AH47" s="168">
        <f t="shared" si="9"/>
        <v>22.350999999999999</v>
      </c>
      <c r="AI47" s="168" t="str">
        <f t="shared" si="10"/>
        <v>-</v>
      </c>
      <c r="AJ47" s="168" t="str">
        <f t="shared" si="11"/>
        <v>-</v>
      </c>
      <c r="AK47" s="198"/>
      <c r="AL47" s="837"/>
      <c r="AM47" s="790">
        <v>44959.42083333333</v>
      </c>
      <c r="AN47" s="789">
        <v>1</v>
      </c>
      <c r="AO47" s="789">
        <v>2</v>
      </c>
      <c r="AP47" s="789" t="s">
        <v>469</v>
      </c>
      <c r="AQ47" s="789">
        <v>95.564134999999993</v>
      </c>
      <c r="AR47" s="789">
        <v>180875</v>
      </c>
      <c r="AS47" s="789">
        <v>138536</v>
      </c>
      <c r="AT47" s="789">
        <v>22.34</v>
      </c>
      <c r="AV47" s="788">
        <v>44959.42083333333</v>
      </c>
      <c r="AW47" s="787">
        <v>1</v>
      </c>
      <c r="AX47" s="786">
        <v>2</v>
      </c>
      <c r="AY47" s="786" t="s">
        <v>469</v>
      </c>
      <c r="AZ47" s="863">
        <v>95.38</v>
      </c>
      <c r="BB47" s="793" t="str">
        <f t="shared" si="0"/>
        <v>--</v>
      </c>
      <c r="BC47" s="791">
        <f t="shared" si="1"/>
        <v>95.564134999999993</v>
      </c>
      <c r="BD47" s="814">
        <v>56</v>
      </c>
      <c r="BE47" s="793">
        <v>6</v>
      </c>
      <c r="BF47" s="819">
        <f t="shared" si="2"/>
        <v>225.68131600000001</v>
      </c>
      <c r="BH47" s="793" t="str">
        <f t="shared" si="3"/>
        <v>--</v>
      </c>
      <c r="BI47" s="807">
        <f t="shared" si="4"/>
        <v>95.38</v>
      </c>
      <c r="BJ47" s="814">
        <v>56</v>
      </c>
      <c r="BK47" s="793">
        <v>6</v>
      </c>
      <c r="BL47" s="807">
        <f t="shared" si="5"/>
        <v>225.1</v>
      </c>
      <c r="BQ47" s="797"/>
      <c r="BR47" s="791"/>
      <c r="BS47" s="791"/>
      <c r="BT47" s="791"/>
      <c r="BV47" s="797"/>
      <c r="CA47" s="809"/>
      <c r="CB47" s="803"/>
      <c r="CC47" s="804"/>
      <c r="CD47" s="791"/>
      <c r="CE47" s="791"/>
    </row>
    <row r="48" spans="2:83" ht="15.75" thickBot="1" x14ac:dyDescent="0.3">
      <c r="B48" s="549" t="s">
        <v>45</v>
      </c>
      <c r="C48" s="298" t="s">
        <v>274</v>
      </c>
      <c r="D48" s="710">
        <f>Resumen!I29</f>
        <v>0</v>
      </c>
      <c r="E48" s="169"/>
      <c r="F48" s="169"/>
      <c r="N48" s="477"/>
      <c r="O48" s="796">
        <v>44959</v>
      </c>
      <c r="P48" s="792">
        <v>0.41701388888888885</v>
      </c>
      <c r="Q48" s="794">
        <v>30.7</v>
      </c>
      <c r="R48" s="165" t="s">
        <v>21</v>
      </c>
      <c r="S48" s="794">
        <v>21.9</v>
      </c>
      <c r="T48" s="165" t="s">
        <v>56</v>
      </c>
      <c r="U48" s="196">
        <f t="shared" si="21"/>
        <v>10</v>
      </c>
      <c r="V48" s="168" t="str">
        <f t="shared" si="22"/>
        <v>-</v>
      </c>
      <c r="W48" s="168">
        <f t="shared" si="23"/>
        <v>21.9</v>
      </c>
      <c r="X48" s="168" t="str">
        <f t="shared" si="24"/>
        <v>-</v>
      </c>
      <c r="Y48" s="168" t="str">
        <f t="shared" si="25"/>
        <v>-</v>
      </c>
      <c r="AD48" s="608">
        <f t="shared" si="13"/>
        <v>44959.420138888891</v>
      </c>
      <c r="AE48" s="607">
        <f t="shared" si="14"/>
        <v>22.347000000000001</v>
      </c>
      <c r="AF48" s="196">
        <f t="shared" si="15"/>
        <v>10</v>
      </c>
      <c r="AG48" s="168" t="str">
        <f t="shared" si="8"/>
        <v>-</v>
      </c>
      <c r="AH48" s="168">
        <f t="shared" si="9"/>
        <v>22.347000000000001</v>
      </c>
      <c r="AI48" s="168" t="str">
        <f t="shared" si="10"/>
        <v>-</v>
      </c>
      <c r="AJ48" s="168" t="str">
        <f t="shared" si="11"/>
        <v>-</v>
      </c>
      <c r="AK48" s="198"/>
      <c r="AL48" s="837"/>
      <c r="AM48" s="790">
        <v>44959.421527777777</v>
      </c>
      <c r="AN48" s="789">
        <v>1</v>
      </c>
      <c r="AO48" s="789">
        <v>2</v>
      </c>
      <c r="AP48" s="789" t="s">
        <v>469</v>
      </c>
      <c r="AQ48" s="789">
        <v>94.818928999999997</v>
      </c>
      <c r="AR48" s="789">
        <v>180504</v>
      </c>
      <c r="AS48" s="789">
        <v>138817</v>
      </c>
      <c r="AT48" s="789">
        <v>22.335000000000001</v>
      </c>
      <c r="AV48" s="788">
        <v>44959.421527777777</v>
      </c>
      <c r="AW48" s="787">
        <v>1</v>
      </c>
      <c r="AX48" s="786">
        <v>2</v>
      </c>
      <c r="AY48" s="786" t="s">
        <v>469</v>
      </c>
      <c r="AZ48" s="863">
        <v>94.15</v>
      </c>
      <c r="BB48" s="793" t="str">
        <f t="shared" si="0"/>
        <v>--</v>
      </c>
      <c r="BC48" s="791">
        <f t="shared" si="1"/>
        <v>94.818928999999997</v>
      </c>
      <c r="BD48" s="814">
        <v>57</v>
      </c>
      <c r="BE48" s="793">
        <v>7</v>
      </c>
      <c r="BF48" s="819">
        <f t="shared" si="2"/>
        <v>225.47642999999999</v>
      </c>
      <c r="BH48" s="793" t="str">
        <f t="shared" si="3"/>
        <v>--</v>
      </c>
      <c r="BI48" s="807">
        <f t="shared" si="4"/>
        <v>94.15</v>
      </c>
      <c r="BJ48" s="814">
        <v>57</v>
      </c>
      <c r="BK48" s="793">
        <v>7</v>
      </c>
      <c r="BL48" s="807">
        <f t="shared" si="5"/>
        <v>224.8</v>
      </c>
      <c r="BQ48" s="797"/>
      <c r="BR48" s="791"/>
      <c r="BS48" s="791"/>
      <c r="BT48" s="791"/>
      <c r="BV48" s="797"/>
      <c r="CA48" s="809"/>
      <c r="CB48" s="803"/>
      <c r="CC48" s="804"/>
      <c r="CD48" s="791"/>
      <c r="CE48" s="791"/>
    </row>
    <row r="49" spans="2:83" x14ac:dyDescent="0.25">
      <c r="B49" s="307">
        <v>44959.402754629627</v>
      </c>
      <c r="C49" s="794">
        <v>854.67</v>
      </c>
      <c r="E49" s="492"/>
      <c r="N49" s="477"/>
      <c r="O49" s="796">
        <v>44959</v>
      </c>
      <c r="P49" s="792">
        <v>0.41770833333333335</v>
      </c>
      <c r="Q49" s="794">
        <v>30.6</v>
      </c>
      <c r="R49" s="165" t="s">
        <v>21</v>
      </c>
      <c r="S49" s="794">
        <v>21.8</v>
      </c>
      <c r="T49" s="165" t="s">
        <v>56</v>
      </c>
      <c r="U49" s="196">
        <f t="shared" si="21"/>
        <v>10</v>
      </c>
      <c r="V49" s="168" t="str">
        <f t="shared" si="22"/>
        <v>-</v>
      </c>
      <c r="W49" s="168">
        <f t="shared" si="23"/>
        <v>21.8</v>
      </c>
      <c r="X49" s="168" t="str">
        <f t="shared" si="24"/>
        <v>-</v>
      </c>
      <c r="Y49" s="168" t="str">
        <f t="shared" si="25"/>
        <v>-</v>
      </c>
      <c r="AD49" s="608">
        <f t="shared" si="13"/>
        <v>44959.42083333333</v>
      </c>
      <c r="AE49" s="607">
        <f t="shared" si="14"/>
        <v>22.344000000000001</v>
      </c>
      <c r="AF49" s="196">
        <f t="shared" si="15"/>
        <v>10</v>
      </c>
      <c r="AG49" s="168" t="str">
        <f t="shared" si="8"/>
        <v>-</v>
      </c>
      <c r="AH49" s="168">
        <f t="shared" si="9"/>
        <v>22.344000000000001</v>
      </c>
      <c r="AI49" s="168" t="str">
        <f t="shared" si="10"/>
        <v>-</v>
      </c>
      <c r="AJ49" s="168" t="str">
        <f t="shared" si="11"/>
        <v>-</v>
      </c>
      <c r="AK49" s="198"/>
      <c r="AL49" s="837"/>
      <c r="AM49" s="790">
        <v>44959.421527777777</v>
      </c>
      <c r="AN49" s="789">
        <v>1</v>
      </c>
      <c r="AO49" s="789">
        <v>2</v>
      </c>
      <c r="AP49" s="789" t="s">
        <v>469</v>
      </c>
      <c r="AQ49" s="789">
        <v>94.504271000000003</v>
      </c>
      <c r="AR49" s="789">
        <v>180875</v>
      </c>
      <c r="AS49" s="789">
        <v>138538</v>
      </c>
      <c r="AT49" s="789">
        <v>22.331</v>
      </c>
      <c r="AV49" s="788">
        <v>44959.421527777777</v>
      </c>
      <c r="AW49" s="787">
        <v>1</v>
      </c>
      <c r="AX49" s="786">
        <v>2</v>
      </c>
      <c r="AY49" s="786" t="s">
        <v>469</v>
      </c>
      <c r="AZ49" s="863">
        <v>94.38</v>
      </c>
      <c r="BB49" s="793" t="str">
        <f t="shared" si="0"/>
        <v>--</v>
      </c>
      <c r="BC49" s="791">
        <f t="shared" si="1"/>
        <v>94.504271000000003</v>
      </c>
      <c r="BD49" s="814">
        <v>58</v>
      </c>
      <c r="BE49" s="793">
        <v>8</v>
      </c>
      <c r="BF49" s="819">
        <f t="shared" si="2"/>
        <v>225.41911999999999</v>
      </c>
      <c r="BH49" s="793" t="str">
        <f t="shared" si="3"/>
        <v>--</v>
      </c>
      <c r="BI49" s="807">
        <f t="shared" si="4"/>
        <v>94.38</v>
      </c>
      <c r="BJ49" s="814">
        <v>58</v>
      </c>
      <c r="BK49" s="793">
        <v>8</v>
      </c>
      <c r="BL49" s="807">
        <f t="shared" si="5"/>
        <v>225.4</v>
      </c>
      <c r="BQ49" s="797"/>
      <c r="BR49" s="791"/>
      <c r="BS49" s="791"/>
      <c r="BT49" s="791"/>
      <c r="BV49" s="797"/>
      <c r="CA49" s="809"/>
      <c r="CB49" s="803"/>
      <c r="CC49" s="804"/>
      <c r="CD49" s="791"/>
      <c r="CE49" s="791"/>
    </row>
    <row r="50" spans="2:83" x14ac:dyDescent="0.25">
      <c r="B50" s="307">
        <v>44959.403796296298</v>
      </c>
      <c r="C50" s="794">
        <v>854.66</v>
      </c>
      <c r="D50" s="551"/>
      <c r="E50" s="492"/>
      <c r="N50" s="477"/>
      <c r="O50" s="796">
        <v>44959</v>
      </c>
      <c r="P50" s="792">
        <v>0.41840277777777773</v>
      </c>
      <c r="Q50" s="794">
        <v>30.6</v>
      </c>
      <c r="R50" s="165" t="s">
        <v>21</v>
      </c>
      <c r="S50" s="794">
        <v>21.8</v>
      </c>
      <c r="T50" s="165" t="s">
        <v>56</v>
      </c>
      <c r="U50" s="196">
        <f t="shared" si="21"/>
        <v>10</v>
      </c>
      <c r="V50" s="168" t="str">
        <f t="shared" si="22"/>
        <v>-</v>
      </c>
      <c r="W50" s="168">
        <f t="shared" si="23"/>
        <v>21.8</v>
      </c>
      <c r="X50" s="168" t="str">
        <f t="shared" si="24"/>
        <v>-</v>
      </c>
      <c r="Y50" s="168" t="str">
        <f t="shared" si="25"/>
        <v>-</v>
      </c>
      <c r="AD50" s="608">
        <f t="shared" si="13"/>
        <v>44959.42083333333</v>
      </c>
      <c r="AE50" s="607">
        <f t="shared" si="14"/>
        <v>22.34</v>
      </c>
      <c r="AF50" s="196">
        <f t="shared" si="15"/>
        <v>10</v>
      </c>
      <c r="AG50" s="168" t="str">
        <f t="shared" si="8"/>
        <v>-</v>
      </c>
      <c r="AH50" s="168">
        <f t="shared" si="9"/>
        <v>22.34</v>
      </c>
      <c r="AI50" s="168" t="str">
        <f t="shared" si="10"/>
        <v>-</v>
      </c>
      <c r="AJ50" s="168" t="str">
        <f t="shared" si="11"/>
        <v>-</v>
      </c>
      <c r="AK50" s="198"/>
      <c r="AL50" s="837"/>
      <c r="AM50" s="790">
        <v>44959.422222222223</v>
      </c>
      <c r="AN50" s="789">
        <v>1</v>
      </c>
      <c r="AO50" s="789">
        <v>2</v>
      </c>
      <c r="AP50" s="789" t="s">
        <v>469</v>
      </c>
      <c r="AQ50" s="789">
        <v>94.377723000000003</v>
      </c>
      <c r="AR50" s="789">
        <v>180510</v>
      </c>
      <c r="AS50" s="789">
        <v>138821</v>
      </c>
      <c r="AT50" s="789">
        <v>22.326000000000001</v>
      </c>
      <c r="AV50" s="788">
        <v>44959.422222222223</v>
      </c>
      <c r="AW50" s="787">
        <v>1</v>
      </c>
      <c r="AX50" s="786">
        <v>2</v>
      </c>
      <c r="AY50" s="786" t="s">
        <v>469</v>
      </c>
      <c r="AZ50" s="863">
        <v>94.11</v>
      </c>
      <c r="BB50" s="793" t="str">
        <f t="shared" si="0"/>
        <v>--</v>
      </c>
      <c r="BC50" s="791">
        <f t="shared" si="1"/>
        <v>94.377723000000003</v>
      </c>
      <c r="BD50" s="814">
        <v>61</v>
      </c>
      <c r="BE50" s="793">
        <v>1</v>
      </c>
      <c r="BF50" s="819">
        <f t="shared" si="2"/>
        <v>271.28374600000001</v>
      </c>
      <c r="BH50" s="793" t="str">
        <f t="shared" si="3"/>
        <v>--</v>
      </c>
      <c r="BI50" s="807">
        <f t="shared" si="4"/>
        <v>94.11</v>
      </c>
      <c r="BJ50" s="814">
        <v>61</v>
      </c>
      <c r="BK50" s="793">
        <v>1</v>
      </c>
      <c r="BL50" s="807">
        <f t="shared" si="5"/>
        <v>271</v>
      </c>
      <c r="BQ50" s="797"/>
      <c r="BR50" s="791"/>
      <c r="BS50" s="791"/>
      <c r="BT50" s="791"/>
      <c r="CA50" s="809"/>
      <c r="CB50" s="803"/>
      <c r="CC50" s="804"/>
      <c r="CD50" s="791"/>
      <c r="CE50" s="791"/>
    </row>
    <row r="51" spans="2:83" x14ac:dyDescent="0.25">
      <c r="B51" s="307">
        <v>44959.40483796296</v>
      </c>
      <c r="C51" s="794">
        <v>854.65</v>
      </c>
      <c r="D51" s="551"/>
      <c r="E51" s="492"/>
      <c r="N51" s="477"/>
      <c r="O51" s="796">
        <v>44959</v>
      </c>
      <c r="P51" s="792">
        <v>0.41909722222222223</v>
      </c>
      <c r="Q51" s="794">
        <v>30.5</v>
      </c>
      <c r="R51" s="165" t="s">
        <v>21</v>
      </c>
      <c r="S51" s="794">
        <v>21.8</v>
      </c>
      <c r="T51" s="165" t="s">
        <v>56</v>
      </c>
      <c r="U51" s="196">
        <f t="shared" si="21"/>
        <v>10</v>
      </c>
      <c r="V51" s="168" t="str">
        <f t="shared" si="22"/>
        <v>-</v>
      </c>
      <c r="W51" s="168">
        <f t="shared" si="23"/>
        <v>21.8</v>
      </c>
      <c r="X51" s="168" t="str">
        <f t="shared" si="24"/>
        <v>-</v>
      </c>
      <c r="Y51" s="168" t="str">
        <f t="shared" si="25"/>
        <v>-</v>
      </c>
      <c r="AD51" s="608">
        <f t="shared" si="13"/>
        <v>44959.421527777777</v>
      </c>
      <c r="AE51" s="607">
        <f t="shared" si="14"/>
        <v>22.335000000000001</v>
      </c>
      <c r="AF51" s="196">
        <f t="shared" si="15"/>
        <v>10</v>
      </c>
      <c r="AG51" s="168" t="str">
        <f t="shared" si="8"/>
        <v>-</v>
      </c>
      <c r="AH51" s="168">
        <f t="shared" si="9"/>
        <v>22.335000000000001</v>
      </c>
      <c r="AI51" s="168" t="str">
        <f t="shared" si="10"/>
        <v>-</v>
      </c>
      <c r="AJ51" s="168" t="str">
        <f t="shared" si="11"/>
        <v>-</v>
      </c>
      <c r="AK51" s="198"/>
      <c r="AL51" s="837"/>
      <c r="AM51" s="790">
        <v>44959.422222222223</v>
      </c>
      <c r="AN51" s="789">
        <v>1</v>
      </c>
      <c r="AO51" s="789">
        <v>2</v>
      </c>
      <c r="AP51" s="789" t="s">
        <v>469</v>
      </c>
      <c r="AQ51" s="789">
        <v>94.372330000000005</v>
      </c>
      <c r="AR51" s="789">
        <v>180880</v>
      </c>
      <c r="AS51" s="789">
        <v>138542</v>
      </c>
      <c r="AT51" s="789">
        <v>22.326000000000001</v>
      </c>
      <c r="AV51" s="788">
        <v>44959.422222222223</v>
      </c>
      <c r="AW51" s="787">
        <v>1</v>
      </c>
      <c r="AX51" s="786">
        <v>2</v>
      </c>
      <c r="AY51" s="786" t="s">
        <v>469</v>
      </c>
      <c r="AZ51" s="863">
        <v>94.44</v>
      </c>
      <c r="BB51" s="793" t="str">
        <f t="shared" si="0"/>
        <v>--</v>
      </c>
      <c r="BC51" s="791">
        <f t="shared" si="1"/>
        <v>94.372330000000005</v>
      </c>
      <c r="BD51" s="814">
        <v>62</v>
      </c>
      <c r="BE51" s="793">
        <v>2</v>
      </c>
      <c r="BF51" s="819">
        <f t="shared" si="2"/>
        <v>271.10486500000002</v>
      </c>
      <c r="BH51" s="793" t="str">
        <f t="shared" si="3"/>
        <v>--</v>
      </c>
      <c r="BI51" s="807">
        <f t="shared" si="4"/>
        <v>94.44</v>
      </c>
      <c r="BJ51" s="814">
        <v>62</v>
      </c>
      <c r="BK51" s="793">
        <v>2</v>
      </c>
      <c r="BL51" s="807">
        <f t="shared" si="5"/>
        <v>270.8</v>
      </c>
      <c r="BQ51" s="797"/>
      <c r="BR51" s="791"/>
      <c r="BS51" s="791"/>
      <c r="BT51" s="791"/>
      <c r="CA51" s="809"/>
      <c r="CB51" s="803"/>
      <c r="CC51" s="804"/>
      <c r="CD51" s="791"/>
      <c r="CE51" s="791"/>
    </row>
    <row r="52" spans="2:83" ht="15" customHeight="1" x14ac:dyDescent="0.25">
      <c r="B52" s="307">
        <v>44959.40587962963</v>
      </c>
      <c r="C52" s="794">
        <v>854.64</v>
      </c>
      <c r="D52" s="551"/>
      <c r="N52" s="477"/>
      <c r="O52" s="796">
        <v>44959</v>
      </c>
      <c r="P52" s="792">
        <v>0.41979166666666662</v>
      </c>
      <c r="Q52" s="794">
        <v>30.5</v>
      </c>
      <c r="R52" s="165" t="s">
        <v>21</v>
      </c>
      <c r="S52" s="794">
        <v>21.8</v>
      </c>
      <c r="T52" s="165" t="s">
        <v>56</v>
      </c>
      <c r="U52" s="196">
        <f t="shared" si="21"/>
        <v>10</v>
      </c>
      <c r="V52" s="168" t="str">
        <f t="shared" si="22"/>
        <v>-</v>
      </c>
      <c r="W52" s="168">
        <f t="shared" si="23"/>
        <v>21.8</v>
      </c>
      <c r="X52" s="168" t="str">
        <f t="shared" si="24"/>
        <v>-</v>
      </c>
      <c r="Y52" s="168" t="str">
        <f t="shared" si="25"/>
        <v>-</v>
      </c>
      <c r="AD52" s="608">
        <f t="shared" si="13"/>
        <v>44959.421527777777</v>
      </c>
      <c r="AE52" s="607">
        <f t="shared" si="14"/>
        <v>22.331</v>
      </c>
      <c r="AF52" s="196">
        <f t="shared" si="15"/>
        <v>10</v>
      </c>
      <c r="AG52" s="168" t="str">
        <f t="shared" si="8"/>
        <v>-</v>
      </c>
      <c r="AH52" s="168">
        <f t="shared" si="9"/>
        <v>22.331</v>
      </c>
      <c r="AI52" s="168" t="str">
        <f t="shared" si="10"/>
        <v>-</v>
      </c>
      <c r="AJ52" s="168" t="str">
        <f t="shared" si="11"/>
        <v>-</v>
      </c>
      <c r="AK52" s="198"/>
      <c r="AL52" s="837"/>
      <c r="AM52" s="790">
        <v>44959.42291666667</v>
      </c>
      <c r="AN52" s="789">
        <v>1</v>
      </c>
      <c r="AO52" s="789">
        <v>2</v>
      </c>
      <c r="AP52" s="789">
        <v>0</v>
      </c>
      <c r="AQ52" s="789">
        <v>94.463864000000001</v>
      </c>
      <c r="AR52" s="789">
        <v>180884</v>
      </c>
      <c r="AS52" s="789">
        <v>138544</v>
      </c>
      <c r="AT52" s="789">
        <v>22.329000000000001</v>
      </c>
      <c r="AV52" s="788">
        <v>44959.42291666667</v>
      </c>
      <c r="AW52" s="787">
        <v>1</v>
      </c>
      <c r="AX52" s="786">
        <v>2</v>
      </c>
      <c r="AY52" s="786">
        <v>0</v>
      </c>
      <c r="AZ52" s="863">
        <v>94.38</v>
      </c>
      <c r="BB52" s="793">
        <f t="shared" si="0"/>
        <v>20</v>
      </c>
      <c r="BC52" s="791">
        <f t="shared" si="1"/>
        <v>94.463864000000001</v>
      </c>
      <c r="BD52" s="814">
        <v>63</v>
      </c>
      <c r="BE52" s="793">
        <v>3</v>
      </c>
      <c r="BF52" s="819">
        <f t="shared" si="2"/>
        <v>271.22551800000002</v>
      </c>
      <c r="BH52" s="793">
        <f t="shared" si="3"/>
        <v>20</v>
      </c>
      <c r="BI52" s="807">
        <f t="shared" si="4"/>
        <v>94.38</v>
      </c>
      <c r="BJ52" s="814">
        <v>63</v>
      </c>
      <c r="BK52" s="793">
        <v>3</v>
      </c>
      <c r="BL52" s="807">
        <f t="shared" si="5"/>
        <v>270.89999999999998</v>
      </c>
      <c r="BQ52" s="797"/>
      <c r="BR52" s="791"/>
      <c r="BS52" s="791"/>
      <c r="BT52" s="791"/>
      <c r="CA52" s="809"/>
      <c r="CB52" s="803"/>
      <c r="CC52" s="804"/>
      <c r="CD52" s="791"/>
      <c r="CE52" s="791"/>
    </row>
    <row r="53" spans="2:83" x14ac:dyDescent="0.25">
      <c r="B53" s="307">
        <v>44959.406921296293</v>
      </c>
      <c r="C53" s="794">
        <v>854.64</v>
      </c>
      <c r="D53" s="551"/>
      <c r="N53" s="477"/>
      <c r="O53" s="796">
        <v>44959</v>
      </c>
      <c r="P53" s="792">
        <v>0.42048611111111112</v>
      </c>
      <c r="Q53" s="794">
        <v>30.8</v>
      </c>
      <c r="R53" s="165" t="s">
        <v>21</v>
      </c>
      <c r="S53" s="794">
        <v>21.8</v>
      </c>
      <c r="T53" s="165" t="s">
        <v>56</v>
      </c>
      <c r="U53" s="196">
        <f t="shared" si="21"/>
        <v>10</v>
      </c>
      <c r="V53" s="168" t="str">
        <f t="shared" si="22"/>
        <v>-</v>
      </c>
      <c r="W53" s="168">
        <f t="shared" si="23"/>
        <v>21.8</v>
      </c>
      <c r="X53" s="168" t="str">
        <f t="shared" si="24"/>
        <v>-</v>
      </c>
      <c r="Y53" s="168" t="str">
        <f t="shared" si="25"/>
        <v>-</v>
      </c>
      <c r="AD53" s="608">
        <f t="shared" si="13"/>
        <v>44959.422222222223</v>
      </c>
      <c r="AE53" s="607">
        <f t="shared" si="14"/>
        <v>22.326000000000001</v>
      </c>
      <c r="AF53" s="196">
        <f t="shared" si="15"/>
        <v>10</v>
      </c>
      <c r="AG53" s="168" t="str">
        <f t="shared" si="8"/>
        <v>-</v>
      </c>
      <c r="AH53" s="168">
        <f t="shared" si="9"/>
        <v>22.326000000000001</v>
      </c>
      <c r="AI53" s="168" t="str">
        <f t="shared" si="10"/>
        <v>-</v>
      </c>
      <c r="AJ53" s="168" t="str">
        <f t="shared" si="11"/>
        <v>-</v>
      </c>
      <c r="AK53" s="198"/>
      <c r="AL53" s="837"/>
      <c r="AM53" s="790">
        <v>44959.423611111109</v>
      </c>
      <c r="AN53" s="789">
        <v>1</v>
      </c>
      <c r="AO53" s="789">
        <v>2</v>
      </c>
      <c r="AP53" s="789">
        <v>1</v>
      </c>
      <c r="AQ53" s="789">
        <v>94.584254000000001</v>
      </c>
      <c r="AR53" s="789">
        <v>180507</v>
      </c>
      <c r="AS53" s="789">
        <v>138819</v>
      </c>
      <c r="AT53" s="789">
        <v>22.329000000000001</v>
      </c>
      <c r="AV53" s="788">
        <v>44959.423611111109</v>
      </c>
      <c r="AW53" s="787">
        <v>1</v>
      </c>
      <c r="AX53" s="786">
        <v>2</v>
      </c>
      <c r="AY53" s="786">
        <v>1</v>
      </c>
      <c r="AZ53" s="863">
        <v>94.08</v>
      </c>
      <c r="BB53" s="793">
        <f t="shared" si="0"/>
        <v>21</v>
      </c>
      <c r="BC53" s="791">
        <f t="shared" si="1"/>
        <v>94.584254000000001</v>
      </c>
      <c r="BD53" s="814">
        <v>64</v>
      </c>
      <c r="BE53" s="793">
        <v>4</v>
      </c>
      <c r="BF53" s="819">
        <f t="shared" si="2"/>
        <v>271.22070100000002</v>
      </c>
      <c r="BH53" s="793">
        <f t="shared" si="3"/>
        <v>21</v>
      </c>
      <c r="BI53" s="807">
        <f t="shared" si="4"/>
        <v>94.08</v>
      </c>
      <c r="BJ53" s="814">
        <v>64</v>
      </c>
      <c r="BK53" s="793">
        <v>4</v>
      </c>
      <c r="BL53" s="807">
        <f t="shared" si="5"/>
        <v>270.60000000000002</v>
      </c>
      <c r="BQ53" s="797"/>
      <c r="BR53" s="791"/>
      <c r="BS53" s="791"/>
      <c r="BT53" s="791"/>
      <c r="CA53" s="809"/>
      <c r="CB53" s="803"/>
      <c r="CC53" s="804"/>
      <c r="CD53" s="791"/>
      <c r="CE53" s="791"/>
    </row>
    <row r="54" spans="2:83" x14ac:dyDescent="0.25">
      <c r="B54" s="307">
        <v>44959.407962962963</v>
      </c>
      <c r="C54" s="794">
        <v>854.64</v>
      </c>
      <c r="D54" s="492"/>
      <c r="E54" s="583"/>
      <c r="N54" s="477"/>
      <c r="O54" s="796">
        <v>44959</v>
      </c>
      <c r="P54" s="792">
        <v>0.4211805555555555</v>
      </c>
      <c r="Q54" s="794">
        <v>30.6</v>
      </c>
      <c r="R54" s="165" t="s">
        <v>21</v>
      </c>
      <c r="S54" s="794">
        <v>21.8</v>
      </c>
      <c r="T54" s="165" t="s">
        <v>56</v>
      </c>
      <c r="U54" s="196">
        <f t="shared" si="21"/>
        <v>10</v>
      </c>
      <c r="V54" s="168" t="str">
        <f t="shared" si="22"/>
        <v>-</v>
      </c>
      <c r="W54" s="168">
        <f t="shared" si="23"/>
        <v>21.8</v>
      </c>
      <c r="X54" s="168" t="str">
        <f t="shared" si="24"/>
        <v>-</v>
      </c>
      <c r="Y54" s="168" t="str">
        <f t="shared" si="25"/>
        <v>-</v>
      </c>
      <c r="AD54" s="608">
        <f t="shared" si="13"/>
        <v>44959.422222222223</v>
      </c>
      <c r="AE54" s="607">
        <f t="shared" si="14"/>
        <v>22.326000000000001</v>
      </c>
      <c r="AF54" s="196">
        <f t="shared" si="15"/>
        <v>10</v>
      </c>
      <c r="AG54" s="168" t="str">
        <f t="shared" si="8"/>
        <v>-</v>
      </c>
      <c r="AH54" s="168">
        <f t="shared" si="9"/>
        <v>22.326000000000001</v>
      </c>
      <c r="AI54" s="168" t="str">
        <f t="shared" si="10"/>
        <v>-</v>
      </c>
      <c r="AJ54" s="168" t="str">
        <f t="shared" si="11"/>
        <v>-</v>
      </c>
      <c r="AK54" s="198"/>
      <c r="AL54" s="837"/>
      <c r="AM54" s="790">
        <v>44959.423611111109</v>
      </c>
      <c r="AN54" s="789">
        <v>1</v>
      </c>
      <c r="AO54" s="789">
        <v>2</v>
      </c>
      <c r="AP54" s="789">
        <v>2</v>
      </c>
      <c r="AQ54" s="789">
        <v>94.597089999999994</v>
      </c>
      <c r="AR54" s="789">
        <v>180880</v>
      </c>
      <c r="AS54" s="789">
        <v>138541</v>
      </c>
      <c r="AT54" s="789">
        <v>22.326000000000001</v>
      </c>
      <c r="AV54" s="788">
        <v>44959.424305555556</v>
      </c>
      <c r="AW54" s="787">
        <v>1</v>
      </c>
      <c r="AX54" s="786">
        <v>2</v>
      </c>
      <c r="AY54" s="786">
        <v>2</v>
      </c>
      <c r="AZ54" s="863">
        <v>94.16</v>
      </c>
      <c r="BB54" s="793">
        <f t="shared" si="0"/>
        <v>22</v>
      </c>
      <c r="BC54" s="791">
        <f t="shared" si="1"/>
        <v>94.597089999999994</v>
      </c>
      <c r="BD54" s="814">
        <v>65</v>
      </c>
      <c r="BE54" s="793">
        <v>5</v>
      </c>
      <c r="BF54" s="819">
        <f t="shared" si="2"/>
        <v>270.73088200000001</v>
      </c>
      <c r="BH54" s="793">
        <f t="shared" si="3"/>
        <v>22</v>
      </c>
      <c r="BI54" s="807">
        <f t="shared" si="4"/>
        <v>94.16</v>
      </c>
      <c r="BJ54" s="814">
        <v>65</v>
      </c>
      <c r="BK54" s="793">
        <v>5</v>
      </c>
      <c r="BL54" s="807">
        <f t="shared" si="5"/>
        <v>270.8</v>
      </c>
      <c r="BQ54" s="797"/>
      <c r="BR54" s="791"/>
      <c r="BS54" s="791"/>
      <c r="BT54" s="791"/>
      <c r="CA54" s="809"/>
      <c r="CB54" s="803"/>
      <c r="CC54" s="804"/>
      <c r="CD54" s="791"/>
      <c r="CE54" s="791"/>
    </row>
    <row r="55" spans="2:83" x14ac:dyDescent="0.25">
      <c r="B55" s="307">
        <v>44959.409004629626</v>
      </c>
      <c r="C55" s="794">
        <v>854.62</v>
      </c>
      <c r="D55" s="492"/>
      <c r="E55" s="492"/>
      <c r="N55" s="477"/>
      <c r="O55" s="796">
        <v>44959</v>
      </c>
      <c r="P55" s="792">
        <v>0.421875</v>
      </c>
      <c r="Q55" s="794">
        <v>30.6</v>
      </c>
      <c r="R55" s="165" t="s">
        <v>21</v>
      </c>
      <c r="S55" s="794">
        <v>21.85</v>
      </c>
      <c r="T55" s="165" t="s">
        <v>56</v>
      </c>
      <c r="U55" s="196">
        <f t="shared" si="21"/>
        <v>10</v>
      </c>
      <c r="V55" s="168" t="str">
        <f t="shared" si="22"/>
        <v>-</v>
      </c>
      <c r="W55" s="168">
        <f t="shared" si="23"/>
        <v>21.85</v>
      </c>
      <c r="X55" s="168" t="str">
        <f t="shared" si="24"/>
        <v>-</v>
      </c>
      <c r="Y55" s="168" t="str">
        <f t="shared" si="25"/>
        <v>-</v>
      </c>
      <c r="AD55" s="608">
        <f t="shared" si="13"/>
        <v>44959.42291666667</v>
      </c>
      <c r="AE55" s="607">
        <f t="shared" si="14"/>
        <v>22.329000000000001</v>
      </c>
      <c r="AF55" s="196">
        <f t="shared" si="15"/>
        <v>10</v>
      </c>
      <c r="AG55" s="168" t="str">
        <f t="shared" si="8"/>
        <v>-</v>
      </c>
      <c r="AH55" s="168">
        <f t="shared" si="9"/>
        <v>22.329000000000001</v>
      </c>
      <c r="AI55" s="168" t="str">
        <f t="shared" si="10"/>
        <v>-</v>
      </c>
      <c r="AJ55" s="168" t="str">
        <f t="shared" si="11"/>
        <v>-</v>
      </c>
      <c r="AK55" s="198"/>
      <c r="AL55" s="837"/>
      <c r="AM55" s="790">
        <v>44959.424305555556</v>
      </c>
      <c r="AN55" s="789">
        <v>1</v>
      </c>
      <c r="AO55" s="789">
        <v>2</v>
      </c>
      <c r="AP55" s="789">
        <v>3</v>
      </c>
      <c r="AQ55" s="789">
        <v>94.691946999999999</v>
      </c>
      <c r="AR55" s="789">
        <v>180497</v>
      </c>
      <c r="AS55" s="789">
        <v>138812</v>
      </c>
      <c r="AT55" s="789">
        <v>22.324000000000002</v>
      </c>
      <c r="AV55" s="788">
        <v>44959.424305555556</v>
      </c>
      <c r="AW55" s="787">
        <v>1</v>
      </c>
      <c r="AX55" s="786">
        <v>2</v>
      </c>
      <c r="AY55" s="786">
        <v>3</v>
      </c>
      <c r="AZ55" s="863">
        <v>94.37</v>
      </c>
      <c r="BB55" s="793">
        <f t="shared" si="0"/>
        <v>23</v>
      </c>
      <c r="BC55" s="791">
        <f t="shared" si="1"/>
        <v>94.691946999999999</v>
      </c>
      <c r="BD55" s="814">
        <v>66</v>
      </c>
      <c r="BE55" s="793">
        <v>6</v>
      </c>
      <c r="BF55" s="819">
        <f t="shared" si="2"/>
        <v>270.76455299999998</v>
      </c>
      <c r="BH55" s="793">
        <f t="shared" si="3"/>
        <v>23</v>
      </c>
      <c r="BI55" s="807">
        <f t="shared" si="4"/>
        <v>94.37</v>
      </c>
      <c r="BJ55" s="814">
        <v>66</v>
      </c>
      <c r="BK55" s="793">
        <v>6</v>
      </c>
      <c r="BL55" s="807">
        <f t="shared" si="5"/>
        <v>270.5</v>
      </c>
      <c r="BQ55" s="797"/>
      <c r="BR55" s="791"/>
      <c r="BS55" s="791"/>
      <c r="BT55" s="791"/>
      <c r="CA55" s="809"/>
      <c r="CB55" s="803"/>
      <c r="CC55" s="804"/>
      <c r="CD55" s="791"/>
      <c r="CE55" s="791"/>
    </row>
    <row r="56" spans="2:83" x14ac:dyDescent="0.25">
      <c r="B56" s="307">
        <v>44959.410046296296</v>
      </c>
      <c r="C56" s="794">
        <v>854.63</v>
      </c>
      <c r="D56" s="492"/>
      <c r="E56" s="492"/>
      <c r="N56" s="477"/>
      <c r="O56" s="796">
        <v>44959</v>
      </c>
      <c r="P56" s="792">
        <v>0.4225694444444445</v>
      </c>
      <c r="Q56" s="794">
        <v>30.4</v>
      </c>
      <c r="R56" s="165" t="s">
        <v>21</v>
      </c>
      <c r="S56" s="794">
        <v>21.85</v>
      </c>
      <c r="T56" s="165" t="s">
        <v>56</v>
      </c>
      <c r="U56" s="196">
        <f t="shared" si="21"/>
        <v>10</v>
      </c>
      <c r="V56" s="168" t="str">
        <f t="shared" si="22"/>
        <v>-</v>
      </c>
      <c r="W56" s="168">
        <f t="shared" si="23"/>
        <v>21.85</v>
      </c>
      <c r="X56" s="168" t="str">
        <f t="shared" si="24"/>
        <v>-</v>
      </c>
      <c r="Y56" s="168" t="str">
        <f t="shared" si="25"/>
        <v>-</v>
      </c>
      <c r="AD56" s="608">
        <f t="shared" si="13"/>
        <v>44959.423611111109</v>
      </c>
      <c r="AE56" s="607">
        <f t="shared" si="14"/>
        <v>22.329000000000001</v>
      </c>
      <c r="AF56" s="196">
        <f t="shared" si="15"/>
        <v>10</v>
      </c>
      <c r="AG56" s="168" t="str">
        <f t="shared" si="8"/>
        <v>-</v>
      </c>
      <c r="AH56" s="168">
        <f t="shared" si="9"/>
        <v>22.329000000000001</v>
      </c>
      <c r="AI56" s="168" t="str">
        <f t="shared" si="10"/>
        <v>-</v>
      </c>
      <c r="AJ56" s="168" t="str">
        <f t="shared" si="11"/>
        <v>-</v>
      </c>
      <c r="AK56" s="198"/>
      <c r="AL56" s="837"/>
      <c r="AM56" s="790">
        <v>44959.425000000003</v>
      </c>
      <c r="AN56" s="789">
        <v>1</v>
      </c>
      <c r="AO56" s="789">
        <v>2</v>
      </c>
      <c r="AP56" s="789">
        <v>4</v>
      </c>
      <c r="AQ56" s="789">
        <v>94.612244000000004</v>
      </c>
      <c r="AR56" s="789">
        <v>180874</v>
      </c>
      <c r="AS56" s="789">
        <v>138537</v>
      </c>
      <c r="AT56" s="789">
        <v>22.321000000000002</v>
      </c>
      <c r="AV56" s="788">
        <v>44959.425000000003</v>
      </c>
      <c r="AW56" s="787">
        <v>1</v>
      </c>
      <c r="AX56" s="786">
        <v>2</v>
      </c>
      <c r="AY56" s="786">
        <v>4</v>
      </c>
      <c r="AZ56" s="863">
        <v>94.4</v>
      </c>
      <c r="BB56" s="793">
        <f t="shared" si="0"/>
        <v>24</v>
      </c>
      <c r="BC56" s="791">
        <f t="shared" si="1"/>
        <v>94.612244000000004</v>
      </c>
      <c r="BD56" s="814">
        <v>67</v>
      </c>
      <c r="BE56" s="793">
        <v>7</v>
      </c>
      <c r="BF56" s="819">
        <f t="shared" si="2"/>
        <v>270.75568800000002</v>
      </c>
      <c r="BH56" s="793">
        <f t="shared" si="3"/>
        <v>24</v>
      </c>
      <c r="BI56" s="807">
        <f t="shared" si="4"/>
        <v>94.4</v>
      </c>
      <c r="BJ56" s="814">
        <v>67</v>
      </c>
      <c r="BK56" s="793">
        <v>7</v>
      </c>
      <c r="BL56" s="807">
        <f t="shared" si="5"/>
        <v>270.39999999999998</v>
      </c>
      <c r="BQ56" s="797"/>
      <c r="BR56" s="791"/>
      <c r="BS56" s="791"/>
      <c r="BT56" s="791"/>
      <c r="CA56" s="809"/>
      <c r="CB56" s="803"/>
      <c r="CC56" s="804"/>
      <c r="CD56" s="791"/>
      <c r="CE56" s="791"/>
    </row>
    <row r="57" spans="2:83" x14ac:dyDescent="0.25">
      <c r="B57" s="307">
        <v>44959.411087962966</v>
      </c>
      <c r="C57" s="794">
        <v>854.62</v>
      </c>
      <c r="D57" s="492"/>
      <c r="E57" s="492"/>
      <c r="N57" s="477"/>
      <c r="O57" s="796">
        <v>44959</v>
      </c>
      <c r="P57" s="792">
        <v>0.42326388888888888</v>
      </c>
      <c r="Q57" s="794">
        <v>30.5</v>
      </c>
      <c r="R57" s="165" t="s">
        <v>21</v>
      </c>
      <c r="S57" s="794">
        <v>21.85</v>
      </c>
      <c r="T57" s="165" t="s">
        <v>56</v>
      </c>
      <c r="U57" s="196">
        <f t="shared" si="21"/>
        <v>10</v>
      </c>
      <c r="V57" s="168" t="str">
        <f t="shared" si="22"/>
        <v>-</v>
      </c>
      <c r="W57" s="168">
        <f t="shared" si="23"/>
        <v>21.85</v>
      </c>
      <c r="X57" s="168" t="str">
        <f t="shared" si="24"/>
        <v>-</v>
      </c>
      <c r="Y57" s="168" t="str">
        <f t="shared" si="25"/>
        <v>-</v>
      </c>
      <c r="AD57" s="608">
        <f t="shared" si="13"/>
        <v>44959.423611111109</v>
      </c>
      <c r="AE57" s="607">
        <f t="shared" si="14"/>
        <v>22.326000000000001</v>
      </c>
      <c r="AF57" s="196">
        <f t="shared" si="15"/>
        <v>10</v>
      </c>
      <c r="AG57" s="168" t="str">
        <f t="shared" si="8"/>
        <v>-</v>
      </c>
      <c r="AH57" s="168">
        <f t="shared" si="9"/>
        <v>22.326000000000001</v>
      </c>
      <c r="AI57" s="168" t="str">
        <f t="shared" si="10"/>
        <v>-</v>
      </c>
      <c r="AJ57" s="168" t="str">
        <f t="shared" si="11"/>
        <v>-</v>
      </c>
      <c r="AK57" s="198"/>
      <c r="AL57" s="837"/>
      <c r="AM57" s="790">
        <v>44959.425000000003</v>
      </c>
      <c r="AN57" s="789">
        <v>1</v>
      </c>
      <c r="AO57" s="789">
        <v>2</v>
      </c>
      <c r="AP57" s="789">
        <v>5</v>
      </c>
      <c r="AQ57" s="789">
        <v>94.306469000000007</v>
      </c>
      <c r="AR57" s="789">
        <v>180507</v>
      </c>
      <c r="AS57" s="789">
        <v>138818</v>
      </c>
      <c r="AT57" s="789">
        <v>22.318999999999999</v>
      </c>
      <c r="AV57" s="788">
        <v>44959.425000000003</v>
      </c>
      <c r="AW57" s="787">
        <v>1</v>
      </c>
      <c r="AX57" s="786">
        <v>2</v>
      </c>
      <c r="AY57" s="786">
        <v>5</v>
      </c>
      <c r="AZ57" s="863">
        <v>94.13</v>
      </c>
      <c r="BB57" s="793">
        <f t="shared" si="0"/>
        <v>25</v>
      </c>
      <c r="BC57" s="791">
        <f t="shared" si="1"/>
        <v>94.306469000000007</v>
      </c>
      <c r="BD57" s="814">
        <v>68</v>
      </c>
      <c r="BE57" s="793">
        <v>8</v>
      </c>
      <c r="BF57" s="819">
        <f t="shared" si="2"/>
        <v>270.79572899999999</v>
      </c>
      <c r="BH57" s="793">
        <f t="shared" si="3"/>
        <v>25</v>
      </c>
      <c r="BI57" s="807">
        <f t="shared" si="4"/>
        <v>94.13</v>
      </c>
      <c r="BJ57" s="814">
        <v>68</v>
      </c>
      <c r="BK57" s="793">
        <v>8</v>
      </c>
      <c r="BL57" s="807">
        <f t="shared" si="5"/>
        <v>270.3</v>
      </c>
      <c r="BQ57" s="797"/>
      <c r="BR57" s="791"/>
      <c r="BS57" s="791"/>
      <c r="BT57" s="791"/>
      <c r="CA57" s="809"/>
      <c r="CB57" s="803"/>
      <c r="CC57" s="804"/>
      <c r="CD57" s="791"/>
      <c r="CE57" s="791"/>
    </row>
    <row r="58" spans="2:83" x14ac:dyDescent="0.25">
      <c r="B58" s="307">
        <v>44959.412129629629</v>
      </c>
      <c r="C58" s="794">
        <v>854.62</v>
      </c>
      <c r="D58" s="584"/>
      <c r="E58" s="492"/>
      <c r="N58" s="477"/>
      <c r="O58" s="796">
        <v>44959</v>
      </c>
      <c r="P58" s="792">
        <v>0.42395833333333338</v>
      </c>
      <c r="Q58" s="794">
        <v>30.5</v>
      </c>
      <c r="R58" s="165" t="s">
        <v>21</v>
      </c>
      <c r="S58" s="794">
        <v>21.8</v>
      </c>
      <c r="T58" s="165" t="s">
        <v>56</v>
      </c>
      <c r="U58" s="196">
        <f t="shared" si="21"/>
        <v>10</v>
      </c>
      <c r="V58" s="168" t="str">
        <f t="shared" si="22"/>
        <v>-</v>
      </c>
      <c r="W58" s="168">
        <f t="shared" si="23"/>
        <v>21.8</v>
      </c>
      <c r="X58" s="168" t="str">
        <f t="shared" si="24"/>
        <v>-</v>
      </c>
      <c r="Y58" s="168" t="str">
        <f t="shared" si="25"/>
        <v>-</v>
      </c>
      <c r="AD58" s="608">
        <f t="shared" si="13"/>
        <v>44959.424305555556</v>
      </c>
      <c r="AE58" s="607">
        <f t="shared" si="14"/>
        <v>22.324000000000002</v>
      </c>
      <c r="AF58" s="196">
        <f t="shared" si="15"/>
        <v>10</v>
      </c>
      <c r="AG58" s="168" t="str">
        <f t="shared" si="8"/>
        <v>-</v>
      </c>
      <c r="AH58" s="168">
        <f t="shared" si="9"/>
        <v>22.324000000000002</v>
      </c>
      <c r="AI58" s="168" t="str">
        <f t="shared" si="10"/>
        <v>-</v>
      </c>
      <c r="AJ58" s="168" t="str">
        <f t="shared" si="11"/>
        <v>-</v>
      </c>
      <c r="AK58" s="198"/>
      <c r="AL58" s="837"/>
      <c r="AM58" s="790">
        <v>44959.425694444442</v>
      </c>
      <c r="AN58" s="789">
        <v>1</v>
      </c>
      <c r="AO58" s="789">
        <v>2</v>
      </c>
      <c r="AP58" s="789">
        <v>6</v>
      </c>
      <c r="AQ58" s="789">
        <v>94.123063999999999</v>
      </c>
      <c r="AR58" s="789">
        <v>180875</v>
      </c>
      <c r="AS58" s="789">
        <v>138539</v>
      </c>
      <c r="AT58" s="789">
        <v>22.317</v>
      </c>
      <c r="AV58" s="788">
        <v>44959.425694444442</v>
      </c>
      <c r="AW58" s="787">
        <v>1</v>
      </c>
      <c r="AX58" s="786">
        <v>2</v>
      </c>
      <c r="AY58" s="786">
        <v>6</v>
      </c>
      <c r="AZ58" s="863">
        <v>94.21</v>
      </c>
      <c r="BB58" s="793">
        <f t="shared" si="0"/>
        <v>26</v>
      </c>
      <c r="BC58" s="791">
        <f t="shared" si="1"/>
        <v>94.123063999999999</v>
      </c>
      <c r="BD58" s="814">
        <v>71</v>
      </c>
      <c r="BE58" s="793">
        <v>1</v>
      </c>
      <c r="BF58" s="819">
        <f t="shared" si="2"/>
        <v>327.430228</v>
      </c>
      <c r="BH58" s="793">
        <f t="shared" si="3"/>
        <v>26</v>
      </c>
      <c r="BI58" s="807">
        <f t="shared" si="4"/>
        <v>94.21</v>
      </c>
      <c r="BJ58" s="814">
        <v>71</v>
      </c>
      <c r="BK58" s="793">
        <v>1</v>
      </c>
      <c r="BL58" s="807">
        <f t="shared" si="5"/>
        <v>326.89999999999998</v>
      </c>
      <c r="BQ58" s="797"/>
      <c r="BR58" s="791"/>
      <c r="BS58" s="791"/>
      <c r="BT58" s="791"/>
      <c r="CA58" s="809"/>
      <c r="CB58" s="803"/>
      <c r="CC58" s="804"/>
      <c r="CD58" s="791"/>
      <c r="CE58" s="791"/>
    </row>
    <row r="59" spans="2:83" x14ac:dyDescent="0.25">
      <c r="B59" s="307">
        <v>44959.413171296299</v>
      </c>
      <c r="C59" s="794">
        <v>854.62</v>
      </c>
      <c r="D59" s="492"/>
      <c r="E59" s="492"/>
      <c r="N59" s="477"/>
      <c r="O59" s="796">
        <v>44959</v>
      </c>
      <c r="P59" s="792">
        <v>0.42465277777777777</v>
      </c>
      <c r="Q59" s="794">
        <v>30.2</v>
      </c>
      <c r="R59" s="165" t="s">
        <v>21</v>
      </c>
      <c r="S59" s="794">
        <v>21.85</v>
      </c>
      <c r="T59" s="165" t="s">
        <v>56</v>
      </c>
      <c r="U59" s="196">
        <f t="shared" si="21"/>
        <v>10</v>
      </c>
      <c r="V59" s="168" t="str">
        <f t="shared" si="22"/>
        <v>-</v>
      </c>
      <c r="W59" s="168">
        <f t="shared" si="23"/>
        <v>21.85</v>
      </c>
      <c r="X59" s="168" t="str">
        <f t="shared" si="24"/>
        <v>-</v>
      </c>
      <c r="Y59" s="168" t="str">
        <f t="shared" si="25"/>
        <v>-</v>
      </c>
      <c r="AD59" s="608">
        <f t="shared" si="13"/>
        <v>44959.425000000003</v>
      </c>
      <c r="AE59" s="607">
        <f t="shared" si="14"/>
        <v>22.321000000000002</v>
      </c>
      <c r="AF59" s="196">
        <f t="shared" si="15"/>
        <v>10</v>
      </c>
      <c r="AG59" s="168" t="str">
        <f t="shared" si="8"/>
        <v>-</v>
      </c>
      <c r="AH59" s="168">
        <f t="shared" si="9"/>
        <v>22.321000000000002</v>
      </c>
      <c r="AI59" s="168" t="str">
        <f t="shared" si="10"/>
        <v>-</v>
      </c>
      <c r="AJ59" s="168" t="str">
        <f t="shared" si="11"/>
        <v>-</v>
      </c>
      <c r="AK59" s="198"/>
      <c r="AL59" s="837"/>
      <c r="AM59" s="790">
        <v>44959.425694444442</v>
      </c>
      <c r="AN59" s="789">
        <v>1</v>
      </c>
      <c r="AO59" s="789">
        <v>2</v>
      </c>
      <c r="AP59" s="789">
        <v>7</v>
      </c>
      <c r="AQ59" s="789">
        <v>94.256354999999999</v>
      </c>
      <c r="AR59" s="789">
        <v>180511</v>
      </c>
      <c r="AS59" s="789">
        <v>138822</v>
      </c>
      <c r="AT59" s="789">
        <v>22.318999999999999</v>
      </c>
      <c r="AV59" s="788">
        <v>44959.425694444442</v>
      </c>
      <c r="AW59" s="787">
        <v>1</v>
      </c>
      <c r="AX59" s="786">
        <v>2</v>
      </c>
      <c r="AY59" s="786">
        <v>7</v>
      </c>
      <c r="AZ59" s="863">
        <v>94.17</v>
      </c>
      <c r="BB59" s="793">
        <f t="shared" si="0"/>
        <v>27</v>
      </c>
      <c r="BC59" s="791">
        <f t="shared" si="1"/>
        <v>94.256354999999999</v>
      </c>
      <c r="BD59" s="814">
        <v>72</v>
      </c>
      <c r="BE59" s="793">
        <v>2</v>
      </c>
      <c r="BF59" s="819">
        <f t="shared" si="2"/>
        <v>327.30542600000001</v>
      </c>
      <c r="BH59" s="793">
        <f t="shared" si="3"/>
        <v>27</v>
      </c>
      <c r="BI59" s="807">
        <f t="shared" si="4"/>
        <v>94.17</v>
      </c>
      <c r="BJ59" s="814">
        <v>72</v>
      </c>
      <c r="BK59" s="793">
        <v>2</v>
      </c>
      <c r="BL59" s="807">
        <f t="shared" si="5"/>
        <v>326.89999999999998</v>
      </c>
      <c r="BQ59" s="797"/>
      <c r="BR59" s="791"/>
      <c r="BS59" s="791"/>
      <c r="BT59" s="791"/>
      <c r="CA59" s="809"/>
      <c r="CB59" s="803"/>
      <c r="CC59" s="804"/>
      <c r="CD59" s="791"/>
      <c r="CE59" s="791"/>
    </row>
    <row r="60" spans="2:83" x14ac:dyDescent="0.25">
      <c r="B60" s="307">
        <v>44959.414212962962</v>
      </c>
      <c r="C60" s="794">
        <v>854.6</v>
      </c>
      <c r="D60" s="492"/>
      <c r="E60" s="492"/>
      <c r="N60" s="477"/>
      <c r="O60" s="796">
        <v>44959</v>
      </c>
      <c r="P60" s="792">
        <v>0.42534722222222227</v>
      </c>
      <c r="Q60" s="794">
        <v>30.4</v>
      </c>
      <c r="R60" s="165" t="s">
        <v>21</v>
      </c>
      <c r="S60" s="794">
        <v>21.85</v>
      </c>
      <c r="T60" s="165" t="s">
        <v>56</v>
      </c>
      <c r="U60" s="196">
        <f t="shared" si="21"/>
        <v>10</v>
      </c>
      <c r="V60" s="168" t="str">
        <f t="shared" ref="V60:V90" si="28">IF(U60=$Q$13, S60, "-")</f>
        <v>-</v>
      </c>
      <c r="W60" s="168">
        <f t="shared" ref="W60:W90" si="29">IF(U60=$R$13, S60, "-")</f>
        <v>21.85</v>
      </c>
      <c r="X60" s="168" t="str">
        <f t="shared" ref="X60:X90" si="30">IF(U60=$S$13, S60, "-")</f>
        <v>-</v>
      </c>
      <c r="Y60" s="168" t="str">
        <f t="shared" ref="Y60:Y90" si="31">IF(U60=$T$13, S60, "-")</f>
        <v>-</v>
      </c>
      <c r="AD60" s="608">
        <f t="shared" si="13"/>
        <v>44959.425000000003</v>
      </c>
      <c r="AE60" s="607">
        <f t="shared" si="14"/>
        <v>22.318999999999999</v>
      </c>
      <c r="AF60" s="196">
        <f t="shared" si="15"/>
        <v>10</v>
      </c>
      <c r="AG60" s="168" t="str">
        <f t="shared" si="8"/>
        <v>-</v>
      </c>
      <c r="AH60" s="168">
        <f t="shared" si="9"/>
        <v>22.318999999999999</v>
      </c>
      <c r="AI60" s="168" t="str">
        <f t="shared" si="10"/>
        <v>-</v>
      </c>
      <c r="AJ60" s="168" t="str">
        <f t="shared" si="11"/>
        <v>-</v>
      </c>
      <c r="AK60" s="198"/>
      <c r="AL60" s="837"/>
      <c r="AM60" s="790">
        <v>44959.426388888889</v>
      </c>
      <c r="AN60" s="789">
        <v>1</v>
      </c>
      <c r="AO60" s="789">
        <v>2</v>
      </c>
      <c r="AP60" s="789">
        <v>8</v>
      </c>
      <c r="AQ60" s="789">
        <v>94.510850000000005</v>
      </c>
      <c r="AR60" s="789">
        <v>180882</v>
      </c>
      <c r="AS60" s="789">
        <v>138543</v>
      </c>
      <c r="AT60" s="789">
        <v>22.321000000000002</v>
      </c>
      <c r="AV60" s="788">
        <v>44959.426388888889</v>
      </c>
      <c r="AW60" s="787">
        <v>1</v>
      </c>
      <c r="AX60" s="786">
        <v>2</v>
      </c>
      <c r="AY60" s="786">
        <v>8</v>
      </c>
      <c r="AZ60" s="863">
        <v>94.14</v>
      </c>
      <c r="BB60" s="793">
        <f t="shared" si="0"/>
        <v>28</v>
      </c>
      <c r="BC60" s="791">
        <f t="shared" si="1"/>
        <v>94.510850000000005</v>
      </c>
      <c r="BD60" s="814">
        <v>73</v>
      </c>
      <c r="BE60" s="793">
        <v>3</v>
      </c>
      <c r="BF60" s="819">
        <f t="shared" si="2"/>
        <v>327.233116</v>
      </c>
      <c r="BH60" s="793">
        <f t="shared" si="3"/>
        <v>28</v>
      </c>
      <c r="BI60" s="807">
        <f t="shared" si="4"/>
        <v>94.14</v>
      </c>
      <c r="BJ60" s="814">
        <v>73</v>
      </c>
      <c r="BK60" s="793">
        <v>3</v>
      </c>
      <c r="BL60" s="807">
        <f t="shared" si="5"/>
        <v>327</v>
      </c>
      <c r="BQ60" s="797"/>
      <c r="BR60" s="791"/>
      <c r="BS60" s="791"/>
      <c r="BT60" s="791"/>
      <c r="CA60" s="809"/>
      <c r="CB60" s="803"/>
      <c r="CC60" s="804"/>
      <c r="CD60" s="791"/>
      <c r="CE60" s="791"/>
    </row>
    <row r="61" spans="2:83" x14ac:dyDescent="0.25">
      <c r="B61" s="307">
        <v>44959.415254629632</v>
      </c>
      <c r="C61" s="794">
        <v>854.59</v>
      </c>
      <c r="D61" s="492"/>
      <c r="E61" s="492"/>
      <c r="N61" s="477"/>
      <c r="O61" s="796">
        <v>44959</v>
      </c>
      <c r="P61" s="792">
        <v>0.42604166666666665</v>
      </c>
      <c r="Q61" s="794">
        <v>30.6</v>
      </c>
      <c r="R61" s="165" t="s">
        <v>21</v>
      </c>
      <c r="S61" s="794">
        <v>21.85</v>
      </c>
      <c r="T61" s="165" t="s">
        <v>56</v>
      </c>
      <c r="U61" s="196">
        <f t="shared" si="21"/>
        <v>10</v>
      </c>
      <c r="V61" s="168" t="str">
        <f t="shared" si="28"/>
        <v>-</v>
      </c>
      <c r="W61" s="168">
        <f t="shared" si="29"/>
        <v>21.85</v>
      </c>
      <c r="X61" s="168" t="str">
        <f t="shared" si="30"/>
        <v>-</v>
      </c>
      <c r="Y61" s="168" t="str">
        <f t="shared" si="31"/>
        <v>-</v>
      </c>
      <c r="AD61" s="608">
        <f t="shared" si="13"/>
        <v>44959.425694444442</v>
      </c>
      <c r="AE61" s="607">
        <f t="shared" si="14"/>
        <v>22.317</v>
      </c>
      <c r="AF61" s="196">
        <f t="shared" si="15"/>
        <v>10</v>
      </c>
      <c r="AG61" s="168" t="str">
        <f t="shared" si="8"/>
        <v>-</v>
      </c>
      <c r="AH61" s="168">
        <f t="shared" si="9"/>
        <v>22.317</v>
      </c>
      <c r="AI61" s="168" t="str">
        <f t="shared" si="10"/>
        <v>-</v>
      </c>
      <c r="AJ61" s="168" t="str">
        <f t="shared" si="11"/>
        <v>-</v>
      </c>
      <c r="AK61" s="198"/>
      <c r="AL61" s="837"/>
      <c r="AM61" s="790">
        <v>44959.427083333336</v>
      </c>
      <c r="AN61" s="789">
        <v>1</v>
      </c>
      <c r="AO61" s="789">
        <v>3</v>
      </c>
      <c r="AP61" s="789" t="s">
        <v>469</v>
      </c>
      <c r="AQ61" s="789">
        <v>121.75501199999999</v>
      </c>
      <c r="AR61" s="789">
        <v>180352</v>
      </c>
      <c r="AS61" s="789">
        <v>138811</v>
      </c>
      <c r="AT61" s="789">
        <v>22.318000000000001</v>
      </c>
      <c r="AV61" s="788">
        <v>44959.427083333336</v>
      </c>
      <c r="AW61" s="787">
        <v>1</v>
      </c>
      <c r="AX61" s="786">
        <v>3</v>
      </c>
      <c r="AY61" s="786" t="s">
        <v>469</v>
      </c>
      <c r="AZ61" s="863">
        <v>127.3</v>
      </c>
      <c r="BB61" s="793" t="str">
        <f t="shared" si="0"/>
        <v>--</v>
      </c>
      <c r="BC61" s="791">
        <f t="shared" si="1"/>
        <v>121.75501199999999</v>
      </c>
      <c r="BD61" s="814">
        <v>74</v>
      </c>
      <c r="BE61" s="793">
        <v>4</v>
      </c>
      <c r="BF61" s="819">
        <f t="shared" si="2"/>
        <v>327.13320399999998</v>
      </c>
      <c r="BH61" s="793" t="str">
        <f t="shared" si="3"/>
        <v>--</v>
      </c>
      <c r="BI61" s="807">
        <f t="shared" si="4"/>
        <v>127.3</v>
      </c>
      <c r="BJ61" s="814">
        <v>74</v>
      </c>
      <c r="BK61" s="793">
        <v>4</v>
      </c>
      <c r="BL61" s="807">
        <f t="shared" si="5"/>
        <v>326.8</v>
      </c>
      <c r="BQ61" s="797"/>
      <c r="BR61" s="791"/>
      <c r="BS61" s="791"/>
      <c r="BT61" s="791"/>
      <c r="CA61" s="809"/>
      <c r="CB61" s="803"/>
      <c r="CC61" s="804"/>
      <c r="CD61" s="791"/>
      <c r="CE61" s="791"/>
    </row>
    <row r="62" spans="2:83" x14ac:dyDescent="0.25">
      <c r="B62" s="307">
        <v>44959.416296296295</v>
      </c>
      <c r="C62" s="794">
        <v>854.59</v>
      </c>
      <c r="D62" s="492"/>
      <c r="E62" s="492"/>
      <c r="N62" s="477"/>
      <c r="O62" s="796">
        <v>44959</v>
      </c>
      <c r="P62" s="792">
        <v>0.42673611111111115</v>
      </c>
      <c r="Q62" s="794">
        <v>30.7</v>
      </c>
      <c r="R62" s="165" t="s">
        <v>21</v>
      </c>
      <c r="S62" s="794">
        <v>21.8</v>
      </c>
      <c r="T62" s="165" t="s">
        <v>56</v>
      </c>
      <c r="U62" s="196">
        <f t="shared" si="21"/>
        <v>10</v>
      </c>
      <c r="V62" s="168" t="str">
        <f t="shared" si="28"/>
        <v>-</v>
      </c>
      <c r="W62" s="168">
        <f t="shared" si="29"/>
        <v>21.8</v>
      </c>
      <c r="X62" s="168" t="str">
        <f t="shared" si="30"/>
        <v>-</v>
      </c>
      <c r="Y62" s="168" t="str">
        <f t="shared" si="31"/>
        <v>-</v>
      </c>
      <c r="AD62" s="608">
        <f t="shared" si="13"/>
        <v>44959.425694444442</v>
      </c>
      <c r="AE62" s="607">
        <f t="shared" si="14"/>
        <v>22.318999999999999</v>
      </c>
      <c r="AF62" s="196">
        <f t="shared" si="15"/>
        <v>10</v>
      </c>
      <c r="AG62" s="168" t="str">
        <f t="shared" si="8"/>
        <v>-</v>
      </c>
      <c r="AH62" s="168">
        <f t="shared" si="9"/>
        <v>22.318999999999999</v>
      </c>
      <c r="AI62" s="168" t="str">
        <f t="shared" si="10"/>
        <v>-</v>
      </c>
      <c r="AJ62" s="168" t="str">
        <f t="shared" si="11"/>
        <v>-</v>
      </c>
      <c r="AK62" s="198"/>
      <c r="AL62" s="837"/>
      <c r="AM62" s="790">
        <v>44959.427083333336</v>
      </c>
      <c r="AN62" s="789">
        <v>1</v>
      </c>
      <c r="AO62" s="789">
        <v>3</v>
      </c>
      <c r="AP62" s="789" t="s">
        <v>469</v>
      </c>
      <c r="AQ62" s="789">
        <v>130.68497099999999</v>
      </c>
      <c r="AR62" s="789">
        <v>180859</v>
      </c>
      <c r="AS62" s="789">
        <v>138421</v>
      </c>
      <c r="AT62" s="789">
        <v>22.314</v>
      </c>
      <c r="AV62" s="788">
        <v>44959.427083333336</v>
      </c>
      <c r="AW62" s="787">
        <v>1</v>
      </c>
      <c r="AX62" s="786">
        <v>3</v>
      </c>
      <c r="AY62" s="786" t="s">
        <v>469</v>
      </c>
      <c r="AZ62" s="863">
        <v>130.30000000000001</v>
      </c>
      <c r="BB62" s="793" t="str">
        <f t="shared" si="0"/>
        <v>--</v>
      </c>
      <c r="BC62" s="791">
        <f t="shared" si="1"/>
        <v>130.68497099999999</v>
      </c>
      <c r="BD62" s="814">
        <v>75</v>
      </c>
      <c r="BE62" s="793">
        <v>5</v>
      </c>
      <c r="BF62" s="819">
        <f t="shared" si="2"/>
        <v>326.830961</v>
      </c>
      <c r="BH62" s="793" t="str">
        <f t="shared" si="3"/>
        <v>--</v>
      </c>
      <c r="BI62" s="807">
        <f t="shared" si="4"/>
        <v>130.30000000000001</v>
      </c>
      <c r="BJ62" s="814">
        <v>75</v>
      </c>
      <c r="BK62" s="793">
        <v>5</v>
      </c>
      <c r="BL62" s="807">
        <f t="shared" si="5"/>
        <v>326.39999999999998</v>
      </c>
      <c r="BQ62" s="797"/>
      <c r="BR62" s="791"/>
      <c r="BS62" s="791"/>
      <c r="BT62" s="791"/>
      <c r="CA62" s="809"/>
      <c r="CB62" s="803"/>
      <c r="CC62" s="804"/>
      <c r="CD62" s="791"/>
      <c r="CE62" s="791"/>
    </row>
    <row r="63" spans="2:83" x14ac:dyDescent="0.25">
      <c r="B63" s="307">
        <v>44959.417337962965</v>
      </c>
      <c r="C63" s="794">
        <v>854.59</v>
      </c>
      <c r="D63" s="492"/>
      <c r="E63" s="492"/>
      <c r="N63" s="477"/>
      <c r="O63" s="796">
        <v>44959</v>
      </c>
      <c r="P63" s="792">
        <v>0.42743055555555554</v>
      </c>
      <c r="Q63" s="794">
        <v>30.7</v>
      </c>
      <c r="R63" s="165" t="s">
        <v>21</v>
      </c>
      <c r="S63" s="794">
        <v>21.85</v>
      </c>
      <c r="T63" s="165" t="s">
        <v>56</v>
      </c>
      <c r="U63" s="196">
        <f t="shared" si="21"/>
        <v>10</v>
      </c>
      <c r="V63" s="168" t="str">
        <f t="shared" si="28"/>
        <v>-</v>
      </c>
      <c r="W63" s="168">
        <f t="shared" si="29"/>
        <v>21.85</v>
      </c>
      <c r="X63" s="168" t="str">
        <f t="shared" si="30"/>
        <v>-</v>
      </c>
      <c r="Y63" s="168" t="str">
        <f t="shared" si="31"/>
        <v>-</v>
      </c>
      <c r="AD63" s="608">
        <f t="shared" si="13"/>
        <v>44959.426388888889</v>
      </c>
      <c r="AE63" s="607">
        <f t="shared" si="14"/>
        <v>22.321000000000002</v>
      </c>
      <c r="AF63" s="196">
        <f t="shared" si="15"/>
        <v>10</v>
      </c>
      <c r="AG63" s="168" t="str">
        <f t="shared" si="8"/>
        <v>-</v>
      </c>
      <c r="AH63" s="168">
        <f t="shared" si="9"/>
        <v>22.321000000000002</v>
      </c>
      <c r="AI63" s="168" t="str">
        <f t="shared" si="10"/>
        <v>-</v>
      </c>
      <c r="AJ63" s="168" t="str">
        <f t="shared" si="11"/>
        <v>-</v>
      </c>
      <c r="AK63" s="198"/>
      <c r="AL63" s="837"/>
      <c r="AM63" s="790">
        <v>44959.427777777775</v>
      </c>
      <c r="AN63" s="789">
        <v>1</v>
      </c>
      <c r="AO63" s="789">
        <v>3</v>
      </c>
      <c r="AP63" s="789" t="s">
        <v>469</v>
      </c>
      <c r="AQ63" s="789">
        <v>129.19786099999999</v>
      </c>
      <c r="AR63" s="789">
        <v>180362</v>
      </c>
      <c r="AS63" s="789">
        <v>138810</v>
      </c>
      <c r="AT63" s="789">
        <v>22.317</v>
      </c>
      <c r="AV63" s="788">
        <v>44959.427777777775</v>
      </c>
      <c r="AW63" s="787">
        <v>1</v>
      </c>
      <c r="AX63" s="786">
        <v>3</v>
      </c>
      <c r="AY63" s="786" t="s">
        <v>469</v>
      </c>
      <c r="AZ63" s="863">
        <v>128.9</v>
      </c>
      <c r="BB63" s="793" t="str">
        <f t="shared" si="0"/>
        <v>--</v>
      </c>
      <c r="BC63" s="791">
        <f t="shared" si="1"/>
        <v>129.19786099999999</v>
      </c>
      <c r="BD63" s="814">
        <v>76</v>
      </c>
      <c r="BE63" s="793">
        <v>6</v>
      </c>
      <c r="BF63" s="819">
        <f t="shared" si="2"/>
        <v>326.78021899999999</v>
      </c>
      <c r="BH63" s="793" t="str">
        <f t="shared" si="3"/>
        <v>--</v>
      </c>
      <c r="BI63" s="807">
        <f t="shared" si="4"/>
        <v>128.9</v>
      </c>
      <c r="BJ63" s="814">
        <v>76</v>
      </c>
      <c r="BK63" s="793">
        <v>6</v>
      </c>
      <c r="BL63" s="807">
        <f t="shared" si="5"/>
        <v>326</v>
      </c>
      <c r="BQ63" s="797"/>
      <c r="BR63" s="791"/>
      <c r="BS63" s="791"/>
      <c r="BT63" s="791"/>
      <c r="CA63" s="809"/>
      <c r="CB63" s="803"/>
      <c r="CC63" s="804"/>
      <c r="CD63" s="791"/>
      <c r="CE63" s="791"/>
    </row>
    <row r="64" spans="2:83" x14ac:dyDescent="0.25">
      <c r="B64" s="307">
        <v>44959.418379629627</v>
      </c>
      <c r="C64" s="794">
        <v>854.58</v>
      </c>
      <c r="D64" s="492"/>
      <c r="E64" s="492"/>
      <c r="N64" s="477"/>
      <c r="O64" s="796">
        <v>44959</v>
      </c>
      <c r="P64" s="792">
        <v>0.42812500000000003</v>
      </c>
      <c r="Q64" s="794">
        <v>30.3</v>
      </c>
      <c r="R64" s="165" t="s">
        <v>21</v>
      </c>
      <c r="S64" s="794">
        <v>21.9</v>
      </c>
      <c r="T64" s="165" t="s">
        <v>56</v>
      </c>
      <c r="U64" s="196">
        <f t="shared" si="21"/>
        <v>10</v>
      </c>
      <c r="V64" s="168" t="str">
        <f t="shared" si="28"/>
        <v>-</v>
      </c>
      <c r="W64" s="168">
        <f t="shared" si="29"/>
        <v>21.9</v>
      </c>
      <c r="X64" s="168" t="str">
        <f t="shared" si="30"/>
        <v>-</v>
      </c>
      <c r="Y64" s="168" t="str">
        <f t="shared" si="31"/>
        <v>-</v>
      </c>
      <c r="AD64" s="608">
        <f t="shared" si="13"/>
        <v>44959.427083333336</v>
      </c>
      <c r="AE64" s="607">
        <f t="shared" si="14"/>
        <v>22.318000000000001</v>
      </c>
      <c r="AF64" s="196">
        <f t="shared" si="15"/>
        <v>10</v>
      </c>
      <c r="AG64" s="168" t="str">
        <f t="shared" si="8"/>
        <v>-</v>
      </c>
      <c r="AH64" s="168">
        <f t="shared" si="9"/>
        <v>22.318000000000001</v>
      </c>
      <c r="AI64" s="168" t="str">
        <f t="shared" si="10"/>
        <v>-</v>
      </c>
      <c r="AJ64" s="168" t="str">
        <f t="shared" si="11"/>
        <v>-</v>
      </c>
      <c r="AK64" s="198"/>
      <c r="AL64" s="837"/>
      <c r="AM64" s="790">
        <v>44959.427777777775</v>
      </c>
      <c r="AN64" s="789">
        <v>1</v>
      </c>
      <c r="AO64" s="789">
        <v>3</v>
      </c>
      <c r="AP64" s="789" t="s">
        <v>469</v>
      </c>
      <c r="AQ64" s="789">
        <v>128.90597199999999</v>
      </c>
      <c r="AR64" s="789">
        <v>180863</v>
      </c>
      <c r="AS64" s="789">
        <v>138426</v>
      </c>
      <c r="AT64" s="789">
        <v>22.318000000000001</v>
      </c>
      <c r="AV64" s="788">
        <v>44959.427777777775</v>
      </c>
      <c r="AW64" s="787">
        <v>1</v>
      </c>
      <c r="AX64" s="786">
        <v>3</v>
      </c>
      <c r="AY64" s="786" t="s">
        <v>469</v>
      </c>
      <c r="AZ64" s="863">
        <v>128.4</v>
      </c>
      <c r="BB64" s="793" t="str">
        <f t="shared" si="0"/>
        <v>--</v>
      </c>
      <c r="BC64" s="791">
        <f t="shared" si="1"/>
        <v>128.90597199999999</v>
      </c>
      <c r="BD64" s="814">
        <v>77</v>
      </c>
      <c r="BE64" s="793">
        <v>7</v>
      </c>
      <c r="BF64" s="819">
        <f t="shared" si="2"/>
        <v>326.41204099999999</v>
      </c>
      <c r="BH64" s="793" t="str">
        <f t="shared" si="3"/>
        <v>--</v>
      </c>
      <c r="BI64" s="807">
        <f t="shared" si="4"/>
        <v>128.4</v>
      </c>
      <c r="BJ64" s="814">
        <v>77</v>
      </c>
      <c r="BK64" s="793">
        <v>7</v>
      </c>
      <c r="BL64" s="807">
        <f t="shared" si="5"/>
        <v>326.10000000000002</v>
      </c>
      <c r="BQ64" s="797"/>
      <c r="BR64" s="791"/>
      <c r="BS64" s="791"/>
      <c r="BT64" s="791"/>
      <c r="CA64" s="809"/>
      <c r="CB64" s="803"/>
      <c r="CC64" s="804"/>
      <c r="CD64" s="791"/>
      <c r="CE64" s="791"/>
    </row>
    <row r="65" spans="2:83" x14ac:dyDescent="0.25">
      <c r="B65" s="307">
        <v>44959.419421296298</v>
      </c>
      <c r="C65" s="794">
        <v>854.56</v>
      </c>
      <c r="D65" s="492"/>
      <c r="E65" s="492"/>
      <c r="N65" s="477"/>
      <c r="O65" s="796">
        <v>44959</v>
      </c>
      <c r="P65" s="792">
        <v>0.42881944444444442</v>
      </c>
      <c r="Q65" s="794">
        <v>30.2</v>
      </c>
      <c r="R65" s="165" t="s">
        <v>21</v>
      </c>
      <c r="S65" s="794">
        <v>21.9</v>
      </c>
      <c r="T65" s="165" t="s">
        <v>56</v>
      </c>
      <c r="U65" s="196">
        <f t="shared" si="21"/>
        <v>10</v>
      </c>
      <c r="V65" s="168" t="str">
        <f t="shared" si="28"/>
        <v>-</v>
      </c>
      <c r="W65" s="168">
        <f t="shared" si="29"/>
        <v>21.9</v>
      </c>
      <c r="X65" s="168" t="str">
        <f t="shared" si="30"/>
        <v>-</v>
      </c>
      <c r="Y65" s="168" t="str">
        <f t="shared" si="31"/>
        <v>-</v>
      </c>
      <c r="AD65" s="608">
        <f t="shared" si="13"/>
        <v>44959.427083333336</v>
      </c>
      <c r="AE65" s="607">
        <f t="shared" si="14"/>
        <v>22.314</v>
      </c>
      <c r="AF65" s="196">
        <f t="shared" si="15"/>
        <v>10</v>
      </c>
      <c r="AG65" s="168" t="str">
        <f t="shared" si="8"/>
        <v>-</v>
      </c>
      <c r="AH65" s="168">
        <f t="shared" si="9"/>
        <v>22.314</v>
      </c>
      <c r="AI65" s="168" t="str">
        <f t="shared" si="10"/>
        <v>-</v>
      </c>
      <c r="AJ65" s="168" t="str">
        <f t="shared" si="11"/>
        <v>-</v>
      </c>
      <c r="AK65" s="198"/>
      <c r="AL65" s="837"/>
      <c r="AM65" s="790">
        <v>44959.428472222222</v>
      </c>
      <c r="AN65" s="789">
        <v>1</v>
      </c>
      <c r="AO65" s="789">
        <v>3</v>
      </c>
      <c r="AP65" s="789" t="s">
        <v>469</v>
      </c>
      <c r="AQ65" s="789">
        <v>128.45199400000001</v>
      </c>
      <c r="AR65" s="789">
        <v>180364</v>
      </c>
      <c r="AS65" s="789">
        <v>138809</v>
      </c>
      <c r="AT65" s="789">
        <v>22.318000000000001</v>
      </c>
      <c r="AV65" s="788">
        <v>44959.428472222222</v>
      </c>
      <c r="AW65" s="787">
        <v>1</v>
      </c>
      <c r="AX65" s="786">
        <v>3</v>
      </c>
      <c r="AY65" s="786" t="s">
        <v>469</v>
      </c>
      <c r="AZ65" s="863">
        <v>128.4</v>
      </c>
      <c r="BB65" s="793" t="str">
        <f t="shared" si="0"/>
        <v>--</v>
      </c>
      <c r="BC65" s="791">
        <f t="shared" si="1"/>
        <v>128.45199400000001</v>
      </c>
      <c r="BD65" s="814">
        <v>78</v>
      </c>
      <c r="BE65" s="793">
        <v>8</v>
      </c>
      <c r="BF65" s="819">
        <f t="shared" si="2"/>
        <v>326.244529</v>
      </c>
      <c r="BH65" s="793" t="str">
        <f t="shared" si="3"/>
        <v>--</v>
      </c>
      <c r="BI65" s="807">
        <f t="shared" si="4"/>
        <v>128.4</v>
      </c>
      <c r="BJ65" s="814">
        <v>78</v>
      </c>
      <c r="BK65" s="793">
        <v>8</v>
      </c>
      <c r="BL65" s="807">
        <f t="shared" si="5"/>
        <v>325.7</v>
      </c>
      <c r="BQ65" s="797"/>
      <c r="BR65" s="791"/>
      <c r="BS65" s="791"/>
      <c r="BT65" s="791"/>
      <c r="CA65" s="809"/>
      <c r="CB65" s="803"/>
      <c r="CC65" s="804"/>
      <c r="CD65" s="791"/>
      <c r="CE65" s="791"/>
    </row>
    <row r="66" spans="2:83" x14ac:dyDescent="0.25">
      <c r="B66" s="307">
        <v>44959.42046296296</v>
      </c>
      <c r="C66" s="794">
        <v>854.55</v>
      </c>
      <c r="D66" s="492"/>
      <c r="E66" s="492"/>
      <c r="N66" s="477"/>
      <c r="O66" s="796">
        <v>44959</v>
      </c>
      <c r="P66" s="792">
        <v>0.42951388888888892</v>
      </c>
      <c r="Q66" s="794">
        <v>30.3</v>
      </c>
      <c r="R66" s="165" t="s">
        <v>21</v>
      </c>
      <c r="S66" s="794">
        <v>21.9</v>
      </c>
      <c r="T66" s="165" t="s">
        <v>56</v>
      </c>
      <c r="U66" s="196">
        <f t="shared" si="21"/>
        <v>10</v>
      </c>
      <c r="V66" s="168" t="str">
        <f t="shared" si="28"/>
        <v>-</v>
      </c>
      <c r="W66" s="168">
        <f t="shared" si="29"/>
        <v>21.9</v>
      </c>
      <c r="X66" s="168" t="str">
        <f t="shared" si="30"/>
        <v>-</v>
      </c>
      <c r="Y66" s="168" t="str">
        <f t="shared" si="31"/>
        <v>-</v>
      </c>
      <c r="AD66" s="608">
        <f t="shared" si="13"/>
        <v>44959.427777777775</v>
      </c>
      <c r="AE66" s="607">
        <f t="shared" si="14"/>
        <v>22.317</v>
      </c>
      <c r="AF66" s="196">
        <f t="shared" si="15"/>
        <v>10</v>
      </c>
      <c r="AG66" s="168" t="str">
        <f t="shared" si="8"/>
        <v>-</v>
      </c>
      <c r="AH66" s="168">
        <f t="shared" si="9"/>
        <v>22.317</v>
      </c>
      <c r="AI66" s="168" t="str">
        <f t="shared" si="10"/>
        <v>-</v>
      </c>
      <c r="AJ66" s="168" t="str">
        <f t="shared" si="11"/>
        <v>-</v>
      </c>
      <c r="AK66" s="198"/>
      <c r="AL66" s="837"/>
      <c r="AM66" s="790">
        <v>44959.428472222222</v>
      </c>
      <c r="AN66" s="789">
        <v>1</v>
      </c>
      <c r="AO66" s="789">
        <v>3</v>
      </c>
      <c r="AP66" s="789" t="s">
        <v>469</v>
      </c>
      <c r="AQ66" s="789">
        <v>128.18713500000001</v>
      </c>
      <c r="AR66" s="789">
        <v>180862</v>
      </c>
      <c r="AS66" s="789">
        <v>138427</v>
      </c>
      <c r="AT66" s="789">
        <v>22.318000000000001</v>
      </c>
      <c r="AV66" s="788">
        <v>44959.428472222222</v>
      </c>
      <c r="AW66" s="787">
        <v>1</v>
      </c>
      <c r="AX66" s="786">
        <v>3</v>
      </c>
      <c r="AY66" s="786" t="s">
        <v>469</v>
      </c>
      <c r="AZ66" s="863">
        <v>127.8</v>
      </c>
      <c r="BB66" s="793" t="str">
        <f t="shared" si="0"/>
        <v>--</v>
      </c>
      <c r="BC66" s="791">
        <f t="shared" si="1"/>
        <v>128.18713500000001</v>
      </c>
      <c r="BD66" s="814">
        <v>81</v>
      </c>
      <c r="BE66" s="793">
        <v>1</v>
      </c>
      <c r="BF66" s="819">
        <f t="shared" si="2"/>
        <v>368.42030799999998</v>
      </c>
      <c r="BH66" s="793" t="str">
        <f t="shared" si="3"/>
        <v>--</v>
      </c>
      <c r="BI66" s="807">
        <f t="shared" si="4"/>
        <v>127.8</v>
      </c>
      <c r="BJ66" s="814">
        <v>81</v>
      </c>
      <c r="BK66" s="793">
        <v>1</v>
      </c>
      <c r="BL66" s="807">
        <f t="shared" si="5"/>
        <v>368.2</v>
      </c>
      <c r="BQ66" s="797"/>
      <c r="BR66" s="791"/>
      <c r="BS66" s="791"/>
      <c r="BT66" s="791"/>
      <c r="CA66" s="809"/>
      <c r="CB66" s="803"/>
      <c r="CC66" s="804"/>
      <c r="CD66" s="791"/>
      <c r="CE66" s="791"/>
    </row>
    <row r="67" spans="2:83" x14ac:dyDescent="0.25">
      <c r="B67" s="307">
        <v>44959.42150462963</v>
      </c>
      <c r="C67" s="794">
        <v>854.54</v>
      </c>
      <c r="D67" s="492"/>
      <c r="E67" s="492"/>
      <c r="N67" s="477"/>
      <c r="O67" s="796">
        <v>44959</v>
      </c>
      <c r="P67" s="792">
        <v>0.4302083333333333</v>
      </c>
      <c r="Q67" s="794">
        <v>30.4</v>
      </c>
      <c r="R67" s="165" t="s">
        <v>21</v>
      </c>
      <c r="S67" s="794">
        <v>21.9</v>
      </c>
      <c r="T67" s="165" t="s">
        <v>56</v>
      </c>
      <c r="U67" s="196">
        <f t="shared" si="21"/>
        <v>10</v>
      </c>
      <c r="V67" s="168" t="str">
        <f t="shared" si="28"/>
        <v>-</v>
      </c>
      <c r="W67" s="168">
        <f t="shared" si="29"/>
        <v>21.9</v>
      </c>
      <c r="X67" s="168" t="str">
        <f t="shared" si="30"/>
        <v>-</v>
      </c>
      <c r="Y67" s="168" t="str">
        <f t="shared" si="31"/>
        <v>-</v>
      </c>
      <c r="AD67" s="608">
        <f t="shared" si="13"/>
        <v>44959.427777777775</v>
      </c>
      <c r="AE67" s="607">
        <f t="shared" si="14"/>
        <v>22.318000000000001</v>
      </c>
      <c r="AF67" s="196">
        <f t="shared" si="15"/>
        <v>10</v>
      </c>
      <c r="AG67" s="168" t="str">
        <f t="shared" si="8"/>
        <v>-</v>
      </c>
      <c r="AH67" s="168">
        <f t="shared" si="9"/>
        <v>22.318000000000001</v>
      </c>
      <c r="AI67" s="168" t="str">
        <f t="shared" si="10"/>
        <v>-</v>
      </c>
      <c r="AJ67" s="168" t="str">
        <f t="shared" si="11"/>
        <v>-</v>
      </c>
      <c r="AK67" s="198"/>
      <c r="AL67" s="837"/>
      <c r="AM67" s="790">
        <v>44959.429166666669</v>
      </c>
      <c r="AN67" s="789">
        <v>1</v>
      </c>
      <c r="AO67" s="789">
        <v>3</v>
      </c>
      <c r="AP67" s="789" t="s">
        <v>469</v>
      </c>
      <c r="AQ67" s="789">
        <v>127.988951</v>
      </c>
      <c r="AR67" s="789">
        <v>180377</v>
      </c>
      <c r="AS67" s="789">
        <v>138818</v>
      </c>
      <c r="AT67" s="789">
        <v>22.318000000000001</v>
      </c>
      <c r="AV67" s="788">
        <v>44959.429166666669</v>
      </c>
      <c r="AW67" s="787">
        <v>1</v>
      </c>
      <c r="AX67" s="786">
        <v>3</v>
      </c>
      <c r="AY67" s="786" t="s">
        <v>469</v>
      </c>
      <c r="AZ67" s="863">
        <v>127.5</v>
      </c>
      <c r="BB67" s="793" t="str">
        <f t="shared" ref="BB67:BB130" si="32">IFERROR((AO67*10)+AP67, "--")</f>
        <v>--</v>
      </c>
      <c r="BC67" s="791">
        <f t="shared" ref="BC67:BC130" si="33">AQ67</f>
        <v>127.988951</v>
      </c>
      <c r="BD67" s="814">
        <v>82</v>
      </c>
      <c r="BE67" s="793">
        <v>2</v>
      </c>
      <c r="BF67" s="819">
        <f t="shared" ref="BF67:BF97" si="34">IFERROR(VLOOKUP(BD67, $BB$2:$BC$300, 2, FALSE), "---")</f>
        <v>368.42501399999998</v>
      </c>
      <c r="BH67" s="793" t="str">
        <f t="shared" ref="BH67:BH130" si="35">IFERROR((AX67*10)+AY67, "--")</f>
        <v>--</v>
      </c>
      <c r="BI67" s="807">
        <f t="shared" ref="BI67:BI130" si="36">AZ67</f>
        <v>127.5</v>
      </c>
      <c r="BJ67" s="814">
        <v>82</v>
      </c>
      <c r="BK67" s="793">
        <v>2</v>
      </c>
      <c r="BL67" s="807">
        <f t="shared" ref="BL67:BL97" si="37">IFERROR(VLOOKUP(BJ67, $BH$2:$BI$300, 2, FALSE), "---")</f>
        <v>368.1</v>
      </c>
      <c r="BQ67" s="797"/>
      <c r="BR67" s="791"/>
      <c r="BS67" s="791"/>
      <c r="BT67" s="791"/>
      <c r="CA67" s="809"/>
      <c r="CB67" s="803"/>
      <c r="CC67" s="804"/>
      <c r="CD67" s="791"/>
      <c r="CE67" s="791"/>
    </row>
    <row r="68" spans="2:83" x14ac:dyDescent="0.25">
      <c r="B68" s="307">
        <v>44959.422546296293</v>
      </c>
      <c r="C68" s="794">
        <v>854.52</v>
      </c>
      <c r="D68" s="492"/>
      <c r="E68" s="492"/>
      <c r="N68" s="477"/>
      <c r="O68" s="796">
        <v>44959</v>
      </c>
      <c r="P68" s="792">
        <v>0.4309027777777778</v>
      </c>
      <c r="Q68" s="794">
        <v>30.5</v>
      </c>
      <c r="R68" s="165" t="s">
        <v>21</v>
      </c>
      <c r="S68" s="794">
        <v>21.9</v>
      </c>
      <c r="T68" s="165" t="s">
        <v>56</v>
      </c>
      <c r="U68" s="196">
        <f t="shared" si="21"/>
        <v>10</v>
      </c>
      <c r="V68" s="168" t="str">
        <f t="shared" si="28"/>
        <v>-</v>
      </c>
      <c r="W68" s="168">
        <f t="shared" si="29"/>
        <v>21.9</v>
      </c>
      <c r="X68" s="168" t="str">
        <f t="shared" si="30"/>
        <v>-</v>
      </c>
      <c r="Y68" s="168" t="str">
        <f t="shared" si="31"/>
        <v>-</v>
      </c>
      <c r="AD68" s="608">
        <f t="shared" si="13"/>
        <v>44959.428472222222</v>
      </c>
      <c r="AE68" s="607">
        <f t="shared" si="14"/>
        <v>22.318000000000001</v>
      </c>
      <c r="AF68" s="196">
        <f t="shared" si="15"/>
        <v>10</v>
      </c>
      <c r="AG68" s="168" t="str">
        <f t="shared" si="8"/>
        <v>-</v>
      </c>
      <c r="AH68" s="168">
        <f t="shared" si="9"/>
        <v>22.318000000000001</v>
      </c>
      <c r="AI68" s="168" t="str">
        <f t="shared" si="10"/>
        <v>-</v>
      </c>
      <c r="AJ68" s="168" t="str">
        <f t="shared" si="11"/>
        <v>-</v>
      </c>
      <c r="AK68" s="198"/>
      <c r="AL68" s="837"/>
      <c r="AM68" s="790">
        <v>44959.429861111108</v>
      </c>
      <c r="AN68" s="789">
        <v>1</v>
      </c>
      <c r="AO68" s="789">
        <v>3</v>
      </c>
      <c r="AP68" s="789">
        <v>0</v>
      </c>
      <c r="AQ68" s="789">
        <v>127.954499</v>
      </c>
      <c r="AR68" s="789">
        <v>180868</v>
      </c>
      <c r="AS68" s="789">
        <v>138432</v>
      </c>
      <c r="AT68" s="789">
        <v>22.317</v>
      </c>
      <c r="AV68" s="788">
        <v>44959.429861111108</v>
      </c>
      <c r="AW68" s="787">
        <v>1</v>
      </c>
      <c r="AX68" s="786">
        <v>3</v>
      </c>
      <c r="AY68" s="786">
        <v>0</v>
      </c>
      <c r="AZ68" s="863">
        <v>127.5</v>
      </c>
      <c r="BB68" s="793">
        <f t="shared" si="32"/>
        <v>30</v>
      </c>
      <c r="BC68" s="791">
        <f t="shared" si="33"/>
        <v>127.954499</v>
      </c>
      <c r="BD68" s="814">
        <v>83</v>
      </c>
      <c r="BE68" s="793">
        <v>3</v>
      </c>
      <c r="BF68" s="819">
        <f t="shared" si="34"/>
        <v>368.12410699999998</v>
      </c>
      <c r="BH68" s="793">
        <f t="shared" si="35"/>
        <v>30</v>
      </c>
      <c r="BI68" s="807">
        <f t="shared" si="36"/>
        <v>127.5</v>
      </c>
      <c r="BJ68" s="814">
        <v>83</v>
      </c>
      <c r="BK68" s="793">
        <v>3</v>
      </c>
      <c r="BL68" s="807">
        <f t="shared" si="37"/>
        <v>368.7</v>
      </c>
      <c r="BQ68" s="797"/>
      <c r="BR68" s="791"/>
      <c r="BS68" s="791"/>
      <c r="BT68" s="791"/>
      <c r="CA68" s="809"/>
      <c r="CB68" s="803"/>
      <c r="CC68" s="804"/>
      <c r="CD68" s="791"/>
      <c r="CE68" s="791"/>
    </row>
    <row r="69" spans="2:83" x14ac:dyDescent="0.25">
      <c r="B69" s="307">
        <v>44959.423587962963</v>
      </c>
      <c r="C69" s="794">
        <v>854.5</v>
      </c>
      <c r="D69" s="492"/>
      <c r="E69" s="492"/>
      <c r="N69" s="477"/>
      <c r="O69" s="796">
        <v>44959</v>
      </c>
      <c r="P69" s="792">
        <v>0.43159722222222219</v>
      </c>
      <c r="Q69" s="794">
        <v>30.8</v>
      </c>
      <c r="R69" s="165" t="s">
        <v>21</v>
      </c>
      <c r="S69" s="794">
        <v>21.9</v>
      </c>
      <c r="T69" s="165" t="s">
        <v>56</v>
      </c>
      <c r="U69" s="196">
        <f t="shared" si="21"/>
        <v>10</v>
      </c>
      <c r="V69" s="168" t="str">
        <f t="shared" si="28"/>
        <v>-</v>
      </c>
      <c r="W69" s="168">
        <f t="shared" si="29"/>
        <v>21.9</v>
      </c>
      <c r="X69" s="168" t="str">
        <f t="shared" si="30"/>
        <v>-</v>
      </c>
      <c r="Y69" s="168" t="str">
        <f t="shared" si="31"/>
        <v>-</v>
      </c>
      <c r="AD69" s="608">
        <f t="shared" si="13"/>
        <v>44959.428472222222</v>
      </c>
      <c r="AE69" s="607">
        <f t="shared" si="14"/>
        <v>22.318000000000001</v>
      </c>
      <c r="AF69" s="196">
        <f t="shared" si="15"/>
        <v>10</v>
      </c>
      <c r="AG69" s="168" t="str">
        <f t="shared" ref="AG69:AG132" si="38">IF(AF69=$Q$3, AE69, "-")</f>
        <v>-</v>
      </c>
      <c r="AH69" s="168">
        <f t="shared" ref="AH69:AH132" si="39">IF(AF69=$R$3, AE69, "-")</f>
        <v>22.318000000000001</v>
      </c>
      <c r="AI69" s="168" t="str">
        <f t="shared" ref="AI69:AI132" si="40">IF(AF69=$S$3, AE69, "-")</f>
        <v>-</v>
      </c>
      <c r="AJ69" s="168" t="str">
        <f t="shared" ref="AJ69:AJ132" si="41">IF(AF69=$T$3, AE69, "-")</f>
        <v>-</v>
      </c>
      <c r="AK69" s="198"/>
      <c r="AL69" s="837"/>
      <c r="AM69" s="790">
        <v>44959.430555555555</v>
      </c>
      <c r="AN69" s="789">
        <v>1</v>
      </c>
      <c r="AO69" s="789">
        <v>3</v>
      </c>
      <c r="AP69" s="789">
        <v>1</v>
      </c>
      <c r="AQ69" s="789">
        <v>127.94929999999999</v>
      </c>
      <c r="AR69" s="789">
        <v>180369</v>
      </c>
      <c r="AS69" s="789">
        <v>138812</v>
      </c>
      <c r="AT69" s="789">
        <v>22.314</v>
      </c>
      <c r="AV69" s="788">
        <v>44959.430555555555</v>
      </c>
      <c r="AW69" s="787">
        <v>1</v>
      </c>
      <c r="AX69" s="786">
        <v>3</v>
      </c>
      <c r="AY69" s="786">
        <v>1</v>
      </c>
      <c r="AZ69" s="863">
        <v>127.8</v>
      </c>
      <c r="BB69" s="793">
        <f t="shared" si="32"/>
        <v>31</v>
      </c>
      <c r="BC69" s="791">
        <f t="shared" si="33"/>
        <v>127.94929999999999</v>
      </c>
      <c r="BD69" s="814">
        <v>84</v>
      </c>
      <c r="BE69" s="793">
        <v>4</v>
      </c>
      <c r="BF69" s="819">
        <f t="shared" si="34"/>
        <v>367.96975300000003</v>
      </c>
      <c r="BH69" s="793">
        <f t="shared" si="35"/>
        <v>31</v>
      </c>
      <c r="BI69" s="807">
        <f t="shared" si="36"/>
        <v>127.8</v>
      </c>
      <c r="BJ69" s="814">
        <v>84</v>
      </c>
      <c r="BK69" s="793">
        <v>4</v>
      </c>
      <c r="BL69" s="807">
        <f t="shared" si="37"/>
        <v>368.6</v>
      </c>
      <c r="BQ69" s="797"/>
      <c r="BR69" s="791"/>
      <c r="BS69" s="791"/>
      <c r="BT69" s="791"/>
      <c r="CA69" s="809"/>
      <c r="CB69" s="803"/>
      <c r="CC69" s="804"/>
      <c r="CD69" s="791"/>
      <c r="CE69" s="791"/>
    </row>
    <row r="70" spans="2:83" x14ac:dyDescent="0.25">
      <c r="B70" s="307">
        <v>44959.424629629626</v>
      </c>
      <c r="C70" s="794">
        <v>854.46</v>
      </c>
      <c r="D70" s="492"/>
      <c r="E70" s="492"/>
      <c r="N70" s="477"/>
      <c r="O70" s="796">
        <v>44959</v>
      </c>
      <c r="P70" s="792">
        <v>0.43229166666666669</v>
      </c>
      <c r="Q70" s="794">
        <v>30.8</v>
      </c>
      <c r="R70" s="165" t="s">
        <v>21</v>
      </c>
      <c r="S70" s="794">
        <v>21.95</v>
      </c>
      <c r="T70" s="165" t="s">
        <v>56</v>
      </c>
      <c r="U70" s="196">
        <f t="shared" si="21"/>
        <v>10</v>
      </c>
      <c r="V70" s="168" t="str">
        <f t="shared" si="28"/>
        <v>-</v>
      </c>
      <c r="W70" s="168">
        <f t="shared" si="29"/>
        <v>21.95</v>
      </c>
      <c r="X70" s="168" t="str">
        <f t="shared" si="30"/>
        <v>-</v>
      </c>
      <c r="Y70" s="168" t="str">
        <f t="shared" si="31"/>
        <v>-</v>
      </c>
      <c r="AD70" s="608">
        <f t="shared" ref="AD70:AD133" si="42">IF(AM67="", "-", AM67)</f>
        <v>44959.429166666669</v>
      </c>
      <c r="AE70" s="607">
        <f t="shared" ref="AE70:AE133" si="43">IF(AT67="", "-", AT67)</f>
        <v>22.318000000000001</v>
      </c>
      <c r="AF70" s="196">
        <f t="shared" ref="AF70:AF133" si="44">IF(ISNUMBER(AE70), HOUR(AD70), "-")</f>
        <v>10</v>
      </c>
      <c r="AG70" s="168" t="str">
        <f t="shared" si="38"/>
        <v>-</v>
      </c>
      <c r="AH70" s="168">
        <f t="shared" si="39"/>
        <v>22.318000000000001</v>
      </c>
      <c r="AI70" s="168" t="str">
        <f t="shared" si="40"/>
        <v>-</v>
      </c>
      <c r="AJ70" s="168" t="str">
        <f t="shared" si="41"/>
        <v>-</v>
      </c>
      <c r="AK70" s="198"/>
      <c r="AL70" s="837"/>
      <c r="AM70" s="790">
        <v>44959.430555555555</v>
      </c>
      <c r="AN70" s="789">
        <v>1</v>
      </c>
      <c r="AO70" s="789">
        <v>3</v>
      </c>
      <c r="AP70" s="789">
        <v>2</v>
      </c>
      <c r="AQ70" s="789">
        <v>128.110039</v>
      </c>
      <c r="AR70" s="789">
        <v>180869</v>
      </c>
      <c r="AS70" s="789">
        <v>138432</v>
      </c>
      <c r="AT70" s="789">
        <v>22.312000000000001</v>
      </c>
      <c r="AV70" s="788">
        <v>44959.430555555555</v>
      </c>
      <c r="AW70" s="787">
        <v>1</v>
      </c>
      <c r="AX70" s="786">
        <v>3</v>
      </c>
      <c r="AY70" s="786">
        <v>2</v>
      </c>
      <c r="AZ70" s="863">
        <v>127.2</v>
      </c>
      <c r="BB70" s="793">
        <f t="shared" si="32"/>
        <v>32</v>
      </c>
      <c r="BC70" s="791">
        <f t="shared" si="33"/>
        <v>128.110039</v>
      </c>
      <c r="BD70" s="814">
        <v>85</v>
      </c>
      <c r="BE70" s="793">
        <v>5</v>
      </c>
      <c r="BF70" s="819">
        <f t="shared" si="34"/>
        <v>367.91516999999999</v>
      </c>
      <c r="BH70" s="793">
        <f t="shared" si="35"/>
        <v>32</v>
      </c>
      <c r="BI70" s="807">
        <f t="shared" si="36"/>
        <v>127.2</v>
      </c>
      <c r="BJ70" s="814">
        <v>85</v>
      </c>
      <c r="BK70" s="793">
        <v>5</v>
      </c>
      <c r="BL70" s="807">
        <f t="shared" si="37"/>
        <v>367.9</v>
      </c>
      <c r="BQ70" s="797"/>
      <c r="BR70" s="791"/>
      <c r="BS70" s="791"/>
      <c r="BT70" s="791"/>
      <c r="CA70" s="809"/>
      <c r="CB70" s="803"/>
      <c r="CC70" s="804"/>
      <c r="CD70" s="791"/>
      <c r="CE70" s="791"/>
    </row>
    <row r="71" spans="2:83" x14ac:dyDescent="0.25">
      <c r="B71" s="307">
        <v>44959.425671296296</v>
      </c>
      <c r="C71" s="794">
        <v>854.45</v>
      </c>
      <c r="D71" s="492"/>
      <c r="E71" s="492"/>
      <c r="N71" s="477"/>
      <c r="O71" s="796">
        <v>44959</v>
      </c>
      <c r="P71" s="792">
        <v>0.43298611111111113</v>
      </c>
      <c r="Q71" s="794">
        <v>31.1</v>
      </c>
      <c r="R71" s="165" t="s">
        <v>21</v>
      </c>
      <c r="S71" s="794">
        <v>21.9</v>
      </c>
      <c r="T71" s="165" t="s">
        <v>56</v>
      </c>
      <c r="U71" s="196">
        <f t="shared" si="21"/>
        <v>10</v>
      </c>
      <c r="V71" s="168" t="str">
        <f t="shared" si="28"/>
        <v>-</v>
      </c>
      <c r="W71" s="168">
        <f t="shared" si="29"/>
        <v>21.9</v>
      </c>
      <c r="X71" s="168" t="str">
        <f t="shared" si="30"/>
        <v>-</v>
      </c>
      <c r="Y71" s="168" t="str">
        <f t="shared" si="31"/>
        <v>-</v>
      </c>
      <c r="AD71" s="608">
        <f t="shared" si="42"/>
        <v>44959.429861111108</v>
      </c>
      <c r="AE71" s="607">
        <f t="shared" si="43"/>
        <v>22.317</v>
      </c>
      <c r="AF71" s="196">
        <f t="shared" si="44"/>
        <v>10</v>
      </c>
      <c r="AG71" s="168" t="str">
        <f t="shared" si="38"/>
        <v>-</v>
      </c>
      <c r="AH71" s="168">
        <f t="shared" si="39"/>
        <v>22.317</v>
      </c>
      <c r="AI71" s="168" t="str">
        <f t="shared" si="40"/>
        <v>-</v>
      </c>
      <c r="AJ71" s="168" t="str">
        <f t="shared" si="41"/>
        <v>-</v>
      </c>
      <c r="AK71" s="198"/>
      <c r="AL71" s="837"/>
      <c r="AM71" s="790">
        <v>44959.431250000001</v>
      </c>
      <c r="AN71" s="789">
        <v>1</v>
      </c>
      <c r="AO71" s="789">
        <v>3</v>
      </c>
      <c r="AP71" s="789">
        <v>3</v>
      </c>
      <c r="AQ71" s="789">
        <v>127.84687700000001</v>
      </c>
      <c r="AR71" s="789">
        <v>180376</v>
      </c>
      <c r="AS71" s="789">
        <v>138816</v>
      </c>
      <c r="AT71" s="789">
        <v>22.31</v>
      </c>
      <c r="AV71" s="788">
        <v>44959.431250000001</v>
      </c>
      <c r="AW71" s="787">
        <v>1</v>
      </c>
      <c r="AX71" s="786">
        <v>3</v>
      </c>
      <c r="AY71" s="786">
        <v>3</v>
      </c>
      <c r="AZ71" s="863">
        <v>127.6</v>
      </c>
      <c r="BB71" s="793">
        <f t="shared" si="32"/>
        <v>33</v>
      </c>
      <c r="BC71" s="791">
        <f t="shared" si="33"/>
        <v>127.84687700000001</v>
      </c>
      <c r="BD71" s="814">
        <v>86</v>
      </c>
      <c r="BE71" s="793">
        <v>6</v>
      </c>
      <c r="BF71" s="819">
        <f t="shared" si="34"/>
        <v>367.74905799999999</v>
      </c>
      <c r="BH71" s="793">
        <f t="shared" si="35"/>
        <v>33</v>
      </c>
      <c r="BI71" s="807">
        <f t="shared" si="36"/>
        <v>127.6</v>
      </c>
      <c r="BJ71" s="814">
        <v>86</v>
      </c>
      <c r="BK71" s="793">
        <v>6</v>
      </c>
      <c r="BL71" s="807">
        <f t="shared" si="37"/>
        <v>367.8</v>
      </c>
      <c r="BQ71" s="797"/>
      <c r="BR71" s="791"/>
      <c r="BS71" s="791"/>
      <c r="BT71" s="791"/>
      <c r="CA71" s="809"/>
      <c r="CB71" s="803"/>
      <c r="CC71" s="804"/>
      <c r="CD71" s="791"/>
      <c r="CE71" s="791"/>
    </row>
    <row r="72" spans="2:83" x14ac:dyDescent="0.25">
      <c r="B72" s="307">
        <v>44959.426712962966</v>
      </c>
      <c r="C72" s="794">
        <v>854.42</v>
      </c>
      <c r="D72" s="492"/>
      <c r="E72" s="492"/>
      <c r="N72" s="477"/>
      <c r="O72" s="796">
        <v>44959</v>
      </c>
      <c r="P72" s="792">
        <v>0.43368055555555557</v>
      </c>
      <c r="Q72" s="794">
        <v>31.1</v>
      </c>
      <c r="R72" s="165" t="s">
        <v>21</v>
      </c>
      <c r="S72" s="794">
        <v>21.85</v>
      </c>
      <c r="T72" s="165" t="s">
        <v>56</v>
      </c>
      <c r="U72" s="196">
        <f t="shared" si="21"/>
        <v>10</v>
      </c>
      <c r="V72" s="168" t="str">
        <f t="shared" si="28"/>
        <v>-</v>
      </c>
      <c r="W72" s="168">
        <f t="shared" si="29"/>
        <v>21.85</v>
      </c>
      <c r="X72" s="168" t="str">
        <f t="shared" si="30"/>
        <v>-</v>
      </c>
      <c r="Y72" s="168" t="str">
        <f t="shared" si="31"/>
        <v>-</v>
      </c>
      <c r="AD72" s="608">
        <f t="shared" si="42"/>
        <v>44959.430555555555</v>
      </c>
      <c r="AE72" s="607">
        <f t="shared" si="43"/>
        <v>22.314</v>
      </c>
      <c r="AF72" s="196">
        <f t="shared" si="44"/>
        <v>10</v>
      </c>
      <c r="AG72" s="168" t="str">
        <f t="shared" si="38"/>
        <v>-</v>
      </c>
      <c r="AH72" s="168">
        <f t="shared" si="39"/>
        <v>22.314</v>
      </c>
      <c r="AI72" s="168" t="str">
        <f t="shared" si="40"/>
        <v>-</v>
      </c>
      <c r="AJ72" s="168" t="str">
        <f t="shared" si="41"/>
        <v>-</v>
      </c>
      <c r="AK72" s="198"/>
      <c r="AL72" s="837"/>
      <c r="AM72" s="790">
        <v>44959.431250000001</v>
      </c>
      <c r="AN72" s="789">
        <v>1</v>
      </c>
      <c r="AO72" s="789">
        <v>3</v>
      </c>
      <c r="AP72" s="789">
        <v>4</v>
      </c>
      <c r="AQ72" s="789">
        <v>127.700352</v>
      </c>
      <c r="AR72" s="789">
        <v>180865</v>
      </c>
      <c r="AS72" s="789">
        <v>138430</v>
      </c>
      <c r="AT72" s="789">
        <v>22.306999999999999</v>
      </c>
      <c r="AV72" s="788">
        <v>44959.431250000001</v>
      </c>
      <c r="AW72" s="787">
        <v>1</v>
      </c>
      <c r="AX72" s="786">
        <v>3</v>
      </c>
      <c r="AY72" s="786">
        <v>4</v>
      </c>
      <c r="AZ72" s="863">
        <v>127.5</v>
      </c>
      <c r="BB72" s="793">
        <f t="shared" si="32"/>
        <v>34</v>
      </c>
      <c r="BC72" s="791">
        <f t="shared" si="33"/>
        <v>127.700352</v>
      </c>
      <c r="BD72" s="814">
        <v>87</v>
      </c>
      <c r="BE72" s="793">
        <v>7</v>
      </c>
      <c r="BF72" s="819">
        <f t="shared" si="34"/>
        <v>367.73251800000003</v>
      </c>
      <c r="BH72" s="793">
        <f t="shared" si="35"/>
        <v>34</v>
      </c>
      <c r="BI72" s="807">
        <f t="shared" si="36"/>
        <v>127.5</v>
      </c>
      <c r="BJ72" s="814">
        <v>87</v>
      </c>
      <c r="BK72" s="793">
        <v>7</v>
      </c>
      <c r="BL72" s="807">
        <f t="shared" si="37"/>
        <v>367.9</v>
      </c>
      <c r="BQ72" s="797"/>
      <c r="BR72" s="791"/>
      <c r="BS72" s="791"/>
      <c r="BT72" s="791"/>
      <c r="CA72" s="809"/>
      <c r="CB72" s="803"/>
      <c r="CC72" s="804"/>
      <c r="CD72" s="791"/>
      <c r="CE72" s="791"/>
    </row>
    <row r="73" spans="2:83" x14ac:dyDescent="0.25">
      <c r="B73" s="307">
        <v>44959.427754629629</v>
      </c>
      <c r="C73" s="794">
        <v>854.39</v>
      </c>
      <c r="D73" s="492"/>
      <c r="E73" s="492"/>
      <c r="N73" s="477"/>
      <c r="O73" s="796">
        <v>44959</v>
      </c>
      <c r="P73" s="792">
        <v>0.43437500000000001</v>
      </c>
      <c r="Q73" s="794">
        <v>31</v>
      </c>
      <c r="R73" s="165" t="s">
        <v>21</v>
      </c>
      <c r="S73" s="794">
        <v>21.9</v>
      </c>
      <c r="T73" s="165" t="s">
        <v>56</v>
      </c>
      <c r="U73" s="196">
        <f t="shared" si="21"/>
        <v>10</v>
      </c>
      <c r="V73" s="168" t="str">
        <f t="shared" si="28"/>
        <v>-</v>
      </c>
      <c r="W73" s="168">
        <f t="shared" si="29"/>
        <v>21.9</v>
      </c>
      <c r="X73" s="168" t="str">
        <f t="shared" si="30"/>
        <v>-</v>
      </c>
      <c r="Y73" s="168" t="str">
        <f t="shared" si="31"/>
        <v>-</v>
      </c>
      <c r="AD73" s="608">
        <f t="shared" si="42"/>
        <v>44959.430555555555</v>
      </c>
      <c r="AE73" s="607">
        <f t="shared" si="43"/>
        <v>22.312000000000001</v>
      </c>
      <c r="AF73" s="196">
        <f t="shared" si="44"/>
        <v>10</v>
      </c>
      <c r="AG73" s="168" t="str">
        <f t="shared" si="38"/>
        <v>-</v>
      </c>
      <c r="AH73" s="168">
        <f t="shared" si="39"/>
        <v>22.312000000000001</v>
      </c>
      <c r="AI73" s="168" t="str">
        <f t="shared" si="40"/>
        <v>-</v>
      </c>
      <c r="AJ73" s="168" t="str">
        <f t="shared" si="41"/>
        <v>-</v>
      </c>
      <c r="AK73" s="198"/>
      <c r="AL73" s="837"/>
      <c r="AM73" s="790">
        <v>44959.431944444441</v>
      </c>
      <c r="AN73" s="789">
        <v>1</v>
      </c>
      <c r="AO73" s="789">
        <v>3</v>
      </c>
      <c r="AP73" s="789">
        <v>5</v>
      </c>
      <c r="AQ73" s="789">
        <v>127.825153</v>
      </c>
      <c r="AR73" s="789">
        <v>180367</v>
      </c>
      <c r="AS73" s="789">
        <v>138810</v>
      </c>
      <c r="AT73" s="789">
        <v>22.303000000000001</v>
      </c>
      <c r="AV73" s="788">
        <v>44959.431944444441</v>
      </c>
      <c r="AW73" s="787">
        <v>1</v>
      </c>
      <c r="AX73" s="786">
        <v>3</v>
      </c>
      <c r="AY73" s="786">
        <v>5</v>
      </c>
      <c r="AZ73" s="863">
        <v>127.2</v>
      </c>
      <c r="BB73" s="793">
        <f t="shared" si="32"/>
        <v>35</v>
      </c>
      <c r="BC73" s="791">
        <f t="shared" si="33"/>
        <v>127.825153</v>
      </c>
      <c r="BD73" s="814">
        <v>88</v>
      </c>
      <c r="BE73" s="793">
        <v>8</v>
      </c>
      <c r="BF73" s="819">
        <f t="shared" si="34"/>
        <v>367.832584</v>
      </c>
      <c r="BH73" s="793">
        <f t="shared" si="35"/>
        <v>35</v>
      </c>
      <c r="BI73" s="807">
        <f t="shared" si="36"/>
        <v>127.2</v>
      </c>
      <c r="BJ73" s="814">
        <v>88</v>
      </c>
      <c r="BK73" s="793">
        <v>8</v>
      </c>
      <c r="BL73" s="807">
        <f t="shared" si="37"/>
        <v>367.3</v>
      </c>
      <c r="BQ73" s="797"/>
      <c r="BR73" s="791"/>
      <c r="BS73" s="791"/>
      <c r="BT73" s="791"/>
      <c r="CA73" s="809"/>
      <c r="CB73" s="803"/>
      <c r="CC73" s="804"/>
      <c r="CD73" s="791"/>
      <c r="CE73" s="791"/>
    </row>
    <row r="74" spans="2:83" x14ac:dyDescent="0.25">
      <c r="B74" s="307">
        <v>44959.428796296299</v>
      </c>
      <c r="C74" s="794">
        <v>854.36</v>
      </c>
      <c r="D74" s="492"/>
      <c r="E74" s="492"/>
      <c r="N74" s="477"/>
      <c r="O74" s="796">
        <v>44959</v>
      </c>
      <c r="P74" s="792">
        <v>0.43506944444444445</v>
      </c>
      <c r="Q74" s="794">
        <v>31</v>
      </c>
      <c r="R74" s="165" t="s">
        <v>21</v>
      </c>
      <c r="S74" s="794">
        <v>21.9</v>
      </c>
      <c r="T74" s="165" t="s">
        <v>56</v>
      </c>
      <c r="U74" s="196">
        <f t="shared" si="21"/>
        <v>10</v>
      </c>
      <c r="V74" s="168" t="str">
        <f t="shared" si="28"/>
        <v>-</v>
      </c>
      <c r="W74" s="168">
        <f t="shared" si="29"/>
        <v>21.9</v>
      </c>
      <c r="X74" s="168" t="str">
        <f t="shared" si="30"/>
        <v>-</v>
      </c>
      <c r="Y74" s="168" t="str">
        <f t="shared" si="31"/>
        <v>-</v>
      </c>
      <c r="AD74" s="608">
        <f t="shared" si="42"/>
        <v>44959.431250000001</v>
      </c>
      <c r="AE74" s="607">
        <f t="shared" si="43"/>
        <v>22.31</v>
      </c>
      <c r="AF74" s="196">
        <f t="shared" si="44"/>
        <v>10</v>
      </c>
      <c r="AG74" s="168" t="str">
        <f t="shared" si="38"/>
        <v>-</v>
      </c>
      <c r="AH74" s="168">
        <f t="shared" si="39"/>
        <v>22.31</v>
      </c>
      <c r="AI74" s="168" t="str">
        <f t="shared" si="40"/>
        <v>-</v>
      </c>
      <c r="AJ74" s="168" t="str">
        <f t="shared" si="41"/>
        <v>-</v>
      </c>
      <c r="AK74" s="198"/>
      <c r="AL74" s="837"/>
      <c r="AM74" s="790">
        <v>44959.431944444441</v>
      </c>
      <c r="AN74" s="789">
        <v>1</v>
      </c>
      <c r="AO74" s="789">
        <v>3</v>
      </c>
      <c r="AP74" s="789">
        <v>6</v>
      </c>
      <c r="AQ74" s="789">
        <v>127.697467</v>
      </c>
      <c r="AR74" s="789">
        <v>180869</v>
      </c>
      <c r="AS74" s="789">
        <v>138434</v>
      </c>
      <c r="AT74" s="789">
        <v>22.303000000000001</v>
      </c>
      <c r="AV74" s="788">
        <v>44959.431944444441</v>
      </c>
      <c r="AW74" s="787">
        <v>1</v>
      </c>
      <c r="AX74" s="786">
        <v>3</v>
      </c>
      <c r="AY74" s="786">
        <v>6</v>
      </c>
      <c r="AZ74" s="863">
        <v>127.5</v>
      </c>
      <c r="BB74" s="793">
        <f t="shared" si="32"/>
        <v>36</v>
      </c>
      <c r="BC74" s="791">
        <f t="shared" si="33"/>
        <v>127.697467</v>
      </c>
      <c r="BD74" s="814">
        <v>91</v>
      </c>
      <c r="BE74" s="793">
        <v>1</v>
      </c>
      <c r="BF74" s="819">
        <f t="shared" si="34"/>
        <v>407.92890699999998</v>
      </c>
      <c r="BH74" s="793">
        <f t="shared" si="35"/>
        <v>36</v>
      </c>
      <c r="BI74" s="807">
        <f t="shared" si="36"/>
        <v>127.5</v>
      </c>
      <c r="BJ74" s="814">
        <v>91</v>
      </c>
      <c r="BK74" s="793">
        <v>1</v>
      </c>
      <c r="BL74" s="807">
        <f t="shared" si="37"/>
        <v>407.4</v>
      </c>
      <c r="BQ74" s="797"/>
      <c r="BR74" s="791"/>
      <c r="BS74" s="791"/>
      <c r="BT74" s="791"/>
      <c r="CA74" s="809"/>
      <c r="CB74" s="803"/>
      <c r="CC74" s="804"/>
      <c r="CD74" s="791"/>
      <c r="CE74" s="791"/>
    </row>
    <row r="75" spans="2:83" x14ac:dyDescent="0.25">
      <c r="B75" s="307">
        <v>44959.429837962962</v>
      </c>
      <c r="C75" s="794">
        <v>854.33</v>
      </c>
      <c r="D75" s="492"/>
      <c r="E75" s="492"/>
      <c r="N75" s="477"/>
      <c r="O75" s="796">
        <v>44959</v>
      </c>
      <c r="P75" s="792">
        <v>0.4357638888888889</v>
      </c>
      <c r="Q75" s="794">
        <v>31.2</v>
      </c>
      <c r="R75" s="165" t="s">
        <v>21</v>
      </c>
      <c r="S75" s="794">
        <v>21.9</v>
      </c>
      <c r="T75" s="165" t="s">
        <v>56</v>
      </c>
      <c r="U75" s="196">
        <f t="shared" si="21"/>
        <v>10</v>
      </c>
      <c r="V75" s="168" t="str">
        <f t="shared" si="28"/>
        <v>-</v>
      </c>
      <c r="W75" s="168">
        <f t="shared" si="29"/>
        <v>21.9</v>
      </c>
      <c r="X75" s="168" t="str">
        <f t="shared" si="30"/>
        <v>-</v>
      </c>
      <c r="Y75" s="168" t="str">
        <f t="shared" si="31"/>
        <v>-</v>
      </c>
      <c r="AD75" s="608">
        <f t="shared" si="42"/>
        <v>44959.431250000001</v>
      </c>
      <c r="AE75" s="607">
        <f t="shared" si="43"/>
        <v>22.306999999999999</v>
      </c>
      <c r="AF75" s="196">
        <f t="shared" si="44"/>
        <v>10</v>
      </c>
      <c r="AG75" s="168" t="str">
        <f t="shared" si="38"/>
        <v>-</v>
      </c>
      <c r="AH75" s="168">
        <f t="shared" si="39"/>
        <v>22.306999999999999</v>
      </c>
      <c r="AI75" s="168" t="str">
        <f t="shared" si="40"/>
        <v>-</v>
      </c>
      <c r="AJ75" s="168" t="str">
        <f t="shared" si="41"/>
        <v>-</v>
      </c>
      <c r="AK75" s="198"/>
      <c r="AL75" s="837"/>
      <c r="AM75" s="790">
        <v>44959.432638888888</v>
      </c>
      <c r="AN75" s="789">
        <v>1</v>
      </c>
      <c r="AO75" s="789">
        <v>3</v>
      </c>
      <c r="AP75" s="789">
        <v>7</v>
      </c>
      <c r="AQ75" s="789">
        <v>127.79893300000001</v>
      </c>
      <c r="AR75" s="789">
        <v>180366</v>
      </c>
      <c r="AS75" s="789">
        <v>138810</v>
      </c>
      <c r="AT75" s="789">
        <v>22.302</v>
      </c>
      <c r="AV75" s="788">
        <v>44959.432638888888</v>
      </c>
      <c r="AW75" s="787">
        <v>1</v>
      </c>
      <c r="AX75" s="786">
        <v>3</v>
      </c>
      <c r="AY75" s="786">
        <v>7</v>
      </c>
      <c r="AZ75" s="863">
        <v>127.3</v>
      </c>
      <c r="BB75" s="793">
        <f t="shared" si="32"/>
        <v>37</v>
      </c>
      <c r="BC75" s="791">
        <f t="shared" si="33"/>
        <v>127.79893300000001</v>
      </c>
      <c r="BD75" s="814">
        <v>92</v>
      </c>
      <c r="BE75" s="793">
        <v>2</v>
      </c>
      <c r="BF75" s="819">
        <f t="shared" si="34"/>
        <v>407.579564</v>
      </c>
      <c r="BH75" s="793">
        <f t="shared" si="35"/>
        <v>37</v>
      </c>
      <c r="BI75" s="807">
        <f t="shared" si="36"/>
        <v>127.3</v>
      </c>
      <c r="BJ75" s="814">
        <v>92</v>
      </c>
      <c r="BK75" s="793">
        <v>2</v>
      </c>
      <c r="BL75" s="807">
        <f t="shared" si="37"/>
        <v>407.4</v>
      </c>
      <c r="BQ75" s="797"/>
      <c r="BR75" s="791"/>
      <c r="BS75" s="791"/>
      <c r="BT75" s="791"/>
      <c r="CA75" s="809"/>
      <c r="CB75" s="803"/>
      <c r="CC75" s="804"/>
      <c r="CD75" s="791"/>
      <c r="CE75" s="791"/>
    </row>
    <row r="76" spans="2:83" x14ac:dyDescent="0.25">
      <c r="B76" s="307">
        <v>44959.430879629632</v>
      </c>
      <c r="C76" s="794">
        <v>854.31</v>
      </c>
      <c r="D76" s="492"/>
      <c r="E76" s="492"/>
      <c r="N76" s="477"/>
      <c r="O76" s="796">
        <v>44959</v>
      </c>
      <c r="P76" s="792">
        <v>0.43645833333333334</v>
      </c>
      <c r="Q76" s="794">
        <v>31.1</v>
      </c>
      <c r="R76" s="165" t="s">
        <v>21</v>
      </c>
      <c r="S76" s="794">
        <v>21.85</v>
      </c>
      <c r="T76" s="165" t="s">
        <v>56</v>
      </c>
      <c r="U76" s="196">
        <f t="shared" si="21"/>
        <v>10</v>
      </c>
      <c r="V76" s="168" t="str">
        <f t="shared" si="28"/>
        <v>-</v>
      </c>
      <c r="W76" s="168">
        <f t="shared" si="29"/>
        <v>21.85</v>
      </c>
      <c r="X76" s="168" t="str">
        <f t="shared" si="30"/>
        <v>-</v>
      </c>
      <c r="Y76" s="168" t="str">
        <f t="shared" si="31"/>
        <v>-</v>
      </c>
      <c r="AA76" s="567"/>
      <c r="AB76" s="567"/>
      <c r="AD76" s="608">
        <f t="shared" si="42"/>
        <v>44959.431944444441</v>
      </c>
      <c r="AE76" s="607">
        <f t="shared" si="43"/>
        <v>22.303000000000001</v>
      </c>
      <c r="AF76" s="196">
        <f t="shared" si="44"/>
        <v>10</v>
      </c>
      <c r="AG76" s="168" t="str">
        <f t="shared" si="38"/>
        <v>-</v>
      </c>
      <c r="AH76" s="168">
        <f t="shared" si="39"/>
        <v>22.303000000000001</v>
      </c>
      <c r="AI76" s="168" t="str">
        <f t="shared" si="40"/>
        <v>-</v>
      </c>
      <c r="AJ76" s="168" t="str">
        <f t="shared" si="41"/>
        <v>-</v>
      </c>
      <c r="AK76" s="198"/>
      <c r="AL76" s="837"/>
      <c r="AM76" s="790">
        <v>44959.433333333334</v>
      </c>
      <c r="AN76" s="789">
        <v>1</v>
      </c>
      <c r="AO76" s="789">
        <v>3</v>
      </c>
      <c r="AP76" s="789">
        <v>8</v>
      </c>
      <c r="AQ76" s="789">
        <v>127.843092</v>
      </c>
      <c r="AR76" s="789">
        <v>180873</v>
      </c>
      <c r="AS76" s="789">
        <v>138437</v>
      </c>
      <c r="AT76" s="789">
        <v>22.303999999999998</v>
      </c>
      <c r="AV76" s="788">
        <v>44959.433333333334</v>
      </c>
      <c r="AW76" s="787">
        <v>1</v>
      </c>
      <c r="AX76" s="786">
        <v>3</v>
      </c>
      <c r="AY76" s="786">
        <v>8</v>
      </c>
      <c r="AZ76" s="863">
        <v>127.5</v>
      </c>
      <c r="BB76" s="793">
        <f t="shared" si="32"/>
        <v>38</v>
      </c>
      <c r="BC76" s="791">
        <f t="shared" si="33"/>
        <v>127.843092</v>
      </c>
      <c r="BD76" s="814">
        <v>93</v>
      </c>
      <c r="BE76" s="793">
        <v>3</v>
      </c>
      <c r="BF76" s="819">
        <f t="shared" si="34"/>
        <v>407.32071200000001</v>
      </c>
      <c r="BH76" s="793">
        <f t="shared" si="35"/>
        <v>38</v>
      </c>
      <c r="BI76" s="807">
        <f t="shared" si="36"/>
        <v>127.5</v>
      </c>
      <c r="BJ76" s="814">
        <v>93</v>
      </c>
      <c r="BK76" s="793">
        <v>3</v>
      </c>
      <c r="BL76" s="807">
        <f t="shared" si="37"/>
        <v>407.1</v>
      </c>
      <c r="BQ76" s="797"/>
      <c r="BR76" s="791"/>
      <c r="BS76" s="791"/>
      <c r="BT76" s="791"/>
      <c r="CA76" s="809"/>
      <c r="CB76" s="803"/>
      <c r="CC76" s="804"/>
      <c r="CD76" s="791"/>
      <c r="CE76" s="791"/>
    </row>
    <row r="77" spans="2:83" x14ac:dyDescent="0.25">
      <c r="B77" s="307">
        <v>44959.431921296295</v>
      </c>
      <c r="C77" s="794">
        <v>854.28</v>
      </c>
      <c r="D77" s="492"/>
      <c r="E77" s="492"/>
      <c r="N77" s="477"/>
      <c r="O77" s="796">
        <v>44959</v>
      </c>
      <c r="P77" s="792">
        <v>0.43715277777777778</v>
      </c>
      <c r="Q77" s="794">
        <v>30.8</v>
      </c>
      <c r="R77" s="165" t="s">
        <v>21</v>
      </c>
      <c r="S77" s="794">
        <v>21.85</v>
      </c>
      <c r="T77" s="165" t="s">
        <v>56</v>
      </c>
      <c r="U77" s="196">
        <f t="shared" si="21"/>
        <v>10</v>
      </c>
      <c r="V77" s="168" t="str">
        <f t="shared" si="28"/>
        <v>-</v>
      </c>
      <c r="W77" s="168">
        <f t="shared" si="29"/>
        <v>21.85</v>
      </c>
      <c r="X77" s="168" t="str">
        <f t="shared" si="30"/>
        <v>-</v>
      </c>
      <c r="Y77" s="168" t="str">
        <f t="shared" si="31"/>
        <v>-</v>
      </c>
      <c r="AA77" s="567"/>
      <c r="AB77" s="567"/>
      <c r="AD77" s="608">
        <f t="shared" si="42"/>
        <v>44959.431944444441</v>
      </c>
      <c r="AE77" s="607">
        <f t="shared" si="43"/>
        <v>22.303000000000001</v>
      </c>
      <c r="AF77" s="196">
        <f t="shared" si="44"/>
        <v>10</v>
      </c>
      <c r="AG77" s="168" t="str">
        <f t="shared" si="38"/>
        <v>-</v>
      </c>
      <c r="AH77" s="168">
        <f t="shared" si="39"/>
        <v>22.303000000000001</v>
      </c>
      <c r="AI77" s="168" t="str">
        <f t="shared" si="40"/>
        <v>-</v>
      </c>
      <c r="AJ77" s="168" t="str">
        <f t="shared" si="41"/>
        <v>-</v>
      </c>
      <c r="AK77" s="198"/>
      <c r="AL77" s="837"/>
      <c r="AM77" s="790">
        <v>44959.433333333334</v>
      </c>
      <c r="AN77" s="789">
        <v>1</v>
      </c>
      <c r="AO77" s="789">
        <v>4</v>
      </c>
      <c r="AP77" s="789" t="s">
        <v>469</v>
      </c>
      <c r="AQ77" s="789">
        <v>167.97989200000001</v>
      </c>
      <c r="AR77" s="789">
        <v>180118</v>
      </c>
      <c r="AS77" s="789">
        <v>138818</v>
      </c>
      <c r="AT77" s="789">
        <v>22.306999999999999</v>
      </c>
      <c r="AV77" s="788">
        <v>44959.433333333334</v>
      </c>
      <c r="AW77" s="787">
        <v>1</v>
      </c>
      <c r="AX77" s="786">
        <v>4</v>
      </c>
      <c r="AY77" s="786" t="s">
        <v>469</v>
      </c>
      <c r="AZ77" s="863">
        <v>190.7</v>
      </c>
      <c r="BB77" s="793" t="str">
        <f t="shared" si="32"/>
        <v>--</v>
      </c>
      <c r="BC77" s="791">
        <f t="shared" si="33"/>
        <v>167.97989200000001</v>
      </c>
      <c r="BD77" s="814">
        <v>94</v>
      </c>
      <c r="BE77" s="793">
        <v>4</v>
      </c>
      <c r="BF77" s="819">
        <f t="shared" si="34"/>
        <v>407.11872199999999</v>
      </c>
      <c r="BH77" s="793" t="str">
        <f t="shared" si="35"/>
        <v>--</v>
      </c>
      <c r="BI77" s="807">
        <f t="shared" si="36"/>
        <v>190.7</v>
      </c>
      <c r="BJ77" s="814">
        <v>94</v>
      </c>
      <c r="BK77" s="793">
        <v>4</v>
      </c>
      <c r="BL77" s="807">
        <f t="shared" si="37"/>
        <v>407.4</v>
      </c>
      <c r="BQ77" s="797"/>
      <c r="BR77" s="791"/>
      <c r="BS77" s="791"/>
      <c r="BT77" s="791"/>
      <c r="CA77" s="809"/>
      <c r="CB77" s="803"/>
      <c r="CC77" s="804"/>
      <c r="CD77" s="791"/>
      <c r="CE77" s="791"/>
    </row>
    <row r="78" spans="2:83" x14ac:dyDescent="0.25">
      <c r="B78" s="307">
        <v>44959.432962962965</v>
      </c>
      <c r="C78" s="794">
        <v>854.25</v>
      </c>
      <c r="D78" s="492"/>
      <c r="E78" s="492"/>
      <c r="N78" s="477"/>
      <c r="O78" s="796">
        <v>44959</v>
      </c>
      <c r="P78" s="792">
        <v>0.43784722222222222</v>
      </c>
      <c r="Q78" s="794">
        <v>30.5</v>
      </c>
      <c r="R78" s="165" t="s">
        <v>21</v>
      </c>
      <c r="S78" s="794">
        <v>21.9</v>
      </c>
      <c r="T78" s="165" t="s">
        <v>56</v>
      </c>
      <c r="U78" s="196">
        <f t="shared" si="21"/>
        <v>10</v>
      </c>
      <c r="V78" s="168" t="str">
        <f t="shared" si="28"/>
        <v>-</v>
      </c>
      <c r="W78" s="168">
        <f t="shared" si="29"/>
        <v>21.9</v>
      </c>
      <c r="X78" s="168" t="str">
        <f t="shared" si="30"/>
        <v>-</v>
      </c>
      <c r="Y78" s="168" t="str">
        <f t="shared" si="31"/>
        <v>-</v>
      </c>
      <c r="AA78" s="567"/>
      <c r="AB78" s="567"/>
      <c r="AD78" s="608">
        <f t="shared" si="42"/>
        <v>44959.432638888888</v>
      </c>
      <c r="AE78" s="607">
        <f t="shared" si="43"/>
        <v>22.302</v>
      </c>
      <c r="AF78" s="196">
        <f t="shared" si="44"/>
        <v>10</v>
      </c>
      <c r="AG78" s="168" t="str">
        <f t="shared" si="38"/>
        <v>-</v>
      </c>
      <c r="AH78" s="168">
        <f t="shared" si="39"/>
        <v>22.302</v>
      </c>
      <c r="AI78" s="168" t="str">
        <f t="shared" si="40"/>
        <v>-</v>
      </c>
      <c r="AJ78" s="168" t="str">
        <f t="shared" si="41"/>
        <v>-</v>
      </c>
      <c r="AK78" s="198"/>
      <c r="AL78" s="837"/>
      <c r="AM78" s="790">
        <v>44959.434027777781</v>
      </c>
      <c r="AN78" s="789">
        <v>1</v>
      </c>
      <c r="AO78" s="789">
        <v>4</v>
      </c>
      <c r="AP78" s="789" t="s">
        <v>469</v>
      </c>
      <c r="AQ78" s="789">
        <v>192.14799199999999</v>
      </c>
      <c r="AR78" s="789">
        <v>180872</v>
      </c>
      <c r="AS78" s="789">
        <v>138252</v>
      </c>
      <c r="AT78" s="789">
        <v>22.306999999999999</v>
      </c>
      <c r="AV78" s="788">
        <v>44959.434027777781</v>
      </c>
      <c r="AW78" s="787">
        <v>1</v>
      </c>
      <c r="AX78" s="786">
        <v>4</v>
      </c>
      <c r="AY78" s="786" t="s">
        <v>469</v>
      </c>
      <c r="AZ78" s="863">
        <v>190.5</v>
      </c>
      <c r="BB78" s="793" t="str">
        <f t="shared" si="32"/>
        <v>--</v>
      </c>
      <c r="BC78" s="791">
        <f t="shared" si="33"/>
        <v>192.14799199999999</v>
      </c>
      <c r="BD78" s="814">
        <v>95</v>
      </c>
      <c r="BE78" s="793">
        <v>5</v>
      </c>
      <c r="BF78" s="819">
        <f t="shared" si="34"/>
        <v>407.14126700000003</v>
      </c>
      <c r="BH78" s="793" t="str">
        <f t="shared" si="35"/>
        <v>--</v>
      </c>
      <c r="BI78" s="807">
        <f t="shared" si="36"/>
        <v>190.5</v>
      </c>
      <c r="BJ78" s="814">
        <v>95</v>
      </c>
      <c r="BK78" s="793">
        <v>5</v>
      </c>
      <c r="BL78" s="807">
        <f t="shared" si="37"/>
        <v>407.4</v>
      </c>
      <c r="BQ78" s="797"/>
      <c r="BR78" s="791"/>
      <c r="BS78" s="791"/>
      <c r="BT78" s="791"/>
      <c r="CA78" s="809"/>
      <c r="CB78" s="803"/>
      <c r="CC78" s="804"/>
      <c r="CD78" s="791"/>
      <c r="CE78" s="791"/>
    </row>
    <row r="79" spans="2:83" x14ac:dyDescent="0.25">
      <c r="B79" s="307">
        <v>44959.434004629627</v>
      </c>
      <c r="C79" s="794">
        <v>854.22</v>
      </c>
      <c r="D79" s="492"/>
      <c r="E79" s="492"/>
      <c r="N79" s="477"/>
      <c r="O79" s="796">
        <v>44959</v>
      </c>
      <c r="P79" s="792">
        <v>0.43854166666666666</v>
      </c>
      <c r="Q79" s="794">
        <v>30.5</v>
      </c>
      <c r="R79" s="165" t="s">
        <v>21</v>
      </c>
      <c r="S79" s="794">
        <v>21.9</v>
      </c>
      <c r="T79" s="165" t="s">
        <v>56</v>
      </c>
      <c r="U79" s="196">
        <f t="shared" si="21"/>
        <v>10</v>
      </c>
      <c r="V79" s="168" t="str">
        <f t="shared" si="28"/>
        <v>-</v>
      </c>
      <c r="W79" s="168">
        <f t="shared" si="29"/>
        <v>21.9</v>
      </c>
      <c r="X79" s="168" t="str">
        <f t="shared" si="30"/>
        <v>-</v>
      </c>
      <c r="Y79" s="168" t="str">
        <f t="shared" si="31"/>
        <v>-</v>
      </c>
      <c r="AA79" s="567"/>
      <c r="AB79" s="567"/>
      <c r="AD79" s="608">
        <f t="shared" si="42"/>
        <v>44959.433333333334</v>
      </c>
      <c r="AE79" s="607">
        <f t="shared" si="43"/>
        <v>22.303999999999998</v>
      </c>
      <c r="AF79" s="196">
        <f t="shared" si="44"/>
        <v>10</v>
      </c>
      <c r="AG79" s="168" t="str">
        <f t="shared" si="38"/>
        <v>-</v>
      </c>
      <c r="AH79" s="168">
        <f t="shared" si="39"/>
        <v>22.303999999999998</v>
      </c>
      <c r="AI79" s="168" t="str">
        <f t="shared" si="40"/>
        <v>-</v>
      </c>
      <c r="AJ79" s="168" t="str">
        <f t="shared" si="41"/>
        <v>-</v>
      </c>
      <c r="AK79" s="198"/>
      <c r="AL79" s="837"/>
      <c r="AM79" s="790">
        <v>44959.434027777781</v>
      </c>
      <c r="AN79" s="789">
        <v>1</v>
      </c>
      <c r="AO79" s="789">
        <v>4</v>
      </c>
      <c r="AP79" s="789" t="s">
        <v>469</v>
      </c>
      <c r="AQ79" s="789">
        <v>189.096743</v>
      </c>
      <c r="AR79" s="789">
        <v>180140</v>
      </c>
      <c r="AS79" s="789">
        <v>138817</v>
      </c>
      <c r="AT79" s="789">
        <v>22.308</v>
      </c>
      <c r="AV79" s="788">
        <v>44959.434027777781</v>
      </c>
      <c r="AW79" s="787">
        <v>1</v>
      </c>
      <c r="AX79" s="786">
        <v>4</v>
      </c>
      <c r="AY79" s="786" t="s">
        <v>469</v>
      </c>
      <c r="AZ79" s="863">
        <v>188.6</v>
      </c>
      <c r="BB79" s="793" t="str">
        <f t="shared" si="32"/>
        <v>--</v>
      </c>
      <c r="BC79" s="791">
        <f t="shared" si="33"/>
        <v>189.096743</v>
      </c>
      <c r="BD79" s="814">
        <v>96</v>
      </c>
      <c r="BE79" s="793">
        <v>6</v>
      </c>
      <c r="BF79" s="819">
        <f t="shared" si="34"/>
        <v>407.524497</v>
      </c>
      <c r="BH79" s="793" t="str">
        <f t="shared" si="35"/>
        <v>--</v>
      </c>
      <c r="BI79" s="807">
        <f t="shared" si="36"/>
        <v>188.6</v>
      </c>
      <c r="BJ79" s="814">
        <v>96</v>
      </c>
      <c r="BK79" s="793">
        <v>6</v>
      </c>
      <c r="BL79" s="807">
        <f t="shared" si="37"/>
        <v>407.1</v>
      </c>
      <c r="BQ79" s="797"/>
      <c r="BR79" s="791"/>
      <c r="BS79" s="791"/>
      <c r="BT79" s="791"/>
      <c r="CA79" s="809"/>
      <c r="CB79" s="803"/>
      <c r="CC79" s="804"/>
      <c r="CD79" s="791"/>
      <c r="CE79" s="791"/>
    </row>
    <row r="80" spans="2:83" x14ac:dyDescent="0.25">
      <c r="B80" s="307">
        <v>44959.435046296298</v>
      </c>
      <c r="C80" s="794">
        <v>854.23</v>
      </c>
      <c r="D80" s="492"/>
      <c r="E80" s="492"/>
      <c r="N80" s="477"/>
      <c r="O80" s="796">
        <v>44959</v>
      </c>
      <c r="P80" s="792">
        <v>0.4392361111111111</v>
      </c>
      <c r="Q80" s="794">
        <v>30.5</v>
      </c>
      <c r="R80" s="165" t="s">
        <v>21</v>
      </c>
      <c r="S80" s="794">
        <v>21.95</v>
      </c>
      <c r="T80" s="165" t="s">
        <v>56</v>
      </c>
      <c r="U80" s="196">
        <f t="shared" si="21"/>
        <v>10</v>
      </c>
      <c r="V80" s="168" t="str">
        <f t="shared" si="28"/>
        <v>-</v>
      </c>
      <c r="W80" s="168">
        <f t="shared" si="29"/>
        <v>21.95</v>
      </c>
      <c r="X80" s="168" t="str">
        <f t="shared" si="30"/>
        <v>-</v>
      </c>
      <c r="Y80" s="168" t="str">
        <f t="shared" si="31"/>
        <v>-</v>
      </c>
      <c r="AA80" s="567"/>
      <c r="AB80" s="567"/>
      <c r="AD80" s="608">
        <f t="shared" si="42"/>
        <v>44959.433333333334</v>
      </c>
      <c r="AE80" s="607">
        <f t="shared" si="43"/>
        <v>22.306999999999999</v>
      </c>
      <c r="AF80" s="196">
        <f t="shared" si="44"/>
        <v>10</v>
      </c>
      <c r="AG80" s="168" t="str">
        <f t="shared" si="38"/>
        <v>-</v>
      </c>
      <c r="AH80" s="168">
        <f t="shared" si="39"/>
        <v>22.306999999999999</v>
      </c>
      <c r="AI80" s="168" t="str">
        <f t="shared" si="40"/>
        <v>-</v>
      </c>
      <c r="AJ80" s="168" t="str">
        <f t="shared" si="41"/>
        <v>-</v>
      </c>
      <c r="AK80" s="198"/>
      <c r="AL80" s="837"/>
      <c r="AM80" s="790">
        <v>44959.43472222222</v>
      </c>
      <c r="AN80" s="789">
        <v>1</v>
      </c>
      <c r="AO80" s="789">
        <v>4</v>
      </c>
      <c r="AP80" s="789" t="s">
        <v>469</v>
      </c>
      <c r="AQ80" s="789">
        <v>187.957561</v>
      </c>
      <c r="AR80" s="789">
        <v>180868</v>
      </c>
      <c r="AS80" s="789">
        <v>138256</v>
      </c>
      <c r="AT80" s="789">
        <v>22.31</v>
      </c>
      <c r="AV80" s="788">
        <v>44959.43472222222</v>
      </c>
      <c r="AW80" s="787">
        <v>1</v>
      </c>
      <c r="AX80" s="786">
        <v>4</v>
      </c>
      <c r="AY80" s="786" t="s">
        <v>469</v>
      </c>
      <c r="AZ80" s="863">
        <v>186.5</v>
      </c>
      <c r="BB80" s="793" t="str">
        <f t="shared" si="32"/>
        <v>--</v>
      </c>
      <c r="BC80" s="791">
        <f t="shared" si="33"/>
        <v>187.957561</v>
      </c>
      <c r="BD80" s="814">
        <v>97</v>
      </c>
      <c r="BE80" s="793">
        <v>7</v>
      </c>
      <c r="BF80" s="819">
        <f t="shared" si="34"/>
        <v>407.08970299999999</v>
      </c>
      <c r="BH80" s="793" t="str">
        <f t="shared" si="35"/>
        <v>--</v>
      </c>
      <c r="BI80" s="807">
        <f t="shared" si="36"/>
        <v>186.5</v>
      </c>
      <c r="BJ80" s="814">
        <v>97</v>
      </c>
      <c r="BK80" s="793">
        <v>7</v>
      </c>
      <c r="BL80" s="807">
        <f t="shared" si="37"/>
        <v>406.8</v>
      </c>
      <c r="BQ80" s="797"/>
      <c r="BR80" s="791"/>
      <c r="BS80" s="791"/>
      <c r="BT80" s="791"/>
      <c r="CA80" s="809"/>
      <c r="CB80" s="803"/>
      <c r="CC80" s="804"/>
      <c r="CD80" s="791"/>
      <c r="CE80" s="791"/>
    </row>
    <row r="81" spans="2:83" x14ac:dyDescent="0.25">
      <c r="B81" s="307">
        <v>44959.43608796296</v>
      </c>
      <c r="C81" s="794">
        <v>854.21</v>
      </c>
      <c r="D81" s="492"/>
      <c r="E81" s="492"/>
      <c r="N81" s="477"/>
      <c r="O81" s="796">
        <v>44959</v>
      </c>
      <c r="P81" s="792">
        <v>0.43993055555555555</v>
      </c>
      <c r="Q81" s="794">
        <v>30.7</v>
      </c>
      <c r="R81" s="165" t="s">
        <v>21</v>
      </c>
      <c r="S81" s="794">
        <v>21.85</v>
      </c>
      <c r="T81" s="165" t="s">
        <v>56</v>
      </c>
      <c r="U81" s="196">
        <f t="shared" si="21"/>
        <v>10</v>
      </c>
      <c r="V81" s="168" t="str">
        <f t="shared" si="28"/>
        <v>-</v>
      </c>
      <c r="W81" s="168">
        <f t="shared" si="29"/>
        <v>21.85</v>
      </c>
      <c r="X81" s="168" t="str">
        <f t="shared" si="30"/>
        <v>-</v>
      </c>
      <c r="Y81" s="168" t="str">
        <f t="shared" si="31"/>
        <v>-</v>
      </c>
      <c r="AD81" s="608">
        <f t="shared" si="42"/>
        <v>44959.434027777781</v>
      </c>
      <c r="AE81" s="607">
        <f t="shared" si="43"/>
        <v>22.306999999999999</v>
      </c>
      <c r="AF81" s="196">
        <f t="shared" si="44"/>
        <v>10</v>
      </c>
      <c r="AG81" s="168" t="str">
        <f t="shared" si="38"/>
        <v>-</v>
      </c>
      <c r="AH81" s="168">
        <f t="shared" si="39"/>
        <v>22.306999999999999</v>
      </c>
      <c r="AI81" s="168" t="str">
        <f t="shared" si="40"/>
        <v>-</v>
      </c>
      <c r="AJ81" s="168" t="str">
        <f t="shared" si="41"/>
        <v>-</v>
      </c>
      <c r="AK81" s="198"/>
      <c r="AL81" s="837"/>
      <c r="AM81" s="790">
        <v>44959.435416666667</v>
      </c>
      <c r="AN81" s="789">
        <v>1</v>
      </c>
      <c r="AO81" s="789">
        <v>4</v>
      </c>
      <c r="AP81" s="789" t="s">
        <v>469</v>
      </c>
      <c r="AQ81" s="789">
        <v>186.93372500000001</v>
      </c>
      <c r="AR81" s="789">
        <v>180132</v>
      </c>
      <c r="AS81" s="789">
        <v>138805</v>
      </c>
      <c r="AT81" s="789">
        <v>22.31</v>
      </c>
      <c r="AV81" s="788">
        <v>44959.435416666667</v>
      </c>
      <c r="AW81" s="787">
        <v>1</v>
      </c>
      <c r="AX81" s="786">
        <v>4</v>
      </c>
      <c r="AY81" s="786" t="s">
        <v>469</v>
      </c>
      <c r="AZ81" s="863">
        <v>187</v>
      </c>
      <c r="BB81" s="793" t="str">
        <f t="shared" si="32"/>
        <v>--</v>
      </c>
      <c r="BC81" s="791">
        <f t="shared" si="33"/>
        <v>186.93372500000001</v>
      </c>
      <c r="BD81" s="814">
        <v>98</v>
      </c>
      <c r="BE81" s="793">
        <v>8</v>
      </c>
      <c r="BF81" s="819">
        <f t="shared" si="34"/>
        <v>406.82659200000001</v>
      </c>
      <c r="BH81" s="793" t="str">
        <f t="shared" si="35"/>
        <v>--</v>
      </c>
      <c r="BI81" s="807">
        <f t="shared" si="36"/>
        <v>187</v>
      </c>
      <c r="BJ81" s="814">
        <v>98</v>
      </c>
      <c r="BK81" s="793">
        <v>8</v>
      </c>
      <c r="BL81" s="807">
        <f t="shared" si="37"/>
        <v>406.1</v>
      </c>
      <c r="BQ81" s="797"/>
      <c r="BR81" s="791"/>
      <c r="BS81" s="791"/>
      <c r="BT81" s="791"/>
      <c r="CA81" s="809"/>
      <c r="CB81" s="803"/>
      <c r="CC81" s="804"/>
      <c r="CD81" s="791"/>
      <c r="CE81" s="791"/>
    </row>
    <row r="82" spans="2:83" x14ac:dyDescent="0.25">
      <c r="B82" s="307">
        <v>44959.43712962963</v>
      </c>
      <c r="C82" s="794">
        <v>854.2</v>
      </c>
      <c r="D82" s="492"/>
      <c r="E82" s="492"/>
      <c r="N82" s="477"/>
      <c r="O82" s="796">
        <v>44959</v>
      </c>
      <c r="P82" s="792">
        <v>0.44062499999999999</v>
      </c>
      <c r="Q82" s="794">
        <v>30.7</v>
      </c>
      <c r="R82" s="165" t="s">
        <v>21</v>
      </c>
      <c r="S82" s="794">
        <v>21.9</v>
      </c>
      <c r="T82" s="165" t="s">
        <v>56</v>
      </c>
      <c r="U82" s="196">
        <f t="shared" si="21"/>
        <v>10</v>
      </c>
      <c r="V82" s="168" t="str">
        <f t="shared" si="28"/>
        <v>-</v>
      </c>
      <c r="W82" s="168">
        <f t="shared" si="29"/>
        <v>21.9</v>
      </c>
      <c r="X82" s="168" t="str">
        <f t="shared" si="30"/>
        <v>-</v>
      </c>
      <c r="Y82" s="168" t="str">
        <f t="shared" si="31"/>
        <v>-</v>
      </c>
      <c r="AD82" s="608">
        <f t="shared" si="42"/>
        <v>44959.434027777781</v>
      </c>
      <c r="AE82" s="607">
        <f t="shared" si="43"/>
        <v>22.308</v>
      </c>
      <c r="AF82" s="196">
        <f t="shared" si="44"/>
        <v>10</v>
      </c>
      <c r="AG82" s="168" t="str">
        <f t="shared" si="38"/>
        <v>-</v>
      </c>
      <c r="AH82" s="168">
        <f t="shared" si="39"/>
        <v>22.308</v>
      </c>
      <c r="AI82" s="168" t="str">
        <f t="shared" si="40"/>
        <v>-</v>
      </c>
      <c r="AJ82" s="168" t="str">
        <f t="shared" si="41"/>
        <v>-</v>
      </c>
      <c r="AK82" s="198"/>
      <c r="AL82" s="837"/>
      <c r="AM82" s="790">
        <v>44959.435416666667</v>
      </c>
      <c r="AN82" s="789">
        <v>1</v>
      </c>
      <c r="AO82" s="789">
        <v>4</v>
      </c>
      <c r="AP82" s="789" t="s">
        <v>469</v>
      </c>
      <c r="AQ82" s="789">
        <v>186.73169999999999</v>
      </c>
      <c r="AR82" s="789">
        <v>180870</v>
      </c>
      <c r="AS82" s="789">
        <v>138259</v>
      </c>
      <c r="AT82" s="789">
        <v>22.309000000000001</v>
      </c>
      <c r="AV82" s="788">
        <v>44959.435416666667</v>
      </c>
      <c r="AW82" s="787">
        <v>1</v>
      </c>
      <c r="AX82" s="786">
        <v>4</v>
      </c>
      <c r="AY82" s="786" t="s">
        <v>469</v>
      </c>
      <c r="AZ82" s="863">
        <v>186.1</v>
      </c>
      <c r="BB82" s="793" t="str">
        <f t="shared" si="32"/>
        <v>--</v>
      </c>
      <c r="BC82" s="791">
        <f t="shared" si="33"/>
        <v>186.73169999999999</v>
      </c>
      <c r="BD82" s="814">
        <v>101</v>
      </c>
      <c r="BE82" s="793">
        <v>1</v>
      </c>
      <c r="BF82" s="819">
        <f t="shared" si="34"/>
        <v>455.97835300000003</v>
      </c>
      <c r="BH82" s="793" t="str">
        <f t="shared" si="35"/>
        <v>--</v>
      </c>
      <c r="BI82" s="807">
        <f t="shared" si="36"/>
        <v>186.1</v>
      </c>
      <c r="BJ82" s="814">
        <v>101</v>
      </c>
      <c r="BK82" s="793">
        <v>1</v>
      </c>
      <c r="BL82" s="807">
        <f t="shared" si="37"/>
        <v>455.9</v>
      </c>
      <c r="BQ82" s="797"/>
      <c r="BR82" s="791"/>
      <c r="BS82" s="791"/>
      <c r="BT82" s="791"/>
      <c r="CA82" s="809"/>
      <c r="CB82" s="803"/>
      <c r="CC82" s="804"/>
      <c r="CD82" s="791"/>
      <c r="CE82" s="791"/>
    </row>
    <row r="83" spans="2:83" x14ac:dyDescent="0.25">
      <c r="B83" s="307">
        <v>44959.438171296293</v>
      </c>
      <c r="C83" s="794">
        <v>854.19</v>
      </c>
      <c r="D83" s="492"/>
      <c r="E83" s="492"/>
      <c r="N83" s="477"/>
      <c r="O83" s="796">
        <v>44959</v>
      </c>
      <c r="P83" s="792">
        <v>0.44131944444444443</v>
      </c>
      <c r="Q83" s="794">
        <v>30.8</v>
      </c>
      <c r="R83" s="165" t="s">
        <v>21</v>
      </c>
      <c r="S83" s="794">
        <v>21.85</v>
      </c>
      <c r="T83" s="165" t="s">
        <v>56</v>
      </c>
      <c r="U83" s="196">
        <f t="shared" si="21"/>
        <v>10</v>
      </c>
      <c r="V83" s="168" t="str">
        <f t="shared" si="28"/>
        <v>-</v>
      </c>
      <c r="W83" s="168">
        <f t="shared" si="29"/>
        <v>21.85</v>
      </c>
      <c r="X83" s="168" t="str">
        <f t="shared" si="30"/>
        <v>-</v>
      </c>
      <c r="Y83" s="168" t="str">
        <f t="shared" si="31"/>
        <v>-</v>
      </c>
      <c r="AD83" s="608">
        <f t="shared" si="42"/>
        <v>44959.43472222222</v>
      </c>
      <c r="AE83" s="607">
        <f t="shared" si="43"/>
        <v>22.31</v>
      </c>
      <c r="AF83" s="196">
        <f t="shared" si="44"/>
        <v>10</v>
      </c>
      <c r="AG83" s="168" t="str">
        <f t="shared" si="38"/>
        <v>-</v>
      </c>
      <c r="AH83" s="168">
        <f t="shared" si="39"/>
        <v>22.31</v>
      </c>
      <c r="AI83" s="168" t="str">
        <f t="shared" si="40"/>
        <v>-</v>
      </c>
      <c r="AJ83" s="168" t="str">
        <f t="shared" si="41"/>
        <v>-</v>
      </c>
      <c r="AK83" s="198"/>
      <c r="AL83" s="837"/>
      <c r="AM83" s="790">
        <v>44959.436111111114</v>
      </c>
      <c r="AN83" s="789">
        <v>1</v>
      </c>
      <c r="AO83" s="789">
        <v>4</v>
      </c>
      <c r="AP83" s="789" t="s">
        <v>469</v>
      </c>
      <c r="AQ83" s="789">
        <v>186.56926100000001</v>
      </c>
      <c r="AR83" s="789">
        <v>180155</v>
      </c>
      <c r="AS83" s="789">
        <v>138822</v>
      </c>
      <c r="AT83" s="789">
        <v>22.309000000000001</v>
      </c>
      <c r="AV83" s="788">
        <v>44959.436111111114</v>
      </c>
      <c r="AW83" s="787">
        <v>1</v>
      </c>
      <c r="AX83" s="786">
        <v>4</v>
      </c>
      <c r="AY83" s="786" t="s">
        <v>469</v>
      </c>
      <c r="AZ83" s="863">
        <v>185.3</v>
      </c>
      <c r="BB83" s="793" t="str">
        <f t="shared" si="32"/>
        <v>--</v>
      </c>
      <c r="BC83" s="791">
        <f t="shared" si="33"/>
        <v>186.56926100000001</v>
      </c>
      <c r="BD83" s="814">
        <v>102</v>
      </c>
      <c r="BE83" s="793">
        <v>2</v>
      </c>
      <c r="BF83" s="819">
        <f t="shared" si="34"/>
        <v>455.92606000000001</v>
      </c>
      <c r="BH83" s="793" t="str">
        <f t="shared" si="35"/>
        <v>--</v>
      </c>
      <c r="BI83" s="807">
        <f t="shared" si="36"/>
        <v>185.3</v>
      </c>
      <c r="BJ83" s="814">
        <v>102</v>
      </c>
      <c r="BK83" s="793">
        <v>2</v>
      </c>
      <c r="BL83" s="807">
        <f t="shared" si="37"/>
        <v>455.6</v>
      </c>
      <c r="BQ83" s="797"/>
      <c r="BR83" s="791"/>
      <c r="BS83" s="791"/>
      <c r="BT83" s="791"/>
      <c r="CA83" s="809"/>
      <c r="CB83" s="803"/>
      <c r="CC83" s="804"/>
      <c r="CD83" s="791"/>
      <c r="CE83" s="791"/>
    </row>
    <row r="84" spans="2:83" x14ac:dyDescent="0.25">
      <c r="B84" s="307">
        <v>44959.439212962963</v>
      </c>
      <c r="C84" s="794">
        <v>854.19</v>
      </c>
      <c r="D84" s="492"/>
      <c r="E84" s="492"/>
      <c r="N84" s="477"/>
      <c r="O84" s="796">
        <v>44959</v>
      </c>
      <c r="P84" s="792">
        <v>0.44201388888888887</v>
      </c>
      <c r="Q84" s="794">
        <v>31</v>
      </c>
      <c r="R84" s="165" t="s">
        <v>21</v>
      </c>
      <c r="S84" s="794">
        <v>21.85</v>
      </c>
      <c r="T84" s="165" t="s">
        <v>56</v>
      </c>
      <c r="U84" s="196">
        <f t="shared" si="21"/>
        <v>10</v>
      </c>
      <c r="V84" s="168" t="str">
        <f t="shared" si="28"/>
        <v>-</v>
      </c>
      <c r="W84" s="168">
        <f t="shared" si="29"/>
        <v>21.85</v>
      </c>
      <c r="X84" s="168" t="str">
        <f t="shared" si="30"/>
        <v>-</v>
      </c>
      <c r="Y84" s="168" t="str">
        <f t="shared" si="31"/>
        <v>-</v>
      </c>
      <c r="AD84" s="608">
        <f t="shared" si="42"/>
        <v>44959.435416666667</v>
      </c>
      <c r="AE84" s="607">
        <f t="shared" si="43"/>
        <v>22.31</v>
      </c>
      <c r="AF84" s="196">
        <f t="shared" si="44"/>
        <v>10</v>
      </c>
      <c r="AG84" s="168" t="str">
        <f t="shared" si="38"/>
        <v>-</v>
      </c>
      <c r="AH84" s="168">
        <f t="shared" si="39"/>
        <v>22.31</v>
      </c>
      <c r="AI84" s="168" t="str">
        <f t="shared" si="40"/>
        <v>-</v>
      </c>
      <c r="AJ84" s="168" t="str">
        <f t="shared" si="41"/>
        <v>-</v>
      </c>
      <c r="AK84" s="198"/>
      <c r="AL84" s="837"/>
      <c r="AM84" s="790">
        <v>44959.436111111114</v>
      </c>
      <c r="AN84" s="789">
        <v>1</v>
      </c>
      <c r="AO84" s="789">
        <v>4</v>
      </c>
      <c r="AP84" s="789" t="s">
        <v>469</v>
      </c>
      <c r="AQ84" s="789">
        <v>186.04320899999999</v>
      </c>
      <c r="AR84" s="789">
        <v>180876</v>
      </c>
      <c r="AS84" s="789">
        <v>138267</v>
      </c>
      <c r="AT84" s="789">
        <v>22.309000000000001</v>
      </c>
      <c r="AV84" s="788">
        <v>44959.436111111114</v>
      </c>
      <c r="AW84" s="787">
        <v>1</v>
      </c>
      <c r="AX84" s="786">
        <v>4</v>
      </c>
      <c r="AY84" s="786" t="s">
        <v>469</v>
      </c>
      <c r="AZ84" s="863">
        <v>185.4</v>
      </c>
      <c r="BB84" s="793" t="str">
        <f t="shared" si="32"/>
        <v>--</v>
      </c>
      <c r="BC84" s="791">
        <f t="shared" si="33"/>
        <v>186.04320899999999</v>
      </c>
      <c r="BD84" s="814">
        <v>103</v>
      </c>
      <c r="BE84" s="793">
        <v>3</v>
      </c>
      <c r="BF84" s="819">
        <f t="shared" si="34"/>
        <v>455.57272899999998</v>
      </c>
      <c r="BH84" s="793" t="str">
        <f t="shared" si="35"/>
        <v>--</v>
      </c>
      <c r="BI84" s="807">
        <f t="shared" si="36"/>
        <v>185.4</v>
      </c>
      <c r="BJ84" s="814">
        <v>103</v>
      </c>
      <c r="BK84" s="793">
        <v>3</v>
      </c>
      <c r="BL84" s="807">
        <f t="shared" si="37"/>
        <v>456.1</v>
      </c>
      <c r="BQ84" s="797"/>
      <c r="BR84" s="791"/>
      <c r="BS84" s="791"/>
      <c r="BT84" s="791"/>
      <c r="CA84" s="809"/>
      <c r="CB84" s="803"/>
      <c r="CC84" s="804"/>
      <c r="CD84" s="791"/>
      <c r="CE84" s="791"/>
    </row>
    <row r="85" spans="2:83" x14ac:dyDescent="0.25">
      <c r="B85" s="307">
        <v>44959.440254629626</v>
      </c>
      <c r="C85" s="794">
        <v>854.16</v>
      </c>
      <c r="D85" s="492"/>
      <c r="E85" s="492"/>
      <c r="N85" s="477"/>
      <c r="O85" s="796">
        <v>44959</v>
      </c>
      <c r="P85" s="792">
        <v>0.44270833333333331</v>
      </c>
      <c r="Q85" s="794">
        <v>31.1</v>
      </c>
      <c r="R85" s="165" t="s">
        <v>21</v>
      </c>
      <c r="S85" s="794">
        <v>21.9</v>
      </c>
      <c r="T85" s="165" t="s">
        <v>56</v>
      </c>
      <c r="U85" s="196">
        <f t="shared" si="21"/>
        <v>10</v>
      </c>
      <c r="V85" s="168" t="str">
        <f t="shared" si="28"/>
        <v>-</v>
      </c>
      <c r="W85" s="168">
        <f t="shared" si="29"/>
        <v>21.9</v>
      </c>
      <c r="X85" s="168" t="str">
        <f t="shared" si="30"/>
        <v>-</v>
      </c>
      <c r="Y85" s="168" t="str">
        <f t="shared" si="31"/>
        <v>-</v>
      </c>
      <c r="AD85" s="608">
        <f t="shared" si="42"/>
        <v>44959.435416666667</v>
      </c>
      <c r="AE85" s="607">
        <f t="shared" si="43"/>
        <v>22.309000000000001</v>
      </c>
      <c r="AF85" s="196">
        <f t="shared" si="44"/>
        <v>10</v>
      </c>
      <c r="AG85" s="168" t="str">
        <f t="shared" si="38"/>
        <v>-</v>
      </c>
      <c r="AH85" s="168">
        <f t="shared" si="39"/>
        <v>22.309000000000001</v>
      </c>
      <c r="AI85" s="168" t="str">
        <f t="shared" si="40"/>
        <v>-</v>
      </c>
      <c r="AJ85" s="168" t="str">
        <f t="shared" si="41"/>
        <v>-</v>
      </c>
      <c r="AK85" s="198"/>
      <c r="AL85" s="837"/>
      <c r="AM85" s="790">
        <v>44959.436805555553</v>
      </c>
      <c r="AN85" s="789">
        <v>1</v>
      </c>
      <c r="AO85" s="789">
        <v>4</v>
      </c>
      <c r="AP85" s="789" t="s">
        <v>469</v>
      </c>
      <c r="AQ85" s="789">
        <v>185.599817</v>
      </c>
      <c r="AR85" s="789">
        <v>180149</v>
      </c>
      <c r="AS85" s="789">
        <v>138815</v>
      </c>
      <c r="AT85" s="789">
        <v>22.31</v>
      </c>
      <c r="AV85" s="788">
        <v>44959.436805555553</v>
      </c>
      <c r="AW85" s="787">
        <v>1</v>
      </c>
      <c r="AX85" s="786">
        <v>4</v>
      </c>
      <c r="AY85" s="786" t="s">
        <v>469</v>
      </c>
      <c r="AZ85" s="863">
        <v>185.7</v>
      </c>
      <c r="BB85" s="793" t="str">
        <f t="shared" si="32"/>
        <v>--</v>
      </c>
      <c r="BC85" s="791">
        <f t="shared" si="33"/>
        <v>185.599817</v>
      </c>
      <c r="BD85" s="814">
        <v>104</v>
      </c>
      <c r="BE85" s="793">
        <v>4</v>
      </c>
      <c r="BF85" s="819">
        <f t="shared" si="34"/>
        <v>455.75918300000001</v>
      </c>
      <c r="BH85" s="793" t="str">
        <f t="shared" si="35"/>
        <v>--</v>
      </c>
      <c r="BI85" s="807">
        <f t="shared" si="36"/>
        <v>185.7</v>
      </c>
      <c r="BJ85" s="814">
        <v>104</v>
      </c>
      <c r="BK85" s="793">
        <v>4</v>
      </c>
      <c r="BL85" s="807">
        <f t="shared" si="37"/>
        <v>455.2</v>
      </c>
      <c r="BQ85" s="797"/>
      <c r="BR85" s="791"/>
      <c r="BS85" s="791"/>
      <c r="BT85" s="791"/>
      <c r="CA85" s="809"/>
      <c r="CB85" s="803"/>
      <c r="CC85" s="804"/>
      <c r="CD85" s="791"/>
      <c r="CE85" s="791"/>
    </row>
    <row r="86" spans="2:83" x14ac:dyDescent="0.25">
      <c r="B86" s="307">
        <v>44959.441296296296</v>
      </c>
      <c r="C86" s="794">
        <v>854.1</v>
      </c>
      <c r="D86" s="492"/>
      <c r="E86" s="492"/>
      <c r="N86" s="477"/>
      <c r="O86" s="796">
        <v>44959</v>
      </c>
      <c r="P86" s="792">
        <v>0.44340277777777781</v>
      </c>
      <c r="Q86" s="794">
        <v>31.2</v>
      </c>
      <c r="R86" s="165" t="s">
        <v>21</v>
      </c>
      <c r="S86" s="794">
        <v>21.85</v>
      </c>
      <c r="T86" s="165" t="s">
        <v>56</v>
      </c>
      <c r="U86" s="196">
        <f t="shared" si="21"/>
        <v>10</v>
      </c>
      <c r="V86" s="168" t="str">
        <f t="shared" si="28"/>
        <v>-</v>
      </c>
      <c r="W86" s="168">
        <f t="shared" si="29"/>
        <v>21.85</v>
      </c>
      <c r="X86" s="168" t="str">
        <f t="shared" si="30"/>
        <v>-</v>
      </c>
      <c r="Y86" s="168" t="str">
        <f t="shared" si="31"/>
        <v>-</v>
      </c>
      <c r="AD86" s="608">
        <f t="shared" si="42"/>
        <v>44959.436111111114</v>
      </c>
      <c r="AE86" s="607">
        <f t="shared" si="43"/>
        <v>22.309000000000001</v>
      </c>
      <c r="AF86" s="196">
        <f t="shared" si="44"/>
        <v>10</v>
      </c>
      <c r="AG86" s="168" t="str">
        <f t="shared" si="38"/>
        <v>-</v>
      </c>
      <c r="AH86" s="168">
        <f t="shared" si="39"/>
        <v>22.309000000000001</v>
      </c>
      <c r="AI86" s="168" t="str">
        <f t="shared" si="40"/>
        <v>-</v>
      </c>
      <c r="AJ86" s="168" t="str">
        <f t="shared" si="41"/>
        <v>-</v>
      </c>
      <c r="AK86" s="198"/>
      <c r="AL86" s="837"/>
      <c r="AM86" s="790">
        <v>44959.436805555553</v>
      </c>
      <c r="AN86" s="789">
        <v>1</v>
      </c>
      <c r="AO86" s="789">
        <v>4</v>
      </c>
      <c r="AP86" s="789" t="s">
        <v>469</v>
      </c>
      <c r="AQ86" s="789">
        <v>185.52552800000001</v>
      </c>
      <c r="AR86" s="789">
        <v>180862</v>
      </c>
      <c r="AS86" s="789">
        <v>138257</v>
      </c>
      <c r="AT86" s="789">
        <v>22.31</v>
      </c>
      <c r="AV86" s="788">
        <v>44959.436805555553</v>
      </c>
      <c r="AW86" s="787">
        <v>1</v>
      </c>
      <c r="AX86" s="786">
        <v>4</v>
      </c>
      <c r="AY86" s="786" t="s">
        <v>469</v>
      </c>
      <c r="AZ86" s="863">
        <v>185.4</v>
      </c>
      <c r="BB86" s="793" t="str">
        <f t="shared" si="32"/>
        <v>--</v>
      </c>
      <c r="BC86" s="791">
        <f t="shared" si="33"/>
        <v>185.52552800000001</v>
      </c>
      <c r="BD86" s="814">
        <v>105</v>
      </c>
      <c r="BE86" s="793">
        <v>5</v>
      </c>
      <c r="BF86" s="819">
        <f t="shared" si="34"/>
        <v>455.52980200000002</v>
      </c>
      <c r="BH86" s="793" t="str">
        <f t="shared" si="35"/>
        <v>--</v>
      </c>
      <c r="BI86" s="807">
        <f t="shared" si="36"/>
        <v>185.4</v>
      </c>
      <c r="BJ86" s="814">
        <v>105</v>
      </c>
      <c r="BK86" s="793">
        <v>5</v>
      </c>
      <c r="BL86" s="807">
        <f t="shared" si="37"/>
        <v>455.9</v>
      </c>
      <c r="BQ86" s="797"/>
      <c r="BR86" s="791"/>
      <c r="BS86" s="791"/>
      <c r="BT86" s="791"/>
      <c r="CA86" s="809"/>
      <c r="CB86" s="803"/>
      <c r="CC86" s="804"/>
      <c r="CD86" s="791"/>
      <c r="CE86" s="791"/>
    </row>
    <row r="87" spans="2:83" x14ac:dyDescent="0.25">
      <c r="B87" s="307">
        <v>44959.442337962966</v>
      </c>
      <c r="C87" s="794">
        <v>854.07</v>
      </c>
      <c r="D87" s="492"/>
      <c r="E87" s="492"/>
      <c r="N87" s="477"/>
      <c r="O87" s="796">
        <v>44959</v>
      </c>
      <c r="P87" s="792">
        <v>0.4440972222222222</v>
      </c>
      <c r="Q87" s="794">
        <v>31.2</v>
      </c>
      <c r="R87" s="165" t="s">
        <v>21</v>
      </c>
      <c r="S87" s="794">
        <v>21.85</v>
      </c>
      <c r="T87" s="165" t="s">
        <v>56</v>
      </c>
      <c r="U87" s="196">
        <f t="shared" si="21"/>
        <v>10</v>
      </c>
      <c r="V87" s="168" t="str">
        <f t="shared" si="28"/>
        <v>-</v>
      </c>
      <c r="W87" s="168">
        <f t="shared" si="29"/>
        <v>21.85</v>
      </c>
      <c r="X87" s="168" t="str">
        <f t="shared" si="30"/>
        <v>-</v>
      </c>
      <c r="Y87" s="168" t="str">
        <f t="shared" si="31"/>
        <v>-</v>
      </c>
      <c r="AD87" s="608">
        <f t="shared" si="42"/>
        <v>44959.436111111114</v>
      </c>
      <c r="AE87" s="607">
        <f t="shared" si="43"/>
        <v>22.309000000000001</v>
      </c>
      <c r="AF87" s="196">
        <f t="shared" si="44"/>
        <v>10</v>
      </c>
      <c r="AG87" s="168" t="str">
        <f t="shared" si="38"/>
        <v>-</v>
      </c>
      <c r="AH87" s="168">
        <f t="shared" si="39"/>
        <v>22.309000000000001</v>
      </c>
      <c r="AI87" s="168" t="str">
        <f t="shared" si="40"/>
        <v>-</v>
      </c>
      <c r="AJ87" s="168" t="str">
        <f t="shared" si="41"/>
        <v>-</v>
      </c>
      <c r="AK87" s="198"/>
      <c r="AL87" s="837"/>
      <c r="AM87" s="790">
        <v>44959.4375</v>
      </c>
      <c r="AN87" s="789">
        <v>1</v>
      </c>
      <c r="AO87" s="789">
        <v>4</v>
      </c>
      <c r="AP87" s="789" t="s">
        <v>469</v>
      </c>
      <c r="AQ87" s="789">
        <v>185.07504599999999</v>
      </c>
      <c r="AR87" s="789">
        <v>180147</v>
      </c>
      <c r="AS87" s="789">
        <v>138811</v>
      </c>
      <c r="AT87" s="789">
        <v>22.311</v>
      </c>
      <c r="AV87" s="788">
        <v>44959.4375</v>
      </c>
      <c r="AW87" s="787">
        <v>1</v>
      </c>
      <c r="AX87" s="786">
        <v>4</v>
      </c>
      <c r="AY87" s="786" t="s">
        <v>469</v>
      </c>
      <c r="AZ87" s="863">
        <v>185.7</v>
      </c>
      <c r="BB87" s="793" t="str">
        <f t="shared" si="32"/>
        <v>--</v>
      </c>
      <c r="BC87" s="791">
        <f t="shared" si="33"/>
        <v>185.07504599999999</v>
      </c>
      <c r="BD87" s="814">
        <v>106</v>
      </c>
      <c r="BE87" s="793">
        <v>6</v>
      </c>
      <c r="BF87" s="819">
        <f t="shared" si="34"/>
        <v>455.817744</v>
      </c>
      <c r="BH87" s="793" t="str">
        <f t="shared" si="35"/>
        <v>--</v>
      </c>
      <c r="BI87" s="807">
        <f t="shared" si="36"/>
        <v>185.7</v>
      </c>
      <c r="BJ87" s="814">
        <v>106</v>
      </c>
      <c r="BK87" s="793">
        <v>6</v>
      </c>
      <c r="BL87" s="807">
        <f t="shared" si="37"/>
        <v>455.8</v>
      </c>
      <c r="BQ87" s="797"/>
      <c r="BR87" s="791"/>
      <c r="BS87" s="791"/>
      <c r="BT87" s="791"/>
      <c r="CA87" s="809"/>
      <c r="CB87" s="803"/>
      <c r="CC87" s="804"/>
      <c r="CD87" s="791"/>
      <c r="CE87" s="791"/>
    </row>
    <row r="88" spans="2:83" x14ac:dyDescent="0.25">
      <c r="B88" s="307">
        <v>44959.443379629629</v>
      </c>
      <c r="C88" s="794">
        <v>854.04</v>
      </c>
      <c r="D88" s="492"/>
      <c r="E88" s="492"/>
      <c r="N88" s="477"/>
      <c r="O88" s="796">
        <v>44959</v>
      </c>
      <c r="P88" s="792">
        <v>0.4447916666666667</v>
      </c>
      <c r="Q88" s="794">
        <v>31.3</v>
      </c>
      <c r="R88" s="165" t="s">
        <v>21</v>
      </c>
      <c r="S88" s="794">
        <v>21.85</v>
      </c>
      <c r="T88" s="165" t="s">
        <v>56</v>
      </c>
      <c r="U88" s="196">
        <f t="shared" si="21"/>
        <v>10</v>
      </c>
      <c r="V88" s="168" t="str">
        <f t="shared" si="28"/>
        <v>-</v>
      </c>
      <c r="W88" s="168">
        <f t="shared" si="29"/>
        <v>21.85</v>
      </c>
      <c r="X88" s="168" t="str">
        <f t="shared" si="30"/>
        <v>-</v>
      </c>
      <c r="Y88" s="168" t="str">
        <f t="shared" si="31"/>
        <v>-</v>
      </c>
      <c r="AD88" s="608">
        <f t="shared" si="42"/>
        <v>44959.436805555553</v>
      </c>
      <c r="AE88" s="607">
        <f t="shared" si="43"/>
        <v>22.31</v>
      </c>
      <c r="AF88" s="196">
        <f t="shared" si="44"/>
        <v>10</v>
      </c>
      <c r="AG88" s="168" t="str">
        <f t="shared" si="38"/>
        <v>-</v>
      </c>
      <c r="AH88" s="168">
        <f t="shared" si="39"/>
        <v>22.31</v>
      </c>
      <c r="AI88" s="168" t="str">
        <f t="shared" si="40"/>
        <v>-</v>
      </c>
      <c r="AJ88" s="168" t="str">
        <f t="shared" si="41"/>
        <v>-</v>
      </c>
      <c r="AK88" s="198"/>
      <c r="AL88" s="837"/>
      <c r="AM88" s="790">
        <v>44959.438194444447</v>
      </c>
      <c r="AN88" s="789">
        <v>1</v>
      </c>
      <c r="AO88" s="789">
        <v>4</v>
      </c>
      <c r="AP88" s="789">
        <v>0</v>
      </c>
      <c r="AQ88" s="789">
        <v>184.95068900000001</v>
      </c>
      <c r="AR88" s="789">
        <v>180845</v>
      </c>
      <c r="AS88" s="789">
        <v>138245</v>
      </c>
      <c r="AT88" s="789">
        <v>22.31</v>
      </c>
      <c r="AV88" s="788">
        <v>44959.438194444447</v>
      </c>
      <c r="AW88" s="787">
        <v>1</v>
      </c>
      <c r="AX88" s="786">
        <v>4</v>
      </c>
      <c r="AY88" s="786">
        <v>0</v>
      </c>
      <c r="AZ88" s="863">
        <v>184.7</v>
      </c>
      <c r="BB88" s="793">
        <f t="shared" si="32"/>
        <v>40</v>
      </c>
      <c r="BC88" s="791">
        <f t="shared" si="33"/>
        <v>184.95068900000001</v>
      </c>
      <c r="BD88" s="814">
        <v>107</v>
      </c>
      <c r="BE88" s="793">
        <v>7</v>
      </c>
      <c r="BF88" s="819">
        <f t="shared" si="34"/>
        <v>455.69502499999999</v>
      </c>
      <c r="BH88" s="793">
        <f t="shared" si="35"/>
        <v>40</v>
      </c>
      <c r="BI88" s="807">
        <f t="shared" si="36"/>
        <v>184.7</v>
      </c>
      <c r="BJ88" s="814">
        <v>107</v>
      </c>
      <c r="BK88" s="793">
        <v>7</v>
      </c>
      <c r="BL88" s="807">
        <f t="shared" si="37"/>
        <v>455.4</v>
      </c>
      <c r="BQ88" s="797"/>
      <c r="BR88" s="791"/>
      <c r="BS88" s="791"/>
      <c r="BT88" s="791"/>
      <c r="CA88" s="809"/>
      <c r="CB88" s="803"/>
      <c r="CC88" s="804"/>
      <c r="CD88" s="791"/>
      <c r="CE88" s="791"/>
    </row>
    <row r="89" spans="2:83" x14ac:dyDescent="0.25">
      <c r="B89" s="307">
        <v>44959.444421296299</v>
      </c>
      <c r="C89" s="794">
        <v>854.02</v>
      </c>
      <c r="D89" s="492"/>
      <c r="E89" s="492"/>
      <c r="N89" s="477"/>
      <c r="O89" s="796">
        <v>44959</v>
      </c>
      <c r="P89" s="792">
        <v>0.44548611111111108</v>
      </c>
      <c r="Q89" s="794">
        <v>31.3</v>
      </c>
      <c r="R89" s="165" t="s">
        <v>21</v>
      </c>
      <c r="S89" s="794">
        <v>21.85</v>
      </c>
      <c r="T89" s="165" t="s">
        <v>56</v>
      </c>
      <c r="U89" s="196">
        <f t="shared" si="21"/>
        <v>10</v>
      </c>
      <c r="V89" s="168" t="str">
        <f t="shared" si="28"/>
        <v>-</v>
      </c>
      <c r="W89" s="168">
        <f t="shared" si="29"/>
        <v>21.85</v>
      </c>
      <c r="X89" s="168" t="str">
        <f t="shared" si="30"/>
        <v>-</v>
      </c>
      <c r="Y89" s="168" t="str">
        <f t="shared" si="31"/>
        <v>-</v>
      </c>
      <c r="Z89" s="567"/>
      <c r="AD89" s="608">
        <f t="shared" si="42"/>
        <v>44959.436805555553</v>
      </c>
      <c r="AE89" s="607">
        <f t="shared" si="43"/>
        <v>22.31</v>
      </c>
      <c r="AF89" s="196">
        <f t="shared" si="44"/>
        <v>10</v>
      </c>
      <c r="AG89" s="168" t="str">
        <f t="shared" si="38"/>
        <v>-</v>
      </c>
      <c r="AH89" s="168">
        <f t="shared" si="39"/>
        <v>22.31</v>
      </c>
      <c r="AI89" s="168" t="str">
        <f t="shared" si="40"/>
        <v>-</v>
      </c>
      <c r="AJ89" s="168" t="str">
        <f t="shared" si="41"/>
        <v>-</v>
      </c>
      <c r="AK89" s="198"/>
      <c r="AL89" s="837"/>
      <c r="AM89" s="790">
        <v>44959.438194444447</v>
      </c>
      <c r="AN89" s="789">
        <v>1</v>
      </c>
      <c r="AO89" s="789">
        <v>4</v>
      </c>
      <c r="AP89" s="789">
        <v>1</v>
      </c>
      <c r="AQ89" s="789">
        <v>184.81217899999999</v>
      </c>
      <c r="AR89" s="789">
        <v>180136</v>
      </c>
      <c r="AS89" s="789">
        <v>138802</v>
      </c>
      <c r="AT89" s="789">
        <v>22.309000000000001</v>
      </c>
      <c r="AV89" s="788">
        <v>44959.438194444447</v>
      </c>
      <c r="AW89" s="787">
        <v>1</v>
      </c>
      <c r="AX89" s="786">
        <v>4</v>
      </c>
      <c r="AY89" s="786">
        <v>1</v>
      </c>
      <c r="AZ89" s="863">
        <v>184.5</v>
      </c>
      <c r="BB89" s="793">
        <f t="shared" si="32"/>
        <v>41</v>
      </c>
      <c r="BC89" s="791">
        <f t="shared" si="33"/>
        <v>184.81217899999999</v>
      </c>
      <c r="BD89" s="814">
        <v>108</v>
      </c>
      <c r="BE89" s="793">
        <v>8</v>
      </c>
      <c r="BF89" s="819">
        <f t="shared" si="34"/>
        <v>455.53016200000002</v>
      </c>
      <c r="BH89" s="793">
        <f t="shared" si="35"/>
        <v>41</v>
      </c>
      <c r="BI89" s="807">
        <f t="shared" si="36"/>
        <v>184.5</v>
      </c>
      <c r="BJ89" s="814">
        <v>108</v>
      </c>
      <c r="BK89" s="793">
        <v>8</v>
      </c>
      <c r="BL89" s="807">
        <f t="shared" si="37"/>
        <v>455.5</v>
      </c>
      <c r="BQ89" s="797"/>
      <c r="BR89" s="791"/>
      <c r="BS89" s="791"/>
      <c r="BT89" s="791"/>
      <c r="CA89" s="809"/>
      <c r="CB89" s="803"/>
      <c r="CC89" s="804"/>
      <c r="CD89" s="791"/>
      <c r="CE89" s="791"/>
    </row>
    <row r="90" spans="2:83" x14ac:dyDescent="0.25">
      <c r="B90" s="307">
        <v>44959.445462962962</v>
      </c>
      <c r="C90" s="794">
        <v>854</v>
      </c>
      <c r="D90" s="492"/>
      <c r="E90" s="492"/>
      <c r="N90" s="477"/>
      <c r="O90" s="796">
        <v>44959</v>
      </c>
      <c r="P90" s="792">
        <v>0.44618055555555558</v>
      </c>
      <c r="Q90" s="794">
        <v>31.6</v>
      </c>
      <c r="R90" s="165" t="s">
        <v>21</v>
      </c>
      <c r="S90" s="794">
        <v>21.8</v>
      </c>
      <c r="T90" s="165" t="s">
        <v>56</v>
      </c>
      <c r="U90" s="196">
        <f t="shared" si="21"/>
        <v>10</v>
      </c>
      <c r="V90" s="168" t="str">
        <f t="shared" si="28"/>
        <v>-</v>
      </c>
      <c r="W90" s="168">
        <f t="shared" si="29"/>
        <v>21.8</v>
      </c>
      <c r="X90" s="168" t="str">
        <f t="shared" si="30"/>
        <v>-</v>
      </c>
      <c r="Y90" s="168" t="str">
        <f t="shared" si="31"/>
        <v>-</v>
      </c>
      <c r="Z90" s="567"/>
      <c r="AD90" s="608">
        <f t="shared" si="42"/>
        <v>44959.4375</v>
      </c>
      <c r="AE90" s="607">
        <f t="shared" si="43"/>
        <v>22.311</v>
      </c>
      <c r="AF90" s="196">
        <f t="shared" si="44"/>
        <v>10</v>
      </c>
      <c r="AG90" s="168" t="str">
        <f t="shared" si="38"/>
        <v>-</v>
      </c>
      <c r="AH90" s="168">
        <f t="shared" si="39"/>
        <v>22.311</v>
      </c>
      <c r="AI90" s="168" t="str">
        <f t="shared" si="40"/>
        <v>-</v>
      </c>
      <c r="AJ90" s="168" t="str">
        <f t="shared" si="41"/>
        <v>-</v>
      </c>
      <c r="AK90" s="198"/>
      <c r="AL90" s="837"/>
      <c r="AM90" s="790">
        <v>44959.438888888886</v>
      </c>
      <c r="AN90" s="789">
        <v>1</v>
      </c>
      <c r="AO90" s="789">
        <v>4</v>
      </c>
      <c r="AP90" s="789">
        <v>2</v>
      </c>
      <c r="AQ90" s="789">
        <v>184.83742799999999</v>
      </c>
      <c r="AR90" s="789">
        <v>180854</v>
      </c>
      <c r="AS90" s="789">
        <v>138252</v>
      </c>
      <c r="AT90" s="789">
        <v>22.309000000000001</v>
      </c>
      <c r="AV90" s="788">
        <v>44959.438888888886</v>
      </c>
      <c r="AW90" s="787">
        <v>1</v>
      </c>
      <c r="AX90" s="786">
        <v>4</v>
      </c>
      <c r="AY90" s="786">
        <v>2</v>
      </c>
      <c r="AZ90" s="863">
        <v>184.2</v>
      </c>
      <c r="BB90" s="793">
        <f t="shared" si="32"/>
        <v>42</v>
      </c>
      <c r="BC90" s="791">
        <f t="shared" si="33"/>
        <v>184.83742799999999</v>
      </c>
      <c r="BD90" s="814">
        <v>111</v>
      </c>
      <c r="BE90" s="793">
        <v>1</v>
      </c>
      <c r="BF90" s="819">
        <f t="shared" si="34"/>
        <v>-0.24618999999999999</v>
      </c>
      <c r="BH90" s="793">
        <f t="shared" si="35"/>
        <v>42</v>
      </c>
      <c r="BI90" s="807">
        <f t="shared" si="36"/>
        <v>184.2</v>
      </c>
      <c r="BJ90" s="814">
        <v>111</v>
      </c>
      <c r="BK90" s="793">
        <v>1</v>
      </c>
      <c r="BL90" s="807">
        <f t="shared" si="37"/>
        <v>0.37240000000000001</v>
      </c>
      <c r="BQ90" s="797"/>
      <c r="BR90" s="791"/>
      <c r="BS90" s="791"/>
      <c r="BT90" s="791"/>
      <c r="CA90" s="809"/>
      <c r="CB90" s="803"/>
      <c r="CC90" s="804"/>
      <c r="CD90" s="791"/>
      <c r="CE90" s="791"/>
    </row>
    <row r="91" spans="2:83" x14ac:dyDescent="0.25">
      <c r="B91" s="307">
        <v>44959.446504629632</v>
      </c>
      <c r="C91" s="794">
        <v>853.97</v>
      </c>
      <c r="D91" s="492"/>
      <c r="E91" s="492"/>
      <c r="N91" s="477"/>
      <c r="O91" s="796">
        <v>44959</v>
      </c>
      <c r="P91" s="792">
        <v>0.44687499999999997</v>
      </c>
      <c r="Q91" s="794">
        <v>31.7</v>
      </c>
      <c r="R91" s="165" t="s">
        <v>21</v>
      </c>
      <c r="S91" s="794">
        <v>21.75</v>
      </c>
      <c r="T91" s="165" t="s">
        <v>56</v>
      </c>
      <c r="U91" s="196">
        <f t="shared" si="21"/>
        <v>10</v>
      </c>
      <c r="V91" s="168" t="str">
        <f t="shared" ref="V91:V154" si="45">IF(U91=$Q$13, S91, "-")</f>
        <v>-</v>
      </c>
      <c r="W91" s="168">
        <f t="shared" ref="W91:W154" si="46">IF(U91=$R$13, S91, "-")</f>
        <v>21.75</v>
      </c>
      <c r="X91" s="168" t="str">
        <f t="shared" ref="X91:X154" si="47">IF(U91=$S$13, S91, "-")</f>
        <v>-</v>
      </c>
      <c r="Y91" s="168" t="str">
        <f t="shared" ref="Y91:Y154" si="48">IF(U91=$T$13, S91, "-")</f>
        <v>-</v>
      </c>
      <c r="Z91" s="567"/>
      <c r="AD91" s="608">
        <f t="shared" si="42"/>
        <v>44959.438194444447</v>
      </c>
      <c r="AE91" s="607">
        <f t="shared" si="43"/>
        <v>22.31</v>
      </c>
      <c r="AF91" s="196">
        <f t="shared" si="44"/>
        <v>10</v>
      </c>
      <c r="AG91" s="168" t="str">
        <f t="shared" si="38"/>
        <v>-</v>
      </c>
      <c r="AH91" s="168">
        <f t="shared" si="39"/>
        <v>22.31</v>
      </c>
      <c r="AI91" s="168" t="str">
        <f t="shared" si="40"/>
        <v>-</v>
      </c>
      <c r="AJ91" s="168" t="str">
        <f t="shared" si="41"/>
        <v>-</v>
      </c>
      <c r="AK91" s="198"/>
      <c r="AL91" s="837"/>
      <c r="AM91" s="790">
        <v>44959.438888888886</v>
      </c>
      <c r="AN91" s="789">
        <v>1</v>
      </c>
      <c r="AO91" s="789">
        <v>4</v>
      </c>
      <c r="AP91" s="789">
        <v>3</v>
      </c>
      <c r="AQ91" s="789">
        <v>184.75682499999999</v>
      </c>
      <c r="AR91" s="789">
        <v>180135</v>
      </c>
      <c r="AS91" s="789">
        <v>138801</v>
      </c>
      <c r="AT91" s="789">
        <v>22.311</v>
      </c>
      <c r="AV91" s="788">
        <v>44959.438888888886</v>
      </c>
      <c r="AW91" s="787">
        <v>1</v>
      </c>
      <c r="AX91" s="786">
        <v>4</v>
      </c>
      <c r="AY91" s="786">
        <v>3</v>
      </c>
      <c r="AZ91" s="863">
        <v>184.6</v>
      </c>
      <c r="BB91" s="793">
        <f t="shared" si="32"/>
        <v>43</v>
      </c>
      <c r="BC91" s="791">
        <f t="shared" si="33"/>
        <v>184.75682499999999</v>
      </c>
      <c r="BD91" s="814">
        <v>112</v>
      </c>
      <c r="BE91" s="793">
        <v>2</v>
      </c>
      <c r="BF91" s="819">
        <f t="shared" si="34"/>
        <v>-0.33615200000000001</v>
      </c>
      <c r="BH91" s="793">
        <f t="shared" si="35"/>
        <v>43</v>
      </c>
      <c r="BI91" s="807">
        <f t="shared" si="36"/>
        <v>184.6</v>
      </c>
      <c r="BJ91" s="814">
        <v>112</v>
      </c>
      <c r="BK91" s="793">
        <v>2</v>
      </c>
      <c r="BL91" s="807">
        <f t="shared" si="37"/>
        <v>-3.2910000000000002E-2</v>
      </c>
      <c r="BQ91" s="797"/>
      <c r="BR91" s="791"/>
      <c r="BS91" s="791"/>
      <c r="BT91" s="791"/>
      <c r="CA91" s="809"/>
      <c r="CB91" s="803"/>
      <c r="CC91" s="804"/>
      <c r="CD91" s="791"/>
      <c r="CE91" s="791"/>
    </row>
    <row r="92" spans="2:83" x14ac:dyDescent="0.25">
      <c r="B92" s="307">
        <v>44959.447546296295</v>
      </c>
      <c r="C92" s="794">
        <v>853.92</v>
      </c>
      <c r="D92" s="492"/>
      <c r="E92" s="492"/>
      <c r="N92" s="477"/>
      <c r="O92" s="796">
        <v>44959</v>
      </c>
      <c r="P92" s="792">
        <v>0.44756944444444446</v>
      </c>
      <c r="Q92" s="794">
        <v>31.6</v>
      </c>
      <c r="R92" s="165" t="s">
        <v>21</v>
      </c>
      <c r="S92" s="794">
        <v>21.8</v>
      </c>
      <c r="T92" s="165" t="s">
        <v>56</v>
      </c>
      <c r="U92" s="196">
        <f t="shared" ref="U92:U155" si="49">IF(ISNUMBER(S92), HOUR(P92), "-")</f>
        <v>10</v>
      </c>
      <c r="V92" s="168" t="str">
        <f t="shared" si="45"/>
        <v>-</v>
      </c>
      <c r="W92" s="168">
        <f t="shared" si="46"/>
        <v>21.8</v>
      </c>
      <c r="X92" s="168" t="str">
        <f t="shared" si="47"/>
        <v>-</v>
      </c>
      <c r="Y92" s="168" t="str">
        <f t="shared" si="48"/>
        <v>-</v>
      </c>
      <c r="Z92" s="567"/>
      <c r="AD92" s="608">
        <f t="shared" si="42"/>
        <v>44959.438194444447</v>
      </c>
      <c r="AE92" s="607">
        <f t="shared" si="43"/>
        <v>22.309000000000001</v>
      </c>
      <c r="AF92" s="196">
        <f t="shared" si="44"/>
        <v>10</v>
      </c>
      <c r="AG92" s="168" t="str">
        <f t="shared" si="38"/>
        <v>-</v>
      </c>
      <c r="AH92" s="168">
        <f t="shared" si="39"/>
        <v>22.309000000000001</v>
      </c>
      <c r="AI92" s="168" t="str">
        <f t="shared" si="40"/>
        <v>-</v>
      </c>
      <c r="AJ92" s="168" t="str">
        <f t="shared" si="41"/>
        <v>-</v>
      </c>
      <c r="AK92" s="198"/>
      <c r="AL92" s="837"/>
      <c r="AM92" s="790">
        <v>44959.439583333333</v>
      </c>
      <c r="AN92" s="789">
        <v>1</v>
      </c>
      <c r="AO92" s="789">
        <v>4</v>
      </c>
      <c r="AP92" s="789">
        <v>4</v>
      </c>
      <c r="AQ92" s="789">
        <v>184.737437</v>
      </c>
      <c r="AR92" s="789">
        <v>180860</v>
      </c>
      <c r="AS92" s="789">
        <v>138257</v>
      </c>
      <c r="AT92" s="789">
        <v>22.315000000000001</v>
      </c>
      <c r="AV92" s="788">
        <v>44959.439583333333</v>
      </c>
      <c r="AW92" s="787">
        <v>1</v>
      </c>
      <c r="AX92" s="786">
        <v>4</v>
      </c>
      <c r="AY92" s="786">
        <v>4</v>
      </c>
      <c r="AZ92" s="863">
        <v>184.2</v>
      </c>
      <c r="BB92" s="793">
        <f t="shared" si="32"/>
        <v>44</v>
      </c>
      <c r="BC92" s="791">
        <f t="shared" si="33"/>
        <v>184.737437</v>
      </c>
      <c r="BD92" s="814">
        <v>113</v>
      </c>
      <c r="BE92" s="793">
        <v>3</v>
      </c>
      <c r="BF92" s="819">
        <f t="shared" si="34"/>
        <v>-0.25791399999999998</v>
      </c>
      <c r="BH92" s="793">
        <f t="shared" si="35"/>
        <v>44</v>
      </c>
      <c r="BI92" s="807">
        <f t="shared" si="36"/>
        <v>184.2</v>
      </c>
      <c r="BJ92" s="814">
        <v>113</v>
      </c>
      <c r="BK92" s="793">
        <v>3</v>
      </c>
      <c r="BL92" s="807">
        <f t="shared" si="37"/>
        <v>4.3299999999999996E-3</v>
      </c>
      <c r="BQ92" s="797"/>
      <c r="BR92" s="791"/>
      <c r="BS92" s="791"/>
      <c r="BT92" s="791"/>
      <c r="CA92" s="809"/>
      <c r="CB92" s="803"/>
      <c r="CC92" s="804"/>
      <c r="CD92" s="791"/>
      <c r="CE92" s="791"/>
    </row>
    <row r="93" spans="2:83" x14ac:dyDescent="0.25">
      <c r="B93" s="307">
        <v>44959.448587962965</v>
      </c>
      <c r="C93" s="794">
        <v>853.89</v>
      </c>
      <c r="D93" s="492"/>
      <c r="E93" s="492"/>
      <c r="N93" s="477"/>
      <c r="O93" s="796">
        <v>44959</v>
      </c>
      <c r="P93" s="792">
        <v>0.44826388888888885</v>
      </c>
      <c r="Q93" s="794">
        <v>31.7</v>
      </c>
      <c r="R93" s="165" t="s">
        <v>21</v>
      </c>
      <c r="S93" s="794">
        <v>21.8</v>
      </c>
      <c r="T93" s="165" t="s">
        <v>56</v>
      </c>
      <c r="U93" s="196">
        <f t="shared" si="49"/>
        <v>10</v>
      </c>
      <c r="V93" s="168" t="str">
        <f t="shared" si="45"/>
        <v>-</v>
      </c>
      <c r="W93" s="168">
        <f t="shared" si="46"/>
        <v>21.8</v>
      </c>
      <c r="X93" s="168" t="str">
        <f t="shared" si="47"/>
        <v>-</v>
      </c>
      <c r="Y93" s="168" t="str">
        <f t="shared" si="48"/>
        <v>-</v>
      </c>
      <c r="Z93" s="567"/>
      <c r="AD93" s="608">
        <f t="shared" si="42"/>
        <v>44959.438888888886</v>
      </c>
      <c r="AE93" s="607">
        <f t="shared" si="43"/>
        <v>22.309000000000001</v>
      </c>
      <c r="AF93" s="196">
        <f t="shared" si="44"/>
        <v>10</v>
      </c>
      <c r="AG93" s="168" t="str">
        <f t="shared" si="38"/>
        <v>-</v>
      </c>
      <c r="AH93" s="168">
        <f t="shared" si="39"/>
        <v>22.309000000000001</v>
      </c>
      <c r="AI93" s="168" t="str">
        <f t="shared" si="40"/>
        <v>-</v>
      </c>
      <c r="AJ93" s="168" t="str">
        <f t="shared" si="41"/>
        <v>-</v>
      </c>
      <c r="AK93" s="198"/>
      <c r="AL93" s="837"/>
      <c r="AM93" s="790">
        <v>44959.44027777778</v>
      </c>
      <c r="AN93" s="789">
        <v>1</v>
      </c>
      <c r="AO93" s="789">
        <v>4</v>
      </c>
      <c r="AP93" s="789">
        <v>5</v>
      </c>
      <c r="AQ93" s="789">
        <v>184.46347499999999</v>
      </c>
      <c r="AR93" s="789">
        <v>180142</v>
      </c>
      <c r="AS93" s="789">
        <v>138805</v>
      </c>
      <c r="AT93" s="789">
        <v>22.315999999999999</v>
      </c>
      <c r="AV93" s="788">
        <v>44959.44027777778</v>
      </c>
      <c r="AW93" s="787">
        <v>1</v>
      </c>
      <c r="AX93" s="786">
        <v>4</v>
      </c>
      <c r="AY93" s="786">
        <v>5</v>
      </c>
      <c r="AZ93" s="863">
        <v>184.4</v>
      </c>
      <c r="BB93" s="793">
        <f t="shared" si="32"/>
        <v>45</v>
      </c>
      <c r="BC93" s="791">
        <f t="shared" si="33"/>
        <v>184.46347499999999</v>
      </c>
      <c r="BD93" s="814">
        <v>114</v>
      </c>
      <c r="BE93" s="793">
        <v>4</v>
      </c>
      <c r="BF93" s="819">
        <f t="shared" si="34"/>
        <v>-0.24626600000000001</v>
      </c>
      <c r="BH93" s="793">
        <f t="shared" si="35"/>
        <v>45</v>
      </c>
      <c r="BI93" s="807">
        <f t="shared" si="36"/>
        <v>184.4</v>
      </c>
      <c r="BJ93" s="814">
        <v>114</v>
      </c>
      <c r="BK93" s="793">
        <v>4</v>
      </c>
      <c r="BL93" s="807">
        <f t="shared" si="37"/>
        <v>0.30530000000000002</v>
      </c>
      <c r="BQ93" s="797"/>
      <c r="BR93" s="791"/>
      <c r="BS93" s="791"/>
      <c r="BT93" s="791"/>
      <c r="CA93" s="809"/>
      <c r="CB93" s="803"/>
      <c r="CC93" s="804"/>
      <c r="CD93" s="791"/>
      <c r="CE93" s="791"/>
    </row>
    <row r="94" spans="2:83" x14ac:dyDescent="0.25">
      <c r="B94" s="307">
        <v>44959.449629629627</v>
      </c>
      <c r="C94" s="794">
        <v>853.87</v>
      </c>
      <c r="D94" s="492"/>
      <c r="E94" s="492"/>
      <c r="N94" s="477"/>
      <c r="O94" s="796">
        <v>44959</v>
      </c>
      <c r="P94" s="792">
        <v>0.44895833333333335</v>
      </c>
      <c r="Q94" s="794">
        <v>31.7</v>
      </c>
      <c r="R94" s="165" t="s">
        <v>21</v>
      </c>
      <c r="S94" s="794">
        <v>21.8</v>
      </c>
      <c r="T94" s="165" t="s">
        <v>56</v>
      </c>
      <c r="U94" s="196">
        <f t="shared" si="49"/>
        <v>10</v>
      </c>
      <c r="V94" s="168" t="str">
        <f t="shared" si="45"/>
        <v>-</v>
      </c>
      <c r="W94" s="168">
        <f t="shared" si="46"/>
        <v>21.8</v>
      </c>
      <c r="X94" s="168" t="str">
        <f t="shared" si="47"/>
        <v>-</v>
      </c>
      <c r="Y94" s="168" t="str">
        <f t="shared" si="48"/>
        <v>-</v>
      </c>
      <c r="AD94" s="608">
        <f t="shared" si="42"/>
        <v>44959.438888888886</v>
      </c>
      <c r="AE94" s="607">
        <f t="shared" si="43"/>
        <v>22.311</v>
      </c>
      <c r="AF94" s="196">
        <f t="shared" si="44"/>
        <v>10</v>
      </c>
      <c r="AG94" s="168" t="str">
        <f t="shared" si="38"/>
        <v>-</v>
      </c>
      <c r="AH94" s="168">
        <f t="shared" si="39"/>
        <v>22.311</v>
      </c>
      <c r="AI94" s="168" t="str">
        <f t="shared" si="40"/>
        <v>-</v>
      </c>
      <c r="AJ94" s="168" t="str">
        <f t="shared" si="41"/>
        <v>-</v>
      </c>
      <c r="AK94" s="198"/>
      <c r="AL94" s="837"/>
      <c r="AM94" s="790">
        <v>44959.44027777778</v>
      </c>
      <c r="AN94" s="789">
        <v>1</v>
      </c>
      <c r="AO94" s="789">
        <v>4</v>
      </c>
      <c r="AP94" s="789">
        <v>6</v>
      </c>
      <c r="AQ94" s="789">
        <v>184.46183400000001</v>
      </c>
      <c r="AR94" s="789">
        <v>180857</v>
      </c>
      <c r="AS94" s="789">
        <v>138255</v>
      </c>
      <c r="AT94" s="789">
        <v>22.315999999999999</v>
      </c>
      <c r="AV94" s="788">
        <v>44959.44027777778</v>
      </c>
      <c r="AW94" s="787">
        <v>1</v>
      </c>
      <c r="AX94" s="786">
        <v>4</v>
      </c>
      <c r="AY94" s="786">
        <v>6</v>
      </c>
      <c r="AZ94" s="863">
        <v>184</v>
      </c>
      <c r="BB94" s="793">
        <f t="shared" si="32"/>
        <v>46</v>
      </c>
      <c r="BC94" s="791">
        <f t="shared" si="33"/>
        <v>184.46183400000001</v>
      </c>
      <c r="BD94" s="814">
        <v>115</v>
      </c>
      <c r="BE94" s="793">
        <v>5</v>
      </c>
      <c r="BF94" s="819">
        <f t="shared" si="34"/>
        <v>0.11723799999999999</v>
      </c>
      <c r="BH94" s="793">
        <f t="shared" si="35"/>
        <v>46</v>
      </c>
      <c r="BI94" s="807">
        <f t="shared" si="36"/>
        <v>184</v>
      </c>
      <c r="BJ94" s="814">
        <v>115</v>
      </c>
      <c r="BK94" s="793">
        <v>5</v>
      </c>
      <c r="BL94" s="807">
        <f t="shared" si="37"/>
        <v>-0.1381</v>
      </c>
      <c r="BQ94" s="797"/>
      <c r="BR94" s="791"/>
      <c r="BS94" s="791"/>
      <c r="BT94" s="791"/>
      <c r="CA94" s="809"/>
      <c r="CB94" s="803"/>
      <c r="CC94" s="804"/>
      <c r="CD94" s="791"/>
      <c r="CE94" s="791"/>
    </row>
    <row r="95" spans="2:83" x14ac:dyDescent="0.25">
      <c r="B95" s="307">
        <v>44959.450671296298</v>
      </c>
      <c r="C95" s="794">
        <v>853.85</v>
      </c>
      <c r="D95" s="492"/>
      <c r="E95" s="492"/>
      <c r="N95" s="477"/>
      <c r="O95" s="796">
        <v>44959</v>
      </c>
      <c r="P95" s="792">
        <v>0.44965277777777773</v>
      </c>
      <c r="Q95" s="794">
        <v>31.7</v>
      </c>
      <c r="R95" s="165" t="s">
        <v>21</v>
      </c>
      <c r="S95" s="794">
        <v>21.8</v>
      </c>
      <c r="T95" s="165" t="s">
        <v>56</v>
      </c>
      <c r="U95" s="196">
        <f t="shared" si="49"/>
        <v>10</v>
      </c>
      <c r="V95" s="168" t="str">
        <f t="shared" si="45"/>
        <v>-</v>
      </c>
      <c r="W95" s="168">
        <f t="shared" si="46"/>
        <v>21.8</v>
      </c>
      <c r="X95" s="168" t="str">
        <f t="shared" si="47"/>
        <v>-</v>
      </c>
      <c r="Y95" s="168" t="str">
        <f t="shared" si="48"/>
        <v>-</v>
      </c>
      <c r="AD95" s="608">
        <f t="shared" si="42"/>
        <v>44959.439583333333</v>
      </c>
      <c r="AE95" s="607">
        <f t="shared" si="43"/>
        <v>22.315000000000001</v>
      </c>
      <c r="AF95" s="196">
        <f t="shared" si="44"/>
        <v>10</v>
      </c>
      <c r="AG95" s="168" t="str">
        <f t="shared" si="38"/>
        <v>-</v>
      </c>
      <c r="AH95" s="168">
        <f t="shared" si="39"/>
        <v>22.315000000000001</v>
      </c>
      <c r="AI95" s="168" t="str">
        <f t="shared" si="40"/>
        <v>-</v>
      </c>
      <c r="AJ95" s="168" t="str">
        <f t="shared" si="41"/>
        <v>-</v>
      </c>
      <c r="AK95" s="198"/>
      <c r="AL95" s="837"/>
      <c r="AM95" s="790">
        <v>44959.440972222219</v>
      </c>
      <c r="AN95" s="789">
        <v>1</v>
      </c>
      <c r="AO95" s="789">
        <v>4</v>
      </c>
      <c r="AP95" s="789">
        <v>7</v>
      </c>
      <c r="AQ95" s="789">
        <v>184.668825</v>
      </c>
      <c r="AR95" s="789">
        <v>180144</v>
      </c>
      <c r="AS95" s="789">
        <v>138808</v>
      </c>
      <c r="AT95" s="789">
        <v>22.315000000000001</v>
      </c>
      <c r="AV95" s="788">
        <v>44959.440972222219</v>
      </c>
      <c r="AW95" s="787">
        <v>1</v>
      </c>
      <c r="AX95" s="786">
        <v>4</v>
      </c>
      <c r="AY95" s="786">
        <v>7</v>
      </c>
      <c r="AZ95" s="863">
        <v>184.5</v>
      </c>
      <c r="BB95" s="793">
        <f t="shared" si="32"/>
        <v>47</v>
      </c>
      <c r="BC95" s="791">
        <f t="shared" si="33"/>
        <v>184.668825</v>
      </c>
      <c r="BD95" s="814">
        <v>116</v>
      </c>
      <c r="BE95" s="793">
        <v>6</v>
      </c>
      <c r="BF95" s="819">
        <f t="shared" si="34"/>
        <v>2.3449000000000001E-2</v>
      </c>
      <c r="BH95" s="793">
        <f t="shared" si="35"/>
        <v>47</v>
      </c>
      <c r="BI95" s="807">
        <f t="shared" si="36"/>
        <v>184.5</v>
      </c>
      <c r="BJ95" s="814">
        <v>116</v>
      </c>
      <c r="BK95" s="793">
        <v>6</v>
      </c>
      <c r="BL95" s="807">
        <f t="shared" si="37"/>
        <v>3.4209999999999997E-2</v>
      </c>
      <c r="BQ95" s="797"/>
      <c r="BR95" s="791"/>
      <c r="BS95" s="791"/>
      <c r="BT95" s="791"/>
      <c r="CA95" s="809"/>
      <c r="CB95" s="803"/>
      <c r="CC95" s="804"/>
      <c r="CD95" s="791"/>
      <c r="CE95" s="791"/>
    </row>
    <row r="96" spans="2:83" x14ac:dyDescent="0.25">
      <c r="B96" s="307">
        <v>44959.45171296296</v>
      </c>
      <c r="C96" s="794">
        <v>853.84</v>
      </c>
      <c r="D96" s="492"/>
      <c r="E96" s="492"/>
      <c r="N96" s="477"/>
      <c r="O96" s="796">
        <v>44959</v>
      </c>
      <c r="P96" s="792">
        <v>0.45034722222222223</v>
      </c>
      <c r="Q96" s="794">
        <v>31.8</v>
      </c>
      <c r="R96" s="165" t="s">
        <v>21</v>
      </c>
      <c r="S96" s="794">
        <v>21.8</v>
      </c>
      <c r="T96" s="165" t="s">
        <v>56</v>
      </c>
      <c r="U96" s="196">
        <f t="shared" si="49"/>
        <v>10</v>
      </c>
      <c r="V96" s="168" t="str">
        <f t="shared" si="45"/>
        <v>-</v>
      </c>
      <c r="W96" s="168">
        <f t="shared" si="46"/>
        <v>21.8</v>
      </c>
      <c r="X96" s="168" t="str">
        <f t="shared" si="47"/>
        <v>-</v>
      </c>
      <c r="Y96" s="168" t="str">
        <f t="shared" si="48"/>
        <v>-</v>
      </c>
      <c r="AD96" s="608">
        <f t="shared" si="42"/>
        <v>44959.44027777778</v>
      </c>
      <c r="AE96" s="607">
        <f t="shared" si="43"/>
        <v>22.315999999999999</v>
      </c>
      <c r="AF96" s="196">
        <f t="shared" si="44"/>
        <v>10</v>
      </c>
      <c r="AG96" s="168" t="str">
        <f t="shared" si="38"/>
        <v>-</v>
      </c>
      <c r="AH96" s="168">
        <f t="shared" si="39"/>
        <v>22.315999999999999</v>
      </c>
      <c r="AI96" s="168" t="str">
        <f t="shared" si="40"/>
        <v>-</v>
      </c>
      <c r="AJ96" s="168" t="str">
        <f t="shared" si="41"/>
        <v>-</v>
      </c>
      <c r="AK96" s="198"/>
      <c r="AL96" s="837"/>
      <c r="AM96" s="790">
        <v>44959.440972222219</v>
      </c>
      <c r="AN96" s="789">
        <v>1</v>
      </c>
      <c r="AO96" s="789">
        <v>4</v>
      </c>
      <c r="AP96" s="789">
        <v>8</v>
      </c>
      <c r="AQ96" s="789">
        <v>184.78703899999999</v>
      </c>
      <c r="AR96" s="789">
        <v>180868</v>
      </c>
      <c r="AS96" s="789">
        <v>138263</v>
      </c>
      <c r="AT96" s="789">
        <v>22.318000000000001</v>
      </c>
      <c r="AV96" s="788">
        <v>44959.440972222219</v>
      </c>
      <c r="AW96" s="787">
        <v>1</v>
      </c>
      <c r="AX96" s="786">
        <v>4</v>
      </c>
      <c r="AY96" s="786">
        <v>8</v>
      </c>
      <c r="AZ96" s="863">
        <v>184.1</v>
      </c>
      <c r="BB96" s="793">
        <f t="shared" si="32"/>
        <v>48</v>
      </c>
      <c r="BC96" s="791">
        <f t="shared" si="33"/>
        <v>184.78703899999999</v>
      </c>
      <c r="BD96" s="814">
        <v>117</v>
      </c>
      <c r="BE96" s="793">
        <v>7</v>
      </c>
      <c r="BF96" s="819">
        <f t="shared" si="34"/>
        <v>-0.24226800000000001</v>
      </c>
      <c r="BH96" s="793">
        <f t="shared" si="35"/>
        <v>48</v>
      </c>
      <c r="BI96" s="807">
        <f t="shared" si="36"/>
        <v>184.1</v>
      </c>
      <c r="BJ96" s="814">
        <v>117</v>
      </c>
      <c r="BK96" s="793">
        <v>7</v>
      </c>
      <c r="BL96" s="807">
        <f t="shared" si="37"/>
        <v>3.4209999999999997E-2</v>
      </c>
      <c r="BQ96" s="797"/>
      <c r="BR96" s="791"/>
      <c r="BS96" s="791"/>
      <c r="BT96" s="791"/>
      <c r="CA96" s="809"/>
      <c r="CB96" s="803"/>
      <c r="CC96" s="804"/>
      <c r="CD96" s="791"/>
      <c r="CE96" s="791"/>
    </row>
    <row r="97" spans="2:83" x14ac:dyDescent="0.25">
      <c r="B97" s="307">
        <v>44959.45275462963</v>
      </c>
      <c r="C97" s="794">
        <v>853.83</v>
      </c>
      <c r="D97" s="492"/>
      <c r="E97" s="492"/>
      <c r="N97" s="477"/>
      <c r="O97" s="796">
        <v>44959</v>
      </c>
      <c r="P97" s="792">
        <v>0.45104166666666662</v>
      </c>
      <c r="Q97" s="794">
        <v>31.9</v>
      </c>
      <c r="R97" s="165" t="s">
        <v>21</v>
      </c>
      <c r="S97" s="794">
        <v>21.8</v>
      </c>
      <c r="T97" s="165" t="s">
        <v>56</v>
      </c>
      <c r="U97" s="196">
        <f t="shared" si="49"/>
        <v>10</v>
      </c>
      <c r="V97" s="168" t="str">
        <f t="shared" si="45"/>
        <v>-</v>
      </c>
      <c r="W97" s="168">
        <f t="shared" si="46"/>
        <v>21.8</v>
      </c>
      <c r="X97" s="168" t="str">
        <f t="shared" si="47"/>
        <v>-</v>
      </c>
      <c r="Y97" s="168" t="str">
        <f t="shared" si="48"/>
        <v>-</v>
      </c>
      <c r="AD97" s="608">
        <f t="shared" si="42"/>
        <v>44959.44027777778</v>
      </c>
      <c r="AE97" s="607">
        <f t="shared" si="43"/>
        <v>22.315999999999999</v>
      </c>
      <c r="AF97" s="196">
        <f t="shared" si="44"/>
        <v>10</v>
      </c>
      <c r="AG97" s="168" t="str">
        <f t="shared" si="38"/>
        <v>-</v>
      </c>
      <c r="AH97" s="168">
        <f t="shared" si="39"/>
        <v>22.315999999999999</v>
      </c>
      <c r="AI97" s="168" t="str">
        <f t="shared" si="40"/>
        <v>-</v>
      </c>
      <c r="AJ97" s="168" t="str">
        <f t="shared" si="41"/>
        <v>-</v>
      </c>
      <c r="AK97" s="198"/>
      <c r="AL97" s="837"/>
      <c r="AM97" s="790">
        <v>44959.441666666666</v>
      </c>
      <c r="AN97" s="789">
        <v>1</v>
      </c>
      <c r="AO97" s="789">
        <v>5</v>
      </c>
      <c r="AP97" s="789" t="s">
        <v>469</v>
      </c>
      <c r="AQ97" s="789">
        <v>216.04469</v>
      </c>
      <c r="AR97" s="789">
        <v>179974</v>
      </c>
      <c r="AS97" s="789">
        <v>138821</v>
      </c>
      <c r="AT97" s="789">
        <v>22.321000000000002</v>
      </c>
      <c r="AV97" s="788">
        <v>44959.441666666666</v>
      </c>
      <c r="AW97" s="787">
        <v>1</v>
      </c>
      <c r="AX97" s="786">
        <v>5</v>
      </c>
      <c r="AY97" s="786" t="s">
        <v>469</v>
      </c>
      <c r="AZ97" s="863">
        <v>229</v>
      </c>
      <c r="BB97" s="793" t="str">
        <f t="shared" si="32"/>
        <v>--</v>
      </c>
      <c r="BC97" s="791">
        <f t="shared" si="33"/>
        <v>216.04469</v>
      </c>
      <c r="BD97" s="814">
        <v>118</v>
      </c>
      <c r="BE97" s="793">
        <v>8</v>
      </c>
      <c r="BF97" s="819">
        <f t="shared" si="34"/>
        <v>-5.0809E-2</v>
      </c>
      <c r="BH97" s="793" t="str">
        <f t="shared" si="35"/>
        <v>--</v>
      </c>
      <c r="BI97" s="807">
        <f t="shared" si="36"/>
        <v>229</v>
      </c>
      <c r="BJ97" s="814">
        <v>118</v>
      </c>
      <c r="BK97" s="793">
        <v>8</v>
      </c>
      <c r="BL97" s="807">
        <f t="shared" si="37"/>
        <v>0.3725</v>
      </c>
      <c r="BQ97" s="797"/>
      <c r="BR97" s="791"/>
      <c r="BS97" s="791"/>
      <c r="BT97" s="791"/>
      <c r="CA97" s="809"/>
      <c r="CB97" s="803"/>
      <c r="CC97" s="804"/>
      <c r="CD97" s="791"/>
      <c r="CE97" s="791"/>
    </row>
    <row r="98" spans="2:83" x14ac:dyDescent="0.25">
      <c r="B98" s="307">
        <v>44959.453796296293</v>
      </c>
      <c r="C98" s="794">
        <v>853.82</v>
      </c>
      <c r="D98" s="492"/>
      <c r="E98" s="492"/>
      <c r="N98" s="477"/>
      <c r="O98" s="796">
        <v>44959</v>
      </c>
      <c r="P98" s="792">
        <v>0.45173611111111112</v>
      </c>
      <c r="Q98" s="794">
        <v>32</v>
      </c>
      <c r="R98" s="165" t="s">
        <v>21</v>
      </c>
      <c r="S98" s="794">
        <v>21.8</v>
      </c>
      <c r="T98" s="165" t="s">
        <v>56</v>
      </c>
      <c r="U98" s="196">
        <f t="shared" si="49"/>
        <v>10</v>
      </c>
      <c r="V98" s="168" t="str">
        <f t="shared" si="45"/>
        <v>-</v>
      </c>
      <c r="W98" s="168">
        <f t="shared" si="46"/>
        <v>21.8</v>
      </c>
      <c r="X98" s="168" t="str">
        <f t="shared" si="47"/>
        <v>-</v>
      </c>
      <c r="Y98" s="168" t="str">
        <f t="shared" si="48"/>
        <v>-</v>
      </c>
      <c r="AD98" s="608">
        <f t="shared" si="42"/>
        <v>44959.440972222219</v>
      </c>
      <c r="AE98" s="607">
        <f t="shared" si="43"/>
        <v>22.315000000000001</v>
      </c>
      <c r="AF98" s="196">
        <f t="shared" si="44"/>
        <v>10</v>
      </c>
      <c r="AG98" s="168" t="str">
        <f t="shared" si="38"/>
        <v>-</v>
      </c>
      <c r="AH98" s="168">
        <f t="shared" si="39"/>
        <v>22.315000000000001</v>
      </c>
      <c r="AI98" s="168" t="str">
        <f t="shared" si="40"/>
        <v>-</v>
      </c>
      <c r="AJ98" s="168" t="str">
        <f t="shared" si="41"/>
        <v>-</v>
      </c>
      <c r="AK98" s="198"/>
      <c r="AL98" s="837"/>
      <c r="AM98" s="790">
        <v>44959.442361111112</v>
      </c>
      <c r="AN98" s="789">
        <v>1</v>
      </c>
      <c r="AO98" s="789">
        <v>5</v>
      </c>
      <c r="AP98" s="789" t="s">
        <v>469</v>
      </c>
      <c r="AQ98" s="789">
        <v>230.814325</v>
      </c>
      <c r="AR98" s="789">
        <v>180868</v>
      </c>
      <c r="AS98" s="789">
        <v>138133</v>
      </c>
      <c r="AT98" s="789">
        <v>22.321999999999999</v>
      </c>
      <c r="AV98" s="788">
        <v>44959.442361111112</v>
      </c>
      <c r="AW98" s="787">
        <v>1</v>
      </c>
      <c r="AX98" s="786">
        <v>5</v>
      </c>
      <c r="AY98" s="786" t="s">
        <v>469</v>
      </c>
      <c r="AZ98" s="863">
        <v>228.2</v>
      </c>
      <c r="BB98" s="793" t="str">
        <f t="shared" si="32"/>
        <v>--</v>
      </c>
      <c r="BC98" s="791">
        <f t="shared" si="33"/>
        <v>230.814325</v>
      </c>
      <c r="BF98" s="819"/>
      <c r="BH98" s="793" t="str">
        <f t="shared" si="35"/>
        <v>--</v>
      </c>
      <c r="BI98" s="807">
        <f t="shared" si="36"/>
        <v>228.2</v>
      </c>
      <c r="BL98" s="807"/>
      <c r="BQ98" s="797"/>
      <c r="BR98" s="791"/>
      <c r="BS98" s="791"/>
      <c r="BT98" s="791"/>
      <c r="CA98" s="809"/>
      <c r="CB98" s="803"/>
      <c r="CC98" s="804"/>
      <c r="CD98" s="791"/>
      <c r="CE98" s="791"/>
    </row>
    <row r="99" spans="2:83" x14ac:dyDescent="0.25">
      <c r="B99" s="307">
        <v>44959.454837962963</v>
      </c>
      <c r="C99" s="794">
        <v>853.78</v>
      </c>
      <c r="D99" s="492"/>
      <c r="E99" s="492"/>
      <c r="N99" s="477"/>
      <c r="O99" s="796">
        <v>44959</v>
      </c>
      <c r="P99" s="792">
        <v>0.4524305555555555</v>
      </c>
      <c r="Q99" s="794">
        <v>32</v>
      </c>
      <c r="R99" s="165" t="s">
        <v>21</v>
      </c>
      <c r="S99" s="794">
        <v>21.75</v>
      </c>
      <c r="T99" s="165" t="s">
        <v>56</v>
      </c>
      <c r="U99" s="196">
        <f t="shared" si="49"/>
        <v>10</v>
      </c>
      <c r="V99" s="168" t="str">
        <f t="shared" si="45"/>
        <v>-</v>
      </c>
      <c r="W99" s="168">
        <f t="shared" si="46"/>
        <v>21.75</v>
      </c>
      <c r="X99" s="168" t="str">
        <f t="shared" si="47"/>
        <v>-</v>
      </c>
      <c r="Y99" s="168" t="str">
        <f t="shared" si="48"/>
        <v>-</v>
      </c>
      <c r="AD99" s="608">
        <f t="shared" si="42"/>
        <v>44959.440972222219</v>
      </c>
      <c r="AE99" s="607">
        <f t="shared" si="43"/>
        <v>22.318000000000001</v>
      </c>
      <c r="AF99" s="196">
        <f t="shared" si="44"/>
        <v>10</v>
      </c>
      <c r="AG99" s="168" t="str">
        <f t="shared" si="38"/>
        <v>-</v>
      </c>
      <c r="AH99" s="168">
        <f t="shared" si="39"/>
        <v>22.318000000000001</v>
      </c>
      <c r="AI99" s="168" t="str">
        <f t="shared" si="40"/>
        <v>-</v>
      </c>
      <c r="AJ99" s="168" t="str">
        <f t="shared" si="41"/>
        <v>-</v>
      </c>
      <c r="AK99" s="198"/>
      <c r="AL99" s="837"/>
      <c r="AM99" s="790">
        <v>44959.442361111112</v>
      </c>
      <c r="AN99" s="789">
        <v>1</v>
      </c>
      <c r="AO99" s="789">
        <v>5</v>
      </c>
      <c r="AP99" s="789" t="s">
        <v>469</v>
      </c>
      <c r="AQ99" s="789">
        <v>228.183144</v>
      </c>
      <c r="AR99" s="789">
        <v>179981</v>
      </c>
      <c r="AS99" s="789">
        <v>138811</v>
      </c>
      <c r="AT99" s="789">
        <v>22.321999999999999</v>
      </c>
      <c r="AV99" s="788">
        <v>44959.442361111112</v>
      </c>
      <c r="AW99" s="787">
        <v>1</v>
      </c>
      <c r="AX99" s="786">
        <v>5</v>
      </c>
      <c r="AY99" s="786" t="s">
        <v>469</v>
      </c>
      <c r="AZ99" s="863">
        <v>226.8</v>
      </c>
      <c r="BB99" s="793" t="str">
        <f t="shared" si="32"/>
        <v>--</v>
      </c>
      <c r="BC99" s="791">
        <f t="shared" si="33"/>
        <v>228.183144</v>
      </c>
      <c r="BF99" s="819"/>
      <c r="BH99" s="793" t="str">
        <f t="shared" si="35"/>
        <v>--</v>
      </c>
      <c r="BI99" s="807">
        <f t="shared" si="36"/>
        <v>226.8</v>
      </c>
      <c r="BL99" s="807"/>
      <c r="BQ99" s="797"/>
      <c r="BR99" s="791"/>
      <c r="BS99" s="791"/>
      <c r="BT99" s="791"/>
      <c r="CA99" s="809"/>
      <c r="CB99" s="803"/>
      <c r="CC99" s="804"/>
      <c r="CD99" s="791"/>
      <c r="CE99" s="791"/>
    </row>
    <row r="100" spans="2:83" x14ac:dyDescent="0.25">
      <c r="B100" s="307">
        <v>44959.455879629626</v>
      </c>
      <c r="C100" s="794">
        <v>853.77</v>
      </c>
      <c r="D100" s="492"/>
      <c r="E100" s="492"/>
      <c r="N100" s="477"/>
      <c r="O100" s="796">
        <v>44959</v>
      </c>
      <c r="P100" s="792">
        <v>0.453125</v>
      </c>
      <c r="Q100" s="794">
        <v>32</v>
      </c>
      <c r="R100" s="165" t="s">
        <v>21</v>
      </c>
      <c r="S100" s="794">
        <v>21.8</v>
      </c>
      <c r="T100" s="165" t="s">
        <v>56</v>
      </c>
      <c r="U100" s="196">
        <f t="shared" si="49"/>
        <v>10</v>
      </c>
      <c r="V100" s="168" t="str">
        <f t="shared" si="45"/>
        <v>-</v>
      </c>
      <c r="W100" s="168">
        <f t="shared" si="46"/>
        <v>21.8</v>
      </c>
      <c r="X100" s="168" t="str">
        <f t="shared" si="47"/>
        <v>-</v>
      </c>
      <c r="Y100" s="168" t="str">
        <f t="shared" si="48"/>
        <v>-</v>
      </c>
      <c r="AD100" s="608">
        <f t="shared" si="42"/>
        <v>44959.441666666666</v>
      </c>
      <c r="AE100" s="607">
        <f t="shared" si="43"/>
        <v>22.321000000000002</v>
      </c>
      <c r="AF100" s="196">
        <f t="shared" si="44"/>
        <v>10</v>
      </c>
      <c r="AG100" s="168" t="str">
        <f t="shared" si="38"/>
        <v>-</v>
      </c>
      <c r="AH100" s="168">
        <f t="shared" si="39"/>
        <v>22.321000000000002</v>
      </c>
      <c r="AI100" s="168" t="str">
        <f t="shared" si="40"/>
        <v>-</v>
      </c>
      <c r="AJ100" s="168" t="str">
        <f t="shared" si="41"/>
        <v>-</v>
      </c>
      <c r="AK100" s="198"/>
      <c r="AL100" s="837"/>
      <c r="AM100" s="790">
        <v>44959.443055555559</v>
      </c>
      <c r="AN100" s="789">
        <v>1</v>
      </c>
      <c r="AO100" s="789">
        <v>5</v>
      </c>
      <c r="AP100" s="789" t="s">
        <v>469</v>
      </c>
      <c r="AQ100" s="789">
        <v>227.057558</v>
      </c>
      <c r="AR100" s="789">
        <v>180864</v>
      </c>
      <c r="AS100" s="789">
        <v>138137</v>
      </c>
      <c r="AT100" s="789">
        <v>22.323</v>
      </c>
      <c r="AV100" s="788">
        <v>44959.443055555559</v>
      </c>
      <c r="AW100" s="787">
        <v>1</v>
      </c>
      <c r="AX100" s="786">
        <v>5</v>
      </c>
      <c r="AY100" s="786" t="s">
        <v>469</v>
      </c>
      <c r="AZ100" s="863">
        <v>226.8</v>
      </c>
      <c r="BB100" s="793" t="str">
        <f t="shared" si="32"/>
        <v>--</v>
      </c>
      <c r="BC100" s="791">
        <f t="shared" si="33"/>
        <v>227.057558</v>
      </c>
      <c r="BF100" s="819"/>
      <c r="BH100" s="793" t="str">
        <f t="shared" si="35"/>
        <v>--</v>
      </c>
      <c r="BI100" s="807">
        <f t="shared" si="36"/>
        <v>226.8</v>
      </c>
      <c r="BL100" s="807"/>
      <c r="BQ100" s="797"/>
      <c r="BR100" s="791"/>
      <c r="BS100" s="791"/>
      <c r="BT100" s="791"/>
      <c r="CA100" s="809"/>
      <c r="CB100" s="803"/>
      <c r="CC100" s="804"/>
      <c r="CD100" s="791"/>
      <c r="CE100" s="791"/>
    </row>
    <row r="101" spans="2:83" x14ac:dyDescent="0.25">
      <c r="B101" s="307">
        <v>44959.456921296296</v>
      </c>
      <c r="C101" s="794">
        <v>853.74</v>
      </c>
      <c r="D101" s="492"/>
      <c r="E101" s="492"/>
      <c r="N101" s="477"/>
      <c r="O101" s="796">
        <v>44959</v>
      </c>
      <c r="P101" s="792">
        <v>0.4538194444444445</v>
      </c>
      <c r="Q101" s="794">
        <v>32</v>
      </c>
      <c r="R101" s="165" t="s">
        <v>21</v>
      </c>
      <c r="S101" s="794">
        <v>21.75</v>
      </c>
      <c r="T101" s="165" t="s">
        <v>56</v>
      </c>
      <c r="U101" s="196">
        <f t="shared" si="49"/>
        <v>10</v>
      </c>
      <c r="V101" s="168" t="str">
        <f t="shared" si="45"/>
        <v>-</v>
      </c>
      <c r="W101" s="168">
        <f t="shared" si="46"/>
        <v>21.75</v>
      </c>
      <c r="X101" s="168" t="str">
        <f t="shared" si="47"/>
        <v>-</v>
      </c>
      <c r="Y101" s="168" t="str">
        <f t="shared" si="48"/>
        <v>-</v>
      </c>
      <c r="AD101" s="608">
        <f t="shared" si="42"/>
        <v>44959.442361111112</v>
      </c>
      <c r="AE101" s="607">
        <f t="shared" si="43"/>
        <v>22.321999999999999</v>
      </c>
      <c r="AF101" s="196">
        <f t="shared" si="44"/>
        <v>10</v>
      </c>
      <c r="AG101" s="168" t="str">
        <f t="shared" si="38"/>
        <v>-</v>
      </c>
      <c r="AH101" s="168">
        <f t="shared" si="39"/>
        <v>22.321999999999999</v>
      </c>
      <c r="AI101" s="168" t="str">
        <f t="shared" si="40"/>
        <v>-</v>
      </c>
      <c r="AJ101" s="168" t="str">
        <f t="shared" si="41"/>
        <v>-</v>
      </c>
      <c r="AK101" s="198"/>
      <c r="AL101" s="837"/>
      <c r="AM101" s="790">
        <v>44959.443055555559</v>
      </c>
      <c r="AN101" s="789">
        <v>1</v>
      </c>
      <c r="AO101" s="789">
        <v>5</v>
      </c>
      <c r="AP101" s="789" t="s">
        <v>469</v>
      </c>
      <c r="AQ101" s="789">
        <v>226.73129</v>
      </c>
      <c r="AR101" s="789">
        <v>179987</v>
      </c>
      <c r="AS101" s="789">
        <v>138814</v>
      </c>
      <c r="AT101" s="789">
        <v>22.326000000000001</v>
      </c>
      <c r="AV101" s="788">
        <v>44959.443055555559</v>
      </c>
      <c r="AW101" s="787">
        <v>1</v>
      </c>
      <c r="AX101" s="786">
        <v>5</v>
      </c>
      <c r="AY101" s="786" t="s">
        <v>469</v>
      </c>
      <c r="AZ101" s="863">
        <v>226.9</v>
      </c>
      <c r="BB101" s="793" t="str">
        <f t="shared" si="32"/>
        <v>--</v>
      </c>
      <c r="BC101" s="791">
        <f t="shared" si="33"/>
        <v>226.73129</v>
      </c>
      <c r="BF101" s="819"/>
      <c r="BH101" s="793" t="str">
        <f t="shared" si="35"/>
        <v>--</v>
      </c>
      <c r="BI101" s="807">
        <f t="shared" si="36"/>
        <v>226.9</v>
      </c>
      <c r="BL101" s="807"/>
      <c r="BQ101" s="797"/>
      <c r="BR101" s="791"/>
      <c r="BS101" s="791"/>
      <c r="BT101" s="791"/>
      <c r="CA101" s="809"/>
      <c r="CB101" s="803"/>
      <c r="CC101" s="804"/>
      <c r="CD101" s="791"/>
      <c r="CE101" s="791"/>
    </row>
    <row r="102" spans="2:83" x14ac:dyDescent="0.25">
      <c r="B102" s="307">
        <v>44959.457962962966</v>
      </c>
      <c r="C102" s="794">
        <v>853.71</v>
      </c>
      <c r="D102" s="492"/>
      <c r="E102" s="492"/>
      <c r="N102" s="477"/>
      <c r="O102" s="796">
        <v>44959</v>
      </c>
      <c r="P102" s="792">
        <v>0.45451388888888888</v>
      </c>
      <c r="Q102" s="794">
        <v>32.1</v>
      </c>
      <c r="R102" s="165" t="s">
        <v>21</v>
      </c>
      <c r="S102" s="794">
        <v>21.75</v>
      </c>
      <c r="T102" s="165" t="s">
        <v>56</v>
      </c>
      <c r="U102" s="196">
        <f t="shared" si="49"/>
        <v>10</v>
      </c>
      <c r="V102" s="168" t="str">
        <f t="shared" si="45"/>
        <v>-</v>
      </c>
      <c r="W102" s="168">
        <f t="shared" si="46"/>
        <v>21.75</v>
      </c>
      <c r="X102" s="168" t="str">
        <f t="shared" si="47"/>
        <v>-</v>
      </c>
      <c r="Y102" s="168" t="str">
        <f t="shared" si="48"/>
        <v>-</v>
      </c>
      <c r="AD102" s="608">
        <f t="shared" si="42"/>
        <v>44959.442361111112</v>
      </c>
      <c r="AE102" s="607">
        <f t="shared" si="43"/>
        <v>22.321999999999999</v>
      </c>
      <c r="AF102" s="196">
        <f t="shared" si="44"/>
        <v>10</v>
      </c>
      <c r="AG102" s="168" t="str">
        <f t="shared" si="38"/>
        <v>-</v>
      </c>
      <c r="AH102" s="168">
        <f t="shared" si="39"/>
        <v>22.321999999999999</v>
      </c>
      <c r="AI102" s="168" t="str">
        <f t="shared" si="40"/>
        <v>-</v>
      </c>
      <c r="AJ102" s="168" t="str">
        <f t="shared" si="41"/>
        <v>-</v>
      </c>
      <c r="AK102" s="198"/>
      <c r="AL102" s="837"/>
      <c r="AM102" s="790">
        <v>44959.443749999999</v>
      </c>
      <c r="AN102" s="789">
        <v>1</v>
      </c>
      <c r="AO102" s="789">
        <v>5</v>
      </c>
      <c r="AP102" s="789" t="s">
        <v>469</v>
      </c>
      <c r="AQ102" s="789">
        <v>227.14662999999999</v>
      </c>
      <c r="AR102" s="789">
        <v>180872</v>
      </c>
      <c r="AS102" s="789">
        <v>138141</v>
      </c>
      <c r="AT102" s="789">
        <v>22.327999999999999</v>
      </c>
      <c r="AV102" s="788">
        <v>44959.443749999999</v>
      </c>
      <c r="AW102" s="787">
        <v>1</v>
      </c>
      <c r="AX102" s="786">
        <v>5</v>
      </c>
      <c r="AY102" s="786" t="s">
        <v>469</v>
      </c>
      <c r="AZ102" s="863">
        <v>226.1</v>
      </c>
      <c r="BB102" s="793" t="str">
        <f t="shared" si="32"/>
        <v>--</v>
      </c>
      <c r="BC102" s="791">
        <f t="shared" si="33"/>
        <v>227.14662999999999</v>
      </c>
      <c r="BF102" s="819"/>
      <c r="BH102" s="793" t="str">
        <f t="shared" si="35"/>
        <v>--</v>
      </c>
      <c r="BI102" s="807">
        <f t="shared" si="36"/>
        <v>226.1</v>
      </c>
      <c r="BL102" s="807"/>
      <c r="BQ102" s="797"/>
      <c r="BR102" s="791"/>
      <c r="BS102" s="791"/>
      <c r="BT102" s="791"/>
      <c r="CA102" s="809"/>
      <c r="CB102" s="803"/>
      <c r="CC102" s="804"/>
      <c r="CD102" s="791"/>
      <c r="CE102" s="791"/>
    </row>
    <row r="103" spans="2:83" x14ac:dyDescent="0.25">
      <c r="B103" s="307">
        <v>44959.459004629629</v>
      </c>
      <c r="C103" s="794">
        <v>853.72</v>
      </c>
      <c r="D103" s="492"/>
      <c r="E103" s="492"/>
      <c r="F103" s="169"/>
      <c r="N103" s="477"/>
      <c r="O103" s="796">
        <v>44959</v>
      </c>
      <c r="P103" s="792">
        <v>0.45520833333333338</v>
      </c>
      <c r="Q103" s="794">
        <v>32</v>
      </c>
      <c r="R103" s="165" t="s">
        <v>21</v>
      </c>
      <c r="S103" s="794">
        <v>21.8</v>
      </c>
      <c r="T103" s="165" t="s">
        <v>56</v>
      </c>
      <c r="U103" s="196">
        <f t="shared" si="49"/>
        <v>10</v>
      </c>
      <c r="V103" s="168" t="str">
        <f t="shared" si="45"/>
        <v>-</v>
      </c>
      <c r="W103" s="168">
        <f t="shared" si="46"/>
        <v>21.8</v>
      </c>
      <c r="X103" s="168" t="str">
        <f t="shared" si="47"/>
        <v>-</v>
      </c>
      <c r="Y103" s="168" t="str">
        <f t="shared" si="48"/>
        <v>-</v>
      </c>
      <c r="AD103" s="608">
        <f t="shared" si="42"/>
        <v>44959.443055555559</v>
      </c>
      <c r="AE103" s="607">
        <f t="shared" si="43"/>
        <v>22.323</v>
      </c>
      <c r="AF103" s="196">
        <f t="shared" si="44"/>
        <v>10</v>
      </c>
      <c r="AG103" s="168" t="str">
        <f t="shared" si="38"/>
        <v>-</v>
      </c>
      <c r="AH103" s="168">
        <f t="shared" si="39"/>
        <v>22.323</v>
      </c>
      <c r="AI103" s="168" t="str">
        <f t="shared" si="40"/>
        <v>-</v>
      </c>
      <c r="AJ103" s="168" t="str">
        <f t="shared" si="41"/>
        <v>-</v>
      </c>
      <c r="AK103" s="198"/>
      <c r="AL103" s="837"/>
      <c r="AM103" s="790">
        <v>44959.443749999999</v>
      </c>
      <c r="AN103" s="789">
        <v>1</v>
      </c>
      <c r="AO103" s="789">
        <v>5</v>
      </c>
      <c r="AP103" s="789" t="s">
        <v>469</v>
      </c>
      <c r="AQ103" s="789">
        <v>226.75706600000001</v>
      </c>
      <c r="AR103" s="789">
        <v>179987</v>
      </c>
      <c r="AS103" s="789">
        <v>138812</v>
      </c>
      <c r="AT103" s="789">
        <v>22.33</v>
      </c>
      <c r="AV103" s="788">
        <v>44959.443749999999</v>
      </c>
      <c r="AW103" s="787">
        <v>1</v>
      </c>
      <c r="AX103" s="786">
        <v>5</v>
      </c>
      <c r="AY103" s="786" t="s">
        <v>469</v>
      </c>
      <c r="AZ103" s="863">
        <v>226.7</v>
      </c>
      <c r="BB103" s="793" t="str">
        <f t="shared" si="32"/>
        <v>--</v>
      </c>
      <c r="BC103" s="791">
        <f t="shared" si="33"/>
        <v>226.75706600000001</v>
      </c>
      <c r="BF103" s="819"/>
      <c r="BH103" s="793" t="str">
        <f t="shared" si="35"/>
        <v>--</v>
      </c>
      <c r="BI103" s="807">
        <f t="shared" si="36"/>
        <v>226.7</v>
      </c>
      <c r="BL103" s="807"/>
      <c r="BQ103" s="797"/>
      <c r="BR103" s="791"/>
      <c r="BS103" s="791"/>
      <c r="BT103" s="791"/>
      <c r="CA103" s="809"/>
      <c r="CB103" s="803"/>
      <c r="CC103" s="804"/>
      <c r="CD103" s="791"/>
      <c r="CE103" s="791"/>
    </row>
    <row r="104" spans="2:83" x14ac:dyDescent="0.25">
      <c r="B104" s="307">
        <v>44959.460046296299</v>
      </c>
      <c r="C104" s="794">
        <v>853.72</v>
      </c>
      <c r="D104" s="492"/>
      <c r="E104" s="492"/>
      <c r="F104" s="169"/>
      <c r="N104" s="477"/>
      <c r="O104" s="796">
        <v>44959</v>
      </c>
      <c r="P104" s="792">
        <v>0.45590277777777777</v>
      </c>
      <c r="Q104" s="794">
        <v>32</v>
      </c>
      <c r="R104" s="165" t="s">
        <v>21</v>
      </c>
      <c r="S104" s="794">
        <v>21.75</v>
      </c>
      <c r="T104" s="165" t="s">
        <v>56</v>
      </c>
      <c r="U104" s="196">
        <f t="shared" si="49"/>
        <v>10</v>
      </c>
      <c r="V104" s="168" t="str">
        <f t="shared" si="45"/>
        <v>-</v>
      </c>
      <c r="W104" s="168">
        <f t="shared" si="46"/>
        <v>21.75</v>
      </c>
      <c r="X104" s="168" t="str">
        <f t="shared" si="47"/>
        <v>-</v>
      </c>
      <c r="Y104" s="168" t="str">
        <f t="shared" si="48"/>
        <v>-</v>
      </c>
      <c r="AD104" s="608">
        <f t="shared" si="42"/>
        <v>44959.443055555559</v>
      </c>
      <c r="AE104" s="607">
        <f t="shared" si="43"/>
        <v>22.326000000000001</v>
      </c>
      <c r="AF104" s="196">
        <f t="shared" si="44"/>
        <v>10</v>
      </c>
      <c r="AG104" s="168" t="str">
        <f t="shared" si="38"/>
        <v>-</v>
      </c>
      <c r="AH104" s="168">
        <f t="shared" si="39"/>
        <v>22.326000000000001</v>
      </c>
      <c r="AI104" s="168" t="str">
        <f t="shared" si="40"/>
        <v>-</v>
      </c>
      <c r="AJ104" s="168" t="str">
        <f t="shared" si="41"/>
        <v>-</v>
      </c>
      <c r="AK104" s="198"/>
      <c r="AL104" s="837"/>
      <c r="AM104" s="790">
        <v>44959.444444444445</v>
      </c>
      <c r="AN104" s="789">
        <v>1</v>
      </c>
      <c r="AO104" s="789">
        <v>5</v>
      </c>
      <c r="AP104" s="789">
        <v>0</v>
      </c>
      <c r="AQ104" s="789">
        <v>226.271435</v>
      </c>
      <c r="AR104" s="789">
        <v>180873</v>
      </c>
      <c r="AS104" s="789">
        <v>138145</v>
      </c>
      <c r="AT104" s="789">
        <v>22.331</v>
      </c>
      <c r="AV104" s="788">
        <v>44959.444444444445</v>
      </c>
      <c r="AW104" s="787">
        <v>1</v>
      </c>
      <c r="AX104" s="786">
        <v>5</v>
      </c>
      <c r="AY104" s="786">
        <v>0</v>
      </c>
      <c r="AZ104" s="863">
        <v>226.4</v>
      </c>
      <c r="BB104" s="793">
        <f t="shared" si="32"/>
        <v>50</v>
      </c>
      <c r="BC104" s="791">
        <f t="shared" si="33"/>
        <v>226.271435</v>
      </c>
      <c r="BF104" s="819"/>
      <c r="BH104" s="793">
        <f t="shared" si="35"/>
        <v>50</v>
      </c>
      <c r="BI104" s="807">
        <f t="shared" si="36"/>
        <v>226.4</v>
      </c>
      <c r="BL104" s="807"/>
      <c r="BQ104" s="797"/>
      <c r="BR104" s="791"/>
      <c r="BS104" s="791"/>
      <c r="BT104" s="791"/>
      <c r="CA104" s="809"/>
      <c r="CB104" s="803"/>
      <c r="CC104" s="804"/>
      <c r="CD104" s="791"/>
      <c r="CE104" s="791"/>
    </row>
    <row r="105" spans="2:83" x14ac:dyDescent="0.25">
      <c r="B105" s="307">
        <v>44959.461087962962</v>
      </c>
      <c r="C105" s="794">
        <v>853.71</v>
      </c>
      <c r="D105" s="492"/>
      <c r="E105" s="492"/>
      <c r="F105" s="169"/>
      <c r="N105" s="477"/>
      <c r="O105" s="796">
        <v>44959</v>
      </c>
      <c r="P105" s="792">
        <v>0.45659722222222227</v>
      </c>
      <c r="Q105" s="794">
        <v>32.1</v>
      </c>
      <c r="R105" s="165" t="s">
        <v>21</v>
      </c>
      <c r="S105" s="794">
        <v>21.75</v>
      </c>
      <c r="T105" s="165" t="s">
        <v>56</v>
      </c>
      <c r="U105" s="196">
        <f t="shared" si="49"/>
        <v>10</v>
      </c>
      <c r="V105" s="168" t="str">
        <f t="shared" si="45"/>
        <v>-</v>
      </c>
      <c r="W105" s="168">
        <f t="shared" si="46"/>
        <v>21.75</v>
      </c>
      <c r="X105" s="168" t="str">
        <f t="shared" si="47"/>
        <v>-</v>
      </c>
      <c r="Y105" s="168" t="str">
        <f t="shared" si="48"/>
        <v>-</v>
      </c>
      <c r="AD105" s="608">
        <f t="shared" si="42"/>
        <v>44959.443749999999</v>
      </c>
      <c r="AE105" s="607">
        <f t="shared" si="43"/>
        <v>22.327999999999999</v>
      </c>
      <c r="AF105" s="196">
        <f t="shared" si="44"/>
        <v>10</v>
      </c>
      <c r="AG105" s="168" t="str">
        <f t="shared" si="38"/>
        <v>-</v>
      </c>
      <c r="AH105" s="168">
        <f t="shared" si="39"/>
        <v>22.327999999999999</v>
      </c>
      <c r="AI105" s="168" t="str">
        <f t="shared" si="40"/>
        <v>-</v>
      </c>
      <c r="AJ105" s="168" t="str">
        <f t="shared" si="41"/>
        <v>-</v>
      </c>
      <c r="AK105" s="198"/>
      <c r="AL105" s="837"/>
      <c r="AM105" s="790">
        <v>44959.445138888892</v>
      </c>
      <c r="AN105" s="789">
        <v>1</v>
      </c>
      <c r="AO105" s="789">
        <v>5</v>
      </c>
      <c r="AP105" s="789">
        <v>1</v>
      </c>
      <c r="AQ105" s="789">
        <v>226.036575</v>
      </c>
      <c r="AR105" s="789">
        <v>179991</v>
      </c>
      <c r="AS105" s="789">
        <v>138814</v>
      </c>
      <c r="AT105" s="789">
        <v>22.331</v>
      </c>
      <c r="AV105" s="788">
        <v>44959.445138888892</v>
      </c>
      <c r="AW105" s="787">
        <v>1</v>
      </c>
      <c r="AX105" s="786">
        <v>5</v>
      </c>
      <c r="AY105" s="786">
        <v>1</v>
      </c>
      <c r="AZ105" s="863">
        <v>225.6</v>
      </c>
      <c r="BB105" s="793">
        <f t="shared" si="32"/>
        <v>51</v>
      </c>
      <c r="BC105" s="791">
        <f t="shared" si="33"/>
        <v>226.036575</v>
      </c>
      <c r="BF105" s="819"/>
      <c r="BH105" s="793">
        <f t="shared" si="35"/>
        <v>51</v>
      </c>
      <c r="BI105" s="807">
        <f t="shared" si="36"/>
        <v>225.6</v>
      </c>
      <c r="BL105" s="807"/>
      <c r="BQ105" s="797"/>
      <c r="BR105" s="791"/>
      <c r="BS105" s="791"/>
      <c r="BT105" s="791"/>
      <c r="CA105" s="809"/>
      <c r="CB105" s="803"/>
      <c r="CC105" s="804"/>
      <c r="CD105" s="791"/>
      <c r="CE105" s="791"/>
    </row>
    <row r="106" spans="2:83" x14ac:dyDescent="0.25">
      <c r="B106" s="307">
        <v>44959.462129629632</v>
      </c>
      <c r="C106" s="794">
        <v>853.66</v>
      </c>
      <c r="D106" s="492"/>
      <c r="E106" s="492"/>
      <c r="F106" s="169"/>
      <c r="N106" s="477"/>
      <c r="O106" s="796">
        <v>44959</v>
      </c>
      <c r="P106" s="792">
        <v>0.45729166666666665</v>
      </c>
      <c r="Q106" s="794">
        <v>31.9</v>
      </c>
      <c r="R106" s="165" t="s">
        <v>21</v>
      </c>
      <c r="S106" s="794">
        <v>21.75</v>
      </c>
      <c r="T106" s="165" t="s">
        <v>56</v>
      </c>
      <c r="U106" s="196">
        <f t="shared" si="49"/>
        <v>10</v>
      </c>
      <c r="V106" s="168" t="str">
        <f t="shared" si="45"/>
        <v>-</v>
      </c>
      <c r="W106" s="168">
        <f t="shared" si="46"/>
        <v>21.75</v>
      </c>
      <c r="X106" s="168" t="str">
        <f t="shared" si="47"/>
        <v>-</v>
      </c>
      <c r="Y106" s="168" t="str">
        <f t="shared" si="48"/>
        <v>-</v>
      </c>
      <c r="AD106" s="608">
        <f t="shared" si="42"/>
        <v>44959.443749999999</v>
      </c>
      <c r="AE106" s="607">
        <f t="shared" si="43"/>
        <v>22.33</v>
      </c>
      <c r="AF106" s="196">
        <f t="shared" si="44"/>
        <v>10</v>
      </c>
      <c r="AG106" s="168" t="str">
        <f t="shared" si="38"/>
        <v>-</v>
      </c>
      <c r="AH106" s="168">
        <f t="shared" si="39"/>
        <v>22.33</v>
      </c>
      <c r="AI106" s="168" t="str">
        <f t="shared" si="40"/>
        <v>-</v>
      </c>
      <c r="AJ106" s="168" t="str">
        <f t="shared" si="41"/>
        <v>-</v>
      </c>
      <c r="AK106" s="198"/>
      <c r="AL106" s="837"/>
      <c r="AM106" s="790">
        <v>44959.445138888892</v>
      </c>
      <c r="AN106" s="789">
        <v>1</v>
      </c>
      <c r="AO106" s="789">
        <v>5</v>
      </c>
      <c r="AP106" s="789">
        <v>2</v>
      </c>
      <c r="AQ106" s="789">
        <v>225.850675</v>
      </c>
      <c r="AR106" s="789">
        <v>180858</v>
      </c>
      <c r="AS106" s="789">
        <v>138135</v>
      </c>
      <c r="AT106" s="789">
        <v>22.332000000000001</v>
      </c>
      <c r="AV106" s="788">
        <v>44959.445833333331</v>
      </c>
      <c r="AW106" s="787">
        <v>1</v>
      </c>
      <c r="AX106" s="786">
        <v>5</v>
      </c>
      <c r="AY106" s="786">
        <v>2</v>
      </c>
      <c r="AZ106" s="863">
        <v>226.1</v>
      </c>
      <c r="BB106" s="793">
        <f t="shared" si="32"/>
        <v>52</v>
      </c>
      <c r="BC106" s="791">
        <f t="shared" si="33"/>
        <v>225.850675</v>
      </c>
      <c r="BF106" s="819"/>
      <c r="BH106" s="793">
        <f t="shared" si="35"/>
        <v>52</v>
      </c>
      <c r="BI106" s="807">
        <f t="shared" si="36"/>
        <v>226.1</v>
      </c>
      <c r="BL106" s="807"/>
      <c r="BQ106" s="797"/>
      <c r="BR106" s="791"/>
      <c r="BS106" s="791"/>
      <c r="BT106" s="791"/>
      <c r="CA106" s="809"/>
      <c r="CB106" s="803"/>
      <c r="CC106" s="804"/>
      <c r="CD106" s="791"/>
      <c r="CE106" s="791"/>
    </row>
    <row r="107" spans="2:83" x14ac:dyDescent="0.25">
      <c r="B107" s="307">
        <v>44959.463171296295</v>
      </c>
      <c r="C107" s="794">
        <v>853.63</v>
      </c>
      <c r="D107" s="492"/>
      <c r="E107" s="492"/>
      <c r="F107" s="169"/>
      <c r="N107" s="477"/>
      <c r="O107" s="796">
        <v>44959</v>
      </c>
      <c r="P107" s="792">
        <v>0.45798611111111115</v>
      </c>
      <c r="Q107" s="794">
        <v>32.1</v>
      </c>
      <c r="R107" s="165" t="s">
        <v>21</v>
      </c>
      <c r="S107" s="794">
        <v>21.75</v>
      </c>
      <c r="T107" s="165" t="s">
        <v>56</v>
      </c>
      <c r="U107" s="196">
        <f t="shared" si="49"/>
        <v>10</v>
      </c>
      <c r="V107" s="168" t="str">
        <f t="shared" si="45"/>
        <v>-</v>
      </c>
      <c r="W107" s="168">
        <f t="shared" si="46"/>
        <v>21.75</v>
      </c>
      <c r="X107" s="168" t="str">
        <f t="shared" si="47"/>
        <v>-</v>
      </c>
      <c r="Y107" s="168" t="str">
        <f t="shared" si="48"/>
        <v>-</v>
      </c>
      <c r="AD107" s="608">
        <f t="shared" si="42"/>
        <v>44959.444444444445</v>
      </c>
      <c r="AE107" s="607">
        <f t="shared" si="43"/>
        <v>22.331</v>
      </c>
      <c r="AF107" s="196">
        <f t="shared" si="44"/>
        <v>10</v>
      </c>
      <c r="AG107" s="168" t="str">
        <f t="shared" si="38"/>
        <v>-</v>
      </c>
      <c r="AH107" s="168">
        <f t="shared" si="39"/>
        <v>22.331</v>
      </c>
      <c r="AI107" s="168" t="str">
        <f t="shared" si="40"/>
        <v>-</v>
      </c>
      <c r="AJ107" s="168" t="str">
        <f t="shared" si="41"/>
        <v>-</v>
      </c>
      <c r="AK107" s="198"/>
      <c r="AL107" s="837"/>
      <c r="AM107" s="790">
        <v>44959.445833333331</v>
      </c>
      <c r="AN107" s="789">
        <v>1</v>
      </c>
      <c r="AO107" s="789">
        <v>5</v>
      </c>
      <c r="AP107" s="789">
        <v>3</v>
      </c>
      <c r="AQ107" s="789">
        <v>225.74927</v>
      </c>
      <c r="AR107" s="789">
        <v>179981</v>
      </c>
      <c r="AS107" s="789">
        <v>138806</v>
      </c>
      <c r="AT107" s="789">
        <v>22.332000000000001</v>
      </c>
      <c r="AV107" s="788">
        <v>44959.445833333331</v>
      </c>
      <c r="AW107" s="787">
        <v>1</v>
      </c>
      <c r="AX107" s="786">
        <v>5</v>
      </c>
      <c r="AY107" s="786">
        <v>3</v>
      </c>
      <c r="AZ107" s="863">
        <v>225.4</v>
      </c>
      <c r="BB107" s="793">
        <f t="shared" si="32"/>
        <v>53</v>
      </c>
      <c r="BC107" s="791">
        <f t="shared" si="33"/>
        <v>225.74927</v>
      </c>
      <c r="BF107" s="819"/>
      <c r="BH107" s="793">
        <f t="shared" si="35"/>
        <v>53</v>
      </c>
      <c r="BI107" s="807">
        <f t="shared" si="36"/>
        <v>225.4</v>
      </c>
      <c r="BL107" s="807"/>
      <c r="BQ107" s="797"/>
      <c r="BR107" s="791"/>
      <c r="BS107" s="791"/>
      <c r="BT107" s="791"/>
      <c r="CA107" s="809"/>
      <c r="CB107" s="803"/>
      <c r="CC107" s="804"/>
      <c r="CD107" s="791"/>
      <c r="CE107" s="791"/>
    </row>
    <row r="108" spans="2:83" x14ac:dyDescent="0.25">
      <c r="B108" s="307">
        <v>44959.464212962965</v>
      </c>
      <c r="C108" s="794">
        <v>853.6</v>
      </c>
      <c r="D108" s="492"/>
      <c r="E108" s="492"/>
      <c r="F108" s="169"/>
      <c r="N108" s="477"/>
      <c r="O108" s="796">
        <v>44959</v>
      </c>
      <c r="P108" s="792">
        <v>0.45868055555555554</v>
      </c>
      <c r="Q108" s="794">
        <v>32.5</v>
      </c>
      <c r="R108" s="165" t="s">
        <v>21</v>
      </c>
      <c r="S108" s="794">
        <v>21.7</v>
      </c>
      <c r="T108" s="165" t="s">
        <v>56</v>
      </c>
      <c r="U108" s="196">
        <f t="shared" si="49"/>
        <v>11</v>
      </c>
      <c r="V108" s="168" t="str">
        <f t="shared" si="45"/>
        <v>-</v>
      </c>
      <c r="W108" s="168" t="str">
        <f t="shared" si="46"/>
        <v>-</v>
      </c>
      <c r="X108" s="168">
        <f t="shared" si="47"/>
        <v>21.7</v>
      </c>
      <c r="Y108" s="168" t="str">
        <f t="shared" si="48"/>
        <v>-</v>
      </c>
      <c r="AD108" s="608">
        <f t="shared" si="42"/>
        <v>44959.445138888892</v>
      </c>
      <c r="AE108" s="607">
        <f t="shared" si="43"/>
        <v>22.331</v>
      </c>
      <c r="AF108" s="196">
        <f t="shared" si="44"/>
        <v>10</v>
      </c>
      <c r="AG108" s="168" t="str">
        <f t="shared" si="38"/>
        <v>-</v>
      </c>
      <c r="AH108" s="168">
        <f t="shared" si="39"/>
        <v>22.331</v>
      </c>
      <c r="AI108" s="168" t="str">
        <f t="shared" si="40"/>
        <v>-</v>
      </c>
      <c r="AJ108" s="168" t="str">
        <f t="shared" si="41"/>
        <v>-</v>
      </c>
      <c r="AK108" s="198"/>
      <c r="AL108" s="837"/>
      <c r="AM108" s="790">
        <v>44959.446527777778</v>
      </c>
      <c r="AN108" s="789">
        <v>1</v>
      </c>
      <c r="AO108" s="789">
        <v>5</v>
      </c>
      <c r="AP108" s="789">
        <v>4</v>
      </c>
      <c r="AQ108" s="789">
        <v>225.856629</v>
      </c>
      <c r="AR108" s="789">
        <v>180861</v>
      </c>
      <c r="AS108" s="789">
        <v>138137</v>
      </c>
      <c r="AT108" s="789">
        <v>22.332000000000001</v>
      </c>
      <c r="AV108" s="788">
        <v>44959.446527777778</v>
      </c>
      <c r="AW108" s="787">
        <v>1</v>
      </c>
      <c r="AX108" s="786">
        <v>5</v>
      </c>
      <c r="AY108" s="786">
        <v>4</v>
      </c>
      <c r="AZ108" s="863">
        <v>225.4</v>
      </c>
      <c r="BB108" s="793">
        <f t="shared" si="32"/>
        <v>54</v>
      </c>
      <c r="BC108" s="791">
        <f t="shared" si="33"/>
        <v>225.856629</v>
      </c>
      <c r="BF108" s="819"/>
      <c r="BH108" s="793">
        <f t="shared" si="35"/>
        <v>54</v>
      </c>
      <c r="BI108" s="807">
        <f t="shared" si="36"/>
        <v>225.4</v>
      </c>
      <c r="BL108" s="807"/>
      <c r="BQ108" s="797"/>
      <c r="BR108" s="791"/>
      <c r="BS108" s="791"/>
      <c r="BT108" s="791"/>
      <c r="CA108" s="809"/>
      <c r="CB108" s="803"/>
      <c r="CC108" s="804"/>
      <c r="CD108" s="791"/>
      <c r="CE108" s="791"/>
    </row>
    <row r="109" spans="2:83" x14ac:dyDescent="0.25">
      <c r="B109" s="307">
        <v>44959.465254629627</v>
      </c>
      <c r="C109" s="794">
        <v>853.56</v>
      </c>
      <c r="D109" s="492"/>
      <c r="E109" s="492"/>
      <c r="F109" s="169"/>
      <c r="N109" s="477"/>
      <c r="O109" s="796">
        <v>44959</v>
      </c>
      <c r="P109" s="792">
        <v>0.45937500000000003</v>
      </c>
      <c r="Q109" s="794">
        <v>32.4</v>
      </c>
      <c r="R109" s="165" t="s">
        <v>21</v>
      </c>
      <c r="S109" s="794">
        <v>21.75</v>
      </c>
      <c r="T109" s="165" t="s">
        <v>56</v>
      </c>
      <c r="U109" s="196">
        <f t="shared" si="49"/>
        <v>11</v>
      </c>
      <c r="V109" s="168" t="str">
        <f t="shared" si="45"/>
        <v>-</v>
      </c>
      <c r="W109" s="168" t="str">
        <f t="shared" si="46"/>
        <v>-</v>
      </c>
      <c r="X109" s="168">
        <f t="shared" si="47"/>
        <v>21.75</v>
      </c>
      <c r="Y109" s="168" t="str">
        <f t="shared" si="48"/>
        <v>-</v>
      </c>
      <c r="AD109" s="608">
        <f t="shared" si="42"/>
        <v>44959.445138888892</v>
      </c>
      <c r="AE109" s="607">
        <f t="shared" si="43"/>
        <v>22.332000000000001</v>
      </c>
      <c r="AF109" s="196">
        <f t="shared" si="44"/>
        <v>10</v>
      </c>
      <c r="AG109" s="168" t="str">
        <f t="shared" si="38"/>
        <v>-</v>
      </c>
      <c r="AH109" s="168">
        <f t="shared" si="39"/>
        <v>22.332000000000001</v>
      </c>
      <c r="AI109" s="168" t="str">
        <f t="shared" si="40"/>
        <v>-</v>
      </c>
      <c r="AJ109" s="168" t="str">
        <f t="shared" si="41"/>
        <v>-</v>
      </c>
      <c r="AK109" s="198"/>
      <c r="AL109" s="837"/>
      <c r="AM109" s="790">
        <v>44959.446527777778</v>
      </c>
      <c r="AN109" s="789">
        <v>1</v>
      </c>
      <c r="AO109" s="789">
        <v>5</v>
      </c>
      <c r="AP109" s="789">
        <v>5</v>
      </c>
      <c r="AQ109" s="789">
        <v>225.82155</v>
      </c>
      <c r="AR109" s="789">
        <v>179990</v>
      </c>
      <c r="AS109" s="789">
        <v>138813</v>
      </c>
      <c r="AT109" s="789">
        <v>22.332000000000001</v>
      </c>
      <c r="AV109" s="788">
        <v>44959.446527777778</v>
      </c>
      <c r="AW109" s="787">
        <v>1</v>
      </c>
      <c r="AX109" s="786">
        <v>5</v>
      </c>
      <c r="AY109" s="786">
        <v>5</v>
      </c>
      <c r="AZ109" s="863">
        <v>225.7</v>
      </c>
      <c r="BB109" s="793">
        <f t="shared" si="32"/>
        <v>55</v>
      </c>
      <c r="BC109" s="791">
        <f t="shared" si="33"/>
        <v>225.82155</v>
      </c>
      <c r="BF109" s="819"/>
      <c r="BH109" s="793">
        <f t="shared" si="35"/>
        <v>55</v>
      </c>
      <c r="BI109" s="807">
        <f t="shared" si="36"/>
        <v>225.7</v>
      </c>
      <c r="BL109" s="807"/>
      <c r="BQ109" s="797"/>
      <c r="BR109" s="791"/>
      <c r="BS109" s="791"/>
      <c r="BT109" s="791"/>
      <c r="CA109" s="809"/>
      <c r="CB109" s="803"/>
      <c r="CC109" s="804"/>
      <c r="CD109" s="791"/>
      <c r="CE109" s="791"/>
    </row>
    <row r="110" spans="2:83" x14ac:dyDescent="0.25">
      <c r="B110" s="307">
        <v>44959.466296296298</v>
      </c>
      <c r="C110" s="794">
        <v>853.55</v>
      </c>
      <c r="D110" s="492"/>
      <c r="E110" s="492"/>
      <c r="F110" s="169"/>
      <c r="N110" s="477"/>
      <c r="O110" s="796">
        <v>44959</v>
      </c>
      <c r="P110" s="792">
        <v>0.46006944444444442</v>
      </c>
      <c r="Q110" s="794">
        <v>32.5</v>
      </c>
      <c r="R110" s="165" t="s">
        <v>21</v>
      </c>
      <c r="S110" s="794">
        <v>21.75</v>
      </c>
      <c r="T110" s="165" t="s">
        <v>56</v>
      </c>
      <c r="U110" s="196">
        <f t="shared" si="49"/>
        <v>11</v>
      </c>
      <c r="V110" s="168" t="str">
        <f t="shared" si="45"/>
        <v>-</v>
      </c>
      <c r="W110" s="168" t="str">
        <f t="shared" si="46"/>
        <v>-</v>
      </c>
      <c r="X110" s="168">
        <f t="shared" si="47"/>
        <v>21.75</v>
      </c>
      <c r="Y110" s="168" t="str">
        <f t="shared" si="48"/>
        <v>-</v>
      </c>
      <c r="AD110" s="608">
        <f t="shared" si="42"/>
        <v>44959.445833333331</v>
      </c>
      <c r="AE110" s="607">
        <f t="shared" si="43"/>
        <v>22.332000000000001</v>
      </c>
      <c r="AF110" s="196">
        <f t="shared" si="44"/>
        <v>10</v>
      </c>
      <c r="AG110" s="168" t="str">
        <f t="shared" si="38"/>
        <v>-</v>
      </c>
      <c r="AH110" s="168">
        <f t="shared" si="39"/>
        <v>22.332000000000001</v>
      </c>
      <c r="AI110" s="168" t="str">
        <f t="shared" si="40"/>
        <v>-</v>
      </c>
      <c r="AJ110" s="168" t="str">
        <f t="shared" si="41"/>
        <v>-</v>
      </c>
      <c r="AK110" s="198"/>
      <c r="AL110" s="837"/>
      <c r="AM110" s="790">
        <v>44959.447222222225</v>
      </c>
      <c r="AN110" s="789">
        <v>1</v>
      </c>
      <c r="AO110" s="789">
        <v>5</v>
      </c>
      <c r="AP110" s="789">
        <v>6</v>
      </c>
      <c r="AQ110" s="789">
        <v>225.68131600000001</v>
      </c>
      <c r="AR110" s="789">
        <v>180866</v>
      </c>
      <c r="AS110" s="789">
        <v>138142</v>
      </c>
      <c r="AT110" s="789">
        <v>22.335999999999999</v>
      </c>
      <c r="AV110" s="788">
        <v>44959.447222222225</v>
      </c>
      <c r="AW110" s="787">
        <v>1</v>
      </c>
      <c r="AX110" s="786">
        <v>5</v>
      </c>
      <c r="AY110" s="786">
        <v>6</v>
      </c>
      <c r="AZ110" s="863">
        <v>225.1</v>
      </c>
      <c r="BB110" s="793">
        <f t="shared" si="32"/>
        <v>56</v>
      </c>
      <c r="BC110" s="791">
        <f t="shared" si="33"/>
        <v>225.68131600000001</v>
      </c>
      <c r="BF110" s="819"/>
      <c r="BH110" s="793">
        <f t="shared" si="35"/>
        <v>56</v>
      </c>
      <c r="BI110" s="807">
        <f t="shared" si="36"/>
        <v>225.1</v>
      </c>
      <c r="BL110" s="807"/>
      <c r="BQ110" s="797"/>
      <c r="BR110" s="791"/>
      <c r="BS110" s="791"/>
      <c r="BT110" s="791"/>
      <c r="CA110" s="809"/>
      <c r="CB110" s="803"/>
      <c r="CC110" s="804"/>
      <c r="CD110" s="791"/>
      <c r="CE110" s="791"/>
    </row>
    <row r="111" spans="2:83" x14ac:dyDescent="0.25">
      <c r="B111" s="307">
        <v>44959.46733796296</v>
      </c>
      <c r="C111" s="794">
        <v>853.51</v>
      </c>
      <c r="D111" s="492"/>
      <c r="E111" s="492"/>
      <c r="F111" s="169"/>
      <c r="N111" s="477"/>
      <c r="O111" s="796">
        <v>44959</v>
      </c>
      <c r="P111" s="792">
        <v>0.46076388888888892</v>
      </c>
      <c r="Q111" s="794">
        <v>32.5</v>
      </c>
      <c r="R111" s="165" t="s">
        <v>21</v>
      </c>
      <c r="S111" s="794">
        <v>21.75</v>
      </c>
      <c r="T111" s="165" t="s">
        <v>56</v>
      </c>
      <c r="U111" s="196">
        <f t="shared" si="49"/>
        <v>11</v>
      </c>
      <c r="V111" s="168" t="str">
        <f t="shared" si="45"/>
        <v>-</v>
      </c>
      <c r="W111" s="168" t="str">
        <f t="shared" si="46"/>
        <v>-</v>
      </c>
      <c r="X111" s="168">
        <f t="shared" si="47"/>
        <v>21.75</v>
      </c>
      <c r="Y111" s="168" t="str">
        <f t="shared" si="48"/>
        <v>-</v>
      </c>
      <c r="AD111" s="608">
        <f t="shared" si="42"/>
        <v>44959.446527777778</v>
      </c>
      <c r="AE111" s="607">
        <f t="shared" si="43"/>
        <v>22.332000000000001</v>
      </c>
      <c r="AF111" s="196">
        <f t="shared" si="44"/>
        <v>10</v>
      </c>
      <c r="AG111" s="168" t="str">
        <f t="shared" si="38"/>
        <v>-</v>
      </c>
      <c r="AH111" s="168">
        <f t="shared" si="39"/>
        <v>22.332000000000001</v>
      </c>
      <c r="AI111" s="168" t="str">
        <f t="shared" si="40"/>
        <v>-</v>
      </c>
      <c r="AJ111" s="168" t="str">
        <f t="shared" si="41"/>
        <v>-</v>
      </c>
      <c r="AK111" s="198"/>
      <c r="AL111" s="837"/>
      <c r="AM111" s="790">
        <v>44959.447222222225</v>
      </c>
      <c r="AN111" s="789">
        <v>1</v>
      </c>
      <c r="AO111" s="789">
        <v>5</v>
      </c>
      <c r="AP111" s="789">
        <v>7</v>
      </c>
      <c r="AQ111" s="789">
        <v>225.47642999999999</v>
      </c>
      <c r="AR111" s="789">
        <v>179986</v>
      </c>
      <c r="AS111" s="789">
        <v>138809</v>
      </c>
      <c r="AT111" s="789">
        <v>22.338000000000001</v>
      </c>
      <c r="AV111" s="788">
        <v>44959.447222222225</v>
      </c>
      <c r="AW111" s="787">
        <v>1</v>
      </c>
      <c r="AX111" s="786">
        <v>5</v>
      </c>
      <c r="AY111" s="786">
        <v>7</v>
      </c>
      <c r="AZ111" s="863">
        <v>224.8</v>
      </c>
      <c r="BB111" s="793">
        <f t="shared" si="32"/>
        <v>57</v>
      </c>
      <c r="BC111" s="791">
        <f t="shared" si="33"/>
        <v>225.47642999999999</v>
      </c>
      <c r="BF111" s="819"/>
      <c r="BH111" s="793">
        <f t="shared" si="35"/>
        <v>57</v>
      </c>
      <c r="BI111" s="807">
        <f t="shared" si="36"/>
        <v>224.8</v>
      </c>
      <c r="BL111" s="807"/>
      <c r="BQ111" s="797"/>
      <c r="BR111" s="791"/>
      <c r="BS111" s="791"/>
      <c r="BT111" s="791"/>
      <c r="CA111" s="809"/>
      <c r="CB111" s="803"/>
      <c r="CC111" s="804"/>
      <c r="CD111" s="791"/>
      <c r="CE111" s="791"/>
    </row>
    <row r="112" spans="2:83" x14ac:dyDescent="0.25">
      <c r="B112" s="307">
        <v>44959.46837962963</v>
      </c>
      <c r="C112" s="794">
        <v>853.49</v>
      </c>
      <c r="D112" s="492"/>
      <c r="E112" s="492"/>
      <c r="F112" s="169"/>
      <c r="N112" s="477"/>
      <c r="O112" s="796">
        <v>44959</v>
      </c>
      <c r="P112" s="792">
        <v>0.4614583333333333</v>
      </c>
      <c r="Q112" s="794">
        <v>32.200000000000003</v>
      </c>
      <c r="R112" s="165" t="s">
        <v>21</v>
      </c>
      <c r="S112" s="794">
        <v>21.75</v>
      </c>
      <c r="T112" s="165" t="s">
        <v>56</v>
      </c>
      <c r="U112" s="196">
        <f t="shared" si="49"/>
        <v>11</v>
      </c>
      <c r="V112" s="168" t="str">
        <f t="shared" si="45"/>
        <v>-</v>
      </c>
      <c r="W112" s="168" t="str">
        <f t="shared" si="46"/>
        <v>-</v>
      </c>
      <c r="X112" s="168">
        <f t="shared" si="47"/>
        <v>21.75</v>
      </c>
      <c r="Y112" s="168" t="str">
        <f t="shared" si="48"/>
        <v>-</v>
      </c>
      <c r="AD112" s="608">
        <f t="shared" si="42"/>
        <v>44959.446527777778</v>
      </c>
      <c r="AE112" s="607">
        <f t="shared" si="43"/>
        <v>22.332000000000001</v>
      </c>
      <c r="AF112" s="196">
        <f t="shared" si="44"/>
        <v>10</v>
      </c>
      <c r="AG112" s="168" t="str">
        <f t="shared" si="38"/>
        <v>-</v>
      </c>
      <c r="AH112" s="168">
        <f t="shared" si="39"/>
        <v>22.332000000000001</v>
      </c>
      <c r="AI112" s="168" t="str">
        <f t="shared" si="40"/>
        <v>-</v>
      </c>
      <c r="AJ112" s="168" t="str">
        <f t="shared" si="41"/>
        <v>-</v>
      </c>
      <c r="AK112" s="198"/>
      <c r="AL112" s="837"/>
      <c r="AM112" s="790">
        <v>44959.447916666664</v>
      </c>
      <c r="AN112" s="789">
        <v>1</v>
      </c>
      <c r="AO112" s="789">
        <v>5</v>
      </c>
      <c r="AP112" s="789">
        <v>8</v>
      </c>
      <c r="AQ112" s="789">
        <v>225.41911999999999</v>
      </c>
      <c r="AR112" s="789">
        <v>180869</v>
      </c>
      <c r="AS112" s="789">
        <v>138145</v>
      </c>
      <c r="AT112" s="789">
        <v>22.343</v>
      </c>
      <c r="AV112" s="788">
        <v>44959.447916666664</v>
      </c>
      <c r="AW112" s="787">
        <v>1</v>
      </c>
      <c r="AX112" s="786">
        <v>5</v>
      </c>
      <c r="AY112" s="786">
        <v>8</v>
      </c>
      <c r="AZ112" s="863">
        <v>225.4</v>
      </c>
      <c r="BB112" s="793">
        <f t="shared" si="32"/>
        <v>58</v>
      </c>
      <c r="BC112" s="791">
        <f t="shared" si="33"/>
        <v>225.41911999999999</v>
      </c>
      <c r="BF112" s="819"/>
      <c r="BH112" s="793">
        <f t="shared" si="35"/>
        <v>58</v>
      </c>
      <c r="BI112" s="807">
        <f t="shared" si="36"/>
        <v>225.4</v>
      </c>
      <c r="BL112" s="807"/>
      <c r="BQ112" s="797"/>
      <c r="BR112" s="791"/>
      <c r="BS112" s="791"/>
      <c r="BT112" s="791"/>
      <c r="CA112" s="809"/>
      <c r="CB112" s="803"/>
      <c r="CC112" s="804"/>
      <c r="CD112" s="791"/>
      <c r="CE112" s="791"/>
    </row>
    <row r="113" spans="2:83" x14ac:dyDescent="0.25">
      <c r="B113" s="307">
        <v>44959.469421296293</v>
      </c>
      <c r="C113" s="794">
        <v>853.49</v>
      </c>
      <c r="D113" s="492"/>
      <c r="E113" s="492"/>
      <c r="F113" s="169"/>
      <c r="N113" s="477"/>
      <c r="O113" s="796">
        <v>44959</v>
      </c>
      <c r="P113" s="792">
        <v>0.4621527777777778</v>
      </c>
      <c r="Q113" s="794">
        <v>32.299999999999997</v>
      </c>
      <c r="R113" s="165" t="s">
        <v>21</v>
      </c>
      <c r="S113" s="794">
        <v>21.7</v>
      </c>
      <c r="T113" s="165" t="s">
        <v>56</v>
      </c>
      <c r="U113" s="196">
        <f t="shared" si="49"/>
        <v>11</v>
      </c>
      <c r="V113" s="168" t="str">
        <f t="shared" si="45"/>
        <v>-</v>
      </c>
      <c r="W113" s="168" t="str">
        <f t="shared" si="46"/>
        <v>-</v>
      </c>
      <c r="X113" s="168">
        <f t="shared" si="47"/>
        <v>21.7</v>
      </c>
      <c r="Y113" s="168" t="str">
        <f t="shared" si="48"/>
        <v>-</v>
      </c>
      <c r="AD113" s="608">
        <f t="shared" si="42"/>
        <v>44959.447222222225</v>
      </c>
      <c r="AE113" s="607">
        <f t="shared" si="43"/>
        <v>22.335999999999999</v>
      </c>
      <c r="AF113" s="196">
        <f t="shared" si="44"/>
        <v>10</v>
      </c>
      <c r="AG113" s="168" t="str">
        <f t="shared" si="38"/>
        <v>-</v>
      </c>
      <c r="AH113" s="168">
        <f t="shared" si="39"/>
        <v>22.335999999999999</v>
      </c>
      <c r="AI113" s="168" t="str">
        <f t="shared" si="40"/>
        <v>-</v>
      </c>
      <c r="AJ113" s="168" t="str">
        <f t="shared" si="41"/>
        <v>-</v>
      </c>
      <c r="AK113" s="198"/>
      <c r="AL113" s="837"/>
      <c r="AM113" s="790">
        <v>44959.448611111111</v>
      </c>
      <c r="AN113" s="789">
        <v>1</v>
      </c>
      <c r="AO113" s="789">
        <v>6</v>
      </c>
      <c r="AP113" s="789" t="s">
        <v>469</v>
      </c>
      <c r="AQ113" s="789">
        <v>265.17141900000001</v>
      </c>
      <c r="AR113" s="789">
        <v>179740</v>
      </c>
      <c r="AS113" s="789">
        <v>138809</v>
      </c>
      <c r="AT113" s="789">
        <v>22.344999999999999</v>
      </c>
      <c r="AV113" s="788">
        <v>44959.448611111111</v>
      </c>
      <c r="AW113" s="787">
        <v>1</v>
      </c>
      <c r="AX113" s="786">
        <v>6</v>
      </c>
      <c r="AY113" s="786" t="s">
        <v>469</v>
      </c>
      <c r="AZ113" s="863">
        <v>285.39999999999998</v>
      </c>
      <c r="BB113" s="793" t="str">
        <f t="shared" si="32"/>
        <v>--</v>
      </c>
      <c r="BC113" s="791">
        <f t="shared" si="33"/>
        <v>265.17141900000001</v>
      </c>
      <c r="BF113" s="819"/>
      <c r="BH113" s="793" t="str">
        <f t="shared" si="35"/>
        <v>--</v>
      </c>
      <c r="BI113" s="807">
        <f t="shared" si="36"/>
        <v>285.39999999999998</v>
      </c>
      <c r="BL113" s="807"/>
      <c r="BQ113" s="797"/>
      <c r="BR113" s="791"/>
      <c r="BS113" s="791"/>
      <c r="BT113" s="791"/>
      <c r="CA113" s="809"/>
      <c r="CB113" s="803"/>
      <c r="CC113" s="804"/>
      <c r="CD113" s="791"/>
      <c r="CE113" s="791"/>
    </row>
    <row r="114" spans="2:83" x14ac:dyDescent="0.25">
      <c r="B114" s="307">
        <v>44959.470462962963</v>
      </c>
      <c r="C114" s="794">
        <v>853.43</v>
      </c>
      <c r="D114" s="492"/>
      <c r="E114" s="492"/>
      <c r="F114" s="169"/>
      <c r="N114" s="477"/>
      <c r="O114" s="796">
        <v>44959</v>
      </c>
      <c r="P114" s="792">
        <v>0.46284722222222219</v>
      </c>
      <c r="Q114" s="794">
        <v>32</v>
      </c>
      <c r="R114" s="165" t="s">
        <v>21</v>
      </c>
      <c r="S114" s="794">
        <v>21.7</v>
      </c>
      <c r="T114" s="165" t="s">
        <v>56</v>
      </c>
      <c r="U114" s="196">
        <f t="shared" si="49"/>
        <v>11</v>
      </c>
      <c r="V114" s="168" t="str">
        <f t="shared" si="45"/>
        <v>-</v>
      </c>
      <c r="W114" s="168" t="str">
        <f t="shared" si="46"/>
        <v>-</v>
      </c>
      <c r="X114" s="168">
        <f t="shared" si="47"/>
        <v>21.7</v>
      </c>
      <c r="Y114" s="168" t="str">
        <f t="shared" si="48"/>
        <v>-</v>
      </c>
      <c r="AD114" s="608">
        <f t="shared" si="42"/>
        <v>44959.447222222225</v>
      </c>
      <c r="AE114" s="607">
        <f t="shared" si="43"/>
        <v>22.338000000000001</v>
      </c>
      <c r="AF114" s="196">
        <f t="shared" si="44"/>
        <v>10</v>
      </c>
      <c r="AG114" s="168" t="str">
        <f t="shared" si="38"/>
        <v>-</v>
      </c>
      <c r="AH114" s="168">
        <f t="shared" si="39"/>
        <v>22.338000000000001</v>
      </c>
      <c r="AI114" s="168" t="str">
        <f t="shared" si="40"/>
        <v>-</v>
      </c>
      <c r="AJ114" s="168" t="str">
        <f t="shared" si="41"/>
        <v>-</v>
      </c>
      <c r="AK114" s="198"/>
      <c r="AL114" s="837"/>
      <c r="AM114" s="790">
        <v>44959.448611111111</v>
      </c>
      <c r="AN114" s="789">
        <v>1</v>
      </c>
      <c r="AO114" s="789">
        <v>6</v>
      </c>
      <c r="AP114" s="789" t="s">
        <v>469</v>
      </c>
      <c r="AQ114" s="789">
        <v>282.631438</v>
      </c>
      <c r="AR114" s="789">
        <v>180858</v>
      </c>
      <c r="AS114" s="789">
        <v>137986</v>
      </c>
      <c r="AT114" s="789">
        <v>22.347000000000001</v>
      </c>
      <c r="AV114" s="788">
        <v>44959.448611111111</v>
      </c>
      <c r="AW114" s="787">
        <v>1</v>
      </c>
      <c r="AX114" s="786">
        <v>6</v>
      </c>
      <c r="AY114" s="786" t="s">
        <v>469</v>
      </c>
      <c r="AZ114" s="863">
        <v>277.89999999999998</v>
      </c>
      <c r="BB114" s="793" t="str">
        <f t="shared" si="32"/>
        <v>--</v>
      </c>
      <c r="BC114" s="791">
        <f t="shared" si="33"/>
        <v>282.631438</v>
      </c>
      <c r="BF114" s="819"/>
      <c r="BH114" s="793" t="str">
        <f t="shared" si="35"/>
        <v>--</v>
      </c>
      <c r="BI114" s="807">
        <f t="shared" si="36"/>
        <v>277.89999999999998</v>
      </c>
      <c r="BL114" s="807"/>
      <c r="BQ114" s="797"/>
      <c r="BR114" s="791"/>
      <c r="BS114" s="791"/>
      <c r="BT114" s="791"/>
      <c r="CA114" s="809"/>
      <c r="CB114" s="803"/>
      <c r="CC114" s="804"/>
      <c r="CD114" s="791"/>
      <c r="CE114" s="791"/>
    </row>
    <row r="115" spans="2:83" x14ac:dyDescent="0.25">
      <c r="B115" s="307">
        <v>44959.471504629626</v>
      </c>
      <c r="C115" s="794">
        <v>853.39</v>
      </c>
      <c r="D115" s="492"/>
      <c r="E115" s="492"/>
      <c r="F115" s="169"/>
      <c r="N115" s="477"/>
      <c r="O115" s="796">
        <v>44959</v>
      </c>
      <c r="P115" s="792">
        <v>0.46354166666666669</v>
      </c>
      <c r="Q115" s="794">
        <v>31.9</v>
      </c>
      <c r="R115" s="165" t="s">
        <v>21</v>
      </c>
      <c r="S115" s="794">
        <v>21.7</v>
      </c>
      <c r="T115" s="165" t="s">
        <v>56</v>
      </c>
      <c r="U115" s="196">
        <f t="shared" si="49"/>
        <v>11</v>
      </c>
      <c r="V115" s="168" t="str">
        <f t="shared" si="45"/>
        <v>-</v>
      </c>
      <c r="W115" s="168" t="str">
        <f t="shared" si="46"/>
        <v>-</v>
      </c>
      <c r="X115" s="168">
        <f t="shared" si="47"/>
        <v>21.7</v>
      </c>
      <c r="Y115" s="168" t="str">
        <f t="shared" si="48"/>
        <v>-</v>
      </c>
      <c r="AD115" s="608">
        <f t="shared" si="42"/>
        <v>44959.447916666664</v>
      </c>
      <c r="AE115" s="607">
        <f t="shared" si="43"/>
        <v>22.343</v>
      </c>
      <c r="AF115" s="196">
        <f t="shared" si="44"/>
        <v>10</v>
      </c>
      <c r="AG115" s="168" t="str">
        <f t="shared" si="38"/>
        <v>-</v>
      </c>
      <c r="AH115" s="168">
        <f t="shared" si="39"/>
        <v>22.343</v>
      </c>
      <c r="AI115" s="168" t="str">
        <f t="shared" si="40"/>
        <v>-</v>
      </c>
      <c r="AJ115" s="168" t="str">
        <f t="shared" si="41"/>
        <v>-</v>
      </c>
      <c r="AK115" s="198"/>
      <c r="AL115" s="837"/>
      <c r="AM115" s="790">
        <v>44959.449305555558</v>
      </c>
      <c r="AN115" s="789">
        <v>1</v>
      </c>
      <c r="AO115" s="789">
        <v>6</v>
      </c>
      <c r="AP115" s="789" t="s">
        <v>469</v>
      </c>
      <c r="AQ115" s="789">
        <v>275.63700799999998</v>
      </c>
      <c r="AR115" s="789">
        <v>179791</v>
      </c>
      <c r="AS115" s="789">
        <v>138807</v>
      </c>
      <c r="AT115" s="789">
        <v>22.35</v>
      </c>
      <c r="AV115" s="788">
        <v>44959.449305555558</v>
      </c>
      <c r="AW115" s="787">
        <v>1</v>
      </c>
      <c r="AX115" s="786">
        <v>6</v>
      </c>
      <c r="AY115" s="786" t="s">
        <v>469</v>
      </c>
      <c r="AZ115" s="863">
        <v>275.3</v>
      </c>
      <c r="BB115" s="793" t="str">
        <f t="shared" si="32"/>
        <v>--</v>
      </c>
      <c r="BC115" s="791">
        <f t="shared" si="33"/>
        <v>275.63700799999998</v>
      </c>
      <c r="BF115" s="819"/>
      <c r="BH115" s="793" t="str">
        <f t="shared" si="35"/>
        <v>--</v>
      </c>
      <c r="BI115" s="807">
        <f t="shared" si="36"/>
        <v>275.3</v>
      </c>
      <c r="BL115" s="807"/>
      <c r="BQ115" s="797"/>
      <c r="BR115" s="791"/>
      <c r="BS115" s="791"/>
      <c r="BT115" s="791"/>
      <c r="CA115" s="809"/>
      <c r="CB115" s="803"/>
      <c r="CC115" s="804"/>
      <c r="CD115" s="791"/>
      <c r="CE115" s="791"/>
    </row>
    <row r="116" spans="2:83" x14ac:dyDescent="0.25">
      <c r="B116" s="307">
        <v>44959.472546296296</v>
      </c>
      <c r="C116" s="794">
        <v>853.37</v>
      </c>
      <c r="D116" s="492"/>
      <c r="E116" s="492"/>
      <c r="F116" s="169"/>
      <c r="N116" s="477"/>
      <c r="O116" s="796">
        <v>44959</v>
      </c>
      <c r="P116" s="792">
        <v>0.46423611111111113</v>
      </c>
      <c r="Q116" s="794">
        <v>32.200000000000003</v>
      </c>
      <c r="R116" s="165" t="s">
        <v>21</v>
      </c>
      <c r="S116" s="794">
        <v>21.7</v>
      </c>
      <c r="T116" s="165" t="s">
        <v>56</v>
      </c>
      <c r="U116" s="196">
        <f t="shared" si="49"/>
        <v>11</v>
      </c>
      <c r="V116" s="168" t="str">
        <f t="shared" si="45"/>
        <v>-</v>
      </c>
      <c r="W116" s="168" t="str">
        <f t="shared" si="46"/>
        <v>-</v>
      </c>
      <c r="X116" s="168">
        <f t="shared" si="47"/>
        <v>21.7</v>
      </c>
      <c r="Y116" s="168" t="str">
        <f t="shared" si="48"/>
        <v>-</v>
      </c>
      <c r="AD116" s="608">
        <f t="shared" si="42"/>
        <v>44959.448611111111</v>
      </c>
      <c r="AE116" s="607">
        <f t="shared" si="43"/>
        <v>22.344999999999999</v>
      </c>
      <c r="AF116" s="196">
        <f t="shared" si="44"/>
        <v>10</v>
      </c>
      <c r="AG116" s="168" t="str">
        <f t="shared" si="38"/>
        <v>-</v>
      </c>
      <c r="AH116" s="168">
        <f t="shared" si="39"/>
        <v>22.344999999999999</v>
      </c>
      <c r="AI116" s="168" t="str">
        <f t="shared" si="40"/>
        <v>-</v>
      </c>
      <c r="AJ116" s="168" t="str">
        <f t="shared" si="41"/>
        <v>-</v>
      </c>
      <c r="AK116" s="198"/>
      <c r="AL116" s="837"/>
      <c r="AM116" s="790">
        <v>44959.449305555558</v>
      </c>
      <c r="AN116" s="789">
        <v>1</v>
      </c>
      <c r="AO116" s="789">
        <v>6</v>
      </c>
      <c r="AP116" s="789" t="s">
        <v>469</v>
      </c>
      <c r="AQ116" s="789">
        <v>274.21127200000001</v>
      </c>
      <c r="AR116" s="789">
        <v>180853</v>
      </c>
      <c r="AS116" s="789">
        <v>137991</v>
      </c>
      <c r="AT116" s="789">
        <v>22.349</v>
      </c>
      <c r="AV116" s="788">
        <v>44959.449305555558</v>
      </c>
      <c r="AW116" s="787">
        <v>1</v>
      </c>
      <c r="AX116" s="786">
        <v>6</v>
      </c>
      <c r="AY116" s="786" t="s">
        <v>469</v>
      </c>
      <c r="AZ116" s="863">
        <v>273.39999999999998</v>
      </c>
      <c r="BB116" s="793" t="str">
        <f t="shared" si="32"/>
        <v>--</v>
      </c>
      <c r="BC116" s="791">
        <f t="shared" si="33"/>
        <v>274.21127200000001</v>
      </c>
      <c r="BF116" s="819"/>
      <c r="BH116" s="793" t="str">
        <f t="shared" si="35"/>
        <v>--</v>
      </c>
      <c r="BI116" s="807">
        <f t="shared" si="36"/>
        <v>273.39999999999998</v>
      </c>
      <c r="BL116" s="807"/>
      <c r="BQ116" s="797"/>
      <c r="BR116" s="791"/>
      <c r="BS116" s="791"/>
      <c r="BT116" s="791"/>
      <c r="CA116" s="809"/>
      <c r="CB116" s="803"/>
      <c r="CC116" s="804"/>
      <c r="CD116" s="791"/>
      <c r="CE116" s="791"/>
    </row>
    <row r="117" spans="2:83" x14ac:dyDescent="0.25">
      <c r="B117" s="307">
        <v>44959.473587962966</v>
      </c>
      <c r="C117" s="794">
        <v>853.33</v>
      </c>
      <c r="D117" s="492"/>
      <c r="E117" s="492"/>
      <c r="F117" s="169"/>
      <c r="N117" s="477"/>
      <c r="O117" s="796">
        <v>44959</v>
      </c>
      <c r="P117" s="792">
        <v>0.46493055555555557</v>
      </c>
      <c r="Q117" s="794">
        <v>32.4</v>
      </c>
      <c r="R117" s="165" t="s">
        <v>21</v>
      </c>
      <c r="S117" s="794">
        <v>21.7</v>
      </c>
      <c r="T117" s="165" t="s">
        <v>56</v>
      </c>
      <c r="U117" s="196">
        <f t="shared" si="49"/>
        <v>11</v>
      </c>
      <c r="V117" s="168" t="str">
        <f t="shared" si="45"/>
        <v>-</v>
      </c>
      <c r="W117" s="168" t="str">
        <f t="shared" si="46"/>
        <v>-</v>
      </c>
      <c r="X117" s="168">
        <f t="shared" si="47"/>
        <v>21.7</v>
      </c>
      <c r="Y117" s="168" t="str">
        <f t="shared" si="48"/>
        <v>-</v>
      </c>
      <c r="AD117" s="608">
        <f t="shared" si="42"/>
        <v>44959.448611111111</v>
      </c>
      <c r="AE117" s="607">
        <f t="shared" si="43"/>
        <v>22.347000000000001</v>
      </c>
      <c r="AF117" s="196">
        <f t="shared" si="44"/>
        <v>10</v>
      </c>
      <c r="AG117" s="168" t="str">
        <f t="shared" si="38"/>
        <v>-</v>
      </c>
      <c r="AH117" s="168">
        <f t="shared" si="39"/>
        <v>22.347000000000001</v>
      </c>
      <c r="AI117" s="168" t="str">
        <f t="shared" si="40"/>
        <v>-</v>
      </c>
      <c r="AJ117" s="168" t="str">
        <f t="shared" si="41"/>
        <v>-</v>
      </c>
      <c r="AK117" s="198"/>
      <c r="AL117" s="837"/>
      <c r="AM117" s="790">
        <v>44959.45</v>
      </c>
      <c r="AN117" s="789">
        <v>1</v>
      </c>
      <c r="AO117" s="789">
        <v>6</v>
      </c>
      <c r="AP117" s="789" t="s">
        <v>469</v>
      </c>
      <c r="AQ117" s="789">
        <v>273.30714699999999</v>
      </c>
      <c r="AR117" s="789">
        <v>179804</v>
      </c>
      <c r="AS117" s="789">
        <v>138812</v>
      </c>
      <c r="AT117" s="789">
        <v>22.35</v>
      </c>
      <c r="AV117" s="788">
        <v>44959.45</v>
      </c>
      <c r="AW117" s="787">
        <v>1</v>
      </c>
      <c r="AX117" s="786">
        <v>6</v>
      </c>
      <c r="AY117" s="786" t="s">
        <v>469</v>
      </c>
      <c r="AZ117" s="863">
        <v>272.39999999999998</v>
      </c>
      <c r="BB117" s="793" t="str">
        <f t="shared" si="32"/>
        <v>--</v>
      </c>
      <c r="BC117" s="791">
        <f t="shared" si="33"/>
        <v>273.30714699999999</v>
      </c>
      <c r="BF117" s="819"/>
      <c r="BH117" s="793" t="str">
        <f t="shared" si="35"/>
        <v>--</v>
      </c>
      <c r="BI117" s="807">
        <f t="shared" si="36"/>
        <v>272.39999999999998</v>
      </c>
      <c r="BL117" s="807"/>
      <c r="BQ117" s="797"/>
      <c r="BR117" s="791"/>
      <c r="BS117" s="791"/>
      <c r="BT117" s="791"/>
      <c r="CA117" s="809"/>
      <c r="CB117" s="803"/>
      <c r="CC117" s="804"/>
      <c r="CD117" s="791"/>
      <c r="CE117" s="791"/>
    </row>
    <row r="118" spans="2:83" x14ac:dyDescent="0.25">
      <c r="B118" s="307">
        <v>44959.474629629629</v>
      </c>
      <c r="C118" s="794">
        <v>853.29</v>
      </c>
      <c r="D118" s="492"/>
      <c r="E118" s="492"/>
      <c r="F118" s="169"/>
      <c r="N118" s="477"/>
      <c r="O118" s="796">
        <v>44959</v>
      </c>
      <c r="P118" s="792">
        <v>0.46562500000000001</v>
      </c>
      <c r="Q118" s="794">
        <v>32.4</v>
      </c>
      <c r="R118" s="165" t="s">
        <v>21</v>
      </c>
      <c r="S118" s="794">
        <v>21.75</v>
      </c>
      <c r="T118" s="165" t="s">
        <v>56</v>
      </c>
      <c r="U118" s="196">
        <f t="shared" si="49"/>
        <v>11</v>
      </c>
      <c r="V118" s="168" t="str">
        <f t="shared" si="45"/>
        <v>-</v>
      </c>
      <c r="W118" s="168" t="str">
        <f t="shared" si="46"/>
        <v>-</v>
      </c>
      <c r="X118" s="168">
        <f t="shared" si="47"/>
        <v>21.75</v>
      </c>
      <c r="Y118" s="168" t="str">
        <f t="shared" si="48"/>
        <v>-</v>
      </c>
      <c r="AD118" s="608">
        <f t="shared" si="42"/>
        <v>44959.449305555558</v>
      </c>
      <c r="AE118" s="607">
        <f t="shared" si="43"/>
        <v>22.35</v>
      </c>
      <c r="AF118" s="196">
        <f t="shared" si="44"/>
        <v>10</v>
      </c>
      <c r="AG118" s="168" t="str">
        <f t="shared" si="38"/>
        <v>-</v>
      </c>
      <c r="AH118" s="168">
        <f t="shared" si="39"/>
        <v>22.35</v>
      </c>
      <c r="AI118" s="168" t="str">
        <f t="shared" si="40"/>
        <v>-</v>
      </c>
      <c r="AJ118" s="168" t="str">
        <f t="shared" si="41"/>
        <v>-</v>
      </c>
      <c r="AK118" s="198"/>
      <c r="AL118" s="837"/>
      <c r="AM118" s="790">
        <v>44959.45</v>
      </c>
      <c r="AN118" s="789">
        <v>1</v>
      </c>
      <c r="AO118" s="789">
        <v>6</v>
      </c>
      <c r="AP118" s="789" t="s">
        <v>469</v>
      </c>
      <c r="AQ118" s="789">
        <v>272.801604</v>
      </c>
      <c r="AR118" s="789">
        <v>180859</v>
      </c>
      <c r="AS118" s="789">
        <v>137999</v>
      </c>
      <c r="AT118" s="789">
        <v>22.350999999999999</v>
      </c>
      <c r="AV118" s="788">
        <v>44959.45</v>
      </c>
      <c r="AW118" s="787">
        <v>1</v>
      </c>
      <c r="AX118" s="786">
        <v>6</v>
      </c>
      <c r="AY118" s="786" t="s">
        <v>469</v>
      </c>
      <c r="AZ118" s="863">
        <v>271.8</v>
      </c>
      <c r="BB118" s="793" t="str">
        <f t="shared" si="32"/>
        <v>--</v>
      </c>
      <c r="BC118" s="791">
        <f t="shared" si="33"/>
        <v>272.801604</v>
      </c>
      <c r="BF118" s="819"/>
      <c r="BH118" s="793" t="str">
        <f t="shared" si="35"/>
        <v>--</v>
      </c>
      <c r="BI118" s="807">
        <f t="shared" si="36"/>
        <v>271.8</v>
      </c>
      <c r="BL118" s="807"/>
      <c r="BQ118" s="797"/>
      <c r="BR118" s="791"/>
      <c r="BS118" s="791"/>
      <c r="BT118" s="791"/>
      <c r="CA118" s="809"/>
      <c r="CB118" s="803"/>
      <c r="CC118" s="804"/>
      <c r="CD118" s="791"/>
      <c r="CE118" s="791"/>
    </row>
    <row r="119" spans="2:83" x14ac:dyDescent="0.25">
      <c r="B119" s="307">
        <v>44959.475671296299</v>
      </c>
      <c r="C119" s="794">
        <v>853.26</v>
      </c>
      <c r="D119" s="492"/>
      <c r="E119" s="492"/>
      <c r="F119" s="169"/>
      <c r="N119" s="477"/>
      <c r="O119" s="796">
        <v>44959</v>
      </c>
      <c r="P119" s="792">
        <v>0.46631944444444445</v>
      </c>
      <c r="Q119" s="794">
        <v>32.4</v>
      </c>
      <c r="R119" s="165" t="s">
        <v>21</v>
      </c>
      <c r="S119" s="794">
        <v>21.7</v>
      </c>
      <c r="T119" s="165" t="s">
        <v>56</v>
      </c>
      <c r="U119" s="196">
        <f t="shared" si="49"/>
        <v>11</v>
      </c>
      <c r="V119" s="168" t="str">
        <f t="shared" si="45"/>
        <v>-</v>
      </c>
      <c r="W119" s="168" t="str">
        <f t="shared" si="46"/>
        <v>-</v>
      </c>
      <c r="X119" s="168">
        <f t="shared" si="47"/>
        <v>21.7</v>
      </c>
      <c r="Y119" s="168" t="str">
        <f t="shared" si="48"/>
        <v>-</v>
      </c>
      <c r="AD119" s="608">
        <f t="shared" si="42"/>
        <v>44959.449305555558</v>
      </c>
      <c r="AE119" s="607">
        <f t="shared" si="43"/>
        <v>22.349</v>
      </c>
      <c r="AF119" s="196">
        <f t="shared" si="44"/>
        <v>10</v>
      </c>
      <c r="AG119" s="168" t="str">
        <f t="shared" si="38"/>
        <v>-</v>
      </c>
      <c r="AH119" s="168">
        <f t="shared" si="39"/>
        <v>22.349</v>
      </c>
      <c r="AI119" s="168" t="str">
        <f t="shared" si="40"/>
        <v>-</v>
      </c>
      <c r="AJ119" s="168" t="str">
        <f t="shared" si="41"/>
        <v>-</v>
      </c>
      <c r="AK119" s="198"/>
      <c r="AL119" s="837"/>
      <c r="AM119" s="790">
        <v>44959.450694444444</v>
      </c>
      <c r="AN119" s="789">
        <v>1</v>
      </c>
      <c r="AO119" s="789">
        <v>6</v>
      </c>
      <c r="AP119" s="789" t="s">
        <v>469</v>
      </c>
      <c r="AQ119" s="789">
        <v>272.00537500000002</v>
      </c>
      <c r="AR119" s="789">
        <v>179798</v>
      </c>
      <c r="AS119" s="789">
        <v>138803</v>
      </c>
      <c r="AT119" s="789">
        <v>22.350999999999999</v>
      </c>
      <c r="AV119" s="788">
        <v>44959.450694444444</v>
      </c>
      <c r="AW119" s="787">
        <v>1</v>
      </c>
      <c r="AX119" s="786">
        <v>6</v>
      </c>
      <c r="AY119" s="786" t="s">
        <v>469</v>
      </c>
      <c r="AZ119" s="863">
        <v>271.7</v>
      </c>
      <c r="BB119" s="793" t="str">
        <f t="shared" si="32"/>
        <v>--</v>
      </c>
      <c r="BC119" s="791">
        <f t="shared" si="33"/>
        <v>272.00537500000002</v>
      </c>
      <c r="BF119" s="819"/>
      <c r="BH119" s="793" t="str">
        <f t="shared" si="35"/>
        <v>--</v>
      </c>
      <c r="BI119" s="807">
        <f t="shared" si="36"/>
        <v>271.7</v>
      </c>
      <c r="BL119" s="807"/>
      <c r="BQ119" s="797"/>
      <c r="BR119" s="791"/>
      <c r="BS119" s="791"/>
      <c r="BT119" s="791"/>
      <c r="CA119" s="809"/>
      <c r="CB119" s="803"/>
      <c r="CC119" s="804"/>
      <c r="CD119" s="791"/>
      <c r="CE119" s="791"/>
    </row>
    <row r="120" spans="2:83" x14ac:dyDescent="0.25">
      <c r="B120" s="307">
        <v>44959.476712962962</v>
      </c>
      <c r="C120" s="794">
        <v>853.23</v>
      </c>
      <c r="D120" s="492"/>
      <c r="E120" s="492"/>
      <c r="F120" s="169"/>
      <c r="N120" s="477"/>
      <c r="O120" s="796">
        <v>44959</v>
      </c>
      <c r="P120" s="792">
        <v>0.4670138888888889</v>
      </c>
      <c r="Q120" s="794">
        <v>32.4</v>
      </c>
      <c r="R120" s="165" t="s">
        <v>21</v>
      </c>
      <c r="S120" s="794">
        <v>21.7</v>
      </c>
      <c r="T120" s="165" t="s">
        <v>56</v>
      </c>
      <c r="U120" s="196">
        <f t="shared" si="49"/>
        <v>11</v>
      </c>
      <c r="V120" s="168" t="str">
        <f t="shared" si="45"/>
        <v>-</v>
      </c>
      <c r="W120" s="168" t="str">
        <f t="shared" si="46"/>
        <v>-</v>
      </c>
      <c r="X120" s="168">
        <f t="shared" si="47"/>
        <v>21.7</v>
      </c>
      <c r="Y120" s="168" t="str">
        <f t="shared" si="48"/>
        <v>-</v>
      </c>
      <c r="AD120" s="608">
        <f t="shared" si="42"/>
        <v>44959.45</v>
      </c>
      <c r="AE120" s="607">
        <f t="shared" si="43"/>
        <v>22.35</v>
      </c>
      <c r="AF120" s="196">
        <f t="shared" si="44"/>
        <v>10</v>
      </c>
      <c r="AG120" s="168" t="str">
        <f t="shared" si="38"/>
        <v>-</v>
      </c>
      <c r="AH120" s="168">
        <f t="shared" si="39"/>
        <v>22.35</v>
      </c>
      <c r="AI120" s="168" t="str">
        <f t="shared" si="40"/>
        <v>-</v>
      </c>
      <c r="AJ120" s="168" t="str">
        <f t="shared" si="41"/>
        <v>-</v>
      </c>
      <c r="AK120" s="198"/>
      <c r="AL120" s="837"/>
      <c r="AM120" s="790">
        <v>44959.450694444444</v>
      </c>
      <c r="AN120" s="789">
        <v>1</v>
      </c>
      <c r="AO120" s="789">
        <v>6</v>
      </c>
      <c r="AP120" s="789" t="s">
        <v>469</v>
      </c>
      <c r="AQ120" s="789">
        <v>271.775218</v>
      </c>
      <c r="AR120" s="789">
        <v>180858</v>
      </c>
      <c r="AS120" s="789">
        <v>138000</v>
      </c>
      <c r="AT120" s="789">
        <v>22.350999999999999</v>
      </c>
      <c r="AV120" s="788">
        <v>44959.450694444444</v>
      </c>
      <c r="AW120" s="787">
        <v>1</v>
      </c>
      <c r="AX120" s="786">
        <v>6</v>
      </c>
      <c r="AY120" s="786" t="s">
        <v>469</v>
      </c>
      <c r="AZ120" s="863">
        <v>271.5</v>
      </c>
      <c r="BB120" s="793" t="str">
        <f t="shared" si="32"/>
        <v>--</v>
      </c>
      <c r="BC120" s="791">
        <f t="shared" si="33"/>
        <v>271.775218</v>
      </c>
      <c r="BF120" s="819"/>
      <c r="BH120" s="793" t="str">
        <f t="shared" si="35"/>
        <v>--</v>
      </c>
      <c r="BI120" s="807">
        <f t="shared" si="36"/>
        <v>271.5</v>
      </c>
      <c r="BL120" s="807"/>
      <c r="BQ120" s="797"/>
      <c r="BR120" s="791"/>
      <c r="BS120" s="791"/>
      <c r="BT120" s="791"/>
      <c r="CA120" s="809"/>
      <c r="CB120" s="803"/>
      <c r="CC120" s="804"/>
      <c r="CD120" s="791"/>
      <c r="CE120" s="791"/>
    </row>
    <row r="121" spans="2:83" x14ac:dyDescent="0.25">
      <c r="B121" s="307">
        <v>44959.477754629632</v>
      </c>
      <c r="C121" s="794">
        <v>853.19</v>
      </c>
      <c r="D121" s="492"/>
      <c r="E121" s="492"/>
      <c r="F121" s="169"/>
      <c r="N121" s="477"/>
      <c r="O121" s="796">
        <v>44959</v>
      </c>
      <c r="P121" s="792">
        <v>0.46770833333333334</v>
      </c>
      <c r="Q121" s="794">
        <v>32.5</v>
      </c>
      <c r="R121" s="165" t="s">
        <v>21</v>
      </c>
      <c r="S121" s="794">
        <v>21.7</v>
      </c>
      <c r="T121" s="165" t="s">
        <v>56</v>
      </c>
      <c r="U121" s="196">
        <f t="shared" si="49"/>
        <v>11</v>
      </c>
      <c r="V121" s="168" t="str">
        <f t="shared" si="45"/>
        <v>-</v>
      </c>
      <c r="W121" s="168" t="str">
        <f t="shared" si="46"/>
        <v>-</v>
      </c>
      <c r="X121" s="168">
        <f t="shared" si="47"/>
        <v>21.7</v>
      </c>
      <c r="Y121" s="168" t="str">
        <f t="shared" si="48"/>
        <v>-</v>
      </c>
      <c r="AD121" s="608">
        <f t="shared" si="42"/>
        <v>44959.45</v>
      </c>
      <c r="AE121" s="607">
        <f t="shared" si="43"/>
        <v>22.350999999999999</v>
      </c>
      <c r="AF121" s="196">
        <f t="shared" si="44"/>
        <v>10</v>
      </c>
      <c r="AG121" s="168" t="str">
        <f t="shared" si="38"/>
        <v>-</v>
      </c>
      <c r="AH121" s="168">
        <f t="shared" si="39"/>
        <v>22.350999999999999</v>
      </c>
      <c r="AI121" s="168" t="str">
        <f t="shared" si="40"/>
        <v>-</v>
      </c>
      <c r="AJ121" s="168" t="str">
        <f t="shared" si="41"/>
        <v>-</v>
      </c>
      <c r="AK121" s="198"/>
      <c r="AL121" s="837"/>
      <c r="AM121" s="790">
        <v>44959.451388888891</v>
      </c>
      <c r="AN121" s="789">
        <v>1</v>
      </c>
      <c r="AO121" s="789">
        <v>6</v>
      </c>
      <c r="AP121" s="789" t="s">
        <v>469</v>
      </c>
      <c r="AQ121" s="789">
        <v>271.57801899999998</v>
      </c>
      <c r="AR121" s="789">
        <v>179812</v>
      </c>
      <c r="AS121" s="789">
        <v>138813</v>
      </c>
      <c r="AT121" s="789">
        <v>22.353000000000002</v>
      </c>
      <c r="AV121" s="788">
        <v>44959.451388888891</v>
      </c>
      <c r="AW121" s="787">
        <v>1</v>
      </c>
      <c r="AX121" s="786">
        <v>6</v>
      </c>
      <c r="AY121" s="786" t="s">
        <v>469</v>
      </c>
      <c r="AZ121" s="863">
        <v>271.7</v>
      </c>
      <c r="BB121" s="793" t="str">
        <f t="shared" si="32"/>
        <v>--</v>
      </c>
      <c r="BC121" s="791">
        <f t="shared" si="33"/>
        <v>271.57801899999998</v>
      </c>
      <c r="BF121" s="819"/>
      <c r="BH121" s="793" t="str">
        <f t="shared" si="35"/>
        <v>--</v>
      </c>
      <c r="BI121" s="807">
        <f t="shared" si="36"/>
        <v>271.7</v>
      </c>
      <c r="BL121" s="807"/>
      <c r="BQ121" s="797"/>
      <c r="BR121" s="791"/>
      <c r="BS121" s="791"/>
      <c r="BT121" s="791"/>
      <c r="CA121" s="809"/>
      <c r="CB121" s="803"/>
      <c r="CC121" s="804"/>
      <c r="CD121" s="791"/>
      <c r="CE121" s="791"/>
    </row>
    <row r="122" spans="2:83" x14ac:dyDescent="0.25">
      <c r="B122" s="307">
        <v>44959.478796296295</v>
      </c>
      <c r="C122" s="794">
        <v>853.13</v>
      </c>
      <c r="D122" s="492"/>
      <c r="E122" s="492"/>
      <c r="F122" s="169"/>
      <c r="N122" s="477"/>
      <c r="O122" s="796">
        <v>44959</v>
      </c>
      <c r="P122" s="792">
        <v>0.46840277777777778</v>
      </c>
      <c r="Q122" s="794">
        <v>32.6</v>
      </c>
      <c r="R122" s="165" t="s">
        <v>21</v>
      </c>
      <c r="S122" s="794">
        <v>21.75</v>
      </c>
      <c r="T122" s="165" t="s">
        <v>56</v>
      </c>
      <c r="U122" s="196">
        <f t="shared" si="49"/>
        <v>11</v>
      </c>
      <c r="V122" s="168" t="str">
        <f t="shared" si="45"/>
        <v>-</v>
      </c>
      <c r="W122" s="168" t="str">
        <f t="shared" si="46"/>
        <v>-</v>
      </c>
      <c r="X122" s="168">
        <f t="shared" si="47"/>
        <v>21.75</v>
      </c>
      <c r="Y122" s="168" t="str">
        <f t="shared" si="48"/>
        <v>-</v>
      </c>
      <c r="AD122" s="608">
        <f t="shared" si="42"/>
        <v>44959.450694444444</v>
      </c>
      <c r="AE122" s="607">
        <f t="shared" si="43"/>
        <v>22.350999999999999</v>
      </c>
      <c r="AF122" s="196">
        <f t="shared" si="44"/>
        <v>10</v>
      </c>
      <c r="AG122" s="168" t="str">
        <f t="shared" si="38"/>
        <v>-</v>
      </c>
      <c r="AH122" s="168">
        <f t="shared" si="39"/>
        <v>22.350999999999999</v>
      </c>
      <c r="AI122" s="168" t="str">
        <f t="shared" si="40"/>
        <v>-</v>
      </c>
      <c r="AJ122" s="168" t="str">
        <f t="shared" si="41"/>
        <v>-</v>
      </c>
      <c r="AK122" s="198"/>
      <c r="AL122" s="837"/>
      <c r="AM122" s="790">
        <v>44959.45208333333</v>
      </c>
      <c r="AN122" s="789">
        <v>1</v>
      </c>
      <c r="AO122" s="789">
        <v>6</v>
      </c>
      <c r="AP122" s="789">
        <v>0</v>
      </c>
      <c r="AQ122" s="789">
        <v>271.482347</v>
      </c>
      <c r="AR122" s="789">
        <v>180858</v>
      </c>
      <c r="AS122" s="789">
        <v>138001</v>
      </c>
      <c r="AT122" s="789">
        <v>22.356000000000002</v>
      </c>
      <c r="AV122" s="788">
        <v>44959.45208333333</v>
      </c>
      <c r="AW122" s="787">
        <v>1</v>
      </c>
      <c r="AX122" s="786">
        <v>6</v>
      </c>
      <c r="AY122" s="786">
        <v>0</v>
      </c>
      <c r="AZ122" s="863">
        <v>271.10000000000002</v>
      </c>
      <c r="BB122" s="793">
        <f t="shared" si="32"/>
        <v>60</v>
      </c>
      <c r="BC122" s="791">
        <f t="shared" si="33"/>
        <v>271.482347</v>
      </c>
      <c r="BF122" s="819"/>
      <c r="BH122" s="793">
        <f t="shared" si="35"/>
        <v>60</v>
      </c>
      <c r="BI122" s="807">
        <f t="shared" si="36"/>
        <v>271.10000000000002</v>
      </c>
      <c r="BL122" s="807"/>
      <c r="BQ122" s="797"/>
      <c r="BR122" s="791"/>
      <c r="BS122" s="791"/>
      <c r="BT122" s="791"/>
      <c r="CA122" s="809"/>
      <c r="CB122" s="803"/>
      <c r="CC122" s="804"/>
      <c r="CD122" s="791"/>
      <c r="CE122" s="791"/>
    </row>
    <row r="123" spans="2:83" x14ac:dyDescent="0.25">
      <c r="B123" s="307">
        <v>44959.479837962965</v>
      </c>
      <c r="C123" s="794">
        <v>853.09</v>
      </c>
      <c r="D123" s="492"/>
      <c r="E123" s="492"/>
      <c r="F123" s="169"/>
      <c r="N123" s="477"/>
      <c r="O123" s="796">
        <v>44959</v>
      </c>
      <c r="P123" s="792">
        <v>0.46909722222222222</v>
      </c>
      <c r="Q123" s="794">
        <v>32.700000000000003</v>
      </c>
      <c r="R123" s="165" t="s">
        <v>21</v>
      </c>
      <c r="S123" s="794">
        <v>21.75</v>
      </c>
      <c r="T123" s="165" t="s">
        <v>56</v>
      </c>
      <c r="U123" s="196">
        <f t="shared" si="49"/>
        <v>11</v>
      </c>
      <c r="V123" s="168" t="str">
        <f t="shared" si="45"/>
        <v>-</v>
      </c>
      <c r="W123" s="168" t="str">
        <f t="shared" si="46"/>
        <v>-</v>
      </c>
      <c r="X123" s="168">
        <f t="shared" si="47"/>
        <v>21.75</v>
      </c>
      <c r="Y123" s="168" t="str">
        <f t="shared" si="48"/>
        <v>-</v>
      </c>
      <c r="AD123" s="608">
        <f t="shared" si="42"/>
        <v>44959.450694444444</v>
      </c>
      <c r="AE123" s="607">
        <f t="shared" si="43"/>
        <v>22.350999999999999</v>
      </c>
      <c r="AF123" s="196">
        <f t="shared" si="44"/>
        <v>10</v>
      </c>
      <c r="AG123" s="168" t="str">
        <f t="shared" si="38"/>
        <v>-</v>
      </c>
      <c r="AH123" s="168">
        <f t="shared" si="39"/>
        <v>22.350999999999999</v>
      </c>
      <c r="AI123" s="168" t="str">
        <f t="shared" si="40"/>
        <v>-</v>
      </c>
      <c r="AJ123" s="168" t="str">
        <f t="shared" si="41"/>
        <v>-</v>
      </c>
      <c r="AK123" s="198"/>
      <c r="AL123" s="837"/>
      <c r="AM123" s="790">
        <v>44959.452777777777</v>
      </c>
      <c r="AN123" s="789">
        <v>1</v>
      </c>
      <c r="AO123" s="789">
        <v>6</v>
      </c>
      <c r="AP123" s="789">
        <v>1</v>
      </c>
      <c r="AQ123" s="789">
        <v>271.28374600000001</v>
      </c>
      <c r="AR123" s="789">
        <v>179813</v>
      </c>
      <c r="AS123" s="789">
        <v>138813</v>
      </c>
      <c r="AT123" s="789">
        <v>22.356999999999999</v>
      </c>
      <c r="AV123" s="788">
        <v>44959.452777777777</v>
      </c>
      <c r="AW123" s="787">
        <v>1</v>
      </c>
      <c r="AX123" s="786">
        <v>6</v>
      </c>
      <c r="AY123" s="786">
        <v>1</v>
      </c>
      <c r="AZ123" s="863">
        <v>271</v>
      </c>
      <c r="BB123" s="793">
        <f t="shared" si="32"/>
        <v>61</v>
      </c>
      <c r="BC123" s="791">
        <f t="shared" si="33"/>
        <v>271.28374600000001</v>
      </c>
      <c r="BF123" s="819"/>
      <c r="BH123" s="793">
        <f t="shared" si="35"/>
        <v>61</v>
      </c>
      <c r="BI123" s="807">
        <f t="shared" si="36"/>
        <v>271</v>
      </c>
      <c r="BL123" s="807"/>
      <c r="BQ123" s="797"/>
      <c r="BR123" s="791"/>
      <c r="BS123" s="791"/>
      <c r="BT123" s="791"/>
      <c r="CA123" s="809"/>
      <c r="CB123" s="803"/>
      <c r="CC123" s="804"/>
      <c r="CD123" s="791"/>
      <c r="CE123" s="791"/>
    </row>
    <row r="124" spans="2:83" x14ac:dyDescent="0.25">
      <c r="B124" s="307">
        <v>44959.480879629627</v>
      </c>
      <c r="C124" s="794">
        <v>853.09</v>
      </c>
      <c r="D124" s="492"/>
      <c r="E124" s="492"/>
      <c r="F124" s="169"/>
      <c r="N124" s="477"/>
      <c r="O124" s="796">
        <v>44959</v>
      </c>
      <c r="P124" s="792">
        <v>0.46979166666666666</v>
      </c>
      <c r="Q124" s="794">
        <v>32.9</v>
      </c>
      <c r="R124" s="165" t="s">
        <v>21</v>
      </c>
      <c r="S124" s="794">
        <v>21.75</v>
      </c>
      <c r="T124" s="165" t="s">
        <v>56</v>
      </c>
      <c r="U124" s="196">
        <f t="shared" si="49"/>
        <v>11</v>
      </c>
      <c r="V124" s="168" t="str">
        <f t="shared" si="45"/>
        <v>-</v>
      </c>
      <c r="W124" s="168" t="str">
        <f t="shared" si="46"/>
        <v>-</v>
      </c>
      <c r="X124" s="168">
        <f t="shared" si="47"/>
        <v>21.75</v>
      </c>
      <c r="Y124" s="168" t="str">
        <f t="shared" si="48"/>
        <v>-</v>
      </c>
      <c r="AD124" s="608">
        <f t="shared" si="42"/>
        <v>44959.451388888891</v>
      </c>
      <c r="AE124" s="607">
        <f t="shared" si="43"/>
        <v>22.353000000000002</v>
      </c>
      <c r="AF124" s="196">
        <f t="shared" si="44"/>
        <v>10</v>
      </c>
      <c r="AG124" s="168" t="str">
        <f t="shared" si="38"/>
        <v>-</v>
      </c>
      <c r="AH124" s="168">
        <f t="shared" si="39"/>
        <v>22.353000000000002</v>
      </c>
      <c r="AI124" s="168" t="str">
        <f t="shared" si="40"/>
        <v>-</v>
      </c>
      <c r="AJ124" s="168" t="str">
        <f t="shared" si="41"/>
        <v>-</v>
      </c>
      <c r="AK124" s="198"/>
      <c r="AL124" s="837"/>
      <c r="AM124" s="790">
        <v>44959.452777777777</v>
      </c>
      <c r="AN124" s="789">
        <v>1</v>
      </c>
      <c r="AO124" s="789">
        <v>6</v>
      </c>
      <c r="AP124" s="789">
        <v>2</v>
      </c>
      <c r="AQ124" s="789">
        <v>271.10486500000002</v>
      </c>
      <c r="AR124" s="789">
        <v>180860</v>
      </c>
      <c r="AS124" s="789">
        <v>138004</v>
      </c>
      <c r="AT124" s="789">
        <v>22.36</v>
      </c>
      <c r="AV124" s="788">
        <v>44959.452777777777</v>
      </c>
      <c r="AW124" s="787">
        <v>1</v>
      </c>
      <c r="AX124" s="786">
        <v>6</v>
      </c>
      <c r="AY124" s="786">
        <v>2</v>
      </c>
      <c r="AZ124" s="863">
        <v>270.8</v>
      </c>
      <c r="BB124" s="793">
        <f t="shared" si="32"/>
        <v>62</v>
      </c>
      <c r="BC124" s="791">
        <f t="shared" si="33"/>
        <v>271.10486500000002</v>
      </c>
      <c r="BF124" s="819"/>
      <c r="BH124" s="793">
        <f t="shared" si="35"/>
        <v>62</v>
      </c>
      <c r="BI124" s="807">
        <f t="shared" si="36"/>
        <v>270.8</v>
      </c>
      <c r="BL124" s="807"/>
      <c r="BQ124" s="797"/>
      <c r="BR124" s="791"/>
      <c r="BS124" s="791"/>
      <c r="BT124" s="791"/>
      <c r="CA124" s="809"/>
      <c r="CB124" s="803"/>
      <c r="CC124" s="804"/>
      <c r="CD124" s="791"/>
      <c r="CE124" s="791"/>
    </row>
    <row r="125" spans="2:83" x14ac:dyDescent="0.25">
      <c r="B125" s="307">
        <v>44959.481921296298</v>
      </c>
      <c r="C125" s="794">
        <v>853.08</v>
      </c>
      <c r="D125" s="492"/>
      <c r="E125" s="492"/>
      <c r="F125" s="169"/>
      <c r="N125" s="477"/>
      <c r="O125" s="796">
        <v>44959</v>
      </c>
      <c r="P125" s="792">
        <v>0.4704861111111111</v>
      </c>
      <c r="Q125" s="794">
        <v>32.9</v>
      </c>
      <c r="R125" s="165" t="s">
        <v>21</v>
      </c>
      <c r="S125" s="794">
        <v>21.7</v>
      </c>
      <c r="T125" s="165" t="s">
        <v>56</v>
      </c>
      <c r="U125" s="196">
        <f t="shared" si="49"/>
        <v>11</v>
      </c>
      <c r="V125" s="168" t="str">
        <f t="shared" si="45"/>
        <v>-</v>
      </c>
      <c r="W125" s="168" t="str">
        <f t="shared" si="46"/>
        <v>-</v>
      </c>
      <c r="X125" s="168">
        <f t="shared" si="47"/>
        <v>21.7</v>
      </c>
      <c r="Y125" s="168" t="str">
        <f t="shared" si="48"/>
        <v>-</v>
      </c>
      <c r="AD125" s="608">
        <f t="shared" si="42"/>
        <v>44959.45208333333</v>
      </c>
      <c r="AE125" s="607">
        <f t="shared" si="43"/>
        <v>22.356000000000002</v>
      </c>
      <c r="AF125" s="196">
        <f t="shared" si="44"/>
        <v>10</v>
      </c>
      <c r="AG125" s="168" t="str">
        <f t="shared" si="38"/>
        <v>-</v>
      </c>
      <c r="AH125" s="168">
        <f t="shared" si="39"/>
        <v>22.356000000000002</v>
      </c>
      <c r="AI125" s="168" t="str">
        <f t="shared" si="40"/>
        <v>-</v>
      </c>
      <c r="AJ125" s="168" t="str">
        <f t="shared" si="41"/>
        <v>-</v>
      </c>
      <c r="AK125" s="198"/>
      <c r="AL125" s="837"/>
      <c r="AM125" s="790">
        <v>44959.453472222223</v>
      </c>
      <c r="AN125" s="789">
        <v>1</v>
      </c>
      <c r="AO125" s="789">
        <v>6</v>
      </c>
      <c r="AP125" s="789">
        <v>3</v>
      </c>
      <c r="AQ125" s="789">
        <v>271.22551800000002</v>
      </c>
      <c r="AR125" s="789">
        <v>179818</v>
      </c>
      <c r="AS125" s="789">
        <v>138818</v>
      </c>
      <c r="AT125" s="789">
        <v>22.363</v>
      </c>
      <c r="AV125" s="788">
        <v>44959.453472222223</v>
      </c>
      <c r="AW125" s="787">
        <v>1</v>
      </c>
      <c r="AX125" s="786">
        <v>6</v>
      </c>
      <c r="AY125" s="786">
        <v>3</v>
      </c>
      <c r="AZ125" s="863">
        <v>270.89999999999998</v>
      </c>
      <c r="BB125" s="793">
        <f t="shared" si="32"/>
        <v>63</v>
      </c>
      <c r="BC125" s="791">
        <f t="shared" si="33"/>
        <v>271.22551800000002</v>
      </c>
      <c r="BF125" s="819"/>
      <c r="BH125" s="793">
        <f t="shared" si="35"/>
        <v>63</v>
      </c>
      <c r="BI125" s="807">
        <f t="shared" si="36"/>
        <v>270.89999999999998</v>
      </c>
      <c r="BL125" s="807"/>
      <c r="BQ125" s="797"/>
      <c r="BR125" s="791"/>
      <c r="BS125" s="791"/>
      <c r="BT125" s="791"/>
      <c r="CA125" s="809"/>
      <c r="CB125" s="803"/>
      <c r="CC125" s="804"/>
      <c r="CD125" s="791"/>
      <c r="CE125" s="791"/>
    </row>
    <row r="126" spans="2:83" x14ac:dyDescent="0.25">
      <c r="B126" s="307">
        <v>44959.48296296296</v>
      </c>
      <c r="C126" s="794">
        <v>853.05</v>
      </c>
      <c r="D126" s="492"/>
      <c r="E126" s="492"/>
      <c r="F126" s="169"/>
      <c r="N126" s="477"/>
      <c r="O126" s="796">
        <v>44959</v>
      </c>
      <c r="P126" s="792">
        <v>0.47118055555555555</v>
      </c>
      <c r="Q126" s="794">
        <v>33.1</v>
      </c>
      <c r="R126" s="165" t="s">
        <v>21</v>
      </c>
      <c r="S126" s="794">
        <v>21.65</v>
      </c>
      <c r="T126" s="165" t="s">
        <v>56</v>
      </c>
      <c r="U126" s="196">
        <f t="shared" si="49"/>
        <v>11</v>
      </c>
      <c r="V126" s="168" t="str">
        <f t="shared" si="45"/>
        <v>-</v>
      </c>
      <c r="W126" s="168" t="str">
        <f t="shared" si="46"/>
        <v>-</v>
      </c>
      <c r="X126" s="168">
        <f t="shared" si="47"/>
        <v>21.65</v>
      </c>
      <c r="Y126" s="168" t="str">
        <f t="shared" si="48"/>
        <v>-</v>
      </c>
      <c r="AD126" s="608">
        <f t="shared" si="42"/>
        <v>44959.452777777777</v>
      </c>
      <c r="AE126" s="607">
        <f t="shared" si="43"/>
        <v>22.356999999999999</v>
      </c>
      <c r="AF126" s="196">
        <f t="shared" si="44"/>
        <v>10</v>
      </c>
      <c r="AG126" s="168" t="str">
        <f t="shared" si="38"/>
        <v>-</v>
      </c>
      <c r="AH126" s="168">
        <f t="shared" si="39"/>
        <v>22.356999999999999</v>
      </c>
      <c r="AI126" s="168" t="str">
        <f t="shared" si="40"/>
        <v>-</v>
      </c>
      <c r="AJ126" s="168" t="str">
        <f t="shared" si="41"/>
        <v>-</v>
      </c>
      <c r="AK126" s="198"/>
      <c r="AL126" s="837"/>
      <c r="AM126" s="790">
        <v>44959.453472222223</v>
      </c>
      <c r="AN126" s="789">
        <v>1</v>
      </c>
      <c r="AO126" s="789">
        <v>6</v>
      </c>
      <c r="AP126" s="789">
        <v>4</v>
      </c>
      <c r="AQ126" s="789">
        <v>271.22070100000002</v>
      </c>
      <c r="AR126" s="789">
        <v>180862</v>
      </c>
      <c r="AS126" s="789">
        <v>138006</v>
      </c>
      <c r="AT126" s="789">
        <v>22.364999999999998</v>
      </c>
      <c r="AV126" s="788">
        <v>44959.453472222223</v>
      </c>
      <c r="AW126" s="787">
        <v>1</v>
      </c>
      <c r="AX126" s="786">
        <v>6</v>
      </c>
      <c r="AY126" s="786">
        <v>4</v>
      </c>
      <c r="AZ126" s="863">
        <v>270.60000000000002</v>
      </c>
      <c r="BB126" s="793">
        <f t="shared" si="32"/>
        <v>64</v>
      </c>
      <c r="BC126" s="791">
        <f t="shared" si="33"/>
        <v>271.22070100000002</v>
      </c>
      <c r="BF126" s="819"/>
      <c r="BH126" s="793">
        <f t="shared" si="35"/>
        <v>64</v>
      </c>
      <c r="BI126" s="807">
        <f t="shared" si="36"/>
        <v>270.60000000000002</v>
      </c>
      <c r="BL126" s="807"/>
      <c r="BQ126" s="797"/>
      <c r="BR126" s="791"/>
      <c r="BS126" s="791"/>
      <c r="BT126" s="791"/>
      <c r="CA126" s="809"/>
      <c r="CB126" s="803"/>
      <c r="CC126" s="804"/>
      <c r="CD126" s="791"/>
      <c r="CE126" s="791"/>
    </row>
    <row r="127" spans="2:83" x14ac:dyDescent="0.25">
      <c r="B127" s="307">
        <v>44959.48400462963</v>
      </c>
      <c r="C127" s="794">
        <v>853.03</v>
      </c>
      <c r="D127" s="492"/>
      <c r="E127" s="492"/>
      <c r="F127" s="169"/>
      <c r="N127" s="477"/>
      <c r="O127" s="796">
        <v>44959</v>
      </c>
      <c r="P127" s="792">
        <v>0.47187499999999999</v>
      </c>
      <c r="Q127" s="794">
        <v>33</v>
      </c>
      <c r="R127" s="165" t="s">
        <v>21</v>
      </c>
      <c r="S127" s="794">
        <v>21.7</v>
      </c>
      <c r="T127" s="165" t="s">
        <v>56</v>
      </c>
      <c r="U127" s="196">
        <f t="shared" si="49"/>
        <v>11</v>
      </c>
      <c r="V127" s="168" t="str">
        <f t="shared" si="45"/>
        <v>-</v>
      </c>
      <c r="W127" s="168" t="str">
        <f t="shared" si="46"/>
        <v>-</v>
      </c>
      <c r="X127" s="168">
        <f t="shared" si="47"/>
        <v>21.7</v>
      </c>
      <c r="Y127" s="168" t="str">
        <f t="shared" si="48"/>
        <v>-</v>
      </c>
      <c r="AD127" s="608">
        <f t="shared" si="42"/>
        <v>44959.452777777777</v>
      </c>
      <c r="AE127" s="607">
        <f t="shared" si="43"/>
        <v>22.36</v>
      </c>
      <c r="AF127" s="196">
        <f t="shared" si="44"/>
        <v>10</v>
      </c>
      <c r="AG127" s="168" t="str">
        <f t="shared" si="38"/>
        <v>-</v>
      </c>
      <c r="AH127" s="168">
        <f t="shared" si="39"/>
        <v>22.36</v>
      </c>
      <c r="AI127" s="168" t="str">
        <f t="shared" si="40"/>
        <v>-</v>
      </c>
      <c r="AJ127" s="168" t="str">
        <f t="shared" si="41"/>
        <v>-</v>
      </c>
      <c r="AK127" s="198"/>
      <c r="AL127" s="837"/>
      <c r="AM127" s="790">
        <v>44959.45416666667</v>
      </c>
      <c r="AN127" s="789">
        <v>1</v>
      </c>
      <c r="AO127" s="789">
        <v>6</v>
      </c>
      <c r="AP127" s="789">
        <v>5</v>
      </c>
      <c r="AQ127" s="789">
        <v>270.73088200000001</v>
      </c>
      <c r="AR127" s="789">
        <v>179811</v>
      </c>
      <c r="AS127" s="789">
        <v>138810</v>
      </c>
      <c r="AT127" s="789">
        <v>22.367999999999999</v>
      </c>
      <c r="AV127" s="788">
        <v>44959.45416666667</v>
      </c>
      <c r="AW127" s="787">
        <v>1</v>
      </c>
      <c r="AX127" s="786">
        <v>6</v>
      </c>
      <c r="AY127" s="786">
        <v>5</v>
      </c>
      <c r="AZ127" s="863">
        <v>270.8</v>
      </c>
      <c r="BB127" s="793">
        <f t="shared" si="32"/>
        <v>65</v>
      </c>
      <c r="BC127" s="791">
        <f t="shared" si="33"/>
        <v>270.73088200000001</v>
      </c>
      <c r="BF127" s="819"/>
      <c r="BH127" s="793">
        <f t="shared" si="35"/>
        <v>65</v>
      </c>
      <c r="BI127" s="807">
        <f t="shared" si="36"/>
        <v>270.8</v>
      </c>
      <c r="BL127" s="807"/>
      <c r="BQ127" s="797"/>
      <c r="BR127" s="791"/>
      <c r="BS127" s="791"/>
      <c r="BT127" s="791"/>
      <c r="CA127" s="809"/>
      <c r="CB127" s="803"/>
      <c r="CC127" s="804"/>
      <c r="CD127" s="791"/>
      <c r="CE127" s="791"/>
    </row>
    <row r="128" spans="2:83" x14ac:dyDescent="0.25">
      <c r="B128" s="307">
        <v>44959.485046296293</v>
      </c>
      <c r="C128" s="794">
        <v>853</v>
      </c>
      <c r="D128" s="492"/>
      <c r="E128" s="492"/>
      <c r="F128" s="169"/>
      <c r="N128" s="477"/>
      <c r="O128" s="796">
        <v>44959</v>
      </c>
      <c r="P128" s="792">
        <v>0.47256944444444443</v>
      </c>
      <c r="Q128" s="794">
        <v>33.1</v>
      </c>
      <c r="R128" s="165" t="s">
        <v>21</v>
      </c>
      <c r="S128" s="794">
        <v>21.7</v>
      </c>
      <c r="T128" s="165" t="s">
        <v>56</v>
      </c>
      <c r="U128" s="196">
        <f t="shared" si="49"/>
        <v>11</v>
      </c>
      <c r="V128" s="168" t="str">
        <f t="shared" si="45"/>
        <v>-</v>
      </c>
      <c r="W128" s="168" t="str">
        <f t="shared" si="46"/>
        <v>-</v>
      </c>
      <c r="X128" s="168">
        <f t="shared" si="47"/>
        <v>21.7</v>
      </c>
      <c r="Y128" s="168" t="str">
        <f t="shared" si="48"/>
        <v>-</v>
      </c>
      <c r="AD128" s="608">
        <f t="shared" si="42"/>
        <v>44959.453472222223</v>
      </c>
      <c r="AE128" s="607">
        <f t="shared" si="43"/>
        <v>22.363</v>
      </c>
      <c r="AF128" s="196">
        <f t="shared" si="44"/>
        <v>10</v>
      </c>
      <c r="AG128" s="168" t="str">
        <f t="shared" si="38"/>
        <v>-</v>
      </c>
      <c r="AH128" s="168">
        <f t="shared" si="39"/>
        <v>22.363</v>
      </c>
      <c r="AI128" s="168" t="str">
        <f t="shared" si="40"/>
        <v>-</v>
      </c>
      <c r="AJ128" s="168" t="str">
        <f t="shared" si="41"/>
        <v>-</v>
      </c>
      <c r="AK128" s="198"/>
      <c r="AL128" s="837"/>
      <c r="AM128" s="790">
        <v>44959.45416666667</v>
      </c>
      <c r="AN128" s="789">
        <v>1</v>
      </c>
      <c r="AO128" s="789">
        <v>6</v>
      </c>
      <c r="AP128" s="789">
        <v>6</v>
      </c>
      <c r="AQ128" s="789">
        <v>270.76455299999998</v>
      </c>
      <c r="AR128" s="789">
        <v>180863</v>
      </c>
      <c r="AS128" s="789">
        <v>138007</v>
      </c>
      <c r="AT128" s="789">
        <v>22.372</v>
      </c>
      <c r="AV128" s="788">
        <v>44959.45416666667</v>
      </c>
      <c r="AW128" s="787">
        <v>1</v>
      </c>
      <c r="AX128" s="786">
        <v>6</v>
      </c>
      <c r="AY128" s="786">
        <v>6</v>
      </c>
      <c r="AZ128" s="863">
        <v>270.5</v>
      </c>
      <c r="BB128" s="793">
        <f t="shared" si="32"/>
        <v>66</v>
      </c>
      <c r="BC128" s="791">
        <f t="shared" si="33"/>
        <v>270.76455299999998</v>
      </c>
      <c r="BF128" s="819"/>
      <c r="BH128" s="793">
        <f t="shared" si="35"/>
        <v>66</v>
      </c>
      <c r="BI128" s="807">
        <f t="shared" si="36"/>
        <v>270.5</v>
      </c>
      <c r="BL128" s="807"/>
      <c r="BQ128" s="797"/>
      <c r="BR128" s="791"/>
      <c r="BS128" s="791"/>
      <c r="BT128" s="791"/>
      <c r="CA128" s="809"/>
      <c r="CB128" s="803"/>
      <c r="CC128" s="804"/>
      <c r="CD128" s="791"/>
      <c r="CE128" s="791"/>
    </row>
    <row r="129" spans="2:83" x14ac:dyDescent="0.25">
      <c r="B129" s="307">
        <v>44959.486087962963</v>
      </c>
      <c r="C129" s="794">
        <v>852.98</v>
      </c>
      <c r="D129" s="492"/>
      <c r="E129" s="492"/>
      <c r="F129" s="169"/>
      <c r="N129" s="477"/>
      <c r="O129" s="796">
        <v>44959</v>
      </c>
      <c r="P129" s="792">
        <v>0.47326388888888887</v>
      </c>
      <c r="Q129" s="794">
        <v>33.200000000000003</v>
      </c>
      <c r="R129" s="165" t="s">
        <v>21</v>
      </c>
      <c r="S129" s="794">
        <v>21.65</v>
      </c>
      <c r="T129" s="165" t="s">
        <v>56</v>
      </c>
      <c r="U129" s="196">
        <f t="shared" si="49"/>
        <v>11</v>
      </c>
      <c r="V129" s="168" t="str">
        <f t="shared" si="45"/>
        <v>-</v>
      </c>
      <c r="W129" s="168" t="str">
        <f t="shared" si="46"/>
        <v>-</v>
      </c>
      <c r="X129" s="168">
        <f t="shared" si="47"/>
        <v>21.65</v>
      </c>
      <c r="Y129" s="168" t="str">
        <f t="shared" si="48"/>
        <v>-</v>
      </c>
      <c r="AD129" s="608">
        <f t="shared" si="42"/>
        <v>44959.453472222223</v>
      </c>
      <c r="AE129" s="607">
        <f t="shared" si="43"/>
        <v>22.364999999999998</v>
      </c>
      <c r="AF129" s="196">
        <f t="shared" si="44"/>
        <v>10</v>
      </c>
      <c r="AG129" s="168" t="str">
        <f t="shared" si="38"/>
        <v>-</v>
      </c>
      <c r="AH129" s="168">
        <f t="shared" si="39"/>
        <v>22.364999999999998</v>
      </c>
      <c r="AI129" s="168" t="str">
        <f t="shared" si="40"/>
        <v>-</v>
      </c>
      <c r="AJ129" s="168" t="str">
        <f t="shared" si="41"/>
        <v>-</v>
      </c>
      <c r="AK129" s="198"/>
      <c r="AL129" s="837"/>
      <c r="AM129" s="790">
        <v>44959.454861111109</v>
      </c>
      <c r="AN129" s="789">
        <v>1</v>
      </c>
      <c r="AO129" s="789">
        <v>6</v>
      </c>
      <c r="AP129" s="789">
        <v>7</v>
      </c>
      <c r="AQ129" s="789">
        <v>270.75568800000002</v>
      </c>
      <c r="AR129" s="789">
        <v>179808</v>
      </c>
      <c r="AS129" s="789">
        <v>138808</v>
      </c>
      <c r="AT129" s="789">
        <v>22.373999999999999</v>
      </c>
      <c r="AV129" s="788">
        <v>44959.454861111109</v>
      </c>
      <c r="AW129" s="787">
        <v>1</v>
      </c>
      <c r="AX129" s="786">
        <v>6</v>
      </c>
      <c r="AY129" s="786">
        <v>7</v>
      </c>
      <c r="AZ129" s="863">
        <v>270.39999999999998</v>
      </c>
      <c r="BB129" s="793">
        <f t="shared" si="32"/>
        <v>67</v>
      </c>
      <c r="BC129" s="791">
        <f t="shared" si="33"/>
        <v>270.75568800000002</v>
      </c>
      <c r="BF129" s="819"/>
      <c r="BH129" s="793">
        <f t="shared" si="35"/>
        <v>67</v>
      </c>
      <c r="BI129" s="807">
        <f t="shared" si="36"/>
        <v>270.39999999999998</v>
      </c>
      <c r="BL129" s="807"/>
      <c r="BQ129" s="797"/>
      <c r="BR129" s="791"/>
      <c r="BS129" s="791"/>
      <c r="BT129" s="791"/>
      <c r="CA129" s="809"/>
      <c r="CB129" s="803"/>
      <c r="CC129" s="804"/>
      <c r="CD129" s="791"/>
      <c r="CE129" s="791"/>
    </row>
    <row r="130" spans="2:83" x14ac:dyDescent="0.25">
      <c r="B130" s="307">
        <v>44959.487129629626</v>
      </c>
      <c r="C130" s="794">
        <v>852.95</v>
      </c>
      <c r="D130" s="492"/>
      <c r="E130" s="492"/>
      <c r="F130" s="169"/>
      <c r="N130" s="477"/>
      <c r="O130" s="796">
        <v>44959</v>
      </c>
      <c r="P130" s="792">
        <v>0.47395833333333331</v>
      </c>
      <c r="Q130" s="794">
        <v>33.299999999999997</v>
      </c>
      <c r="R130" s="165" t="s">
        <v>21</v>
      </c>
      <c r="S130" s="794">
        <v>21.7</v>
      </c>
      <c r="T130" s="165" t="s">
        <v>56</v>
      </c>
      <c r="U130" s="196">
        <f t="shared" si="49"/>
        <v>11</v>
      </c>
      <c r="V130" s="168" t="str">
        <f t="shared" si="45"/>
        <v>-</v>
      </c>
      <c r="W130" s="168" t="str">
        <f t="shared" si="46"/>
        <v>-</v>
      </c>
      <c r="X130" s="168">
        <f t="shared" si="47"/>
        <v>21.7</v>
      </c>
      <c r="Y130" s="168" t="str">
        <f t="shared" si="48"/>
        <v>-</v>
      </c>
      <c r="AD130" s="608">
        <f t="shared" si="42"/>
        <v>44959.45416666667</v>
      </c>
      <c r="AE130" s="607">
        <f t="shared" si="43"/>
        <v>22.367999999999999</v>
      </c>
      <c r="AF130" s="196">
        <f t="shared" si="44"/>
        <v>10</v>
      </c>
      <c r="AG130" s="168" t="str">
        <f t="shared" si="38"/>
        <v>-</v>
      </c>
      <c r="AH130" s="168">
        <f t="shared" si="39"/>
        <v>22.367999999999999</v>
      </c>
      <c r="AI130" s="168" t="str">
        <f t="shared" si="40"/>
        <v>-</v>
      </c>
      <c r="AJ130" s="168" t="str">
        <f t="shared" si="41"/>
        <v>-</v>
      </c>
      <c r="AK130" s="198"/>
      <c r="AL130" s="837"/>
      <c r="AM130" s="790">
        <v>44959.455555555556</v>
      </c>
      <c r="AN130" s="789">
        <v>1</v>
      </c>
      <c r="AO130" s="789">
        <v>6</v>
      </c>
      <c r="AP130" s="789">
        <v>8</v>
      </c>
      <c r="AQ130" s="789">
        <v>270.79572899999999</v>
      </c>
      <c r="AR130" s="789">
        <v>180864</v>
      </c>
      <c r="AS130" s="789">
        <v>138008</v>
      </c>
      <c r="AT130" s="789">
        <v>22.378</v>
      </c>
      <c r="AV130" s="788">
        <v>44959.455555555556</v>
      </c>
      <c r="AW130" s="787">
        <v>1</v>
      </c>
      <c r="AX130" s="786">
        <v>6</v>
      </c>
      <c r="AY130" s="786">
        <v>8</v>
      </c>
      <c r="AZ130" s="863">
        <v>270.3</v>
      </c>
      <c r="BB130" s="793">
        <f t="shared" si="32"/>
        <v>68</v>
      </c>
      <c r="BC130" s="791">
        <f t="shared" si="33"/>
        <v>270.79572899999999</v>
      </c>
      <c r="BF130" s="819"/>
      <c r="BH130" s="793">
        <f t="shared" si="35"/>
        <v>68</v>
      </c>
      <c r="BI130" s="807">
        <f t="shared" si="36"/>
        <v>270.3</v>
      </c>
      <c r="BL130" s="807"/>
      <c r="BQ130" s="797"/>
      <c r="BR130" s="791"/>
      <c r="BS130" s="791"/>
      <c r="BT130" s="791"/>
      <c r="CA130" s="809"/>
      <c r="CB130" s="803"/>
      <c r="CC130" s="804"/>
      <c r="CD130" s="791"/>
      <c r="CE130" s="791"/>
    </row>
    <row r="131" spans="2:83" x14ac:dyDescent="0.25">
      <c r="B131" s="307">
        <v>44959.488171296296</v>
      </c>
      <c r="C131" s="794">
        <v>852.95</v>
      </c>
      <c r="D131" s="492"/>
      <c r="E131" s="492"/>
      <c r="F131" s="169"/>
      <c r="N131" s="477"/>
      <c r="O131" s="796">
        <v>44959</v>
      </c>
      <c r="P131" s="792">
        <v>0.47465277777777781</v>
      </c>
      <c r="Q131" s="794">
        <v>33.4</v>
      </c>
      <c r="R131" s="165" t="s">
        <v>21</v>
      </c>
      <c r="S131" s="794">
        <v>21.65</v>
      </c>
      <c r="T131" s="165" t="s">
        <v>56</v>
      </c>
      <c r="U131" s="196">
        <f t="shared" si="49"/>
        <v>11</v>
      </c>
      <c r="V131" s="168" t="str">
        <f t="shared" si="45"/>
        <v>-</v>
      </c>
      <c r="W131" s="168" t="str">
        <f t="shared" si="46"/>
        <v>-</v>
      </c>
      <c r="X131" s="168">
        <f t="shared" si="47"/>
        <v>21.65</v>
      </c>
      <c r="Y131" s="168" t="str">
        <f t="shared" si="48"/>
        <v>-</v>
      </c>
      <c r="AD131" s="608">
        <f t="shared" si="42"/>
        <v>44959.45416666667</v>
      </c>
      <c r="AE131" s="607">
        <f t="shared" si="43"/>
        <v>22.372</v>
      </c>
      <c r="AF131" s="196">
        <f t="shared" si="44"/>
        <v>10</v>
      </c>
      <c r="AG131" s="168" t="str">
        <f t="shared" si="38"/>
        <v>-</v>
      </c>
      <c r="AH131" s="168">
        <f t="shared" si="39"/>
        <v>22.372</v>
      </c>
      <c r="AI131" s="168" t="str">
        <f t="shared" si="40"/>
        <v>-</v>
      </c>
      <c r="AJ131" s="168" t="str">
        <f t="shared" si="41"/>
        <v>-</v>
      </c>
      <c r="AK131" s="198"/>
      <c r="AL131" s="837"/>
      <c r="AM131" s="790">
        <v>44959.455555555556</v>
      </c>
      <c r="AN131" s="789">
        <v>1</v>
      </c>
      <c r="AO131" s="789">
        <v>7</v>
      </c>
      <c r="AP131" s="789" t="s">
        <v>469</v>
      </c>
      <c r="AQ131" s="789">
        <v>314.15777300000002</v>
      </c>
      <c r="AR131" s="789">
        <v>179525</v>
      </c>
      <c r="AS131" s="789">
        <v>138812</v>
      </c>
      <c r="AT131" s="789">
        <v>22.385000000000002</v>
      </c>
      <c r="AV131" s="788">
        <v>44959.455555555556</v>
      </c>
      <c r="AW131" s="787">
        <v>1</v>
      </c>
      <c r="AX131" s="786">
        <v>7</v>
      </c>
      <c r="AY131" s="786" t="s">
        <v>469</v>
      </c>
      <c r="AZ131" s="863">
        <v>333.9</v>
      </c>
      <c r="BB131" s="793" t="str">
        <f t="shared" ref="BB131:BB194" si="50">IFERROR((AO131*10)+AP131, "--")</f>
        <v>--</v>
      </c>
      <c r="BC131" s="791">
        <f t="shared" ref="BC131:BC194" si="51">AQ131</f>
        <v>314.15777300000002</v>
      </c>
      <c r="BF131" s="819"/>
      <c r="BH131" s="793" t="str">
        <f t="shared" ref="BH131:BH194" si="52">IFERROR((AX131*10)+AY131, "--")</f>
        <v>--</v>
      </c>
      <c r="BI131" s="807">
        <f t="shared" ref="BI131:BI194" si="53">AZ131</f>
        <v>333.9</v>
      </c>
      <c r="BL131" s="807"/>
      <c r="BQ131" s="797"/>
      <c r="BR131" s="791"/>
      <c r="BS131" s="791"/>
      <c r="BT131" s="791"/>
      <c r="CA131" s="809"/>
      <c r="CB131" s="803"/>
      <c r="CC131" s="804"/>
      <c r="CD131" s="791"/>
      <c r="CE131" s="791"/>
    </row>
    <row r="132" spans="2:83" x14ac:dyDescent="0.25">
      <c r="B132" s="307">
        <v>44959.489212962966</v>
      </c>
      <c r="C132" s="794">
        <v>852.92</v>
      </c>
      <c r="D132" s="492"/>
      <c r="E132" s="492"/>
      <c r="F132" s="169"/>
      <c r="N132" s="477"/>
      <c r="O132" s="796">
        <v>44959</v>
      </c>
      <c r="P132" s="792">
        <v>0.4753472222222222</v>
      </c>
      <c r="Q132" s="794">
        <v>33.5</v>
      </c>
      <c r="R132" s="165" t="s">
        <v>21</v>
      </c>
      <c r="S132" s="794">
        <v>21.65</v>
      </c>
      <c r="T132" s="165" t="s">
        <v>56</v>
      </c>
      <c r="U132" s="196">
        <f t="shared" si="49"/>
        <v>11</v>
      </c>
      <c r="V132" s="168" t="str">
        <f t="shared" si="45"/>
        <v>-</v>
      </c>
      <c r="W132" s="168" t="str">
        <f t="shared" si="46"/>
        <v>-</v>
      </c>
      <c r="X132" s="168">
        <f t="shared" si="47"/>
        <v>21.65</v>
      </c>
      <c r="Y132" s="168" t="str">
        <f t="shared" si="48"/>
        <v>-</v>
      </c>
      <c r="AD132" s="608">
        <f t="shared" si="42"/>
        <v>44959.454861111109</v>
      </c>
      <c r="AE132" s="607">
        <f t="shared" si="43"/>
        <v>22.373999999999999</v>
      </c>
      <c r="AF132" s="196">
        <f t="shared" si="44"/>
        <v>10</v>
      </c>
      <c r="AG132" s="168" t="str">
        <f t="shared" si="38"/>
        <v>-</v>
      </c>
      <c r="AH132" s="168">
        <f t="shared" si="39"/>
        <v>22.373999999999999</v>
      </c>
      <c r="AI132" s="168" t="str">
        <f t="shared" si="40"/>
        <v>-</v>
      </c>
      <c r="AJ132" s="168" t="str">
        <f t="shared" si="41"/>
        <v>-</v>
      </c>
      <c r="AK132" s="198"/>
      <c r="AL132" s="837"/>
      <c r="AM132" s="790">
        <v>44959.456250000003</v>
      </c>
      <c r="AN132" s="789">
        <v>1</v>
      </c>
      <c r="AO132" s="789">
        <v>7</v>
      </c>
      <c r="AP132" s="789" t="s">
        <v>469</v>
      </c>
      <c r="AQ132" s="789">
        <v>339.77157999999997</v>
      </c>
      <c r="AR132" s="789">
        <v>180866</v>
      </c>
      <c r="AS132" s="789">
        <v>137822</v>
      </c>
      <c r="AT132" s="789">
        <v>22.388000000000002</v>
      </c>
      <c r="AV132" s="788">
        <v>44959.456250000003</v>
      </c>
      <c r="AW132" s="787">
        <v>1</v>
      </c>
      <c r="AX132" s="786">
        <v>7</v>
      </c>
      <c r="AY132" s="786" t="s">
        <v>469</v>
      </c>
      <c r="AZ132" s="863">
        <v>337</v>
      </c>
      <c r="BB132" s="793" t="str">
        <f t="shared" si="50"/>
        <v>--</v>
      </c>
      <c r="BC132" s="791">
        <f t="shared" si="51"/>
        <v>339.77157999999997</v>
      </c>
      <c r="BF132" s="819"/>
      <c r="BH132" s="793" t="str">
        <f t="shared" si="52"/>
        <v>--</v>
      </c>
      <c r="BI132" s="807">
        <f t="shared" si="53"/>
        <v>337</v>
      </c>
      <c r="BL132" s="807"/>
      <c r="BQ132" s="797"/>
      <c r="BR132" s="791"/>
      <c r="BS132" s="791"/>
      <c r="BT132" s="791"/>
      <c r="CA132" s="809"/>
      <c r="CB132" s="803"/>
      <c r="CC132" s="804"/>
      <c r="CD132" s="791"/>
      <c r="CE132" s="791"/>
    </row>
    <row r="133" spans="2:83" x14ac:dyDescent="0.25">
      <c r="B133" s="307">
        <v>44959.490254629629</v>
      </c>
      <c r="C133" s="794">
        <v>852.9</v>
      </c>
      <c r="D133" s="492"/>
      <c r="E133" s="492"/>
      <c r="F133" s="169"/>
      <c r="N133" s="477"/>
      <c r="O133" s="796">
        <v>44959</v>
      </c>
      <c r="P133" s="792">
        <v>0.4760416666666667</v>
      </c>
      <c r="Q133" s="794">
        <v>33.5</v>
      </c>
      <c r="R133" s="165" t="s">
        <v>21</v>
      </c>
      <c r="S133" s="794">
        <v>21.65</v>
      </c>
      <c r="T133" s="165" t="s">
        <v>56</v>
      </c>
      <c r="U133" s="196">
        <f t="shared" si="49"/>
        <v>11</v>
      </c>
      <c r="V133" s="168" t="str">
        <f t="shared" si="45"/>
        <v>-</v>
      </c>
      <c r="W133" s="168" t="str">
        <f t="shared" si="46"/>
        <v>-</v>
      </c>
      <c r="X133" s="168">
        <f t="shared" si="47"/>
        <v>21.65</v>
      </c>
      <c r="Y133" s="168" t="str">
        <f t="shared" si="48"/>
        <v>-</v>
      </c>
      <c r="AD133" s="608">
        <f t="shared" si="42"/>
        <v>44959.455555555556</v>
      </c>
      <c r="AE133" s="607">
        <f t="shared" si="43"/>
        <v>22.378</v>
      </c>
      <c r="AF133" s="196">
        <f t="shared" si="44"/>
        <v>10</v>
      </c>
      <c r="AG133" s="168" t="str">
        <f t="shared" ref="AG133:AG150" si="54">IF(AF133=$Q$3, AE133, "-")</f>
        <v>-</v>
      </c>
      <c r="AH133" s="168">
        <f t="shared" ref="AH133:AH150" si="55">IF(AF133=$R$3, AE133, "-")</f>
        <v>22.378</v>
      </c>
      <c r="AI133" s="168" t="str">
        <f t="shared" ref="AI133:AI150" si="56">IF(AF133=$S$3, AE133, "-")</f>
        <v>-</v>
      </c>
      <c r="AJ133" s="168" t="str">
        <f t="shared" ref="AJ133:AJ150" si="57">IF(AF133=$T$3, AE133, "-")</f>
        <v>-</v>
      </c>
      <c r="AK133" s="198"/>
      <c r="AL133" s="837"/>
      <c r="AM133" s="790">
        <v>44959.456250000003</v>
      </c>
      <c r="AN133" s="789">
        <v>1</v>
      </c>
      <c r="AO133" s="789">
        <v>7</v>
      </c>
      <c r="AP133" s="789" t="s">
        <v>469</v>
      </c>
      <c r="AQ133" s="789">
        <v>333.33815700000002</v>
      </c>
      <c r="AR133" s="789">
        <v>179578</v>
      </c>
      <c r="AS133" s="789">
        <v>138815</v>
      </c>
      <c r="AT133" s="789">
        <v>22.390999999999998</v>
      </c>
      <c r="AV133" s="788">
        <v>44959.456944444442</v>
      </c>
      <c r="AW133" s="787">
        <v>1</v>
      </c>
      <c r="AX133" s="786">
        <v>7</v>
      </c>
      <c r="AY133" s="786" t="s">
        <v>469</v>
      </c>
      <c r="AZ133" s="863">
        <v>332.1</v>
      </c>
      <c r="BB133" s="793" t="str">
        <f t="shared" si="50"/>
        <v>--</v>
      </c>
      <c r="BC133" s="791">
        <f t="shared" si="51"/>
        <v>333.33815700000002</v>
      </c>
      <c r="BF133" s="819"/>
      <c r="BH133" s="793" t="str">
        <f t="shared" si="52"/>
        <v>--</v>
      </c>
      <c r="BI133" s="807">
        <f t="shared" si="53"/>
        <v>332.1</v>
      </c>
      <c r="BL133" s="807"/>
      <c r="BQ133" s="797"/>
      <c r="BR133" s="791"/>
      <c r="BS133" s="791"/>
      <c r="BT133" s="791"/>
      <c r="CA133" s="809"/>
      <c r="CB133" s="803"/>
      <c r="CC133" s="804"/>
      <c r="CD133" s="791"/>
      <c r="CE133" s="791"/>
    </row>
    <row r="134" spans="2:83" x14ac:dyDescent="0.25">
      <c r="B134" s="307">
        <v>44959.491296296299</v>
      </c>
      <c r="C134" s="794">
        <v>852.89</v>
      </c>
      <c r="D134" s="492"/>
      <c r="E134" s="492"/>
      <c r="F134" s="169"/>
      <c r="N134" s="477"/>
      <c r="O134" s="796">
        <v>44959</v>
      </c>
      <c r="P134" s="792">
        <v>0.47673611111111108</v>
      </c>
      <c r="Q134" s="794">
        <v>33.200000000000003</v>
      </c>
      <c r="R134" s="165" t="s">
        <v>21</v>
      </c>
      <c r="S134" s="794">
        <v>21.65</v>
      </c>
      <c r="T134" s="165" t="s">
        <v>56</v>
      </c>
      <c r="U134" s="196">
        <f t="shared" si="49"/>
        <v>11</v>
      </c>
      <c r="V134" s="168" t="str">
        <f t="shared" si="45"/>
        <v>-</v>
      </c>
      <c r="W134" s="168" t="str">
        <f t="shared" si="46"/>
        <v>-</v>
      </c>
      <c r="X134" s="168">
        <f t="shared" si="47"/>
        <v>21.65</v>
      </c>
      <c r="Y134" s="168" t="str">
        <f t="shared" si="48"/>
        <v>-</v>
      </c>
      <c r="AD134" s="608">
        <f t="shared" ref="AD134:AD197" si="58">IF(AM131="", "-", AM131)</f>
        <v>44959.455555555556</v>
      </c>
      <c r="AE134" s="607">
        <f t="shared" ref="AE134:AE197" si="59">IF(AT131="", "-", AT131)</f>
        <v>22.385000000000002</v>
      </c>
      <c r="AF134" s="196">
        <f t="shared" ref="AF134:AF150" si="60">IF(ISNUMBER(AE134), HOUR(AD134), "-")</f>
        <v>10</v>
      </c>
      <c r="AG134" s="168" t="str">
        <f t="shared" si="54"/>
        <v>-</v>
      </c>
      <c r="AH134" s="168">
        <f t="shared" si="55"/>
        <v>22.385000000000002</v>
      </c>
      <c r="AI134" s="168" t="str">
        <f t="shared" si="56"/>
        <v>-</v>
      </c>
      <c r="AJ134" s="168" t="str">
        <f t="shared" si="57"/>
        <v>-</v>
      </c>
      <c r="AK134" s="198"/>
      <c r="AL134" s="837"/>
      <c r="AM134" s="790">
        <v>44959.456944444442</v>
      </c>
      <c r="AN134" s="789">
        <v>1</v>
      </c>
      <c r="AO134" s="789">
        <v>7</v>
      </c>
      <c r="AP134" s="789" t="s">
        <v>469</v>
      </c>
      <c r="AQ134" s="789">
        <v>331.46846900000003</v>
      </c>
      <c r="AR134" s="789">
        <v>180860</v>
      </c>
      <c r="AS134" s="789">
        <v>137829</v>
      </c>
      <c r="AT134" s="789">
        <v>22.393000000000001</v>
      </c>
      <c r="AV134" s="788">
        <v>44959.456944444442</v>
      </c>
      <c r="AW134" s="787">
        <v>1</v>
      </c>
      <c r="AX134" s="786">
        <v>7</v>
      </c>
      <c r="AY134" s="786" t="s">
        <v>469</v>
      </c>
      <c r="AZ134" s="863">
        <v>330.2</v>
      </c>
      <c r="BB134" s="793" t="str">
        <f t="shared" si="50"/>
        <v>--</v>
      </c>
      <c r="BC134" s="791">
        <f t="shared" si="51"/>
        <v>331.46846900000003</v>
      </c>
      <c r="BF134" s="819"/>
      <c r="BH134" s="793" t="str">
        <f t="shared" si="52"/>
        <v>--</v>
      </c>
      <c r="BI134" s="807">
        <f t="shared" si="53"/>
        <v>330.2</v>
      </c>
      <c r="BL134" s="807"/>
      <c r="BQ134" s="797"/>
      <c r="BR134" s="791"/>
      <c r="BS134" s="791"/>
      <c r="BT134" s="791"/>
      <c r="CA134" s="809"/>
      <c r="CB134" s="803"/>
      <c r="CC134" s="804"/>
      <c r="CD134" s="791"/>
      <c r="CE134" s="791"/>
    </row>
    <row r="135" spans="2:83" x14ac:dyDescent="0.25">
      <c r="B135" s="307">
        <v>44959.492337962962</v>
      </c>
      <c r="C135" s="794">
        <v>852.86</v>
      </c>
      <c r="D135" s="492"/>
      <c r="E135" s="492"/>
      <c r="F135" s="169"/>
      <c r="N135" s="477"/>
      <c r="O135" s="796">
        <v>44959</v>
      </c>
      <c r="P135" s="792">
        <v>0.47743055555555558</v>
      </c>
      <c r="Q135" s="794">
        <v>33.4</v>
      </c>
      <c r="R135" s="165" t="s">
        <v>21</v>
      </c>
      <c r="S135" s="794">
        <v>21.65</v>
      </c>
      <c r="T135" s="165" t="s">
        <v>56</v>
      </c>
      <c r="U135" s="196">
        <f t="shared" si="49"/>
        <v>11</v>
      </c>
      <c r="V135" s="168" t="str">
        <f t="shared" si="45"/>
        <v>-</v>
      </c>
      <c r="W135" s="168" t="str">
        <f t="shared" si="46"/>
        <v>-</v>
      </c>
      <c r="X135" s="168">
        <f t="shared" si="47"/>
        <v>21.65</v>
      </c>
      <c r="Y135" s="168" t="str">
        <f t="shared" si="48"/>
        <v>-</v>
      </c>
      <c r="AD135" s="608">
        <f t="shared" si="58"/>
        <v>44959.456250000003</v>
      </c>
      <c r="AE135" s="607">
        <f t="shared" si="59"/>
        <v>22.388000000000002</v>
      </c>
      <c r="AF135" s="196">
        <f t="shared" si="60"/>
        <v>10</v>
      </c>
      <c r="AG135" s="168" t="str">
        <f t="shared" si="54"/>
        <v>-</v>
      </c>
      <c r="AH135" s="168">
        <f t="shared" si="55"/>
        <v>22.388000000000002</v>
      </c>
      <c r="AI135" s="168" t="str">
        <f t="shared" si="56"/>
        <v>-</v>
      </c>
      <c r="AJ135" s="168" t="str">
        <f t="shared" si="57"/>
        <v>-</v>
      </c>
      <c r="AK135" s="198"/>
      <c r="AL135" s="837"/>
      <c r="AM135" s="790">
        <v>44959.457638888889</v>
      </c>
      <c r="AN135" s="789">
        <v>1</v>
      </c>
      <c r="AO135" s="789">
        <v>7</v>
      </c>
      <c r="AP135" s="789" t="s">
        <v>469</v>
      </c>
      <c r="AQ135" s="789">
        <v>329.93749200000002</v>
      </c>
      <c r="AR135" s="789">
        <v>179575</v>
      </c>
      <c r="AS135" s="789">
        <v>138804</v>
      </c>
      <c r="AT135" s="789">
        <v>22.395</v>
      </c>
      <c r="AV135" s="788">
        <v>44959.457638888889</v>
      </c>
      <c r="AW135" s="787">
        <v>1</v>
      </c>
      <c r="AX135" s="786">
        <v>7</v>
      </c>
      <c r="AY135" s="786" t="s">
        <v>469</v>
      </c>
      <c r="AZ135" s="863">
        <v>330</v>
      </c>
      <c r="BB135" s="793" t="str">
        <f t="shared" si="50"/>
        <v>--</v>
      </c>
      <c r="BC135" s="791">
        <f t="shared" si="51"/>
        <v>329.93749200000002</v>
      </c>
      <c r="BF135" s="819"/>
      <c r="BH135" s="793" t="str">
        <f t="shared" si="52"/>
        <v>--</v>
      </c>
      <c r="BI135" s="807">
        <f t="shared" si="53"/>
        <v>330</v>
      </c>
      <c r="BL135" s="807"/>
      <c r="BQ135" s="797"/>
      <c r="BR135" s="791"/>
      <c r="BS135" s="791"/>
      <c r="BT135" s="791"/>
      <c r="CA135" s="809"/>
      <c r="CB135" s="803"/>
      <c r="CC135" s="804"/>
      <c r="CD135" s="791"/>
      <c r="CE135" s="791"/>
    </row>
    <row r="136" spans="2:83" x14ac:dyDescent="0.25">
      <c r="B136" s="307">
        <v>44959.493379629632</v>
      </c>
      <c r="C136" s="794">
        <v>852.84</v>
      </c>
      <c r="D136" s="492"/>
      <c r="E136" s="492"/>
      <c r="F136" s="169"/>
      <c r="N136" s="477"/>
      <c r="O136" s="796">
        <v>44959</v>
      </c>
      <c r="P136" s="792">
        <v>0.47812499999999997</v>
      </c>
      <c r="Q136" s="794">
        <v>33.4</v>
      </c>
      <c r="R136" s="165" t="s">
        <v>21</v>
      </c>
      <c r="S136" s="794">
        <v>21.65</v>
      </c>
      <c r="T136" s="165" t="s">
        <v>56</v>
      </c>
      <c r="U136" s="196">
        <f t="shared" si="49"/>
        <v>11</v>
      </c>
      <c r="V136" s="168" t="str">
        <f t="shared" si="45"/>
        <v>-</v>
      </c>
      <c r="W136" s="168" t="str">
        <f t="shared" si="46"/>
        <v>-</v>
      </c>
      <c r="X136" s="168">
        <f t="shared" si="47"/>
        <v>21.65</v>
      </c>
      <c r="Y136" s="168" t="str">
        <f t="shared" si="48"/>
        <v>-</v>
      </c>
      <c r="AD136" s="608">
        <f t="shared" si="58"/>
        <v>44959.456250000003</v>
      </c>
      <c r="AE136" s="607">
        <f t="shared" si="59"/>
        <v>22.390999999999998</v>
      </c>
      <c r="AF136" s="196">
        <f t="shared" si="60"/>
        <v>10</v>
      </c>
      <c r="AG136" s="168" t="str">
        <f t="shared" si="54"/>
        <v>-</v>
      </c>
      <c r="AH136" s="168">
        <f t="shared" si="55"/>
        <v>22.390999999999998</v>
      </c>
      <c r="AI136" s="168" t="str">
        <f t="shared" si="56"/>
        <v>-</v>
      </c>
      <c r="AJ136" s="168" t="str">
        <f t="shared" si="57"/>
        <v>-</v>
      </c>
      <c r="AK136" s="198"/>
      <c r="AL136" s="837"/>
      <c r="AM136" s="790">
        <v>44959.457638888889</v>
      </c>
      <c r="AN136" s="789">
        <v>1</v>
      </c>
      <c r="AO136" s="789">
        <v>7</v>
      </c>
      <c r="AP136" s="789" t="s">
        <v>469</v>
      </c>
      <c r="AQ136" s="789">
        <v>329.12696799999998</v>
      </c>
      <c r="AR136" s="789">
        <v>180853</v>
      </c>
      <c r="AS136" s="789">
        <v>137829</v>
      </c>
      <c r="AT136" s="789">
        <v>22.396000000000001</v>
      </c>
      <c r="AV136" s="788">
        <v>44959.457638888889</v>
      </c>
      <c r="AW136" s="787">
        <v>1</v>
      </c>
      <c r="AX136" s="786">
        <v>7</v>
      </c>
      <c r="AY136" s="786" t="s">
        <v>469</v>
      </c>
      <c r="AZ136" s="863">
        <v>328.6</v>
      </c>
      <c r="BB136" s="793" t="str">
        <f t="shared" si="50"/>
        <v>--</v>
      </c>
      <c r="BC136" s="791">
        <f t="shared" si="51"/>
        <v>329.12696799999998</v>
      </c>
      <c r="BF136" s="819"/>
      <c r="BH136" s="793" t="str">
        <f t="shared" si="52"/>
        <v>--</v>
      </c>
      <c r="BI136" s="807">
        <f t="shared" si="53"/>
        <v>328.6</v>
      </c>
      <c r="BL136" s="807"/>
      <c r="BQ136" s="797"/>
      <c r="BR136" s="791"/>
      <c r="BS136" s="791"/>
      <c r="BT136" s="791"/>
      <c r="CA136" s="809"/>
      <c r="CB136" s="803"/>
      <c r="CC136" s="804"/>
      <c r="CD136" s="791"/>
      <c r="CE136" s="791"/>
    </row>
    <row r="137" spans="2:83" x14ac:dyDescent="0.25">
      <c r="B137" s="307">
        <v>44959.494421296295</v>
      </c>
      <c r="C137" s="794">
        <v>852.82</v>
      </c>
      <c r="D137" s="492"/>
      <c r="E137" s="492"/>
      <c r="F137" s="169"/>
      <c r="N137" s="477"/>
      <c r="O137" s="796">
        <v>44959</v>
      </c>
      <c r="P137" s="792">
        <v>0.47881944444444446</v>
      </c>
      <c r="Q137" s="794">
        <v>33.4</v>
      </c>
      <c r="R137" s="165" t="s">
        <v>21</v>
      </c>
      <c r="S137" s="794">
        <v>21.65</v>
      </c>
      <c r="T137" s="165" t="s">
        <v>56</v>
      </c>
      <c r="U137" s="196">
        <f t="shared" si="49"/>
        <v>11</v>
      </c>
      <c r="V137" s="168" t="str">
        <f t="shared" si="45"/>
        <v>-</v>
      </c>
      <c r="W137" s="168" t="str">
        <f t="shared" si="46"/>
        <v>-</v>
      </c>
      <c r="X137" s="168">
        <f t="shared" si="47"/>
        <v>21.65</v>
      </c>
      <c r="Y137" s="168" t="str">
        <f t="shared" si="48"/>
        <v>-</v>
      </c>
      <c r="AD137" s="608">
        <f t="shared" si="58"/>
        <v>44959.456944444442</v>
      </c>
      <c r="AE137" s="607">
        <f t="shared" si="59"/>
        <v>22.393000000000001</v>
      </c>
      <c r="AF137" s="196">
        <f t="shared" si="60"/>
        <v>10</v>
      </c>
      <c r="AG137" s="168" t="str">
        <f t="shared" si="54"/>
        <v>-</v>
      </c>
      <c r="AH137" s="168">
        <f t="shared" si="55"/>
        <v>22.393000000000001</v>
      </c>
      <c r="AI137" s="168" t="str">
        <f t="shared" si="56"/>
        <v>-</v>
      </c>
      <c r="AJ137" s="168" t="str">
        <f t="shared" si="57"/>
        <v>-</v>
      </c>
      <c r="AK137" s="198"/>
      <c r="AL137" s="837"/>
      <c r="AM137" s="790">
        <v>44959.458333333336</v>
      </c>
      <c r="AN137" s="789">
        <v>1</v>
      </c>
      <c r="AO137" s="789">
        <v>7</v>
      </c>
      <c r="AP137" s="789" t="s">
        <v>469</v>
      </c>
      <c r="AQ137" s="789">
        <v>328.55966100000001</v>
      </c>
      <c r="AR137" s="789">
        <v>179584</v>
      </c>
      <c r="AS137" s="789">
        <v>138808</v>
      </c>
      <c r="AT137" s="789">
        <v>22.401</v>
      </c>
      <c r="AV137" s="788">
        <v>44959.458333333336</v>
      </c>
      <c r="AW137" s="787">
        <v>1</v>
      </c>
      <c r="AX137" s="786">
        <v>7</v>
      </c>
      <c r="AY137" s="786" t="s">
        <v>469</v>
      </c>
      <c r="AZ137" s="863">
        <v>328.6</v>
      </c>
      <c r="BB137" s="793" t="str">
        <f t="shared" si="50"/>
        <v>--</v>
      </c>
      <c r="BC137" s="791">
        <f t="shared" si="51"/>
        <v>328.55966100000001</v>
      </c>
      <c r="BF137" s="819"/>
      <c r="BH137" s="793" t="str">
        <f t="shared" si="52"/>
        <v>--</v>
      </c>
      <c r="BI137" s="807">
        <f t="shared" si="53"/>
        <v>328.6</v>
      </c>
      <c r="BL137" s="807"/>
      <c r="BQ137" s="791"/>
      <c r="BR137" s="791"/>
      <c r="BS137" s="791"/>
      <c r="BT137" s="791"/>
      <c r="CA137" s="809"/>
      <c r="CB137" s="803"/>
      <c r="CC137" s="804"/>
      <c r="CD137" s="791"/>
      <c r="CE137" s="791"/>
    </row>
    <row r="138" spans="2:83" x14ac:dyDescent="0.25">
      <c r="B138" s="307">
        <v>44959.495462962965</v>
      </c>
      <c r="C138" s="794">
        <v>852.79</v>
      </c>
      <c r="D138" s="492"/>
      <c r="E138" s="492"/>
      <c r="F138" s="169"/>
      <c r="N138" s="477"/>
      <c r="O138" s="796">
        <v>44959</v>
      </c>
      <c r="P138" s="792">
        <v>0.47951388888888885</v>
      </c>
      <c r="Q138" s="794">
        <v>33.299999999999997</v>
      </c>
      <c r="R138" s="165" t="s">
        <v>21</v>
      </c>
      <c r="S138" s="794">
        <v>21.65</v>
      </c>
      <c r="T138" s="165" t="s">
        <v>56</v>
      </c>
      <c r="U138" s="196">
        <f t="shared" si="49"/>
        <v>11</v>
      </c>
      <c r="V138" s="168" t="str">
        <f t="shared" si="45"/>
        <v>-</v>
      </c>
      <c r="W138" s="168" t="str">
        <f t="shared" si="46"/>
        <v>-</v>
      </c>
      <c r="X138" s="168">
        <f t="shared" si="47"/>
        <v>21.65</v>
      </c>
      <c r="Y138" s="168" t="str">
        <f t="shared" si="48"/>
        <v>-</v>
      </c>
      <c r="AD138" s="608">
        <f t="shared" si="58"/>
        <v>44959.457638888889</v>
      </c>
      <c r="AE138" s="607">
        <f t="shared" si="59"/>
        <v>22.395</v>
      </c>
      <c r="AF138" s="196">
        <f t="shared" si="60"/>
        <v>10</v>
      </c>
      <c r="AG138" s="168" t="str">
        <f t="shared" si="54"/>
        <v>-</v>
      </c>
      <c r="AH138" s="168">
        <f t="shared" si="55"/>
        <v>22.395</v>
      </c>
      <c r="AI138" s="168" t="str">
        <f t="shared" si="56"/>
        <v>-</v>
      </c>
      <c r="AJ138" s="168" t="str">
        <f t="shared" si="57"/>
        <v>-</v>
      </c>
      <c r="AK138" s="198"/>
      <c r="AL138" s="837"/>
      <c r="AM138" s="790">
        <v>44959.458333333336</v>
      </c>
      <c r="AN138" s="789">
        <v>1</v>
      </c>
      <c r="AO138" s="789">
        <v>7</v>
      </c>
      <c r="AP138" s="789" t="s">
        <v>469</v>
      </c>
      <c r="AQ138" s="789">
        <v>328.453866</v>
      </c>
      <c r="AR138" s="789">
        <v>180866</v>
      </c>
      <c r="AS138" s="789">
        <v>137840</v>
      </c>
      <c r="AT138" s="789">
        <v>22.405999999999999</v>
      </c>
      <c r="AV138" s="788">
        <v>44959.458333333336</v>
      </c>
      <c r="AW138" s="787">
        <v>1</v>
      </c>
      <c r="AX138" s="786">
        <v>7</v>
      </c>
      <c r="AY138" s="786" t="s">
        <v>469</v>
      </c>
      <c r="AZ138" s="863">
        <v>328.3</v>
      </c>
      <c r="BB138" s="793" t="str">
        <f t="shared" si="50"/>
        <v>--</v>
      </c>
      <c r="BC138" s="791">
        <f t="shared" si="51"/>
        <v>328.453866</v>
      </c>
      <c r="BF138" s="819"/>
      <c r="BH138" s="793" t="str">
        <f t="shared" si="52"/>
        <v>--</v>
      </c>
      <c r="BI138" s="807">
        <f t="shared" si="53"/>
        <v>328.3</v>
      </c>
      <c r="BL138" s="807"/>
      <c r="BQ138" s="791"/>
      <c r="BR138" s="791"/>
      <c r="BS138" s="791"/>
      <c r="BT138" s="791"/>
      <c r="CA138" s="809"/>
      <c r="CB138" s="803"/>
      <c r="CC138" s="804"/>
      <c r="CD138" s="791"/>
      <c r="CE138" s="791"/>
    </row>
    <row r="139" spans="2:83" x14ac:dyDescent="0.25">
      <c r="B139" s="307">
        <v>44959.496504629627</v>
      </c>
      <c r="C139" s="794">
        <v>852.77</v>
      </c>
      <c r="D139" s="492"/>
      <c r="E139" s="492"/>
      <c r="F139" s="169"/>
      <c r="N139" s="477"/>
      <c r="O139" s="796">
        <v>44959</v>
      </c>
      <c r="P139" s="792">
        <v>0.48020833333333335</v>
      </c>
      <c r="Q139" s="794">
        <v>33.4</v>
      </c>
      <c r="R139" s="165" t="s">
        <v>21</v>
      </c>
      <c r="S139" s="794">
        <v>21.65</v>
      </c>
      <c r="T139" s="165" t="s">
        <v>56</v>
      </c>
      <c r="U139" s="196">
        <f t="shared" si="49"/>
        <v>11</v>
      </c>
      <c r="V139" s="168" t="str">
        <f t="shared" si="45"/>
        <v>-</v>
      </c>
      <c r="W139" s="168" t="str">
        <f t="shared" si="46"/>
        <v>-</v>
      </c>
      <c r="X139" s="168">
        <f t="shared" si="47"/>
        <v>21.65</v>
      </c>
      <c r="Y139" s="168" t="str">
        <f t="shared" si="48"/>
        <v>-</v>
      </c>
      <c r="AD139" s="608">
        <f t="shared" si="58"/>
        <v>44959.457638888889</v>
      </c>
      <c r="AE139" s="607">
        <f t="shared" si="59"/>
        <v>22.396000000000001</v>
      </c>
      <c r="AF139" s="196">
        <f t="shared" si="60"/>
        <v>10</v>
      </c>
      <c r="AG139" s="168" t="str">
        <f t="shared" si="54"/>
        <v>-</v>
      </c>
      <c r="AH139" s="168">
        <f t="shared" si="55"/>
        <v>22.396000000000001</v>
      </c>
      <c r="AI139" s="168" t="str">
        <f t="shared" si="56"/>
        <v>-</v>
      </c>
      <c r="AJ139" s="168" t="str">
        <f t="shared" si="57"/>
        <v>-</v>
      </c>
      <c r="AK139" s="198"/>
      <c r="AL139" s="837"/>
      <c r="AM139" s="790">
        <v>44959.459027777775</v>
      </c>
      <c r="AN139" s="789">
        <v>1</v>
      </c>
      <c r="AO139" s="789">
        <v>7</v>
      </c>
      <c r="AP139" s="789" t="s">
        <v>469</v>
      </c>
      <c r="AQ139" s="789">
        <v>328.03161899999998</v>
      </c>
      <c r="AR139" s="789">
        <v>179588</v>
      </c>
      <c r="AS139" s="789">
        <v>138809</v>
      </c>
      <c r="AT139" s="789">
        <v>22.411000000000001</v>
      </c>
      <c r="AV139" s="788">
        <v>44959.459027777775</v>
      </c>
      <c r="AW139" s="787">
        <v>1</v>
      </c>
      <c r="AX139" s="786">
        <v>7</v>
      </c>
      <c r="AY139" s="786" t="s">
        <v>469</v>
      </c>
      <c r="AZ139" s="863">
        <v>327.7</v>
      </c>
      <c r="BB139" s="793" t="str">
        <f t="shared" si="50"/>
        <v>--</v>
      </c>
      <c r="BC139" s="791">
        <f t="shared" si="51"/>
        <v>328.03161899999998</v>
      </c>
      <c r="BF139" s="819"/>
      <c r="BH139" s="793" t="str">
        <f t="shared" si="52"/>
        <v>--</v>
      </c>
      <c r="BI139" s="807">
        <f t="shared" si="53"/>
        <v>327.7</v>
      </c>
      <c r="BL139" s="807"/>
      <c r="BQ139" s="791"/>
      <c r="BR139" s="791"/>
      <c r="BS139" s="791"/>
      <c r="BT139" s="791"/>
      <c r="CA139" s="809"/>
      <c r="CB139" s="803"/>
      <c r="CC139" s="804"/>
      <c r="CD139" s="791"/>
      <c r="CE139" s="791"/>
    </row>
    <row r="140" spans="2:83" x14ac:dyDescent="0.25">
      <c r="B140" s="307"/>
      <c r="C140" s="179"/>
      <c r="D140" s="492"/>
      <c r="E140" s="492"/>
      <c r="F140" s="169"/>
      <c r="N140" s="477"/>
      <c r="O140" s="796">
        <v>44959</v>
      </c>
      <c r="P140" s="792">
        <v>0.48090277777777773</v>
      </c>
      <c r="Q140" s="794">
        <v>33.5</v>
      </c>
      <c r="R140" s="165" t="s">
        <v>21</v>
      </c>
      <c r="S140" s="794">
        <v>21.65</v>
      </c>
      <c r="T140" s="165" t="s">
        <v>56</v>
      </c>
      <c r="U140" s="196">
        <f t="shared" si="49"/>
        <v>11</v>
      </c>
      <c r="V140" s="168" t="str">
        <f t="shared" si="45"/>
        <v>-</v>
      </c>
      <c r="W140" s="168" t="str">
        <f t="shared" si="46"/>
        <v>-</v>
      </c>
      <c r="X140" s="168">
        <f t="shared" si="47"/>
        <v>21.65</v>
      </c>
      <c r="Y140" s="168" t="str">
        <f t="shared" si="48"/>
        <v>-</v>
      </c>
      <c r="AD140" s="608">
        <f t="shared" si="58"/>
        <v>44959.458333333336</v>
      </c>
      <c r="AE140" s="607">
        <f t="shared" si="59"/>
        <v>22.401</v>
      </c>
      <c r="AF140" s="196">
        <f t="shared" si="60"/>
        <v>11</v>
      </c>
      <c r="AG140" s="168" t="str">
        <f t="shared" si="54"/>
        <v>-</v>
      </c>
      <c r="AH140" s="168" t="str">
        <f t="shared" si="55"/>
        <v>-</v>
      </c>
      <c r="AI140" s="168">
        <f t="shared" si="56"/>
        <v>22.401</v>
      </c>
      <c r="AJ140" s="168" t="str">
        <f t="shared" si="57"/>
        <v>-</v>
      </c>
      <c r="AK140" s="198"/>
      <c r="AL140" s="837"/>
      <c r="AM140" s="790">
        <v>44959.459722222222</v>
      </c>
      <c r="AN140" s="789">
        <v>1</v>
      </c>
      <c r="AO140" s="789">
        <v>7</v>
      </c>
      <c r="AP140" s="789">
        <v>0</v>
      </c>
      <c r="AQ140" s="789">
        <v>327.81284299999999</v>
      </c>
      <c r="AR140" s="789">
        <v>180865</v>
      </c>
      <c r="AS140" s="789">
        <v>137841</v>
      </c>
      <c r="AT140" s="789">
        <v>22.416</v>
      </c>
      <c r="AV140" s="788">
        <v>44959.459722222222</v>
      </c>
      <c r="AW140" s="787">
        <v>1</v>
      </c>
      <c r="AX140" s="786">
        <v>7</v>
      </c>
      <c r="AY140" s="786">
        <v>0</v>
      </c>
      <c r="AZ140" s="863">
        <v>327</v>
      </c>
      <c r="BB140" s="793">
        <f t="shared" si="50"/>
        <v>70</v>
      </c>
      <c r="BC140" s="791">
        <f t="shared" si="51"/>
        <v>327.81284299999999</v>
      </c>
      <c r="BF140" s="819"/>
      <c r="BH140" s="793">
        <f t="shared" si="52"/>
        <v>70</v>
      </c>
      <c r="BI140" s="807">
        <f t="shared" si="53"/>
        <v>327</v>
      </c>
      <c r="BL140" s="807"/>
      <c r="BQ140" s="791"/>
      <c r="BR140" s="791"/>
      <c r="BS140" s="791"/>
      <c r="BT140" s="791"/>
      <c r="CA140" s="809"/>
      <c r="CB140" s="803"/>
      <c r="CC140" s="804"/>
      <c r="CD140" s="791"/>
      <c r="CE140" s="791"/>
    </row>
    <row r="141" spans="2:83" x14ac:dyDescent="0.25">
      <c r="B141" s="307"/>
      <c r="C141" s="179"/>
      <c r="D141" s="492"/>
      <c r="E141" s="492"/>
      <c r="F141" s="169"/>
      <c r="N141" s="477"/>
      <c r="O141" s="796">
        <v>44959</v>
      </c>
      <c r="P141" s="792">
        <v>0.48159722222222223</v>
      </c>
      <c r="Q141" s="794">
        <v>33.4</v>
      </c>
      <c r="R141" s="165" t="s">
        <v>21</v>
      </c>
      <c r="S141" s="794">
        <v>21.6</v>
      </c>
      <c r="T141" s="165" t="s">
        <v>56</v>
      </c>
      <c r="U141" s="196">
        <f t="shared" si="49"/>
        <v>11</v>
      </c>
      <c r="V141" s="168" t="str">
        <f t="shared" si="45"/>
        <v>-</v>
      </c>
      <c r="W141" s="168" t="str">
        <f t="shared" si="46"/>
        <v>-</v>
      </c>
      <c r="X141" s="168">
        <f t="shared" si="47"/>
        <v>21.6</v>
      </c>
      <c r="Y141" s="168" t="str">
        <f t="shared" si="48"/>
        <v>-</v>
      </c>
      <c r="AD141" s="608">
        <f t="shared" si="58"/>
        <v>44959.458333333336</v>
      </c>
      <c r="AE141" s="607">
        <f t="shared" si="59"/>
        <v>22.405999999999999</v>
      </c>
      <c r="AF141" s="196">
        <f t="shared" si="60"/>
        <v>11</v>
      </c>
      <c r="AG141" s="168" t="str">
        <f t="shared" si="54"/>
        <v>-</v>
      </c>
      <c r="AH141" s="168" t="str">
        <f t="shared" si="55"/>
        <v>-</v>
      </c>
      <c r="AI141" s="168">
        <f t="shared" si="56"/>
        <v>22.405999999999999</v>
      </c>
      <c r="AJ141" s="168" t="str">
        <f t="shared" si="57"/>
        <v>-</v>
      </c>
      <c r="AK141" s="198"/>
      <c r="AL141" s="837"/>
      <c r="AM141" s="790">
        <v>44959.459722222222</v>
      </c>
      <c r="AN141" s="789">
        <v>1</v>
      </c>
      <c r="AO141" s="789">
        <v>7</v>
      </c>
      <c r="AP141" s="789">
        <v>1</v>
      </c>
      <c r="AQ141" s="789">
        <v>327.430228</v>
      </c>
      <c r="AR141" s="789">
        <v>179602</v>
      </c>
      <c r="AS141" s="789">
        <v>138818</v>
      </c>
      <c r="AT141" s="789">
        <v>22.419</v>
      </c>
      <c r="AV141" s="788">
        <v>44959.459722222222</v>
      </c>
      <c r="AW141" s="787">
        <v>1</v>
      </c>
      <c r="AX141" s="786">
        <v>7</v>
      </c>
      <c r="AY141" s="786">
        <v>1</v>
      </c>
      <c r="AZ141" s="863">
        <v>326.89999999999998</v>
      </c>
      <c r="BB141" s="793">
        <f t="shared" si="50"/>
        <v>71</v>
      </c>
      <c r="BC141" s="791">
        <f t="shared" si="51"/>
        <v>327.430228</v>
      </c>
      <c r="BF141" s="819"/>
      <c r="BH141" s="793">
        <f t="shared" si="52"/>
        <v>71</v>
      </c>
      <c r="BI141" s="807">
        <f t="shared" si="53"/>
        <v>326.89999999999998</v>
      </c>
      <c r="BL141" s="807"/>
      <c r="BQ141" s="791"/>
      <c r="BR141" s="791"/>
      <c r="BS141" s="791"/>
      <c r="BT141" s="791"/>
      <c r="CA141" s="809"/>
      <c r="CB141" s="803"/>
      <c r="CC141" s="804"/>
      <c r="CD141" s="791"/>
      <c r="CE141" s="791"/>
    </row>
    <row r="142" spans="2:83" x14ac:dyDescent="0.25">
      <c r="B142" s="307"/>
      <c r="C142" s="179"/>
      <c r="D142" s="492"/>
      <c r="E142" s="492"/>
      <c r="F142" s="169"/>
      <c r="N142" s="477"/>
      <c r="O142" s="796">
        <v>44959</v>
      </c>
      <c r="P142" s="792">
        <v>0.48229166666666662</v>
      </c>
      <c r="Q142" s="794">
        <v>33.4</v>
      </c>
      <c r="R142" s="165" t="s">
        <v>21</v>
      </c>
      <c r="S142" s="794">
        <v>21.6</v>
      </c>
      <c r="T142" s="165" t="s">
        <v>56</v>
      </c>
      <c r="U142" s="196">
        <f t="shared" si="49"/>
        <v>11</v>
      </c>
      <c r="V142" s="168" t="str">
        <f t="shared" si="45"/>
        <v>-</v>
      </c>
      <c r="W142" s="168" t="str">
        <f t="shared" si="46"/>
        <v>-</v>
      </c>
      <c r="X142" s="168">
        <f t="shared" si="47"/>
        <v>21.6</v>
      </c>
      <c r="Y142" s="168" t="str">
        <f t="shared" si="48"/>
        <v>-</v>
      </c>
      <c r="AD142" s="608">
        <f t="shared" si="58"/>
        <v>44959.459027777775</v>
      </c>
      <c r="AE142" s="607">
        <f t="shared" si="59"/>
        <v>22.411000000000001</v>
      </c>
      <c r="AF142" s="196">
        <f t="shared" si="60"/>
        <v>11</v>
      </c>
      <c r="AG142" s="168" t="str">
        <f t="shared" si="54"/>
        <v>-</v>
      </c>
      <c r="AH142" s="168" t="str">
        <f t="shared" si="55"/>
        <v>-</v>
      </c>
      <c r="AI142" s="168">
        <f t="shared" si="56"/>
        <v>22.411000000000001</v>
      </c>
      <c r="AJ142" s="168" t="str">
        <f t="shared" si="57"/>
        <v>-</v>
      </c>
      <c r="AK142" s="198"/>
      <c r="AL142" s="837"/>
      <c r="AM142" s="790">
        <v>44959.460416666669</v>
      </c>
      <c r="AN142" s="789">
        <v>1</v>
      </c>
      <c r="AO142" s="789">
        <v>7</v>
      </c>
      <c r="AP142" s="789">
        <v>2</v>
      </c>
      <c r="AQ142" s="789">
        <v>327.30542600000001</v>
      </c>
      <c r="AR142" s="789">
        <v>180862</v>
      </c>
      <c r="AS142" s="789">
        <v>137840</v>
      </c>
      <c r="AT142" s="789">
        <v>22.425999999999998</v>
      </c>
      <c r="AV142" s="788">
        <v>44959.460416666669</v>
      </c>
      <c r="AW142" s="787">
        <v>1</v>
      </c>
      <c r="AX142" s="786">
        <v>7</v>
      </c>
      <c r="AY142" s="786">
        <v>2</v>
      </c>
      <c r="AZ142" s="863">
        <v>326.89999999999998</v>
      </c>
      <c r="BB142" s="793">
        <f t="shared" si="50"/>
        <v>72</v>
      </c>
      <c r="BC142" s="791">
        <f t="shared" si="51"/>
        <v>327.30542600000001</v>
      </c>
      <c r="BF142" s="819"/>
      <c r="BH142" s="793">
        <f t="shared" si="52"/>
        <v>72</v>
      </c>
      <c r="BI142" s="807">
        <f t="shared" si="53"/>
        <v>326.89999999999998</v>
      </c>
      <c r="BL142" s="807"/>
      <c r="BQ142" s="791"/>
      <c r="BR142" s="791"/>
      <c r="BS142" s="791"/>
      <c r="BT142" s="791"/>
      <c r="CA142" s="809"/>
      <c r="CB142" s="803"/>
      <c r="CC142" s="804"/>
      <c r="CD142" s="791"/>
      <c r="CE142" s="791"/>
    </row>
    <row r="143" spans="2:83" x14ac:dyDescent="0.25">
      <c r="B143" s="307"/>
      <c r="C143" s="179"/>
      <c r="D143" s="492"/>
      <c r="E143" s="492"/>
      <c r="F143" s="169"/>
      <c r="N143" s="477"/>
      <c r="O143" s="796">
        <v>44959</v>
      </c>
      <c r="P143" s="792">
        <v>0.48298611111111112</v>
      </c>
      <c r="Q143" s="794">
        <v>33.5</v>
      </c>
      <c r="R143" s="165" t="s">
        <v>21</v>
      </c>
      <c r="S143" s="794">
        <v>21.6</v>
      </c>
      <c r="T143" s="165" t="s">
        <v>56</v>
      </c>
      <c r="U143" s="196">
        <f t="shared" si="49"/>
        <v>11</v>
      </c>
      <c r="V143" s="168" t="str">
        <f t="shared" si="45"/>
        <v>-</v>
      </c>
      <c r="W143" s="168" t="str">
        <f t="shared" si="46"/>
        <v>-</v>
      </c>
      <c r="X143" s="168">
        <f t="shared" si="47"/>
        <v>21.6</v>
      </c>
      <c r="Y143" s="168" t="str">
        <f t="shared" si="48"/>
        <v>-</v>
      </c>
      <c r="AD143" s="608">
        <f t="shared" si="58"/>
        <v>44959.459722222222</v>
      </c>
      <c r="AE143" s="607">
        <f t="shared" si="59"/>
        <v>22.416</v>
      </c>
      <c r="AF143" s="196">
        <f t="shared" si="60"/>
        <v>11</v>
      </c>
      <c r="AG143" s="168" t="str">
        <f t="shared" si="54"/>
        <v>-</v>
      </c>
      <c r="AH143" s="168" t="str">
        <f t="shared" si="55"/>
        <v>-</v>
      </c>
      <c r="AI143" s="168">
        <f t="shared" si="56"/>
        <v>22.416</v>
      </c>
      <c r="AJ143" s="168" t="str">
        <f t="shared" si="57"/>
        <v>-</v>
      </c>
      <c r="AK143" s="198"/>
      <c r="AL143" s="837"/>
      <c r="AM143" s="790">
        <v>44959.460416666669</v>
      </c>
      <c r="AN143" s="789">
        <v>1</v>
      </c>
      <c r="AO143" s="789">
        <v>7</v>
      </c>
      <c r="AP143" s="789">
        <v>3</v>
      </c>
      <c r="AQ143" s="789">
        <v>327.233116</v>
      </c>
      <c r="AR143" s="789">
        <v>179589</v>
      </c>
      <c r="AS143" s="789">
        <v>138808</v>
      </c>
      <c r="AT143" s="789">
        <v>22.43</v>
      </c>
      <c r="AV143" s="788">
        <v>44959.460416666669</v>
      </c>
      <c r="AW143" s="787">
        <v>1</v>
      </c>
      <c r="AX143" s="786">
        <v>7</v>
      </c>
      <c r="AY143" s="786">
        <v>3</v>
      </c>
      <c r="AZ143" s="863">
        <v>327</v>
      </c>
      <c r="BB143" s="793">
        <f t="shared" si="50"/>
        <v>73</v>
      </c>
      <c r="BC143" s="791">
        <f t="shared" si="51"/>
        <v>327.233116</v>
      </c>
      <c r="BF143" s="819"/>
      <c r="BH143" s="793">
        <f t="shared" si="52"/>
        <v>73</v>
      </c>
      <c r="BI143" s="807">
        <f t="shared" si="53"/>
        <v>327</v>
      </c>
      <c r="BL143" s="807"/>
      <c r="BQ143" s="791"/>
      <c r="BR143" s="791"/>
      <c r="BS143" s="791"/>
      <c r="BT143" s="791"/>
      <c r="CA143" s="809"/>
      <c r="CB143" s="803"/>
      <c r="CC143" s="804"/>
      <c r="CD143" s="791"/>
      <c r="CE143" s="791"/>
    </row>
    <row r="144" spans="2:83" x14ac:dyDescent="0.25">
      <c r="B144" s="307"/>
      <c r="C144" s="179"/>
      <c r="D144" s="492"/>
      <c r="E144" s="492"/>
      <c r="F144" s="169"/>
      <c r="N144" s="477"/>
      <c r="O144" s="796">
        <v>44959</v>
      </c>
      <c r="P144" s="792">
        <v>0.4836805555555555</v>
      </c>
      <c r="Q144" s="794">
        <v>33.6</v>
      </c>
      <c r="R144" s="165" t="s">
        <v>21</v>
      </c>
      <c r="S144" s="794">
        <v>21.65</v>
      </c>
      <c r="T144" s="165" t="s">
        <v>56</v>
      </c>
      <c r="U144" s="196">
        <f t="shared" si="49"/>
        <v>11</v>
      </c>
      <c r="V144" s="168" t="str">
        <f t="shared" si="45"/>
        <v>-</v>
      </c>
      <c r="W144" s="168" t="str">
        <f t="shared" si="46"/>
        <v>-</v>
      </c>
      <c r="X144" s="168">
        <f t="shared" si="47"/>
        <v>21.65</v>
      </c>
      <c r="Y144" s="168" t="str">
        <f t="shared" si="48"/>
        <v>-</v>
      </c>
      <c r="AD144" s="608">
        <f t="shared" si="58"/>
        <v>44959.459722222222</v>
      </c>
      <c r="AE144" s="607">
        <f t="shared" si="59"/>
        <v>22.419</v>
      </c>
      <c r="AF144" s="196">
        <f t="shared" si="60"/>
        <v>11</v>
      </c>
      <c r="AG144" s="168" t="str">
        <f t="shared" si="54"/>
        <v>-</v>
      </c>
      <c r="AH144" s="168" t="str">
        <f t="shared" si="55"/>
        <v>-</v>
      </c>
      <c r="AI144" s="168">
        <f t="shared" si="56"/>
        <v>22.419</v>
      </c>
      <c r="AJ144" s="168" t="str">
        <f t="shared" si="57"/>
        <v>-</v>
      </c>
      <c r="AK144" s="198"/>
      <c r="AL144" s="837"/>
      <c r="AM144" s="790">
        <v>44959.461111111108</v>
      </c>
      <c r="AN144" s="789">
        <v>1</v>
      </c>
      <c r="AO144" s="789">
        <v>7</v>
      </c>
      <c r="AP144" s="789">
        <v>4</v>
      </c>
      <c r="AQ144" s="789">
        <v>327.13320399999998</v>
      </c>
      <c r="AR144" s="789">
        <v>180850</v>
      </c>
      <c r="AS144" s="789">
        <v>137832</v>
      </c>
      <c r="AT144" s="789">
        <v>22.431000000000001</v>
      </c>
      <c r="AV144" s="788">
        <v>44959.461111111108</v>
      </c>
      <c r="AW144" s="787">
        <v>1</v>
      </c>
      <c r="AX144" s="786">
        <v>7</v>
      </c>
      <c r="AY144" s="786">
        <v>4</v>
      </c>
      <c r="AZ144" s="863">
        <v>326.8</v>
      </c>
      <c r="BB144" s="793">
        <f t="shared" si="50"/>
        <v>74</v>
      </c>
      <c r="BC144" s="791">
        <f t="shared" si="51"/>
        <v>327.13320399999998</v>
      </c>
      <c r="BF144" s="819"/>
      <c r="BH144" s="793">
        <f t="shared" si="52"/>
        <v>74</v>
      </c>
      <c r="BI144" s="807">
        <f t="shared" si="53"/>
        <v>326.8</v>
      </c>
      <c r="BL144" s="807"/>
      <c r="BQ144" s="791"/>
      <c r="BR144" s="791"/>
      <c r="BS144" s="791"/>
      <c r="BT144" s="791"/>
      <c r="CA144" s="809"/>
      <c r="CB144" s="803"/>
      <c r="CC144" s="804"/>
      <c r="CD144" s="791"/>
      <c r="CE144" s="791"/>
    </row>
    <row r="145" spans="2:83" x14ac:dyDescent="0.25">
      <c r="B145" s="307"/>
      <c r="C145" s="179"/>
      <c r="D145" s="492"/>
      <c r="E145" s="492"/>
      <c r="F145" s="169"/>
      <c r="N145" s="477"/>
      <c r="O145" s="796">
        <v>44959</v>
      </c>
      <c r="P145" s="792">
        <v>0.484375</v>
      </c>
      <c r="Q145" s="794">
        <v>33.5</v>
      </c>
      <c r="R145" s="165" t="s">
        <v>21</v>
      </c>
      <c r="S145" s="794">
        <v>21.6</v>
      </c>
      <c r="T145" s="165" t="s">
        <v>56</v>
      </c>
      <c r="U145" s="196">
        <f t="shared" si="49"/>
        <v>11</v>
      </c>
      <c r="V145" s="168" t="str">
        <f t="shared" si="45"/>
        <v>-</v>
      </c>
      <c r="W145" s="168" t="str">
        <f t="shared" si="46"/>
        <v>-</v>
      </c>
      <c r="X145" s="168">
        <f t="shared" si="47"/>
        <v>21.6</v>
      </c>
      <c r="Y145" s="168" t="str">
        <f t="shared" si="48"/>
        <v>-</v>
      </c>
      <c r="AD145" s="608">
        <f t="shared" si="58"/>
        <v>44959.460416666669</v>
      </c>
      <c r="AE145" s="607">
        <f t="shared" si="59"/>
        <v>22.425999999999998</v>
      </c>
      <c r="AF145" s="196">
        <f t="shared" si="60"/>
        <v>11</v>
      </c>
      <c r="AG145" s="168" t="str">
        <f t="shared" si="54"/>
        <v>-</v>
      </c>
      <c r="AH145" s="168" t="str">
        <f t="shared" si="55"/>
        <v>-</v>
      </c>
      <c r="AI145" s="168">
        <f t="shared" si="56"/>
        <v>22.425999999999998</v>
      </c>
      <c r="AJ145" s="168" t="str">
        <f t="shared" si="57"/>
        <v>-</v>
      </c>
      <c r="AK145" s="198"/>
      <c r="AL145" s="837"/>
      <c r="AM145" s="790">
        <v>44959.461805555555</v>
      </c>
      <c r="AN145" s="789">
        <v>1</v>
      </c>
      <c r="AO145" s="789">
        <v>7</v>
      </c>
      <c r="AP145" s="789">
        <v>5</v>
      </c>
      <c r="AQ145" s="789">
        <v>326.830961</v>
      </c>
      <c r="AR145" s="789">
        <v>179596</v>
      </c>
      <c r="AS145" s="789">
        <v>138812</v>
      </c>
      <c r="AT145" s="789">
        <v>22.434000000000001</v>
      </c>
      <c r="AV145" s="788">
        <v>44959.461805555555</v>
      </c>
      <c r="AW145" s="787">
        <v>1</v>
      </c>
      <c r="AX145" s="786">
        <v>7</v>
      </c>
      <c r="AY145" s="786">
        <v>5</v>
      </c>
      <c r="AZ145" s="863">
        <v>326.39999999999998</v>
      </c>
      <c r="BB145" s="793">
        <f t="shared" si="50"/>
        <v>75</v>
      </c>
      <c r="BC145" s="791">
        <f t="shared" si="51"/>
        <v>326.830961</v>
      </c>
      <c r="BF145" s="819"/>
      <c r="BH145" s="793">
        <f t="shared" si="52"/>
        <v>75</v>
      </c>
      <c r="BI145" s="807">
        <f t="shared" si="53"/>
        <v>326.39999999999998</v>
      </c>
      <c r="BL145" s="807"/>
      <c r="BQ145" s="791"/>
      <c r="BR145" s="791"/>
      <c r="BS145" s="791"/>
      <c r="BT145" s="791"/>
      <c r="CA145" s="809"/>
      <c r="CB145" s="803"/>
      <c r="CC145" s="804"/>
      <c r="CD145" s="791"/>
      <c r="CE145" s="791"/>
    </row>
    <row r="146" spans="2:83" x14ac:dyDescent="0.25">
      <c r="B146" s="307"/>
      <c r="C146" s="179"/>
      <c r="D146" s="492"/>
      <c r="E146" s="492"/>
      <c r="F146" s="169"/>
      <c r="N146" s="477"/>
      <c r="O146" s="796">
        <v>44959</v>
      </c>
      <c r="P146" s="792">
        <v>0.4850694444444445</v>
      </c>
      <c r="Q146" s="794">
        <v>33.6</v>
      </c>
      <c r="R146" s="165" t="s">
        <v>21</v>
      </c>
      <c r="S146" s="794">
        <v>21.6</v>
      </c>
      <c r="T146" s="165" t="s">
        <v>56</v>
      </c>
      <c r="U146" s="196">
        <f t="shared" si="49"/>
        <v>11</v>
      </c>
      <c r="V146" s="168" t="str">
        <f t="shared" si="45"/>
        <v>-</v>
      </c>
      <c r="W146" s="168" t="str">
        <f t="shared" si="46"/>
        <v>-</v>
      </c>
      <c r="X146" s="168">
        <f t="shared" si="47"/>
        <v>21.6</v>
      </c>
      <c r="Y146" s="168" t="str">
        <f t="shared" si="48"/>
        <v>-</v>
      </c>
      <c r="AD146" s="608">
        <f t="shared" si="58"/>
        <v>44959.460416666669</v>
      </c>
      <c r="AE146" s="607">
        <f t="shared" si="59"/>
        <v>22.43</v>
      </c>
      <c r="AF146" s="196">
        <f t="shared" si="60"/>
        <v>11</v>
      </c>
      <c r="AG146" s="168" t="str">
        <f t="shared" si="54"/>
        <v>-</v>
      </c>
      <c r="AH146" s="168" t="str">
        <f t="shared" si="55"/>
        <v>-</v>
      </c>
      <c r="AI146" s="168">
        <f t="shared" si="56"/>
        <v>22.43</v>
      </c>
      <c r="AJ146" s="168" t="str">
        <f t="shared" si="57"/>
        <v>-</v>
      </c>
      <c r="AK146" s="198"/>
      <c r="AL146" s="837"/>
      <c r="AM146" s="790">
        <v>44959.461805555555</v>
      </c>
      <c r="AN146" s="789">
        <v>1</v>
      </c>
      <c r="AO146" s="789">
        <v>7</v>
      </c>
      <c r="AP146" s="789">
        <v>6</v>
      </c>
      <c r="AQ146" s="789">
        <v>326.78021899999999</v>
      </c>
      <c r="AR146" s="789">
        <v>180866</v>
      </c>
      <c r="AS146" s="789">
        <v>137845</v>
      </c>
      <c r="AT146" s="789">
        <v>22.434999999999999</v>
      </c>
      <c r="AV146" s="788">
        <v>44959.461805555555</v>
      </c>
      <c r="AW146" s="787">
        <v>1</v>
      </c>
      <c r="AX146" s="786">
        <v>7</v>
      </c>
      <c r="AY146" s="786">
        <v>6</v>
      </c>
      <c r="AZ146" s="863">
        <v>326</v>
      </c>
      <c r="BB146" s="793">
        <f t="shared" si="50"/>
        <v>76</v>
      </c>
      <c r="BC146" s="791">
        <f t="shared" si="51"/>
        <v>326.78021899999999</v>
      </c>
      <c r="BF146" s="819"/>
      <c r="BH146" s="793">
        <f t="shared" si="52"/>
        <v>76</v>
      </c>
      <c r="BI146" s="807">
        <f t="shared" si="53"/>
        <v>326</v>
      </c>
      <c r="BL146" s="807"/>
      <c r="BQ146" s="791"/>
      <c r="BR146" s="791"/>
      <c r="BS146" s="791"/>
      <c r="BT146" s="791"/>
      <c r="CA146" s="809"/>
      <c r="CB146" s="803"/>
      <c r="CC146" s="804"/>
      <c r="CD146" s="791"/>
      <c r="CE146" s="791"/>
    </row>
    <row r="147" spans="2:83" x14ac:dyDescent="0.25">
      <c r="B147" s="307"/>
      <c r="C147" s="179"/>
      <c r="D147" s="492"/>
      <c r="E147" s="492"/>
      <c r="F147" s="169"/>
      <c r="N147" s="477"/>
      <c r="O147" s="796">
        <v>44959</v>
      </c>
      <c r="P147" s="792">
        <v>0.48576388888888888</v>
      </c>
      <c r="Q147" s="794">
        <v>33.700000000000003</v>
      </c>
      <c r="R147" s="165" t="s">
        <v>21</v>
      </c>
      <c r="S147" s="794">
        <v>21.6</v>
      </c>
      <c r="T147" s="165" t="s">
        <v>56</v>
      </c>
      <c r="U147" s="196">
        <f t="shared" si="49"/>
        <v>11</v>
      </c>
      <c r="V147" s="168" t="str">
        <f t="shared" si="45"/>
        <v>-</v>
      </c>
      <c r="W147" s="168" t="str">
        <f t="shared" si="46"/>
        <v>-</v>
      </c>
      <c r="X147" s="168">
        <f t="shared" si="47"/>
        <v>21.6</v>
      </c>
      <c r="Y147" s="168" t="str">
        <f t="shared" si="48"/>
        <v>-</v>
      </c>
      <c r="AD147" s="608">
        <f t="shared" si="58"/>
        <v>44959.461111111108</v>
      </c>
      <c r="AE147" s="607">
        <f t="shared" si="59"/>
        <v>22.431000000000001</v>
      </c>
      <c r="AF147" s="196">
        <f t="shared" si="60"/>
        <v>11</v>
      </c>
      <c r="AG147" s="168" t="str">
        <f t="shared" si="54"/>
        <v>-</v>
      </c>
      <c r="AH147" s="168" t="str">
        <f t="shared" si="55"/>
        <v>-</v>
      </c>
      <c r="AI147" s="168">
        <f t="shared" si="56"/>
        <v>22.431000000000001</v>
      </c>
      <c r="AJ147" s="168" t="str">
        <f t="shared" si="57"/>
        <v>-</v>
      </c>
      <c r="AK147" s="198"/>
      <c r="AL147" s="837"/>
      <c r="AM147" s="790">
        <v>44959.462500000001</v>
      </c>
      <c r="AN147" s="789">
        <v>1</v>
      </c>
      <c r="AO147" s="789">
        <v>7</v>
      </c>
      <c r="AP147" s="789">
        <v>7</v>
      </c>
      <c r="AQ147" s="789">
        <v>326.41204099999999</v>
      </c>
      <c r="AR147" s="789">
        <v>179606</v>
      </c>
      <c r="AS147" s="789">
        <v>138818</v>
      </c>
      <c r="AT147" s="789">
        <v>22.437000000000001</v>
      </c>
      <c r="AV147" s="788">
        <v>44959.462500000001</v>
      </c>
      <c r="AW147" s="787">
        <v>1</v>
      </c>
      <c r="AX147" s="786">
        <v>7</v>
      </c>
      <c r="AY147" s="786">
        <v>7</v>
      </c>
      <c r="AZ147" s="863">
        <v>326.10000000000002</v>
      </c>
      <c r="BB147" s="793">
        <f t="shared" si="50"/>
        <v>77</v>
      </c>
      <c r="BC147" s="791">
        <f t="shared" si="51"/>
        <v>326.41204099999999</v>
      </c>
      <c r="BF147" s="819"/>
      <c r="BH147" s="793">
        <f t="shared" si="52"/>
        <v>77</v>
      </c>
      <c r="BI147" s="807">
        <f t="shared" si="53"/>
        <v>326.10000000000002</v>
      </c>
      <c r="BL147" s="807"/>
      <c r="BQ147" s="791"/>
      <c r="BR147" s="791"/>
      <c r="BS147" s="791"/>
      <c r="BT147" s="791"/>
      <c r="CA147" s="809"/>
      <c r="CB147" s="803"/>
      <c r="CC147" s="804"/>
      <c r="CD147" s="791"/>
      <c r="CE147" s="791"/>
    </row>
    <row r="148" spans="2:83" x14ac:dyDescent="0.25">
      <c r="B148" s="307"/>
      <c r="C148" s="179"/>
      <c r="D148" s="492"/>
      <c r="E148" s="492"/>
      <c r="F148" s="169"/>
      <c r="N148" s="477"/>
      <c r="O148" s="796">
        <v>44959</v>
      </c>
      <c r="P148" s="792">
        <v>0.48645833333333338</v>
      </c>
      <c r="Q148" s="794">
        <v>33.799999999999997</v>
      </c>
      <c r="R148" s="165" t="s">
        <v>21</v>
      </c>
      <c r="S148" s="794">
        <v>21.6</v>
      </c>
      <c r="T148" s="165" t="s">
        <v>56</v>
      </c>
      <c r="U148" s="196">
        <f t="shared" si="49"/>
        <v>11</v>
      </c>
      <c r="V148" s="168" t="str">
        <f t="shared" si="45"/>
        <v>-</v>
      </c>
      <c r="W148" s="168" t="str">
        <f t="shared" si="46"/>
        <v>-</v>
      </c>
      <c r="X148" s="168">
        <f t="shared" si="47"/>
        <v>21.6</v>
      </c>
      <c r="Y148" s="168" t="str">
        <f t="shared" si="48"/>
        <v>-</v>
      </c>
      <c r="AD148" s="608">
        <f t="shared" si="58"/>
        <v>44959.461805555555</v>
      </c>
      <c r="AE148" s="607">
        <f t="shared" si="59"/>
        <v>22.434000000000001</v>
      </c>
      <c r="AF148" s="196">
        <f t="shared" si="60"/>
        <v>11</v>
      </c>
      <c r="AG148" s="168" t="str">
        <f t="shared" si="54"/>
        <v>-</v>
      </c>
      <c r="AH148" s="168" t="str">
        <f t="shared" si="55"/>
        <v>-</v>
      </c>
      <c r="AI148" s="168">
        <f t="shared" si="56"/>
        <v>22.434000000000001</v>
      </c>
      <c r="AJ148" s="168" t="str">
        <f t="shared" si="57"/>
        <v>-</v>
      </c>
      <c r="AK148" s="198"/>
      <c r="AL148" s="837"/>
      <c r="AM148" s="790">
        <v>44959.462500000001</v>
      </c>
      <c r="AN148" s="789">
        <v>1</v>
      </c>
      <c r="AO148" s="789">
        <v>7</v>
      </c>
      <c r="AP148" s="789">
        <v>8</v>
      </c>
      <c r="AQ148" s="789">
        <v>326.244529</v>
      </c>
      <c r="AR148" s="789">
        <v>180864</v>
      </c>
      <c r="AS148" s="789">
        <v>137845</v>
      </c>
      <c r="AT148" s="789">
        <v>22.442</v>
      </c>
      <c r="AV148" s="788">
        <v>44959.462500000001</v>
      </c>
      <c r="AW148" s="787">
        <v>1</v>
      </c>
      <c r="AX148" s="786">
        <v>7</v>
      </c>
      <c r="AY148" s="786">
        <v>8</v>
      </c>
      <c r="AZ148" s="863">
        <v>325.7</v>
      </c>
      <c r="BB148" s="793">
        <f t="shared" si="50"/>
        <v>78</v>
      </c>
      <c r="BC148" s="791">
        <f t="shared" si="51"/>
        <v>326.244529</v>
      </c>
      <c r="BF148" s="819"/>
      <c r="BH148" s="793">
        <f t="shared" si="52"/>
        <v>78</v>
      </c>
      <c r="BI148" s="807">
        <f t="shared" si="53"/>
        <v>325.7</v>
      </c>
      <c r="BL148" s="807"/>
      <c r="BQ148" s="791"/>
      <c r="BR148" s="791"/>
      <c r="BS148" s="791"/>
      <c r="BT148" s="791"/>
      <c r="CA148" s="809"/>
      <c r="CB148" s="803"/>
      <c r="CC148" s="804"/>
      <c r="CD148" s="791"/>
      <c r="CE148" s="791"/>
    </row>
    <row r="149" spans="2:83" x14ac:dyDescent="0.25">
      <c r="B149" s="307"/>
      <c r="C149" s="179"/>
      <c r="D149" s="492"/>
      <c r="E149" s="492"/>
      <c r="F149" s="169"/>
      <c r="N149" s="477"/>
      <c r="O149" s="796">
        <v>44959</v>
      </c>
      <c r="P149" s="792">
        <v>0.48715277777777777</v>
      </c>
      <c r="Q149" s="794">
        <v>33.799999999999997</v>
      </c>
      <c r="R149" s="165" t="s">
        <v>21</v>
      </c>
      <c r="S149" s="794">
        <v>21.6</v>
      </c>
      <c r="T149" s="165" t="s">
        <v>56</v>
      </c>
      <c r="U149" s="196">
        <f t="shared" si="49"/>
        <v>11</v>
      </c>
      <c r="V149" s="168" t="str">
        <f t="shared" si="45"/>
        <v>-</v>
      </c>
      <c r="W149" s="168" t="str">
        <f t="shared" si="46"/>
        <v>-</v>
      </c>
      <c r="X149" s="168">
        <f t="shared" si="47"/>
        <v>21.6</v>
      </c>
      <c r="Y149" s="168" t="str">
        <f t="shared" si="48"/>
        <v>-</v>
      </c>
      <c r="AD149" s="608">
        <f t="shared" si="58"/>
        <v>44959.461805555555</v>
      </c>
      <c r="AE149" s="607">
        <f t="shared" si="59"/>
        <v>22.434999999999999</v>
      </c>
      <c r="AF149" s="196">
        <f t="shared" si="60"/>
        <v>11</v>
      </c>
      <c r="AG149" s="168" t="str">
        <f t="shared" si="54"/>
        <v>-</v>
      </c>
      <c r="AH149" s="168" t="str">
        <f t="shared" si="55"/>
        <v>-</v>
      </c>
      <c r="AI149" s="168">
        <f t="shared" si="56"/>
        <v>22.434999999999999</v>
      </c>
      <c r="AJ149" s="168" t="str">
        <f t="shared" si="57"/>
        <v>-</v>
      </c>
      <c r="AK149" s="198"/>
      <c r="AL149" s="837"/>
      <c r="AM149" s="790">
        <v>44959.463194444441</v>
      </c>
      <c r="AN149" s="789">
        <v>1</v>
      </c>
      <c r="AO149" s="789">
        <v>8</v>
      </c>
      <c r="AP149" s="789" t="s">
        <v>469</v>
      </c>
      <c r="AQ149" s="789">
        <v>356.81539400000003</v>
      </c>
      <c r="AR149" s="789">
        <v>179371</v>
      </c>
      <c r="AS149" s="789">
        <v>138804</v>
      </c>
      <c r="AT149" s="789">
        <v>22.443999999999999</v>
      </c>
      <c r="AV149" s="788">
        <v>44959.463194444441</v>
      </c>
      <c r="AW149" s="787">
        <v>1</v>
      </c>
      <c r="AX149" s="786">
        <v>8</v>
      </c>
      <c r="AY149" s="786" t="s">
        <v>469</v>
      </c>
      <c r="AZ149" s="863">
        <v>366.7</v>
      </c>
      <c r="BB149" s="793" t="str">
        <f t="shared" si="50"/>
        <v>--</v>
      </c>
      <c r="BC149" s="791">
        <f t="shared" si="51"/>
        <v>356.81539400000003</v>
      </c>
      <c r="BF149" s="819"/>
      <c r="BH149" s="793" t="str">
        <f t="shared" si="52"/>
        <v>--</v>
      </c>
      <c r="BI149" s="807">
        <f t="shared" si="53"/>
        <v>366.7</v>
      </c>
      <c r="BL149" s="807"/>
      <c r="BQ149" s="791"/>
      <c r="BR149" s="791"/>
      <c r="BS149" s="791"/>
      <c r="BT149" s="791"/>
      <c r="CA149" s="809"/>
      <c r="CB149" s="803"/>
      <c r="CC149" s="804"/>
      <c r="CD149" s="791"/>
      <c r="CE149" s="791"/>
    </row>
    <row r="150" spans="2:83" x14ac:dyDescent="0.25">
      <c r="B150" s="307"/>
      <c r="C150" s="179"/>
      <c r="D150" s="492"/>
      <c r="E150" s="492"/>
      <c r="F150" s="169"/>
      <c r="N150" s="477"/>
      <c r="O150" s="796">
        <v>44959</v>
      </c>
      <c r="P150" s="792">
        <v>0.48784722222222227</v>
      </c>
      <c r="Q150" s="794">
        <v>33.700000000000003</v>
      </c>
      <c r="R150" s="165" t="s">
        <v>21</v>
      </c>
      <c r="S150" s="794">
        <v>21.6</v>
      </c>
      <c r="T150" s="165" t="s">
        <v>56</v>
      </c>
      <c r="U150" s="196">
        <f t="shared" si="49"/>
        <v>11</v>
      </c>
      <c r="V150" s="168" t="str">
        <f t="shared" si="45"/>
        <v>-</v>
      </c>
      <c r="W150" s="168" t="str">
        <f t="shared" si="46"/>
        <v>-</v>
      </c>
      <c r="X150" s="168">
        <f t="shared" si="47"/>
        <v>21.6</v>
      </c>
      <c r="Y150" s="168" t="str">
        <f t="shared" si="48"/>
        <v>-</v>
      </c>
      <c r="AD150" s="608">
        <f t="shared" si="58"/>
        <v>44959.462500000001</v>
      </c>
      <c r="AE150" s="607">
        <f t="shared" si="59"/>
        <v>22.437000000000001</v>
      </c>
      <c r="AF150" s="196">
        <f t="shared" si="60"/>
        <v>11</v>
      </c>
      <c r="AG150" s="168" t="str">
        <f t="shared" si="54"/>
        <v>-</v>
      </c>
      <c r="AH150" s="168" t="str">
        <f t="shared" si="55"/>
        <v>-</v>
      </c>
      <c r="AI150" s="168">
        <f t="shared" si="56"/>
        <v>22.437000000000001</v>
      </c>
      <c r="AJ150" s="168" t="str">
        <f t="shared" si="57"/>
        <v>-</v>
      </c>
      <c r="AK150" s="198"/>
      <c r="AL150" s="837"/>
      <c r="AM150" s="790">
        <v>44959.463888888888</v>
      </c>
      <c r="AN150" s="789">
        <v>1</v>
      </c>
      <c r="AO150" s="789">
        <v>8</v>
      </c>
      <c r="AP150" s="789" t="s">
        <v>469</v>
      </c>
      <c r="AQ150" s="789">
        <v>377.985027</v>
      </c>
      <c r="AR150" s="789">
        <v>180853</v>
      </c>
      <c r="AS150" s="789">
        <v>137697</v>
      </c>
      <c r="AT150" s="789">
        <v>22.446999999999999</v>
      </c>
      <c r="AV150" s="788">
        <v>44959.463888888888</v>
      </c>
      <c r="AW150" s="787">
        <v>1</v>
      </c>
      <c r="AX150" s="786">
        <v>8</v>
      </c>
      <c r="AY150" s="786" t="s">
        <v>469</v>
      </c>
      <c r="AZ150" s="863">
        <v>373.8</v>
      </c>
      <c r="BB150" s="793" t="str">
        <f t="shared" si="50"/>
        <v>--</v>
      </c>
      <c r="BC150" s="791">
        <f t="shared" si="51"/>
        <v>377.985027</v>
      </c>
      <c r="BF150" s="819"/>
      <c r="BH150" s="793" t="str">
        <f t="shared" si="52"/>
        <v>--</v>
      </c>
      <c r="BI150" s="807">
        <f t="shared" si="53"/>
        <v>373.8</v>
      </c>
      <c r="BL150" s="807"/>
      <c r="BQ150" s="791"/>
      <c r="BR150" s="791"/>
      <c r="BS150" s="791"/>
      <c r="BT150" s="791"/>
      <c r="CA150" s="809"/>
      <c r="CB150" s="803"/>
      <c r="CC150" s="804"/>
      <c r="CD150" s="791"/>
      <c r="CE150" s="791"/>
    </row>
    <row r="151" spans="2:83" x14ac:dyDescent="0.25">
      <c r="B151" s="307"/>
      <c r="C151" s="179"/>
      <c r="O151" s="796">
        <v>44959</v>
      </c>
      <c r="P151" s="792">
        <v>0.48854166666666665</v>
      </c>
      <c r="Q151" s="794">
        <v>33.799999999999997</v>
      </c>
      <c r="R151" s="165" t="s">
        <v>21</v>
      </c>
      <c r="S151" s="794">
        <v>21.65</v>
      </c>
      <c r="T151" s="165" t="s">
        <v>56</v>
      </c>
      <c r="U151" s="196">
        <f t="shared" si="49"/>
        <v>11</v>
      </c>
      <c r="V151" s="168" t="str">
        <f t="shared" si="45"/>
        <v>-</v>
      </c>
      <c r="W151" s="168" t="str">
        <f t="shared" si="46"/>
        <v>-</v>
      </c>
      <c r="X151" s="168">
        <f t="shared" si="47"/>
        <v>21.65</v>
      </c>
      <c r="Y151" s="168" t="str">
        <f t="shared" si="48"/>
        <v>-</v>
      </c>
      <c r="AD151" s="608">
        <f t="shared" si="58"/>
        <v>44959.462500000001</v>
      </c>
      <c r="AE151" s="607">
        <f t="shared" si="59"/>
        <v>22.442</v>
      </c>
      <c r="AF151" s="196">
        <f t="shared" ref="AF151:AF214" si="61">IF(ISNUMBER(AE151), HOUR(AD151), "-")</f>
        <v>11</v>
      </c>
      <c r="AG151" s="168" t="str">
        <f t="shared" ref="AG151:AG214" si="62">IF(AF151=$Q$3, AE151, "-")</f>
        <v>-</v>
      </c>
      <c r="AH151" s="168" t="str">
        <f t="shared" ref="AH151:AH214" si="63">IF(AF151=$R$3, AE151, "-")</f>
        <v>-</v>
      </c>
      <c r="AI151" s="168">
        <f t="shared" ref="AI151:AI214" si="64">IF(AF151=$S$3, AE151, "-")</f>
        <v>22.442</v>
      </c>
      <c r="AJ151" s="168" t="str">
        <f t="shared" ref="AJ151:AJ214" si="65">IF(AF151=$T$3, AE151, "-")</f>
        <v>-</v>
      </c>
      <c r="AM151" s="790">
        <v>44959.463888888888</v>
      </c>
      <c r="AN151" s="789">
        <v>1</v>
      </c>
      <c r="AO151" s="789">
        <v>8</v>
      </c>
      <c r="AP151" s="789" t="s">
        <v>469</v>
      </c>
      <c r="AQ151" s="789">
        <v>372.98047200000002</v>
      </c>
      <c r="AR151" s="789">
        <v>179418</v>
      </c>
      <c r="AS151" s="789">
        <v>138811</v>
      </c>
      <c r="AT151" s="789">
        <v>22.45</v>
      </c>
      <c r="AV151" s="788">
        <v>44959.463888888888</v>
      </c>
      <c r="AW151" s="787">
        <v>1</v>
      </c>
      <c r="AX151" s="786">
        <v>8</v>
      </c>
      <c r="AY151" s="786" t="s">
        <v>469</v>
      </c>
      <c r="AZ151" s="863">
        <v>373.2</v>
      </c>
      <c r="BB151" s="793" t="str">
        <f t="shared" si="50"/>
        <v>--</v>
      </c>
      <c r="BC151" s="791">
        <f t="shared" si="51"/>
        <v>372.98047200000002</v>
      </c>
      <c r="BF151" s="819"/>
      <c r="BH151" s="793" t="str">
        <f t="shared" si="52"/>
        <v>--</v>
      </c>
      <c r="BI151" s="807">
        <f t="shared" si="53"/>
        <v>373.2</v>
      </c>
      <c r="BL151" s="807"/>
      <c r="BQ151" s="791"/>
      <c r="BR151" s="791"/>
      <c r="BS151" s="791"/>
      <c r="BT151" s="791"/>
      <c r="CA151" s="809"/>
      <c r="CB151" s="803"/>
      <c r="CC151" s="804"/>
      <c r="CD151" s="791"/>
      <c r="CE151" s="791"/>
    </row>
    <row r="152" spans="2:83" x14ac:dyDescent="0.25">
      <c r="B152" s="307"/>
      <c r="C152" s="179"/>
      <c r="O152" s="796">
        <v>44959</v>
      </c>
      <c r="P152" s="792">
        <v>0.48923611111111115</v>
      </c>
      <c r="Q152" s="794">
        <v>33.6</v>
      </c>
      <c r="R152" s="165" t="s">
        <v>21</v>
      </c>
      <c r="S152" s="794">
        <v>21.65</v>
      </c>
      <c r="T152" s="165" t="s">
        <v>56</v>
      </c>
      <c r="U152" s="196">
        <f t="shared" si="49"/>
        <v>11</v>
      </c>
      <c r="V152" s="168" t="str">
        <f t="shared" si="45"/>
        <v>-</v>
      </c>
      <c r="W152" s="168" t="str">
        <f t="shared" si="46"/>
        <v>-</v>
      </c>
      <c r="X152" s="168">
        <f t="shared" si="47"/>
        <v>21.65</v>
      </c>
      <c r="Y152" s="168" t="str">
        <f t="shared" si="48"/>
        <v>-</v>
      </c>
      <c r="AD152" s="608">
        <f t="shared" si="58"/>
        <v>44959.463194444441</v>
      </c>
      <c r="AE152" s="607">
        <f t="shared" si="59"/>
        <v>22.443999999999999</v>
      </c>
      <c r="AF152" s="196">
        <f t="shared" si="61"/>
        <v>11</v>
      </c>
      <c r="AG152" s="168" t="str">
        <f t="shared" si="62"/>
        <v>-</v>
      </c>
      <c r="AH152" s="168" t="str">
        <f t="shared" si="63"/>
        <v>-</v>
      </c>
      <c r="AI152" s="168">
        <f t="shared" si="64"/>
        <v>22.443999999999999</v>
      </c>
      <c r="AJ152" s="168" t="str">
        <f t="shared" si="65"/>
        <v>-</v>
      </c>
      <c r="AM152" s="790">
        <v>44959.464583333334</v>
      </c>
      <c r="AN152" s="789">
        <v>1</v>
      </c>
      <c r="AO152" s="789">
        <v>8</v>
      </c>
      <c r="AP152" s="789" t="s">
        <v>469</v>
      </c>
      <c r="AQ152" s="789">
        <v>371.75597900000002</v>
      </c>
      <c r="AR152" s="789">
        <v>180865</v>
      </c>
      <c r="AS152" s="789">
        <v>137714</v>
      </c>
      <c r="AT152" s="789">
        <v>22.457000000000001</v>
      </c>
      <c r="AV152" s="788">
        <v>44959.464583333334</v>
      </c>
      <c r="AW152" s="787">
        <v>1</v>
      </c>
      <c r="AX152" s="786">
        <v>8</v>
      </c>
      <c r="AY152" s="786" t="s">
        <v>469</v>
      </c>
      <c r="AZ152" s="863">
        <v>371.3</v>
      </c>
      <c r="BB152" s="793" t="str">
        <f t="shared" si="50"/>
        <v>--</v>
      </c>
      <c r="BC152" s="791">
        <f t="shared" si="51"/>
        <v>371.75597900000002</v>
      </c>
      <c r="BF152" s="819"/>
      <c r="BH152" s="793" t="str">
        <f t="shared" si="52"/>
        <v>--</v>
      </c>
      <c r="BI152" s="807">
        <f t="shared" si="53"/>
        <v>371.3</v>
      </c>
      <c r="BL152" s="807"/>
      <c r="BQ152" s="791"/>
      <c r="BR152" s="791"/>
      <c r="BS152" s="791"/>
      <c r="BT152" s="791"/>
      <c r="CA152" s="809"/>
      <c r="CB152" s="803"/>
      <c r="CC152" s="804"/>
      <c r="CD152" s="791"/>
      <c r="CE152" s="791"/>
    </row>
    <row r="153" spans="2:83" x14ac:dyDescent="0.25">
      <c r="B153" s="307"/>
      <c r="C153" s="179"/>
      <c r="O153" s="796">
        <v>44959</v>
      </c>
      <c r="P153" s="792">
        <v>0.48993055555555554</v>
      </c>
      <c r="Q153" s="794">
        <v>33.6</v>
      </c>
      <c r="R153" s="165" t="s">
        <v>21</v>
      </c>
      <c r="S153" s="794">
        <v>21.65</v>
      </c>
      <c r="T153" s="165" t="s">
        <v>56</v>
      </c>
      <c r="U153" s="196">
        <f t="shared" si="49"/>
        <v>11</v>
      </c>
      <c r="V153" s="168" t="str">
        <f t="shared" si="45"/>
        <v>-</v>
      </c>
      <c r="W153" s="168" t="str">
        <f t="shared" si="46"/>
        <v>-</v>
      </c>
      <c r="X153" s="168">
        <f t="shared" si="47"/>
        <v>21.65</v>
      </c>
      <c r="Y153" s="168" t="str">
        <f t="shared" si="48"/>
        <v>-</v>
      </c>
      <c r="AD153" s="608">
        <f t="shared" si="58"/>
        <v>44959.463888888888</v>
      </c>
      <c r="AE153" s="607">
        <f t="shared" si="59"/>
        <v>22.446999999999999</v>
      </c>
      <c r="AF153" s="196">
        <f t="shared" si="61"/>
        <v>11</v>
      </c>
      <c r="AG153" s="168" t="str">
        <f t="shared" si="62"/>
        <v>-</v>
      </c>
      <c r="AH153" s="168" t="str">
        <f t="shared" si="63"/>
        <v>-</v>
      </c>
      <c r="AI153" s="168">
        <f t="shared" si="64"/>
        <v>22.446999999999999</v>
      </c>
      <c r="AJ153" s="168" t="str">
        <f t="shared" si="65"/>
        <v>-</v>
      </c>
      <c r="AM153" s="790">
        <v>44959.464583333334</v>
      </c>
      <c r="AN153" s="789">
        <v>1</v>
      </c>
      <c r="AO153" s="789">
        <v>8</v>
      </c>
      <c r="AP153" s="789" t="s">
        <v>469</v>
      </c>
      <c r="AQ153" s="789">
        <v>370.47543400000001</v>
      </c>
      <c r="AR153" s="789">
        <v>179417</v>
      </c>
      <c r="AS153" s="789">
        <v>138803</v>
      </c>
      <c r="AT153" s="789">
        <v>22.465</v>
      </c>
      <c r="AV153" s="788">
        <v>44959.464583333334</v>
      </c>
      <c r="AW153" s="787">
        <v>1</v>
      </c>
      <c r="AX153" s="786">
        <v>8</v>
      </c>
      <c r="AY153" s="786" t="s">
        <v>469</v>
      </c>
      <c r="AZ153" s="863">
        <v>370.9</v>
      </c>
      <c r="BB153" s="793" t="str">
        <f t="shared" si="50"/>
        <v>--</v>
      </c>
      <c r="BC153" s="791">
        <f t="shared" si="51"/>
        <v>370.47543400000001</v>
      </c>
      <c r="BF153" s="819"/>
      <c r="BH153" s="793" t="str">
        <f t="shared" si="52"/>
        <v>--</v>
      </c>
      <c r="BI153" s="807">
        <f t="shared" si="53"/>
        <v>370.9</v>
      </c>
      <c r="BL153" s="807"/>
      <c r="BQ153" s="791"/>
      <c r="BR153" s="791"/>
      <c r="BS153" s="791"/>
      <c r="BT153" s="791"/>
      <c r="CA153" s="809"/>
      <c r="CB153" s="803"/>
      <c r="CC153" s="804"/>
      <c r="CD153" s="791"/>
      <c r="CE153" s="791"/>
    </row>
    <row r="154" spans="2:83" x14ac:dyDescent="0.25">
      <c r="B154" s="307"/>
      <c r="C154" s="179"/>
      <c r="O154" s="796">
        <v>44959</v>
      </c>
      <c r="P154" s="792">
        <v>0.49062500000000003</v>
      </c>
      <c r="Q154" s="794">
        <v>33.700000000000003</v>
      </c>
      <c r="R154" s="165" t="s">
        <v>21</v>
      </c>
      <c r="S154" s="794">
        <v>21.65</v>
      </c>
      <c r="T154" s="165" t="s">
        <v>56</v>
      </c>
      <c r="U154" s="196">
        <f t="shared" si="49"/>
        <v>11</v>
      </c>
      <c r="V154" s="168" t="str">
        <f t="shared" si="45"/>
        <v>-</v>
      </c>
      <c r="W154" s="168" t="str">
        <f t="shared" si="46"/>
        <v>-</v>
      </c>
      <c r="X154" s="168">
        <f t="shared" si="47"/>
        <v>21.65</v>
      </c>
      <c r="Y154" s="168" t="str">
        <f t="shared" si="48"/>
        <v>-</v>
      </c>
      <c r="AD154" s="608">
        <f t="shared" si="58"/>
        <v>44959.463888888888</v>
      </c>
      <c r="AE154" s="607">
        <f t="shared" si="59"/>
        <v>22.45</v>
      </c>
      <c r="AF154" s="196">
        <f t="shared" si="61"/>
        <v>11</v>
      </c>
      <c r="AG154" s="168" t="str">
        <f t="shared" si="62"/>
        <v>-</v>
      </c>
      <c r="AH154" s="168" t="str">
        <f t="shared" si="63"/>
        <v>-</v>
      </c>
      <c r="AI154" s="168">
        <f t="shared" si="64"/>
        <v>22.45</v>
      </c>
      <c r="AJ154" s="168" t="str">
        <f t="shared" si="65"/>
        <v>-</v>
      </c>
      <c r="AM154" s="790">
        <v>44959.465277777781</v>
      </c>
      <c r="AN154" s="789">
        <v>1</v>
      </c>
      <c r="AO154" s="789">
        <v>8</v>
      </c>
      <c r="AP154" s="789" t="s">
        <v>469</v>
      </c>
      <c r="AQ154" s="789">
        <v>369.65242799999999</v>
      </c>
      <c r="AR154" s="789">
        <v>180842</v>
      </c>
      <c r="AS154" s="789">
        <v>137702</v>
      </c>
      <c r="AT154" s="789">
        <v>22.472000000000001</v>
      </c>
      <c r="AV154" s="788">
        <v>44959.465277777781</v>
      </c>
      <c r="AW154" s="787">
        <v>1</v>
      </c>
      <c r="AX154" s="786">
        <v>8</v>
      </c>
      <c r="AY154" s="786" t="s">
        <v>469</v>
      </c>
      <c r="AZ154" s="863">
        <v>370</v>
      </c>
      <c r="BB154" s="793" t="str">
        <f t="shared" si="50"/>
        <v>--</v>
      </c>
      <c r="BC154" s="791">
        <f t="shared" si="51"/>
        <v>369.65242799999999</v>
      </c>
      <c r="BF154" s="819"/>
      <c r="BH154" s="793" t="str">
        <f t="shared" si="52"/>
        <v>--</v>
      </c>
      <c r="BI154" s="807">
        <f t="shared" si="53"/>
        <v>370</v>
      </c>
      <c r="BL154" s="807"/>
      <c r="BQ154" s="791"/>
      <c r="BR154" s="791"/>
      <c r="BS154" s="791"/>
      <c r="BT154" s="791"/>
      <c r="CA154" s="809"/>
      <c r="CB154" s="803"/>
      <c r="CC154" s="804"/>
      <c r="CD154" s="791"/>
      <c r="CE154" s="791"/>
    </row>
    <row r="155" spans="2:83" x14ac:dyDescent="0.25">
      <c r="B155" s="307"/>
      <c r="C155" s="179"/>
      <c r="O155" s="796">
        <v>44959</v>
      </c>
      <c r="P155" s="792">
        <v>0.49131944444444442</v>
      </c>
      <c r="Q155" s="794">
        <v>33.700000000000003</v>
      </c>
      <c r="R155" s="165" t="s">
        <v>21</v>
      </c>
      <c r="S155" s="794">
        <v>21.7</v>
      </c>
      <c r="T155" s="165" t="s">
        <v>56</v>
      </c>
      <c r="U155" s="196">
        <f t="shared" si="49"/>
        <v>11</v>
      </c>
      <c r="V155" s="168" t="str">
        <f t="shared" ref="V155:V218" si="66">IF(U155=$Q$13, S155, "-")</f>
        <v>-</v>
      </c>
      <c r="W155" s="168" t="str">
        <f t="shared" ref="W155:W218" si="67">IF(U155=$R$13, S155, "-")</f>
        <v>-</v>
      </c>
      <c r="X155" s="168">
        <f t="shared" ref="X155:X218" si="68">IF(U155=$S$13, S155, "-")</f>
        <v>21.7</v>
      </c>
      <c r="Y155" s="168" t="str">
        <f t="shared" ref="Y155:Y218" si="69">IF(U155=$T$13, S155, "-")</f>
        <v>-</v>
      </c>
      <c r="AD155" s="608">
        <f t="shared" si="58"/>
        <v>44959.464583333334</v>
      </c>
      <c r="AE155" s="607">
        <f t="shared" si="59"/>
        <v>22.457000000000001</v>
      </c>
      <c r="AF155" s="196">
        <f t="shared" si="61"/>
        <v>11</v>
      </c>
      <c r="AG155" s="168" t="str">
        <f t="shared" si="62"/>
        <v>-</v>
      </c>
      <c r="AH155" s="168" t="str">
        <f t="shared" si="63"/>
        <v>-</v>
      </c>
      <c r="AI155" s="168">
        <f t="shared" si="64"/>
        <v>22.457000000000001</v>
      </c>
      <c r="AJ155" s="168" t="str">
        <f t="shared" si="65"/>
        <v>-</v>
      </c>
      <c r="AM155" s="790">
        <v>44959.465277777781</v>
      </c>
      <c r="AN155" s="789">
        <v>1</v>
      </c>
      <c r="AO155" s="789">
        <v>8</v>
      </c>
      <c r="AP155" s="789" t="s">
        <v>469</v>
      </c>
      <c r="AQ155" s="789">
        <v>369.19152300000002</v>
      </c>
      <c r="AR155" s="789">
        <v>179416</v>
      </c>
      <c r="AS155" s="789">
        <v>138800</v>
      </c>
      <c r="AT155" s="789">
        <v>22.475000000000001</v>
      </c>
      <c r="AV155" s="788">
        <v>44959.465277777781</v>
      </c>
      <c r="AW155" s="787">
        <v>1</v>
      </c>
      <c r="AX155" s="786">
        <v>8</v>
      </c>
      <c r="AY155" s="786" t="s">
        <v>469</v>
      </c>
      <c r="AZ155" s="863">
        <v>369.1</v>
      </c>
      <c r="BB155" s="793" t="str">
        <f t="shared" si="50"/>
        <v>--</v>
      </c>
      <c r="BC155" s="791">
        <f t="shared" si="51"/>
        <v>369.19152300000002</v>
      </c>
      <c r="BF155" s="819"/>
      <c r="BH155" s="793" t="str">
        <f t="shared" si="52"/>
        <v>--</v>
      </c>
      <c r="BI155" s="807">
        <f t="shared" si="53"/>
        <v>369.1</v>
      </c>
      <c r="BL155" s="807"/>
      <c r="BQ155" s="791"/>
      <c r="BR155" s="791"/>
      <c r="BS155" s="791"/>
      <c r="BT155" s="791"/>
      <c r="CA155" s="809"/>
      <c r="CB155" s="803"/>
      <c r="CC155" s="804"/>
      <c r="CD155" s="791"/>
      <c r="CE155" s="791"/>
    </row>
    <row r="156" spans="2:83" x14ac:dyDescent="0.25">
      <c r="B156" s="307"/>
      <c r="C156" s="179"/>
      <c r="O156" s="796">
        <v>44959</v>
      </c>
      <c r="P156" s="792">
        <v>0.49201388888888892</v>
      </c>
      <c r="Q156" s="794">
        <v>33.700000000000003</v>
      </c>
      <c r="R156" s="165" t="s">
        <v>21</v>
      </c>
      <c r="S156" s="794">
        <v>21.65</v>
      </c>
      <c r="T156" s="165" t="s">
        <v>56</v>
      </c>
      <c r="U156" s="196">
        <f t="shared" ref="U156:U219" si="70">IF(ISNUMBER(S156), HOUR(P156), "-")</f>
        <v>11</v>
      </c>
      <c r="V156" s="168" t="str">
        <f t="shared" si="66"/>
        <v>-</v>
      </c>
      <c r="W156" s="168" t="str">
        <f t="shared" si="67"/>
        <v>-</v>
      </c>
      <c r="X156" s="168">
        <f t="shared" si="68"/>
        <v>21.65</v>
      </c>
      <c r="Y156" s="168" t="str">
        <f t="shared" si="69"/>
        <v>-</v>
      </c>
      <c r="AD156" s="608">
        <f t="shared" si="58"/>
        <v>44959.464583333334</v>
      </c>
      <c r="AE156" s="607">
        <f t="shared" si="59"/>
        <v>22.465</v>
      </c>
      <c r="AF156" s="196">
        <f t="shared" si="61"/>
        <v>11</v>
      </c>
      <c r="AG156" s="168" t="str">
        <f t="shared" si="62"/>
        <v>-</v>
      </c>
      <c r="AH156" s="168" t="str">
        <f t="shared" si="63"/>
        <v>-</v>
      </c>
      <c r="AI156" s="168">
        <f t="shared" si="64"/>
        <v>22.465</v>
      </c>
      <c r="AJ156" s="168" t="str">
        <f t="shared" si="65"/>
        <v>-</v>
      </c>
      <c r="AM156" s="790">
        <v>44959.46597222222</v>
      </c>
      <c r="AN156" s="789">
        <v>1</v>
      </c>
      <c r="AO156" s="789">
        <v>8</v>
      </c>
      <c r="AP156" s="789" t="s">
        <v>469</v>
      </c>
      <c r="AQ156" s="789">
        <v>369.03866699999998</v>
      </c>
      <c r="AR156" s="789">
        <v>180848</v>
      </c>
      <c r="AS156" s="789">
        <v>137708</v>
      </c>
      <c r="AT156" s="789">
        <v>22.477</v>
      </c>
      <c r="AV156" s="788">
        <v>44959.46597222222</v>
      </c>
      <c r="AW156" s="787">
        <v>1</v>
      </c>
      <c r="AX156" s="786">
        <v>8</v>
      </c>
      <c r="AY156" s="786" t="s">
        <v>469</v>
      </c>
      <c r="AZ156" s="863">
        <v>369.2</v>
      </c>
      <c r="BB156" s="793" t="str">
        <f t="shared" si="50"/>
        <v>--</v>
      </c>
      <c r="BC156" s="791">
        <f t="shared" si="51"/>
        <v>369.03866699999998</v>
      </c>
      <c r="BF156" s="819"/>
      <c r="BH156" s="793" t="str">
        <f t="shared" si="52"/>
        <v>--</v>
      </c>
      <c r="BI156" s="807">
        <f t="shared" si="53"/>
        <v>369.2</v>
      </c>
      <c r="BL156" s="807"/>
      <c r="BQ156" s="791"/>
      <c r="BR156" s="791"/>
      <c r="BS156" s="791"/>
      <c r="BT156" s="791"/>
      <c r="CA156" s="809"/>
      <c r="CB156" s="803"/>
      <c r="CC156" s="804"/>
      <c r="CD156" s="791"/>
      <c r="CE156" s="791"/>
    </row>
    <row r="157" spans="2:83" x14ac:dyDescent="0.25">
      <c r="B157" s="307"/>
      <c r="C157" s="179"/>
      <c r="O157" s="796">
        <v>44959</v>
      </c>
      <c r="P157" s="792">
        <v>0.4927083333333333</v>
      </c>
      <c r="Q157" s="794">
        <v>33.5</v>
      </c>
      <c r="R157" s="165" t="s">
        <v>21</v>
      </c>
      <c r="S157" s="794">
        <v>21.65</v>
      </c>
      <c r="T157" s="165" t="s">
        <v>56</v>
      </c>
      <c r="U157" s="196">
        <f t="shared" si="70"/>
        <v>11</v>
      </c>
      <c r="V157" s="168" t="str">
        <f t="shared" si="66"/>
        <v>-</v>
      </c>
      <c r="W157" s="168" t="str">
        <f t="shared" si="67"/>
        <v>-</v>
      </c>
      <c r="X157" s="168">
        <f t="shared" si="68"/>
        <v>21.65</v>
      </c>
      <c r="Y157" s="168" t="str">
        <f t="shared" si="69"/>
        <v>-</v>
      </c>
      <c r="AD157" s="608">
        <f t="shared" si="58"/>
        <v>44959.465277777781</v>
      </c>
      <c r="AE157" s="607">
        <f t="shared" si="59"/>
        <v>22.472000000000001</v>
      </c>
      <c r="AF157" s="196">
        <f t="shared" si="61"/>
        <v>11</v>
      </c>
      <c r="AG157" s="168" t="str">
        <f t="shared" si="62"/>
        <v>-</v>
      </c>
      <c r="AH157" s="168" t="str">
        <f t="shared" si="63"/>
        <v>-</v>
      </c>
      <c r="AI157" s="168">
        <f t="shared" si="64"/>
        <v>22.472000000000001</v>
      </c>
      <c r="AJ157" s="168" t="str">
        <f t="shared" si="65"/>
        <v>-</v>
      </c>
      <c r="AM157" s="790">
        <v>44959.46597222222</v>
      </c>
      <c r="AN157" s="789">
        <v>1</v>
      </c>
      <c r="AO157" s="789">
        <v>8</v>
      </c>
      <c r="AP157" s="789" t="s">
        <v>469</v>
      </c>
      <c r="AQ157" s="789">
        <v>368.732934</v>
      </c>
      <c r="AR157" s="789">
        <v>179419</v>
      </c>
      <c r="AS157" s="789">
        <v>138801</v>
      </c>
      <c r="AT157" s="789">
        <v>22.478999999999999</v>
      </c>
      <c r="AV157" s="788">
        <v>44959.46597222222</v>
      </c>
      <c r="AW157" s="787">
        <v>1</v>
      </c>
      <c r="AX157" s="786">
        <v>8</v>
      </c>
      <c r="AY157" s="786" t="s">
        <v>469</v>
      </c>
      <c r="AZ157" s="863">
        <v>368.8</v>
      </c>
      <c r="BB157" s="793" t="str">
        <f t="shared" si="50"/>
        <v>--</v>
      </c>
      <c r="BC157" s="791">
        <f t="shared" si="51"/>
        <v>368.732934</v>
      </c>
      <c r="BF157" s="819"/>
      <c r="BH157" s="793" t="str">
        <f t="shared" si="52"/>
        <v>--</v>
      </c>
      <c r="BI157" s="807">
        <f t="shared" si="53"/>
        <v>368.8</v>
      </c>
      <c r="BL157" s="807"/>
      <c r="BQ157" s="791"/>
      <c r="BR157" s="791"/>
      <c r="BS157" s="791"/>
      <c r="BT157" s="791"/>
      <c r="CA157" s="809"/>
      <c r="CB157" s="803"/>
      <c r="CC157" s="804"/>
      <c r="CD157" s="791"/>
      <c r="CE157" s="791"/>
    </row>
    <row r="158" spans="2:83" x14ac:dyDescent="0.25">
      <c r="B158" s="307"/>
      <c r="C158" s="179"/>
      <c r="O158" s="796">
        <v>44959</v>
      </c>
      <c r="P158" s="792">
        <v>0.4934027777777778</v>
      </c>
      <c r="Q158" s="794">
        <v>33.4</v>
      </c>
      <c r="R158" s="165" t="s">
        <v>21</v>
      </c>
      <c r="S158" s="794">
        <v>21.65</v>
      </c>
      <c r="T158" s="165" t="s">
        <v>56</v>
      </c>
      <c r="U158" s="196">
        <f t="shared" si="70"/>
        <v>11</v>
      </c>
      <c r="V158" s="168" t="str">
        <f t="shared" si="66"/>
        <v>-</v>
      </c>
      <c r="W158" s="168" t="str">
        <f t="shared" si="67"/>
        <v>-</v>
      </c>
      <c r="X158" s="168">
        <f t="shared" si="68"/>
        <v>21.65</v>
      </c>
      <c r="Y158" s="168" t="str">
        <f t="shared" si="69"/>
        <v>-</v>
      </c>
      <c r="AD158" s="608">
        <f t="shared" si="58"/>
        <v>44959.465277777781</v>
      </c>
      <c r="AE158" s="607">
        <f t="shared" si="59"/>
        <v>22.475000000000001</v>
      </c>
      <c r="AF158" s="196">
        <f t="shared" si="61"/>
        <v>11</v>
      </c>
      <c r="AG158" s="168" t="str">
        <f t="shared" si="62"/>
        <v>-</v>
      </c>
      <c r="AH158" s="168" t="str">
        <f t="shared" si="63"/>
        <v>-</v>
      </c>
      <c r="AI158" s="168">
        <f t="shared" si="64"/>
        <v>22.475000000000001</v>
      </c>
      <c r="AJ158" s="168" t="str">
        <f t="shared" si="65"/>
        <v>-</v>
      </c>
      <c r="AM158" s="790">
        <v>44959.466666666667</v>
      </c>
      <c r="AN158" s="789">
        <v>1</v>
      </c>
      <c r="AO158" s="789">
        <v>8</v>
      </c>
      <c r="AP158" s="789">
        <v>0</v>
      </c>
      <c r="AQ158" s="789">
        <v>368.59276399999999</v>
      </c>
      <c r="AR158" s="789">
        <v>180850</v>
      </c>
      <c r="AS158" s="789">
        <v>137711</v>
      </c>
      <c r="AT158" s="789">
        <v>22.486999999999998</v>
      </c>
      <c r="AV158" s="788">
        <v>44959.466666666667</v>
      </c>
      <c r="AW158" s="787">
        <v>1</v>
      </c>
      <c r="AX158" s="786">
        <v>8</v>
      </c>
      <c r="AY158" s="786">
        <v>0</v>
      </c>
      <c r="AZ158" s="863">
        <v>368.6</v>
      </c>
      <c r="BB158" s="793">
        <f t="shared" si="50"/>
        <v>80</v>
      </c>
      <c r="BC158" s="791">
        <f t="shared" si="51"/>
        <v>368.59276399999999</v>
      </c>
      <c r="BF158" s="819"/>
      <c r="BH158" s="793">
        <f t="shared" si="52"/>
        <v>80</v>
      </c>
      <c r="BI158" s="807">
        <f t="shared" si="53"/>
        <v>368.6</v>
      </c>
      <c r="BL158" s="807"/>
      <c r="BQ158" s="791"/>
      <c r="BR158" s="791"/>
      <c r="BS158" s="791"/>
      <c r="BT158" s="791"/>
      <c r="CA158" s="809"/>
      <c r="CB158" s="803"/>
      <c r="CC158" s="804"/>
      <c r="CD158" s="791"/>
      <c r="CE158" s="791"/>
    </row>
    <row r="159" spans="2:83" x14ac:dyDescent="0.25">
      <c r="B159" s="307"/>
      <c r="C159" s="179"/>
      <c r="O159" s="796">
        <v>44959</v>
      </c>
      <c r="P159" s="792">
        <v>0.49409722222222219</v>
      </c>
      <c r="Q159" s="794">
        <v>33.299999999999997</v>
      </c>
      <c r="R159" s="165" t="s">
        <v>21</v>
      </c>
      <c r="S159" s="794">
        <v>21.6</v>
      </c>
      <c r="T159" s="165" t="s">
        <v>56</v>
      </c>
      <c r="U159" s="196">
        <f t="shared" si="70"/>
        <v>11</v>
      </c>
      <c r="V159" s="168" t="str">
        <f t="shared" si="66"/>
        <v>-</v>
      </c>
      <c r="W159" s="168" t="str">
        <f t="shared" si="67"/>
        <v>-</v>
      </c>
      <c r="X159" s="168">
        <f t="shared" si="68"/>
        <v>21.6</v>
      </c>
      <c r="Y159" s="168" t="str">
        <f t="shared" si="69"/>
        <v>-</v>
      </c>
      <c r="AD159" s="608">
        <f t="shared" si="58"/>
        <v>44959.46597222222</v>
      </c>
      <c r="AE159" s="607">
        <f t="shared" si="59"/>
        <v>22.477</v>
      </c>
      <c r="AF159" s="196">
        <f t="shared" si="61"/>
        <v>11</v>
      </c>
      <c r="AG159" s="168" t="str">
        <f t="shared" si="62"/>
        <v>-</v>
      </c>
      <c r="AH159" s="168" t="str">
        <f t="shared" si="63"/>
        <v>-</v>
      </c>
      <c r="AI159" s="168">
        <f t="shared" si="64"/>
        <v>22.477</v>
      </c>
      <c r="AJ159" s="168" t="str">
        <f t="shared" si="65"/>
        <v>-</v>
      </c>
      <c r="AM159" s="790">
        <v>44959.467361111114</v>
      </c>
      <c r="AN159" s="789">
        <v>1</v>
      </c>
      <c r="AO159" s="789">
        <v>8</v>
      </c>
      <c r="AP159" s="789">
        <v>1</v>
      </c>
      <c r="AQ159" s="789">
        <v>368.42030799999998</v>
      </c>
      <c r="AR159" s="789">
        <v>179425</v>
      </c>
      <c r="AS159" s="789">
        <v>138805</v>
      </c>
      <c r="AT159" s="789">
        <v>22.494</v>
      </c>
      <c r="AV159" s="788">
        <v>44959.467361111114</v>
      </c>
      <c r="AW159" s="787">
        <v>1</v>
      </c>
      <c r="AX159" s="786">
        <v>8</v>
      </c>
      <c r="AY159" s="786">
        <v>1</v>
      </c>
      <c r="AZ159" s="863">
        <v>368.2</v>
      </c>
      <c r="BB159" s="793">
        <f t="shared" si="50"/>
        <v>81</v>
      </c>
      <c r="BC159" s="791">
        <f t="shared" si="51"/>
        <v>368.42030799999998</v>
      </c>
      <c r="BF159" s="819"/>
      <c r="BH159" s="793">
        <f t="shared" si="52"/>
        <v>81</v>
      </c>
      <c r="BI159" s="807">
        <f t="shared" si="53"/>
        <v>368.2</v>
      </c>
      <c r="BL159" s="807"/>
      <c r="BQ159" s="791"/>
      <c r="BR159" s="791"/>
      <c r="BS159" s="791"/>
      <c r="BT159" s="791"/>
      <c r="CA159" s="809"/>
      <c r="CB159" s="803"/>
      <c r="CC159" s="804"/>
      <c r="CD159" s="791"/>
      <c r="CE159" s="791"/>
    </row>
    <row r="160" spans="2:83" x14ac:dyDescent="0.25">
      <c r="B160" s="307"/>
      <c r="C160" s="179"/>
      <c r="O160" s="796">
        <v>44959</v>
      </c>
      <c r="P160" s="792">
        <v>0.49479166666666669</v>
      </c>
      <c r="Q160" s="794">
        <v>33.200000000000003</v>
      </c>
      <c r="R160" s="165" t="s">
        <v>21</v>
      </c>
      <c r="S160" s="794">
        <v>21.65</v>
      </c>
      <c r="T160" s="165" t="s">
        <v>56</v>
      </c>
      <c r="U160" s="196">
        <f t="shared" si="70"/>
        <v>11</v>
      </c>
      <c r="V160" s="168" t="str">
        <f t="shared" si="66"/>
        <v>-</v>
      </c>
      <c r="W160" s="168" t="str">
        <f t="shared" si="67"/>
        <v>-</v>
      </c>
      <c r="X160" s="168">
        <f t="shared" si="68"/>
        <v>21.65</v>
      </c>
      <c r="Y160" s="168" t="str">
        <f t="shared" si="69"/>
        <v>-</v>
      </c>
      <c r="AD160" s="608">
        <f t="shared" si="58"/>
        <v>44959.46597222222</v>
      </c>
      <c r="AE160" s="607">
        <f t="shared" si="59"/>
        <v>22.478999999999999</v>
      </c>
      <c r="AF160" s="196">
        <f t="shared" si="61"/>
        <v>11</v>
      </c>
      <c r="AG160" s="168" t="str">
        <f t="shared" si="62"/>
        <v>-</v>
      </c>
      <c r="AH160" s="168" t="str">
        <f t="shared" si="63"/>
        <v>-</v>
      </c>
      <c r="AI160" s="168">
        <f t="shared" si="64"/>
        <v>22.478999999999999</v>
      </c>
      <c r="AJ160" s="168" t="str">
        <f t="shared" si="65"/>
        <v>-</v>
      </c>
      <c r="AM160" s="790">
        <v>44959.468055555553</v>
      </c>
      <c r="AN160" s="789">
        <v>1</v>
      </c>
      <c r="AO160" s="789">
        <v>8</v>
      </c>
      <c r="AP160" s="789">
        <v>2</v>
      </c>
      <c r="AQ160" s="789">
        <v>368.42501399999998</v>
      </c>
      <c r="AR160" s="789">
        <v>180852</v>
      </c>
      <c r="AS160" s="789">
        <v>137713</v>
      </c>
      <c r="AT160" s="789">
        <v>22.5</v>
      </c>
      <c r="AV160" s="788">
        <v>44959.468055555553</v>
      </c>
      <c r="AW160" s="787">
        <v>1</v>
      </c>
      <c r="AX160" s="786">
        <v>8</v>
      </c>
      <c r="AY160" s="786">
        <v>2</v>
      </c>
      <c r="AZ160" s="863">
        <v>368.1</v>
      </c>
      <c r="BB160" s="793">
        <f t="shared" si="50"/>
        <v>82</v>
      </c>
      <c r="BC160" s="791">
        <f t="shared" si="51"/>
        <v>368.42501399999998</v>
      </c>
      <c r="BF160" s="819"/>
      <c r="BH160" s="793">
        <f t="shared" si="52"/>
        <v>82</v>
      </c>
      <c r="BI160" s="807">
        <f t="shared" si="53"/>
        <v>368.1</v>
      </c>
      <c r="BL160" s="807"/>
      <c r="BQ160" s="791"/>
      <c r="BR160" s="791"/>
      <c r="BS160" s="791"/>
      <c r="BT160" s="791"/>
      <c r="CA160" s="809"/>
      <c r="CB160" s="803"/>
      <c r="CC160" s="804"/>
      <c r="CD160" s="791"/>
      <c r="CE160" s="791"/>
    </row>
    <row r="161" spans="2:83" x14ac:dyDescent="0.25">
      <c r="B161" s="307"/>
      <c r="C161" s="179"/>
      <c r="O161" s="796">
        <v>44959</v>
      </c>
      <c r="P161" s="792">
        <v>0.49548611111111113</v>
      </c>
      <c r="Q161" s="794">
        <v>33.299999999999997</v>
      </c>
      <c r="R161" s="165" t="s">
        <v>21</v>
      </c>
      <c r="S161" s="794">
        <v>21.65</v>
      </c>
      <c r="T161" s="165" t="s">
        <v>56</v>
      </c>
      <c r="U161" s="196">
        <f t="shared" si="70"/>
        <v>11</v>
      </c>
      <c r="V161" s="168" t="str">
        <f t="shared" si="66"/>
        <v>-</v>
      </c>
      <c r="W161" s="168" t="str">
        <f t="shared" si="67"/>
        <v>-</v>
      </c>
      <c r="X161" s="168">
        <f t="shared" si="68"/>
        <v>21.65</v>
      </c>
      <c r="Y161" s="168" t="str">
        <f t="shared" si="69"/>
        <v>-</v>
      </c>
      <c r="AD161" s="608">
        <f t="shared" si="58"/>
        <v>44959.466666666667</v>
      </c>
      <c r="AE161" s="607">
        <f t="shared" si="59"/>
        <v>22.486999999999998</v>
      </c>
      <c r="AF161" s="196">
        <f t="shared" si="61"/>
        <v>11</v>
      </c>
      <c r="AG161" s="168" t="str">
        <f t="shared" si="62"/>
        <v>-</v>
      </c>
      <c r="AH161" s="168" t="str">
        <f t="shared" si="63"/>
        <v>-</v>
      </c>
      <c r="AI161" s="168">
        <f t="shared" si="64"/>
        <v>22.486999999999998</v>
      </c>
      <c r="AJ161" s="168" t="str">
        <f t="shared" si="65"/>
        <v>-</v>
      </c>
      <c r="AM161" s="790">
        <v>44959.468055555553</v>
      </c>
      <c r="AN161" s="789">
        <v>1</v>
      </c>
      <c r="AO161" s="789">
        <v>8</v>
      </c>
      <c r="AP161" s="789">
        <v>3</v>
      </c>
      <c r="AQ161" s="789">
        <v>368.12410699999998</v>
      </c>
      <c r="AR161" s="789">
        <v>179419</v>
      </c>
      <c r="AS161" s="789">
        <v>138799</v>
      </c>
      <c r="AT161" s="789">
        <v>22.504000000000001</v>
      </c>
      <c r="AV161" s="788">
        <v>44959.468055555553</v>
      </c>
      <c r="AW161" s="787">
        <v>1</v>
      </c>
      <c r="AX161" s="786">
        <v>8</v>
      </c>
      <c r="AY161" s="786">
        <v>3</v>
      </c>
      <c r="AZ161" s="863">
        <v>368.7</v>
      </c>
      <c r="BB161" s="793">
        <f t="shared" si="50"/>
        <v>83</v>
      </c>
      <c r="BC161" s="791">
        <f t="shared" si="51"/>
        <v>368.12410699999998</v>
      </c>
      <c r="BF161" s="819"/>
      <c r="BH161" s="793">
        <f t="shared" si="52"/>
        <v>83</v>
      </c>
      <c r="BI161" s="807">
        <f t="shared" si="53"/>
        <v>368.7</v>
      </c>
      <c r="BL161" s="807"/>
      <c r="BQ161" s="791"/>
      <c r="BR161" s="791"/>
      <c r="BS161" s="791"/>
      <c r="BT161" s="791"/>
      <c r="CA161" s="809"/>
      <c r="CB161" s="803"/>
      <c r="CC161" s="804"/>
      <c r="CD161" s="791"/>
      <c r="CE161" s="791"/>
    </row>
    <row r="162" spans="2:83" x14ac:dyDescent="0.25">
      <c r="B162" s="307"/>
      <c r="C162" s="179"/>
      <c r="O162" s="796">
        <v>44959</v>
      </c>
      <c r="P162" s="792">
        <v>0.49618055555555557</v>
      </c>
      <c r="Q162" s="794">
        <v>33.299999999999997</v>
      </c>
      <c r="R162" s="165" t="s">
        <v>21</v>
      </c>
      <c r="S162" s="794">
        <v>21.65</v>
      </c>
      <c r="T162" s="165" t="s">
        <v>56</v>
      </c>
      <c r="U162" s="196">
        <f t="shared" si="70"/>
        <v>11</v>
      </c>
      <c r="V162" s="168" t="str">
        <f t="shared" si="66"/>
        <v>-</v>
      </c>
      <c r="W162" s="168" t="str">
        <f t="shared" si="67"/>
        <v>-</v>
      </c>
      <c r="X162" s="168">
        <f t="shared" si="68"/>
        <v>21.65</v>
      </c>
      <c r="Y162" s="168" t="str">
        <f t="shared" si="69"/>
        <v>-</v>
      </c>
      <c r="AD162" s="608">
        <f t="shared" si="58"/>
        <v>44959.467361111114</v>
      </c>
      <c r="AE162" s="607">
        <f t="shared" si="59"/>
        <v>22.494</v>
      </c>
      <c r="AF162" s="196">
        <f t="shared" si="61"/>
        <v>11</v>
      </c>
      <c r="AG162" s="168" t="str">
        <f t="shared" si="62"/>
        <v>-</v>
      </c>
      <c r="AH162" s="168" t="str">
        <f t="shared" si="63"/>
        <v>-</v>
      </c>
      <c r="AI162" s="168">
        <f t="shared" si="64"/>
        <v>22.494</v>
      </c>
      <c r="AJ162" s="168" t="str">
        <f t="shared" si="65"/>
        <v>-</v>
      </c>
      <c r="AM162" s="790">
        <v>44959.46875</v>
      </c>
      <c r="AN162" s="789">
        <v>1</v>
      </c>
      <c r="AO162" s="789">
        <v>8</v>
      </c>
      <c r="AP162" s="789">
        <v>4</v>
      </c>
      <c r="AQ162" s="789">
        <v>367.96975300000003</v>
      </c>
      <c r="AR162" s="789">
        <v>180837</v>
      </c>
      <c r="AS162" s="789">
        <v>137703</v>
      </c>
      <c r="AT162" s="789">
        <v>22.507000000000001</v>
      </c>
      <c r="AV162" s="788">
        <v>44959.46875</v>
      </c>
      <c r="AW162" s="787">
        <v>1</v>
      </c>
      <c r="AX162" s="786">
        <v>8</v>
      </c>
      <c r="AY162" s="786">
        <v>4</v>
      </c>
      <c r="AZ162" s="863">
        <v>368.6</v>
      </c>
      <c r="BB162" s="793">
        <f t="shared" si="50"/>
        <v>84</v>
      </c>
      <c r="BC162" s="791">
        <f t="shared" si="51"/>
        <v>367.96975300000003</v>
      </c>
      <c r="BF162" s="819"/>
      <c r="BH162" s="793">
        <f t="shared" si="52"/>
        <v>84</v>
      </c>
      <c r="BI162" s="807">
        <f t="shared" si="53"/>
        <v>368.6</v>
      </c>
      <c r="BL162" s="807"/>
      <c r="BQ162" s="791"/>
      <c r="BR162" s="791"/>
      <c r="BS162" s="791"/>
      <c r="BT162" s="791"/>
      <c r="CA162" s="809"/>
      <c r="CB162" s="803"/>
      <c r="CC162" s="804"/>
      <c r="CD162" s="791"/>
      <c r="CE162" s="791"/>
    </row>
    <row r="163" spans="2:83" x14ac:dyDescent="0.25">
      <c r="B163" s="307"/>
      <c r="C163" s="179"/>
      <c r="O163" s="181"/>
      <c r="P163" s="128"/>
      <c r="Q163" s="179"/>
      <c r="R163" s="165" t="s">
        <v>21</v>
      </c>
      <c r="S163" s="179"/>
      <c r="T163" s="165" t="s">
        <v>56</v>
      </c>
      <c r="U163" s="196" t="str">
        <f t="shared" si="70"/>
        <v>-</v>
      </c>
      <c r="V163" s="168" t="str">
        <f t="shared" si="66"/>
        <v>-</v>
      </c>
      <c r="W163" s="168" t="str">
        <f t="shared" si="67"/>
        <v>-</v>
      </c>
      <c r="X163" s="168" t="str">
        <f t="shared" si="68"/>
        <v>-</v>
      </c>
      <c r="Y163" s="168" t="str">
        <f t="shared" si="69"/>
        <v>-</v>
      </c>
      <c r="AD163" s="608">
        <f t="shared" si="58"/>
        <v>44959.468055555553</v>
      </c>
      <c r="AE163" s="607">
        <f t="shared" si="59"/>
        <v>22.5</v>
      </c>
      <c r="AF163" s="196">
        <f t="shared" si="61"/>
        <v>11</v>
      </c>
      <c r="AG163" s="168" t="str">
        <f t="shared" si="62"/>
        <v>-</v>
      </c>
      <c r="AH163" s="168" t="str">
        <f t="shared" si="63"/>
        <v>-</v>
      </c>
      <c r="AI163" s="168">
        <f t="shared" si="64"/>
        <v>22.5</v>
      </c>
      <c r="AJ163" s="168" t="str">
        <f t="shared" si="65"/>
        <v>-</v>
      </c>
      <c r="AM163" s="790">
        <v>44959.46875</v>
      </c>
      <c r="AN163" s="789">
        <v>1</v>
      </c>
      <c r="AO163" s="789">
        <v>8</v>
      </c>
      <c r="AP163" s="789">
        <v>5</v>
      </c>
      <c r="AQ163" s="789">
        <v>367.91516999999999</v>
      </c>
      <c r="AR163" s="789">
        <v>179415</v>
      </c>
      <c r="AS163" s="789">
        <v>138796</v>
      </c>
      <c r="AT163" s="789">
        <v>22.513000000000002</v>
      </c>
      <c r="AV163" s="788">
        <v>44959.46875</v>
      </c>
      <c r="AW163" s="787">
        <v>1</v>
      </c>
      <c r="AX163" s="786">
        <v>8</v>
      </c>
      <c r="AY163" s="786">
        <v>5</v>
      </c>
      <c r="AZ163" s="863">
        <v>367.9</v>
      </c>
      <c r="BB163" s="793">
        <f t="shared" si="50"/>
        <v>85</v>
      </c>
      <c r="BC163" s="791">
        <f t="shared" si="51"/>
        <v>367.91516999999999</v>
      </c>
      <c r="BF163" s="819"/>
      <c r="BH163" s="793">
        <f t="shared" si="52"/>
        <v>85</v>
      </c>
      <c r="BI163" s="807">
        <f t="shared" si="53"/>
        <v>367.9</v>
      </c>
      <c r="BL163" s="807"/>
      <c r="BQ163" s="791"/>
      <c r="BR163" s="791"/>
      <c r="BS163" s="791"/>
      <c r="BT163" s="791"/>
      <c r="CA163" s="809"/>
      <c r="CB163" s="803"/>
      <c r="CC163" s="804"/>
      <c r="CD163" s="791"/>
      <c r="CE163" s="791"/>
    </row>
    <row r="164" spans="2:83" x14ac:dyDescent="0.25">
      <c r="B164" s="307"/>
      <c r="C164" s="179"/>
      <c r="O164" s="181"/>
      <c r="P164" s="128"/>
      <c r="Q164" s="179"/>
      <c r="R164" s="165" t="s">
        <v>21</v>
      </c>
      <c r="S164" s="179"/>
      <c r="T164" s="165" t="s">
        <v>56</v>
      </c>
      <c r="U164" s="196" t="str">
        <f t="shared" si="70"/>
        <v>-</v>
      </c>
      <c r="V164" s="168" t="str">
        <f t="shared" si="66"/>
        <v>-</v>
      </c>
      <c r="W164" s="168" t="str">
        <f t="shared" si="67"/>
        <v>-</v>
      </c>
      <c r="X164" s="168" t="str">
        <f t="shared" si="68"/>
        <v>-</v>
      </c>
      <c r="Y164" s="168" t="str">
        <f t="shared" si="69"/>
        <v>-</v>
      </c>
      <c r="AD164" s="608">
        <f t="shared" si="58"/>
        <v>44959.468055555553</v>
      </c>
      <c r="AE164" s="607">
        <f t="shared" si="59"/>
        <v>22.504000000000001</v>
      </c>
      <c r="AF164" s="196">
        <f t="shared" si="61"/>
        <v>11</v>
      </c>
      <c r="AG164" s="168" t="str">
        <f t="shared" si="62"/>
        <v>-</v>
      </c>
      <c r="AH164" s="168" t="str">
        <f t="shared" si="63"/>
        <v>-</v>
      </c>
      <c r="AI164" s="168">
        <f t="shared" si="64"/>
        <v>22.504000000000001</v>
      </c>
      <c r="AJ164" s="168" t="str">
        <f t="shared" si="65"/>
        <v>-</v>
      </c>
      <c r="AM164" s="790">
        <v>44959.469444444447</v>
      </c>
      <c r="AN164" s="789">
        <v>1</v>
      </c>
      <c r="AO164" s="789">
        <v>8</v>
      </c>
      <c r="AP164" s="789">
        <v>6</v>
      </c>
      <c r="AQ164" s="789">
        <v>367.74905799999999</v>
      </c>
      <c r="AR164" s="789">
        <v>180835</v>
      </c>
      <c r="AS164" s="789">
        <v>137703</v>
      </c>
      <c r="AT164" s="789">
        <v>22.516999999999999</v>
      </c>
      <c r="AV164" s="788">
        <v>44959.469444444447</v>
      </c>
      <c r="AW164" s="787">
        <v>1</v>
      </c>
      <c r="AX164" s="786">
        <v>8</v>
      </c>
      <c r="AY164" s="786">
        <v>6</v>
      </c>
      <c r="AZ164" s="863">
        <v>367.8</v>
      </c>
      <c r="BB164" s="793">
        <f t="shared" si="50"/>
        <v>86</v>
      </c>
      <c r="BC164" s="791">
        <f t="shared" si="51"/>
        <v>367.74905799999999</v>
      </c>
      <c r="BF164" s="819"/>
      <c r="BH164" s="793">
        <f t="shared" si="52"/>
        <v>86</v>
      </c>
      <c r="BI164" s="807">
        <f t="shared" si="53"/>
        <v>367.8</v>
      </c>
      <c r="BL164" s="807"/>
      <c r="BQ164" s="791"/>
      <c r="BR164" s="791"/>
      <c r="BS164" s="791"/>
      <c r="BT164" s="791"/>
      <c r="CA164" s="809"/>
      <c r="CB164" s="803"/>
      <c r="CC164" s="804"/>
      <c r="CD164" s="791"/>
      <c r="CE164" s="791"/>
    </row>
    <row r="165" spans="2:83" x14ac:dyDescent="0.25">
      <c r="B165" s="307"/>
      <c r="C165" s="179"/>
      <c r="O165" s="181"/>
      <c r="P165" s="128"/>
      <c r="Q165" s="179"/>
      <c r="R165" s="165" t="s">
        <v>21</v>
      </c>
      <c r="S165" s="179"/>
      <c r="T165" s="165" t="s">
        <v>56</v>
      </c>
      <c r="U165" s="196" t="str">
        <f t="shared" si="70"/>
        <v>-</v>
      </c>
      <c r="V165" s="168" t="str">
        <f t="shared" si="66"/>
        <v>-</v>
      </c>
      <c r="W165" s="168" t="str">
        <f t="shared" si="67"/>
        <v>-</v>
      </c>
      <c r="X165" s="168" t="str">
        <f t="shared" si="68"/>
        <v>-</v>
      </c>
      <c r="Y165" s="168" t="str">
        <f t="shared" si="69"/>
        <v>-</v>
      </c>
      <c r="AD165" s="608">
        <f t="shared" si="58"/>
        <v>44959.46875</v>
      </c>
      <c r="AE165" s="607">
        <f t="shared" si="59"/>
        <v>22.507000000000001</v>
      </c>
      <c r="AF165" s="196">
        <f t="shared" si="61"/>
        <v>11</v>
      </c>
      <c r="AG165" s="168" t="str">
        <f t="shared" si="62"/>
        <v>-</v>
      </c>
      <c r="AH165" s="168" t="str">
        <f t="shared" si="63"/>
        <v>-</v>
      </c>
      <c r="AI165" s="168">
        <f t="shared" si="64"/>
        <v>22.507000000000001</v>
      </c>
      <c r="AJ165" s="168" t="str">
        <f t="shared" si="65"/>
        <v>-</v>
      </c>
      <c r="AM165" s="790">
        <v>44959.469444444447</v>
      </c>
      <c r="AN165" s="789">
        <v>1</v>
      </c>
      <c r="AO165" s="789">
        <v>8</v>
      </c>
      <c r="AP165" s="789">
        <v>7</v>
      </c>
      <c r="AQ165" s="789">
        <v>367.73251800000003</v>
      </c>
      <c r="AR165" s="789">
        <v>179412</v>
      </c>
      <c r="AS165" s="789">
        <v>138794</v>
      </c>
      <c r="AT165" s="789">
        <v>22.523</v>
      </c>
      <c r="AV165" s="788">
        <v>44959.469444444447</v>
      </c>
      <c r="AW165" s="787">
        <v>1</v>
      </c>
      <c r="AX165" s="786">
        <v>8</v>
      </c>
      <c r="AY165" s="786">
        <v>7</v>
      </c>
      <c r="AZ165" s="863">
        <v>367.9</v>
      </c>
      <c r="BB165" s="793">
        <f t="shared" si="50"/>
        <v>87</v>
      </c>
      <c r="BC165" s="791">
        <f t="shared" si="51"/>
        <v>367.73251800000003</v>
      </c>
      <c r="BF165" s="819"/>
      <c r="BH165" s="793">
        <f t="shared" si="52"/>
        <v>87</v>
      </c>
      <c r="BI165" s="807">
        <f t="shared" si="53"/>
        <v>367.9</v>
      </c>
      <c r="BL165" s="807"/>
      <c r="BQ165" s="791"/>
      <c r="BR165" s="791"/>
      <c r="BS165" s="791"/>
      <c r="BT165" s="791"/>
      <c r="CA165" s="809"/>
      <c r="CB165" s="803"/>
      <c r="CC165" s="804"/>
      <c r="CD165" s="791"/>
      <c r="CE165" s="791"/>
    </row>
    <row r="166" spans="2:83" x14ac:dyDescent="0.25">
      <c r="B166" s="307"/>
      <c r="C166" s="179"/>
      <c r="O166" s="181"/>
      <c r="P166" s="128"/>
      <c r="Q166" s="179"/>
      <c r="R166" s="165" t="s">
        <v>21</v>
      </c>
      <c r="S166" s="179"/>
      <c r="T166" s="165" t="s">
        <v>56</v>
      </c>
      <c r="U166" s="196" t="str">
        <f t="shared" si="70"/>
        <v>-</v>
      </c>
      <c r="V166" s="168" t="str">
        <f t="shared" si="66"/>
        <v>-</v>
      </c>
      <c r="W166" s="168" t="str">
        <f t="shared" si="67"/>
        <v>-</v>
      </c>
      <c r="X166" s="168" t="str">
        <f t="shared" si="68"/>
        <v>-</v>
      </c>
      <c r="Y166" s="168" t="str">
        <f t="shared" si="69"/>
        <v>-</v>
      </c>
      <c r="AD166" s="608">
        <f t="shared" si="58"/>
        <v>44959.46875</v>
      </c>
      <c r="AE166" s="607">
        <f t="shared" si="59"/>
        <v>22.513000000000002</v>
      </c>
      <c r="AF166" s="196">
        <f t="shared" si="61"/>
        <v>11</v>
      </c>
      <c r="AG166" s="168" t="str">
        <f t="shared" si="62"/>
        <v>-</v>
      </c>
      <c r="AH166" s="168" t="str">
        <f t="shared" si="63"/>
        <v>-</v>
      </c>
      <c r="AI166" s="168">
        <f t="shared" si="64"/>
        <v>22.513000000000002</v>
      </c>
      <c r="AJ166" s="168" t="str">
        <f t="shared" si="65"/>
        <v>-</v>
      </c>
      <c r="AM166" s="790">
        <v>44959.470138888886</v>
      </c>
      <c r="AN166" s="789">
        <v>1</v>
      </c>
      <c r="AO166" s="789">
        <v>8</v>
      </c>
      <c r="AP166" s="789">
        <v>8</v>
      </c>
      <c r="AQ166" s="789">
        <v>367.832584</v>
      </c>
      <c r="AR166" s="789">
        <v>180835</v>
      </c>
      <c r="AS166" s="789">
        <v>137703</v>
      </c>
      <c r="AT166" s="789">
        <v>22.527000000000001</v>
      </c>
      <c r="AV166" s="788">
        <v>44959.470138888886</v>
      </c>
      <c r="AW166" s="787">
        <v>1</v>
      </c>
      <c r="AX166" s="786">
        <v>8</v>
      </c>
      <c r="AY166" s="786">
        <v>8</v>
      </c>
      <c r="AZ166" s="863">
        <v>367.3</v>
      </c>
      <c r="BB166" s="793">
        <f t="shared" si="50"/>
        <v>88</v>
      </c>
      <c r="BC166" s="791">
        <f t="shared" si="51"/>
        <v>367.832584</v>
      </c>
      <c r="BF166" s="819"/>
      <c r="BH166" s="793">
        <f t="shared" si="52"/>
        <v>88</v>
      </c>
      <c r="BI166" s="807">
        <f t="shared" si="53"/>
        <v>367.3</v>
      </c>
      <c r="BL166" s="807"/>
      <c r="BQ166" s="791"/>
      <c r="BR166" s="791"/>
      <c r="BS166" s="791"/>
      <c r="BT166" s="791"/>
      <c r="CA166" s="809"/>
      <c r="CB166" s="803"/>
      <c r="CC166" s="804"/>
      <c r="CD166" s="791"/>
      <c r="CE166" s="791"/>
    </row>
    <row r="167" spans="2:83" x14ac:dyDescent="0.25">
      <c r="B167" s="307"/>
      <c r="C167" s="179"/>
      <c r="O167" s="181"/>
      <c r="P167" s="128"/>
      <c r="Q167" s="179"/>
      <c r="R167" s="165" t="s">
        <v>21</v>
      </c>
      <c r="S167" s="179"/>
      <c r="T167" s="165" t="s">
        <v>56</v>
      </c>
      <c r="U167" s="196" t="str">
        <f t="shared" si="70"/>
        <v>-</v>
      </c>
      <c r="V167" s="168" t="str">
        <f t="shared" si="66"/>
        <v>-</v>
      </c>
      <c r="W167" s="168" t="str">
        <f t="shared" si="67"/>
        <v>-</v>
      </c>
      <c r="X167" s="168" t="str">
        <f t="shared" si="68"/>
        <v>-</v>
      </c>
      <c r="Y167" s="168" t="str">
        <f t="shared" si="69"/>
        <v>-</v>
      </c>
      <c r="AD167" s="608">
        <f t="shared" si="58"/>
        <v>44959.469444444447</v>
      </c>
      <c r="AE167" s="607">
        <f t="shared" si="59"/>
        <v>22.516999999999999</v>
      </c>
      <c r="AF167" s="196">
        <f t="shared" si="61"/>
        <v>11</v>
      </c>
      <c r="AG167" s="168" t="str">
        <f t="shared" si="62"/>
        <v>-</v>
      </c>
      <c r="AH167" s="168" t="str">
        <f t="shared" si="63"/>
        <v>-</v>
      </c>
      <c r="AI167" s="168">
        <f t="shared" si="64"/>
        <v>22.516999999999999</v>
      </c>
      <c r="AJ167" s="168" t="str">
        <f t="shared" si="65"/>
        <v>-</v>
      </c>
      <c r="AM167" s="790">
        <v>44959.470833333333</v>
      </c>
      <c r="AN167" s="789">
        <v>1</v>
      </c>
      <c r="AO167" s="789">
        <v>9</v>
      </c>
      <c r="AP167" s="789" t="s">
        <v>469</v>
      </c>
      <c r="AQ167" s="789">
        <v>399.18420600000002</v>
      </c>
      <c r="AR167" s="789">
        <v>179196</v>
      </c>
      <c r="AS167" s="789">
        <v>138803</v>
      </c>
      <c r="AT167" s="789">
        <v>22.532</v>
      </c>
      <c r="AV167" s="788">
        <v>44959.470833333333</v>
      </c>
      <c r="AW167" s="787">
        <v>1</v>
      </c>
      <c r="AX167" s="786">
        <v>9</v>
      </c>
      <c r="AY167" s="786" t="s">
        <v>469</v>
      </c>
      <c r="AZ167" s="863">
        <v>424.8</v>
      </c>
      <c r="BB167" s="793" t="str">
        <f t="shared" si="50"/>
        <v>--</v>
      </c>
      <c r="BC167" s="791">
        <f t="shared" si="51"/>
        <v>399.18420600000002</v>
      </c>
      <c r="BF167" s="819"/>
      <c r="BH167" s="793" t="str">
        <f t="shared" si="52"/>
        <v>--</v>
      </c>
      <c r="BI167" s="807">
        <f t="shared" si="53"/>
        <v>424.8</v>
      </c>
      <c r="BL167" s="807"/>
      <c r="BQ167" s="791"/>
      <c r="BR167" s="791"/>
      <c r="BS167" s="791"/>
      <c r="BT167" s="791"/>
      <c r="CA167" s="809"/>
      <c r="CB167" s="803"/>
      <c r="CC167" s="804"/>
      <c r="CD167" s="791"/>
      <c r="CE167" s="791"/>
    </row>
    <row r="168" spans="2:83" x14ac:dyDescent="0.25">
      <c r="B168" s="307"/>
      <c r="C168" s="179"/>
      <c r="O168" s="181"/>
      <c r="P168" s="128"/>
      <c r="Q168" s="179"/>
      <c r="R168" s="165" t="s">
        <v>21</v>
      </c>
      <c r="S168" s="179"/>
      <c r="T168" s="165" t="s">
        <v>56</v>
      </c>
      <c r="U168" s="196" t="str">
        <f t="shared" si="70"/>
        <v>-</v>
      </c>
      <c r="V168" s="168" t="str">
        <f t="shared" si="66"/>
        <v>-</v>
      </c>
      <c r="W168" s="168" t="str">
        <f t="shared" si="67"/>
        <v>-</v>
      </c>
      <c r="X168" s="168" t="str">
        <f t="shared" si="68"/>
        <v>-</v>
      </c>
      <c r="Y168" s="168" t="str">
        <f t="shared" si="69"/>
        <v>-</v>
      </c>
      <c r="AD168" s="608">
        <f t="shared" si="58"/>
        <v>44959.469444444447</v>
      </c>
      <c r="AE168" s="607">
        <f t="shared" si="59"/>
        <v>22.523</v>
      </c>
      <c r="AF168" s="196">
        <f t="shared" si="61"/>
        <v>11</v>
      </c>
      <c r="AG168" s="168" t="str">
        <f t="shared" si="62"/>
        <v>-</v>
      </c>
      <c r="AH168" s="168" t="str">
        <f t="shared" si="63"/>
        <v>-</v>
      </c>
      <c r="AI168" s="168">
        <f t="shared" si="64"/>
        <v>22.523</v>
      </c>
      <c r="AJ168" s="168" t="str">
        <f t="shared" si="65"/>
        <v>-</v>
      </c>
      <c r="AM168" s="790">
        <v>44959.470833333333</v>
      </c>
      <c r="AN168" s="789">
        <v>1</v>
      </c>
      <c r="AO168" s="789">
        <v>9</v>
      </c>
      <c r="AP168" s="789" t="s">
        <v>469</v>
      </c>
      <c r="AQ168" s="789">
        <v>421.83215799999999</v>
      </c>
      <c r="AR168" s="789">
        <v>180847</v>
      </c>
      <c r="AS168" s="789">
        <v>137568</v>
      </c>
      <c r="AT168" s="789">
        <v>22.536000000000001</v>
      </c>
      <c r="AV168" s="788">
        <v>44959.470833333333</v>
      </c>
      <c r="AW168" s="787">
        <v>1</v>
      </c>
      <c r="AX168" s="786">
        <v>9</v>
      </c>
      <c r="AY168" s="786" t="s">
        <v>469</v>
      </c>
      <c r="AZ168" s="863">
        <v>416.9</v>
      </c>
      <c r="BB168" s="793" t="str">
        <f t="shared" si="50"/>
        <v>--</v>
      </c>
      <c r="BC168" s="791">
        <f t="shared" si="51"/>
        <v>421.83215799999999</v>
      </c>
      <c r="BF168" s="819"/>
      <c r="BH168" s="793" t="str">
        <f t="shared" si="52"/>
        <v>--</v>
      </c>
      <c r="BI168" s="807">
        <f t="shared" si="53"/>
        <v>416.9</v>
      </c>
      <c r="BL168" s="807"/>
      <c r="BQ168" s="791"/>
      <c r="BR168" s="791"/>
      <c r="BS168" s="791"/>
      <c r="BT168" s="791"/>
      <c r="CA168" s="809"/>
      <c r="CB168" s="803"/>
      <c r="CC168" s="804"/>
      <c r="CD168" s="791"/>
      <c r="CE168" s="791"/>
    </row>
    <row r="169" spans="2:83" x14ac:dyDescent="0.25">
      <c r="B169" s="307"/>
      <c r="C169" s="179"/>
      <c r="O169" s="181"/>
      <c r="P169" s="128"/>
      <c r="Q169" s="179"/>
      <c r="R169" s="165" t="s">
        <v>21</v>
      </c>
      <c r="S169" s="179"/>
      <c r="T169" s="165" t="s">
        <v>56</v>
      </c>
      <c r="U169" s="196" t="str">
        <f t="shared" si="70"/>
        <v>-</v>
      </c>
      <c r="V169" s="168" t="str">
        <f t="shared" si="66"/>
        <v>-</v>
      </c>
      <c r="W169" s="168" t="str">
        <f t="shared" si="67"/>
        <v>-</v>
      </c>
      <c r="X169" s="168" t="str">
        <f t="shared" si="68"/>
        <v>-</v>
      </c>
      <c r="Y169" s="168" t="str">
        <f t="shared" si="69"/>
        <v>-</v>
      </c>
      <c r="AD169" s="608">
        <f t="shared" si="58"/>
        <v>44959.470138888886</v>
      </c>
      <c r="AE169" s="607">
        <f t="shared" si="59"/>
        <v>22.527000000000001</v>
      </c>
      <c r="AF169" s="196">
        <f t="shared" si="61"/>
        <v>11</v>
      </c>
      <c r="AG169" s="168" t="str">
        <f t="shared" si="62"/>
        <v>-</v>
      </c>
      <c r="AH169" s="168" t="str">
        <f t="shared" si="63"/>
        <v>-</v>
      </c>
      <c r="AI169" s="168">
        <f t="shared" si="64"/>
        <v>22.527000000000001</v>
      </c>
      <c r="AJ169" s="168" t="str">
        <f t="shared" si="65"/>
        <v>-</v>
      </c>
      <c r="AM169" s="790">
        <v>44959.47152777778</v>
      </c>
      <c r="AN169" s="789">
        <v>1</v>
      </c>
      <c r="AO169" s="789">
        <v>9</v>
      </c>
      <c r="AP169" s="789" t="s">
        <v>469</v>
      </c>
      <c r="AQ169" s="789">
        <v>416.00967000000003</v>
      </c>
      <c r="AR169" s="789">
        <v>179231</v>
      </c>
      <c r="AS169" s="789">
        <v>138796</v>
      </c>
      <c r="AT169" s="789">
        <v>22.539000000000001</v>
      </c>
      <c r="AV169" s="788">
        <v>44959.47152777778</v>
      </c>
      <c r="AW169" s="787">
        <v>1</v>
      </c>
      <c r="AX169" s="786">
        <v>9</v>
      </c>
      <c r="AY169" s="786" t="s">
        <v>469</v>
      </c>
      <c r="AZ169" s="863">
        <v>416.2</v>
      </c>
      <c r="BB169" s="793" t="str">
        <f t="shared" si="50"/>
        <v>--</v>
      </c>
      <c r="BC169" s="791">
        <f t="shared" si="51"/>
        <v>416.00967000000003</v>
      </c>
      <c r="BF169" s="819"/>
      <c r="BH169" s="793" t="str">
        <f t="shared" si="52"/>
        <v>--</v>
      </c>
      <c r="BI169" s="807">
        <f t="shared" si="53"/>
        <v>416.2</v>
      </c>
      <c r="BL169" s="807"/>
      <c r="BQ169" s="791"/>
      <c r="BR169" s="791"/>
      <c r="BS169" s="791"/>
      <c r="BT169" s="791"/>
      <c r="CA169" s="809"/>
      <c r="CB169" s="803"/>
      <c r="CC169" s="804"/>
      <c r="CD169" s="791"/>
      <c r="CE169" s="791"/>
    </row>
    <row r="170" spans="2:83" x14ac:dyDescent="0.25">
      <c r="B170" s="307"/>
      <c r="C170" s="179"/>
      <c r="O170" s="181"/>
      <c r="P170" s="128"/>
      <c r="Q170" s="179"/>
      <c r="R170" s="165" t="s">
        <v>21</v>
      </c>
      <c r="S170" s="179"/>
      <c r="T170" s="165" t="s">
        <v>56</v>
      </c>
      <c r="U170" s="196" t="str">
        <f t="shared" si="70"/>
        <v>-</v>
      </c>
      <c r="V170" s="168" t="str">
        <f t="shared" si="66"/>
        <v>-</v>
      </c>
      <c r="W170" s="168" t="str">
        <f t="shared" si="67"/>
        <v>-</v>
      </c>
      <c r="X170" s="168" t="str">
        <f t="shared" si="68"/>
        <v>-</v>
      </c>
      <c r="Y170" s="168" t="str">
        <f t="shared" si="69"/>
        <v>-</v>
      </c>
      <c r="AD170" s="608">
        <f t="shared" si="58"/>
        <v>44959.470833333333</v>
      </c>
      <c r="AE170" s="607">
        <f t="shared" si="59"/>
        <v>22.532</v>
      </c>
      <c r="AF170" s="196">
        <f t="shared" si="61"/>
        <v>11</v>
      </c>
      <c r="AG170" s="168" t="str">
        <f t="shared" si="62"/>
        <v>-</v>
      </c>
      <c r="AH170" s="168" t="str">
        <f t="shared" si="63"/>
        <v>-</v>
      </c>
      <c r="AI170" s="168">
        <f t="shared" si="64"/>
        <v>22.532</v>
      </c>
      <c r="AJ170" s="168" t="str">
        <f t="shared" si="65"/>
        <v>-</v>
      </c>
      <c r="AM170" s="790">
        <v>44959.47152777778</v>
      </c>
      <c r="AN170" s="789">
        <v>1</v>
      </c>
      <c r="AO170" s="789">
        <v>9</v>
      </c>
      <c r="AP170" s="789" t="s">
        <v>469</v>
      </c>
      <c r="AQ170" s="789">
        <v>415.051872</v>
      </c>
      <c r="AR170" s="789">
        <v>180840</v>
      </c>
      <c r="AS170" s="789">
        <v>137569</v>
      </c>
      <c r="AT170" s="789">
        <v>22.542999999999999</v>
      </c>
      <c r="AV170" s="788">
        <v>44959.47152777778</v>
      </c>
      <c r="AW170" s="787">
        <v>1</v>
      </c>
      <c r="AX170" s="786">
        <v>9</v>
      </c>
      <c r="AY170" s="786" t="s">
        <v>469</v>
      </c>
      <c r="AZ170" s="863">
        <v>414.4</v>
      </c>
      <c r="BB170" s="793" t="str">
        <f t="shared" si="50"/>
        <v>--</v>
      </c>
      <c r="BC170" s="791">
        <f t="shared" si="51"/>
        <v>415.051872</v>
      </c>
      <c r="BF170" s="819"/>
      <c r="BH170" s="793" t="str">
        <f t="shared" si="52"/>
        <v>--</v>
      </c>
      <c r="BI170" s="807">
        <f t="shared" si="53"/>
        <v>414.4</v>
      </c>
      <c r="BL170" s="807"/>
      <c r="BQ170" s="791"/>
      <c r="BR170" s="791"/>
      <c r="BS170" s="791"/>
      <c r="BT170" s="791"/>
      <c r="CA170" s="809"/>
      <c r="CB170" s="803"/>
      <c r="CC170" s="804"/>
      <c r="CD170" s="791"/>
      <c r="CE170" s="791"/>
    </row>
    <row r="171" spans="2:83" x14ac:dyDescent="0.25">
      <c r="B171" s="307"/>
      <c r="C171" s="179"/>
      <c r="O171" s="181"/>
      <c r="P171" s="128"/>
      <c r="Q171" s="179"/>
      <c r="R171" s="165" t="s">
        <v>21</v>
      </c>
      <c r="S171" s="179"/>
      <c r="T171" s="165" t="s">
        <v>56</v>
      </c>
      <c r="U171" s="196" t="str">
        <f t="shared" si="70"/>
        <v>-</v>
      </c>
      <c r="V171" s="168" t="str">
        <f t="shared" si="66"/>
        <v>-</v>
      </c>
      <c r="W171" s="168" t="str">
        <f t="shared" si="67"/>
        <v>-</v>
      </c>
      <c r="X171" s="168" t="str">
        <f t="shared" si="68"/>
        <v>-</v>
      </c>
      <c r="Y171" s="168" t="str">
        <f t="shared" si="69"/>
        <v>-</v>
      </c>
      <c r="AD171" s="608">
        <f t="shared" si="58"/>
        <v>44959.470833333333</v>
      </c>
      <c r="AE171" s="607">
        <f t="shared" si="59"/>
        <v>22.536000000000001</v>
      </c>
      <c r="AF171" s="196">
        <f t="shared" si="61"/>
        <v>11</v>
      </c>
      <c r="AG171" s="168" t="str">
        <f t="shared" si="62"/>
        <v>-</v>
      </c>
      <c r="AH171" s="168" t="str">
        <f t="shared" si="63"/>
        <v>-</v>
      </c>
      <c r="AI171" s="168">
        <f t="shared" si="64"/>
        <v>22.536000000000001</v>
      </c>
      <c r="AJ171" s="168" t="str">
        <f t="shared" si="65"/>
        <v>-</v>
      </c>
      <c r="AM171" s="790">
        <v>44959.472222222219</v>
      </c>
      <c r="AN171" s="789">
        <v>1</v>
      </c>
      <c r="AO171" s="789">
        <v>9</v>
      </c>
      <c r="AP171" s="789" t="s">
        <v>469</v>
      </c>
      <c r="AQ171" s="789">
        <v>413.832291</v>
      </c>
      <c r="AR171" s="789">
        <v>179250</v>
      </c>
      <c r="AS171" s="789">
        <v>138804</v>
      </c>
      <c r="AT171" s="789">
        <v>22.545999999999999</v>
      </c>
      <c r="AV171" s="788">
        <v>44959.472222222219</v>
      </c>
      <c r="AW171" s="787">
        <v>1</v>
      </c>
      <c r="AX171" s="786">
        <v>9</v>
      </c>
      <c r="AY171" s="786" t="s">
        <v>469</v>
      </c>
      <c r="AZ171" s="863">
        <v>413.4</v>
      </c>
      <c r="BB171" s="793" t="str">
        <f t="shared" si="50"/>
        <v>--</v>
      </c>
      <c r="BC171" s="791">
        <f t="shared" si="51"/>
        <v>413.832291</v>
      </c>
      <c r="BF171" s="819"/>
      <c r="BH171" s="793" t="str">
        <f t="shared" si="52"/>
        <v>--</v>
      </c>
      <c r="BI171" s="807">
        <f t="shared" si="53"/>
        <v>413.4</v>
      </c>
      <c r="BL171" s="807"/>
      <c r="BQ171" s="791"/>
      <c r="BR171" s="791"/>
      <c r="BS171" s="791"/>
      <c r="BT171" s="791"/>
      <c r="CA171" s="809"/>
      <c r="CB171" s="803"/>
      <c r="CC171" s="804"/>
      <c r="CD171" s="791"/>
      <c r="CE171" s="791"/>
    </row>
    <row r="172" spans="2:83" x14ac:dyDescent="0.25">
      <c r="B172" s="307"/>
      <c r="C172" s="179"/>
      <c r="O172" s="181"/>
      <c r="P172" s="128"/>
      <c r="Q172" s="179"/>
      <c r="R172" s="165" t="s">
        <v>21</v>
      </c>
      <c r="S172" s="179"/>
      <c r="T172" s="165" t="s">
        <v>56</v>
      </c>
      <c r="U172" s="196" t="str">
        <f t="shared" si="70"/>
        <v>-</v>
      </c>
      <c r="V172" s="168" t="str">
        <f t="shared" si="66"/>
        <v>-</v>
      </c>
      <c r="W172" s="168" t="str">
        <f t="shared" si="67"/>
        <v>-</v>
      </c>
      <c r="X172" s="168" t="str">
        <f t="shared" si="68"/>
        <v>-</v>
      </c>
      <c r="Y172" s="168" t="str">
        <f t="shared" si="69"/>
        <v>-</v>
      </c>
      <c r="AD172" s="608">
        <f t="shared" si="58"/>
        <v>44959.47152777778</v>
      </c>
      <c r="AE172" s="607">
        <f t="shared" si="59"/>
        <v>22.539000000000001</v>
      </c>
      <c r="AF172" s="196">
        <f t="shared" si="61"/>
        <v>11</v>
      </c>
      <c r="AG172" s="168" t="str">
        <f t="shared" si="62"/>
        <v>-</v>
      </c>
      <c r="AH172" s="168" t="str">
        <f t="shared" si="63"/>
        <v>-</v>
      </c>
      <c r="AI172" s="168">
        <f t="shared" si="64"/>
        <v>22.539000000000001</v>
      </c>
      <c r="AJ172" s="168" t="str">
        <f t="shared" si="65"/>
        <v>-</v>
      </c>
      <c r="AM172" s="790">
        <v>44959.472222222219</v>
      </c>
      <c r="AN172" s="789">
        <v>1</v>
      </c>
      <c r="AO172" s="789">
        <v>9</v>
      </c>
      <c r="AP172" s="789" t="s">
        <v>469</v>
      </c>
      <c r="AQ172" s="789">
        <v>412.73132800000002</v>
      </c>
      <c r="AR172" s="789">
        <v>180849</v>
      </c>
      <c r="AS172" s="789">
        <v>137583</v>
      </c>
      <c r="AT172" s="789">
        <v>22.552</v>
      </c>
      <c r="AV172" s="788">
        <v>44959.472222222219</v>
      </c>
      <c r="AW172" s="787">
        <v>1</v>
      </c>
      <c r="AX172" s="786">
        <v>9</v>
      </c>
      <c r="AY172" s="786" t="s">
        <v>469</v>
      </c>
      <c r="AZ172" s="863">
        <v>412.9</v>
      </c>
      <c r="BB172" s="793" t="str">
        <f t="shared" si="50"/>
        <v>--</v>
      </c>
      <c r="BC172" s="791">
        <f t="shared" si="51"/>
        <v>412.73132800000002</v>
      </c>
      <c r="BF172" s="819"/>
      <c r="BH172" s="793" t="str">
        <f t="shared" si="52"/>
        <v>--</v>
      </c>
      <c r="BI172" s="807">
        <f t="shared" si="53"/>
        <v>412.9</v>
      </c>
      <c r="BL172" s="807"/>
      <c r="BQ172" s="791"/>
      <c r="BR172" s="791"/>
      <c r="BS172" s="791"/>
      <c r="BT172" s="791"/>
      <c r="CA172" s="809"/>
      <c r="CB172" s="803"/>
      <c r="CC172" s="804"/>
      <c r="CD172" s="791"/>
      <c r="CE172" s="791"/>
    </row>
    <row r="173" spans="2:83" x14ac:dyDescent="0.25">
      <c r="B173" s="307"/>
      <c r="C173" s="179"/>
      <c r="O173" s="181"/>
      <c r="P173" s="128"/>
      <c r="Q173" s="179"/>
      <c r="R173" s="165" t="s">
        <v>21</v>
      </c>
      <c r="S173" s="179"/>
      <c r="T173" s="165" t="s">
        <v>56</v>
      </c>
      <c r="U173" s="196" t="str">
        <f t="shared" si="70"/>
        <v>-</v>
      </c>
      <c r="V173" s="168" t="str">
        <f t="shared" si="66"/>
        <v>-</v>
      </c>
      <c r="W173" s="168" t="str">
        <f t="shared" si="67"/>
        <v>-</v>
      </c>
      <c r="X173" s="168" t="str">
        <f t="shared" si="68"/>
        <v>-</v>
      </c>
      <c r="Y173" s="168" t="str">
        <f t="shared" si="69"/>
        <v>-</v>
      </c>
      <c r="AD173" s="608">
        <f t="shared" si="58"/>
        <v>44959.47152777778</v>
      </c>
      <c r="AE173" s="607">
        <f t="shared" si="59"/>
        <v>22.542999999999999</v>
      </c>
      <c r="AF173" s="196">
        <f t="shared" si="61"/>
        <v>11</v>
      </c>
      <c r="AG173" s="168" t="str">
        <f t="shared" si="62"/>
        <v>-</v>
      </c>
      <c r="AH173" s="168" t="str">
        <f t="shared" si="63"/>
        <v>-</v>
      </c>
      <c r="AI173" s="168">
        <f t="shared" si="64"/>
        <v>22.542999999999999</v>
      </c>
      <c r="AJ173" s="168" t="str">
        <f t="shared" si="65"/>
        <v>-</v>
      </c>
      <c r="AM173" s="790">
        <v>44959.472916666666</v>
      </c>
      <c r="AN173" s="789">
        <v>1</v>
      </c>
      <c r="AO173" s="789">
        <v>9</v>
      </c>
      <c r="AP173" s="789" t="s">
        <v>469</v>
      </c>
      <c r="AQ173" s="789">
        <v>411.518846</v>
      </c>
      <c r="AR173" s="789">
        <v>179260</v>
      </c>
      <c r="AS173" s="789">
        <v>138805</v>
      </c>
      <c r="AT173" s="789">
        <v>22.56</v>
      </c>
      <c r="AV173" s="788">
        <v>44959.472916666666</v>
      </c>
      <c r="AW173" s="787">
        <v>1</v>
      </c>
      <c r="AX173" s="786">
        <v>9</v>
      </c>
      <c r="AY173" s="786" t="s">
        <v>469</v>
      </c>
      <c r="AZ173" s="863">
        <v>411.5</v>
      </c>
      <c r="BB173" s="793" t="str">
        <f t="shared" si="50"/>
        <v>--</v>
      </c>
      <c r="BC173" s="791">
        <f t="shared" si="51"/>
        <v>411.518846</v>
      </c>
      <c r="BF173" s="819"/>
      <c r="BH173" s="793" t="str">
        <f t="shared" si="52"/>
        <v>--</v>
      </c>
      <c r="BI173" s="807">
        <f t="shared" si="53"/>
        <v>411.5</v>
      </c>
      <c r="BL173" s="807"/>
      <c r="BQ173" s="791"/>
      <c r="BR173" s="791"/>
      <c r="BS173" s="791"/>
      <c r="BT173" s="791"/>
      <c r="CA173" s="809"/>
      <c r="CB173" s="803"/>
      <c r="CC173" s="804"/>
      <c r="CD173" s="791"/>
      <c r="CE173" s="791"/>
    </row>
    <row r="174" spans="2:83" x14ac:dyDescent="0.25">
      <c r="B174" s="307"/>
      <c r="C174" s="179"/>
      <c r="O174" s="181"/>
      <c r="P174" s="128"/>
      <c r="Q174" s="179"/>
      <c r="R174" s="165" t="s">
        <v>21</v>
      </c>
      <c r="S174" s="179"/>
      <c r="T174" s="165" t="s">
        <v>56</v>
      </c>
      <c r="U174" s="196" t="str">
        <f t="shared" si="70"/>
        <v>-</v>
      </c>
      <c r="V174" s="168" t="str">
        <f t="shared" si="66"/>
        <v>-</v>
      </c>
      <c r="W174" s="168" t="str">
        <f t="shared" si="67"/>
        <v>-</v>
      </c>
      <c r="X174" s="168" t="str">
        <f t="shared" si="68"/>
        <v>-</v>
      </c>
      <c r="Y174" s="168" t="str">
        <f t="shared" si="69"/>
        <v>-</v>
      </c>
      <c r="AD174" s="608">
        <f t="shared" si="58"/>
        <v>44959.472222222219</v>
      </c>
      <c r="AE174" s="607">
        <f t="shared" si="59"/>
        <v>22.545999999999999</v>
      </c>
      <c r="AF174" s="196">
        <f t="shared" si="61"/>
        <v>11</v>
      </c>
      <c r="AG174" s="168" t="str">
        <f t="shared" si="62"/>
        <v>-</v>
      </c>
      <c r="AH174" s="168" t="str">
        <f t="shared" si="63"/>
        <v>-</v>
      </c>
      <c r="AI174" s="168">
        <f t="shared" si="64"/>
        <v>22.545999999999999</v>
      </c>
      <c r="AJ174" s="168" t="str">
        <f t="shared" si="65"/>
        <v>-</v>
      </c>
      <c r="AM174" s="790">
        <v>44959.472916666666</v>
      </c>
      <c r="AN174" s="789">
        <v>1</v>
      </c>
      <c r="AO174" s="789">
        <v>9</v>
      </c>
      <c r="AP174" s="789" t="s">
        <v>469</v>
      </c>
      <c r="AQ174" s="789">
        <v>410.88103699999999</v>
      </c>
      <c r="AR174" s="789">
        <v>180855</v>
      </c>
      <c r="AS174" s="789">
        <v>137592</v>
      </c>
      <c r="AT174" s="789">
        <v>22.565000000000001</v>
      </c>
      <c r="AV174" s="788">
        <v>44959.472916666666</v>
      </c>
      <c r="AW174" s="787">
        <v>1</v>
      </c>
      <c r="AX174" s="786">
        <v>9</v>
      </c>
      <c r="AY174" s="786" t="s">
        <v>469</v>
      </c>
      <c r="AZ174" s="863">
        <v>410.4</v>
      </c>
      <c r="BB174" s="793" t="str">
        <f t="shared" si="50"/>
        <v>--</v>
      </c>
      <c r="BC174" s="791">
        <f t="shared" si="51"/>
        <v>410.88103699999999</v>
      </c>
      <c r="BF174" s="819"/>
      <c r="BH174" s="793" t="str">
        <f t="shared" si="52"/>
        <v>--</v>
      </c>
      <c r="BI174" s="807">
        <f t="shared" si="53"/>
        <v>410.4</v>
      </c>
      <c r="BL174" s="807"/>
      <c r="BQ174" s="791"/>
      <c r="BR174" s="791"/>
      <c r="BS174" s="791"/>
      <c r="BT174" s="791"/>
      <c r="CA174" s="809"/>
      <c r="CB174" s="803"/>
      <c r="CC174" s="804"/>
      <c r="CD174" s="791"/>
      <c r="CE174" s="791"/>
    </row>
    <row r="175" spans="2:83" x14ac:dyDescent="0.25">
      <c r="B175" s="307"/>
      <c r="C175" s="179"/>
      <c r="O175" s="181"/>
      <c r="P175" s="128"/>
      <c r="Q175" s="179"/>
      <c r="R175" s="165" t="s">
        <v>21</v>
      </c>
      <c r="S175" s="179"/>
      <c r="T175" s="165" t="s">
        <v>56</v>
      </c>
      <c r="U175" s="196" t="str">
        <f t="shared" si="70"/>
        <v>-</v>
      </c>
      <c r="V175" s="168" t="str">
        <f t="shared" si="66"/>
        <v>-</v>
      </c>
      <c r="W175" s="168" t="str">
        <f t="shared" si="67"/>
        <v>-</v>
      </c>
      <c r="X175" s="168" t="str">
        <f t="shared" si="68"/>
        <v>-</v>
      </c>
      <c r="Y175" s="168" t="str">
        <f t="shared" si="69"/>
        <v>-</v>
      </c>
      <c r="AD175" s="608">
        <f t="shared" si="58"/>
        <v>44959.472222222219</v>
      </c>
      <c r="AE175" s="607">
        <f t="shared" si="59"/>
        <v>22.552</v>
      </c>
      <c r="AF175" s="196">
        <f t="shared" si="61"/>
        <v>11</v>
      </c>
      <c r="AG175" s="168" t="str">
        <f t="shared" si="62"/>
        <v>-</v>
      </c>
      <c r="AH175" s="168" t="str">
        <f t="shared" si="63"/>
        <v>-</v>
      </c>
      <c r="AI175" s="168">
        <f t="shared" si="64"/>
        <v>22.552</v>
      </c>
      <c r="AJ175" s="168" t="str">
        <f t="shared" si="65"/>
        <v>-</v>
      </c>
      <c r="AM175" s="790">
        <v>44959.473611111112</v>
      </c>
      <c r="AN175" s="789">
        <v>1</v>
      </c>
      <c r="AO175" s="789">
        <v>9</v>
      </c>
      <c r="AP175" s="789" t="s">
        <v>469</v>
      </c>
      <c r="AQ175" s="789">
        <v>410.56420600000001</v>
      </c>
      <c r="AR175" s="789">
        <v>179267</v>
      </c>
      <c r="AS175" s="789">
        <v>138809</v>
      </c>
      <c r="AT175" s="789">
        <v>22.571000000000002</v>
      </c>
      <c r="AV175" s="788">
        <v>44959.473611111112</v>
      </c>
      <c r="AW175" s="787">
        <v>1</v>
      </c>
      <c r="AX175" s="786">
        <v>9</v>
      </c>
      <c r="AY175" s="786" t="s">
        <v>469</v>
      </c>
      <c r="AZ175" s="863">
        <v>410.5</v>
      </c>
      <c r="BB175" s="793" t="str">
        <f t="shared" si="50"/>
        <v>--</v>
      </c>
      <c r="BC175" s="791">
        <f t="shared" si="51"/>
        <v>410.56420600000001</v>
      </c>
      <c r="BF175" s="819"/>
      <c r="BH175" s="793" t="str">
        <f t="shared" si="52"/>
        <v>--</v>
      </c>
      <c r="BI175" s="807">
        <f t="shared" si="53"/>
        <v>410.5</v>
      </c>
      <c r="BL175" s="807"/>
      <c r="BQ175" s="791"/>
      <c r="BR175" s="791"/>
      <c r="BS175" s="791"/>
      <c r="BT175" s="791"/>
      <c r="CA175" s="809"/>
      <c r="CB175" s="803"/>
      <c r="CC175" s="804"/>
      <c r="CD175" s="791"/>
      <c r="CE175" s="791"/>
    </row>
    <row r="176" spans="2:83" x14ac:dyDescent="0.25">
      <c r="B176" s="307"/>
      <c r="C176" s="179"/>
      <c r="O176" s="181"/>
      <c r="P176" s="128"/>
      <c r="Q176" s="179"/>
      <c r="R176" s="165" t="s">
        <v>21</v>
      </c>
      <c r="S176" s="179"/>
      <c r="T176" s="165" t="s">
        <v>56</v>
      </c>
      <c r="U176" s="196" t="str">
        <f t="shared" si="70"/>
        <v>-</v>
      </c>
      <c r="V176" s="168" t="str">
        <f t="shared" si="66"/>
        <v>-</v>
      </c>
      <c r="W176" s="168" t="str">
        <f t="shared" si="67"/>
        <v>-</v>
      </c>
      <c r="X176" s="168" t="str">
        <f t="shared" si="68"/>
        <v>-</v>
      </c>
      <c r="Y176" s="168" t="str">
        <f t="shared" si="69"/>
        <v>-</v>
      </c>
      <c r="AD176" s="608">
        <f t="shared" si="58"/>
        <v>44959.472916666666</v>
      </c>
      <c r="AE176" s="607">
        <f t="shared" si="59"/>
        <v>22.56</v>
      </c>
      <c r="AF176" s="196">
        <f t="shared" si="61"/>
        <v>11</v>
      </c>
      <c r="AG176" s="168" t="str">
        <f t="shared" si="62"/>
        <v>-</v>
      </c>
      <c r="AH176" s="168" t="str">
        <f t="shared" si="63"/>
        <v>-</v>
      </c>
      <c r="AI176" s="168">
        <f t="shared" si="64"/>
        <v>22.56</v>
      </c>
      <c r="AJ176" s="168" t="str">
        <f t="shared" si="65"/>
        <v>-</v>
      </c>
      <c r="AM176" s="790">
        <v>44959.474305555559</v>
      </c>
      <c r="AN176" s="789">
        <v>1</v>
      </c>
      <c r="AO176" s="789">
        <v>9</v>
      </c>
      <c r="AP176" s="789" t="s">
        <v>469</v>
      </c>
      <c r="AQ176" s="789">
        <v>410.39756999999997</v>
      </c>
      <c r="AR176" s="789">
        <v>180845</v>
      </c>
      <c r="AS176" s="789">
        <v>137586</v>
      </c>
      <c r="AT176" s="789">
        <v>22.574000000000002</v>
      </c>
      <c r="AV176" s="788">
        <v>44959.474305555559</v>
      </c>
      <c r="AW176" s="787">
        <v>1</v>
      </c>
      <c r="AX176" s="786">
        <v>9</v>
      </c>
      <c r="AY176" s="786" t="s">
        <v>469</v>
      </c>
      <c r="AZ176" s="863">
        <v>409.5</v>
      </c>
      <c r="BB176" s="793" t="str">
        <f t="shared" si="50"/>
        <v>--</v>
      </c>
      <c r="BC176" s="791">
        <f t="shared" si="51"/>
        <v>410.39756999999997</v>
      </c>
      <c r="BF176" s="819"/>
      <c r="BH176" s="793" t="str">
        <f t="shared" si="52"/>
        <v>--</v>
      </c>
      <c r="BI176" s="807">
        <f t="shared" si="53"/>
        <v>409.5</v>
      </c>
      <c r="BL176" s="807"/>
      <c r="BQ176" s="791"/>
      <c r="BR176" s="791"/>
      <c r="BS176" s="791"/>
      <c r="BT176" s="791"/>
      <c r="CA176" s="809"/>
      <c r="CB176" s="803"/>
      <c r="CC176" s="804"/>
      <c r="CD176" s="791"/>
      <c r="CE176" s="791"/>
    </row>
    <row r="177" spans="2:83" x14ac:dyDescent="0.25">
      <c r="B177" s="307"/>
      <c r="C177" s="179"/>
      <c r="O177" s="181"/>
      <c r="P177" s="128"/>
      <c r="Q177" s="179"/>
      <c r="R177" s="165" t="s">
        <v>21</v>
      </c>
      <c r="S177" s="179"/>
      <c r="T177" s="165" t="s">
        <v>56</v>
      </c>
      <c r="U177" s="196" t="str">
        <f t="shared" si="70"/>
        <v>-</v>
      </c>
      <c r="V177" s="168" t="str">
        <f t="shared" si="66"/>
        <v>-</v>
      </c>
      <c r="W177" s="168" t="str">
        <f t="shared" si="67"/>
        <v>-</v>
      </c>
      <c r="X177" s="168" t="str">
        <f t="shared" si="68"/>
        <v>-</v>
      </c>
      <c r="Y177" s="168" t="str">
        <f t="shared" si="69"/>
        <v>-</v>
      </c>
      <c r="AD177" s="608">
        <f t="shared" si="58"/>
        <v>44959.472916666666</v>
      </c>
      <c r="AE177" s="607">
        <f t="shared" si="59"/>
        <v>22.565000000000001</v>
      </c>
      <c r="AF177" s="196">
        <f t="shared" si="61"/>
        <v>11</v>
      </c>
      <c r="AG177" s="168" t="str">
        <f t="shared" si="62"/>
        <v>-</v>
      </c>
      <c r="AH177" s="168" t="str">
        <f t="shared" si="63"/>
        <v>-</v>
      </c>
      <c r="AI177" s="168">
        <f t="shared" si="64"/>
        <v>22.565000000000001</v>
      </c>
      <c r="AJ177" s="168" t="str">
        <f t="shared" si="65"/>
        <v>-</v>
      </c>
      <c r="AM177" s="790">
        <v>44959.474305555559</v>
      </c>
      <c r="AN177" s="789">
        <v>1</v>
      </c>
      <c r="AO177" s="789">
        <v>9</v>
      </c>
      <c r="AP177" s="789" t="s">
        <v>469</v>
      </c>
      <c r="AQ177" s="789">
        <v>409.67330299999998</v>
      </c>
      <c r="AR177" s="789">
        <v>179259</v>
      </c>
      <c r="AS177" s="789">
        <v>138799</v>
      </c>
      <c r="AT177" s="789">
        <v>22.574999999999999</v>
      </c>
      <c r="AV177" s="788">
        <v>44959.474305555559</v>
      </c>
      <c r="AW177" s="787">
        <v>1</v>
      </c>
      <c r="AX177" s="786">
        <v>9</v>
      </c>
      <c r="AY177" s="786" t="s">
        <v>469</v>
      </c>
      <c r="AZ177" s="863">
        <v>409.2</v>
      </c>
      <c r="BB177" s="793" t="str">
        <f t="shared" si="50"/>
        <v>--</v>
      </c>
      <c r="BC177" s="791">
        <f t="shared" si="51"/>
        <v>409.67330299999998</v>
      </c>
      <c r="BF177" s="819"/>
      <c r="BH177" s="793" t="str">
        <f t="shared" si="52"/>
        <v>--</v>
      </c>
      <c r="BI177" s="807">
        <f t="shared" si="53"/>
        <v>409.2</v>
      </c>
      <c r="BL177" s="807"/>
      <c r="BQ177" s="791"/>
      <c r="BR177" s="791"/>
      <c r="BS177" s="791"/>
      <c r="BT177" s="791"/>
      <c r="CA177" s="809"/>
      <c r="CB177" s="803"/>
      <c r="CC177" s="804"/>
      <c r="CD177" s="791"/>
      <c r="CE177" s="791"/>
    </row>
    <row r="178" spans="2:83" x14ac:dyDescent="0.25">
      <c r="B178" s="307"/>
      <c r="C178" s="179"/>
      <c r="O178" s="181"/>
      <c r="P178" s="128"/>
      <c r="Q178" s="179"/>
      <c r="R178" s="165" t="s">
        <v>21</v>
      </c>
      <c r="S178" s="179"/>
      <c r="T178" s="165" t="s">
        <v>56</v>
      </c>
      <c r="U178" s="196" t="str">
        <f t="shared" si="70"/>
        <v>-</v>
      </c>
      <c r="V178" s="168" t="str">
        <f t="shared" si="66"/>
        <v>-</v>
      </c>
      <c r="W178" s="168" t="str">
        <f t="shared" si="67"/>
        <v>-</v>
      </c>
      <c r="X178" s="168" t="str">
        <f t="shared" si="68"/>
        <v>-</v>
      </c>
      <c r="Y178" s="168" t="str">
        <f t="shared" si="69"/>
        <v>-</v>
      </c>
      <c r="AD178" s="608">
        <f t="shared" si="58"/>
        <v>44959.473611111112</v>
      </c>
      <c r="AE178" s="607">
        <f t="shared" si="59"/>
        <v>22.571000000000002</v>
      </c>
      <c r="AF178" s="196">
        <f t="shared" si="61"/>
        <v>11</v>
      </c>
      <c r="AG178" s="168" t="str">
        <f t="shared" si="62"/>
        <v>-</v>
      </c>
      <c r="AH178" s="168" t="str">
        <f t="shared" si="63"/>
        <v>-</v>
      </c>
      <c r="AI178" s="168">
        <f t="shared" si="64"/>
        <v>22.571000000000002</v>
      </c>
      <c r="AJ178" s="168" t="str">
        <f t="shared" si="65"/>
        <v>-</v>
      </c>
      <c r="AM178" s="790">
        <v>44959.474999999999</v>
      </c>
      <c r="AN178" s="789">
        <v>1</v>
      </c>
      <c r="AO178" s="789">
        <v>9</v>
      </c>
      <c r="AP178" s="789" t="s">
        <v>469</v>
      </c>
      <c r="AQ178" s="789">
        <v>409.314459</v>
      </c>
      <c r="AR178" s="789">
        <v>180844</v>
      </c>
      <c r="AS178" s="789">
        <v>137588</v>
      </c>
      <c r="AT178" s="789">
        <v>22.577000000000002</v>
      </c>
      <c r="AV178" s="788">
        <v>44959.474999999999</v>
      </c>
      <c r="AW178" s="787">
        <v>1</v>
      </c>
      <c r="AX178" s="786">
        <v>9</v>
      </c>
      <c r="AY178" s="786" t="s">
        <v>469</v>
      </c>
      <c r="AZ178" s="863">
        <v>408.6</v>
      </c>
      <c r="BB178" s="793" t="str">
        <f t="shared" si="50"/>
        <v>--</v>
      </c>
      <c r="BC178" s="791">
        <f t="shared" si="51"/>
        <v>409.314459</v>
      </c>
      <c r="BF178" s="819"/>
      <c r="BH178" s="793" t="str">
        <f t="shared" si="52"/>
        <v>--</v>
      </c>
      <c r="BI178" s="807">
        <f t="shared" si="53"/>
        <v>408.6</v>
      </c>
      <c r="BL178" s="807"/>
      <c r="BQ178" s="791"/>
      <c r="BR178" s="791"/>
      <c r="BS178" s="791"/>
      <c r="BT178" s="791"/>
      <c r="CA178" s="809"/>
      <c r="CB178" s="803"/>
      <c r="CC178" s="804"/>
      <c r="CD178" s="791"/>
      <c r="CE178" s="791"/>
    </row>
    <row r="179" spans="2:83" x14ac:dyDescent="0.25">
      <c r="B179" s="307"/>
      <c r="C179" s="179"/>
      <c r="O179" s="181"/>
      <c r="P179" s="128"/>
      <c r="Q179" s="179"/>
      <c r="R179" s="165" t="s">
        <v>21</v>
      </c>
      <c r="S179" s="179"/>
      <c r="T179" s="165" t="s">
        <v>56</v>
      </c>
      <c r="U179" s="196" t="str">
        <f t="shared" si="70"/>
        <v>-</v>
      </c>
      <c r="V179" s="168" t="str">
        <f t="shared" si="66"/>
        <v>-</v>
      </c>
      <c r="W179" s="168" t="str">
        <f t="shared" si="67"/>
        <v>-</v>
      </c>
      <c r="X179" s="168" t="str">
        <f t="shared" si="68"/>
        <v>-</v>
      </c>
      <c r="Y179" s="168" t="str">
        <f t="shared" si="69"/>
        <v>-</v>
      </c>
      <c r="AD179" s="608">
        <f t="shared" si="58"/>
        <v>44959.474305555559</v>
      </c>
      <c r="AE179" s="607">
        <f t="shared" si="59"/>
        <v>22.574000000000002</v>
      </c>
      <c r="AF179" s="196">
        <f t="shared" si="61"/>
        <v>11</v>
      </c>
      <c r="AG179" s="168" t="str">
        <f t="shared" si="62"/>
        <v>-</v>
      </c>
      <c r="AH179" s="168" t="str">
        <f t="shared" si="63"/>
        <v>-</v>
      </c>
      <c r="AI179" s="168">
        <f t="shared" si="64"/>
        <v>22.574000000000002</v>
      </c>
      <c r="AJ179" s="168" t="str">
        <f t="shared" si="65"/>
        <v>-</v>
      </c>
      <c r="AM179" s="790">
        <v>44959.474999999999</v>
      </c>
      <c r="AN179" s="789">
        <v>1</v>
      </c>
      <c r="AO179" s="789">
        <v>9</v>
      </c>
      <c r="AP179" s="789" t="s">
        <v>469</v>
      </c>
      <c r="AQ179" s="789">
        <v>408.834542</v>
      </c>
      <c r="AR179" s="789">
        <v>179271</v>
      </c>
      <c r="AS179" s="789">
        <v>138806</v>
      </c>
      <c r="AT179" s="789">
        <v>22.581</v>
      </c>
      <c r="AV179" s="788">
        <v>44959.474999999999</v>
      </c>
      <c r="AW179" s="787">
        <v>1</v>
      </c>
      <c r="AX179" s="786">
        <v>9</v>
      </c>
      <c r="AY179" s="786" t="s">
        <v>469</v>
      </c>
      <c r="AZ179" s="863">
        <v>408</v>
      </c>
      <c r="BB179" s="793" t="str">
        <f t="shared" si="50"/>
        <v>--</v>
      </c>
      <c r="BC179" s="791">
        <f t="shared" si="51"/>
        <v>408.834542</v>
      </c>
      <c r="BF179" s="819"/>
      <c r="BH179" s="793" t="str">
        <f t="shared" si="52"/>
        <v>--</v>
      </c>
      <c r="BI179" s="807">
        <f t="shared" si="53"/>
        <v>408</v>
      </c>
      <c r="BL179" s="807"/>
      <c r="BQ179" s="791"/>
      <c r="BR179" s="791"/>
      <c r="BS179" s="791"/>
      <c r="BT179" s="791"/>
      <c r="CA179" s="809"/>
      <c r="CB179" s="803"/>
      <c r="CC179" s="804"/>
      <c r="CD179" s="791"/>
      <c r="CE179" s="791"/>
    </row>
    <row r="180" spans="2:83" x14ac:dyDescent="0.25">
      <c r="B180" s="307"/>
      <c r="C180" s="179"/>
      <c r="O180" s="181"/>
      <c r="P180" s="128"/>
      <c r="Q180" s="179"/>
      <c r="R180" s="165" t="s">
        <v>21</v>
      </c>
      <c r="S180" s="179"/>
      <c r="T180" s="165" t="s">
        <v>56</v>
      </c>
      <c r="U180" s="196" t="str">
        <f t="shared" si="70"/>
        <v>-</v>
      </c>
      <c r="V180" s="168" t="str">
        <f t="shared" si="66"/>
        <v>-</v>
      </c>
      <c r="W180" s="168" t="str">
        <f t="shared" si="67"/>
        <v>-</v>
      </c>
      <c r="X180" s="168" t="str">
        <f t="shared" si="68"/>
        <v>-</v>
      </c>
      <c r="Y180" s="168" t="str">
        <f t="shared" si="69"/>
        <v>-</v>
      </c>
      <c r="AD180" s="608">
        <f t="shared" si="58"/>
        <v>44959.474305555559</v>
      </c>
      <c r="AE180" s="607">
        <f t="shared" si="59"/>
        <v>22.574999999999999</v>
      </c>
      <c r="AF180" s="196">
        <f t="shared" si="61"/>
        <v>11</v>
      </c>
      <c r="AG180" s="168" t="str">
        <f t="shared" si="62"/>
        <v>-</v>
      </c>
      <c r="AH180" s="168" t="str">
        <f t="shared" si="63"/>
        <v>-</v>
      </c>
      <c r="AI180" s="168">
        <f t="shared" si="64"/>
        <v>22.574999999999999</v>
      </c>
      <c r="AJ180" s="168" t="str">
        <f t="shared" si="65"/>
        <v>-</v>
      </c>
      <c r="AM180" s="790">
        <v>44959.475694444445</v>
      </c>
      <c r="AN180" s="789">
        <v>1</v>
      </c>
      <c r="AO180" s="789">
        <v>9</v>
      </c>
      <c r="AP180" s="789" t="s">
        <v>469</v>
      </c>
      <c r="AQ180" s="789">
        <v>408.526026</v>
      </c>
      <c r="AR180" s="789">
        <v>180846</v>
      </c>
      <c r="AS180" s="789">
        <v>137592</v>
      </c>
      <c r="AT180" s="789">
        <v>22.585000000000001</v>
      </c>
      <c r="AV180" s="788">
        <v>44959.475694444445</v>
      </c>
      <c r="AW180" s="787">
        <v>1</v>
      </c>
      <c r="AX180" s="786">
        <v>9</v>
      </c>
      <c r="AY180" s="786" t="s">
        <v>469</v>
      </c>
      <c r="AZ180" s="863">
        <v>407.7</v>
      </c>
      <c r="BB180" s="793" t="str">
        <f t="shared" si="50"/>
        <v>--</v>
      </c>
      <c r="BC180" s="791">
        <f t="shared" si="51"/>
        <v>408.526026</v>
      </c>
      <c r="BF180" s="819"/>
      <c r="BH180" s="793" t="str">
        <f t="shared" si="52"/>
        <v>--</v>
      </c>
      <c r="BI180" s="807">
        <f t="shared" si="53"/>
        <v>407.7</v>
      </c>
      <c r="BL180" s="807"/>
      <c r="BQ180" s="791"/>
      <c r="BR180" s="791"/>
      <c r="BS180" s="791"/>
      <c r="BT180" s="791"/>
      <c r="CA180" s="809"/>
      <c r="CB180" s="803"/>
      <c r="CC180" s="804"/>
      <c r="CD180" s="791"/>
      <c r="CE180" s="791"/>
    </row>
    <row r="181" spans="2:83" x14ac:dyDescent="0.25">
      <c r="B181" s="307"/>
      <c r="C181" s="179"/>
      <c r="O181" s="181"/>
      <c r="P181" s="128"/>
      <c r="Q181" s="179"/>
      <c r="R181" s="165" t="s">
        <v>21</v>
      </c>
      <c r="S181" s="179"/>
      <c r="T181" s="165" t="s">
        <v>56</v>
      </c>
      <c r="U181" s="196" t="str">
        <f t="shared" si="70"/>
        <v>-</v>
      </c>
      <c r="V181" s="168" t="str">
        <f t="shared" si="66"/>
        <v>-</v>
      </c>
      <c r="W181" s="168" t="str">
        <f t="shared" si="67"/>
        <v>-</v>
      </c>
      <c r="X181" s="168" t="str">
        <f t="shared" si="68"/>
        <v>-</v>
      </c>
      <c r="Y181" s="168" t="str">
        <f t="shared" si="69"/>
        <v>-</v>
      </c>
      <c r="AD181" s="608">
        <f t="shared" si="58"/>
        <v>44959.474999999999</v>
      </c>
      <c r="AE181" s="607">
        <f t="shared" si="59"/>
        <v>22.577000000000002</v>
      </c>
      <c r="AF181" s="196">
        <f t="shared" si="61"/>
        <v>11</v>
      </c>
      <c r="AG181" s="168" t="str">
        <f t="shared" si="62"/>
        <v>-</v>
      </c>
      <c r="AH181" s="168" t="str">
        <f t="shared" si="63"/>
        <v>-</v>
      </c>
      <c r="AI181" s="168">
        <f t="shared" si="64"/>
        <v>22.577000000000002</v>
      </c>
      <c r="AJ181" s="168" t="str">
        <f t="shared" si="65"/>
        <v>-</v>
      </c>
      <c r="AM181" s="790">
        <v>44959.475694444445</v>
      </c>
      <c r="AN181" s="789">
        <v>1</v>
      </c>
      <c r="AO181" s="789">
        <v>9</v>
      </c>
      <c r="AP181" s="789" t="s">
        <v>469</v>
      </c>
      <c r="AQ181" s="789">
        <v>408.30974600000002</v>
      </c>
      <c r="AR181" s="789">
        <v>179263</v>
      </c>
      <c r="AS181" s="789">
        <v>138799</v>
      </c>
      <c r="AT181" s="789">
        <v>22.588999999999999</v>
      </c>
      <c r="AV181" s="788">
        <v>44959.475694444445</v>
      </c>
      <c r="AW181" s="787">
        <v>1</v>
      </c>
      <c r="AX181" s="786">
        <v>9</v>
      </c>
      <c r="AY181" s="786" t="s">
        <v>469</v>
      </c>
      <c r="AZ181" s="863">
        <v>407.7</v>
      </c>
      <c r="BB181" s="793" t="str">
        <f t="shared" si="50"/>
        <v>--</v>
      </c>
      <c r="BC181" s="791">
        <f t="shared" si="51"/>
        <v>408.30974600000002</v>
      </c>
      <c r="BF181" s="819"/>
      <c r="BH181" s="793" t="str">
        <f t="shared" si="52"/>
        <v>--</v>
      </c>
      <c r="BI181" s="807">
        <f t="shared" si="53"/>
        <v>407.7</v>
      </c>
      <c r="BL181" s="807"/>
      <c r="BQ181" s="791"/>
      <c r="BR181" s="791"/>
      <c r="BS181" s="791"/>
      <c r="BT181" s="791"/>
      <c r="CA181" s="809"/>
      <c r="CB181" s="803"/>
      <c r="CC181" s="804"/>
      <c r="CD181" s="791"/>
      <c r="CE181" s="791"/>
    </row>
    <row r="182" spans="2:83" x14ac:dyDescent="0.25">
      <c r="B182" s="307"/>
      <c r="C182" s="179"/>
      <c r="O182" s="181"/>
      <c r="P182" s="128"/>
      <c r="Q182" s="179"/>
      <c r="R182" s="165" t="s">
        <v>21</v>
      </c>
      <c r="S182" s="179"/>
      <c r="T182" s="165" t="s">
        <v>56</v>
      </c>
      <c r="U182" s="196" t="str">
        <f t="shared" si="70"/>
        <v>-</v>
      </c>
      <c r="V182" s="168" t="str">
        <f t="shared" si="66"/>
        <v>-</v>
      </c>
      <c r="W182" s="168" t="str">
        <f t="shared" si="67"/>
        <v>-</v>
      </c>
      <c r="X182" s="168" t="str">
        <f t="shared" si="68"/>
        <v>-</v>
      </c>
      <c r="Y182" s="168" t="str">
        <f t="shared" si="69"/>
        <v>-</v>
      </c>
      <c r="AD182" s="608">
        <f t="shared" si="58"/>
        <v>44959.474999999999</v>
      </c>
      <c r="AE182" s="607">
        <f t="shared" si="59"/>
        <v>22.581</v>
      </c>
      <c r="AF182" s="196">
        <f t="shared" si="61"/>
        <v>11</v>
      </c>
      <c r="AG182" s="168" t="str">
        <f t="shared" si="62"/>
        <v>-</v>
      </c>
      <c r="AH182" s="168" t="str">
        <f t="shared" si="63"/>
        <v>-</v>
      </c>
      <c r="AI182" s="168">
        <f t="shared" si="64"/>
        <v>22.581</v>
      </c>
      <c r="AJ182" s="168" t="str">
        <f t="shared" si="65"/>
        <v>-</v>
      </c>
      <c r="AM182" s="790">
        <v>44959.476388888892</v>
      </c>
      <c r="AN182" s="789">
        <v>1</v>
      </c>
      <c r="AO182" s="789">
        <v>9</v>
      </c>
      <c r="AP182" s="789">
        <v>0</v>
      </c>
      <c r="AQ182" s="789">
        <v>408.35096499999997</v>
      </c>
      <c r="AR182" s="789">
        <v>180835</v>
      </c>
      <c r="AS182" s="789">
        <v>137584</v>
      </c>
      <c r="AT182" s="789">
        <v>22.591000000000001</v>
      </c>
      <c r="AV182" s="788">
        <v>44959.476388888892</v>
      </c>
      <c r="AW182" s="787">
        <v>1</v>
      </c>
      <c r="AX182" s="786">
        <v>9</v>
      </c>
      <c r="AY182" s="786">
        <v>0</v>
      </c>
      <c r="AZ182" s="863">
        <v>407.9</v>
      </c>
      <c r="BB182" s="793">
        <f t="shared" si="50"/>
        <v>90</v>
      </c>
      <c r="BC182" s="791">
        <f t="shared" si="51"/>
        <v>408.35096499999997</v>
      </c>
      <c r="BF182" s="819"/>
      <c r="BH182" s="793">
        <f t="shared" si="52"/>
        <v>90</v>
      </c>
      <c r="BI182" s="807">
        <f t="shared" si="53"/>
        <v>407.9</v>
      </c>
      <c r="BL182" s="807"/>
      <c r="BQ182" s="791"/>
      <c r="BR182" s="791"/>
      <c r="BS182" s="791"/>
      <c r="BT182" s="791"/>
      <c r="CA182" s="809"/>
      <c r="CB182" s="803"/>
      <c r="CC182" s="804"/>
      <c r="CD182" s="791"/>
      <c r="CE182" s="791"/>
    </row>
    <row r="183" spans="2:83" x14ac:dyDescent="0.25">
      <c r="B183" s="307"/>
      <c r="C183" s="179"/>
      <c r="O183" s="181"/>
      <c r="P183" s="128"/>
      <c r="Q183" s="179"/>
      <c r="R183" s="165" t="s">
        <v>21</v>
      </c>
      <c r="S183" s="179"/>
      <c r="T183" s="165" t="s">
        <v>56</v>
      </c>
      <c r="U183" s="196" t="str">
        <f t="shared" si="70"/>
        <v>-</v>
      </c>
      <c r="V183" s="168" t="str">
        <f t="shared" si="66"/>
        <v>-</v>
      </c>
      <c r="W183" s="168" t="str">
        <f t="shared" si="67"/>
        <v>-</v>
      </c>
      <c r="X183" s="168" t="str">
        <f t="shared" si="68"/>
        <v>-</v>
      </c>
      <c r="Y183" s="168" t="str">
        <f t="shared" si="69"/>
        <v>-</v>
      </c>
      <c r="AD183" s="608">
        <f t="shared" si="58"/>
        <v>44959.475694444445</v>
      </c>
      <c r="AE183" s="607">
        <f t="shared" si="59"/>
        <v>22.585000000000001</v>
      </c>
      <c r="AF183" s="196">
        <f t="shared" si="61"/>
        <v>11</v>
      </c>
      <c r="AG183" s="168" t="str">
        <f t="shared" si="62"/>
        <v>-</v>
      </c>
      <c r="AH183" s="168" t="str">
        <f t="shared" si="63"/>
        <v>-</v>
      </c>
      <c r="AI183" s="168">
        <f t="shared" si="64"/>
        <v>22.585000000000001</v>
      </c>
      <c r="AJ183" s="168" t="str">
        <f t="shared" si="65"/>
        <v>-</v>
      </c>
      <c r="AM183" s="790">
        <v>44959.477083333331</v>
      </c>
      <c r="AN183" s="789">
        <v>1</v>
      </c>
      <c r="AO183" s="789">
        <v>9</v>
      </c>
      <c r="AP183" s="789">
        <v>1</v>
      </c>
      <c r="AQ183" s="789">
        <v>407.92890699999998</v>
      </c>
      <c r="AR183" s="789">
        <v>179254</v>
      </c>
      <c r="AS183" s="789">
        <v>138790</v>
      </c>
      <c r="AT183" s="789">
        <v>22.594999999999999</v>
      </c>
      <c r="AV183" s="788">
        <v>44959.477083333331</v>
      </c>
      <c r="AW183" s="787">
        <v>1</v>
      </c>
      <c r="AX183" s="786">
        <v>9</v>
      </c>
      <c r="AY183" s="786">
        <v>1</v>
      </c>
      <c r="AZ183" s="863">
        <v>407.4</v>
      </c>
      <c r="BB183" s="793">
        <f t="shared" si="50"/>
        <v>91</v>
      </c>
      <c r="BC183" s="791">
        <f t="shared" si="51"/>
        <v>407.92890699999998</v>
      </c>
      <c r="BF183" s="819"/>
      <c r="BH183" s="793">
        <f t="shared" si="52"/>
        <v>91</v>
      </c>
      <c r="BI183" s="807">
        <f t="shared" si="53"/>
        <v>407.4</v>
      </c>
      <c r="BL183" s="807"/>
      <c r="BQ183" s="791"/>
      <c r="BR183" s="791"/>
      <c r="BS183" s="791"/>
      <c r="BT183" s="791"/>
      <c r="CA183" s="809"/>
      <c r="CB183" s="803"/>
      <c r="CC183" s="804"/>
      <c r="CD183" s="791"/>
      <c r="CE183" s="791"/>
    </row>
    <row r="184" spans="2:83" x14ac:dyDescent="0.25">
      <c r="B184" s="307"/>
      <c r="C184" s="179"/>
      <c r="O184" s="181"/>
      <c r="P184" s="128"/>
      <c r="Q184" s="179"/>
      <c r="R184" s="165" t="s">
        <v>21</v>
      </c>
      <c r="S184" s="179"/>
      <c r="T184" s="165" t="s">
        <v>56</v>
      </c>
      <c r="U184" s="196" t="str">
        <f t="shared" si="70"/>
        <v>-</v>
      </c>
      <c r="V184" s="168" t="str">
        <f t="shared" si="66"/>
        <v>-</v>
      </c>
      <c r="W184" s="168" t="str">
        <f t="shared" si="67"/>
        <v>-</v>
      </c>
      <c r="X184" s="168" t="str">
        <f t="shared" si="68"/>
        <v>-</v>
      </c>
      <c r="Y184" s="168" t="str">
        <f t="shared" si="69"/>
        <v>-</v>
      </c>
      <c r="AD184" s="608">
        <f t="shared" si="58"/>
        <v>44959.475694444445</v>
      </c>
      <c r="AE184" s="607">
        <f t="shared" si="59"/>
        <v>22.588999999999999</v>
      </c>
      <c r="AF184" s="196">
        <f t="shared" si="61"/>
        <v>11</v>
      </c>
      <c r="AG184" s="168" t="str">
        <f t="shared" si="62"/>
        <v>-</v>
      </c>
      <c r="AH184" s="168" t="str">
        <f t="shared" si="63"/>
        <v>-</v>
      </c>
      <c r="AI184" s="168">
        <f t="shared" si="64"/>
        <v>22.588999999999999</v>
      </c>
      <c r="AJ184" s="168" t="str">
        <f t="shared" si="65"/>
        <v>-</v>
      </c>
      <c r="AM184" s="790">
        <v>44959.477083333331</v>
      </c>
      <c r="AN184" s="789">
        <v>1</v>
      </c>
      <c r="AO184" s="789">
        <v>9</v>
      </c>
      <c r="AP184" s="789">
        <v>2</v>
      </c>
      <c r="AQ184" s="789">
        <v>407.579564</v>
      </c>
      <c r="AR184" s="789">
        <v>180838</v>
      </c>
      <c r="AS184" s="789">
        <v>137589</v>
      </c>
      <c r="AT184" s="789">
        <v>22.599</v>
      </c>
      <c r="AV184" s="788">
        <v>44959.477083333331</v>
      </c>
      <c r="AW184" s="787">
        <v>1</v>
      </c>
      <c r="AX184" s="786">
        <v>9</v>
      </c>
      <c r="AY184" s="786">
        <v>2</v>
      </c>
      <c r="AZ184" s="863">
        <v>407.4</v>
      </c>
      <c r="BB184" s="793">
        <f t="shared" si="50"/>
        <v>92</v>
      </c>
      <c r="BC184" s="791">
        <f t="shared" si="51"/>
        <v>407.579564</v>
      </c>
      <c r="BF184" s="819"/>
      <c r="BH184" s="793">
        <f t="shared" si="52"/>
        <v>92</v>
      </c>
      <c r="BI184" s="807">
        <f t="shared" si="53"/>
        <v>407.4</v>
      </c>
      <c r="BL184" s="807"/>
      <c r="BQ184" s="791"/>
      <c r="BR184" s="791"/>
      <c r="BS184" s="791"/>
      <c r="BT184" s="791"/>
      <c r="CA184" s="809"/>
      <c r="CB184" s="803"/>
      <c r="CC184" s="804"/>
      <c r="CD184" s="791"/>
      <c r="CE184" s="791"/>
    </row>
    <row r="185" spans="2:83" x14ac:dyDescent="0.25">
      <c r="B185" s="307"/>
      <c r="C185" s="179"/>
      <c r="O185" s="181"/>
      <c r="P185" s="128"/>
      <c r="Q185" s="179"/>
      <c r="R185" s="165" t="s">
        <v>21</v>
      </c>
      <c r="S185" s="179"/>
      <c r="T185" s="165" t="s">
        <v>56</v>
      </c>
      <c r="U185" s="196" t="str">
        <f t="shared" si="70"/>
        <v>-</v>
      </c>
      <c r="V185" s="168" t="str">
        <f t="shared" si="66"/>
        <v>-</v>
      </c>
      <c r="W185" s="168" t="str">
        <f t="shared" si="67"/>
        <v>-</v>
      </c>
      <c r="X185" s="168" t="str">
        <f t="shared" si="68"/>
        <v>-</v>
      </c>
      <c r="Y185" s="168" t="str">
        <f t="shared" si="69"/>
        <v>-</v>
      </c>
      <c r="AD185" s="608">
        <f t="shared" si="58"/>
        <v>44959.476388888892</v>
      </c>
      <c r="AE185" s="607">
        <f t="shared" si="59"/>
        <v>22.591000000000001</v>
      </c>
      <c r="AF185" s="196">
        <f t="shared" si="61"/>
        <v>11</v>
      </c>
      <c r="AG185" s="168" t="str">
        <f t="shared" si="62"/>
        <v>-</v>
      </c>
      <c r="AH185" s="168" t="str">
        <f t="shared" si="63"/>
        <v>-</v>
      </c>
      <c r="AI185" s="168">
        <f t="shared" si="64"/>
        <v>22.591000000000001</v>
      </c>
      <c r="AJ185" s="168" t="str">
        <f t="shared" si="65"/>
        <v>-</v>
      </c>
      <c r="AM185" s="790">
        <v>44959.477777777778</v>
      </c>
      <c r="AN185" s="789">
        <v>1</v>
      </c>
      <c r="AO185" s="789">
        <v>9</v>
      </c>
      <c r="AP185" s="789">
        <v>3</v>
      </c>
      <c r="AQ185" s="789">
        <v>407.32071200000001</v>
      </c>
      <c r="AR185" s="789">
        <v>179254</v>
      </c>
      <c r="AS185" s="789">
        <v>138789</v>
      </c>
      <c r="AT185" s="789">
        <v>22.606000000000002</v>
      </c>
      <c r="AV185" s="788">
        <v>44959.477777777778</v>
      </c>
      <c r="AW185" s="787">
        <v>1</v>
      </c>
      <c r="AX185" s="786">
        <v>9</v>
      </c>
      <c r="AY185" s="786">
        <v>3</v>
      </c>
      <c r="AZ185" s="863">
        <v>407.1</v>
      </c>
      <c r="BB185" s="793">
        <f t="shared" si="50"/>
        <v>93</v>
      </c>
      <c r="BC185" s="791">
        <f t="shared" si="51"/>
        <v>407.32071200000001</v>
      </c>
      <c r="BF185" s="819"/>
      <c r="BH185" s="793">
        <f t="shared" si="52"/>
        <v>93</v>
      </c>
      <c r="BI185" s="807">
        <f t="shared" si="53"/>
        <v>407.1</v>
      </c>
      <c r="BL185" s="807"/>
      <c r="BQ185" s="791"/>
      <c r="BR185" s="791"/>
      <c r="BS185" s="791"/>
      <c r="BT185" s="791"/>
      <c r="CA185" s="809"/>
      <c r="CB185" s="803"/>
      <c r="CC185" s="804"/>
      <c r="CD185" s="791"/>
      <c r="CE185" s="791"/>
    </row>
    <row r="186" spans="2:83" x14ac:dyDescent="0.25">
      <c r="B186" s="307"/>
      <c r="C186" s="179"/>
      <c r="O186" s="181"/>
      <c r="P186" s="128"/>
      <c r="Q186" s="179"/>
      <c r="R186" s="165" t="s">
        <v>21</v>
      </c>
      <c r="S186" s="179"/>
      <c r="T186" s="165" t="s">
        <v>56</v>
      </c>
      <c r="U186" s="196" t="str">
        <f t="shared" si="70"/>
        <v>-</v>
      </c>
      <c r="V186" s="168" t="str">
        <f t="shared" si="66"/>
        <v>-</v>
      </c>
      <c r="W186" s="168" t="str">
        <f t="shared" si="67"/>
        <v>-</v>
      </c>
      <c r="X186" s="168" t="str">
        <f t="shared" si="68"/>
        <v>-</v>
      </c>
      <c r="Y186" s="168" t="str">
        <f t="shared" si="69"/>
        <v>-</v>
      </c>
      <c r="AD186" s="608">
        <f t="shared" si="58"/>
        <v>44959.477083333331</v>
      </c>
      <c r="AE186" s="607">
        <f t="shared" si="59"/>
        <v>22.594999999999999</v>
      </c>
      <c r="AF186" s="196">
        <f t="shared" si="61"/>
        <v>11</v>
      </c>
      <c r="AG186" s="168" t="str">
        <f t="shared" si="62"/>
        <v>-</v>
      </c>
      <c r="AH186" s="168" t="str">
        <f t="shared" si="63"/>
        <v>-</v>
      </c>
      <c r="AI186" s="168">
        <f t="shared" si="64"/>
        <v>22.594999999999999</v>
      </c>
      <c r="AJ186" s="168" t="str">
        <f t="shared" si="65"/>
        <v>-</v>
      </c>
      <c r="AM186" s="790">
        <v>44959.478472222225</v>
      </c>
      <c r="AN186" s="789">
        <v>1</v>
      </c>
      <c r="AO186" s="789">
        <v>9</v>
      </c>
      <c r="AP186" s="789">
        <v>4</v>
      </c>
      <c r="AQ186" s="789">
        <v>407.11872199999999</v>
      </c>
      <c r="AR186" s="789">
        <v>180829</v>
      </c>
      <c r="AS186" s="789">
        <v>137584</v>
      </c>
      <c r="AT186" s="789">
        <v>22.61</v>
      </c>
      <c r="AV186" s="788">
        <v>44959.478472222225</v>
      </c>
      <c r="AW186" s="787">
        <v>1</v>
      </c>
      <c r="AX186" s="786">
        <v>9</v>
      </c>
      <c r="AY186" s="786">
        <v>4</v>
      </c>
      <c r="AZ186" s="863">
        <v>407.4</v>
      </c>
      <c r="BB186" s="793">
        <f t="shared" si="50"/>
        <v>94</v>
      </c>
      <c r="BC186" s="791">
        <f t="shared" si="51"/>
        <v>407.11872199999999</v>
      </c>
      <c r="BF186" s="819"/>
      <c r="BH186" s="793">
        <f t="shared" si="52"/>
        <v>94</v>
      </c>
      <c r="BI186" s="807">
        <f t="shared" si="53"/>
        <v>407.4</v>
      </c>
      <c r="BL186" s="807"/>
      <c r="BQ186" s="791"/>
      <c r="BR186" s="791"/>
      <c r="BS186" s="791"/>
      <c r="BT186" s="791"/>
      <c r="CA186" s="809"/>
      <c r="CB186" s="803"/>
      <c r="CC186" s="804"/>
      <c r="CD186" s="791"/>
      <c r="CE186" s="791"/>
    </row>
    <row r="187" spans="2:83" x14ac:dyDescent="0.25">
      <c r="B187" s="307"/>
      <c r="C187" s="179"/>
      <c r="O187" s="181"/>
      <c r="P187" s="128"/>
      <c r="Q187" s="179"/>
      <c r="R187" s="165" t="s">
        <v>21</v>
      </c>
      <c r="S187" s="179"/>
      <c r="T187" s="165" t="s">
        <v>56</v>
      </c>
      <c r="U187" s="196" t="str">
        <f t="shared" si="70"/>
        <v>-</v>
      </c>
      <c r="V187" s="168" t="str">
        <f t="shared" si="66"/>
        <v>-</v>
      </c>
      <c r="W187" s="168" t="str">
        <f t="shared" si="67"/>
        <v>-</v>
      </c>
      <c r="X187" s="168" t="str">
        <f t="shared" si="68"/>
        <v>-</v>
      </c>
      <c r="Y187" s="168" t="str">
        <f t="shared" si="69"/>
        <v>-</v>
      </c>
      <c r="AD187" s="608">
        <f t="shared" si="58"/>
        <v>44959.477083333331</v>
      </c>
      <c r="AE187" s="607">
        <f t="shared" si="59"/>
        <v>22.599</v>
      </c>
      <c r="AF187" s="196">
        <f t="shared" si="61"/>
        <v>11</v>
      </c>
      <c r="AG187" s="168" t="str">
        <f t="shared" si="62"/>
        <v>-</v>
      </c>
      <c r="AH187" s="168" t="str">
        <f t="shared" si="63"/>
        <v>-</v>
      </c>
      <c r="AI187" s="168">
        <f t="shared" si="64"/>
        <v>22.599</v>
      </c>
      <c r="AJ187" s="168" t="str">
        <f t="shared" si="65"/>
        <v>-</v>
      </c>
      <c r="AM187" s="790">
        <v>44959.478472222225</v>
      </c>
      <c r="AN187" s="789">
        <v>1</v>
      </c>
      <c r="AO187" s="789">
        <v>9</v>
      </c>
      <c r="AP187" s="789">
        <v>5</v>
      </c>
      <c r="AQ187" s="789">
        <v>407.14126700000003</v>
      </c>
      <c r="AR187" s="789">
        <v>179274</v>
      </c>
      <c r="AS187" s="789">
        <v>138805</v>
      </c>
      <c r="AT187" s="789">
        <v>22.619</v>
      </c>
      <c r="AV187" s="788">
        <v>44959.478472222225</v>
      </c>
      <c r="AW187" s="787">
        <v>1</v>
      </c>
      <c r="AX187" s="786">
        <v>9</v>
      </c>
      <c r="AY187" s="786">
        <v>5</v>
      </c>
      <c r="AZ187" s="863">
        <v>407.4</v>
      </c>
      <c r="BB187" s="793">
        <f t="shared" si="50"/>
        <v>95</v>
      </c>
      <c r="BC187" s="791">
        <f t="shared" si="51"/>
        <v>407.14126700000003</v>
      </c>
      <c r="BF187" s="819"/>
      <c r="BH187" s="793">
        <f t="shared" si="52"/>
        <v>95</v>
      </c>
      <c r="BI187" s="807">
        <f t="shared" si="53"/>
        <v>407.4</v>
      </c>
      <c r="BL187" s="807"/>
      <c r="BQ187" s="791"/>
      <c r="BR187" s="791"/>
      <c r="BS187" s="791"/>
      <c r="BT187" s="791"/>
      <c r="CA187" s="809"/>
      <c r="CB187" s="803"/>
      <c r="CC187" s="804"/>
      <c r="CD187" s="791"/>
      <c r="CE187" s="791"/>
    </row>
    <row r="188" spans="2:83" x14ac:dyDescent="0.25">
      <c r="B188" s="307"/>
      <c r="C188" s="179"/>
      <c r="O188" s="181"/>
      <c r="P188" s="128"/>
      <c r="Q188" s="179"/>
      <c r="R188" s="165" t="s">
        <v>21</v>
      </c>
      <c r="S188" s="179"/>
      <c r="T188" s="165" t="s">
        <v>56</v>
      </c>
      <c r="U188" s="196" t="str">
        <f t="shared" si="70"/>
        <v>-</v>
      </c>
      <c r="V188" s="168" t="str">
        <f t="shared" si="66"/>
        <v>-</v>
      </c>
      <c r="W188" s="168" t="str">
        <f t="shared" si="67"/>
        <v>-</v>
      </c>
      <c r="X188" s="168" t="str">
        <f t="shared" si="68"/>
        <v>-</v>
      </c>
      <c r="Y188" s="168" t="str">
        <f t="shared" si="69"/>
        <v>-</v>
      </c>
      <c r="AD188" s="608">
        <f t="shared" si="58"/>
        <v>44959.477777777778</v>
      </c>
      <c r="AE188" s="607">
        <f t="shared" si="59"/>
        <v>22.606000000000002</v>
      </c>
      <c r="AF188" s="196">
        <f t="shared" si="61"/>
        <v>11</v>
      </c>
      <c r="AG188" s="168" t="str">
        <f t="shared" si="62"/>
        <v>-</v>
      </c>
      <c r="AH188" s="168" t="str">
        <f t="shared" si="63"/>
        <v>-</v>
      </c>
      <c r="AI188" s="168">
        <f t="shared" si="64"/>
        <v>22.606000000000002</v>
      </c>
      <c r="AJ188" s="168" t="str">
        <f t="shared" si="65"/>
        <v>-</v>
      </c>
      <c r="AM188" s="790">
        <v>44959.479166666664</v>
      </c>
      <c r="AN188" s="789">
        <v>1</v>
      </c>
      <c r="AO188" s="789">
        <v>9</v>
      </c>
      <c r="AP188" s="789">
        <v>6</v>
      </c>
      <c r="AQ188" s="789">
        <v>407.524497</v>
      </c>
      <c r="AR188" s="789">
        <v>180860</v>
      </c>
      <c r="AS188" s="789">
        <v>137606</v>
      </c>
      <c r="AT188" s="789">
        <v>22.626000000000001</v>
      </c>
      <c r="AV188" s="788">
        <v>44959.479166666664</v>
      </c>
      <c r="AW188" s="787">
        <v>1</v>
      </c>
      <c r="AX188" s="786">
        <v>9</v>
      </c>
      <c r="AY188" s="786">
        <v>6</v>
      </c>
      <c r="AZ188" s="863">
        <v>407.1</v>
      </c>
      <c r="BB188" s="793">
        <f t="shared" si="50"/>
        <v>96</v>
      </c>
      <c r="BC188" s="791">
        <f t="shared" si="51"/>
        <v>407.524497</v>
      </c>
      <c r="BF188" s="819"/>
      <c r="BH188" s="793">
        <f t="shared" si="52"/>
        <v>96</v>
      </c>
      <c r="BI188" s="807">
        <f t="shared" si="53"/>
        <v>407.1</v>
      </c>
      <c r="BL188" s="807"/>
      <c r="BQ188" s="791"/>
      <c r="BR188" s="791"/>
      <c r="BS188" s="791"/>
      <c r="BT188" s="791"/>
      <c r="CA188" s="809"/>
      <c r="CB188" s="803"/>
      <c r="CC188" s="804"/>
      <c r="CD188" s="791"/>
      <c r="CE188" s="791"/>
    </row>
    <row r="189" spans="2:83" x14ac:dyDescent="0.25">
      <c r="B189" s="307"/>
      <c r="C189" s="179"/>
      <c r="O189" s="181"/>
      <c r="P189" s="128"/>
      <c r="Q189" s="179"/>
      <c r="R189" s="165" t="s">
        <v>21</v>
      </c>
      <c r="S189" s="179"/>
      <c r="T189" s="165" t="s">
        <v>56</v>
      </c>
      <c r="U189" s="196" t="str">
        <f t="shared" si="70"/>
        <v>-</v>
      </c>
      <c r="V189" s="168" t="str">
        <f t="shared" si="66"/>
        <v>-</v>
      </c>
      <c r="W189" s="168" t="str">
        <f t="shared" si="67"/>
        <v>-</v>
      </c>
      <c r="X189" s="168" t="str">
        <f t="shared" si="68"/>
        <v>-</v>
      </c>
      <c r="Y189" s="168" t="str">
        <f t="shared" si="69"/>
        <v>-</v>
      </c>
      <c r="AD189" s="608">
        <f t="shared" si="58"/>
        <v>44959.478472222225</v>
      </c>
      <c r="AE189" s="607">
        <f t="shared" si="59"/>
        <v>22.61</v>
      </c>
      <c r="AF189" s="196">
        <f t="shared" si="61"/>
        <v>11</v>
      </c>
      <c r="AG189" s="168" t="str">
        <f t="shared" si="62"/>
        <v>-</v>
      </c>
      <c r="AH189" s="168" t="str">
        <f t="shared" si="63"/>
        <v>-</v>
      </c>
      <c r="AI189" s="168">
        <f t="shared" si="64"/>
        <v>22.61</v>
      </c>
      <c r="AJ189" s="168" t="str">
        <f t="shared" si="65"/>
        <v>-</v>
      </c>
      <c r="AM189" s="790">
        <v>44959.479166666664</v>
      </c>
      <c r="AN189" s="789">
        <v>1</v>
      </c>
      <c r="AO189" s="789">
        <v>9</v>
      </c>
      <c r="AP189" s="789">
        <v>7</v>
      </c>
      <c r="AQ189" s="789">
        <v>407.08970299999999</v>
      </c>
      <c r="AR189" s="789">
        <v>179278</v>
      </c>
      <c r="AS189" s="789">
        <v>138806</v>
      </c>
      <c r="AT189" s="789">
        <v>22.632000000000001</v>
      </c>
      <c r="AV189" s="788">
        <v>44959.479166666664</v>
      </c>
      <c r="AW189" s="787">
        <v>1</v>
      </c>
      <c r="AX189" s="786">
        <v>9</v>
      </c>
      <c r="AY189" s="786">
        <v>7</v>
      </c>
      <c r="AZ189" s="863">
        <v>406.8</v>
      </c>
      <c r="BB189" s="793">
        <f t="shared" si="50"/>
        <v>97</v>
      </c>
      <c r="BC189" s="791">
        <f t="shared" si="51"/>
        <v>407.08970299999999</v>
      </c>
      <c r="BF189" s="819"/>
      <c r="BH189" s="793">
        <f t="shared" si="52"/>
        <v>97</v>
      </c>
      <c r="BI189" s="807">
        <f t="shared" si="53"/>
        <v>406.8</v>
      </c>
      <c r="BL189" s="807"/>
      <c r="BQ189" s="791"/>
      <c r="BR189" s="791"/>
      <c r="BS189" s="791"/>
      <c r="BT189" s="791"/>
      <c r="CA189" s="809"/>
      <c r="CB189" s="803"/>
      <c r="CC189" s="804"/>
      <c r="CD189" s="791"/>
      <c r="CE189" s="791"/>
    </row>
    <row r="190" spans="2:83" x14ac:dyDescent="0.25">
      <c r="B190" s="307"/>
      <c r="C190" s="179"/>
      <c r="O190" s="181"/>
      <c r="P190" s="128"/>
      <c r="Q190" s="179"/>
      <c r="R190" s="165" t="s">
        <v>21</v>
      </c>
      <c r="S190" s="179"/>
      <c r="T190" s="165" t="s">
        <v>56</v>
      </c>
      <c r="U190" s="196" t="str">
        <f t="shared" si="70"/>
        <v>-</v>
      </c>
      <c r="V190" s="168" t="str">
        <f t="shared" si="66"/>
        <v>-</v>
      </c>
      <c r="W190" s="168" t="str">
        <f t="shared" si="67"/>
        <v>-</v>
      </c>
      <c r="X190" s="168" t="str">
        <f t="shared" si="68"/>
        <v>-</v>
      </c>
      <c r="Y190" s="168" t="str">
        <f t="shared" si="69"/>
        <v>-</v>
      </c>
      <c r="AD190" s="608">
        <f t="shared" si="58"/>
        <v>44959.478472222225</v>
      </c>
      <c r="AE190" s="607">
        <f t="shared" si="59"/>
        <v>22.619</v>
      </c>
      <c r="AF190" s="196">
        <f t="shared" si="61"/>
        <v>11</v>
      </c>
      <c r="AG190" s="168" t="str">
        <f t="shared" si="62"/>
        <v>-</v>
      </c>
      <c r="AH190" s="168" t="str">
        <f t="shared" si="63"/>
        <v>-</v>
      </c>
      <c r="AI190" s="168">
        <f t="shared" si="64"/>
        <v>22.619</v>
      </c>
      <c r="AJ190" s="168" t="str">
        <f t="shared" si="65"/>
        <v>-</v>
      </c>
      <c r="AM190" s="790">
        <v>44959.479861111111</v>
      </c>
      <c r="AN190" s="789">
        <v>1</v>
      </c>
      <c r="AO190" s="789">
        <v>9</v>
      </c>
      <c r="AP190" s="789">
        <v>8</v>
      </c>
      <c r="AQ190" s="789">
        <v>406.82659200000001</v>
      </c>
      <c r="AR190" s="789">
        <v>180840</v>
      </c>
      <c r="AS190" s="789">
        <v>137593</v>
      </c>
      <c r="AT190" s="789">
        <v>22.637</v>
      </c>
      <c r="AV190" s="788">
        <v>44959.479861111111</v>
      </c>
      <c r="AW190" s="787">
        <v>1</v>
      </c>
      <c r="AX190" s="786">
        <v>9</v>
      </c>
      <c r="AY190" s="786">
        <v>8</v>
      </c>
      <c r="AZ190" s="863">
        <v>406.1</v>
      </c>
      <c r="BB190" s="793">
        <f t="shared" si="50"/>
        <v>98</v>
      </c>
      <c r="BC190" s="791">
        <f t="shared" si="51"/>
        <v>406.82659200000001</v>
      </c>
      <c r="BF190" s="819"/>
      <c r="BH190" s="793">
        <f t="shared" si="52"/>
        <v>98</v>
      </c>
      <c r="BI190" s="807">
        <f t="shared" si="53"/>
        <v>406.1</v>
      </c>
      <c r="BL190" s="807"/>
      <c r="BQ190" s="791"/>
      <c r="BR190" s="791"/>
      <c r="BS190" s="791"/>
      <c r="BT190" s="791"/>
      <c r="CA190" s="809"/>
      <c r="CB190" s="803"/>
      <c r="CC190" s="804"/>
      <c r="CD190" s="791"/>
      <c r="CE190" s="791"/>
    </row>
    <row r="191" spans="2:83" x14ac:dyDescent="0.25">
      <c r="B191" s="307"/>
      <c r="C191" s="179"/>
      <c r="O191" s="181"/>
      <c r="P191" s="128"/>
      <c r="Q191" s="179"/>
      <c r="R191" s="165" t="s">
        <v>21</v>
      </c>
      <c r="S191" s="179"/>
      <c r="T191" s="165" t="s">
        <v>56</v>
      </c>
      <c r="U191" s="196" t="str">
        <f t="shared" si="70"/>
        <v>-</v>
      </c>
      <c r="V191" s="168" t="str">
        <f t="shared" si="66"/>
        <v>-</v>
      </c>
      <c r="W191" s="168" t="str">
        <f t="shared" si="67"/>
        <v>-</v>
      </c>
      <c r="X191" s="168" t="str">
        <f t="shared" si="68"/>
        <v>-</v>
      </c>
      <c r="Y191" s="168" t="str">
        <f t="shared" si="69"/>
        <v>-</v>
      </c>
      <c r="AD191" s="608">
        <f t="shared" si="58"/>
        <v>44959.479166666664</v>
      </c>
      <c r="AE191" s="607">
        <f t="shared" si="59"/>
        <v>22.626000000000001</v>
      </c>
      <c r="AF191" s="196">
        <f t="shared" si="61"/>
        <v>11</v>
      </c>
      <c r="AG191" s="168" t="str">
        <f t="shared" si="62"/>
        <v>-</v>
      </c>
      <c r="AH191" s="168" t="str">
        <f t="shared" si="63"/>
        <v>-</v>
      </c>
      <c r="AI191" s="168">
        <f t="shared" si="64"/>
        <v>22.626000000000001</v>
      </c>
      <c r="AJ191" s="168" t="str">
        <f t="shared" si="65"/>
        <v>-</v>
      </c>
      <c r="AM191" s="790">
        <v>44959.480555555558</v>
      </c>
      <c r="AN191" s="789">
        <v>1</v>
      </c>
      <c r="AO191" s="789">
        <v>10</v>
      </c>
      <c r="AP191" s="789" t="s">
        <v>469</v>
      </c>
      <c r="AQ191" s="789">
        <v>443.283793</v>
      </c>
      <c r="AR191" s="789">
        <v>178994</v>
      </c>
      <c r="AS191" s="789">
        <v>138790</v>
      </c>
      <c r="AT191" s="789">
        <v>22.646000000000001</v>
      </c>
      <c r="AV191" s="788">
        <v>44959.480555555558</v>
      </c>
      <c r="AW191" s="787">
        <v>1</v>
      </c>
      <c r="AX191" s="786">
        <v>10</v>
      </c>
      <c r="AY191" s="786" t="s">
        <v>469</v>
      </c>
      <c r="AZ191" s="863">
        <v>472.3</v>
      </c>
      <c r="BB191" s="793" t="str">
        <f t="shared" si="50"/>
        <v>--</v>
      </c>
      <c r="BC191" s="791">
        <f t="shared" si="51"/>
        <v>443.283793</v>
      </c>
      <c r="BF191" s="819"/>
      <c r="BH191" s="793" t="str">
        <f t="shared" si="52"/>
        <v>--</v>
      </c>
      <c r="BI191" s="807">
        <f t="shared" si="53"/>
        <v>472.3</v>
      </c>
      <c r="BL191" s="807"/>
      <c r="BQ191" s="791"/>
      <c r="BR191" s="791"/>
      <c r="BS191" s="791"/>
      <c r="BT191" s="791"/>
      <c r="CA191" s="809"/>
      <c r="CB191" s="803"/>
      <c r="CC191" s="804"/>
      <c r="CD191" s="791"/>
      <c r="CE191" s="791"/>
    </row>
    <row r="192" spans="2:83" x14ac:dyDescent="0.25">
      <c r="B192" s="307"/>
      <c r="C192" s="179"/>
      <c r="O192" s="181"/>
      <c r="P192" s="128"/>
      <c r="Q192" s="179"/>
      <c r="R192" s="165" t="s">
        <v>21</v>
      </c>
      <c r="S192" s="179"/>
      <c r="T192" s="165" t="s">
        <v>56</v>
      </c>
      <c r="U192" s="196" t="str">
        <f t="shared" si="70"/>
        <v>-</v>
      </c>
      <c r="V192" s="168" t="str">
        <f t="shared" si="66"/>
        <v>-</v>
      </c>
      <c r="W192" s="168" t="str">
        <f t="shared" si="67"/>
        <v>-</v>
      </c>
      <c r="X192" s="168" t="str">
        <f t="shared" si="68"/>
        <v>-</v>
      </c>
      <c r="Y192" s="168" t="str">
        <f t="shared" si="69"/>
        <v>-</v>
      </c>
      <c r="AD192" s="608">
        <f t="shared" si="58"/>
        <v>44959.479166666664</v>
      </c>
      <c r="AE192" s="607">
        <f t="shared" si="59"/>
        <v>22.632000000000001</v>
      </c>
      <c r="AF192" s="196">
        <f t="shared" si="61"/>
        <v>11</v>
      </c>
      <c r="AG192" s="168" t="str">
        <f t="shared" si="62"/>
        <v>-</v>
      </c>
      <c r="AH192" s="168" t="str">
        <f t="shared" si="63"/>
        <v>-</v>
      </c>
      <c r="AI192" s="168">
        <f t="shared" si="64"/>
        <v>22.632000000000001</v>
      </c>
      <c r="AJ192" s="168" t="str">
        <f t="shared" si="65"/>
        <v>-</v>
      </c>
      <c r="AM192" s="790">
        <v>44959.480555555558</v>
      </c>
      <c r="AN192" s="789">
        <v>1</v>
      </c>
      <c r="AO192" s="789">
        <v>10</v>
      </c>
      <c r="AP192" s="789" t="s">
        <v>469</v>
      </c>
      <c r="AQ192" s="789">
        <v>468.58230900000001</v>
      </c>
      <c r="AR192" s="789">
        <v>180827</v>
      </c>
      <c r="AS192" s="789">
        <v>137421</v>
      </c>
      <c r="AT192" s="789">
        <v>22.65</v>
      </c>
      <c r="AV192" s="788">
        <v>44959.480555555558</v>
      </c>
      <c r="AW192" s="787">
        <v>1</v>
      </c>
      <c r="AX192" s="786">
        <v>10</v>
      </c>
      <c r="AY192" s="786" t="s">
        <v>469</v>
      </c>
      <c r="AZ192" s="863">
        <v>461.5</v>
      </c>
      <c r="BB192" s="793" t="str">
        <f t="shared" si="50"/>
        <v>--</v>
      </c>
      <c r="BC192" s="791">
        <f t="shared" si="51"/>
        <v>468.58230900000001</v>
      </c>
      <c r="BF192" s="819"/>
      <c r="BH192" s="793" t="str">
        <f t="shared" si="52"/>
        <v>--</v>
      </c>
      <c r="BI192" s="807">
        <f t="shared" si="53"/>
        <v>461.5</v>
      </c>
      <c r="BL192" s="807"/>
      <c r="BQ192" s="791"/>
      <c r="BR192" s="791"/>
      <c r="BS192" s="791"/>
      <c r="BT192" s="791"/>
      <c r="CA192" s="809"/>
      <c r="CB192" s="810"/>
      <c r="CC192" s="811"/>
    </row>
    <row r="193" spans="2:81" x14ac:dyDescent="0.25">
      <c r="B193" s="307"/>
      <c r="C193" s="179"/>
      <c r="O193" s="181"/>
      <c r="P193" s="128"/>
      <c r="Q193" s="179"/>
      <c r="R193" s="165" t="s">
        <v>21</v>
      </c>
      <c r="S193" s="179"/>
      <c r="T193" s="165" t="s">
        <v>56</v>
      </c>
      <c r="U193" s="196" t="str">
        <f t="shared" si="70"/>
        <v>-</v>
      </c>
      <c r="V193" s="168" t="str">
        <f t="shared" si="66"/>
        <v>-</v>
      </c>
      <c r="W193" s="168" t="str">
        <f t="shared" si="67"/>
        <v>-</v>
      </c>
      <c r="X193" s="168" t="str">
        <f t="shared" si="68"/>
        <v>-</v>
      </c>
      <c r="Y193" s="168" t="str">
        <f t="shared" si="69"/>
        <v>-</v>
      </c>
      <c r="AD193" s="608">
        <f t="shared" si="58"/>
        <v>44959.479861111111</v>
      </c>
      <c r="AE193" s="607">
        <f t="shared" si="59"/>
        <v>22.637</v>
      </c>
      <c r="AF193" s="196">
        <f t="shared" si="61"/>
        <v>11</v>
      </c>
      <c r="AG193" s="168" t="str">
        <f t="shared" si="62"/>
        <v>-</v>
      </c>
      <c r="AH193" s="168" t="str">
        <f t="shared" si="63"/>
        <v>-</v>
      </c>
      <c r="AI193" s="168">
        <f t="shared" si="64"/>
        <v>22.637</v>
      </c>
      <c r="AJ193" s="168" t="str">
        <f t="shared" si="65"/>
        <v>-</v>
      </c>
      <c r="AM193" s="790">
        <v>44959.481249999997</v>
      </c>
      <c r="AN193" s="789">
        <v>1</v>
      </c>
      <c r="AO193" s="789">
        <v>10</v>
      </c>
      <c r="AP193" s="789" t="s">
        <v>469</v>
      </c>
      <c r="AQ193" s="789">
        <v>461.10545200000001</v>
      </c>
      <c r="AR193" s="789">
        <v>179052</v>
      </c>
      <c r="AS193" s="789">
        <v>138791</v>
      </c>
      <c r="AT193" s="789">
        <v>22.652999999999999</v>
      </c>
      <c r="AV193" s="788">
        <v>44959.481249999997</v>
      </c>
      <c r="AW193" s="787">
        <v>1</v>
      </c>
      <c r="AX193" s="786">
        <v>10</v>
      </c>
      <c r="AY193" s="786" t="s">
        <v>469</v>
      </c>
      <c r="AZ193" s="863">
        <v>462.2</v>
      </c>
      <c r="BB193" s="793" t="str">
        <f t="shared" si="50"/>
        <v>--</v>
      </c>
      <c r="BC193" s="791">
        <f t="shared" si="51"/>
        <v>461.10545200000001</v>
      </c>
      <c r="BF193" s="819"/>
      <c r="BH193" s="793" t="str">
        <f t="shared" si="52"/>
        <v>--</v>
      </c>
      <c r="BI193" s="807">
        <f t="shared" si="53"/>
        <v>462.2</v>
      </c>
      <c r="BL193" s="807"/>
      <c r="BQ193" s="791"/>
      <c r="BR193" s="791"/>
      <c r="BS193" s="791"/>
      <c r="BT193" s="791"/>
      <c r="CA193" s="809"/>
      <c r="CB193" s="810"/>
      <c r="CC193" s="811"/>
    </row>
    <row r="194" spans="2:81" x14ac:dyDescent="0.25">
      <c r="B194" s="307"/>
      <c r="C194" s="179"/>
      <c r="O194" s="181"/>
      <c r="P194" s="128"/>
      <c r="Q194" s="179"/>
      <c r="R194" s="165" t="s">
        <v>21</v>
      </c>
      <c r="S194" s="179"/>
      <c r="T194" s="165" t="s">
        <v>56</v>
      </c>
      <c r="U194" s="196" t="str">
        <f t="shared" si="70"/>
        <v>-</v>
      </c>
      <c r="V194" s="168" t="str">
        <f t="shared" si="66"/>
        <v>-</v>
      </c>
      <c r="W194" s="168" t="str">
        <f t="shared" si="67"/>
        <v>-</v>
      </c>
      <c r="X194" s="168" t="str">
        <f t="shared" si="68"/>
        <v>-</v>
      </c>
      <c r="Y194" s="168" t="str">
        <f t="shared" si="69"/>
        <v>-</v>
      </c>
      <c r="AD194" s="608">
        <f t="shared" si="58"/>
        <v>44959.480555555558</v>
      </c>
      <c r="AE194" s="607">
        <f t="shared" si="59"/>
        <v>22.646000000000001</v>
      </c>
      <c r="AF194" s="196">
        <f t="shared" si="61"/>
        <v>11</v>
      </c>
      <c r="AG194" s="168" t="str">
        <f t="shared" si="62"/>
        <v>-</v>
      </c>
      <c r="AH194" s="168" t="str">
        <f t="shared" si="63"/>
        <v>-</v>
      </c>
      <c r="AI194" s="168">
        <f t="shared" si="64"/>
        <v>22.646000000000001</v>
      </c>
      <c r="AJ194" s="168" t="str">
        <f t="shared" si="65"/>
        <v>-</v>
      </c>
      <c r="AM194" s="790">
        <v>44959.481249999997</v>
      </c>
      <c r="AN194" s="789">
        <v>1</v>
      </c>
      <c r="AO194" s="789">
        <v>10</v>
      </c>
      <c r="AP194" s="789" t="s">
        <v>469</v>
      </c>
      <c r="AQ194" s="789">
        <v>460.07163000000003</v>
      </c>
      <c r="AR194" s="789">
        <v>180847</v>
      </c>
      <c r="AS194" s="789">
        <v>137443</v>
      </c>
      <c r="AT194" s="789">
        <v>22.657</v>
      </c>
      <c r="AV194" s="788">
        <v>44959.481249999997</v>
      </c>
      <c r="AW194" s="787">
        <v>1</v>
      </c>
      <c r="AX194" s="786">
        <v>10</v>
      </c>
      <c r="AY194" s="786" t="s">
        <v>469</v>
      </c>
      <c r="AZ194" s="863">
        <v>459.2</v>
      </c>
      <c r="BB194" s="793" t="str">
        <f t="shared" si="50"/>
        <v>--</v>
      </c>
      <c r="BC194" s="791">
        <f t="shared" si="51"/>
        <v>460.07163000000003</v>
      </c>
      <c r="BF194" s="819"/>
      <c r="BH194" s="793" t="str">
        <f t="shared" si="52"/>
        <v>--</v>
      </c>
      <c r="BI194" s="807">
        <f t="shared" si="53"/>
        <v>459.2</v>
      </c>
      <c r="BL194" s="807"/>
      <c r="BQ194" s="791"/>
      <c r="BR194" s="791"/>
      <c r="BS194" s="791"/>
      <c r="BT194" s="791"/>
      <c r="CA194" s="809"/>
      <c r="CB194" s="810"/>
      <c r="CC194" s="811"/>
    </row>
    <row r="195" spans="2:81" x14ac:dyDescent="0.25">
      <c r="B195" s="307"/>
      <c r="C195" s="179"/>
      <c r="O195" s="181"/>
      <c r="P195" s="128"/>
      <c r="Q195" s="179"/>
      <c r="R195" s="165" t="s">
        <v>21</v>
      </c>
      <c r="S195" s="179"/>
      <c r="T195" s="165" t="s">
        <v>56</v>
      </c>
      <c r="U195" s="196" t="str">
        <f t="shared" si="70"/>
        <v>-</v>
      </c>
      <c r="V195" s="168" t="str">
        <f t="shared" si="66"/>
        <v>-</v>
      </c>
      <c r="W195" s="168" t="str">
        <f t="shared" si="67"/>
        <v>-</v>
      </c>
      <c r="X195" s="168" t="str">
        <f t="shared" si="68"/>
        <v>-</v>
      </c>
      <c r="Y195" s="168" t="str">
        <f t="shared" si="69"/>
        <v>-</v>
      </c>
      <c r="AD195" s="608">
        <f t="shared" si="58"/>
        <v>44959.480555555558</v>
      </c>
      <c r="AE195" s="607">
        <f t="shared" si="59"/>
        <v>22.65</v>
      </c>
      <c r="AF195" s="196">
        <f t="shared" si="61"/>
        <v>11</v>
      </c>
      <c r="AG195" s="168" t="str">
        <f t="shared" si="62"/>
        <v>-</v>
      </c>
      <c r="AH195" s="168" t="str">
        <f t="shared" si="63"/>
        <v>-</v>
      </c>
      <c r="AI195" s="168">
        <f t="shared" si="64"/>
        <v>22.65</v>
      </c>
      <c r="AJ195" s="168" t="str">
        <f t="shared" si="65"/>
        <v>-</v>
      </c>
      <c r="AM195" s="790">
        <v>44959.481944444444</v>
      </c>
      <c r="AN195" s="789">
        <v>1</v>
      </c>
      <c r="AO195" s="789">
        <v>10</v>
      </c>
      <c r="AP195" s="789" t="s">
        <v>469</v>
      </c>
      <c r="AQ195" s="789">
        <v>458.607981</v>
      </c>
      <c r="AR195" s="789">
        <v>179083</v>
      </c>
      <c r="AS195" s="789">
        <v>138807</v>
      </c>
      <c r="AT195" s="789">
        <v>22.658999999999999</v>
      </c>
      <c r="AV195" s="788">
        <v>44959.481944444444</v>
      </c>
      <c r="AW195" s="787">
        <v>1</v>
      </c>
      <c r="AX195" s="786">
        <v>10</v>
      </c>
      <c r="AY195" s="786" t="s">
        <v>469</v>
      </c>
      <c r="AZ195" s="863">
        <v>459</v>
      </c>
      <c r="BB195" s="793" t="str">
        <f t="shared" ref="BB195:BB258" si="71">IFERROR((AO195*10)+AP195, "--")</f>
        <v>--</v>
      </c>
      <c r="BC195" s="791">
        <f t="shared" ref="BC195:BC258" si="72">AQ195</f>
        <v>458.607981</v>
      </c>
      <c r="BF195" s="819"/>
      <c r="BH195" s="793" t="str">
        <f t="shared" ref="BH195:BH258" si="73">IFERROR((AX195*10)+AY195, "--")</f>
        <v>--</v>
      </c>
      <c r="BI195" s="807">
        <f t="shared" ref="BI195:BI258" si="74">AZ195</f>
        <v>459</v>
      </c>
      <c r="BL195" s="807"/>
      <c r="BQ195" s="791"/>
      <c r="BR195" s="791"/>
      <c r="BS195" s="791"/>
      <c r="BT195" s="791"/>
      <c r="CA195" s="809"/>
      <c r="CB195" s="810"/>
      <c r="CC195" s="811"/>
    </row>
    <row r="196" spans="2:81" x14ac:dyDescent="0.25">
      <c r="B196" s="307"/>
      <c r="C196" s="179"/>
      <c r="O196" s="181"/>
      <c r="P196" s="128"/>
      <c r="Q196" s="179"/>
      <c r="R196" s="165" t="s">
        <v>21</v>
      </c>
      <c r="S196" s="179"/>
      <c r="T196" s="165" t="s">
        <v>56</v>
      </c>
      <c r="U196" s="196" t="str">
        <f t="shared" si="70"/>
        <v>-</v>
      </c>
      <c r="V196" s="168" t="str">
        <f t="shared" si="66"/>
        <v>-</v>
      </c>
      <c r="W196" s="168" t="str">
        <f t="shared" si="67"/>
        <v>-</v>
      </c>
      <c r="X196" s="168" t="str">
        <f t="shared" si="68"/>
        <v>-</v>
      </c>
      <c r="Y196" s="168" t="str">
        <f t="shared" si="69"/>
        <v>-</v>
      </c>
      <c r="AD196" s="608">
        <f t="shared" si="58"/>
        <v>44959.481249999997</v>
      </c>
      <c r="AE196" s="607">
        <f t="shared" si="59"/>
        <v>22.652999999999999</v>
      </c>
      <c r="AF196" s="196">
        <f t="shared" si="61"/>
        <v>11</v>
      </c>
      <c r="AG196" s="168" t="str">
        <f t="shared" si="62"/>
        <v>-</v>
      </c>
      <c r="AH196" s="168" t="str">
        <f t="shared" si="63"/>
        <v>-</v>
      </c>
      <c r="AI196" s="168">
        <f t="shared" si="64"/>
        <v>22.652999999999999</v>
      </c>
      <c r="AJ196" s="168" t="str">
        <f t="shared" si="65"/>
        <v>-</v>
      </c>
      <c r="AM196" s="790">
        <v>44959.481944444444</v>
      </c>
      <c r="AN196" s="789">
        <v>1</v>
      </c>
      <c r="AO196" s="789">
        <v>10</v>
      </c>
      <c r="AP196" s="789" t="s">
        <v>469</v>
      </c>
      <c r="AQ196" s="789">
        <v>457.951212</v>
      </c>
      <c r="AR196" s="789">
        <v>180854</v>
      </c>
      <c r="AS196" s="789">
        <v>137453</v>
      </c>
      <c r="AT196" s="789">
        <v>22.664000000000001</v>
      </c>
      <c r="AV196" s="788">
        <v>44959.481944444444</v>
      </c>
      <c r="AW196" s="787">
        <v>1</v>
      </c>
      <c r="AX196" s="786">
        <v>10</v>
      </c>
      <c r="AY196" s="786" t="s">
        <v>469</v>
      </c>
      <c r="AZ196" s="863">
        <v>457.3</v>
      </c>
      <c r="BB196" s="793" t="str">
        <f t="shared" si="71"/>
        <v>--</v>
      </c>
      <c r="BC196" s="791">
        <f t="shared" si="72"/>
        <v>457.951212</v>
      </c>
      <c r="BF196" s="819"/>
      <c r="BH196" s="793" t="str">
        <f t="shared" si="73"/>
        <v>--</v>
      </c>
      <c r="BI196" s="807">
        <f t="shared" si="74"/>
        <v>457.3</v>
      </c>
      <c r="BL196" s="807"/>
      <c r="BQ196" s="791"/>
      <c r="BR196" s="791"/>
      <c r="BS196" s="791"/>
      <c r="BT196" s="791"/>
      <c r="CA196" s="809"/>
      <c r="CB196" s="810"/>
      <c r="CC196" s="811"/>
    </row>
    <row r="197" spans="2:81" x14ac:dyDescent="0.25">
      <c r="B197" s="307"/>
      <c r="C197" s="179"/>
      <c r="O197" s="181"/>
      <c r="P197" s="128"/>
      <c r="Q197" s="179"/>
      <c r="R197" s="165" t="s">
        <v>21</v>
      </c>
      <c r="S197" s="179"/>
      <c r="T197" s="165" t="s">
        <v>56</v>
      </c>
      <c r="U197" s="196" t="str">
        <f t="shared" si="70"/>
        <v>-</v>
      </c>
      <c r="V197" s="168" t="str">
        <f t="shared" si="66"/>
        <v>-</v>
      </c>
      <c r="W197" s="168" t="str">
        <f t="shared" si="67"/>
        <v>-</v>
      </c>
      <c r="X197" s="168" t="str">
        <f t="shared" si="68"/>
        <v>-</v>
      </c>
      <c r="Y197" s="168" t="str">
        <f t="shared" si="69"/>
        <v>-</v>
      </c>
      <c r="AD197" s="608">
        <f t="shared" si="58"/>
        <v>44959.481249999997</v>
      </c>
      <c r="AE197" s="607">
        <f t="shared" si="59"/>
        <v>22.657</v>
      </c>
      <c r="AF197" s="196">
        <f t="shared" si="61"/>
        <v>11</v>
      </c>
      <c r="AG197" s="168" t="str">
        <f t="shared" si="62"/>
        <v>-</v>
      </c>
      <c r="AH197" s="168" t="str">
        <f t="shared" si="63"/>
        <v>-</v>
      </c>
      <c r="AI197" s="168">
        <f t="shared" si="64"/>
        <v>22.657</v>
      </c>
      <c r="AJ197" s="168" t="str">
        <f t="shared" si="65"/>
        <v>-</v>
      </c>
      <c r="AM197" s="790">
        <v>44959.482638888891</v>
      </c>
      <c r="AN197" s="789">
        <v>1</v>
      </c>
      <c r="AO197" s="789">
        <v>10</v>
      </c>
      <c r="AP197" s="789" t="s">
        <v>469</v>
      </c>
      <c r="AQ197" s="789">
        <v>457.23257599999999</v>
      </c>
      <c r="AR197" s="789">
        <v>179080</v>
      </c>
      <c r="AS197" s="789">
        <v>138801</v>
      </c>
      <c r="AT197" s="789">
        <v>22.667999999999999</v>
      </c>
      <c r="AV197" s="788">
        <v>44959.482638888891</v>
      </c>
      <c r="AW197" s="787">
        <v>1</v>
      </c>
      <c r="AX197" s="786">
        <v>10</v>
      </c>
      <c r="AY197" s="786" t="s">
        <v>469</v>
      </c>
      <c r="AZ197" s="863">
        <v>457.3</v>
      </c>
      <c r="BB197" s="793" t="str">
        <f t="shared" si="71"/>
        <v>--</v>
      </c>
      <c r="BC197" s="791">
        <f t="shared" si="72"/>
        <v>457.23257599999999</v>
      </c>
      <c r="BF197" s="819"/>
      <c r="BH197" s="793" t="str">
        <f t="shared" si="73"/>
        <v>--</v>
      </c>
      <c r="BI197" s="807">
        <f t="shared" si="74"/>
        <v>457.3</v>
      </c>
      <c r="BL197" s="807"/>
      <c r="BQ197" s="791"/>
      <c r="BR197" s="791"/>
      <c r="BS197" s="791"/>
      <c r="BT197" s="791"/>
      <c r="CA197" s="809"/>
      <c r="CB197" s="810"/>
      <c r="CC197" s="811"/>
    </row>
    <row r="198" spans="2:81" x14ac:dyDescent="0.25">
      <c r="B198" s="307"/>
      <c r="C198" s="179"/>
      <c r="O198" s="181"/>
      <c r="P198" s="128"/>
      <c r="Q198" s="179"/>
      <c r="R198" s="165" t="s">
        <v>21</v>
      </c>
      <c r="S198" s="179"/>
      <c r="T198" s="165" t="s">
        <v>56</v>
      </c>
      <c r="U198" s="196" t="str">
        <f t="shared" si="70"/>
        <v>-</v>
      </c>
      <c r="V198" s="168" t="str">
        <f t="shared" si="66"/>
        <v>-</v>
      </c>
      <c r="W198" s="168" t="str">
        <f t="shared" si="67"/>
        <v>-</v>
      </c>
      <c r="X198" s="168" t="str">
        <f t="shared" si="68"/>
        <v>-</v>
      </c>
      <c r="Y198" s="168" t="str">
        <f t="shared" si="69"/>
        <v>-</v>
      </c>
      <c r="AD198" s="608">
        <f t="shared" ref="AD198:AD261" si="75">IF(AM195="", "-", AM195)</f>
        <v>44959.481944444444</v>
      </c>
      <c r="AE198" s="607">
        <f t="shared" ref="AE198:AE261" si="76">IF(AT195="", "-", AT195)</f>
        <v>22.658999999999999</v>
      </c>
      <c r="AF198" s="196">
        <f t="shared" si="61"/>
        <v>11</v>
      </c>
      <c r="AG198" s="168" t="str">
        <f t="shared" si="62"/>
        <v>-</v>
      </c>
      <c r="AH198" s="168" t="str">
        <f t="shared" si="63"/>
        <v>-</v>
      </c>
      <c r="AI198" s="168">
        <f t="shared" si="64"/>
        <v>22.658999999999999</v>
      </c>
      <c r="AJ198" s="168" t="str">
        <f t="shared" si="65"/>
        <v>-</v>
      </c>
      <c r="AM198" s="790">
        <v>44959.482638888891</v>
      </c>
      <c r="AN198" s="789">
        <v>1</v>
      </c>
      <c r="AO198" s="789">
        <v>10</v>
      </c>
      <c r="AP198" s="789" t="s">
        <v>469</v>
      </c>
      <c r="AQ198" s="789">
        <v>456.86708499999997</v>
      </c>
      <c r="AR198" s="789">
        <v>180841</v>
      </c>
      <c r="AS198" s="789">
        <v>137446</v>
      </c>
      <c r="AT198" s="789">
        <v>22.670999999999999</v>
      </c>
      <c r="AV198" s="788">
        <v>44959.482638888891</v>
      </c>
      <c r="AW198" s="787">
        <v>1</v>
      </c>
      <c r="AX198" s="786">
        <v>10</v>
      </c>
      <c r="AY198" s="786" t="s">
        <v>469</v>
      </c>
      <c r="AZ198" s="863">
        <v>456.1</v>
      </c>
      <c r="BB198" s="793" t="str">
        <f t="shared" si="71"/>
        <v>--</v>
      </c>
      <c r="BC198" s="791">
        <f t="shared" si="72"/>
        <v>456.86708499999997</v>
      </c>
      <c r="BF198" s="819"/>
      <c r="BH198" s="793" t="str">
        <f t="shared" si="73"/>
        <v>--</v>
      </c>
      <c r="BI198" s="807">
        <f t="shared" si="74"/>
        <v>456.1</v>
      </c>
      <c r="BL198" s="807"/>
      <c r="BQ198" s="791"/>
      <c r="BR198" s="791"/>
      <c r="BS198" s="791"/>
      <c r="BT198" s="791"/>
      <c r="CA198" s="809"/>
      <c r="CB198" s="810"/>
      <c r="CC198" s="811"/>
    </row>
    <row r="199" spans="2:81" x14ac:dyDescent="0.25">
      <c r="B199" s="307"/>
      <c r="C199" s="179"/>
      <c r="O199" s="181"/>
      <c r="P199" s="128"/>
      <c r="Q199" s="179"/>
      <c r="R199" s="165" t="s">
        <v>21</v>
      </c>
      <c r="S199" s="179"/>
      <c r="T199" s="165" t="s">
        <v>56</v>
      </c>
      <c r="U199" s="196" t="str">
        <f t="shared" si="70"/>
        <v>-</v>
      </c>
      <c r="V199" s="168" t="str">
        <f t="shared" si="66"/>
        <v>-</v>
      </c>
      <c r="W199" s="168" t="str">
        <f t="shared" si="67"/>
        <v>-</v>
      </c>
      <c r="X199" s="168" t="str">
        <f t="shared" si="68"/>
        <v>-</v>
      </c>
      <c r="Y199" s="168" t="str">
        <f t="shared" si="69"/>
        <v>-</v>
      </c>
      <c r="AD199" s="608">
        <f t="shared" si="75"/>
        <v>44959.481944444444</v>
      </c>
      <c r="AE199" s="607">
        <f t="shared" si="76"/>
        <v>22.664000000000001</v>
      </c>
      <c r="AF199" s="196">
        <f t="shared" si="61"/>
        <v>11</v>
      </c>
      <c r="AG199" s="168" t="str">
        <f t="shared" si="62"/>
        <v>-</v>
      </c>
      <c r="AH199" s="168" t="str">
        <f t="shared" si="63"/>
        <v>-</v>
      </c>
      <c r="AI199" s="168">
        <f t="shared" si="64"/>
        <v>22.664000000000001</v>
      </c>
      <c r="AJ199" s="168" t="str">
        <f t="shared" si="65"/>
        <v>-</v>
      </c>
      <c r="AM199" s="790">
        <v>44959.48333333333</v>
      </c>
      <c r="AN199" s="789">
        <v>1</v>
      </c>
      <c r="AO199" s="789">
        <v>10</v>
      </c>
      <c r="AP199" s="789" t="s">
        <v>469</v>
      </c>
      <c r="AQ199" s="789">
        <v>456.599039</v>
      </c>
      <c r="AR199" s="789">
        <v>179071</v>
      </c>
      <c r="AS199" s="789">
        <v>138793</v>
      </c>
      <c r="AT199" s="789">
        <v>22.675000000000001</v>
      </c>
      <c r="AV199" s="788">
        <v>44959.48333333333</v>
      </c>
      <c r="AW199" s="787">
        <v>1</v>
      </c>
      <c r="AX199" s="786">
        <v>10</v>
      </c>
      <c r="AY199" s="786" t="s">
        <v>469</v>
      </c>
      <c r="AZ199" s="863">
        <v>456.3</v>
      </c>
      <c r="BB199" s="793" t="str">
        <f t="shared" si="71"/>
        <v>--</v>
      </c>
      <c r="BC199" s="791">
        <f t="shared" si="72"/>
        <v>456.599039</v>
      </c>
      <c r="BF199" s="819"/>
      <c r="BH199" s="793" t="str">
        <f t="shared" si="73"/>
        <v>--</v>
      </c>
      <c r="BI199" s="807">
        <f t="shared" si="74"/>
        <v>456.3</v>
      </c>
      <c r="BL199" s="807"/>
      <c r="BQ199" s="791"/>
      <c r="BR199" s="791"/>
      <c r="BS199" s="791"/>
      <c r="BT199" s="791"/>
      <c r="CA199" s="809"/>
      <c r="CB199" s="810"/>
      <c r="CC199" s="811"/>
    </row>
    <row r="200" spans="2:81" x14ac:dyDescent="0.25">
      <c r="B200" s="307"/>
      <c r="C200" s="179"/>
      <c r="O200" s="181"/>
      <c r="P200" s="128"/>
      <c r="Q200" s="179"/>
      <c r="R200" s="165" t="s">
        <v>21</v>
      </c>
      <c r="S200" s="179"/>
      <c r="T200" s="165" t="s">
        <v>56</v>
      </c>
      <c r="U200" s="196" t="str">
        <f t="shared" si="70"/>
        <v>-</v>
      </c>
      <c r="V200" s="168" t="str">
        <f t="shared" si="66"/>
        <v>-</v>
      </c>
      <c r="W200" s="168" t="str">
        <f t="shared" si="67"/>
        <v>-</v>
      </c>
      <c r="X200" s="168" t="str">
        <f t="shared" si="68"/>
        <v>-</v>
      </c>
      <c r="Y200" s="168" t="str">
        <f t="shared" si="69"/>
        <v>-</v>
      </c>
      <c r="AD200" s="608">
        <f t="shared" si="75"/>
        <v>44959.482638888891</v>
      </c>
      <c r="AE200" s="607">
        <f t="shared" si="76"/>
        <v>22.667999999999999</v>
      </c>
      <c r="AF200" s="196">
        <f t="shared" si="61"/>
        <v>11</v>
      </c>
      <c r="AG200" s="168" t="str">
        <f t="shared" si="62"/>
        <v>-</v>
      </c>
      <c r="AH200" s="168" t="str">
        <f t="shared" si="63"/>
        <v>-</v>
      </c>
      <c r="AI200" s="168">
        <f t="shared" si="64"/>
        <v>22.667999999999999</v>
      </c>
      <c r="AJ200" s="168" t="str">
        <f t="shared" si="65"/>
        <v>-</v>
      </c>
      <c r="AM200" s="790">
        <v>44959.48333333333</v>
      </c>
      <c r="AN200" s="789">
        <v>1</v>
      </c>
      <c r="AO200" s="789">
        <v>10</v>
      </c>
      <c r="AP200" s="789" t="s">
        <v>469</v>
      </c>
      <c r="AQ200" s="789">
        <v>456.91793699999999</v>
      </c>
      <c r="AR200" s="789">
        <v>180832</v>
      </c>
      <c r="AS200" s="789">
        <v>137438</v>
      </c>
      <c r="AT200" s="789">
        <v>22.681000000000001</v>
      </c>
      <c r="AV200" s="788">
        <v>44959.48333333333</v>
      </c>
      <c r="AW200" s="787">
        <v>1</v>
      </c>
      <c r="AX200" s="786">
        <v>10</v>
      </c>
      <c r="AY200" s="786" t="s">
        <v>469</v>
      </c>
      <c r="AZ200" s="863">
        <v>456.4</v>
      </c>
      <c r="BB200" s="793" t="str">
        <f t="shared" si="71"/>
        <v>--</v>
      </c>
      <c r="BC200" s="791">
        <f t="shared" si="72"/>
        <v>456.91793699999999</v>
      </c>
      <c r="BF200" s="819"/>
      <c r="BH200" s="793" t="str">
        <f t="shared" si="73"/>
        <v>--</v>
      </c>
      <c r="BI200" s="807">
        <f t="shared" si="74"/>
        <v>456.4</v>
      </c>
      <c r="BL200" s="807"/>
      <c r="BQ200" s="791"/>
      <c r="BR200" s="791"/>
      <c r="BS200" s="791"/>
      <c r="BT200" s="791"/>
      <c r="CA200" s="809"/>
      <c r="CB200" s="810"/>
      <c r="CC200" s="811"/>
    </row>
    <row r="201" spans="2:81" x14ac:dyDescent="0.25">
      <c r="B201" s="307"/>
      <c r="C201" s="179"/>
      <c r="O201" s="181"/>
      <c r="P201" s="128"/>
      <c r="Q201" s="179"/>
      <c r="R201" s="165" t="s">
        <v>21</v>
      </c>
      <c r="S201" s="179"/>
      <c r="T201" s="165" t="s">
        <v>56</v>
      </c>
      <c r="U201" s="196" t="str">
        <f t="shared" si="70"/>
        <v>-</v>
      </c>
      <c r="V201" s="168" t="str">
        <f t="shared" si="66"/>
        <v>-</v>
      </c>
      <c r="W201" s="168" t="str">
        <f t="shared" si="67"/>
        <v>-</v>
      </c>
      <c r="X201" s="168" t="str">
        <f t="shared" si="68"/>
        <v>-</v>
      </c>
      <c r="Y201" s="168" t="str">
        <f t="shared" si="69"/>
        <v>-</v>
      </c>
      <c r="AD201" s="608">
        <f t="shared" si="75"/>
        <v>44959.482638888891</v>
      </c>
      <c r="AE201" s="607">
        <f t="shared" si="76"/>
        <v>22.670999999999999</v>
      </c>
      <c r="AF201" s="196">
        <f t="shared" si="61"/>
        <v>11</v>
      </c>
      <c r="AG201" s="168" t="str">
        <f t="shared" si="62"/>
        <v>-</v>
      </c>
      <c r="AH201" s="168" t="str">
        <f t="shared" si="63"/>
        <v>-</v>
      </c>
      <c r="AI201" s="168">
        <f t="shared" si="64"/>
        <v>22.670999999999999</v>
      </c>
      <c r="AJ201" s="168" t="str">
        <f t="shared" si="65"/>
        <v>-</v>
      </c>
      <c r="AM201" s="790">
        <v>44959.484027777777</v>
      </c>
      <c r="AN201" s="789">
        <v>1</v>
      </c>
      <c r="AO201" s="789">
        <v>10</v>
      </c>
      <c r="AP201" s="789">
        <v>0</v>
      </c>
      <c r="AQ201" s="789">
        <v>456.31881499999997</v>
      </c>
      <c r="AR201" s="789">
        <v>180838</v>
      </c>
      <c r="AS201" s="789">
        <v>137446</v>
      </c>
      <c r="AT201" s="789">
        <v>22.692</v>
      </c>
      <c r="AV201" s="788">
        <v>44959.484027777777</v>
      </c>
      <c r="AW201" s="787">
        <v>1</v>
      </c>
      <c r="AX201" s="786">
        <v>10</v>
      </c>
      <c r="AY201" s="786">
        <v>0</v>
      </c>
      <c r="AZ201" s="863">
        <v>456.1</v>
      </c>
      <c r="BB201" s="793">
        <f t="shared" si="71"/>
        <v>100</v>
      </c>
      <c r="BC201" s="791">
        <f t="shared" si="72"/>
        <v>456.31881499999997</v>
      </c>
      <c r="BF201" s="819"/>
      <c r="BH201" s="793">
        <f t="shared" si="73"/>
        <v>100</v>
      </c>
      <c r="BI201" s="807">
        <f t="shared" si="74"/>
        <v>456.1</v>
      </c>
      <c r="BL201" s="807"/>
      <c r="BQ201" s="791"/>
      <c r="BR201" s="791"/>
      <c r="BS201" s="791"/>
      <c r="BT201" s="791"/>
      <c r="CA201" s="809"/>
      <c r="CB201" s="810"/>
      <c r="CC201" s="811"/>
    </row>
    <row r="202" spans="2:81" x14ac:dyDescent="0.25">
      <c r="B202" s="307"/>
      <c r="C202" s="179"/>
      <c r="O202" s="181"/>
      <c r="P202" s="128"/>
      <c r="Q202" s="179"/>
      <c r="R202" s="165" t="s">
        <v>21</v>
      </c>
      <c r="S202" s="179"/>
      <c r="T202" s="165" t="s">
        <v>56</v>
      </c>
      <c r="U202" s="196" t="str">
        <f t="shared" si="70"/>
        <v>-</v>
      </c>
      <c r="V202" s="168" t="str">
        <f t="shared" si="66"/>
        <v>-</v>
      </c>
      <c r="W202" s="168" t="str">
        <f t="shared" si="67"/>
        <v>-</v>
      </c>
      <c r="X202" s="168" t="str">
        <f t="shared" si="68"/>
        <v>-</v>
      </c>
      <c r="Y202" s="168" t="str">
        <f t="shared" si="69"/>
        <v>-</v>
      </c>
      <c r="AD202" s="608">
        <f t="shared" si="75"/>
        <v>44959.48333333333</v>
      </c>
      <c r="AE202" s="607">
        <f t="shared" si="76"/>
        <v>22.675000000000001</v>
      </c>
      <c r="AF202" s="196">
        <f t="shared" si="61"/>
        <v>11</v>
      </c>
      <c r="AG202" s="168" t="str">
        <f t="shared" si="62"/>
        <v>-</v>
      </c>
      <c r="AH202" s="168" t="str">
        <f t="shared" si="63"/>
        <v>-</v>
      </c>
      <c r="AI202" s="168">
        <f t="shared" si="64"/>
        <v>22.675000000000001</v>
      </c>
      <c r="AJ202" s="168" t="str">
        <f t="shared" si="65"/>
        <v>-</v>
      </c>
      <c r="AM202" s="790">
        <v>44959.484722222223</v>
      </c>
      <c r="AN202" s="789">
        <v>1</v>
      </c>
      <c r="AO202" s="789">
        <v>10</v>
      </c>
      <c r="AP202" s="789">
        <v>1</v>
      </c>
      <c r="AQ202" s="789">
        <v>455.97835300000003</v>
      </c>
      <c r="AR202" s="789">
        <v>179077</v>
      </c>
      <c r="AS202" s="789">
        <v>138796</v>
      </c>
      <c r="AT202" s="789">
        <v>22.696000000000002</v>
      </c>
      <c r="AV202" s="788">
        <v>44959.484722222223</v>
      </c>
      <c r="AW202" s="787">
        <v>1</v>
      </c>
      <c r="AX202" s="786">
        <v>10</v>
      </c>
      <c r="AY202" s="786">
        <v>1</v>
      </c>
      <c r="AZ202" s="863">
        <v>455.9</v>
      </c>
      <c r="BB202" s="793">
        <f t="shared" si="71"/>
        <v>101</v>
      </c>
      <c r="BC202" s="791">
        <f t="shared" si="72"/>
        <v>455.97835300000003</v>
      </c>
      <c r="BF202" s="819"/>
      <c r="BH202" s="793">
        <f t="shared" si="73"/>
        <v>101</v>
      </c>
      <c r="BI202" s="807">
        <f t="shared" si="74"/>
        <v>455.9</v>
      </c>
      <c r="BL202" s="807"/>
      <c r="BQ202" s="791"/>
      <c r="BR202" s="791"/>
      <c r="BS202" s="791"/>
      <c r="BT202" s="791"/>
      <c r="CA202" s="809"/>
      <c r="CB202" s="810"/>
      <c r="CC202" s="811"/>
    </row>
    <row r="203" spans="2:81" x14ac:dyDescent="0.25">
      <c r="B203" s="307"/>
      <c r="C203" s="179"/>
      <c r="O203" s="181"/>
      <c r="P203" s="128"/>
      <c r="Q203" s="179"/>
      <c r="R203" s="165" t="s">
        <v>21</v>
      </c>
      <c r="S203" s="179"/>
      <c r="T203" s="165" t="s">
        <v>56</v>
      </c>
      <c r="U203" s="196" t="str">
        <f t="shared" si="70"/>
        <v>-</v>
      </c>
      <c r="V203" s="168" t="str">
        <f t="shared" si="66"/>
        <v>-</v>
      </c>
      <c r="W203" s="168" t="str">
        <f t="shared" si="67"/>
        <v>-</v>
      </c>
      <c r="X203" s="168" t="str">
        <f t="shared" si="68"/>
        <v>-</v>
      </c>
      <c r="Y203" s="168" t="str">
        <f t="shared" si="69"/>
        <v>-</v>
      </c>
      <c r="AD203" s="608">
        <f t="shared" si="75"/>
        <v>44959.48333333333</v>
      </c>
      <c r="AE203" s="607">
        <f t="shared" si="76"/>
        <v>22.681000000000001</v>
      </c>
      <c r="AF203" s="196">
        <f t="shared" si="61"/>
        <v>11</v>
      </c>
      <c r="AG203" s="168" t="str">
        <f t="shared" si="62"/>
        <v>-</v>
      </c>
      <c r="AH203" s="168" t="str">
        <f t="shared" si="63"/>
        <v>-</v>
      </c>
      <c r="AI203" s="168">
        <f t="shared" si="64"/>
        <v>22.681000000000001</v>
      </c>
      <c r="AJ203" s="168" t="str">
        <f t="shared" si="65"/>
        <v>-</v>
      </c>
      <c r="AM203" s="790">
        <v>44959.48541666667</v>
      </c>
      <c r="AN203" s="789">
        <v>1</v>
      </c>
      <c r="AO203" s="789">
        <v>10</v>
      </c>
      <c r="AP203" s="789">
        <v>2</v>
      </c>
      <c r="AQ203" s="789">
        <v>455.92606000000001</v>
      </c>
      <c r="AR203" s="789">
        <v>180834</v>
      </c>
      <c r="AS203" s="789">
        <v>137444</v>
      </c>
      <c r="AT203" s="789">
        <v>22.7</v>
      </c>
      <c r="AV203" s="788">
        <v>44959.48541666667</v>
      </c>
      <c r="AW203" s="787">
        <v>1</v>
      </c>
      <c r="AX203" s="786">
        <v>10</v>
      </c>
      <c r="AY203" s="786">
        <v>2</v>
      </c>
      <c r="AZ203" s="863">
        <v>455.6</v>
      </c>
      <c r="BB203" s="793">
        <f t="shared" si="71"/>
        <v>102</v>
      </c>
      <c r="BC203" s="791">
        <f t="shared" si="72"/>
        <v>455.92606000000001</v>
      </c>
      <c r="BF203" s="819"/>
      <c r="BH203" s="793">
        <f t="shared" si="73"/>
        <v>102</v>
      </c>
      <c r="BI203" s="807">
        <f t="shared" si="74"/>
        <v>455.6</v>
      </c>
      <c r="BL203" s="807"/>
      <c r="BQ203" s="791"/>
      <c r="BR203" s="791"/>
      <c r="BS203" s="791"/>
      <c r="BT203" s="791"/>
      <c r="CA203" s="809"/>
      <c r="CB203" s="810"/>
      <c r="CC203" s="811"/>
    </row>
    <row r="204" spans="2:81" x14ac:dyDescent="0.25">
      <c r="B204" s="307"/>
      <c r="C204" s="179"/>
      <c r="O204" s="181"/>
      <c r="P204" s="128"/>
      <c r="Q204" s="179"/>
      <c r="R204" s="165" t="s">
        <v>21</v>
      </c>
      <c r="S204" s="179"/>
      <c r="T204" s="165" t="s">
        <v>56</v>
      </c>
      <c r="U204" s="196" t="str">
        <f t="shared" si="70"/>
        <v>-</v>
      </c>
      <c r="V204" s="168" t="str">
        <f t="shared" si="66"/>
        <v>-</v>
      </c>
      <c r="W204" s="168" t="str">
        <f t="shared" si="67"/>
        <v>-</v>
      </c>
      <c r="X204" s="168" t="str">
        <f t="shared" si="68"/>
        <v>-</v>
      </c>
      <c r="Y204" s="168" t="str">
        <f t="shared" si="69"/>
        <v>-</v>
      </c>
      <c r="AD204" s="608">
        <f t="shared" si="75"/>
        <v>44959.484027777777</v>
      </c>
      <c r="AE204" s="607">
        <f t="shared" si="76"/>
        <v>22.692</v>
      </c>
      <c r="AF204" s="196">
        <f t="shared" si="61"/>
        <v>11</v>
      </c>
      <c r="AG204" s="168" t="str">
        <f t="shared" si="62"/>
        <v>-</v>
      </c>
      <c r="AH204" s="168" t="str">
        <f t="shared" si="63"/>
        <v>-</v>
      </c>
      <c r="AI204" s="168">
        <f t="shared" si="64"/>
        <v>22.692</v>
      </c>
      <c r="AJ204" s="168" t="str">
        <f t="shared" si="65"/>
        <v>-</v>
      </c>
      <c r="AM204" s="790">
        <v>44959.48541666667</v>
      </c>
      <c r="AN204" s="789">
        <v>1</v>
      </c>
      <c r="AO204" s="789">
        <v>10</v>
      </c>
      <c r="AP204" s="789">
        <v>3</v>
      </c>
      <c r="AQ204" s="789">
        <v>455.57272899999998</v>
      </c>
      <c r="AR204" s="789">
        <v>179088</v>
      </c>
      <c r="AS204" s="789">
        <v>138803</v>
      </c>
      <c r="AT204" s="789">
        <v>22.702999999999999</v>
      </c>
      <c r="AV204" s="788">
        <v>44959.48541666667</v>
      </c>
      <c r="AW204" s="787">
        <v>1</v>
      </c>
      <c r="AX204" s="786">
        <v>10</v>
      </c>
      <c r="AY204" s="786">
        <v>3</v>
      </c>
      <c r="AZ204" s="863">
        <v>456.1</v>
      </c>
      <c r="BB204" s="793">
        <f t="shared" si="71"/>
        <v>103</v>
      </c>
      <c r="BC204" s="791">
        <f t="shared" si="72"/>
        <v>455.57272899999998</v>
      </c>
      <c r="BF204" s="819"/>
      <c r="BH204" s="793">
        <f t="shared" si="73"/>
        <v>103</v>
      </c>
      <c r="BI204" s="807">
        <f t="shared" si="74"/>
        <v>456.1</v>
      </c>
      <c r="BL204" s="807"/>
      <c r="BQ204" s="791"/>
      <c r="BR204" s="791"/>
      <c r="BS204" s="791"/>
      <c r="BT204" s="791"/>
      <c r="CA204" s="809"/>
      <c r="CB204" s="810"/>
      <c r="CC204" s="811"/>
    </row>
    <row r="205" spans="2:81" x14ac:dyDescent="0.25">
      <c r="B205" s="307"/>
      <c r="C205" s="179"/>
      <c r="O205" s="181"/>
      <c r="P205" s="128"/>
      <c r="Q205" s="179"/>
      <c r="R205" s="165" t="s">
        <v>21</v>
      </c>
      <c r="S205" s="179"/>
      <c r="T205" s="165" t="s">
        <v>56</v>
      </c>
      <c r="U205" s="196" t="str">
        <f t="shared" si="70"/>
        <v>-</v>
      </c>
      <c r="V205" s="168" t="str">
        <f t="shared" si="66"/>
        <v>-</v>
      </c>
      <c r="W205" s="168" t="str">
        <f t="shared" si="67"/>
        <v>-</v>
      </c>
      <c r="X205" s="168" t="str">
        <f t="shared" si="68"/>
        <v>-</v>
      </c>
      <c r="Y205" s="168" t="str">
        <f t="shared" si="69"/>
        <v>-</v>
      </c>
      <c r="AD205" s="608">
        <f t="shared" si="75"/>
        <v>44959.484722222223</v>
      </c>
      <c r="AE205" s="607">
        <f t="shared" si="76"/>
        <v>22.696000000000002</v>
      </c>
      <c r="AF205" s="196">
        <f t="shared" si="61"/>
        <v>11</v>
      </c>
      <c r="AG205" s="168" t="str">
        <f t="shared" si="62"/>
        <v>-</v>
      </c>
      <c r="AH205" s="168" t="str">
        <f t="shared" si="63"/>
        <v>-</v>
      </c>
      <c r="AI205" s="168">
        <f t="shared" si="64"/>
        <v>22.696000000000002</v>
      </c>
      <c r="AJ205" s="168" t="str">
        <f t="shared" si="65"/>
        <v>-</v>
      </c>
      <c r="AM205" s="790">
        <v>44959.486111111109</v>
      </c>
      <c r="AN205" s="789">
        <v>1</v>
      </c>
      <c r="AO205" s="789">
        <v>10</v>
      </c>
      <c r="AP205" s="789">
        <v>4</v>
      </c>
      <c r="AQ205" s="789">
        <v>455.75918300000001</v>
      </c>
      <c r="AR205" s="789">
        <v>180849</v>
      </c>
      <c r="AS205" s="789">
        <v>137455</v>
      </c>
      <c r="AT205" s="789">
        <v>22.707000000000001</v>
      </c>
      <c r="AV205" s="788">
        <v>44959.486111111109</v>
      </c>
      <c r="AW205" s="787">
        <v>1</v>
      </c>
      <c r="AX205" s="786">
        <v>10</v>
      </c>
      <c r="AY205" s="786">
        <v>4</v>
      </c>
      <c r="AZ205" s="863">
        <v>455.2</v>
      </c>
      <c r="BB205" s="793">
        <f t="shared" si="71"/>
        <v>104</v>
      </c>
      <c r="BC205" s="791">
        <f t="shared" si="72"/>
        <v>455.75918300000001</v>
      </c>
      <c r="BF205" s="819"/>
      <c r="BH205" s="793">
        <f t="shared" si="73"/>
        <v>104</v>
      </c>
      <c r="BI205" s="807">
        <f t="shared" si="74"/>
        <v>455.2</v>
      </c>
      <c r="BL205" s="807"/>
      <c r="BQ205" s="791"/>
      <c r="BR205" s="791"/>
      <c r="BS205" s="791"/>
      <c r="BT205" s="791"/>
      <c r="CA205" s="809"/>
      <c r="CB205" s="810"/>
      <c r="CC205" s="811"/>
    </row>
    <row r="206" spans="2:81" x14ac:dyDescent="0.25">
      <c r="B206" s="307"/>
      <c r="C206" s="179"/>
      <c r="O206" s="181"/>
      <c r="P206" s="128"/>
      <c r="Q206" s="179"/>
      <c r="R206" s="165" t="s">
        <v>21</v>
      </c>
      <c r="S206" s="179"/>
      <c r="T206" s="165" t="s">
        <v>56</v>
      </c>
      <c r="U206" s="196" t="str">
        <f t="shared" si="70"/>
        <v>-</v>
      </c>
      <c r="V206" s="168" t="str">
        <f t="shared" si="66"/>
        <v>-</v>
      </c>
      <c r="W206" s="168" t="str">
        <f t="shared" si="67"/>
        <v>-</v>
      </c>
      <c r="X206" s="168" t="str">
        <f t="shared" si="68"/>
        <v>-</v>
      </c>
      <c r="Y206" s="168" t="str">
        <f t="shared" si="69"/>
        <v>-</v>
      </c>
      <c r="AD206" s="608">
        <f t="shared" si="75"/>
        <v>44959.48541666667</v>
      </c>
      <c r="AE206" s="607">
        <f t="shared" si="76"/>
        <v>22.7</v>
      </c>
      <c r="AF206" s="196">
        <f t="shared" si="61"/>
        <v>11</v>
      </c>
      <c r="AG206" s="168" t="str">
        <f t="shared" si="62"/>
        <v>-</v>
      </c>
      <c r="AH206" s="168" t="str">
        <f t="shared" si="63"/>
        <v>-</v>
      </c>
      <c r="AI206" s="168">
        <f t="shared" si="64"/>
        <v>22.7</v>
      </c>
      <c r="AJ206" s="168" t="str">
        <f t="shared" si="65"/>
        <v>-</v>
      </c>
      <c r="AM206" s="790">
        <v>44959.486111111109</v>
      </c>
      <c r="AN206" s="789">
        <v>1</v>
      </c>
      <c r="AO206" s="789">
        <v>10</v>
      </c>
      <c r="AP206" s="789">
        <v>5</v>
      </c>
      <c r="AQ206" s="789">
        <v>455.52980200000002</v>
      </c>
      <c r="AR206" s="789">
        <v>179076</v>
      </c>
      <c r="AS206" s="789">
        <v>138793</v>
      </c>
      <c r="AT206" s="789">
        <v>22.710999999999999</v>
      </c>
      <c r="AV206" s="788">
        <v>44959.486111111109</v>
      </c>
      <c r="AW206" s="787">
        <v>1</v>
      </c>
      <c r="AX206" s="786">
        <v>10</v>
      </c>
      <c r="AY206" s="786">
        <v>5</v>
      </c>
      <c r="AZ206" s="863">
        <v>455.9</v>
      </c>
      <c r="BB206" s="793">
        <f t="shared" si="71"/>
        <v>105</v>
      </c>
      <c r="BC206" s="791">
        <f t="shared" si="72"/>
        <v>455.52980200000002</v>
      </c>
      <c r="BF206" s="819"/>
      <c r="BH206" s="793">
        <f t="shared" si="73"/>
        <v>105</v>
      </c>
      <c r="BI206" s="807">
        <f t="shared" si="74"/>
        <v>455.9</v>
      </c>
      <c r="BL206" s="807"/>
      <c r="BQ206" s="791"/>
      <c r="BR206" s="791"/>
      <c r="BS206" s="791"/>
      <c r="BT206" s="791"/>
      <c r="CA206" s="809"/>
      <c r="CB206" s="810"/>
      <c r="CC206" s="811"/>
    </row>
    <row r="207" spans="2:81" x14ac:dyDescent="0.25">
      <c r="B207" s="307"/>
      <c r="C207" s="179"/>
      <c r="O207" s="181"/>
      <c r="P207" s="128"/>
      <c r="Q207" s="179"/>
      <c r="R207" s="165" t="s">
        <v>21</v>
      </c>
      <c r="S207" s="179"/>
      <c r="T207" s="165" t="s">
        <v>56</v>
      </c>
      <c r="U207" s="196" t="str">
        <f t="shared" si="70"/>
        <v>-</v>
      </c>
      <c r="V207" s="168" t="str">
        <f t="shared" si="66"/>
        <v>-</v>
      </c>
      <c r="W207" s="168" t="str">
        <f t="shared" si="67"/>
        <v>-</v>
      </c>
      <c r="X207" s="168" t="str">
        <f t="shared" si="68"/>
        <v>-</v>
      </c>
      <c r="Y207" s="168" t="str">
        <f t="shared" si="69"/>
        <v>-</v>
      </c>
      <c r="AD207" s="608">
        <f t="shared" si="75"/>
        <v>44959.48541666667</v>
      </c>
      <c r="AE207" s="607">
        <f t="shared" si="76"/>
        <v>22.702999999999999</v>
      </c>
      <c r="AF207" s="196">
        <f t="shared" si="61"/>
        <v>11</v>
      </c>
      <c r="AG207" s="168" t="str">
        <f t="shared" si="62"/>
        <v>-</v>
      </c>
      <c r="AH207" s="168" t="str">
        <f t="shared" si="63"/>
        <v>-</v>
      </c>
      <c r="AI207" s="168">
        <f t="shared" si="64"/>
        <v>22.702999999999999</v>
      </c>
      <c r="AJ207" s="168" t="str">
        <f t="shared" si="65"/>
        <v>-</v>
      </c>
      <c r="AM207" s="790">
        <v>44959.486805555556</v>
      </c>
      <c r="AN207" s="789">
        <v>1</v>
      </c>
      <c r="AO207" s="789">
        <v>10</v>
      </c>
      <c r="AP207" s="789">
        <v>6</v>
      </c>
      <c r="AQ207" s="789">
        <v>455.817744</v>
      </c>
      <c r="AR207" s="789">
        <v>180837</v>
      </c>
      <c r="AS207" s="789">
        <v>137445</v>
      </c>
      <c r="AT207" s="789">
        <v>22.713999999999999</v>
      </c>
      <c r="AV207" s="788">
        <v>44959.486805555556</v>
      </c>
      <c r="AW207" s="787">
        <v>1</v>
      </c>
      <c r="AX207" s="786">
        <v>10</v>
      </c>
      <c r="AY207" s="786">
        <v>6</v>
      </c>
      <c r="AZ207" s="863">
        <v>455.8</v>
      </c>
      <c r="BB207" s="793">
        <f t="shared" si="71"/>
        <v>106</v>
      </c>
      <c r="BC207" s="791">
        <f t="shared" si="72"/>
        <v>455.817744</v>
      </c>
      <c r="BF207" s="819"/>
      <c r="BH207" s="793">
        <f t="shared" si="73"/>
        <v>106</v>
      </c>
      <c r="BI207" s="807">
        <f t="shared" si="74"/>
        <v>455.8</v>
      </c>
      <c r="BL207" s="807"/>
      <c r="BQ207" s="791"/>
      <c r="BR207" s="791"/>
      <c r="BS207" s="791"/>
      <c r="BT207" s="791"/>
      <c r="CA207" s="809"/>
      <c r="CB207" s="810"/>
      <c r="CC207" s="811"/>
    </row>
    <row r="208" spans="2:81" x14ac:dyDescent="0.25">
      <c r="B208" s="307"/>
      <c r="C208" s="179"/>
      <c r="O208" s="181"/>
      <c r="P208" s="128"/>
      <c r="Q208" s="179"/>
      <c r="R208" s="165" t="s">
        <v>21</v>
      </c>
      <c r="S208" s="179"/>
      <c r="T208" s="165" t="s">
        <v>56</v>
      </c>
      <c r="U208" s="196" t="str">
        <f t="shared" si="70"/>
        <v>-</v>
      </c>
      <c r="V208" s="168" t="str">
        <f t="shared" si="66"/>
        <v>-</v>
      </c>
      <c r="W208" s="168" t="str">
        <f t="shared" si="67"/>
        <v>-</v>
      </c>
      <c r="X208" s="168" t="str">
        <f t="shared" si="68"/>
        <v>-</v>
      </c>
      <c r="Y208" s="168" t="str">
        <f t="shared" si="69"/>
        <v>-</v>
      </c>
      <c r="AD208" s="608">
        <f t="shared" si="75"/>
        <v>44959.486111111109</v>
      </c>
      <c r="AE208" s="607">
        <f t="shared" si="76"/>
        <v>22.707000000000001</v>
      </c>
      <c r="AF208" s="196">
        <f t="shared" si="61"/>
        <v>11</v>
      </c>
      <c r="AG208" s="168" t="str">
        <f t="shared" si="62"/>
        <v>-</v>
      </c>
      <c r="AH208" s="168" t="str">
        <f t="shared" si="63"/>
        <v>-</v>
      </c>
      <c r="AI208" s="168">
        <f t="shared" si="64"/>
        <v>22.707000000000001</v>
      </c>
      <c r="AJ208" s="168" t="str">
        <f t="shared" si="65"/>
        <v>-</v>
      </c>
      <c r="AM208" s="790">
        <v>44959.486805555556</v>
      </c>
      <c r="AN208" s="789">
        <v>1</v>
      </c>
      <c r="AO208" s="789">
        <v>10</v>
      </c>
      <c r="AP208" s="789">
        <v>7</v>
      </c>
      <c r="AQ208" s="789">
        <v>455.69502499999999</v>
      </c>
      <c r="AR208" s="789">
        <v>179089</v>
      </c>
      <c r="AS208" s="789">
        <v>138803</v>
      </c>
      <c r="AT208" s="789">
        <v>22.719000000000001</v>
      </c>
      <c r="AV208" s="788">
        <v>44959.486805555556</v>
      </c>
      <c r="AW208" s="787">
        <v>1</v>
      </c>
      <c r="AX208" s="786">
        <v>10</v>
      </c>
      <c r="AY208" s="786">
        <v>7</v>
      </c>
      <c r="AZ208" s="863">
        <v>455.4</v>
      </c>
      <c r="BB208" s="793">
        <f t="shared" si="71"/>
        <v>107</v>
      </c>
      <c r="BC208" s="791">
        <f t="shared" si="72"/>
        <v>455.69502499999999</v>
      </c>
      <c r="BF208" s="819"/>
      <c r="BH208" s="793">
        <f t="shared" si="73"/>
        <v>107</v>
      </c>
      <c r="BI208" s="807">
        <f t="shared" si="74"/>
        <v>455.4</v>
      </c>
      <c r="BL208" s="807"/>
      <c r="BQ208" s="791"/>
      <c r="BR208" s="791"/>
      <c r="BS208" s="791"/>
      <c r="BT208" s="791"/>
      <c r="CA208" s="809"/>
      <c r="CB208" s="810"/>
      <c r="CC208" s="811"/>
    </row>
    <row r="209" spans="2:81" x14ac:dyDescent="0.25">
      <c r="B209" s="307"/>
      <c r="C209" s="179"/>
      <c r="O209" s="181"/>
      <c r="P209" s="128"/>
      <c r="Q209" s="179"/>
      <c r="R209" s="165" t="s">
        <v>21</v>
      </c>
      <c r="S209" s="179"/>
      <c r="T209" s="165" t="s">
        <v>56</v>
      </c>
      <c r="U209" s="196" t="str">
        <f t="shared" si="70"/>
        <v>-</v>
      </c>
      <c r="V209" s="168" t="str">
        <f t="shared" si="66"/>
        <v>-</v>
      </c>
      <c r="W209" s="168" t="str">
        <f t="shared" si="67"/>
        <v>-</v>
      </c>
      <c r="X209" s="168" t="str">
        <f t="shared" si="68"/>
        <v>-</v>
      </c>
      <c r="Y209" s="168" t="str">
        <f t="shared" si="69"/>
        <v>-</v>
      </c>
      <c r="AD209" s="608">
        <f t="shared" si="75"/>
        <v>44959.486111111109</v>
      </c>
      <c r="AE209" s="607">
        <f t="shared" si="76"/>
        <v>22.710999999999999</v>
      </c>
      <c r="AF209" s="196">
        <f t="shared" si="61"/>
        <v>11</v>
      </c>
      <c r="AG209" s="168" t="str">
        <f t="shared" si="62"/>
        <v>-</v>
      </c>
      <c r="AH209" s="168" t="str">
        <f t="shared" si="63"/>
        <v>-</v>
      </c>
      <c r="AI209" s="168">
        <f t="shared" si="64"/>
        <v>22.710999999999999</v>
      </c>
      <c r="AJ209" s="168" t="str">
        <f t="shared" si="65"/>
        <v>-</v>
      </c>
      <c r="AM209" s="790">
        <v>44959.487500000003</v>
      </c>
      <c r="AN209" s="789">
        <v>1</v>
      </c>
      <c r="AO209" s="789">
        <v>10</v>
      </c>
      <c r="AP209" s="789">
        <v>8</v>
      </c>
      <c r="AQ209" s="789">
        <v>455.53016200000002</v>
      </c>
      <c r="AR209" s="789">
        <v>180844</v>
      </c>
      <c r="AS209" s="789">
        <v>137452</v>
      </c>
      <c r="AT209" s="789">
        <v>22.724</v>
      </c>
      <c r="AV209" s="788">
        <v>44959.487500000003</v>
      </c>
      <c r="AW209" s="787">
        <v>1</v>
      </c>
      <c r="AX209" s="786">
        <v>10</v>
      </c>
      <c r="AY209" s="786">
        <v>8</v>
      </c>
      <c r="AZ209" s="863">
        <v>455.5</v>
      </c>
      <c r="BB209" s="793">
        <f t="shared" si="71"/>
        <v>108</v>
      </c>
      <c r="BC209" s="791">
        <f t="shared" si="72"/>
        <v>455.53016200000002</v>
      </c>
      <c r="BF209" s="819"/>
      <c r="BH209" s="793">
        <f t="shared" si="73"/>
        <v>108</v>
      </c>
      <c r="BI209" s="807">
        <f t="shared" si="74"/>
        <v>455.5</v>
      </c>
      <c r="BL209" s="807"/>
      <c r="BQ209" s="791"/>
      <c r="BR209" s="791"/>
      <c r="BS209" s="791"/>
      <c r="BT209" s="791"/>
      <c r="CA209" s="809"/>
      <c r="CB209" s="810"/>
      <c r="CC209" s="811"/>
    </row>
    <row r="210" spans="2:81" x14ac:dyDescent="0.25">
      <c r="B210" s="307"/>
      <c r="C210" s="179"/>
      <c r="O210" s="181"/>
      <c r="P210" s="128"/>
      <c r="Q210" s="179"/>
      <c r="R210" s="165" t="s">
        <v>21</v>
      </c>
      <c r="S210" s="179"/>
      <c r="T210" s="165" t="s">
        <v>56</v>
      </c>
      <c r="U210" s="196" t="str">
        <f t="shared" si="70"/>
        <v>-</v>
      </c>
      <c r="V210" s="168" t="str">
        <f t="shared" si="66"/>
        <v>-</v>
      </c>
      <c r="W210" s="168" t="str">
        <f t="shared" si="67"/>
        <v>-</v>
      </c>
      <c r="X210" s="168" t="str">
        <f t="shared" si="68"/>
        <v>-</v>
      </c>
      <c r="Y210" s="168" t="str">
        <f t="shared" si="69"/>
        <v>-</v>
      </c>
      <c r="AD210" s="608">
        <f t="shared" si="75"/>
        <v>44959.486805555556</v>
      </c>
      <c r="AE210" s="607">
        <f t="shared" si="76"/>
        <v>22.713999999999999</v>
      </c>
      <c r="AF210" s="196">
        <f t="shared" si="61"/>
        <v>11</v>
      </c>
      <c r="AG210" s="168" t="str">
        <f t="shared" si="62"/>
        <v>-</v>
      </c>
      <c r="AH210" s="168" t="str">
        <f t="shared" si="63"/>
        <v>-</v>
      </c>
      <c r="AI210" s="168">
        <f t="shared" si="64"/>
        <v>22.713999999999999</v>
      </c>
      <c r="AJ210" s="168" t="str">
        <f t="shared" si="65"/>
        <v>-</v>
      </c>
      <c r="AM210" s="790">
        <v>44959.488194444442</v>
      </c>
      <c r="AN210" s="789">
        <v>1</v>
      </c>
      <c r="AO210" s="789">
        <v>11</v>
      </c>
      <c r="AP210" s="789">
        <v>9</v>
      </c>
      <c r="AQ210" s="789">
        <v>62.326348000000003</v>
      </c>
      <c r="AR210" s="789">
        <v>180832</v>
      </c>
      <c r="AS210" s="789">
        <v>138792</v>
      </c>
      <c r="AT210" s="789">
        <v>22.734000000000002</v>
      </c>
      <c r="AV210" s="788">
        <v>44959.488194444442</v>
      </c>
      <c r="AW210" s="787">
        <v>1</v>
      </c>
      <c r="AX210" s="786">
        <v>11</v>
      </c>
      <c r="AY210" s="786">
        <v>9</v>
      </c>
      <c r="AZ210" s="863">
        <v>0.33639999999999998</v>
      </c>
      <c r="BB210" s="793">
        <f t="shared" si="71"/>
        <v>119</v>
      </c>
      <c r="BC210" s="791">
        <f t="shared" si="72"/>
        <v>62.326348000000003</v>
      </c>
      <c r="BF210" s="819"/>
      <c r="BH210" s="793">
        <f t="shared" si="73"/>
        <v>119</v>
      </c>
      <c r="BI210" s="807">
        <f t="shared" si="74"/>
        <v>0.33639999999999998</v>
      </c>
      <c r="BL210" s="807"/>
      <c r="BQ210" s="791"/>
      <c r="BR210" s="791"/>
      <c r="BS210" s="791"/>
      <c r="BT210" s="791"/>
      <c r="CA210" s="809"/>
      <c r="CB210" s="810"/>
      <c r="CC210" s="811"/>
    </row>
    <row r="211" spans="2:81" x14ac:dyDescent="0.25">
      <c r="B211" s="307"/>
      <c r="C211" s="179"/>
      <c r="O211" s="181"/>
      <c r="P211" s="128"/>
      <c r="Q211" s="179"/>
      <c r="R211" s="165" t="s">
        <v>21</v>
      </c>
      <c r="S211" s="179"/>
      <c r="T211" s="165" t="s">
        <v>56</v>
      </c>
      <c r="U211" s="196" t="str">
        <f t="shared" si="70"/>
        <v>-</v>
      </c>
      <c r="V211" s="168" t="str">
        <f t="shared" si="66"/>
        <v>-</v>
      </c>
      <c r="W211" s="168" t="str">
        <f t="shared" si="67"/>
        <v>-</v>
      </c>
      <c r="X211" s="168" t="str">
        <f t="shared" si="68"/>
        <v>-</v>
      </c>
      <c r="Y211" s="168" t="str">
        <f t="shared" si="69"/>
        <v>-</v>
      </c>
      <c r="AD211" s="608">
        <f t="shared" si="75"/>
        <v>44959.486805555556</v>
      </c>
      <c r="AE211" s="607">
        <f t="shared" si="76"/>
        <v>22.719000000000001</v>
      </c>
      <c r="AF211" s="196">
        <f t="shared" si="61"/>
        <v>11</v>
      </c>
      <c r="AG211" s="168" t="str">
        <f t="shared" si="62"/>
        <v>-</v>
      </c>
      <c r="AH211" s="168" t="str">
        <f t="shared" si="63"/>
        <v>-</v>
      </c>
      <c r="AI211" s="168">
        <f t="shared" si="64"/>
        <v>22.719000000000001</v>
      </c>
      <c r="AJ211" s="168" t="str">
        <f t="shared" si="65"/>
        <v>-</v>
      </c>
      <c r="AM211" s="790">
        <v>44959.488194444442</v>
      </c>
      <c r="AN211" s="789">
        <v>1</v>
      </c>
      <c r="AO211" s="789">
        <v>11</v>
      </c>
      <c r="AP211" s="789">
        <v>9</v>
      </c>
      <c r="AQ211" s="789">
        <v>0.21884799999999999</v>
      </c>
      <c r="AR211" s="789">
        <v>180835</v>
      </c>
      <c r="AS211" s="789">
        <v>138793</v>
      </c>
      <c r="AT211" s="789">
        <v>22.738</v>
      </c>
      <c r="AV211" s="788">
        <v>44959.488194444442</v>
      </c>
      <c r="AW211" s="787">
        <v>1</v>
      </c>
      <c r="AX211" s="786">
        <v>11</v>
      </c>
      <c r="AY211" s="786">
        <v>9</v>
      </c>
      <c r="AZ211" s="863">
        <v>0.1009</v>
      </c>
      <c r="BB211" s="793">
        <f t="shared" si="71"/>
        <v>119</v>
      </c>
      <c r="BC211" s="791">
        <f t="shared" si="72"/>
        <v>0.21884799999999999</v>
      </c>
      <c r="BF211" s="819"/>
      <c r="BH211" s="793">
        <f t="shared" si="73"/>
        <v>119</v>
      </c>
      <c r="BI211" s="807">
        <f t="shared" si="74"/>
        <v>0.1009</v>
      </c>
      <c r="BL211" s="807"/>
      <c r="BQ211" s="791"/>
      <c r="BR211" s="791"/>
      <c r="BS211" s="791"/>
      <c r="BT211" s="791"/>
      <c r="CA211" s="809"/>
      <c r="CB211" s="810"/>
      <c r="CC211" s="811"/>
    </row>
    <row r="212" spans="2:81" x14ac:dyDescent="0.25">
      <c r="B212" s="307"/>
      <c r="C212" s="179"/>
      <c r="O212" s="181"/>
      <c r="P212" s="128"/>
      <c r="Q212" s="179"/>
      <c r="R212" s="165" t="s">
        <v>21</v>
      </c>
      <c r="S212" s="179"/>
      <c r="T212" s="165" t="s">
        <v>56</v>
      </c>
      <c r="U212" s="196" t="str">
        <f t="shared" si="70"/>
        <v>-</v>
      </c>
      <c r="V212" s="168" t="str">
        <f t="shared" si="66"/>
        <v>-</v>
      </c>
      <c r="W212" s="168" t="str">
        <f t="shared" si="67"/>
        <v>-</v>
      </c>
      <c r="X212" s="168" t="str">
        <f t="shared" si="68"/>
        <v>-</v>
      </c>
      <c r="Y212" s="168" t="str">
        <f t="shared" si="69"/>
        <v>-</v>
      </c>
      <c r="AD212" s="608">
        <f t="shared" si="75"/>
        <v>44959.487500000003</v>
      </c>
      <c r="AE212" s="607">
        <f t="shared" si="76"/>
        <v>22.724</v>
      </c>
      <c r="AF212" s="196">
        <f t="shared" si="61"/>
        <v>11</v>
      </c>
      <c r="AG212" s="168" t="str">
        <f t="shared" si="62"/>
        <v>-</v>
      </c>
      <c r="AH212" s="168" t="str">
        <f t="shared" si="63"/>
        <v>-</v>
      </c>
      <c r="AI212" s="168">
        <f t="shared" si="64"/>
        <v>22.724</v>
      </c>
      <c r="AJ212" s="168" t="str">
        <f t="shared" si="65"/>
        <v>-</v>
      </c>
      <c r="AM212" s="790">
        <v>44959.488888888889</v>
      </c>
      <c r="AN212" s="789">
        <v>1</v>
      </c>
      <c r="AO212" s="789">
        <v>11</v>
      </c>
      <c r="AP212" s="789">
        <v>9</v>
      </c>
      <c r="AQ212" s="789">
        <v>9.3803999999999998E-2</v>
      </c>
      <c r="AR212" s="789">
        <v>180846</v>
      </c>
      <c r="AS212" s="789">
        <v>138802</v>
      </c>
      <c r="AT212" s="789">
        <v>22.745000000000001</v>
      </c>
      <c r="AV212" s="788">
        <v>44959.488888888889</v>
      </c>
      <c r="AW212" s="787">
        <v>1</v>
      </c>
      <c r="AX212" s="786">
        <v>11</v>
      </c>
      <c r="AY212" s="786">
        <v>9</v>
      </c>
      <c r="AZ212" s="863">
        <v>-0.2732</v>
      </c>
      <c r="BB212" s="793">
        <f t="shared" si="71"/>
        <v>119</v>
      </c>
      <c r="BC212" s="791">
        <f t="shared" si="72"/>
        <v>9.3803999999999998E-2</v>
      </c>
      <c r="BF212" s="819"/>
      <c r="BH212" s="793">
        <f t="shared" si="73"/>
        <v>119</v>
      </c>
      <c r="BI212" s="807">
        <f t="shared" si="74"/>
        <v>-0.2732</v>
      </c>
      <c r="BL212" s="807"/>
      <c r="BQ212" s="791"/>
      <c r="BR212" s="791"/>
      <c r="BS212" s="791"/>
      <c r="BT212" s="791"/>
      <c r="CA212" s="809"/>
      <c r="CB212" s="810"/>
      <c r="CC212" s="811"/>
    </row>
    <row r="213" spans="2:81" x14ac:dyDescent="0.25">
      <c r="B213" s="307"/>
      <c r="C213" s="179"/>
      <c r="O213" s="181"/>
      <c r="P213" s="128"/>
      <c r="Q213" s="179"/>
      <c r="R213" s="165" t="s">
        <v>21</v>
      </c>
      <c r="S213" s="179"/>
      <c r="T213" s="165" t="s">
        <v>56</v>
      </c>
      <c r="U213" s="196" t="str">
        <f t="shared" si="70"/>
        <v>-</v>
      </c>
      <c r="V213" s="168" t="str">
        <f t="shared" si="66"/>
        <v>-</v>
      </c>
      <c r="W213" s="168" t="str">
        <f t="shared" si="67"/>
        <v>-</v>
      </c>
      <c r="X213" s="168" t="str">
        <f t="shared" si="68"/>
        <v>-</v>
      </c>
      <c r="Y213" s="168" t="str">
        <f t="shared" si="69"/>
        <v>-</v>
      </c>
      <c r="AD213" s="608">
        <f t="shared" si="75"/>
        <v>44959.488194444442</v>
      </c>
      <c r="AE213" s="607">
        <f t="shared" si="76"/>
        <v>22.734000000000002</v>
      </c>
      <c r="AF213" s="196">
        <f t="shared" si="61"/>
        <v>11</v>
      </c>
      <c r="AG213" s="168" t="str">
        <f t="shared" si="62"/>
        <v>-</v>
      </c>
      <c r="AH213" s="168" t="str">
        <f t="shared" si="63"/>
        <v>-</v>
      </c>
      <c r="AI213" s="168">
        <f t="shared" si="64"/>
        <v>22.734000000000002</v>
      </c>
      <c r="AJ213" s="168" t="str">
        <f t="shared" si="65"/>
        <v>-</v>
      </c>
      <c r="AM213" s="790">
        <v>44959.488888888889</v>
      </c>
      <c r="AN213" s="789">
        <v>1</v>
      </c>
      <c r="AO213" s="789">
        <v>11</v>
      </c>
      <c r="AP213" s="789">
        <v>9</v>
      </c>
      <c r="AQ213" s="789">
        <v>-0.29702000000000001</v>
      </c>
      <c r="AR213" s="789">
        <v>180845</v>
      </c>
      <c r="AS213" s="789">
        <v>138803</v>
      </c>
      <c r="AT213" s="789">
        <v>22.753</v>
      </c>
      <c r="AV213" s="788">
        <v>44959.488888888889</v>
      </c>
      <c r="AW213" s="787">
        <v>1</v>
      </c>
      <c r="AX213" s="786">
        <v>11</v>
      </c>
      <c r="AY213" s="786">
        <v>9</v>
      </c>
      <c r="AZ213" s="863">
        <v>4.3299999999999996E-3</v>
      </c>
      <c r="BB213" s="793">
        <f t="shared" si="71"/>
        <v>119</v>
      </c>
      <c r="BC213" s="791">
        <f t="shared" si="72"/>
        <v>-0.29702000000000001</v>
      </c>
      <c r="BF213" s="819"/>
      <c r="BH213" s="793">
        <f t="shared" si="73"/>
        <v>119</v>
      </c>
      <c r="BI213" s="807">
        <f t="shared" si="74"/>
        <v>4.3299999999999996E-3</v>
      </c>
      <c r="BL213" s="807"/>
      <c r="BQ213" s="791"/>
      <c r="BR213" s="791"/>
      <c r="BS213" s="791"/>
      <c r="BT213" s="791"/>
      <c r="CA213" s="809"/>
      <c r="CB213" s="810"/>
      <c r="CC213" s="811"/>
    </row>
    <row r="214" spans="2:81" x14ac:dyDescent="0.25">
      <c r="B214" s="307"/>
      <c r="C214" s="179"/>
      <c r="O214" s="181"/>
      <c r="P214" s="128"/>
      <c r="Q214" s="179"/>
      <c r="R214" s="165" t="s">
        <v>21</v>
      </c>
      <c r="S214" s="179"/>
      <c r="T214" s="165" t="s">
        <v>56</v>
      </c>
      <c r="U214" s="196" t="str">
        <f t="shared" si="70"/>
        <v>-</v>
      </c>
      <c r="V214" s="168" t="str">
        <f t="shared" si="66"/>
        <v>-</v>
      </c>
      <c r="W214" s="168" t="str">
        <f t="shared" si="67"/>
        <v>-</v>
      </c>
      <c r="X214" s="168" t="str">
        <f t="shared" si="68"/>
        <v>-</v>
      </c>
      <c r="Y214" s="168" t="str">
        <f t="shared" si="69"/>
        <v>-</v>
      </c>
      <c r="AD214" s="608">
        <f t="shared" si="75"/>
        <v>44959.488194444442</v>
      </c>
      <c r="AE214" s="607">
        <f t="shared" si="76"/>
        <v>22.738</v>
      </c>
      <c r="AF214" s="196">
        <f t="shared" si="61"/>
        <v>11</v>
      </c>
      <c r="AG214" s="168" t="str">
        <f t="shared" si="62"/>
        <v>-</v>
      </c>
      <c r="AH214" s="168" t="str">
        <f t="shared" si="63"/>
        <v>-</v>
      </c>
      <c r="AI214" s="168">
        <f t="shared" si="64"/>
        <v>22.738</v>
      </c>
      <c r="AJ214" s="168" t="str">
        <f t="shared" si="65"/>
        <v>-</v>
      </c>
      <c r="AM214" s="790">
        <v>44959.489583333336</v>
      </c>
      <c r="AN214" s="789">
        <v>1</v>
      </c>
      <c r="AO214" s="789">
        <v>11</v>
      </c>
      <c r="AP214" s="789">
        <v>9</v>
      </c>
      <c r="AQ214" s="789">
        <v>-0.25788299999999997</v>
      </c>
      <c r="AR214" s="789">
        <v>180847</v>
      </c>
      <c r="AS214" s="789">
        <v>138803</v>
      </c>
      <c r="AT214" s="789">
        <v>22.757999999999999</v>
      </c>
      <c r="AV214" s="788">
        <v>44959.489583333336</v>
      </c>
      <c r="AW214" s="787">
        <v>1</v>
      </c>
      <c r="AX214" s="786">
        <v>11</v>
      </c>
      <c r="AY214" s="786">
        <v>9</v>
      </c>
      <c r="AZ214" s="863">
        <v>0.30530000000000002</v>
      </c>
      <c r="BB214" s="793">
        <f t="shared" si="71"/>
        <v>119</v>
      </c>
      <c r="BC214" s="791">
        <f t="shared" si="72"/>
        <v>-0.25788299999999997</v>
      </c>
      <c r="BF214" s="819"/>
      <c r="BH214" s="793">
        <f t="shared" si="73"/>
        <v>119</v>
      </c>
      <c r="BI214" s="807">
        <f t="shared" si="74"/>
        <v>0.30530000000000002</v>
      </c>
      <c r="BL214" s="807"/>
      <c r="BQ214" s="791"/>
      <c r="BR214" s="791"/>
      <c r="BS214" s="791"/>
      <c r="BT214" s="791"/>
      <c r="CA214" s="809"/>
      <c r="CB214" s="810"/>
      <c r="CC214" s="811"/>
    </row>
    <row r="215" spans="2:81" x14ac:dyDescent="0.25">
      <c r="B215" s="307"/>
      <c r="C215" s="179"/>
      <c r="O215" s="181"/>
      <c r="P215" s="128"/>
      <c r="Q215" s="179"/>
      <c r="R215" s="165" t="s">
        <v>21</v>
      </c>
      <c r="S215" s="179"/>
      <c r="T215" s="165" t="s">
        <v>56</v>
      </c>
      <c r="U215" s="196" t="str">
        <f t="shared" si="70"/>
        <v>-</v>
      </c>
      <c r="V215" s="168" t="str">
        <f t="shared" si="66"/>
        <v>-</v>
      </c>
      <c r="W215" s="168" t="str">
        <f t="shared" si="67"/>
        <v>-</v>
      </c>
      <c r="X215" s="168" t="str">
        <f t="shared" si="68"/>
        <v>-</v>
      </c>
      <c r="Y215" s="168" t="str">
        <f t="shared" si="69"/>
        <v>-</v>
      </c>
      <c r="AD215" s="608">
        <f t="shared" si="75"/>
        <v>44959.488888888889</v>
      </c>
      <c r="AE215" s="607">
        <f t="shared" si="76"/>
        <v>22.745000000000001</v>
      </c>
      <c r="AF215" s="196">
        <f t="shared" ref="AF215:AF278" si="77">IF(ISNUMBER(AE215), HOUR(AD215), "-")</f>
        <v>11</v>
      </c>
      <c r="AG215" s="168" t="str">
        <f t="shared" ref="AG215:AG278" si="78">IF(AF215=$Q$3, AE215, "-")</f>
        <v>-</v>
      </c>
      <c r="AH215" s="168" t="str">
        <f t="shared" ref="AH215:AH278" si="79">IF(AF215=$R$3, AE215, "-")</f>
        <v>-</v>
      </c>
      <c r="AI215" s="168">
        <f t="shared" ref="AI215:AI278" si="80">IF(AF215=$S$3, AE215, "-")</f>
        <v>22.745000000000001</v>
      </c>
      <c r="AJ215" s="168" t="str">
        <f t="shared" ref="AJ215:AJ278" si="81">IF(AF215=$T$3, AE215, "-")</f>
        <v>-</v>
      </c>
      <c r="AM215" s="790">
        <v>44959.489583333336</v>
      </c>
      <c r="AN215" s="789">
        <v>1</v>
      </c>
      <c r="AO215" s="789">
        <v>11</v>
      </c>
      <c r="AP215" s="789">
        <v>9</v>
      </c>
      <c r="AQ215" s="789">
        <v>-0.218865</v>
      </c>
      <c r="AR215" s="789">
        <v>180844</v>
      </c>
      <c r="AS215" s="789">
        <v>138802</v>
      </c>
      <c r="AT215" s="789">
        <v>22.762</v>
      </c>
      <c r="AV215" s="788">
        <v>44959.489583333336</v>
      </c>
      <c r="AW215" s="787">
        <v>1</v>
      </c>
      <c r="AX215" s="786">
        <v>11</v>
      </c>
      <c r="AY215" s="786">
        <v>9</v>
      </c>
      <c r="AZ215" s="863">
        <v>0.1009</v>
      </c>
      <c r="BB215" s="793">
        <f t="shared" si="71"/>
        <v>119</v>
      </c>
      <c r="BC215" s="791">
        <f t="shared" si="72"/>
        <v>-0.218865</v>
      </c>
      <c r="BF215" s="819"/>
      <c r="BH215" s="793">
        <f t="shared" si="73"/>
        <v>119</v>
      </c>
      <c r="BI215" s="807">
        <f t="shared" si="74"/>
        <v>0.1009</v>
      </c>
      <c r="BL215" s="807"/>
      <c r="BQ215" s="791"/>
      <c r="BR215" s="791"/>
      <c r="BS215" s="791"/>
      <c r="BT215" s="791"/>
      <c r="CA215" s="809"/>
      <c r="CB215" s="810"/>
      <c r="CC215" s="811"/>
    </row>
    <row r="216" spans="2:81" x14ac:dyDescent="0.25">
      <c r="B216" s="307"/>
      <c r="C216" s="179"/>
      <c r="O216" s="181"/>
      <c r="P216" s="128"/>
      <c r="Q216" s="179"/>
      <c r="R216" s="165" t="s">
        <v>21</v>
      </c>
      <c r="S216" s="179"/>
      <c r="T216" s="165" t="s">
        <v>56</v>
      </c>
      <c r="U216" s="196" t="str">
        <f t="shared" si="70"/>
        <v>-</v>
      </c>
      <c r="V216" s="168" t="str">
        <f t="shared" si="66"/>
        <v>-</v>
      </c>
      <c r="W216" s="168" t="str">
        <f t="shared" si="67"/>
        <v>-</v>
      </c>
      <c r="X216" s="168" t="str">
        <f t="shared" si="68"/>
        <v>-</v>
      </c>
      <c r="Y216" s="168" t="str">
        <f t="shared" si="69"/>
        <v>-</v>
      </c>
      <c r="AD216" s="608">
        <f t="shared" si="75"/>
        <v>44959.488888888889</v>
      </c>
      <c r="AE216" s="607">
        <f t="shared" si="76"/>
        <v>22.753</v>
      </c>
      <c r="AF216" s="196">
        <f t="shared" si="77"/>
        <v>11</v>
      </c>
      <c r="AG216" s="168" t="str">
        <f t="shared" si="78"/>
        <v>-</v>
      </c>
      <c r="AH216" s="168" t="str">
        <f t="shared" si="79"/>
        <v>-</v>
      </c>
      <c r="AI216" s="168">
        <f t="shared" si="80"/>
        <v>22.753</v>
      </c>
      <c r="AJ216" s="168" t="str">
        <f t="shared" si="81"/>
        <v>-</v>
      </c>
      <c r="AM216" s="790">
        <v>44959.490277777775</v>
      </c>
      <c r="AN216" s="789">
        <v>1</v>
      </c>
      <c r="AO216" s="789">
        <v>11</v>
      </c>
      <c r="AP216" s="789">
        <v>9</v>
      </c>
      <c r="AQ216" s="789">
        <v>6.2515000000000001E-2</v>
      </c>
      <c r="AR216" s="789">
        <v>180837</v>
      </c>
      <c r="AS216" s="789">
        <v>138797</v>
      </c>
      <c r="AT216" s="789">
        <v>22.763999999999999</v>
      </c>
      <c r="AV216" s="788">
        <v>44959.490277777775</v>
      </c>
      <c r="AW216" s="787">
        <v>1</v>
      </c>
      <c r="AX216" s="786">
        <v>11</v>
      </c>
      <c r="AY216" s="786">
        <v>9</v>
      </c>
      <c r="AZ216" s="863">
        <v>-0.37369999999999998</v>
      </c>
      <c r="BB216" s="793">
        <f t="shared" si="71"/>
        <v>119</v>
      </c>
      <c r="BC216" s="791">
        <f t="shared" si="72"/>
        <v>6.2515000000000001E-2</v>
      </c>
      <c r="BF216" s="819"/>
      <c r="BH216" s="793">
        <f t="shared" si="73"/>
        <v>119</v>
      </c>
      <c r="BI216" s="807">
        <f t="shared" si="74"/>
        <v>-0.37369999999999998</v>
      </c>
      <c r="BL216" s="807"/>
      <c r="BQ216" s="791"/>
      <c r="BR216" s="791"/>
      <c r="BS216" s="791"/>
      <c r="BT216" s="791"/>
      <c r="CA216" s="809"/>
      <c r="CB216" s="810"/>
      <c r="CC216" s="811"/>
    </row>
    <row r="217" spans="2:81" x14ac:dyDescent="0.25">
      <c r="B217" s="307"/>
      <c r="C217" s="179"/>
      <c r="O217" s="181"/>
      <c r="P217" s="128"/>
      <c r="Q217" s="179"/>
      <c r="R217" s="165" t="s">
        <v>21</v>
      </c>
      <c r="S217" s="179"/>
      <c r="T217" s="165" t="s">
        <v>56</v>
      </c>
      <c r="U217" s="196" t="str">
        <f t="shared" si="70"/>
        <v>-</v>
      </c>
      <c r="V217" s="168" t="str">
        <f t="shared" si="66"/>
        <v>-</v>
      </c>
      <c r="W217" s="168" t="str">
        <f t="shared" si="67"/>
        <v>-</v>
      </c>
      <c r="X217" s="168" t="str">
        <f t="shared" si="68"/>
        <v>-</v>
      </c>
      <c r="Y217" s="168" t="str">
        <f t="shared" si="69"/>
        <v>-</v>
      </c>
      <c r="AD217" s="608">
        <f t="shared" si="75"/>
        <v>44959.489583333336</v>
      </c>
      <c r="AE217" s="607">
        <f t="shared" si="76"/>
        <v>22.757999999999999</v>
      </c>
      <c r="AF217" s="196">
        <f t="shared" si="77"/>
        <v>11</v>
      </c>
      <c r="AG217" s="168" t="str">
        <f t="shared" si="78"/>
        <v>-</v>
      </c>
      <c r="AH217" s="168" t="str">
        <f t="shared" si="79"/>
        <v>-</v>
      </c>
      <c r="AI217" s="168">
        <f t="shared" si="80"/>
        <v>22.757999999999999</v>
      </c>
      <c r="AJ217" s="168" t="str">
        <f t="shared" si="81"/>
        <v>-</v>
      </c>
      <c r="AM217" s="790">
        <v>44959.490972222222</v>
      </c>
      <c r="AN217" s="789">
        <v>1</v>
      </c>
      <c r="AO217" s="789">
        <v>11</v>
      </c>
      <c r="AP217" s="789">
        <v>9</v>
      </c>
      <c r="AQ217" s="789">
        <v>-2.7362999999999998E-2</v>
      </c>
      <c r="AR217" s="789">
        <v>180842</v>
      </c>
      <c r="AS217" s="789">
        <v>138801</v>
      </c>
      <c r="AT217" s="789">
        <v>22.765000000000001</v>
      </c>
      <c r="AV217" s="788">
        <v>44959.490972222222</v>
      </c>
      <c r="AW217" s="787">
        <v>1</v>
      </c>
      <c r="AX217" s="786">
        <v>11</v>
      </c>
      <c r="AY217" s="786">
        <v>9</v>
      </c>
      <c r="AZ217" s="863">
        <v>4.3299999999999996E-3</v>
      </c>
      <c r="BB217" s="793">
        <f t="shared" si="71"/>
        <v>119</v>
      </c>
      <c r="BC217" s="791">
        <f t="shared" si="72"/>
        <v>-2.7362999999999998E-2</v>
      </c>
      <c r="BF217" s="819"/>
      <c r="BH217" s="793">
        <f t="shared" si="73"/>
        <v>119</v>
      </c>
      <c r="BI217" s="807">
        <f t="shared" si="74"/>
        <v>4.3299999999999996E-3</v>
      </c>
      <c r="BL217" s="807"/>
      <c r="BQ217" s="791"/>
      <c r="BR217" s="791"/>
      <c r="BS217" s="791"/>
      <c r="BT217" s="791"/>
      <c r="CA217" s="809"/>
      <c r="CB217" s="810"/>
      <c r="CC217" s="811"/>
    </row>
    <row r="218" spans="2:81" x14ac:dyDescent="0.25">
      <c r="B218" s="307"/>
      <c r="C218" s="179"/>
      <c r="O218" s="181"/>
      <c r="P218" s="128"/>
      <c r="Q218" s="179"/>
      <c r="R218" s="165" t="s">
        <v>21</v>
      </c>
      <c r="S218" s="179"/>
      <c r="T218" s="165" t="s">
        <v>56</v>
      </c>
      <c r="U218" s="196" t="str">
        <f t="shared" si="70"/>
        <v>-</v>
      </c>
      <c r="V218" s="168" t="str">
        <f t="shared" si="66"/>
        <v>-</v>
      </c>
      <c r="W218" s="168" t="str">
        <f t="shared" si="67"/>
        <v>-</v>
      </c>
      <c r="X218" s="168" t="str">
        <f t="shared" si="68"/>
        <v>-</v>
      </c>
      <c r="Y218" s="168" t="str">
        <f t="shared" si="69"/>
        <v>-</v>
      </c>
      <c r="AD218" s="608">
        <f t="shared" si="75"/>
        <v>44959.489583333336</v>
      </c>
      <c r="AE218" s="607">
        <f t="shared" si="76"/>
        <v>22.762</v>
      </c>
      <c r="AF218" s="196">
        <f t="shared" si="77"/>
        <v>11</v>
      </c>
      <c r="AG218" s="168" t="str">
        <f t="shared" si="78"/>
        <v>-</v>
      </c>
      <c r="AH218" s="168" t="str">
        <f t="shared" si="79"/>
        <v>-</v>
      </c>
      <c r="AI218" s="168">
        <f t="shared" si="80"/>
        <v>22.762</v>
      </c>
      <c r="AJ218" s="168" t="str">
        <f t="shared" si="81"/>
        <v>-</v>
      </c>
      <c r="AM218" s="790">
        <v>44959.490972222222</v>
      </c>
      <c r="AN218" s="789">
        <v>1</v>
      </c>
      <c r="AO218" s="789">
        <v>11</v>
      </c>
      <c r="AP218" s="789">
        <v>9</v>
      </c>
      <c r="AQ218" s="789">
        <v>5.0798000000000003E-2</v>
      </c>
      <c r="AR218" s="789">
        <v>180839</v>
      </c>
      <c r="AS218" s="789">
        <v>138799</v>
      </c>
      <c r="AT218" s="789">
        <v>22.768000000000001</v>
      </c>
      <c r="AV218" s="788">
        <v>44959.490972222222</v>
      </c>
      <c r="AW218" s="787">
        <v>1</v>
      </c>
      <c r="AX218" s="786">
        <v>11</v>
      </c>
      <c r="AY218" s="786">
        <v>9</v>
      </c>
      <c r="AZ218" s="863">
        <v>0.16800000000000001</v>
      </c>
      <c r="BB218" s="793">
        <f t="shared" si="71"/>
        <v>119</v>
      </c>
      <c r="BC218" s="791">
        <f t="shared" si="72"/>
        <v>5.0798000000000003E-2</v>
      </c>
      <c r="BF218" s="819"/>
      <c r="BH218" s="793">
        <f t="shared" si="73"/>
        <v>119</v>
      </c>
      <c r="BI218" s="807">
        <f t="shared" si="74"/>
        <v>0.16800000000000001</v>
      </c>
      <c r="BL218" s="807"/>
      <c r="BQ218" s="791"/>
      <c r="BR218" s="791"/>
      <c r="BS218" s="791"/>
      <c r="BT218" s="791"/>
      <c r="CA218" s="809"/>
      <c r="CB218" s="810"/>
      <c r="CC218" s="811"/>
    </row>
    <row r="219" spans="2:81" x14ac:dyDescent="0.25">
      <c r="B219" s="307"/>
      <c r="C219" s="179"/>
      <c r="O219" s="181"/>
      <c r="P219" s="128"/>
      <c r="Q219" s="179"/>
      <c r="R219" s="165" t="s">
        <v>21</v>
      </c>
      <c r="S219" s="179"/>
      <c r="T219" s="165" t="s">
        <v>56</v>
      </c>
      <c r="U219" s="196" t="str">
        <f t="shared" si="70"/>
        <v>-</v>
      </c>
      <c r="V219" s="168" t="str">
        <f t="shared" ref="V219:V282" si="82">IF(U219=$Q$13, S219, "-")</f>
        <v>-</v>
      </c>
      <c r="W219" s="168" t="str">
        <f t="shared" ref="W219:W282" si="83">IF(U219=$R$13, S219, "-")</f>
        <v>-</v>
      </c>
      <c r="X219" s="168" t="str">
        <f t="shared" ref="X219:X282" si="84">IF(U219=$S$13, S219, "-")</f>
        <v>-</v>
      </c>
      <c r="Y219" s="168" t="str">
        <f t="shared" ref="Y219:Y282" si="85">IF(U219=$T$13, S219, "-")</f>
        <v>-</v>
      </c>
      <c r="AD219" s="608">
        <f t="shared" si="75"/>
        <v>44959.490277777775</v>
      </c>
      <c r="AE219" s="607">
        <f t="shared" si="76"/>
        <v>22.763999999999999</v>
      </c>
      <c r="AF219" s="196">
        <f t="shared" si="77"/>
        <v>11</v>
      </c>
      <c r="AG219" s="168" t="str">
        <f t="shared" si="78"/>
        <v>-</v>
      </c>
      <c r="AH219" s="168" t="str">
        <f t="shared" si="79"/>
        <v>-</v>
      </c>
      <c r="AI219" s="168">
        <f t="shared" si="80"/>
        <v>22.763999999999999</v>
      </c>
      <c r="AJ219" s="168" t="str">
        <f t="shared" si="81"/>
        <v>-</v>
      </c>
      <c r="AM219" s="790">
        <v>44959.491666666669</v>
      </c>
      <c r="AN219" s="789">
        <v>1</v>
      </c>
      <c r="AO219" s="789">
        <v>11</v>
      </c>
      <c r="AP219" s="789">
        <v>0</v>
      </c>
      <c r="AQ219" s="789">
        <v>0.21496000000000001</v>
      </c>
      <c r="AR219" s="789">
        <v>180855</v>
      </c>
      <c r="AS219" s="789">
        <v>138810</v>
      </c>
      <c r="AT219" s="789">
        <v>22.774000000000001</v>
      </c>
      <c r="AV219" s="788">
        <v>44959.491666666669</v>
      </c>
      <c r="AW219" s="787">
        <v>1</v>
      </c>
      <c r="AX219" s="786">
        <v>11</v>
      </c>
      <c r="AY219" s="786">
        <v>0</v>
      </c>
      <c r="AZ219" s="863">
        <v>0.27410000000000001</v>
      </c>
      <c r="BB219" s="793">
        <f t="shared" si="71"/>
        <v>110</v>
      </c>
      <c r="BC219" s="791">
        <f t="shared" si="72"/>
        <v>0.21496000000000001</v>
      </c>
      <c r="BF219" s="819"/>
      <c r="BH219" s="793">
        <f t="shared" si="73"/>
        <v>110</v>
      </c>
      <c r="BI219" s="807">
        <f t="shared" si="74"/>
        <v>0.27410000000000001</v>
      </c>
      <c r="BL219" s="807"/>
      <c r="BQ219" s="791"/>
      <c r="BR219" s="791"/>
      <c r="BS219" s="791"/>
      <c r="BT219" s="791"/>
      <c r="CA219" s="809"/>
      <c r="CB219" s="810"/>
      <c r="CC219" s="811"/>
    </row>
    <row r="220" spans="2:81" x14ac:dyDescent="0.25">
      <c r="B220" s="307"/>
      <c r="C220" s="179"/>
      <c r="O220" s="181"/>
      <c r="P220" s="128"/>
      <c r="Q220" s="179"/>
      <c r="R220" s="165" t="s">
        <v>21</v>
      </c>
      <c r="S220" s="179"/>
      <c r="T220" s="165" t="s">
        <v>56</v>
      </c>
      <c r="U220" s="196" t="str">
        <f t="shared" ref="U220:U283" si="86">IF(ISNUMBER(S220), HOUR(P220), "-")</f>
        <v>-</v>
      </c>
      <c r="V220" s="168" t="str">
        <f t="shared" si="82"/>
        <v>-</v>
      </c>
      <c r="W220" s="168" t="str">
        <f t="shared" si="83"/>
        <v>-</v>
      </c>
      <c r="X220" s="168" t="str">
        <f t="shared" si="84"/>
        <v>-</v>
      </c>
      <c r="Y220" s="168" t="str">
        <f t="shared" si="85"/>
        <v>-</v>
      </c>
      <c r="AD220" s="608">
        <f t="shared" si="75"/>
        <v>44959.490972222222</v>
      </c>
      <c r="AE220" s="607">
        <f t="shared" si="76"/>
        <v>22.765000000000001</v>
      </c>
      <c r="AF220" s="196">
        <f t="shared" si="77"/>
        <v>11</v>
      </c>
      <c r="AG220" s="168" t="str">
        <f t="shared" si="78"/>
        <v>-</v>
      </c>
      <c r="AH220" s="168" t="str">
        <f t="shared" si="79"/>
        <v>-</v>
      </c>
      <c r="AI220" s="168">
        <f t="shared" si="80"/>
        <v>22.765000000000001</v>
      </c>
      <c r="AJ220" s="168" t="str">
        <f t="shared" si="81"/>
        <v>-</v>
      </c>
      <c r="AM220" s="790">
        <v>44959.492361111108</v>
      </c>
      <c r="AN220" s="789">
        <v>1</v>
      </c>
      <c r="AO220" s="789">
        <v>11</v>
      </c>
      <c r="AP220" s="789">
        <v>1</v>
      </c>
      <c r="AQ220" s="789">
        <v>-0.24618999999999999</v>
      </c>
      <c r="AR220" s="789">
        <v>180853</v>
      </c>
      <c r="AS220" s="789">
        <v>138807</v>
      </c>
      <c r="AT220" s="789">
        <v>22.777999999999999</v>
      </c>
      <c r="AV220" s="788">
        <v>44959.492361111108</v>
      </c>
      <c r="AW220" s="787">
        <v>1</v>
      </c>
      <c r="AX220" s="786">
        <v>11</v>
      </c>
      <c r="AY220" s="786">
        <v>1</v>
      </c>
      <c r="AZ220" s="863">
        <v>0.37240000000000001</v>
      </c>
      <c r="BB220" s="793">
        <f t="shared" si="71"/>
        <v>111</v>
      </c>
      <c r="BC220" s="791">
        <f t="shared" si="72"/>
        <v>-0.24618999999999999</v>
      </c>
      <c r="BF220" s="819"/>
      <c r="BH220" s="793">
        <f t="shared" si="73"/>
        <v>111</v>
      </c>
      <c r="BI220" s="807">
        <f t="shared" si="74"/>
        <v>0.37240000000000001</v>
      </c>
      <c r="BL220" s="807"/>
      <c r="BQ220" s="791"/>
      <c r="BR220" s="791"/>
      <c r="BS220" s="791"/>
      <c r="BT220" s="791"/>
      <c r="CA220" s="809"/>
      <c r="CB220" s="810"/>
      <c r="CC220" s="811"/>
    </row>
    <row r="221" spans="2:81" x14ac:dyDescent="0.25">
      <c r="B221" s="307"/>
      <c r="C221" s="179"/>
      <c r="O221" s="181"/>
      <c r="P221" s="128"/>
      <c r="Q221" s="179"/>
      <c r="R221" s="165" t="s">
        <v>21</v>
      </c>
      <c r="S221" s="179"/>
      <c r="T221" s="165" t="s">
        <v>56</v>
      </c>
      <c r="U221" s="196" t="str">
        <f t="shared" si="86"/>
        <v>-</v>
      </c>
      <c r="V221" s="168" t="str">
        <f t="shared" si="82"/>
        <v>-</v>
      </c>
      <c r="W221" s="168" t="str">
        <f t="shared" si="83"/>
        <v>-</v>
      </c>
      <c r="X221" s="168" t="str">
        <f t="shared" si="84"/>
        <v>-</v>
      </c>
      <c r="Y221" s="168" t="str">
        <f t="shared" si="85"/>
        <v>-</v>
      </c>
      <c r="AD221" s="608">
        <f t="shared" si="75"/>
        <v>44959.490972222222</v>
      </c>
      <c r="AE221" s="607">
        <f t="shared" si="76"/>
        <v>22.768000000000001</v>
      </c>
      <c r="AF221" s="196">
        <f t="shared" si="77"/>
        <v>11</v>
      </c>
      <c r="AG221" s="168" t="str">
        <f t="shared" si="78"/>
        <v>-</v>
      </c>
      <c r="AH221" s="168" t="str">
        <f t="shared" si="79"/>
        <v>-</v>
      </c>
      <c r="AI221" s="168">
        <f t="shared" si="80"/>
        <v>22.768000000000001</v>
      </c>
      <c r="AJ221" s="168" t="str">
        <f t="shared" si="81"/>
        <v>-</v>
      </c>
      <c r="AM221" s="790">
        <v>44959.492361111108</v>
      </c>
      <c r="AN221" s="789">
        <v>1</v>
      </c>
      <c r="AO221" s="789">
        <v>11</v>
      </c>
      <c r="AP221" s="789">
        <v>2</v>
      </c>
      <c r="AQ221" s="789">
        <v>-0.33615200000000001</v>
      </c>
      <c r="AR221" s="789">
        <v>180853</v>
      </c>
      <c r="AS221" s="789">
        <v>138809</v>
      </c>
      <c r="AT221" s="789">
        <v>22.783000000000001</v>
      </c>
      <c r="AV221" s="788">
        <v>44959.492361111108</v>
      </c>
      <c r="AW221" s="787">
        <v>1</v>
      </c>
      <c r="AX221" s="786">
        <v>11</v>
      </c>
      <c r="AY221" s="786">
        <v>2</v>
      </c>
      <c r="AZ221" s="863">
        <v>-3.2910000000000002E-2</v>
      </c>
      <c r="BB221" s="793">
        <f t="shared" si="71"/>
        <v>112</v>
      </c>
      <c r="BC221" s="791">
        <f t="shared" si="72"/>
        <v>-0.33615200000000001</v>
      </c>
      <c r="BF221" s="819"/>
      <c r="BH221" s="793">
        <f t="shared" si="73"/>
        <v>112</v>
      </c>
      <c r="BI221" s="807">
        <f t="shared" si="74"/>
        <v>-3.2910000000000002E-2</v>
      </c>
      <c r="BL221" s="807"/>
      <c r="BQ221" s="791"/>
      <c r="BR221" s="791"/>
      <c r="BS221" s="791"/>
      <c r="BT221" s="791"/>
      <c r="CA221" s="809"/>
      <c r="CB221" s="810"/>
      <c r="CC221" s="811"/>
    </row>
    <row r="222" spans="2:81" x14ac:dyDescent="0.25">
      <c r="B222" s="307"/>
      <c r="C222" s="179"/>
      <c r="O222" s="181"/>
      <c r="P222" s="128"/>
      <c r="Q222" s="179"/>
      <c r="R222" s="165" t="s">
        <v>21</v>
      </c>
      <c r="S222" s="179"/>
      <c r="T222" s="165" t="s">
        <v>56</v>
      </c>
      <c r="U222" s="196" t="str">
        <f t="shared" si="86"/>
        <v>-</v>
      </c>
      <c r="V222" s="168" t="str">
        <f t="shared" si="82"/>
        <v>-</v>
      </c>
      <c r="W222" s="168" t="str">
        <f t="shared" si="83"/>
        <v>-</v>
      </c>
      <c r="X222" s="168" t="str">
        <f t="shared" si="84"/>
        <v>-</v>
      </c>
      <c r="Y222" s="168" t="str">
        <f t="shared" si="85"/>
        <v>-</v>
      </c>
      <c r="AD222" s="608">
        <f t="shared" si="75"/>
        <v>44959.491666666669</v>
      </c>
      <c r="AE222" s="607">
        <f t="shared" si="76"/>
        <v>22.774000000000001</v>
      </c>
      <c r="AF222" s="196">
        <f t="shared" si="77"/>
        <v>11</v>
      </c>
      <c r="AG222" s="168" t="str">
        <f t="shared" si="78"/>
        <v>-</v>
      </c>
      <c r="AH222" s="168" t="str">
        <f t="shared" si="79"/>
        <v>-</v>
      </c>
      <c r="AI222" s="168">
        <f t="shared" si="80"/>
        <v>22.774000000000001</v>
      </c>
      <c r="AJ222" s="168" t="str">
        <f t="shared" si="81"/>
        <v>-</v>
      </c>
      <c r="AM222" s="790">
        <v>44959.493055555555</v>
      </c>
      <c r="AN222" s="789">
        <v>1</v>
      </c>
      <c r="AO222" s="789">
        <v>11</v>
      </c>
      <c r="AP222" s="789">
        <v>3</v>
      </c>
      <c r="AQ222" s="789">
        <v>-0.25791399999999998</v>
      </c>
      <c r="AR222" s="789">
        <v>180855</v>
      </c>
      <c r="AS222" s="789">
        <v>138809</v>
      </c>
      <c r="AT222" s="789">
        <v>22.786000000000001</v>
      </c>
      <c r="AV222" s="788">
        <v>44959.493055555555</v>
      </c>
      <c r="AW222" s="787">
        <v>1</v>
      </c>
      <c r="AX222" s="786">
        <v>11</v>
      </c>
      <c r="AY222" s="786">
        <v>3</v>
      </c>
      <c r="AZ222" s="863">
        <v>4.3299999999999996E-3</v>
      </c>
      <c r="BB222" s="793">
        <f t="shared" si="71"/>
        <v>113</v>
      </c>
      <c r="BC222" s="791">
        <f t="shared" si="72"/>
        <v>-0.25791399999999998</v>
      </c>
      <c r="BF222" s="819"/>
      <c r="BH222" s="793">
        <f t="shared" si="73"/>
        <v>113</v>
      </c>
      <c r="BI222" s="807">
        <f t="shared" si="74"/>
        <v>4.3299999999999996E-3</v>
      </c>
      <c r="BL222" s="807"/>
      <c r="BQ222" s="791"/>
      <c r="BR222" s="791"/>
      <c r="BS222" s="791"/>
      <c r="BT222" s="791"/>
      <c r="CA222" s="809"/>
      <c r="CB222" s="810"/>
      <c r="CC222" s="811"/>
    </row>
    <row r="223" spans="2:81" x14ac:dyDescent="0.25">
      <c r="B223" s="307"/>
      <c r="C223" s="179"/>
      <c r="O223" s="181"/>
      <c r="P223" s="128"/>
      <c r="Q223" s="179"/>
      <c r="R223" s="165" t="s">
        <v>21</v>
      </c>
      <c r="S223" s="179"/>
      <c r="T223" s="165" t="s">
        <v>56</v>
      </c>
      <c r="U223" s="196" t="str">
        <f t="shared" si="86"/>
        <v>-</v>
      </c>
      <c r="V223" s="168" t="str">
        <f t="shared" si="82"/>
        <v>-</v>
      </c>
      <c r="W223" s="168" t="str">
        <f t="shared" si="83"/>
        <v>-</v>
      </c>
      <c r="X223" s="168" t="str">
        <f t="shared" si="84"/>
        <v>-</v>
      </c>
      <c r="Y223" s="168" t="str">
        <f t="shared" si="85"/>
        <v>-</v>
      </c>
      <c r="AD223" s="608">
        <f t="shared" si="75"/>
        <v>44959.492361111108</v>
      </c>
      <c r="AE223" s="607">
        <f t="shared" si="76"/>
        <v>22.777999999999999</v>
      </c>
      <c r="AF223" s="196">
        <f t="shared" si="77"/>
        <v>11</v>
      </c>
      <c r="AG223" s="168" t="str">
        <f t="shared" si="78"/>
        <v>-</v>
      </c>
      <c r="AH223" s="168" t="str">
        <f t="shared" si="79"/>
        <v>-</v>
      </c>
      <c r="AI223" s="168">
        <f t="shared" si="80"/>
        <v>22.777999999999999</v>
      </c>
      <c r="AJ223" s="168" t="str">
        <f t="shared" si="81"/>
        <v>-</v>
      </c>
      <c r="AM223" s="790">
        <v>44959.493055555555</v>
      </c>
      <c r="AN223" s="789">
        <v>1</v>
      </c>
      <c r="AO223" s="789">
        <v>11</v>
      </c>
      <c r="AP223" s="789">
        <v>4</v>
      </c>
      <c r="AQ223" s="789">
        <v>-0.24626600000000001</v>
      </c>
      <c r="AR223" s="789">
        <v>180857</v>
      </c>
      <c r="AS223" s="789">
        <v>138812</v>
      </c>
      <c r="AT223" s="789">
        <v>22.788</v>
      </c>
      <c r="AV223" s="788">
        <v>44959.493055555555</v>
      </c>
      <c r="AW223" s="787">
        <v>1</v>
      </c>
      <c r="AX223" s="786">
        <v>11</v>
      </c>
      <c r="AY223" s="786">
        <v>4</v>
      </c>
      <c r="AZ223" s="863">
        <v>0.30530000000000002</v>
      </c>
      <c r="BB223" s="793">
        <f t="shared" si="71"/>
        <v>114</v>
      </c>
      <c r="BC223" s="791">
        <f t="shared" si="72"/>
        <v>-0.24626600000000001</v>
      </c>
      <c r="BF223" s="819"/>
      <c r="BH223" s="793">
        <f t="shared" si="73"/>
        <v>114</v>
      </c>
      <c r="BI223" s="807">
        <f t="shared" si="74"/>
        <v>0.30530000000000002</v>
      </c>
      <c r="BL223" s="807"/>
      <c r="BQ223" s="791"/>
      <c r="BR223" s="791"/>
      <c r="BS223" s="791"/>
      <c r="BT223" s="791"/>
      <c r="CA223" s="809"/>
      <c r="CB223" s="810"/>
      <c r="CC223" s="811"/>
    </row>
    <row r="224" spans="2:81" x14ac:dyDescent="0.25">
      <c r="B224" s="307"/>
      <c r="C224" s="179"/>
      <c r="O224" s="181"/>
      <c r="P224" s="128"/>
      <c r="Q224" s="179"/>
      <c r="R224" s="165" t="s">
        <v>21</v>
      </c>
      <c r="S224" s="179"/>
      <c r="T224" s="165" t="s">
        <v>56</v>
      </c>
      <c r="U224" s="196" t="str">
        <f t="shared" si="86"/>
        <v>-</v>
      </c>
      <c r="V224" s="168" t="str">
        <f t="shared" si="82"/>
        <v>-</v>
      </c>
      <c r="W224" s="168" t="str">
        <f t="shared" si="83"/>
        <v>-</v>
      </c>
      <c r="X224" s="168" t="str">
        <f t="shared" si="84"/>
        <v>-</v>
      </c>
      <c r="Y224" s="168" t="str">
        <f t="shared" si="85"/>
        <v>-</v>
      </c>
      <c r="AD224" s="608">
        <f t="shared" si="75"/>
        <v>44959.492361111108</v>
      </c>
      <c r="AE224" s="607">
        <f t="shared" si="76"/>
        <v>22.783000000000001</v>
      </c>
      <c r="AF224" s="196">
        <f t="shared" si="77"/>
        <v>11</v>
      </c>
      <c r="AG224" s="168" t="str">
        <f t="shared" si="78"/>
        <v>-</v>
      </c>
      <c r="AH224" s="168" t="str">
        <f t="shared" si="79"/>
        <v>-</v>
      </c>
      <c r="AI224" s="168">
        <f t="shared" si="80"/>
        <v>22.783000000000001</v>
      </c>
      <c r="AJ224" s="168" t="str">
        <f t="shared" si="81"/>
        <v>-</v>
      </c>
      <c r="AM224" s="790">
        <v>44959.493750000001</v>
      </c>
      <c r="AN224" s="789">
        <v>1</v>
      </c>
      <c r="AO224" s="789">
        <v>11</v>
      </c>
      <c r="AP224" s="789">
        <v>5</v>
      </c>
      <c r="AQ224" s="789">
        <v>0.11723799999999999</v>
      </c>
      <c r="AR224" s="789">
        <v>180860</v>
      </c>
      <c r="AS224" s="789">
        <v>138815</v>
      </c>
      <c r="AT224" s="789">
        <v>22.79</v>
      </c>
      <c r="AV224" s="788">
        <v>44959.493750000001</v>
      </c>
      <c r="AW224" s="787">
        <v>1</v>
      </c>
      <c r="AX224" s="786">
        <v>11</v>
      </c>
      <c r="AY224" s="786">
        <v>5</v>
      </c>
      <c r="AZ224" s="863">
        <v>-0.1381</v>
      </c>
      <c r="BB224" s="793">
        <f t="shared" si="71"/>
        <v>115</v>
      </c>
      <c r="BC224" s="791">
        <f t="shared" si="72"/>
        <v>0.11723799999999999</v>
      </c>
      <c r="BF224" s="819"/>
      <c r="BH224" s="793">
        <f t="shared" si="73"/>
        <v>115</v>
      </c>
      <c r="BI224" s="807">
        <f t="shared" si="74"/>
        <v>-0.1381</v>
      </c>
      <c r="BL224" s="807"/>
      <c r="BQ224" s="791"/>
      <c r="BR224" s="791"/>
      <c r="BS224" s="791"/>
      <c r="BT224" s="791"/>
      <c r="CA224" s="809"/>
      <c r="CB224" s="810"/>
      <c r="CC224" s="811"/>
    </row>
    <row r="225" spans="2:81" x14ac:dyDescent="0.25">
      <c r="B225" s="307"/>
      <c r="C225" s="179"/>
      <c r="O225" s="181"/>
      <c r="P225" s="128"/>
      <c r="Q225" s="179"/>
      <c r="R225" s="165" t="s">
        <v>21</v>
      </c>
      <c r="S225" s="179"/>
      <c r="T225" s="165" t="s">
        <v>56</v>
      </c>
      <c r="U225" s="196" t="str">
        <f t="shared" si="86"/>
        <v>-</v>
      </c>
      <c r="V225" s="168" t="str">
        <f t="shared" si="82"/>
        <v>-</v>
      </c>
      <c r="W225" s="168" t="str">
        <f t="shared" si="83"/>
        <v>-</v>
      </c>
      <c r="X225" s="168" t="str">
        <f t="shared" si="84"/>
        <v>-</v>
      </c>
      <c r="Y225" s="168" t="str">
        <f t="shared" si="85"/>
        <v>-</v>
      </c>
      <c r="AD225" s="608">
        <f t="shared" si="75"/>
        <v>44959.493055555555</v>
      </c>
      <c r="AE225" s="607">
        <f t="shared" si="76"/>
        <v>22.786000000000001</v>
      </c>
      <c r="AF225" s="196">
        <f t="shared" si="77"/>
        <v>11</v>
      </c>
      <c r="AG225" s="168" t="str">
        <f t="shared" si="78"/>
        <v>-</v>
      </c>
      <c r="AH225" s="168" t="str">
        <f t="shared" si="79"/>
        <v>-</v>
      </c>
      <c r="AI225" s="168">
        <f t="shared" si="80"/>
        <v>22.786000000000001</v>
      </c>
      <c r="AJ225" s="168" t="str">
        <f t="shared" si="81"/>
        <v>-</v>
      </c>
      <c r="AM225" s="790">
        <v>44959.494444444441</v>
      </c>
      <c r="AN225" s="789">
        <v>1</v>
      </c>
      <c r="AO225" s="789">
        <v>11</v>
      </c>
      <c r="AP225" s="789">
        <v>6</v>
      </c>
      <c r="AQ225" s="789">
        <v>2.3449000000000001E-2</v>
      </c>
      <c r="AR225" s="789">
        <v>180868</v>
      </c>
      <c r="AS225" s="789">
        <v>138821</v>
      </c>
      <c r="AT225" s="789">
        <v>22.795000000000002</v>
      </c>
      <c r="AV225" s="788">
        <v>44959.494444444441</v>
      </c>
      <c r="AW225" s="787">
        <v>1</v>
      </c>
      <c r="AX225" s="786">
        <v>11</v>
      </c>
      <c r="AY225" s="786">
        <v>6</v>
      </c>
      <c r="AZ225" s="863">
        <v>3.4209999999999997E-2</v>
      </c>
      <c r="BB225" s="793">
        <f t="shared" si="71"/>
        <v>116</v>
      </c>
      <c r="BC225" s="791">
        <f t="shared" si="72"/>
        <v>2.3449000000000001E-2</v>
      </c>
      <c r="BF225" s="819"/>
      <c r="BH225" s="793">
        <f t="shared" si="73"/>
        <v>116</v>
      </c>
      <c r="BI225" s="807">
        <f t="shared" si="74"/>
        <v>3.4209999999999997E-2</v>
      </c>
      <c r="BL225" s="807"/>
      <c r="BQ225" s="791"/>
      <c r="BR225" s="791"/>
      <c r="BS225" s="791"/>
      <c r="BT225" s="791"/>
      <c r="CA225" s="809"/>
      <c r="CB225" s="810"/>
      <c r="CC225" s="811"/>
    </row>
    <row r="226" spans="2:81" x14ac:dyDescent="0.25">
      <c r="B226" s="307"/>
      <c r="C226" s="179"/>
      <c r="O226" s="181"/>
      <c r="P226" s="128"/>
      <c r="Q226" s="179"/>
      <c r="R226" s="165" t="s">
        <v>21</v>
      </c>
      <c r="S226" s="179"/>
      <c r="T226" s="165" t="s">
        <v>56</v>
      </c>
      <c r="U226" s="196" t="str">
        <f t="shared" si="86"/>
        <v>-</v>
      </c>
      <c r="V226" s="168" t="str">
        <f t="shared" si="82"/>
        <v>-</v>
      </c>
      <c r="W226" s="168" t="str">
        <f t="shared" si="83"/>
        <v>-</v>
      </c>
      <c r="X226" s="168" t="str">
        <f t="shared" si="84"/>
        <v>-</v>
      </c>
      <c r="Y226" s="168" t="str">
        <f t="shared" si="85"/>
        <v>-</v>
      </c>
      <c r="AD226" s="608">
        <f t="shared" si="75"/>
        <v>44959.493055555555</v>
      </c>
      <c r="AE226" s="607">
        <f t="shared" si="76"/>
        <v>22.788</v>
      </c>
      <c r="AF226" s="196">
        <f t="shared" si="77"/>
        <v>11</v>
      </c>
      <c r="AG226" s="168" t="str">
        <f t="shared" si="78"/>
        <v>-</v>
      </c>
      <c r="AH226" s="168" t="str">
        <f t="shared" si="79"/>
        <v>-</v>
      </c>
      <c r="AI226" s="168">
        <f t="shared" si="80"/>
        <v>22.788</v>
      </c>
      <c r="AJ226" s="168" t="str">
        <f t="shared" si="81"/>
        <v>-</v>
      </c>
      <c r="AM226" s="790">
        <v>44959.494444444441</v>
      </c>
      <c r="AN226" s="789">
        <v>1</v>
      </c>
      <c r="AO226" s="789">
        <v>11</v>
      </c>
      <c r="AP226" s="789">
        <v>7</v>
      </c>
      <c r="AQ226" s="789">
        <v>-0.24226800000000001</v>
      </c>
      <c r="AR226" s="789">
        <v>180879</v>
      </c>
      <c r="AS226" s="789">
        <v>138828</v>
      </c>
      <c r="AT226" s="789">
        <v>22.8</v>
      </c>
      <c r="AV226" s="788">
        <v>44959.494444444441</v>
      </c>
      <c r="AW226" s="787">
        <v>1</v>
      </c>
      <c r="AX226" s="786">
        <v>11</v>
      </c>
      <c r="AY226" s="786">
        <v>7</v>
      </c>
      <c r="AZ226" s="863">
        <v>3.4209999999999997E-2</v>
      </c>
      <c r="BB226" s="793">
        <f t="shared" si="71"/>
        <v>117</v>
      </c>
      <c r="BC226" s="791">
        <f t="shared" si="72"/>
        <v>-0.24226800000000001</v>
      </c>
      <c r="BF226" s="819"/>
      <c r="BH226" s="793">
        <f t="shared" si="73"/>
        <v>117</v>
      </c>
      <c r="BI226" s="807">
        <f t="shared" si="74"/>
        <v>3.4209999999999997E-2</v>
      </c>
      <c r="BL226" s="807"/>
      <c r="BQ226" s="791"/>
      <c r="BR226" s="791"/>
      <c r="BS226" s="791"/>
      <c r="BT226" s="791"/>
      <c r="CA226" s="809"/>
      <c r="CB226" s="810"/>
      <c r="CC226" s="811"/>
    </row>
    <row r="227" spans="2:81" x14ac:dyDescent="0.25">
      <c r="B227" s="307"/>
      <c r="C227" s="179"/>
      <c r="O227" s="181"/>
      <c r="P227" s="128"/>
      <c r="Q227" s="179"/>
      <c r="R227" s="165" t="s">
        <v>21</v>
      </c>
      <c r="S227" s="179"/>
      <c r="T227" s="165" t="s">
        <v>56</v>
      </c>
      <c r="U227" s="196" t="str">
        <f t="shared" si="86"/>
        <v>-</v>
      </c>
      <c r="V227" s="168" t="str">
        <f t="shared" si="82"/>
        <v>-</v>
      </c>
      <c r="W227" s="168" t="str">
        <f t="shared" si="83"/>
        <v>-</v>
      </c>
      <c r="X227" s="168" t="str">
        <f t="shared" si="84"/>
        <v>-</v>
      </c>
      <c r="Y227" s="168" t="str">
        <f t="shared" si="85"/>
        <v>-</v>
      </c>
      <c r="AD227" s="608">
        <f t="shared" si="75"/>
        <v>44959.493750000001</v>
      </c>
      <c r="AE227" s="607">
        <f t="shared" si="76"/>
        <v>22.79</v>
      </c>
      <c r="AF227" s="196">
        <f t="shared" si="77"/>
        <v>11</v>
      </c>
      <c r="AG227" s="168" t="str">
        <f t="shared" si="78"/>
        <v>-</v>
      </c>
      <c r="AH227" s="168" t="str">
        <f t="shared" si="79"/>
        <v>-</v>
      </c>
      <c r="AI227" s="168">
        <f t="shared" si="80"/>
        <v>22.79</v>
      </c>
      <c r="AJ227" s="168" t="str">
        <f t="shared" si="81"/>
        <v>-</v>
      </c>
      <c r="AM227" s="790">
        <v>44959.495138888888</v>
      </c>
      <c r="AN227" s="789">
        <v>1</v>
      </c>
      <c r="AO227" s="789">
        <v>11</v>
      </c>
      <c r="AP227" s="789">
        <v>8</v>
      </c>
      <c r="AQ227" s="789">
        <v>-5.0809E-2</v>
      </c>
      <c r="AR227" s="789">
        <v>180876</v>
      </c>
      <c r="AS227" s="789">
        <v>138826</v>
      </c>
      <c r="AT227" s="789">
        <v>22.803999999999998</v>
      </c>
      <c r="AV227" s="788">
        <v>44959.495138888888</v>
      </c>
      <c r="AW227" s="787">
        <v>1</v>
      </c>
      <c r="AX227" s="786">
        <v>11</v>
      </c>
      <c r="AY227" s="786">
        <v>8</v>
      </c>
      <c r="AZ227" s="863">
        <v>0.3725</v>
      </c>
      <c r="BB227" s="793">
        <f t="shared" si="71"/>
        <v>118</v>
      </c>
      <c r="BC227" s="791">
        <f t="shared" si="72"/>
        <v>-5.0809E-2</v>
      </c>
      <c r="BF227" s="819"/>
      <c r="BH227" s="793">
        <f t="shared" si="73"/>
        <v>118</v>
      </c>
      <c r="BI227" s="807">
        <f t="shared" si="74"/>
        <v>0.3725</v>
      </c>
      <c r="BL227" s="807"/>
      <c r="BQ227" s="791"/>
      <c r="BR227" s="791"/>
      <c r="BS227" s="791"/>
      <c r="BT227" s="791"/>
      <c r="CA227" s="809"/>
      <c r="CB227" s="810"/>
      <c r="CC227" s="811"/>
    </row>
    <row r="228" spans="2:81" x14ac:dyDescent="0.25">
      <c r="B228" s="307"/>
      <c r="C228" s="179"/>
      <c r="O228" s="181"/>
      <c r="P228" s="128"/>
      <c r="Q228" s="179"/>
      <c r="R228" s="165" t="s">
        <v>21</v>
      </c>
      <c r="S228" s="179"/>
      <c r="T228" s="165" t="s">
        <v>56</v>
      </c>
      <c r="U228" s="196" t="str">
        <f t="shared" si="86"/>
        <v>-</v>
      </c>
      <c r="V228" s="168" t="str">
        <f t="shared" si="82"/>
        <v>-</v>
      </c>
      <c r="W228" s="168" t="str">
        <f t="shared" si="83"/>
        <v>-</v>
      </c>
      <c r="X228" s="168" t="str">
        <f t="shared" si="84"/>
        <v>-</v>
      </c>
      <c r="Y228" s="168" t="str">
        <f t="shared" si="85"/>
        <v>-</v>
      </c>
      <c r="AD228" s="608">
        <f t="shared" si="75"/>
        <v>44959.494444444441</v>
      </c>
      <c r="AE228" s="607">
        <f t="shared" si="76"/>
        <v>22.795000000000002</v>
      </c>
      <c r="AF228" s="196">
        <f t="shared" si="77"/>
        <v>11</v>
      </c>
      <c r="AG228" s="168" t="str">
        <f t="shared" si="78"/>
        <v>-</v>
      </c>
      <c r="AH228" s="168" t="str">
        <f t="shared" si="79"/>
        <v>-</v>
      </c>
      <c r="AI228" s="168">
        <f t="shared" si="80"/>
        <v>22.795000000000002</v>
      </c>
      <c r="AJ228" s="168" t="str">
        <f t="shared" si="81"/>
        <v>-</v>
      </c>
      <c r="AM228" s="785"/>
      <c r="AN228" s="785"/>
      <c r="AO228" s="785"/>
      <c r="AP228" s="785"/>
      <c r="AQ228" s="785"/>
      <c r="AR228" s="785"/>
      <c r="AS228" s="785"/>
      <c r="AT228" s="785"/>
      <c r="AV228" s="864"/>
      <c r="AW228" s="865"/>
      <c r="AX228" s="866"/>
      <c r="AY228" s="866"/>
      <c r="AZ228" s="867"/>
      <c r="BB228" s="793">
        <f t="shared" si="71"/>
        <v>0</v>
      </c>
      <c r="BC228" s="791">
        <f t="shared" si="72"/>
        <v>0</v>
      </c>
      <c r="BF228" s="819"/>
      <c r="BH228" s="793">
        <f t="shared" si="73"/>
        <v>0</v>
      </c>
      <c r="BI228" s="807">
        <f t="shared" si="74"/>
        <v>0</v>
      </c>
      <c r="BL228" s="807"/>
      <c r="BQ228" s="791"/>
      <c r="BR228" s="791"/>
      <c r="BS228" s="791"/>
      <c r="BT228" s="791"/>
      <c r="CA228" s="809"/>
      <c r="CB228" s="810"/>
      <c r="CC228" s="811"/>
    </row>
    <row r="229" spans="2:81" x14ac:dyDescent="0.25">
      <c r="B229" s="307"/>
      <c r="C229" s="179"/>
      <c r="O229" s="181"/>
      <c r="P229" s="128"/>
      <c r="Q229" s="179"/>
      <c r="R229" s="165" t="s">
        <v>21</v>
      </c>
      <c r="S229" s="179"/>
      <c r="T229" s="165" t="s">
        <v>56</v>
      </c>
      <c r="U229" s="196" t="str">
        <f t="shared" si="86"/>
        <v>-</v>
      </c>
      <c r="V229" s="168" t="str">
        <f t="shared" si="82"/>
        <v>-</v>
      </c>
      <c r="W229" s="168" t="str">
        <f t="shared" si="83"/>
        <v>-</v>
      </c>
      <c r="X229" s="168" t="str">
        <f t="shared" si="84"/>
        <v>-</v>
      </c>
      <c r="Y229" s="168" t="str">
        <f t="shared" si="85"/>
        <v>-</v>
      </c>
      <c r="AD229" s="608">
        <f t="shared" si="75"/>
        <v>44959.494444444441</v>
      </c>
      <c r="AE229" s="607">
        <f t="shared" si="76"/>
        <v>22.8</v>
      </c>
      <c r="AF229" s="196">
        <f t="shared" si="77"/>
        <v>11</v>
      </c>
      <c r="AG229" s="168" t="str">
        <f t="shared" si="78"/>
        <v>-</v>
      </c>
      <c r="AH229" s="168" t="str">
        <f t="shared" si="79"/>
        <v>-</v>
      </c>
      <c r="AI229" s="168">
        <f t="shared" si="80"/>
        <v>22.8</v>
      </c>
      <c r="AJ229" s="168" t="str">
        <f t="shared" si="81"/>
        <v>-</v>
      </c>
      <c r="AM229" s="785"/>
      <c r="AN229" s="785"/>
      <c r="AO229" s="785"/>
      <c r="AP229" s="785"/>
      <c r="AQ229" s="785"/>
      <c r="AR229" s="785"/>
      <c r="AS229" s="785"/>
      <c r="AT229" s="785"/>
      <c r="AV229" s="864"/>
      <c r="AW229" s="865"/>
      <c r="AX229" s="866"/>
      <c r="AY229" s="866"/>
      <c r="AZ229" s="867"/>
      <c r="BB229" s="793">
        <f t="shared" si="71"/>
        <v>0</v>
      </c>
      <c r="BC229" s="791">
        <f t="shared" si="72"/>
        <v>0</v>
      </c>
      <c r="BF229" s="819"/>
      <c r="BH229" s="793">
        <f t="shared" si="73"/>
        <v>0</v>
      </c>
      <c r="BI229" s="807">
        <f t="shared" si="74"/>
        <v>0</v>
      </c>
      <c r="BL229" s="807"/>
      <c r="BQ229" s="791"/>
      <c r="BR229" s="791"/>
      <c r="BS229" s="791"/>
      <c r="BT229" s="791"/>
      <c r="CA229" s="809"/>
      <c r="CB229" s="810"/>
      <c r="CC229" s="811"/>
    </row>
    <row r="230" spans="2:81" x14ac:dyDescent="0.25">
      <c r="B230" s="307"/>
      <c r="C230" s="179"/>
      <c r="O230" s="181"/>
      <c r="P230" s="128"/>
      <c r="Q230" s="179"/>
      <c r="R230" s="165" t="s">
        <v>21</v>
      </c>
      <c r="S230" s="179"/>
      <c r="T230" s="165" t="s">
        <v>56</v>
      </c>
      <c r="U230" s="196" t="str">
        <f t="shared" si="86"/>
        <v>-</v>
      </c>
      <c r="V230" s="168" t="str">
        <f t="shared" si="82"/>
        <v>-</v>
      </c>
      <c r="W230" s="168" t="str">
        <f t="shared" si="83"/>
        <v>-</v>
      </c>
      <c r="X230" s="168" t="str">
        <f t="shared" si="84"/>
        <v>-</v>
      </c>
      <c r="Y230" s="168" t="str">
        <f t="shared" si="85"/>
        <v>-</v>
      </c>
      <c r="AD230" s="608">
        <f t="shared" si="75"/>
        <v>44959.495138888888</v>
      </c>
      <c r="AE230" s="607">
        <f t="shared" si="76"/>
        <v>22.803999999999998</v>
      </c>
      <c r="AF230" s="196">
        <f t="shared" si="77"/>
        <v>11</v>
      </c>
      <c r="AG230" s="168" t="str">
        <f t="shared" si="78"/>
        <v>-</v>
      </c>
      <c r="AH230" s="168" t="str">
        <f t="shared" si="79"/>
        <v>-</v>
      </c>
      <c r="AI230" s="168">
        <f t="shared" si="80"/>
        <v>22.803999999999998</v>
      </c>
      <c r="AJ230" s="168" t="str">
        <f t="shared" si="81"/>
        <v>-</v>
      </c>
      <c r="AM230" s="785"/>
      <c r="AN230" s="785"/>
      <c r="AO230" s="785"/>
      <c r="AP230" s="785"/>
      <c r="AQ230" s="785"/>
      <c r="AR230" s="785"/>
      <c r="AS230" s="785"/>
      <c r="AT230" s="785"/>
      <c r="AV230" s="864"/>
      <c r="AW230" s="865"/>
      <c r="AX230" s="866"/>
      <c r="AY230" s="866"/>
      <c r="AZ230" s="867"/>
      <c r="BB230" s="793">
        <f t="shared" si="71"/>
        <v>0</v>
      </c>
      <c r="BC230" s="791">
        <f t="shared" si="72"/>
        <v>0</v>
      </c>
      <c r="BF230" s="819"/>
      <c r="BH230" s="793">
        <f t="shared" si="73"/>
        <v>0</v>
      </c>
      <c r="BI230" s="807">
        <f t="shared" si="74"/>
        <v>0</v>
      </c>
      <c r="BL230" s="807"/>
      <c r="BQ230" s="791"/>
      <c r="BR230" s="791"/>
      <c r="BS230" s="791"/>
      <c r="BT230" s="791"/>
      <c r="CA230" s="809"/>
      <c r="CB230" s="810"/>
      <c r="CC230" s="811"/>
    </row>
    <row r="231" spans="2:81" x14ac:dyDescent="0.25">
      <c r="B231" s="307"/>
      <c r="C231" s="179"/>
      <c r="O231" s="181"/>
      <c r="P231" s="128"/>
      <c r="Q231" s="179"/>
      <c r="R231" s="165" t="s">
        <v>21</v>
      </c>
      <c r="S231" s="179"/>
      <c r="T231" s="165" t="s">
        <v>56</v>
      </c>
      <c r="U231" s="196" t="str">
        <f t="shared" si="86"/>
        <v>-</v>
      </c>
      <c r="V231" s="168" t="str">
        <f t="shared" si="82"/>
        <v>-</v>
      </c>
      <c r="W231" s="168" t="str">
        <f t="shared" si="83"/>
        <v>-</v>
      </c>
      <c r="X231" s="168" t="str">
        <f t="shared" si="84"/>
        <v>-</v>
      </c>
      <c r="Y231" s="168" t="str">
        <f t="shared" si="85"/>
        <v>-</v>
      </c>
      <c r="AD231" s="608" t="str">
        <f t="shared" si="75"/>
        <v>-</v>
      </c>
      <c r="AE231" s="607" t="str">
        <f t="shared" si="76"/>
        <v>-</v>
      </c>
      <c r="AF231" s="196" t="str">
        <f t="shared" si="77"/>
        <v>-</v>
      </c>
      <c r="AG231" s="168" t="str">
        <f t="shared" si="78"/>
        <v>-</v>
      </c>
      <c r="AH231" s="168" t="str">
        <f t="shared" si="79"/>
        <v>-</v>
      </c>
      <c r="AI231" s="168" t="str">
        <f t="shared" si="80"/>
        <v>-</v>
      </c>
      <c r="AJ231" s="168" t="str">
        <f t="shared" si="81"/>
        <v>-</v>
      </c>
      <c r="AM231" s="785"/>
      <c r="AN231" s="785"/>
      <c r="AO231" s="785"/>
      <c r="AP231" s="785"/>
      <c r="AQ231" s="785"/>
      <c r="AR231" s="785"/>
      <c r="AS231" s="785"/>
      <c r="AT231" s="785"/>
      <c r="AV231" s="864"/>
      <c r="AW231" s="865"/>
      <c r="AX231" s="866"/>
      <c r="AY231" s="866"/>
      <c r="AZ231" s="867"/>
      <c r="BB231" s="793">
        <f t="shared" si="71"/>
        <v>0</v>
      </c>
      <c r="BC231" s="791">
        <f t="shared" si="72"/>
        <v>0</v>
      </c>
      <c r="BF231" s="819"/>
      <c r="BH231" s="793">
        <f t="shared" si="73"/>
        <v>0</v>
      </c>
      <c r="BI231" s="807">
        <f t="shared" si="74"/>
        <v>0</v>
      </c>
      <c r="BL231" s="807"/>
      <c r="BQ231" s="791"/>
      <c r="BR231" s="791"/>
      <c r="BS231" s="791"/>
      <c r="BT231" s="791"/>
      <c r="CA231" s="809"/>
      <c r="CB231" s="810"/>
      <c r="CC231" s="811"/>
    </row>
    <row r="232" spans="2:81" x14ac:dyDescent="0.25">
      <c r="B232" s="307"/>
      <c r="C232" s="179"/>
      <c r="O232" s="181"/>
      <c r="P232" s="128"/>
      <c r="Q232" s="179"/>
      <c r="R232" s="165" t="s">
        <v>21</v>
      </c>
      <c r="S232" s="179"/>
      <c r="T232" s="165" t="s">
        <v>56</v>
      </c>
      <c r="U232" s="196" t="str">
        <f t="shared" si="86"/>
        <v>-</v>
      </c>
      <c r="V232" s="168" t="str">
        <f t="shared" si="82"/>
        <v>-</v>
      </c>
      <c r="W232" s="168" t="str">
        <f t="shared" si="83"/>
        <v>-</v>
      </c>
      <c r="X232" s="168" t="str">
        <f t="shared" si="84"/>
        <v>-</v>
      </c>
      <c r="Y232" s="168" t="str">
        <f t="shared" si="85"/>
        <v>-</v>
      </c>
      <c r="AD232" s="608" t="str">
        <f t="shared" si="75"/>
        <v>-</v>
      </c>
      <c r="AE232" s="607" t="str">
        <f t="shared" si="76"/>
        <v>-</v>
      </c>
      <c r="AF232" s="196" t="str">
        <f t="shared" si="77"/>
        <v>-</v>
      </c>
      <c r="AG232" s="168" t="str">
        <f t="shared" si="78"/>
        <v>-</v>
      </c>
      <c r="AH232" s="168" t="str">
        <f t="shared" si="79"/>
        <v>-</v>
      </c>
      <c r="AI232" s="168" t="str">
        <f t="shared" si="80"/>
        <v>-</v>
      </c>
      <c r="AJ232" s="168" t="str">
        <f t="shared" si="81"/>
        <v>-</v>
      </c>
      <c r="AM232" s="785"/>
      <c r="AN232" s="785"/>
      <c r="AO232" s="785"/>
      <c r="AP232" s="785"/>
      <c r="AQ232" s="785"/>
      <c r="AR232" s="785"/>
      <c r="AS232" s="785"/>
      <c r="AT232" s="785"/>
      <c r="AV232" s="864"/>
      <c r="AW232" s="865"/>
      <c r="AX232" s="866"/>
      <c r="AY232" s="866"/>
      <c r="AZ232" s="867"/>
      <c r="BB232" s="793">
        <f t="shared" si="71"/>
        <v>0</v>
      </c>
      <c r="BC232" s="791">
        <f t="shared" si="72"/>
        <v>0</v>
      </c>
      <c r="BF232" s="819"/>
      <c r="BH232" s="793">
        <f t="shared" si="73"/>
        <v>0</v>
      </c>
      <c r="BI232" s="807">
        <f t="shared" si="74"/>
        <v>0</v>
      </c>
      <c r="BL232" s="807"/>
      <c r="BQ232" s="791"/>
      <c r="BR232" s="791"/>
      <c r="BS232" s="791"/>
      <c r="BT232" s="791"/>
      <c r="CA232" s="809"/>
      <c r="CB232" s="810"/>
      <c r="CC232" s="811"/>
    </row>
    <row r="233" spans="2:81" x14ac:dyDescent="0.25">
      <c r="B233" s="307"/>
      <c r="C233" s="179"/>
      <c r="O233" s="181"/>
      <c r="P233" s="128"/>
      <c r="Q233" s="179"/>
      <c r="R233" s="165" t="s">
        <v>21</v>
      </c>
      <c r="S233" s="179"/>
      <c r="T233" s="165" t="s">
        <v>56</v>
      </c>
      <c r="U233" s="196" t="str">
        <f t="shared" si="86"/>
        <v>-</v>
      </c>
      <c r="V233" s="168" t="str">
        <f t="shared" si="82"/>
        <v>-</v>
      </c>
      <c r="W233" s="168" t="str">
        <f t="shared" si="83"/>
        <v>-</v>
      </c>
      <c r="X233" s="168" t="str">
        <f t="shared" si="84"/>
        <v>-</v>
      </c>
      <c r="Y233" s="168" t="str">
        <f t="shared" si="85"/>
        <v>-</v>
      </c>
      <c r="AD233" s="608" t="str">
        <f t="shared" si="75"/>
        <v>-</v>
      </c>
      <c r="AE233" s="607" t="str">
        <f t="shared" si="76"/>
        <v>-</v>
      </c>
      <c r="AF233" s="196" t="str">
        <f t="shared" si="77"/>
        <v>-</v>
      </c>
      <c r="AG233" s="168" t="str">
        <f t="shared" si="78"/>
        <v>-</v>
      </c>
      <c r="AH233" s="168" t="str">
        <f t="shared" si="79"/>
        <v>-</v>
      </c>
      <c r="AI233" s="168" t="str">
        <f t="shared" si="80"/>
        <v>-</v>
      </c>
      <c r="AJ233" s="168" t="str">
        <f t="shared" si="81"/>
        <v>-</v>
      </c>
      <c r="AM233" s="785"/>
      <c r="AN233" s="785"/>
      <c r="AO233" s="785"/>
      <c r="AP233" s="785"/>
      <c r="AQ233" s="785"/>
      <c r="AR233" s="785"/>
      <c r="AS233" s="785"/>
      <c r="AT233" s="785"/>
      <c r="AV233" s="864"/>
      <c r="AW233" s="865"/>
      <c r="AX233" s="866"/>
      <c r="AY233" s="866"/>
      <c r="AZ233" s="867"/>
      <c r="BB233" s="793">
        <f t="shared" si="71"/>
        <v>0</v>
      </c>
      <c r="BC233" s="791">
        <f t="shared" si="72"/>
        <v>0</v>
      </c>
      <c r="BF233" s="819"/>
      <c r="BH233" s="793">
        <f t="shared" si="73"/>
        <v>0</v>
      </c>
      <c r="BI233" s="807">
        <f t="shared" si="74"/>
        <v>0</v>
      </c>
      <c r="BL233" s="807"/>
      <c r="BQ233" s="791"/>
      <c r="BR233" s="791"/>
      <c r="BS233" s="791"/>
      <c r="BT233" s="791"/>
      <c r="CA233" s="809"/>
      <c r="CB233" s="810"/>
      <c r="CC233" s="811"/>
    </row>
    <row r="234" spans="2:81" x14ac:dyDescent="0.25">
      <c r="B234" s="307"/>
      <c r="C234" s="179"/>
      <c r="O234" s="181"/>
      <c r="P234" s="128"/>
      <c r="Q234" s="179"/>
      <c r="R234" s="165" t="s">
        <v>21</v>
      </c>
      <c r="S234" s="179"/>
      <c r="T234" s="165" t="s">
        <v>56</v>
      </c>
      <c r="U234" s="196" t="str">
        <f t="shared" si="86"/>
        <v>-</v>
      </c>
      <c r="V234" s="168" t="str">
        <f t="shared" si="82"/>
        <v>-</v>
      </c>
      <c r="W234" s="168" t="str">
        <f t="shared" si="83"/>
        <v>-</v>
      </c>
      <c r="X234" s="168" t="str">
        <f t="shared" si="84"/>
        <v>-</v>
      </c>
      <c r="Y234" s="168" t="str">
        <f t="shared" si="85"/>
        <v>-</v>
      </c>
      <c r="AD234" s="608" t="str">
        <f t="shared" si="75"/>
        <v>-</v>
      </c>
      <c r="AE234" s="607" t="str">
        <f t="shared" si="76"/>
        <v>-</v>
      </c>
      <c r="AF234" s="196" t="str">
        <f t="shared" si="77"/>
        <v>-</v>
      </c>
      <c r="AG234" s="168" t="str">
        <f t="shared" si="78"/>
        <v>-</v>
      </c>
      <c r="AH234" s="168" t="str">
        <f t="shared" si="79"/>
        <v>-</v>
      </c>
      <c r="AI234" s="168" t="str">
        <f t="shared" si="80"/>
        <v>-</v>
      </c>
      <c r="AJ234" s="168" t="str">
        <f t="shared" si="81"/>
        <v>-</v>
      </c>
      <c r="AM234" s="785"/>
      <c r="AN234" s="785"/>
      <c r="AO234" s="785"/>
      <c r="AP234" s="785"/>
      <c r="AQ234" s="785"/>
      <c r="AR234" s="785"/>
      <c r="AS234" s="785"/>
      <c r="AT234" s="785"/>
      <c r="AV234" s="864"/>
      <c r="AW234" s="865"/>
      <c r="AX234" s="866"/>
      <c r="AY234" s="866"/>
      <c r="AZ234" s="867"/>
      <c r="BB234" s="793">
        <f t="shared" si="71"/>
        <v>0</v>
      </c>
      <c r="BC234" s="791">
        <f t="shared" si="72"/>
        <v>0</v>
      </c>
      <c r="BF234" s="819"/>
      <c r="BH234" s="793">
        <f t="shared" si="73"/>
        <v>0</v>
      </c>
      <c r="BI234" s="807">
        <f t="shared" si="74"/>
        <v>0</v>
      </c>
      <c r="BL234" s="807"/>
      <c r="BQ234" s="791"/>
      <c r="BR234" s="791"/>
      <c r="BS234" s="791"/>
      <c r="BT234" s="791"/>
      <c r="CA234" s="809"/>
      <c r="CB234" s="810"/>
      <c r="CC234" s="811"/>
    </row>
    <row r="235" spans="2:81" x14ac:dyDescent="0.25">
      <c r="B235" s="307"/>
      <c r="C235" s="179"/>
      <c r="O235" s="181"/>
      <c r="P235" s="128"/>
      <c r="Q235" s="179"/>
      <c r="R235" s="165" t="s">
        <v>21</v>
      </c>
      <c r="S235" s="179"/>
      <c r="T235" s="165" t="s">
        <v>56</v>
      </c>
      <c r="U235" s="196" t="str">
        <f t="shared" si="86"/>
        <v>-</v>
      </c>
      <c r="V235" s="168" t="str">
        <f t="shared" si="82"/>
        <v>-</v>
      </c>
      <c r="W235" s="168" t="str">
        <f t="shared" si="83"/>
        <v>-</v>
      </c>
      <c r="X235" s="168" t="str">
        <f t="shared" si="84"/>
        <v>-</v>
      </c>
      <c r="Y235" s="168" t="str">
        <f t="shared" si="85"/>
        <v>-</v>
      </c>
      <c r="AD235" s="608" t="str">
        <f t="shared" si="75"/>
        <v>-</v>
      </c>
      <c r="AE235" s="607" t="str">
        <f t="shared" si="76"/>
        <v>-</v>
      </c>
      <c r="AF235" s="196" t="str">
        <f t="shared" si="77"/>
        <v>-</v>
      </c>
      <c r="AG235" s="168" t="str">
        <f t="shared" si="78"/>
        <v>-</v>
      </c>
      <c r="AH235" s="168" t="str">
        <f t="shared" si="79"/>
        <v>-</v>
      </c>
      <c r="AI235" s="168" t="str">
        <f t="shared" si="80"/>
        <v>-</v>
      </c>
      <c r="AJ235" s="168" t="str">
        <f t="shared" si="81"/>
        <v>-</v>
      </c>
      <c r="AM235" s="785"/>
      <c r="AN235" s="785"/>
      <c r="AO235" s="785"/>
      <c r="AP235" s="785"/>
      <c r="AQ235" s="785"/>
      <c r="AR235" s="785"/>
      <c r="AS235" s="785"/>
      <c r="AT235" s="785"/>
      <c r="AV235" s="864"/>
      <c r="AW235" s="865"/>
      <c r="AX235" s="866"/>
      <c r="AY235" s="866"/>
      <c r="AZ235" s="867"/>
      <c r="BB235" s="793">
        <f t="shared" si="71"/>
        <v>0</v>
      </c>
      <c r="BC235" s="791">
        <f t="shared" si="72"/>
        <v>0</v>
      </c>
      <c r="BF235" s="819"/>
      <c r="BH235" s="793">
        <f t="shared" si="73"/>
        <v>0</v>
      </c>
      <c r="BI235" s="807">
        <f t="shared" si="74"/>
        <v>0</v>
      </c>
      <c r="BL235" s="807"/>
      <c r="BQ235" s="791"/>
      <c r="BR235" s="791"/>
      <c r="BS235" s="791"/>
      <c r="BT235" s="791"/>
      <c r="CA235" s="809"/>
      <c r="CB235" s="810"/>
      <c r="CC235" s="811"/>
    </row>
    <row r="236" spans="2:81" x14ac:dyDescent="0.25">
      <c r="B236" s="307"/>
      <c r="C236" s="179"/>
      <c r="O236" s="181"/>
      <c r="P236" s="128"/>
      <c r="Q236" s="179"/>
      <c r="R236" s="165" t="s">
        <v>21</v>
      </c>
      <c r="S236" s="179"/>
      <c r="T236" s="165" t="s">
        <v>56</v>
      </c>
      <c r="U236" s="196" t="str">
        <f t="shared" si="86"/>
        <v>-</v>
      </c>
      <c r="V236" s="168" t="str">
        <f t="shared" si="82"/>
        <v>-</v>
      </c>
      <c r="W236" s="168" t="str">
        <f t="shared" si="83"/>
        <v>-</v>
      </c>
      <c r="X236" s="168" t="str">
        <f t="shared" si="84"/>
        <v>-</v>
      </c>
      <c r="Y236" s="168" t="str">
        <f t="shared" si="85"/>
        <v>-</v>
      </c>
      <c r="AD236" s="608" t="str">
        <f t="shared" si="75"/>
        <v>-</v>
      </c>
      <c r="AE236" s="607" t="str">
        <f t="shared" si="76"/>
        <v>-</v>
      </c>
      <c r="AF236" s="196" t="str">
        <f t="shared" si="77"/>
        <v>-</v>
      </c>
      <c r="AG236" s="168" t="str">
        <f t="shared" si="78"/>
        <v>-</v>
      </c>
      <c r="AH236" s="168" t="str">
        <f t="shared" si="79"/>
        <v>-</v>
      </c>
      <c r="AI236" s="168" t="str">
        <f t="shared" si="80"/>
        <v>-</v>
      </c>
      <c r="AJ236" s="168" t="str">
        <f t="shared" si="81"/>
        <v>-</v>
      </c>
      <c r="AM236" s="785"/>
      <c r="AN236" s="785"/>
      <c r="AO236" s="785"/>
      <c r="AP236" s="785"/>
      <c r="AQ236" s="785"/>
      <c r="AR236" s="785"/>
      <c r="AS236" s="785"/>
      <c r="AT236" s="785"/>
      <c r="AV236" s="864"/>
      <c r="AW236" s="865"/>
      <c r="AX236" s="866"/>
      <c r="AY236" s="866"/>
      <c r="AZ236" s="867"/>
      <c r="BB236" s="793">
        <f t="shared" si="71"/>
        <v>0</v>
      </c>
      <c r="BC236" s="791">
        <f t="shared" si="72"/>
        <v>0</v>
      </c>
      <c r="BF236" s="819"/>
      <c r="BH236" s="793">
        <f t="shared" si="73"/>
        <v>0</v>
      </c>
      <c r="BI236" s="807">
        <f t="shared" si="74"/>
        <v>0</v>
      </c>
      <c r="BL236" s="807"/>
      <c r="BQ236" s="791"/>
      <c r="BR236" s="791"/>
      <c r="BS236" s="791"/>
      <c r="BT236" s="791"/>
      <c r="CA236" s="809"/>
      <c r="CB236" s="810"/>
      <c r="CC236" s="811"/>
    </row>
    <row r="237" spans="2:81" x14ac:dyDescent="0.25">
      <c r="B237" s="307"/>
      <c r="C237" s="179"/>
      <c r="O237" s="181"/>
      <c r="P237" s="128"/>
      <c r="Q237" s="179"/>
      <c r="R237" s="165" t="s">
        <v>21</v>
      </c>
      <c r="S237" s="179"/>
      <c r="T237" s="165" t="s">
        <v>56</v>
      </c>
      <c r="U237" s="196" t="str">
        <f t="shared" si="86"/>
        <v>-</v>
      </c>
      <c r="V237" s="168" t="str">
        <f t="shared" si="82"/>
        <v>-</v>
      </c>
      <c r="W237" s="168" t="str">
        <f t="shared" si="83"/>
        <v>-</v>
      </c>
      <c r="X237" s="168" t="str">
        <f t="shared" si="84"/>
        <v>-</v>
      </c>
      <c r="Y237" s="168" t="str">
        <f t="shared" si="85"/>
        <v>-</v>
      </c>
      <c r="AD237" s="608" t="str">
        <f t="shared" si="75"/>
        <v>-</v>
      </c>
      <c r="AE237" s="607" t="str">
        <f t="shared" si="76"/>
        <v>-</v>
      </c>
      <c r="AF237" s="196" t="str">
        <f t="shared" si="77"/>
        <v>-</v>
      </c>
      <c r="AG237" s="168" t="str">
        <f t="shared" si="78"/>
        <v>-</v>
      </c>
      <c r="AH237" s="168" t="str">
        <f t="shared" si="79"/>
        <v>-</v>
      </c>
      <c r="AI237" s="168" t="str">
        <f t="shared" si="80"/>
        <v>-</v>
      </c>
      <c r="AJ237" s="168" t="str">
        <f t="shared" si="81"/>
        <v>-</v>
      </c>
      <c r="AM237" s="785"/>
      <c r="AN237" s="785"/>
      <c r="AO237" s="785"/>
      <c r="AP237" s="785"/>
      <c r="AQ237" s="785"/>
      <c r="AR237" s="785"/>
      <c r="AS237" s="785"/>
      <c r="AT237" s="785"/>
      <c r="AV237" s="864"/>
      <c r="AW237" s="865"/>
      <c r="AX237" s="866"/>
      <c r="AY237" s="866"/>
      <c r="AZ237" s="867"/>
      <c r="BB237" s="793">
        <f t="shared" si="71"/>
        <v>0</v>
      </c>
      <c r="BC237" s="791">
        <f t="shared" si="72"/>
        <v>0</v>
      </c>
      <c r="BF237" s="819"/>
      <c r="BH237" s="793">
        <f t="shared" si="73"/>
        <v>0</v>
      </c>
      <c r="BI237" s="807">
        <f t="shared" si="74"/>
        <v>0</v>
      </c>
      <c r="BL237" s="807"/>
      <c r="BQ237" s="791"/>
      <c r="BR237" s="791"/>
      <c r="BS237" s="791"/>
      <c r="BT237" s="791"/>
      <c r="CA237" s="809"/>
      <c r="CB237" s="810"/>
      <c r="CC237" s="811"/>
    </row>
    <row r="238" spans="2:81" x14ac:dyDescent="0.25">
      <c r="B238" s="307"/>
      <c r="C238" s="179"/>
      <c r="O238" s="181"/>
      <c r="P238" s="128"/>
      <c r="Q238" s="179"/>
      <c r="R238" s="165" t="s">
        <v>21</v>
      </c>
      <c r="S238" s="179"/>
      <c r="T238" s="165" t="s">
        <v>56</v>
      </c>
      <c r="U238" s="196" t="str">
        <f t="shared" si="86"/>
        <v>-</v>
      </c>
      <c r="V238" s="168" t="str">
        <f t="shared" si="82"/>
        <v>-</v>
      </c>
      <c r="W238" s="168" t="str">
        <f t="shared" si="83"/>
        <v>-</v>
      </c>
      <c r="X238" s="168" t="str">
        <f t="shared" si="84"/>
        <v>-</v>
      </c>
      <c r="Y238" s="168" t="str">
        <f t="shared" si="85"/>
        <v>-</v>
      </c>
      <c r="AD238" s="608" t="str">
        <f t="shared" si="75"/>
        <v>-</v>
      </c>
      <c r="AE238" s="607" t="str">
        <f t="shared" si="76"/>
        <v>-</v>
      </c>
      <c r="AF238" s="196" t="str">
        <f t="shared" si="77"/>
        <v>-</v>
      </c>
      <c r="AG238" s="168" t="str">
        <f t="shared" si="78"/>
        <v>-</v>
      </c>
      <c r="AH238" s="168" t="str">
        <f t="shared" si="79"/>
        <v>-</v>
      </c>
      <c r="AI238" s="168" t="str">
        <f t="shared" si="80"/>
        <v>-</v>
      </c>
      <c r="AJ238" s="168" t="str">
        <f t="shared" si="81"/>
        <v>-</v>
      </c>
      <c r="AM238" s="785"/>
      <c r="AN238" s="785"/>
      <c r="AO238" s="785"/>
      <c r="AP238" s="785"/>
      <c r="AQ238" s="785"/>
      <c r="AR238" s="785"/>
      <c r="AS238" s="785"/>
      <c r="AT238" s="785"/>
      <c r="AV238" s="864"/>
      <c r="AW238" s="865"/>
      <c r="AX238" s="866"/>
      <c r="AY238" s="866"/>
      <c r="AZ238" s="867"/>
      <c r="BB238" s="793">
        <f t="shared" si="71"/>
        <v>0</v>
      </c>
      <c r="BC238" s="791">
        <f t="shared" si="72"/>
        <v>0</v>
      </c>
      <c r="BF238" s="819"/>
      <c r="BH238" s="793">
        <f t="shared" si="73"/>
        <v>0</v>
      </c>
      <c r="BI238" s="807">
        <f t="shared" si="74"/>
        <v>0</v>
      </c>
      <c r="BL238" s="807"/>
      <c r="BQ238" s="791"/>
      <c r="BR238" s="791"/>
      <c r="BS238" s="791"/>
      <c r="BT238" s="791"/>
      <c r="CA238" s="809"/>
      <c r="CB238" s="810"/>
      <c r="CC238" s="811"/>
    </row>
    <row r="239" spans="2:81" x14ac:dyDescent="0.25">
      <c r="B239" s="307"/>
      <c r="C239" s="179"/>
      <c r="O239" s="181"/>
      <c r="P239" s="128"/>
      <c r="Q239" s="179"/>
      <c r="R239" s="165" t="s">
        <v>21</v>
      </c>
      <c r="S239" s="179"/>
      <c r="T239" s="165" t="s">
        <v>56</v>
      </c>
      <c r="U239" s="196" t="str">
        <f t="shared" si="86"/>
        <v>-</v>
      </c>
      <c r="V239" s="168" t="str">
        <f t="shared" si="82"/>
        <v>-</v>
      </c>
      <c r="W239" s="168" t="str">
        <f t="shared" si="83"/>
        <v>-</v>
      </c>
      <c r="X239" s="168" t="str">
        <f t="shared" si="84"/>
        <v>-</v>
      </c>
      <c r="Y239" s="168" t="str">
        <f t="shared" si="85"/>
        <v>-</v>
      </c>
      <c r="AD239" s="608" t="str">
        <f t="shared" si="75"/>
        <v>-</v>
      </c>
      <c r="AE239" s="607" t="str">
        <f t="shared" si="76"/>
        <v>-</v>
      </c>
      <c r="AF239" s="196" t="str">
        <f t="shared" si="77"/>
        <v>-</v>
      </c>
      <c r="AG239" s="168" t="str">
        <f t="shared" si="78"/>
        <v>-</v>
      </c>
      <c r="AH239" s="168" t="str">
        <f t="shared" si="79"/>
        <v>-</v>
      </c>
      <c r="AI239" s="168" t="str">
        <f t="shared" si="80"/>
        <v>-</v>
      </c>
      <c r="AJ239" s="168" t="str">
        <f t="shared" si="81"/>
        <v>-</v>
      </c>
      <c r="AM239" s="785"/>
      <c r="AN239" s="785"/>
      <c r="AO239" s="785"/>
      <c r="AP239" s="785"/>
      <c r="AQ239" s="785"/>
      <c r="AR239" s="785"/>
      <c r="AS239" s="785"/>
      <c r="AT239" s="785"/>
      <c r="AV239" s="864"/>
      <c r="AW239" s="865"/>
      <c r="AX239" s="866"/>
      <c r="AY239" s="866"/>
      <c r="AZ239" s="867"/>
      <c r="BB239" s="793">
        <f t="shared" si="71"/>
        <v>0</v>
      </c>
      <c r="BC239" s="791">
        <f t="shared" si="72"/>
        <v>0</v>
      </c>
      <c r="BF239" s="819"/>
      <c r="BH239" s="793">
        <f t="shared" si="73"/>
        <v>0</v>
      </c>
      <c r="BI239" s="807">
        <f t="shared" si="74"/>
        <v>0</v>
      </c>
      <c r="BL239" s="807"/>
      <c r="BQ239" s="791"/>
      <c r="BR239" s="791"/>
      <c r="BS239" s="791"/>
      <c r="BT239" s="791"/>
      <c r="CA239" s="809"/>
      <c r="CB239" s="810"/>
      <c r="CC239" s="811"/>
    </row>
    <row r="240" spans="2:81" x14ac:dyDescent="0.25">
      <c r="B240" s="307"/>
      <c r="C240" s="179"/>
      <c r="O240" s="181"/>
      <c r="P240" s="128"/>
      <c r="Q240" s="179"/>
      <c r="R240" s="165" t="s">
        <v>21</v>
      </c>
      <c r="S240" s="179"/>
      <c r="T240" s="165" t="s">
        <v>56</v>
      </c>
      <c r="U240" s="196" t="str">
        <f t="shared" si="86"/>
        <v>-</v>
      </c>
      <c r="V240" s="168" t="str">
        <f t="shared" si="82"/>
        <v>-</v>
      </c>
      <c r="W240" s="168" t="str">
        <f t="shared" si="83"/>
        <v>-</v>
      </c>
      <c r="X240" s="168" t="str">
        <f t="shared" si="84"/>
        <v>-</v>
      </c>
      <c r="Y240" s="168" t="str">
        <f t="shared" si="85"/>
        <v>-</v>
      </c>
      <c r="AD240" s="608" t="str">
        <f t="shared" si="75"/>
        <v>-</v>
      </c>
      <c r="AE240" s="607" t="str">
        <f t="shared" si="76"/>
        <v>-</v>
      </c>
      <c r="AF240" s="196" t="str">
        <f t="shared" si="77"/>
        <v>-</v>
      </c>
      <c r="AG240" s="168" t="str">
        <f t="shared" si="78"/>
        <v>-</v>
      </c>
      <c r="AH240" s="168" t="str">
        <f t="shared" si="79"/>
        <v>-</v>
      </c>
      <c r="AI240" s="168" t="str">
        <f t="shared" si="80"/>
        <v>-</v>
      </c>
      <c r="AJ240" s="168" t="str">
        <f t="shared" si="81"/>
        <v>-</v>
      </c>
      <c r="AM240" s="785"/>
      <c r="AN240" s="785"/>
      <c r="AO240" s="785"/>
      <c r="AP240" s="785"/>
      <c r="AQ240" s="785"/>
      <c r="AR240" s="785"/>
      <c r="AS240" s="785"/>
      <c r="AT240" s="785"/>
      <c r="AV240" s="864"/>
      <c r="AW240" s="865"/>
      <c r="AX240" s="866"/>
      <c r="AY240" s="866"/>
      <c r="AZ240" s="867"/>
      <c r="BB240" s="793">
        <f t="shared" si="71"/>
        <v>0</v>
      </c>
      <c r="BC240" s="791">
        <f t="shared" si="72"/>
        <v>0</v>
      </c>
      <c r="BF240" s="819"/>
      <c r="BH240" s="793">
        <f t="shared" si="73"/>
        <v>0</v>
      </c>
      <c r="BI240" s="807">
        <f t="shared" si="74"/>
        <v>0</v>
      </c>
      <c r="BL240" s="807"/>
      <c r="BQ240" s="791"/>
      <c r="BR240" s="791"/>
      <c r="BS240" s="791"/>
      <c r="BT240" s="791"/>
      <c r="CA240" s="809"/>
      <c r="CB240" s="810"/>
      <c r="CC240" s="811"/>
    </row>
    <row r="241" spans="2:81" x14ac:dyDescent="0.25">
      <c r="B241" s="307"/>
      <c r="C241" s="179"/>
      <c r="O241" s="181"/>
      <c r="P241" s="128"/>
      <c r="Q241" s="179"/>
      <c r="R241" s="165" t="s">
        <v>21</v>
      </c>
      <c r="S241" s="179"/>
      <c r="T241" s="165" t="s">
        <v>56</v>
      </c>
      <c r="U241" s="196" t="str">
        <f t="shared" si="86"/>
        <v>-</v>
      </c>
      <c r="V241" s="168" t="str">
        <f t="shared" si="82"/>
        <v>-</v>
      </c>
      <c r="W241" s="168" t="str">
        <f t="shared" si="83"/>
        <v>-</v>
      </c>
      <c r="X241" s="168" t="str">
        <f t="shared" si="84"/>
        <v>-</v>
      </c>
      <c r="Y241" s="168" t="str">
        <f t="shared" si="85"/>
        <v>-</v>
      </c>
      <c r="AD241" s="608" t="str">
        <f t="shared" si="75"/>
        <v>-</v>
      </c>
      <c r="AE241" s="607" t="str">
        <f t="shared" si="76"/>
        <v>-</v>
      </c>
      <c r="AF241" s="196" t="str">
        <f t="shared" si="77"/>
        <v>-</v>
      </c>
      <c r="AG241" s="168" t="str">
        <f t="shared" si="78"/>
        <v>-</v>
      </c>
      <c r="AH241" s="168" t="str">
        <f t="shared" si="79"/>
        <v>-</v>
      </c>
      <c r="AI241" s="168" t="str">
        <f t="shared" si="80"/>
        <v>-</v>
      </c>
      <c r="AJ241" s="168" t="str">
        <f t="shared" si="81"/>
        <v>-</v>
      </c>
      <c r="AM241" s="785"/>
      <c r="AN241" s="785"/>
      <c r="AO241" s="785"/>
      <c r="AP241" s="785"/>
      <c r="AQ241" s="785"/>
      <c r="AR241" s="785"/>
      <c r="AS241" s="785"/>
      <c r="AT241" s="785"/>
      <c r="AV241" s="864"/>
      <c r="AW241" s="865"/>
      <c r="AX241" s="866"/>
      <c r="AY241" s="866"/>
      <c r="AZ241" s="867"/>
      <c r="BB241" s="793">
        <f t="shared" si="71"/>
        <v>0</v>
      </c>
      <c r="BC241" s="791">
        <f t="shared" si="72"/>
        <v>0</v>
      </c>
      <c r="BF241" s="819"/>
      <c r="BH241" s="793">
        <f t="shared" si="73"/>
        <v>0</v>
      </c>
      <c r="BI241" s="807">
        <f t="shared" si="74"/>
        <v>0</v>
      </c>
      <c r="BL241" s="807"/>
      <c r="BQ241" s="791"/>
      <c r="BR241" s="791"/>
      <c r="BS241" s="791"/>
      <c r="BT241" s="791"/>
      <c r="CA241" s="809"/>
      <c r="CB241" s="810"/>
      <c r="CC241" s="811"/>
    </row>
    <row r="242" spans="2:81" x14ac:dyDescent="0.25">
      <c r="B242" s="307"/>
      <c r="C242" s="179"/>
      <c r="O242" s="181"/>
      <c r="P242" s="128"/>
      <c r="Q242" s="179"/>
      <c r="R242" s="165" t="s">
        <v>21</v>
      </c>
      <c r="S242" s="179"/>
      <c r="T242" s="165" t="s">
        <v>56</v>
      </c>
      <c r="U242" s="196" t="str">
        <f t="shared" si="86"/>
        <v>-</v>
      </c>
      <c r="V242" s="168" t="str">
        <f t="shared" si="82"/>
        <v>-</v>
      </c>
      <c r="W242" s="168" t="str">
        <f t="shared" si="83"/>
        <v>-</v>
      </c>
      <c r="X242" s="168" t="str">
        <f t="shared" si="84"/>
        <v>-</v>
      </c>
      <c r="Y242" s="168" t="str">
        <f t="shared" si="85"/>
        <v>-</v>
      </c>
      <c r="AD242" s="608" t="str">
        <f t="shared" si="75"/>
        <v>-</v>
      </c>
      <c r="AE242" s="607" t="str">
        <f t="shared" si="76"/>
        <v>-</v>
      </c>
      <c r="AF242" s="196" t="str">
        <f t="shared" si="77"/>
        <v>-</v>
      </c>
      <c r="AG242" s="168" t="str">
        <f t="shared" si="78"/>
        <v>-</v>
      </c>
      <c r="AH242" s="168" t="str">
        <f t="shared" si="79"/>
        <v>-</v>
      </c>
      <c r="AI242" s="168" t="str">
        <f t="shared" si="80"/>
        <v>-</v>
      </c>
      <c r="AJ242" s="168" t="str">
        <f t="shared" si="81"/>
        <v>-</v>
      </c>
      <c r="AM242" s="785"/>
      <c r="AN242" s="785"/>
      <c r="AO242" s="785"/>
      <c r="AP242" s="785"/>
      <c r="AQ242" s="785"/>
      <c r="AR242" s="785"/>
      <c r="AS242" s="785"/>
      <c r="AT242" s="785"/>
      <c r="AV242" s="865"/>
      <c r="AW242" s="865"/>
      <c r="AX242" s="866"/>
      <c r="AY242" s="866"/>
      <c r="AZ242" s="867"/>
      <c r="BB242" s="793">
        <f t="shared" si="71"/>
        <v>0</v>
      </c>
      <c r="BC242" s="791">
        <f t="shared" si="72"/>
        <v>0</v>
      </c>
      <c r="BF242" s="819"/>
      <c r="BH242" s="793">
        <f t="shared" si="73"/>
        <v>0</v>
      </c>
      <c r="BI242" s="807">
        <f t="shared" si="74"/>
        <v>0</v>
      </c>
      <c r="BL242" s="807"/>
      <c r="BQ242" s="791"/>
      <c r="BR242" s="791"/>
      <c r="BS242" s="791"/>
      <c r="BT242" s="791"/>
      <c r="CA242" s="809"/>
      <c r="CB242" s="810"/>
      <c r="CC242" s="811"/>
    </row>
    <row r="243" spans="2:81" x14ac:dyDescent="0.25">
      <c r="B243" s="307"/>
      <c r="C243" s="179"/>
      <c r="O243" s="181"/>
      <c r="P243" s="128"/>
      <c r="Q243" s="179"/>
      <c r="R243" s="165" t="s">
        <v>21</v>
      </c>
      <c r="S243" s="179"/>
      <c r="T243" s="165" t="s">
        <v>56</v>
      </c>
      <c r="U243" s="196" t="str">
        <f t="shared" si="86"/>
        <v>-</v>
      </c>
      <c r="V243" s="168" t="str">
        <f t="shared" si="82"/>
        <v>-</v>
      </c>
      <c r="W243" s="168" t="str">
        <f t="shared" si="83"/>
        <v>-</v>
      </c>
      <c r="X243" s="168" t="str">
        <f t="shared" si="84"/>
        <v>-</v>
      </c>
      <c r="Y243" s="168" t="str">
        <f t="shared" si="85"/>
        <v>-</v>
      </c>
      <c r="AD243" s="608" t="str">
        <f t="shared" si="75"/>
        <v>-</v>
      </c>
      <c r="AE243" s="607" t="str">
        <f t="shared" si="76"/>
        <v>-</v>
      </c>
      <c r="AF243" s="196" t="str">
        <f t="shared" si="77"/>
        <v>-</v>
      </c>
      <c r="AG243" s="168" t="str">
        <f t="shared" si="78"/>
        <v>-</v>
      </c>
      <c r="AH243" s="168" t="str">
        <f t="shared" si="79"/>
        <v>-</v>
      </c>
      <c r="AI243" s="168" t="str">
        <f t="shared" si="80"/>
        <v>-</v>
      </c>
      <c r="AJ243" s="168" t="str">
        <f t="shared" si="81"/>
        <v>-</v>
      </c>
      <c r="AM243" s="785"/>
      <c r="AN243" s="785"/>
      <c r="AO243" s="785"/>
      <c r="AP243" s="785"/>
      <c r="AQ243" s="785"/>
      <c r="AR243" s="785"/>
      <c r="AS243" s="785"/>
      <c r="AT243" s="785"/>
      <c r="AV243" s="865"/>
      <c r="AW243" s="865"/>
      <c r="AX243" s="866"/>
      <c r="AY243" s="866"/>
      <c r="AZ243" s="867"/>
      <c r="BB243" s="793">
        <f t="shared" si="71"/>
        <v>0</v>
      </c>
      <c r="BC243" s="791">
        <f t="shared" si="72"/>
        <v>0</v>
      </c>
      <c r="BF243" s="819"/>
      <c r="BH243" s="793">
        <f t="shared" si="73"/>
        <v>0</v>
      </c>
      <c r="BI243" s="807">
        <f t="shared" si="74"/>
        <v>0</v>
      </c>
      <c r="BL243" s="807"/>
      <c r="BQ243" s="791"/>
      <c r="BR243" s="791"/>
      <c r="BS243" s="791"/>
      <c r="BT243" s="791"/>
      <c r="CA243" s="809"/>
      <c r="CB243" s="810"/>
      <c r="CC243" s="811"/>
    </row>
    <row r="244" spans="2:81" x14ac:dyDescent="0.25">
      <c r="B244" s="307"/>
      <c r="C244" s="179"/>
      <c r="O244" s="181"/>
      <c r="P244" s="128"/>
      <c r="Q244" s="179"/>
      <c r="R244" s="165" t="s">
        <v>21</v>
      </c>
      <c r="S244" s="179"/>
      <c r="T244" s="165" t="s">
        <v>56</v>
      </c>
      <c r="U244" s="196" t="str">
        <f t="shared" si="86"/>
        <v>-</v>
      </c>
      <c r="V244" s="168" t="str">
        <f t="shared" si="82"/>
        <v>-</v>
      </c>
      <c r="W244" s="168" t="str">
        <f t="shared" si="83"/>
        <v>-</v>
      </c>
      <c r="X244" s="168" t="str">
        <f t="shared" si="84"/>
        <v>-</v>
      </c>
      <c r="Y244" s="168" t="str">
        <f t="shared" si="85"/>
        <v>-</v>
      </c>
      <c r="AD244" s="608" t="str">
        <f t="shared" si="75"/>
        <v>-</v>
      </c>
      <c r="AE244" s="607" t="str">
        <f t="shared" si="76"/>
        <v>-</v>
      </c>
      <c r="AF244" s="196" t="str">
        <f t="shared" si="77"/>
        <v>-</v>
      </c>
      <c r="AG244" s="168" t="str">
        <f t="shared" si="78"/>
        <v>-</v>
      </c>
      <c r="AH244" s="168" t="str">
        <f t="shared" si="79"/>
        <v>-</v>
      </c>
      <c r="AI244" s="168" t="str">
        <f t="shared" si="80"/>
        <v>-</v>
      </c>
      <c r="AJ244" s="168" t="str">
        <f t="shared" si="81"/>
        <v>-</v>
      </c>
      <c r="AM244" s="785"/>
      <c r="AN244" s="785"/>
      <c r="AO244" s="785"/>
      <c r="AP244" s="785"/>
      <c r="AQ244" s="785"/>
      <c r="AR244" s="785"/>
      <c r="AS244" s="785"/>
      <c r="AT244" s="785"/>
      <c r="AV244" s="865"/>
      <c r="AW244" s="865"/>
      <c r="AX244" s="866"/>
      <c r="AY244" s="866"/>
      <c r="AZ244" s="867"/>
      <c r="BB244" s="793">
        <f t="shared" si="71"/>
        <v>0</v>
      </c>
      <c r="BC244" s="791">
        <f t="shared" si="72"/>
        <v>0</v>
      </c>
      <c r="BF244" s="819"/>
      <c r="BH244" s="793">
        <f t="shared" si="73"/>
        <v>0</v>
      </c>
      <c r="BI244" s="807">
        <f t="shared" si="74"/>
        <v>0</v>
      </c>
      <c r="BL244" s="807"/>
      <c r="BQ244" s="791"/>
      <c r="BR244" s="791"/>
      <c r="BS244" s="791"/>
      <c r="BT244" s="791"/>
      <c r="CA244" s="809"/>
      <c r="CB244" s="810"/>
      <c r="CC244" s="811"/>
    </row>
    <row r="245" spans="2:81" x14ac:dyDescent="0.25">
      <c r="B245" s="307"/>
      <c r="C245" s="179"/>
      <c r="O245" s="181"/>
      <c r="P245" s="128"/>
      <c r="Q245" s="179"/>
      <c r="R245" s="165" t="s">
        <v>21</v>
      </c>
      <c r="S245" s="179"/>
      <c r="T245" s="165" t="s">
        <v>56</v>
      </c>
      <c r="U245" s="196" t="str">
        <f t="shared" si="86"/>
        <v>-</v>
      </c>
      <c r="V245" s="168" t="str">
        <f t="shared" si="82"/>
        <v>-</v>
      </c>
      <c r="W245" s="168" t="str">
        <f t="shared" si="83"/>
        <v>-</v>
      </c>
      <c r="X245" s="168" t="str">
        <f t="shared" si="84"/>
        <v>-</v>
      </c>
      <c r="Y245" s="168" t="str">
        <f t="shared" si="85"/>
        <v>-</v>
      </c>
      <c r="AD245" s="608" t="str">
        <f t="shared" si="75"/>
        <v>-</v>
      </c>
      <c r="AE245" s="607" t="str">
        <f t="shared" si="76"/>
        <v>-</v>
      </c>
      <c r="AF245" s="196" t="str">
        <f t="shared" si="77"/>
        <v>-</v>
      </c>
      <c r="AG245" s="168" t="str">
        <f t="shared" si="78"/>
        <v>-</v>
      </c>
      <c r="AH245" s="168" t="str">
        <f t="shared" si="79"/>
        <v>-</v>
      </c>
      <c r="AI245" s="168" t="str">
        <f t="shared" si="80"/>
        <v>-</v>
      </c>
      <c r="AJ245" s="168" t="str">
        <f t="shared" si="81"/>
        <v>-</v>
      </c>
      <c r="AM245" s="785"/>
      <c r="AN245" s="785"/>
      <c r="AO245" s="785"/>
      <c r="AP245" s="785"/>
      <c r="AQ245" s="785"/>
      <c r="AR245" s="785"/>
      <c r="AS245" s="785"/>
      <c r="AT245" s="785"/>
      <c r="AV245" s="865"/>
      <c r="AW245" s="865"/>
      <c r="AX245" s="866"/>
      <c r="AY245" s="866"/>
      <c r="AZ245" s="867"/>
      <c r="BB245" s="793">
        <f t="shared" si="71"/>
        <v>0</v>
      </c>
      <c r="BC245" s="791">
        <f t="shared" si="72"/>
        <v>0</v>
      </c>
      <c r="BF245" s="819"/>
      <c r="BH245" s="793">
        <f t="shared" si="73"/>
        <v>0</v>
      </c>
      <c r="BI245" s="807">
        <f t="shared" si="74"/>
        <v>0</v>
      </c>
      <c r="BL245" s="807"/>
      <c r="BQ245" s="791"/>
      <c r="BR245" s="791"/>
      <c r="BS245" s="791"/>
      <c r="BT245" s="791"/>
      <c r="CA245" s="809"/>
      <c r="CB245" s="810"/>
      <c r="CC245" s="811"/>
    </row>
    <row r="246" spans="2:81" x14ac:dyDescent="0.25">
      <c r="B246" s="307"/>
      <c r="C246" s="179"/>
      <c r="O246" s="181"/>
      <c r="P246" s="128"/>
      <c r="Q246" s="179"/>
      <c r="R246" s="165" t="s">
        <v>21</v>
      </c>
      <c r="S246" s="179"/>
      <c r="T246" s="165" t="s">
        <v>56</v>
      </c>
      <c r="U246" s="196" t="str">
        <f t="shared" si="86"/>
        <v>-</v>
      </c>
      <c r="V246" s="168" t="str">
        <f t="shared" si="82"/>
        <v>-</v>
      </c>
      <c r="W246" s="168" t="str">
        <f t="shared" si="83"/>
        <v>-</v>
      </c>
      <c r="X246" s="168" t="str">
        <f t="shared" si="84"/>
        <v>-</v>
      </c>
      <c r="Y246" s="168" t="str">
        <f t="shared" si="85"/>
        <v>-</v>
      </c>
      <c r="AD246" s="608" t="str">
        <f t="shared" si="75"/>
        <v>-</v>
      </c>
      <c r="AE246" s="607" t="str">
        <f t="shared" si="76"/>
        <v>-</v>
      </c>
      <c r="AF246" s="196" t="str">
        <f t="shared" si="77"/>
        <v>-</v>
      </c>
      <c r="AG246" s="168" t="str">
        <f t="shared" si="78"/>
        <v>-</v>
      </c>
      <c r="AH246" s="168" t="str">
        <f t="shared" si="79"/>
        <v>-</v>
      </c>
      <c r="AI246" s="168" t="str">
        <f t="shared" si="80"/>
        <v>-</v>
      </c>
      <c r="AJ246" s="168" t="str">
        <f t="shared" si="81"/>
        <v>-</v>
      </c>
      <c r="AM246" s="785"/>
      <c r="AN246" s="785"/>
      <c r="AO246" s="785"/>
      <c r="AP246" s="785"/>
      <c r="AQ246" s="785"/>
      <c r="AR246" s="785"/>
      <c r="AS246" s="785"/>
      <c r="AT246" s="785"/>
      <c r="AV246" s="865"/>
      <c r="AW246" s="865"/>
      <c r="AX246" s="866"/>
      <c r="AY246" s="866"/>
      <c r="AZ246" s="867"/>
      <c r="BB246" s="793">
        <f t="shared" si="71"/>
        <v>0</v>
      </c>
      <c r="BC246" s="791">
        <f t="shared" si="72"/>
        <v>0</v>
      </c>
      <c r="BF246" s="819"/>
      <c r="BH246" s="793">
        <f t="shared" si="73"/>
        <v>0</v>
      </c>
      <c r="BI246" s="807">
        <f t="shared" si="74"/>
        <v>0</v>
      </c>
      <c r="BL246" s="807"/>
      <c r="BQ246" s="791"/>
      <c r="BR246" s="791"/>
      <c r="BS246" s="791"/>
      <c r="BT246" s="791"/>
      <c r="CA246" s="809"/>
      <c r="CB246" s="810"/>
      <c r="CC246" s="811"/>
    </row>
    <row r="247" spans="2:81" x14ac:dyDescent="0.25">
      <c r="B247" s="307"/>
      <c r="C247" s="179"/>
      <c r="O247" s="181"/>
      <c r="P247" s="128"/>
      <c r="Q247" s="179"/>
      <c r="R247" s="165" t="s">
        <v>21</v>
      </c>
      <c r="S247" s="179"/>
      <c r="T247" s="165" t="s">
        <v>56</v>
      </c>
      <c r="U247" s="196" t="str">
        <f t="shared" si="86"/>
        <v>-</v>
      </c>
      <c r="V247" s="168" t="str">
        <f t="shared" si="82"/>
        <v>-</v>
      </c>
      <c r="W247" s="168" t="str">
        <f t="shared" si="83"/>
        <v>-</v>
      </c>
      <c r="X247" s="168" t="str">
        <f t="shared" si="84"/>
        <v>-</v>
      </c>
      <c r="Y247" s="168" t="str">
        <f t="shared" si="85"/>
        <v>-</v>
      </c>
      <c r="AD247" s="608" t="str">
        <f t="shared" si="75"/>
        <v>-</v>
      </c>
      <c r="AE247" s="607" t="str">
        <f t="shared" si="76"/>
        <v>-</v>
      </c>
      <c r="AF247" s="196" t="str">
        <f t="shared" si="77"/>
        <v>-</v>
      </c>
      <c r="AG247" s="168" t="str">
        <f t="shared" si="78"/>
        <v>-</v>
      </c>
      <c r="AH247" s="168" t="str">
        <f t="shared" si="79"/>
        <v>-</v>
      </c>
      <c r="AI247" s="168" t="str">
        <f t="shared" si="80"/>
        <v>-</v>
      </c>
      <c r="AJ247" s="168" t="str">
        <f t="shared" si="81"/>
        <v>-</v>
      </c>
      <c r="AM247" s="785"/>
      <c r="AN247" s="785"/>
      <c r="AO247" s="785"/>
      <c r="AP247" s="785"/>
      <c r="AQ247" s="785"/>
      <c r="AR247" s="785"/>
      <c r="AS247" s="785"/>
      <c r="AT247" s="785"/>
      <c r="AV247" s="865"/>
      <c r="AW247" s="865"/>
      <c r="AX247" s="866"/>
      <c r="AY247" s="866"/>
      <c r="AZ247" s="867"/>
      <c r="BB247" s="793">
        <f t="shared" si="71"/>
        <v>0</v>
      </c>
      <c r="BC247" s="791">
        <f t="shared" si="72"/>
        <v>0</v>
      </c>
      <c r="BF247" s="819"/>
      <c r="BH247" s="793">
        <f t="shared" si="73"/>
        <v>0</v>
      </c>
      <c r="BI247" s="807">
        <f t="shared" si="74"/>
        <v>0</v>
      </c>
      <c r="BL247" s="807"/>
      <c r="BQ247" s="791"/>
      <c r="BR247" s="791"/>
      <c r="BS247" s="791"/>
      <c r="BT247" s="791"/>
      <c r="CA247" s="809"/>
      <c r="CB247" s="810"/>
      <c r="CC247" s="811"/>
    </row>
    <row r="248" spans="2:81" x14ac:dyDescent="0.25">
      <c r="B248" s="307"/>
      <c r="C248" s="179"/>
      <c r="O248" s="181"/>
      <c r="P248" s="128"/>
      <c r="Q248" s="179"/>
      <c r="R248" s="165" t="s">
        <v>21</v>
      </c>
      <c r="S248" s="179"/>
      <c r="T248" s="165" t="s">
        <v>56</v>
      </c>
      <c r="U248" s="196" t="str">
        <f t="shared" si="86"/>
        <v>-</v>
      </c>
      <c r="V248" s="168" t="str">
        <f t="shared" si="82"/>
        <v>-</v>
      </c>
      <c r="W248" s="168" t="str">
        <f t="shared" si="83"/>
        <v>-</v>
      </c>
      <c r="X248" s="168" t="str">
        <f t="shared" si="84"/>
        <v>-</v>
      </c>
      <c r="Y248" s="168" t="str">
        <f t="shared" si="85"/>
        <v>-</v>
      </c>
      <c r="AD248" s="608" t="str">
        <f t="shared" si="75"/>
        <v>-</v>
      </c>
      <c r="AE248" s="607" t="str">
        <f t="shared" si="76"/>
        <v>-</v>
      </c>
      <c r="AF248" s="196" t="str">
        <f t="shared" si="77"/>
        <v>-</v>
      </c>
      <c r="AG248" s="168" t="str">
        <f t="shared" si="78"/>
        <v>-</v>
      </c>
      <c r="AH248" s="168" t="str">
        <f t="shared" si="79"/>
        <v>-</v>
      </c>
      <c r="AI248" s="168" t="str">
        <f t="shared" si="80"/>
        <v>-</v>
      </c>
      <c r="AJ248" s="168" t="str">
        <f t="shared" si="81"/>
        <v>-</v>
      </c>
      <c r="AM248" s="785"/>
      <c r="AN248" s="785"/>
      <c r="AO248" s="785"/>
      <c r="AP248" s="785"/>
      <c r="AQ248" s="785"/>
      <c r="AR248" s="785"/>
      <c r="AS248" s="785"/>
      <c r="AT248" s="785"/>
      <c r="AV248" s="865"/>
      <c r="AW248" s="865"/>
      <c r="AX248" s="866"/>
      <c r="AY248" s="866"/>
      <c r="AZ248" s="867"/>
      <c r="BB248" s="793">
        <f t="shared" si="71"/>
        <v>0</v>
      </c>
      <c r="BC248" s="791">
        <f t="shared" si="72"/>
        <v>0</v>
      </c>
      <c r="BF248" s="819"/>
      <c r="BH248" s="793">
        <f t="shared" si="73"/>
        <v>0</v>
      </c>
      <c r="BI248" s="807">
        <f t="shared" si="74"/>
        <v>0</v>
      </c>
      <c r="BL248" s="807"/>
      <c r="BQ248" s="791"/>
      <c r="BR248" s="791"/>
      <c r="BS248" s="791"/>
      <c r="BT248" s="791"/>
      <c r="CA248" s="809"/>
      <c r="CB248" s="810"/>
      <c r="CC248" s="811"/>
    </row>
    <row r="249" spans="2:81" x14ac:dyDescent="0.25">
      <c r="B249" s="307"/>
      <c r="C249" s="179"/>
      <c r="O249" s="181"/>
      <c r="P249" s="128"/>
      <c r="Q249" s="179"/>
      <c r="R249" s="165" t="s">
        <v>21</v>
      </c>
      <c r="S249" s="179"/>
      <c r="T249" s="165" t="s">
        <v>56</v>
      </c>
      <c r="U249" s="196" t="str">
        <f t="shared" si="86"/>
        <v>-</v>
      </c>
      <c r="V249" s="168" t="str">
        <f t="shared" si="82"/>
        <v>-</v>
      </c>
      <c r="W249" s="168" t="str">
        <f t="shared" si="83"/>
        <v>-</v>
      </c>
      <c r="X249" s="168" t="str">
        <f t="shared" si="84"/>
        <v>-</v>
      </c>
      <c r="Y249" s="168" t="str">
        <f t="shared" si="85"/>
        <v>-</v>
      </c>
      <c r="AD249" s="608" t="str">
        <f t="shared" si="75"/>
        <v>-</v>
      </c>
      <c r="AE249" s="607" t="str">
        <f t="shared" si="76"/>
        <v>-</v>
      </c>
      <c r="AF249" s="196" t="str">
        <f t="shared" si="77"/>
        <v>-</v>
      </c>
      <c r="AG249" s="168" t="str">
        <f t="shared" si="78"/>
        <v>-</v>
      </c>
      <c r="AH249" s="168" t="str">
        <f t="shared" si="79"/>
        <v>-</v>
      </c>
      <c r="AI249" s="168" t="str">
        <f t="shared" si="80"/>
        <v>-</v>
      </c>
      <c r="AJ249" s="168" t="str">
        <f t="shared" si="81"/>
        <v>-</v>
      </c>
      <c r="AM249" s="785"/>
      <c r="AN249" s="785"/>
      <c r="AO249" s="785"/>
      <c r="AP249" s="785"/>
      <c r="AQ249" s="785"/>
      <c r="AR249" s="785"/>
      <c r="AS249" s="785"/>
      <c r="AT249" s="785"/>
      <c r="AV249" s="865"/>
      <c r="AW249" s="865"/>
      <c r="AX249" s="866"/>
      <c r="AY249" s="866"/>
      <c r="AZ249" s="867"/>
      <c r="BB249" s="793">
        <f t="shared" si="71"/>
        <v>0</v>
      </c>
      <c r="BC249" s="791">
        <f t="shared" si="72"/>
        <v>0</v>
      </c>
      <c r="BF249" s="819"/>
      <c r="BH249" s="793">
        <f t="shared" si="73"/>
        <v>0</v>
      </c>
      <c r="BI249" s="807">
        <f t="shared" si="74"/>
        <v>0</v>
      </c>
      <c r="BL249" s="807"/>
      <c r="BQ249" s="791"/>
      <c r="BR249" s="791"/>
      <c r="BS249" s="791"/>
      <c r="BT249" s="791"/>
      <c r="CA249" s="809"/>
      <c r="CB249" s="810"/>
      <c r="CC249" s="811"/>
    </row>
    <row r="250" spans="2:81" x14ac:dyDescent="0.25">
      <c r="B250" s="307"/>
      <c r="C250" s="179"/>
      <c r="O250" s="181"/>
      <c r="P250" s="128"/>
      <c r="Q250" s="179"/>
      <c r="R250" s="165" t="s">
        <v>21</v>
      </c>
      <c r="S250" s="179"/>
      <c r="T250" s="165" t="s">
        <v>56</v>
      </c>
      <c r="U250" s="196" t="str">
        <f t="shared" si="86"/>
        <v>-</v>
      </c>
      <c r="V250" s="168" t="str">
        <f t="shared" si="82"/>
        <v>-</v>
      </c>
      <c r="W250" s="168" t="str">
        <f t="shared" si="83"/>
        <v>-</v>
      </c>
      <c r="X250" s="168" t="str">
        <f t="shared" si="84"/>
        <v>-</v>
      </c>
      <c r="Y250" s="168" t="str">
        <f t="shared" si="85"/>
        <v>-</v>
      </c>
      <c r="AD250" s="608" t="str">
        <f t="shared" si="75"/>
        <v>-</v>
      </c>
      <c r="AE250" s="607" t="str">
        <f t="shared" si="76"/>
        <v>-</v>
      </c>
      <c r="AF250" s="196" t="str">
        <f t="shared" si="77"/>
        <v>-</v>
      </c>
      <c r="AG250" s="168" t="str">
        <f t="shared" si="78"/>
        <v>-</v>
      </c>
      <c r="AH250" s="168" t="str">
        <f t="shared" si="79"/>
        <v>-</v>
      </c>
      <c r="AI250" s="168" t="str">
        <f t="shared" si="80"/>
        <v>-</v>
      </c>
      <c r="AJ250" s="168" t="str">
        <f t="shared" si="81"/>
        <v>-</v>
      </c>
      <c r="AM250" s="785"/>
      <c r="AN250" s="785"/>
      <c r="AO250" s="785"/>
      <c r="AP250" s="785"/>
      <c r="AQ250" s="785"/>
      <c r="AR250" s="785"/>
      <c r="AS250" s="785"/>
      <c r="AT250" s="785"/>
      <c r="AV250" s="865"/>
      <c r="AW250" s="865"/>
      <c r="AX250" s="866"/>
      <c r="AY250" s="866"/>
      <c r="AZ250" s="867"/>
      <c r="BB250" s="793">
        <f t="shared" si="71"/>
        <v>0</v>
      </c>
      <c r="BC250" s="791">
        <f t="shared" si="72"/>
        <v>0</v>
      </c>
      <c r="BF250" s="819"/>
      <c r="BH250" s="793">
        <f t="shared" si="73"/>
        <v>0</v>
      </c>
      <c r="BI250" s="807">
        <f t="shared" si="74"/>
        <v>0</v>
      </c>
      <c r="BL250" s="807"/>
      <c r="BQ250" s="791"/>
      <c r="BR250" s="791"/>
      <c r="BS250" s="791"/>
      <c r="BT250" s="791"/>
      <c r="CA250" s="809"/>
      <c r="CB250" s="810"/>
      <c r="CC250" s="811"/>
    </row>
    <row r="251" spans="2:81" x14ac:dyDescent="0.25">
      <c r="B251" s="307"/>
      <c r="C251" s="179"/>
      <c r="O251" s="181"/>
      <c r="P251" s="128"/>
      <c r="Q251" s="179"/>
      <c r="R251" s="165" t="s">
        <v>21</v>
      </c>
      <c r="S251" s="179"/>
      <c r="T251" s="165" t="s">
        <v>56</v>
      </c>
      <c r="U251" s="196" t="str">
        <f t="shared" si="86"/>
        <v>-</v>
      </c>
      <c r="V251" s="168" t="str">
        <f t="shared" si="82"/>
        <v>-</v>
      </c>
      <c r="W251" s="168" t="str">
        <f t="shared" si="83"/>
        <v>-</v>
      </c>
      <c r="X251" s="168" t="str">
        <f t="shared" si="84"/>
        <v>-</v>
      </c>
      <c r="Y251" s="168" t="str">
        <f t="shared" si="85"/>
        <v>-</v>
      </c>
      <c r="AD251" s="608" t="str">
        <f t="shared" si="75"/>
        <v>-</v>
      </c>
      <c r="AE251" s="607" t="str">
        <f t="shared" si="76"/>
        <v>-</v>
      </c>
      <c r="AF251" s="196" t="str">
        <f t="shared" si="77"/>
        <v>-</v>
      </c>
      <c r="AG251" s="168" t="str">
        <f t="shared" si="78"/>
        <v>-</v>
      </c>
      <c r="AH251" s="168" t="str">
        <f t="shared" si="79"/>
        <v>-</v>
      </c>
      <c r="AI251" s="168" t="str">
        <f t="shared" si="80"/>
        <v>-</v>
      </c>
      <c r="AJ251" s="168" t="str">
        <f t="shared" si="81"/>
        <v>-</v>
      </c>
      <c r="AM251" s="785"/>
      <c r="AN251" s="785"/>
      <c r="AO251" s="785"/>
      <c r="AP251" s="785"/>
      <c r="AQ251" s="785"/>
      <c r="AR251" s="785"/>
      <c r="AS251" s="785"/>
      <c r="AT251" s="785"/>
      <c r="AV251" s="865"/>
      <c r="AW251" s="865"/>
      <c r="AX251" s="866"/>
      <c r="AY251" s="866"/>
      <c r="AZ251" s="867"/>
      <c r="BB251" s="793">
        <f t="shared" si="71"/>
        <v>0</v>
      </c>
      <c r="BC251" s="791">
        <f t="shared" si="72"/>
        <v>0</v>
      </c>
      <c r="BF251" s="819"/>
      <c r="BH251" s="793">
        <f t="shared" si="73"/>
        <v>0</v>
      </c>
      <c r="BI251" s="807">
        <f t="shared" si="74"/>
        <v>0</v>
      </c>
      <c r="BQ251" s="791"/>
      <c r="BR251" s="791"/>
      <c r="BS251" s="791"/>
      <c r="BT251" s="791"/>
      <c r="CA251" s="809"/>
      <c r="CB251" s="810"/>
      <c r="CC251" s="811"/>
    </row>
    <row r="252" spans="2:81" x14ac:dyDescent="0.25">
      <c r="B252" s="307"/>
      <c r="C252" s="179"/>
      <c r="O252" s="181"/>
      <c r="P252" s="128"/>
      <c r="Q252" s="179"/>
      <c r="R252" s="165" t="s">
        <v>21</v>
      </c>
      <c r="S252" s="179"/>
      <c r="T252" s="165" t="s">
        <v>56</v>
      </c>
      <c r="U252" s="196" t="str">
        <f t="shared" si="86"/>
        <v>-</v>
      </c>
      <c r="V252" s="168" t="str">
        <f t="shared" si="82"/>
        <v>-</v>
      </c>
      <c r="W252" s="168" t="str">
        <f t="shared" si="83"/>
        <v>-</v>
      </c>
      <c r="X252" s="168" t="str">
        <f t="shared" si="84"/>
        <v>-</v>
      </c>
      <c r="Y252" s="168" t="str">
        <f t="shared" si="85"/>
        <v>-</v>
      </c>
      <c r="AD252" s="608" t="str">
        <f t="shared" si="75"/>
        <v>-</v>
      </c>
      <c r="AE252" s="607" t="str">
        <f t="shared" si="76"/>
        <v>-</v>
      </c>
      <c r="AF252" s="196" t="str">
        <f t="shared" si="77"/>
        <v>-</v>
      </c>
      <c r="AG252" s="168" t="str">
        <f t="shared" si="78"/>
        <v>-</v>
      </c>
      <c r="AH252" s="168" t="str">
        <f t="shared" si="79"/>
        <v>-</v>
      </c>
      <c r="AI252" s="168" t="str">
        <f t="shared" si="80"/>
        <v>-</v>
      </c>
      <c r="AJ252" s="168" t="str">
        <f t="shared" si="81"/>
        <v>-</v>
      </c>
      <c r="AM252" s="785"/>
      <c r="AN252" s="785"/>
      <c r="AO252" s="785"/>
      <c r="AP252" s="785"/>
      <c r="AQ252" s="785"/>
      <c r="AR252" s="785"/>
      <c r="AS252" s="785"/>
      <c r="AT252" s="785"/>
      <c r="AV252" s="865"/>
      <c r="AW252" s="865"/>
      <c r="AX252" s="866"/>
      <c r="AY252" s="866"/>
      <c r="AZ252" s="867"/>
      <c r="BB252" s="793">
        <f t="shared" si="71"/>
        <v>0</v>
      </c>
      <c r="BC252" s="791">
        <f t="shared" si="72"/>
        <v>0</v>
      </c>
      <c r="BF252" s="819"/>
      <c r="BH252" s="793">
        <f t="shared" si="73"/>
        <v>0</v>
      </c>
      <c r="BI252" s="807">
        <f t="shared" si="74"/>
        <v>0</v>
      </c>
      <c r="BQ252" s="791"/>
      <c r="BR252" s="791"/>
      <c r="BS252" s="791"/>
      <c r="BT252" s="791"/>
      <c r="CA252" s="809"/>
      <c r="CB252" s="810"/>
      <c r="CC252" s="811"/>
    </row>
    <row r="253" spans="2:81" x14ac:dyDescent="0.25">
      <c r="B253" s="307"/>
      <c r="C253" s="179"/>
      <c r="O253" s="181"/>
      <c r="P253" s="128"/>
      <c r="Q253" s="179"/>
      <c r="R253" s="165" t="s">
        <v>21</v>
      </c>
      <c r="S253" s="179"/>
      <c r="T253" s="165" t="s">
        <v>56</v>
      </c>
      <c r="U253" s="196" t="str">
        <f t="shared" si="86"/>
        <v>-</v>
      </c>
      <c r="V253" s="168" t="str">
        <f t="shared" si="82"/>
        <v>-</v>
      </c>
      <c r="W253" s="168" t="str">
        <f t="shared" si="83"/>
        <v>-</v>
      </c>
      <c r="X253" s="168" t="str">
        <f t="shared" si="84"/>
        <v>-</v>
      </c>
      <c r="Y253" s="168" t="str">
        <f t="shared" si="85"/>
        <v>-</v>
      </c>
      <c r="AD253" s="608" t="str">
        <f t="shared" si="75"/>
        <v>-</v>
      </c>
      <c r="AE253" s="607" t="str">
        <f t="shared" si="76"/>
        <v>-</v>
      </c>
      <c r="AF253" s="196" t="str">
        <f t="shared" si="77"/>
        <v>-</v>
      </c>
      <c r="AG253" s="168" t="str">
        <f t="shared" si="78"/>
        <v>-</v>
      </c>
      <c r="AH253" s="168" t="str">
        <f t="shared" si="79"/>
        <v>-</v>
      </c>
      <c r="AI253" s="168" t="str">
        <f t="shared" si="80"/>
        <v>-</v>
      </c>
      <c r="AJ253" s="168" t="str">
        <f t="shared" si="81"/>
        <v>-</v>
      </c>
      <c r="AM253" s="785"/>
      <c r="AN253" s="785"/>
      <c r="AO253" s="785"/>
      <c r="AP253" s="785"/>
      <c r="AQ253" s="785"/>
      <c r="AR253" s="785"/>
      <c r="AS253" s="785"/>
      <c r="AT253" s="785"/>
      <c r="AV253" s="865"/>
      <c r="AW253" s="865"/>
      <c r="AX253" s="866"/>
      <c r="AY253" s="866"/>
      <c r="AZ253" s="867"/>
      <c r="BB253" s="793">
        <f t="shared" si="71"/>
        <v>0</v>
      </c>
      <c r="BC253" s="791">
        <f t="shared" si="72"/>
        <v>0</v>
      </c>
      <c r="BF253" s="819"/>
      <c r="BH253" s="793">
        <f t="shared" si="73"/>
        <v>0</v>
      </c>
      <c r="BI253" s="807">
        <f t="shared" si="74"/>
        <v>0</v>
      </c>
      <c r="BQ253" s="791"/>
      <c r="BR253" s="791"/>
      <c r="BS253" s="791"/>
      <c r="BT253" s="791"/>
      <c r="CA253" s="809"/>
      <c r="CB253" s="810"/>
      <c r="CC253" s="811"/>
    </row>
    <row r="254" spans="2:81" x14ac:dyDescent="0.25">
      <c r="B254" s="307"/>
      <c r="C254" s="179"/>
      <c r="O254" s="181"/>
      <c r="P254" s="128"/>
      <c r="Q254" s="179"/>
      <c r="R254" s="165" t="s">
        <v>21</v>
      </c>
      <c r="S254" s="179"/>
      <c r="T254" s="165" t="s">
        <v>56</v>
      </c>
      <c r="U254" s="196" t="str">
        <f t="shared" si="86"/>
        <v>-</v>
      </c>
      <c r="V254" s="168" t="str">
        <f t="shared" si="82"/>
        <v>-</v>
      </c>
      <c r="W254" s="168" t="str">
        <f t="shared" si="83"/>
        <v>-</v>
      </c>
      <c r="X254" s="168" t="str">
        <f t="shared" si="84"/>
        <v>-</v>
      </c>
      <c r="Y254" s="168" t="str">
        <f t="shared" si="85"/>
        <v>-</v>
      </c>
      <c r="AD254" s="608" t="str">
        <f t="shared" si="75"/>
        <v>-</v>
      </c>
      <c r="AE254" s="607" t="str">
        <f t="shared" si="76"/>
        <v>-</v>
      </c>
      <c r="AF254" s="196" t="str">
        <f t="shared" si="77"/>
        <v>-</v>
      </c>
      <c r="AG254" s="168" t="str">
        <f t="shared" si="78"/>
        <v>-</v>
      </c>
      <c r="AH254" s="168" t="str">
        <f t="shared" si="79"/>
        <v>-</v>
      </c>
      <c r="AI254" s="168" t="str">
        <f t="shared" si="80"/>
        <v>-</v>
      </c>
      <c r="AJ254" s="168" t="str">
        <f t="shared" si="81"/>
        <v>-</v>
      </c>
      <c r="AM254" s="785"/>
      <c r="AN254" s="785"/>
      <c r="AO254" s="785"/>
      <c r="AP254" s="785"/>
      <c r="AQ254" s="785"/>
      <c r="AR254" s="785"/>
      <c r="AS254" s="785"/>
      <c r="AT254" s="785"/>
      <c r="AV254" s="865"/>
      <c r="AW254" s="865"/>
      <c r="AX254" s="866"/>
      <c r="AY254" s="866"/>
      <c r="AZ254" s="867"/>
      <c r="BB254" s="793">
        <f t="shared" si="71"/>
        <v>0</v>
      </c>
      <c r="BC254" s="791">
        <f t="shared" si="72"/>
        <v>0</v>
      </c>
      <c r="BF254" s="819"/>
      <c r="BH254" s="793">
        <f t="shared" si="73"/>
        <v>0</v>
      </c>
      <c r="BI254" s="807">
        <f t="shared" si="74"/>
        <v>0</v>
      </c>
      <c r="BQ254" s="791"/>
      <c r="BR254" s="791"/>
      <c r="BS254" s="791"/>
      <c r="BT254" s="791"/>
      <c r="CA254" s="809"/>
      <c r="CB254" s="810"/>
      <c r="CC254" s="811"/>
    </row>
    <row r="255" spans="2:81" x14ac:dyDescent="0.25">
      <c r="B255" s="307"/>
      <c r="C255" s="179"/>
      <c r="O255" s="181"/>
      <c r="P255" s="128"/>
      <c r="Q255" s="179"/>
      <c r="R255" s="165" t="s">
        <v>21</v>
      </c>
      <c r="S255" s="179"/>
      <c r="T255" s="165" t="s">
        <v>56</v>
      </c>
      <c r="U255" s="196" t="str">
        <f t="shared" si="86"/>
        <v>-</v>
      </c>
      <c r="V255" s="168" t="str">
        <f t="shared" si="82"/>
        <v>-</v>
      </c>
      <c r="W255" s="168" t="str">
        <f t="shared" si="83"/>
        <v>-</v>
      </c>
      <c r="X255" s="168" t="str">
        <f t="shared" si="84"/>
        <v>-</v>
      </c>
      <c r="Y255" s="168" t="str">
        <f t="shared" si="85"/>
        <v>-</v>
      </c>
      <c r="AD255" s="608" t="str">
        <f t="shared" si="75"/>
        <v>-</v>
      </c>
      <c r="AE255" s="607" t="str">
        <f t="shared" si="76"/>
        <v>-</v>
      </c>
      <c r="AF255" s="196" t="str">
        <f t="shared" si="77"/>
        <v>-</v>
      </c>
      <c r="AG255" s="168" t="str">
        <f t="shared" si="78"/>
        <v>-</v>
      </c>
      <c r="AH255" s="168" t="str">
        <f t="shared" si="79"/>
        <v>-</v>
      </c>
      <c r="AI255" s="168" t="str">
        <f t="shared" si="80"/>
        <v>-</v>
      </c>
      <c r="AJ255" s="168" t="str">
        <f t="shared" si="81"/>
        <v>-</v>
      </c>
      <c r="AM255" s="785"/>
      <c r="AN255" s="785"/>
      <c r="AO255" s="785"/>
      <c r="AP255" s="785"/>
      <c r="AQ255" s="785"/>
      <c r="AR255" s="785"/>
      <c r="AS255" s="785"/>
      <c r="AT255" s="785"/>
      <c r="AV255" s="865"/>
      <c r="AW255" s="865"/>
      <c r="AX255" s="866"/>
      <c r="AY255" s="866"/>
      <c r="AZ255" s="867"/>
      <c r="BB255" s="793">
        <f t="shared" si="71"/>
        <v>0</v>
      </c>
      <c r="BC255" s="791">
        <f t="shared" si="72"/>
        <v>0</v>
      </c>
      <c r="BF255" s="819"/>
      <c r="BH255" s="793">
        <f t="shared" si="73"/>
        <v>0</v>
      </c>
      <c r="BI255" s="807">
        <f t="shared" si="74"/>
        <v>0</v>
      </c>
      <c r="BQ255" s="791"/>
      <c r="BR255" s="791"/>
      <c r="BS255" s="791"/>
      <c r="BT255" s="791"/>
      <c r="CA255" s="809"/>
      <c r="CB255" s="810"/>
      <c r="CC255" s="811"/>
    </row>
    <row r="256" spans="2:81" x14ac:dyDescent="0.25">
      <c r="B256" s="307"/>
      <c r="C256" s="179"/>
      <c r="O256" s="181"/>
      <c r="P256" s="128"/>
      <c r="Q256" s="179"/>
      <c r="R256" s="165" t="s">
        <v>21</v>
      </c>
      <c r="S256" s="179"/>
      <c r="T256" s="165" t="s">
        <v>56</v>
      </c>
      <c r="U256" s="196" t="str">
        <f t="shared" si="86"/>
        <v>-</v>
      </c>
      <c r="V256" s="168" t="str">
        <f t="shared" si="82"/>
        <v>-</v>
      </c>
      <c r="W256" s="168" t="str">
        <f t="shared" si="83"/>
        <v>-</v>
      </c>
      <c r="X256" s="168" t="str">
        <f t="shared" si="84"/>
        <v>-</v>
      </c>
      <c r="Y256" s="168" t="str">
        <f t="shared" si="85"/>
        <v>-</v>
      </c>
      <c r="AD256" s="608" t="str">
        <f t="shared" si="75"/>
        <v>-</v>
      </c>
      <c r="AE256" s="607" t="str">
        <f t="shared" si="76"/>
        <v>-</v>
      </c>
      <c r="AF256" s="196" t="str">
        <f t="shared" si="77"/>
        <v>-</v>
      </c>
      <c r="AG256" s="168" t="str">
        <f t="shared" si="78"/>
        <v>-</v>
      </c>
      <c r="AH256" s="168" t="str">
        <f t="shared" si="79"/>
        <v>-</v>
      </c>
      <c r="AI256" s="168" t="str">
        <f t="shared" si="80"/>
        <v>-</v>
      </c>
      <c r="AJ256" s="168" t="str">
        <f t="shared" si="81"/>
        <v>-</v>
      </c>
      <c r="AM256" s="785"/>
      <c r="AN256" s="785"/>
      <c r="AO256" s="785"/>
      <c r="AP256" s="785"/>
      <c r="AQ256" s="785"/>
      <c r="AR256" s="785"/>
      <c r="AS256" s="785"/>
      <c r="AT256" s="785"/>
      <c r="AV256" s="865"/>
      <c r="AW256" s="865"/>
      <c r="AX256" s="866"/>
      <c r="AY256" s="866"/>
      <c r="AZ256" s="867"/>
      <c r="BB256" s="793">
        <f t="shared" si="71"/>
        <v>0</v>
      </c>
      <c r="BC256" s="791">
        <f t="shared" si="72"/>
        <v>0</v>
      </c>
      <c r="BF256" s="819"/>
      <c r="BH256" s="793">
        <f t="shared" si="73"/>
        <v>0</v>
      </c>
      <c r="BI256" s="807">
        <f t="shared" si="74"/>
        <v>0</v>
      </c>
      <c r="BQ256" s="791"/>
      <c r="BR256" s="791"/>
      <c r="BS256" s="791"/>
      <c r="BT256" s="791"/>
      <c r="CA256" s="809"/>
      <c r="CB256" s="810"/>
      <c r="CC256" s="811"/>
    </row>
    <row r="257" spans="2:81" x14ac:dyDescent="0.25">
      <c r="B257" s="307"/>
      <c r="C257" s="179"/>
      <c r="O257" s="181"/>
      <c r="P257" s="128"/>
      <c r="Q257" s="179"/>
      <c r="R257" s="165" t="s">
        <v>21</v>
      </c>
      <c r="S257" s="179"/>
      <c r="T257" s="165" t="s">
        <v>56</v>
      </c>
      <c r="U257" s="196" t="str">
        <f t="shared" si="86"/>
        <v>-</v>
      </c>
      <c r="V257" s="168" t="str">
        <f t="shared" si="82"/>
        <v>-</v>
      </c>
      <c r="W257" s="168" t="str">
        <f t="shared" si="83"/>
        <v>-</v>
      </c>
      <c r="X257" s="168" t="str">
        <f t="shared" si="84"/>
        <v>-</v>
      </c>
      <c r="Y257" s="168" t="str">
        <f t="shared" si="85"/>
        <v>-</v>
      </c>
      <c r="AD257" s="608" t="str">
        <f t="shared" si="75"/>
        <v>-</v>
      </c>
      <c r="AE257" s="607" t="str">
        <f t="shared" si="76"/>
        <v>-</v>
      </c>
      <c r="AF257" s="196" t="str">
        <f t="shared" si="77"/>
        <v>-</v>
      </c>
      <c r="AG257" s="168" t="str">
        <f t="shared" si="78"/>
        <v>-</v>
      </c>
      <c r="AH257" s="168" t="str">
        <f t="shared" si="79"/>
        <v>-</v>
      </c>
      <c r="AI257" s="168" t="str">
        <f t="shared" si="80"/>
        <v>-</v>
      </c>
      <c r="AJ257" s="168" t="str">
        <f t="shared" si="81"/>
        <v>-</v>
      </c>
      <c r="AM257" s="785"/>
      <c r="AN257" s="785"/>
      <c r="AO257" s="785"/>
      <c r="AP257" s="785"/>
      <c r="AQ257" s="785"/>
      <c r="AR257" s="785"/>
      <c r="AS257" s="785"/>
      <c r="AT257" s="785"/>
      <c r="AV257" s="865"/>
      <c r="AW257" s="865"/>
      <c r="AX257" s="866"/>
      <c r="AY257" s="866"/>
      <c r="AZ257" s="867"/>
      <c r="BB257" s="793">
        <f t="shared" si="71"/>
        <v>0</v>
      </c>
      <c r="BC257" s="791">
        <f t="shared" si="72"/>
        <v>0</v>
      </c>
      <c r="BF257" s="819"/>
      <c r="BH257" s="793">
        <f t="shared" si="73"/>
        <v>0</v>
      </c>
      <c r="BI257" s="807">
        <f t="shared" si="74"/>
        <v>0</v>
      </c>
      <c r="BQ257" s="791"/>
      <c r="BR257" s="791"/>
      <c r="BS257" s="791"/>
      <c r="BT257" s="791"/>
      <c r="CA257" s="809"/>
      <c r="CB257" s="810"/>
      <c r="CC257" s="811"/>
    </row>
    <row r="258" spans="2:81" x14ac:dyDescent="0.25">
      <c r="B258" s="307"/>
      <c r="C258" s="179"/>
      <c r="O258" s="181"/>
      <c r="P258" s="128"/>
      <c r="Q258" s="179"/>
      <c r="R258" s="165" t="s">
        <v>21</v>
      </c>
      <c r="S258" s="179"/>
      <c r="T258" s="165" t="s">
        <v>56</v>
      </c>
      <c r="U258" s="196" t="str">
        <f t="shared" si="86"/>
        <v>-</v>
      </c>
      <c r="V258" s="168" t="str">
        <f t="shared" si="82"/>
        <v>-</v>
      </c>
      <c r="W258" s="168" t="str">
        <f t="shared" si="83"/>
        <v>-</v>
      </c>
      <c r="X258" s="168" t="str">
        <f t="shared" si="84"/>
        <v>-</v>
      </c>
      <c r="Y258" s="168" t="str">
        <f t="shared" si="85"/>
        <v>-</v>
      </c>
      <c r="AD258" s="608" t="str">
        <f t="shared" si="75"/>
        <v>-</v>
      </c>
      <c r="AE258" s="607" t="str">
        <f t="shared" si="76"/>
        <v>-</v>
      </c>
      <c r="AF258" s="196" t="str">
        <f t="shared" si="77"/>
        <v>-</v>
      </c>
      <c r="AG258" s="168" t="str">
        <f t="shared" si="78"/>
        <v>-</v>
      </c>
      <c r="AH258" s="168" t="str">
        <f t="shared" si="79"/>
        <v>-</v>
      </c>
      <c r="AI258" s="168" t="str">
        <f t="shared" si="80"/>
        <v>-</v>
      </c>
      <c r="AJ258" s="168" t="str">
        <f t="shared" si="81"/>
        <v>-</v>
      </c>
      <c r="AM258" s="785"/>
      <c r="AN258" s="785"/>
      <c r="AO258" s="785"/>
      <c r="AP258" s="785"/>
      <c r="AQ258" s="785"/>
      <c r="AR258" s="785"/>
      <c r="AS258" s="785"/>
      <c r="AT258" s="785"/>
      <c r="AV258" s="865"/>
      <c r="AW258" s="865"/>
      <c r="AX258" s="866"/>
      <c r="AY258" s="866"/>
      <c r="AZ258" s="867"/>
      <c r="BB258" s="793">
        <f t="shared" si="71"/>
        <v>0</v>
      </c>
      <c r="BC258" s="791">
        <f t="shared" si="72"/>
        <v>0</v>
      </c>
      <c r="BF258" s="819"/>
      <c r="BH258" s="793">
        <f t="shared" si="73"/>
        <v>0</v>
      </c>
      <c r="BI258" s="807">
        <f t="shared" si="74"/>
        <v>0</v>
      </c>
      <c r="BQ258" s="791"/>
      <c r="BR258" s="791"/>
      <c r="BS258" s="791"/>
      <c r="BT258" s="791"/>
      <c r="CA258" s="809"/>
      <c r="CB258" s="810"/>
      <c r="CC258" s="811"/>
    </row>
    <row r="259" spans="2:81" x14ac:dyDescent="0.25">
      <c r="B259" s="307"/>
      <c r="C259" s="179"/>
      <c r="O259" s="181"/>
      <c r="P259" s="128"/>
      <c r="Q259" s="179"/>
      <c r="R259" s="165" t="s">
        <v>21</v>
      </c>
      <c r="S259" s="179"/>
      <c r="T259" s="165" t="s">
        <v>56</v>
      </c>
      <c r="U259" s="196" t="str">
        <f t="shared" si="86"/>
        <v>-</v>
      </c>
      <c r="V259" s="168" t="str">
        <f t="shared" si="82"/>
        <v>-</v>
      </c>
      <c r="W259" s="168" t="str">
        <f t="shared" si="83"/>
        <v>-</v>
      </c>
      <c r="X259" s="168" t="str">
        <f t="shared" si="84"/>
        <v>-</v>
      </c>
      <c r="Y259" s="168" t="str">
        <f t="shared" si="85"/>
        <v>-</v>
      </c>
      <c r="AD259" s="608" t="str">
        <f t="shared" si="75"/>
        <v>-</v>
      </c>
      <c r="AE259" s="607" t="str">
        <f t="shared" si="76"/>
        <v>-</v>
      </c>
      <c r="AF259" s="196" t="str">
        <f t="shared" si="77"/>
        <v>-</v>
      </c>
      <c r="AG259" s="168" t="str">
        <f t="shared" si="78"/>
        <v>-</v>
      </c>
      <c r="AH259" s="168" t="str">
        <f t="shared" si="79"/>
        <v>-</v>
      </c>
      <c r="AI259" s="168" t="str">
        <f t="shared" si="80"/>
        <v>-</v>
      </c>
      <c r="AJ259" s="168" t="str">
        <f t="shared" si="81"/>
        <v>-</v>
      </c>
      <c r="AM259" s="785"/>
      <c r="AN259" s="785"/>
      <c r="AO259" s="785"/>
      <c r="AP259" s="785"/>
      <c r="AQ259" s="785"/>
      <c r="AR259" s="785"/>
      <c r="AS259" s="785"/>
      <c r="AT259" s="785"/>
      <c r="AV259" s="865"/>
      <c r="AW259" s="865"/>
      <c r="AX259" s="866"/>
      <c r="AY259" s="866"/>
      <c r="AZ259" s="867"/>
      <c r="BB259" s="793">
        <f t="shared" ref="BB259:BB300" si="87">IFERROR((AO259*10)+AP259, "--")</f>
        <v>0</v>
      </c>
      <c r="BC259" s="791">
        <f t="shared" ref="BC259:BC300" si="88">AQ259</f>
        <v>0</v>
      </c>
      <c r="BF259" s="819"/>
      <c r="BH259" s="793">
        <f t="shared" ref="BH259:BH300" si="89">IFERROR((AX259*10)+AY259, "--")</f>
        <v>0</v>
      </c>
      <c r="BI259" s="807">
        <f t="shared" ref="BI259:BI300" si="90">AZ259</f>
        <v>0</v>
      </c>
      <c r="BQ259" s="791"/>
      <c r="BR259" s="791"/>
      <c r="BS259" s="791"/>
      <c r="BT259" s="791"/>
      <c r="CA259" s="809"/>
      <c r="CB259" s="810"/>
      <c r="CC259" s="811"/>
    </row>
    <row r="260" spans="2:81" x14ac:dyDescent="0.25">
      <c r="B260" s="307"/>
      <c r="C260" s="179"/>
      <c r="O260" s="181"/>
      <c r="P260" s="128"/>
      <c r="Q260" s="179"/>
      <c r="R260" s="165" t="s">
        <v>21</v>
      </c>
      <c r="S260" s="179"/>
      <c r="T260" s="165" t="s">
        <v>56</v>
      </c>
      <c r="U260" s="196" t="str">
        <f t="shared" si="86"/>
        <v>-</v>
      </c>
      <c r="V260" s="168" t="str">
        <f t="shared" si="82"/>
        <v>-</v>
      </c>
      <c r="W260" s="168" t="str">
        <f t="shared" si="83"/>
        <v>-</v>
      </c>
      <c r="X260" s="168" t="str">
        <f t="shared" si="84"/>
        <v>-</v>
      </c>
      <c r="Y260" s="168" t="str">
        <f t="shared" si="85"/>
        <v>-</v>
      </c>
      <c r="AD260" s="608" t="str">
        <f t="shared" si="75"/>
        <v>-</v>
      </c>
      <c r="AE260" s="607" t="str">
        <f t="shared" si="76"/>
        <v>-</v>
      </c>
      <c r="AF260" s="196" t="str">
        <f t="shared" si="77"/>
        <v>-</v>
      </c>
      <c r="AG260" s="168" t="str">
        <f t="shared" si="78"/>
        <v>-</v>
      </c>
      <c r="AH260" s="168" t="str">
        <f t="shared" si="79"/>
        <v>-</v>
      </c>
      <c r="AI260" s="168" t="str">
        <f t="shared" si="80"/>
        <v>-</v>
      </c>
      <c r="AJ260" s="168" t="str">
        <f t="shared" si="81"/>
        <v>-</v>
      </c>
      <c r="AM260" s="785"/>
      <c r="AN260" s="785"/>
      <c r="AO260" s="785"/>
      <c r="AP260" s="785"/>
      <c r="AQ260" s="785"/>
      <c r="AR260" s="785"/>
      <c r="AS260" s="785"/>
      <c r="AT260" s="785"/>
      <c r="AV260" s="865"/>
      <c r="AW260" s="865"/>
      <c r="AX260" s="866"/>
      <c r="AY260" s="866"/>
      <c r="AZ260" s="867"/>
      <c r="BB260" s="793">
        <f t="shared" si="87"/>
        <v>0</v>
      </c>
      <c r="BC260" s="791">
        <f t="shared" si="88"/>
        <v>0</v>
      </c>
      <c r="BF260" s="819"/>
      <c r="BH260" s="793">
        <f t="shared" si="89"/>
        <v>0</v>
      </c>
      <c r="BI260" s="807">
        <f t="shared" si="90"/>
        <v>0</v>
      </c>
      <c r="BQ260" s="791"/>
      <c r="BR260" s="791"/>
      <c r="BS260" s="791"/>
      <c r="BT260" s="791"/>
      <c r="CA260" s="809"/>
      <c r="CB260" s="810"/>
      <c r="CC260" s="811"/>
    </row>
    <row r="261" spans="2:81" x14ac:dyDescent="0.25">
      <c r="B261" s="307"/>
      <c r="C261" s="179"/>
      <c r="O261" s="181"/>
      <c r="P261" s="128"/>
      <c r="Q261" s="179"/>
      <c r="R261" s="165" t="s">
        <v>21</v>
      </c>
      <c r="S261" s="179"/>
      <c r="T261" s="165" t="s">
        <v>56</v>
      </c>
      <c r="U261" s="196" t="str">
        <f t="shared" si="86"/>
        <v>-</v>
      </c>
      <c r="V261" s="168" t="str">
        <f t="shared" si="82"/>
        <v>-</v>
      </c>
      <c r="W261" s="168" t="str">
        <f t="shared" si="83"/>
        <v>-</v>
      </c>
      <c r="X261" s="168" t="str">
        <f t="shared" si="84"/>
        <v>-</v>
      </c>
      <c r="Y261" s="168" t="str">
        <f t="shared" si="85"/>
        <v>-</v>
      </c>
      <c r="AD261" s="608" t="str">
        <f t="shared" si="75"/>
        <v>-</v>
      </c>
      <c r="AE261" s="607" t="str">
        <f t="shared" si="76"/>
        <v>-</v>
      </c>
      <c r="AF261" s="196" t="str">
        <f t="shared" si="77"/>
        <v>-</v>
      </c>
      <c r="AG261" s="168" t="str">
        <f t="shared" si="78"/>
        <v>-</v>
      </c>
      <c r="AH261" s="168" t="str">
        <f t="shared" si="79"/>
        <v>-</v>
      </c>
      <c r="AI261" s="168" t="str">
        <f t="shared" si="80"/>
        <v>-</v>
      </c>
      <c r="AJ261" s="168" t="str">
        <f t="shared" si="81"/>
        <v>-</v>
      </c>
      <c r="AM261" s="785"/>
      <c r="AN261" s="785"/>
      <c r="AO261" s="785"/>
      <c r="AP261" s="785"/>
      <c r="AQ261" s="785"/>
      <c r="AR261" s="785"/>
      <c r="AS261" s="785"/>
      <c r="AT261" s="785"/>
      <c r="AV261" s="865"/>
      <c r="AW261" s="865"/>
      <c r="AX261" s="866"/>
      <c r="AY261" s="866"/>
      <c r="AZ261" s="867"/>
      <c r="BB261" s="793">
        <f t="shared" si="87"/>
        <v>0</v>
      </c>
      <c r="BC261" s="791">
        <f t="shared" si="88"/>
        <v>0</v>
      </c>
      <c r="BF261" s="819"/>
      <c r="BH261" s="793">
        <f t="shared" si="89"/>
        <v>0</v>
      </c>
      <c r="BI261" s="807">
        <f t="shared" si="90"/>
        <v>0</v>
      </c>
      <c r="BQ261" s="791"/>
      <c r="BR261" s="791"/>
      <c r="BS261" s="791"/>
      <c r="BT261" s="791"/>
      <c r="CA261" s="809"/>
      <c r="CB261" s="810"/>
      <c r="CC261" s="811"/>
    </row>
    <row r="262" spans="2:81" x14ac:dyDescent="0.25">
      <c r="B262" s="307"/>
      <c r="C262" s="179"/>
      <c r="O262" s="181"/>
      <c r="P262" s="128"/>
      <c r="Q262" s="179"/>
      <c r="R262" s="165" t="s">
        <v>21</v>
      </c>
      <c r="S262" s="179"/>
      <c r="T262" s="165" t="s">
        <v>56</v>
      </c>
      <c r="U262" s="196" t="str">
        <f t="shared" si="86"/>
        <v>-</v>
      </c>
      <c r="V262" s="168" t="str">
        <f t="shared" si="82"/>
        <v>-</v>
      </c>
      <c r="W262" s="168" t="str">
        <f t="shared" si="83"/>
        <v>-</v>
      </c>
      <c r="X262" s="168" t="str">
        <f t="shared" si="84"/>
        <v>-</v>
      </c>
      <c r="Y262" s="168" t="str">
        <f t="shared" si="85"/>
        <v>-</v>
      </c>
      <c r="AD262" s="608" t="str">
        <f t="shared" ref="AD262:AD300" si="91">IF(AM259="", "-", AM259)</f>
        <v>-</v>
      </c>
      <c r="AE262" s="607" t="str">
        <f t="shared" ref="AE262:AE300" si="92">IF(AT259="", "-", AT259)</f>
        <v>-</v>
      </c>
      <c r="AF262" s="196" t="str">
        <f t="shared" si="77"/>
        <v>-</v>
      </c>
      <c r="AG262" s="168" t="str">
        <f t="shared" si="78"/>
        <v>-</v>
      </c>
      <c r="AH262" s="168" t="str">
        <f t="shared" si="79"/>
        <v>-</v>
      </c>
      <c r="AI262" s="168" t="str">
        <f t="shared" si="80"/>
        <v>-</v>
      </c>
      <c r="AJ262" s="168" t="str">
        <f t="shared" si="81"/>
        <v>-</v>
      </c>
      <c r="AM262" s="785"/>
      <c r="AN262" s="785"/>
      <c r="AO262" s="785"/>
      <c r="AP262" s="785"/>
      <c r="AQ262" s="785"/>
      <c r="AR262" s="785"/>
      <c r="AS262" s="785"/>
      <c r="AT262" s="785"/>
      <c r="AV262" s="865"/>
      <c r="AW262" s="865"/>
      <c r="AX262" s="866"/>
      <c r="AY262" s="866"/>
      <c r="AZ262" s="867"/>
      <c r="BB262" s="793">
        <f t="shared" si="87"/>
        <v>0</v>
      </c>
      <c r="BC262" s="791">
        <f t="shared" si="88"/>
        <v>0</v>
      </c>
      <c r="BF262" s="819"/>
      <c r="BH262" s="793">
        <f t="shared" si="89"/>
        <v>0</v>
      </c>
      <c r="BI262" s="807">
        <f t="shared" si="90"/>
        <v>0</v>
      </c>
      <c r="BQ262" s="791"/>
      <c r="BR262" s="791"/>
      <c r="BS262" s="791"/>
      <c r="BT262" s="791"/>
      <c r="CA262" s="809"/>
      <c r="CB262" s="810"/>
      <c r="CC262" s="811"/>
    </row>
    <row r="263" spans="2:81" x14ac:dyDescent="0.25">
      <c r="B263" s="307"/>
      <c r="C263" s="179"/>
      <c r="O263" s="181"/>
      <c r="P263" s="128"/>
      <c r="Q263" s="179"/>
      <c r="R263" s="165" t="s">
        <v>21</v>
      </c>
      <c r="S263" s="179"/>
      <c r="T263" s="165" t="s">
        <v>56</v>
      </c>
      <c r="U263" s="196" t="str">
        <f t="shared" si="86"/>
        <v>-</v>
      </c>
      <c r="V263" s="168" t="str">
        <f t="shared" si="82"/>
        <v>-</v>
      </c>
      <c r="W263" s="168" t="str">
        <f t="shared" si="83"/>
        <v>-</v>
      </c>
      <c r="X263" s="168" t="str">
        <f t="shared" si="84"/>
        <v>-</v>
      </c>
      <c r="Y263" s="168" t="str">
        <f t="shared" si="85"/>
        <v>-</v>
      </c>
      <c r="AD263" s="608" t="str">
        <f t="shared" si="91"/>
        <v>-</v>
      </c>
      <c r="AE263" s="607" t="str">
        <f t="shared" si="92"/>
        <v>-</v>
      </c>
      <c r="AF263" s="196" t="str">
        <f t="shared" si="77"/>
        <v>-</v>
      </c>
      <c r="AG263" s="168" t="str">
        <f t="shared" si="78"/>
        <v>-</v>
      </c>
      <c r="AH263" s="168" t="str">
        <f t="shared" si="79"/>
        <v>-</v>
      </c>
      <c r="AI263" s="168" t="str">
        <f t="shared" si="80"/>
        <v>-</v>
      </c>
      <c r="AJ263" s="168" t="str">
        <f t="shared" si="81"/>
        <v>-</v>
      </c>
      <c r="AM263" s="785"/>
      <c r="AN263" s="785"/>
      <c r="AO263" s="785"/>
      <c r="AP263" s="785"/>
      <c r="AQ263" s="785"/>
      <c r="AR263" s="785"/>
      <c r="AS263" s="785"/>
      <c r="AT263" s="785"/>
      <c r="AV263" s="865"/>
      <c r="AW263" s="865"/>
      <c r="AX263" s="866"/>
      <c r="AY263" s="866"/>
      <c r="AZ263" s="867"/>
      <c r="BB263" s="793">
        <f t="shared" si="87"/>
        <v>0</v>
      </c>
      <c r="BC263" s="791">
        <f t="shared" si="88"/>
        <v>0</v>
      </c>
      <c r="BF263" s="819"/>
      <c r="BH263" s="793">
        <f t="shared" si="89"/>
        <v>0</v>
      </c>
      <c r="BI263" s="807">
        <f t="shared" si="90"/>
        <v>0</v>
      </c>
      <c r="BQ263" s="791"/>
      <c r="BR263" s="791"/>
      <c r="BS263" s="791"/>
      <c r="BT263" s="791"/>
      <c r="CA263" s="809"/>
      <c r="CB263" s="810"/>
      <c r="CC263" s="811"/>
    </row>
    <row r="264" spans="2:81" x14ac:dyDescent="0.25">
      <c r="B264" s="307"/>
      <c r="C264" s="179"/>
      <c r="O264" s="181"/>
      <c r="P264" s="128"/>
      <c r="Q264" s="179"/>
      <c r="R264" s="165" t="s">
        <v>21</v>
      </c>
      <c r="S264" s="179"/>
      <c r="T264" s="165" t="s">
        <v>56</v>
      </c>
      <c r="U264" s="196" t="str">
        <f t="shared" si="86"/>
        <v>-</v>
      </c>
      <c r="V264" s="168" t="str">
        <f t="shared" si="82"/>
        <v>-</v>
      </c>
      <c r="W264" s="168" t="str">
        <f t="shared" si="83"/>
        <v>-</v>
      </c>
      <c r="X264" s="168" t="str">
        <f t="shared" si="84"/>
        <v>-</v>
      </c>
      <c r="Y264" s="168" t="str">
        <f t="shared" si="85"/>
        <v>-</v>
      </c>
      <c r="AD264" s="608" t="str">
        <f t="shared" si="91"/>
        <v>-</v>
      </c>
      <c r="AE264" s="607" t="str">
        <f t="shared" si="92"/>
        <v>-</v>
      </c>
      <c r="AF264" s="196" t="str">
        <f t="shared" si="77"/>
        <v>-</v>
      </c>
      <c r="AG264" s="168" t="str">
        <f t="shared" si="78"/>
        <v>-</v>
      </c>
      <c r="AH264" s="168" t="str">
        <f t="shared" si="79"/>
        <v>-</v>
      </c>
      <c r="AI264" s="168" t="str">
        <f t="shared" si="80"/>
        <v>-</v>
      </c>
      <c r="AJ264" s="168" t="str">
        <f t="shared" si="81"/>
        <v>-</v>
      </c>
      <c r="AM264" s="785"/>
      <c r="AN264" s="785"/>
      <c r="AO264" s="785"/>
      <c r="AP264" s="785"/>
      <c r="AQ264" s="785"/>
      <c r="AR264" s="785"/>
      <c r="AS264" s="785"/>
      <c r="AT264" s="785"/>
      <c r="AV264" s="865"/>
      <c r="AW264" s="865"/>
      <c r="AX264" s="866"/>
      <c r="AY264" s="866"/>
      <c r="AZ264" s="867"/>
      <c r="BB264" s="793">
        <f t="shared" si="87"/>
        <v>0</v>
      </c>
      <c r="BC264" s="791">
        <f t="shared" si="88"/>
        <v>0</v>
      </c>
      <c r="BF264" s="819"/>
      <c r="BH264" s="793">
        <f t="shared" si="89"/>
        <v>0</v>
      </c>
      <c r="BI264" s="807">
        <f t="shared" si="90"/>
        <v>0</v>
      </c>
      <c r="BQ264" s="791"/>
      <c r="BR264" s="791"/>
      <c r="BS264" s="791"/>
      <c r="BT264" s="791"/>
      <c r="CA264" s="809"/>
      <c r="CB264" s="810"/>
      <c r="CC264" s="811"/>
    </row>
    <row r="265" spans="2:81" x14ac:dyDescent="0.25">
      <c r="B265" s="307"/>
      <c r="C265" s="179"/>
      <c r="O265" s="181"/>
      <c r="P265" s="128"/>
      <c r="Q265" s="179"/>
      <c r="R265" s="165" t="s">
        <v>21</v>
      </c>
      <c r="S265" s="179"/>
      <c r="T265" s="165" t="s">
        <v>56</v>
      </c>
      <c r="U265" s="196" t="str">
        <f t="shared" si="86"/>
        <v>-</v>
      </c>
      <c r="V265" s="168" t="str">
        <f t="shared" si="82"/>
        <v>-</v>
      </c>
      <c r="W265" s="168" t="str">
        <f t="shared" si="83"/>
        <v>-</v>
      </c>
      <c r="X265" s="168" t="str">
        <f t="shared" si="84"/>
        <v>-</v>
      </c>
      <c r="Y265" s="168" t="str">
        <f t="shared" si="85"/>
        <v>-</v>
      </c>
      <c r="AD265" s="608" t="str">
        <f t="shared" si="91"/>
        <v>-</v>
      </c>
      <c r="AE265" s="607" t="str">
        <f t="shared" si="92"/>
        <v>-</v>
      </c>
      <c r="AF265" s="196" t="str">
        <f t="shared" si="77"/>
        <v>-</v>
      </c>
      <c r="AG265" s="168" t="str">
        <f t="shared" si="78"/>
        <v>-</v>
      </c>
      <c r="AH265" s="168" t="str">
        <f t="shared" si="79"/>
        <v>-</v>
      </c>
      <c r="AI265" s="168" t="str">
        <f t="shared" si="80"/>
        <v>-</v>
      </c>
      <c r="AJ265" s="168" t="str">
        <f t="shared" si="81"/>
        <v>-</v>
      </c>
      <c r="AM265" s="785"/>
      <c r="AN265" s="785"/>
      <c r="AO265" s="785"/>
      <c r="AP265" s="785"/>
      <c r="AQ265" s="785"/>
      <c r="AR265" s="785"/>
      <c r="AS265" s="785"/>
      <c r="AT265" s="785"/>
      <c r="AV265" s="865"/>
      <c r="AW265" s="865"/>
      <c r="AX265" s="866"/>
      <c r="AY265" s="866"/>
      <c r="AZ265" s="867"/>
      <c r="BB265" s="793">
        <f t="shared" si="87"/>
        <v>0</v>
      </c>
      <c r="BC265" s="791">
        <f t="shared" si="88"/>
        <v>0</v>
      </c>
      <c r="BF265" s="819"/>
      <c r="BH265" s="793">
        <f t="shared" si="89"/>
        <v>0</v>
      </c>
      <c r="BI265" s="807">
        <f t="shared" si="90"/>
        <v>0</v>
      </c>
      <c r="BQ265" s="791"/>
      <c r="BR265" s="791"/>
      <c r="BS265" s="791"/>
      <c r="BT265" s="791"/>
      <c r="CA265" s="809"/>
      <c r="CB265" s="810"/>
      <c r="CC265" s="811"/>
    </row>
    <row r="266" spans="2:81" x14ac:dyDescent="0.25">
      <c r="B266" s="307"/>
      <c r="C266" s="179"/>
      <c r="O266" s="181"/>
      <c r="P266" s="128"/>
      <c r="Q266" s="179"/>
      <c r="R266" s="165" t="s">
        <v>21</v>
      </c>
      <c r="S266" s="179"/>
      <c r="T266" s="165" t="s">
        <v>56</v>
      </c>
      <c r="U266" s="196" t="str">
        <f t="shared" si="86"/>
        <v>-</v>
      </c>
      <c r="V266" s="168" t="str">
        <f t="shared" si="82"/>
        <v>-</v>
      </c>
      <c r="W266" s="168" t="str">
        <f t="shared" si="83"/>
        <v>-</v>
      </c>
      <c r="X266" s="168" t="str">
        <f t="shared" si="84"/>
        <v>-</v>
      </c>
      <c r="Y266" s="168" t="str">
        <f t="shared" si="85"/>
        <v>-</v>
      </c>
      <c r="AD266" s="608" t="str">
        <f t="shared" si="91"/>
        <v>-</v>
      </c>
      <c r="AE266" s="607" t="str">
        <f t="shared" si="92"/>
        <v>-</v>
      </c>
      <c r="AF266" s="196" t="str">
        <f t="shared" si="77"/>
        <v>-</v>
      </c>
      <c r="AG266" s="168" t="str">
        <f t="shared" si="78"/>
        <v>-</v>
      </c>
      <c r="AH266" s="168" t="str">
        <f t="shared" si="79"/>
        <v>-</v>
      </c>
      <c r="AI266" s="168" t="str">
        <f t="shared" si="80"/>
        <v>-</v>
      </c>
      <c r="AJ266" s="168" t="str">
        <f t="shared" si="81"/>
        <v>-</v>
      </c>
      <c r="AM266" s="785"/>
      <c r="AN266" s="785"/>
      <c r="AO266" s="785"/>
      <c r="AP266" s="785"/>
      <c r="AQ266" s="785"/>
      <c r="AR266" s="785"/>
      <c r="AS266" s="785"/>
      <c r="AT266" s="785"/>
      <c r="AV266" s="865"/>
      <c r="AW266" s="865"/>
      <c r="AX266" s="866"/>
      <c r="AY266" s="866"/>
      <c r="AZ266" s="867"/>
      <c r="BB266" s="793">
        <f t="shared" si="87"/>
        <v>0</v>
      </c>
      <c r="BC266" s="791">
        <f t="shared" si="88"/>
        <v>0</v>
      </c>
      <c r="BF266" s="819"/>
      <c r="BH266" s="793">
        <f t="shared" si="89"/>
        <v>0</v>
      </c>
      <c r="BI266" s="807">
        <f t="shared" si="90"/>
        <v>0</v>
      </c>
      <c r="BQ266" s="791"/>
      <c r="BR266" s="791"/>
      <c r="BS266" s="791"/>
      <c r="BT266" s="791"/>
      <c r="CA266" s="809"/>
      <c r="CB266" s="810"/>
      <c r="CC266" s="811"/>
    </row>
    <row r="267" spans="2:81" x14ac:dyDescent="0.25">
      <c r="B267" s="307"/>
      <c r="C267" s="179"/>
      <c r="O267" s="181"/>
      <c r="P267" s="128"/>
      <c r="Q267" s="179"/>
      <c r="R267" s="165" t="s">
        <v>21</v>
      </c>
      <c r="S267" s="179"/>
      <c r="T267" s="165" t="s">
        <v>56</v>
      </c>
      <c r="U267" s="196" t="str">
        <f t="shared" si="86"/>
        <v>-</v>
      </c>
      <c r="V267" s="168" t="str">
        <f t="shared" si="82"/>
        <v>-</v>
      </c>
      <c r="W267" s="168" t="str">
        <f t="shared" si="83"/>
        <v>-</v>
      </c>
      <c r="X267" s="168" t="str">
        <f t="shared" si="84"/>
        <v>-</v>
      </c>
      <c r="Y267" s="168" t="str">
        <f t="shared" si="85"/>
        <v>-</v>
      </c>
      <c r="AD267" s="608" t="str">
        <f t="shared" si="91"/>
        <v>-</v>
      </c>
      <c r="AE267" s="607" t="str">
        <f t="shared" si="92"/>
        <v>-</v>
      </c>
      <c r="AF267" s="196" t="str">
        <f t="shared" si="77"/>
        <v>-</v>
      </c>
      <c r="AG267" s="168" t="str">
        <f t="shared" si="78"/>
        <v>-</v>
      </c>
      <c r="AH267" s="168" t="str">
        <f t="shared" si="79"/>
        <v>-</v>
      </c>
      <c r="AI267" s="168" t="str">
        <f t="shared" si="80"/>
        <v>-</v>
      </c>
      <c r="AJ267" s="168" t="str">
        <f t="shared" si="81"/>
        <v>-</v>
      </c>
      <c r="AM267" s="785"/>
      <c r="AN267" s="785"/>
      <c r="AO267" s="785"/>
      <c r="AP267" s="785"/>
      <c r="AQ267" s="785"/>
      <c r="AR267" s="785"/>
      <c r="AS267" s="785"/>
      <c r="AT267" s="785"/>
      <c r="AV267" s="865"/>
      <c r="AW267" s="865"/>
      <c r="AX267" s="866"/>
      <c r="AY267" s="866"/>
      <c r="AZ267" s="867"/>
      <c r="BB267" s="793">
        <f t="shared" si="87"/>
        <v>0</v>
      </c>
      <c r="BC267" s="791">
        <f t="shared" si="88"/>
        <v>0</v>
      </c>
      <c r="BF267" s="819"/>
      <c r="BH267" s="793">
        <f t="shared" si="89"/>
        <v>0</v>
      </c>
      <c r="BI267" s="807">
        <f t="shared" si="90"/>
        <v>0</v>
      </c>
      <c r="BQ267" s="791"/>
      <c r="BR267" s="791"/>
      <c r="BS267" s="791"/>
      <c r="BT267" s="791"/>
      <c r="CA267" s="809"/>
      <c r="CB267" s="810"/>
      <c r="CC267" s="811"/>
    </row>
    <row r="268" spans="2:81" x14ac:dyDescent="0.25">
      <c r="B268" s="307"/>
      <c r="C268" s="179"/>
      <c r="O268" s="181"/>
      <c r="P268" s="128"/>
      <c r="Q268" s="179"/>
      <c r="R268" s="165" t="s">
        <v>21</v>
      </c>
      <c r="S268" s="179"/>
      <c r="T268" s="165" t="s">
        <v>56</v>
      </c>
      <c r="U268" s="196" t="str">
        <f t="shared" si="86"/>
        <v>-</v>
      </c>
      <c r="V268" s="168" t="str">
        <f t="shared" si="82"/>
        <v>-</v>
      </c>
      <c r="W268" s="168" t="str">
        <f t="shared" si="83"/>
        <v>-</v>
      </c>
      <c r="X268" s="168" t="str">
        <f t="shared" si="84"/>
        <v>-</v>
      </c>
      <c r="Y268" s="168" t="str">
        <f t="shared" si="85"/>
        <v>-</v>
      </c>
      <c r="AD268" s="608" t="str">
        <f t="shared" si="91"/>
        <v>-</v>
      </c>
      <c r="AE268" s="607" t="str">
        <f t="shared" si="92"/>
        <v>-</v>
      </c>
      <c r="AF268" s="196" t="str">
        <f t="shared" si="77"/>
        <v>-</v>
      </c>
      <c r="AG268" s="168" t="str">
        <f t="shared" si="78"/>
        <v>-</v>
      </c>
      <c r="AH268" s="168" t="str">
        <f t="shared" si="79"/>
        <v>-</v>
      </c>
      <c r="AI268" s="168" t="str">
        <f t="shared" si="80"/>
        <v>-</v>
      </c>
      <c r="AJ268" s="168" t="str">
        <f t="shared" si="81"/>
        <v>-</v>
      </c>
      <c r="AM268" s="785"/>
      <c r="AN268" s="785"/>
      <c r="AO268" s="785"/>
      <c r="AP268" s="785"/>
      <c r="AQ268" s="785"/>
      <c r="AR268" s="785"/>
      <c r="AS268" s="785"/>
      <c r="AT268" s="785"/>
      <c r="AV268" s="865"/>
      <c r="AW268" s="865"/>
      <c r="AX268" s="866"/>
      <c r="AY268" s="866"/>
      <c r="AZ268" s="867"/>
      <c r="BB268" s="793">
        <f t="shared" si="87"/>
        <v>0</v>
      </c>
      <c r="BC268" s="791">
        <f t="shared" si="88"/>
        <v>0</v>
      </c>
      <c r="BF268" s="819"/>
      <c r="BH268" s="793">
        <f t="shared" si="89"/>
        <v>0</v>
      </c>
      <c r="BI268" s="807">
        <f t="shared" si="90"/>
        <v>0</v>
      </c>
      <c r="BQ268" s="791"/>
      <c r="BR268" s="791"/>
      <c r="BS268" s="791"/>
      <c r="BT268" s="791"/>
      <c r="CA268" s="809"/>
      <c r="CB268" s="810"/>
      <c r="CC268" s="811"/>
    </row>
    <row r="269" spans="2:81" x14ac:dyDescent="0.25">
      <c r="B269" s="307"/>
      <c r="C269" s="179"/>
      <c r="O269" s="181"/>
      <c r="P269" s="128"/>
      <c r="Q269" s="179"/>
      <c r="R269" s="165" t="s">
        <v>21</v>
      </c>
      <c r="S269" s="179"/>
      <c r="T269" s="165" t="s">
        <v>56</v>
      </c>
      <c r="U269" s="196" t="str">
        <f t="shared" si="86"/>
        <v>-</v>
      </c>
      <c r="V269" s="168" t="str">
        <f t="shared" si="82"/>
        <v>-</v>
      </c>
      <c r="W269" s="168" t="str">
        <f t="shared" si="83"/>
        <v>-</v>
      </c>
      <c r="X269" s="168" t="str">
        <f t="shared" si="84"/>
        <v>-</v>
      </c>
      <c r="Y269" s="168" t="str">
        <f t="shared" si="85"/>
        <v>-</v>
      </c>
      <c r="AD269" s="608" t="str">
        <f t="shared" si="91"/>
        <v>-</v>
      </c>
      <c r="AE269" s="607" t="str">
        <f t="shared" si="92"/>
        <v>-</v>
      </c>
      <c r="AF269" s="196" t="str">
        <f t="shared" si="77"/>
        <v>-</v>
      </c>
      <c r="AG269" s="168" t="str">
        <f t="shared" si="78"/>
        <v>-</v>
      </c>
      <c r="AH269" s="168" t="str">
        <f t="shared" si="79"/>
        <v>-</v>
      </c>
      <c r="AI269" s="168" t="str">
        <f t="shared" si="80"/>
        <v>-</v>
      </c>
      <c r="AJ269" s="168" t="str">
        <f t="shared" si="81"/>
        <v>-</v>
      </c>
      <c r="AM269" s="785"/>
      <c r="AN269" s="785"/>
      <c r="AO269" s="785"/>
      <c r="AP269" s="785"/>
      <c r="AQ269" s="785"/>
      <c r="AR269" s="785"/>
      <c r="AS269" s="785"/>
      <c r="AT269" s="785"/>
      <c r="AV269" s="865"/>
      <c r="AW269" s="865"/>
      <c r="AX269" s="866"/>
      <c r="AY269" s="866"/>
      <c r="AZ269" s="867"/>
      <c r="BB269" s="793">
        <f t="shared" si="87"/>
        <v>0</v>
      </c>
      <c r="BC269" s="791">
        <f t="shared" si="88"/>
        <v>0</v>
      </c>
      <c r="BF269" s="819"/>
      <c r="BH269" s="793">
        <f t="shared" si="89"/>
        <v>0</v>
      </c>
      <c r="BI269" s="807">
        <f t="shared" si="90"/>
        <v>0</v>
      </c>
      <c r="BQ269" s="791"/>
      <c r="BR269" s="791"/>
      <c r="BS269" s="791"/>
      <c r="BT269" s="791"/>
      <c r="CA269" s="809"/>
      <c r="CB269" s="810"/>
      <c r="CC269" s="811"/>
    </row>
    <row r="270" spans="2:81" x14ac:dyDescent="0.25">
      <c r="B270" s="307"/>
      <c r="C270" s="179"/>
      <c r="O270" s="181"/>
      <c r="P270" s="128"/>
      <c r="Q270" s="179"/>
      <c r="R270" s="165" t="s">
        <v>21</v>
      </c>
      <c r="S270" s="179"/>
      <c r="T270" s="165" t="s">
        <v>56</v>
      </c>
      <c r="U270" s="196" t="str">
        <f t="shared" si="86"/>
        <v>-</v>
      </c>
      <c r="V270" s="168" t="str">
        <f t="shared" si="82"/>
        <v>-</v>
      </c>
      <c r="W270" s="168" t="str">
        <f t="shared" si="83"/>
        <v>-</v>
      </c>
      <c r="X270" s="168" t="str">
        <f t="shared" si="84"/>
        <v>-</v>
      </c>
      <c r="Y270" s="168" t="str">
        <f t="shared" si="85"/>
        <v>-</v>
      </c>
      <c r="AD270" s="608" t="str">
        <f t="shared" si="91"/>
        <v>-</v>
      </c>
      <c r="AE270" s="607" t="str">
        <f t="shared" si="92"/>
        <v>-</v>
      </c>
      <c r="AF270" s="196" t="str">
        <f t="shared" si="77"/>
        <v>-</v>
      </c>
      <c r="AG270" s="168" t="str">
        <f t="shared" si="78"/>
        <v>-</v>
      </c>
      <c r="AH270" s="168" t="str">
        <f t="shared" si="79"/>
        <v>-</v>
      </c>
      <c r="AI270" s="168" t="str">
        <f t="shared" si="80"/>
        <v>-</v>
      </c>
      <c r="AJ270" s="168" t="str">
        <f t="shared" si="81"/>
        <v>-</v>
      </c>
      <c r="AM270" s="785"/>
      <c r="AN270" s="785"/>
      <c r="AO270" s="785"/>
      <c r="AP270" s="785"/>
      <c r="AQ270" s="785"/>
      <c r="AR270" s="785"/>
      <c r="AS270" s="785"/>
      <c r="AT270" s="785"/>
      <c r="AV270" s="865"/>
      <c r="AW270" s="865"/>
      <c r="AX270" s="866"/>
      <c r="AY270" s="866"/>
      <c r="AZ270" s="867"/>
      <c r="BB270" s="793">
        <f t="shared" si="87"/>
        <v>0</v>
      </c>
      <c r="BC270" s="791">
        <f t="shared" si="88"/>
        <v>0</v>
      </c>
      <c r="BF270" s="819"/>
      <c r="BH270" s="793">
        <f t="shared" si="89"/>
        <v>0</v>
      </c>
      <c r="BI270" s="807">
        <f t="shared" si="90"/>
        <v>0</v>
      </c>
      <c r="BQ270" s="791"/>
      <c r="BR270" s="791"/>
      <c r="BS270" s="791"/>
      <c r="BT270" s="791"/>
      <c r="CA270" s="809"/>
      <c r="CB270" s="810"/>
      <c r="CC270" s="811"/>
    </row>
    <row r="271" spans="2:81" x14ac:dyDescent="0.25">
      <c r="B271" s="307"/>
      <c r="C271" s="179"/>
      <c r="O271" s="181"/>
      <c r="P271" s="128"/>
      <c r="Q271" s="179"/>
      <c r="R271" s="165" t="s">
        <v>21</v>
      </c>
      <c r="S271" s="179"/>
      <c r="T271" s="165" t="s">
        <v>56</v>
      </c>
      <c r="U271" s="196" t="str">
        <f t="shared" si="86"/>
        <v>-</v>
      </c>
      <c r="V271" s="168" t="str">
        <f t="shared" si="82"/>
        <v>-</v>
      </c>
      <c r="W271" s="168" t="str">
        <f t="shared" si="83"/>
        <v>-</v>
      </c>
      <c r="X271" s="168" t="str">
        <f t="shared" si="84"/>
        <v>-</v>
      </c>
      <c r="Y271" s="168" t="str">
        <f t="shared" si="85"/>
        <v>-</v>
      </c>
      <c r="AD271" s="608" t="str">
        <f t="shared" si="91"/>
        <v>-</v>
      </c>
      <c r="AE271" s="607" t="str">
        <f t="shared" si="92"/>
        <v>-</v>
      </c>
      <c r="AF271" s="196" t="str">
        <f t="shared" si="77"/>
        <v>-</v>
      </c>
      <c r="AG271" s="168" t="str">
        <f t="shared" si="78"/>
        <v>-</v>
      </c>
      <c r="AH271" s="168" t="str">
        <f t="shared" si="79"/>
        <v>-</v>
      </c>
      <c r="AI271" s="168" t="str">
        <f t="shared" si="80"/>
        <v>-</v>
      </c>
      <c r="AJ271" s="168" t="str">
        <f t="shared" si="81"/>
        <v>-</v>
      </c>
      <c r="AM271" s="785"/>
      <c r="AN271" s="785"/>
      <c r="AO271" s="785"/>
      <c r="AP271" s="785"/>
      <c r="AQ271" s="785"/>
      <c r="AR271" s="785"/>
      <c r="AS271" s="785"/>
      <c r="AT271" s="785"/>
      <c r="AV271" s="865"/>
      <c r="AW271" s="865"/>
      <c r="AX271" s="866"/>
      <c r="AY271" s="866"/>
      <c r="AZ271" s="867"/>
      <c r="BB271" s="793">
        <f t="shared" si="87"/>
        <v>0</v>
      </c>
      <c r="BC271" s="791">
        <f t="shared" si="88"/>
        <v>0</v>
      </c>
      <c r="BF271" s="819"/>
      <c r="BH271" s="793">
        <f t="shared" si="89"/>
        <v>0</v>
      </c>
      <c r="BI271" s="807">
        <f t="shared" si="90"/>
        <v>0</v>
      </c>
      <c r="BQ271" s="791"/>
      <c r="BR271" s="791"/>
      <c r="BS271" s="791"/>
      <c r="BT271" s="791"/>
      <c r="CA271" s="809"/>
      <c r="CB271" s="810"/>
      <c r="CC271" s="811"/>
    </row>
    <row r="272" spans="2:81" x14ac:dyDescent="0.25">
      <c r="B272" s="307"/>
      <c r="C272" s="179"/>
      <c r="O272" s="181"/>
      <c r="P272" s="128"/>
      <c r="Q272" s="179"/>
      <c r="R272" s="165" t="s">
        <v>21</v>
      </c>
      <c r="S272" s="179"/>
      <c r="T272" s="165" t="s">
        <v>56</v>
      </c>
      <c r="U272" s="196" t="str">
        <f t="shared" si="86"/>
        <v>-</v>
      </c>
      <c r="V272" s="168" t="str">
        <f t="shared" si="82"/>
        <v>-</v>
      </c>
      <c r="W272" s="168" t="str">
        <f t="shared" si="83"/>
        <v>-</v>
      </c>
      <c r="X272" s="168" t="str">
        <f t="shared" si="84"/>
        <v>-</v>
      </c>
      <c r="Y272" s="168" t="str">
        <f t="shared" si="85"/>
        <v>-</v>
      </c>
      <c r="AD272" s="608" t="str">
        <f t="shared" si="91"/>
        <v>-</v>
      </c>
      <c r="AE272" s="607" t="str">
        <f t="shared" si="92"/>
        <v>-</v>
      </c>
      <c r="AF272" s="196" t="str">
        <f t="shared" si="77"/>
        <v>-</v>
      </c>
      <c r="AG272" s="168" t="str">
        <f t="shared" si="78"/>
        <v>-</v>
      </c>
      <c r="AH272" s="168" t="str">
        <f t="shared" si="79"/>
        <v>-</v>
      </c>
      <c r="AI272" s="168" t="str">
        <f t="shared" si="80"/>
        <v>-</v>
      </c>
      <c r="AJ272" s="168" t="str">
        <f t="shared" si="81"/>
        <v>-</v>
      </c>
      <c r="AM272" s="785"/>
      <c r="AN272" s="785"/>
      <c r="AO272" s="785"/>
      <c r="AP272" s="785"/>
      <c r="AQ272" s="785"/>
      <c r="AR272" s="785"/>
      <c r="AS272" s="785"/>
      <c r="AT272" s="785"/>
      <c r="AV272" s="865"/>
      <c r="AW272" s="865"/>
      <c r="AX272" s="866"/>
      <c r="AY272" s="866"/>
      <c r="AZ272" s="867"/>
      <c r="BB272" s="793">
        <f t="shared" si="87"/>
        <v>0</v>
      </c>
      <c r="BC272" s="791">
        <f t="shared" si="88"/>
        <v>0</v>
      </c>
      <c r="BF272" s="819"/>
      <c r="BH272" s="793">
        <f t="shared" si="89"/>
        <v>0</v>
      </c>
      <c r="BI272" s="807">
        <f t="shared" si="90"/>
        <v>0</v>
      </c>
      <c r="BQ272" s="791"/>
      <c r="BR272" s="791"/>
      <c r="BS272" s="791"/>
      <c r="BT272" s="791"/>
      <c r="CA272" s="809"/>
      <c r="CB272" s="810"/>
      <c r="CC272" s="811"/>
    </row>
    <row r="273" spans="2:81" x14ac:dyDescent="0.25">
      <c r="B273" s="307"/>
      <c r="C273" s="179"/>
      <c r="O273" s="181"/>
      <c r="P273" s="128"/>
      <c r="Q273" s="179"/>
      <c r="R273" s="165" t="s">
        <v>21</v>
      </c>
      <c r="S273" s="179"/>
      <c r="T273" s="165" t="s">
        <v>56</v>
      </c>
      <c r="U273" s="196" t="str">
        <f t="shared" si="86"/>
        <v>-</v>
      </c>
      <c r="V273" s="168" t="str">
        <f t="shared" si="82"/>
        <v>-</v>
      </c>
      <c r="W273" s="168" t="str">
        <f t="shared" si="83"/>
        <v>-</v>
      </c>
      <c r="X273" s="168" t="str">
        <f t="shared" si="84"/>
        <v>-</v>
      </c>
      <c r="Y273" s="168" t="str">
        <f t="shared" si="85"/>
        <v>-</v>
      </c>
      <c r="AD273" s="608" t="str">
        <f t="shared" si="91"/>
        <v>-</v>
      </c>
      <c r="AE273" s="607" t="str">
        <f t="shared" si="92"/>
        <v>-</v>
      </c>
      <c r="AF273" s="196" t="str">
        <f t="shared" si="77"/>
        <v>-</v>
      </c>
      <c r="AG273" s="168" t="str">
        <f t="shared" si="78"/>
        <v>-</v>
      </c>
      <c r="AH273" s="168" t="str">
        <f t="shared" si="79"/>
        <v>-</v>
      </c>
      <c r="AI273" s="168" t="str">
        <f t="shared" si="80"/>
        <v>-</v>
      </c>
      <c r="AJ273" s="168" t="str">
        <f t="shared" si="81"/>
        <v>-</v>
      </c>
      <c r="AM273" s="785"/>
      <c r="AN273" s="785"/>
      <c r="AO273" s="785"/>
      <c r="AP273" s="785"/>
      <c r="AQ273" s="785"/>
      <c r="AR273" s="785"/>
      <c r="AS273" s="785"/>
      <c r="AT273" s="785"/>
      <c r="AV273" s="865"/>
      <c r="AW273" s="865"/>
      <c r="AX273" s="866"/>
      <c r="AY273" s="866"/>
      <c r="AZ273" s="867"/>
      <c r="BB273" s="793">
        <f t="shared" si="87"/>
        <v>0</v>
      </c>
      <c r="BC273" s="791">
        <f t="shared" si="88"/>
        <v>0</v>
      </c>
      <c r="BF273" s="819"/>
      <c r="BH273" s="793">
        <f t="shared" si="89"/>
        <v>0</v>
      </c>
      <c r="BI273" s="807">
        <f t="shared" si="90"/>
        <v>0</v>
      </c>
      <c r="BQ273" s="791"/>
      <c r="BR273" s="791"/>
      <c r="BS273" s="791"/>
      <c r="BT273" s="791"/>
      <c r="CA273" s="809"/>
      <c r="CB273" s="810"/>
      <c r="CC273" s="811"/>
    </row>
    <row r="274" spans="2:81" x14ac:dyDescent="0.25">
      <c r="B274" s="307"/>
      <c r="C274" s="179"/>
      <c r="O274" s="181"/>
      <c r="P274" s="128"/>
      <c r="Q274" s="179"/>
      <c r="R274" s="165" t="s">
        <v>21</v>
      </c>
      <c r="S274" s="179"/>
      <c r="T274" s="165" t="s">
        <v>56</v>
      </c>
      <c r="U274" s="196" t="str">
        <f t="shared" si="86"/>
        <v>-</v>
      </c>
      <c r="V274" s="168" t="str">
        <f t="shared" si="82"/>
        <v>-</v>
      </c>
      <c r="W274" s="168" t="str">
        <f t="shared" si="83"/>
        <v>-</v>
      </c>
      <c r="X274" s="168" t="str">
        <f t="shared" si="84"/>
        <v>-</v>
      </c>
      <c r="Y274" s="168" t="str">
        <f t="shared" si="85"/>
        <v>-</v>
      </c>
      <c r="AD274" s="608" t="str">
        <f t="shared" si="91"/>
        <v>-</v>
      </c>
      <c r="AE274" s="607" t="str">
        <f t="shared" si="92"/>
        <v>-</v>
      </c>
      <c r="AF274" s="196" t="str">
        <f t="shared" si="77"/>
        <v>-</v>
      </c>
      <c r="AG274" s="168" t="str">
        <f t="shared" si="78"/>
        <v>-</v>
      </c>
      <c r="AH274" s="168" t="str">
        <f t="shared" si="79"/>
        <v>-</v>
      </c>
      <c r="AI274" s="168" t="str">
        <f t="shared" si="80"/>
        <v>-</v>
      </c>
      <c r="AJ274" s="168" t="str">
        <f t="shared" si="81"/>
        <v>-</v>
      </c>
      <c r="AM274" s="785"/>
      <c r="AN274" s="785"/>
      <c r="AO274" s="785"/>
      <c r="AP274" s="785"/>
      <c r="AQ274" s="785"/>
      <c r="AR274" s="785"/>
      <c r="AS274" s="785"/>
      <c r="AT274" s="785"/>
      <c r="AV274" s="865"/>
      <c r="AW274" s="865"/>
      <c r="AX274" s="866"/>
      <c r="AY274" s="866"/>
      <c r="AZ274" s="867"/>
      <c r="BB274" s="793">
        <f t="shared" si="87"/>
        <v>0</v>
      </c>
      <c r="BC274" s="791">
        <f t="shared" si="88"/>
        <v>0</v>
      </c>
      <c r="BF274" s="819"/>
      <c r="BH274" s="793">
        <f t="shared" si="89"/>
        <v>0</v>
      </c>
      <c r="BI274" s="807">
        <f t="shared" si="90"/>
        <v>0</v>
      </c>
      <c r="BQ274" s="791"/>
      <c r="BR274" s="791"/>
      <c r="BS274" s="791"/>
      <c r="BT274" s="791"/>
      <c r="CA274" s="809"/>
      <c r="CB274" s="810"/>
      <c r="CC274" s="811"/>
    </row>
    <row r="275" spans="2:81" x14ac:dyDescent="0.25">
      <c r="B275" s="307"/>
      <c r="C275" s="179"/>
      <c r="O275" s="181"/>
      <c r="P275" s="128"/>
      <c r="Q275" s="179"/>
      <c r="R275" s="165" t="s">
        <v>21</v>
      </c>
      <c r="S275" s="179"/>
      <c r="T275" s="165" t="s">
        <v>56</v>
      </c>
      <c r="U275" s="196" t="str">
        <f t="shared" si="86"/>
        <v>-</v>
      </c>
      <c r="V275" s="168" t="str">
        <f t="shared" si="82"/>
        <v>-</v>
      </c>
      <c r="W275" s="168" t="str">
        <f t="shared" si="83"/>
        <v>-</v>
      </c>
      <c r="X275" s="168" t="str">
        <f t="shared" si="84"/>
        <v>-</v>
      </c>
      <c r="Y275" s="168" t="str">
        <f t="shared" si="85"/>
        <v>-</v>
      </c>
      <c r="AD275" s="608" t="str">
        <f t="shared" si="91"/>
        <v>-</v>
      </c>
      <c r="AE275" s="607" t="str">
        <f t="shared" si="92"/>
        <v>-</v>
      </c>
      <c r="AF275" s="196" t="str">
        <f t="shared" si="77"/>
        <v>-</v>
      </c>
      <c r="AG275" s="168" t="str">
        <f t="shared" si="78"/>
        <v>-</v>
      </c>
      <c r="AH275" s="168" t="str">
        <f t="shared" si="79"/>
        <v>-</v>
      </c>
      <c r="AI275" s="168" t="str">
        <f t="shared" si="80"/>
        <v>-</v>
      </c>
      <c r="AJ275" s="168" t="str">
        <f t="shared" si="81"/>
        <v>-</v>
      </c>
      <c r="AM275" s="785"/>
      <c r="AN275" s="785"/>
      <c r="AO275" s="785"/>
      <c r="AP275" s="785"/>
      <c r="AQ275" s="785"/>
      <c r="AR275" s="785"/>
      <c r="AS275" s="785"/>
      <c r="AT275" s="785"/>
      <c r="AV275" s="865"/>
      <c r="AW275" s="865"/>
      <c r="AX275" s="866"/>
      <c r="AY275" s="866"/>
      <c r="AZ275" s="867"/>
      <c r="BB275" s="793">
        <f t="shared" si="87"/>
        <v>0</v>
      </c>
      <c r="BC275" s="791">
        <f t="shared" si="88"/>
        <v>0</v>
      </c>
      <c r="BF275" s="819"/>
      <c r="BH275" s="793">
        <f t="shared" si="89"/>
        <v>0</v>
      </c>
      <c r="BI275" s="807">
        <f t="shared" si="90"/>
        <v>0</v>
      </c>
      <c r="BQ275" s="791"/>
      <c r="BR275" s="791"/>
      <c r="BS275" s="791"/>
      <c r="BT275" s="791"/>
      <c r="CA275" s="809"/>
      <c r="CB275" s="810"/>
      <c r="CC275" s="811"/>
    </row>
    <row r="276" spans="2:81" x14ac:dyDescent="0.25">
      <c r="B276" s="307"/>
      <c r="C276" s="179"/>
      <c r="O276" s="181"/>
      <c r="P276" s="128"/>
      <c r="Q276" s="179"/>
      <c r="R276" s="165" t="s">
        <v>21</v>
      </c>
      <c r="S276" s="179"/>
      <c r="T276" s="165" t="s">
        <v>56</v>
      </c>
      <c r="U276" s="196" t="str">
        <f t="shared" si="86"/>
        <v>-</v>
      </c>
      <c r="V276" s="168" t="str">
        <f t="shared" si="82"/>
        <v>-</v>
      </c>
      <c r="W276" s="168" t="str">
        <f t="shared" si="83"/>
        <v>-</v>
      </c>
      <c r="X276" s="168" t="str">
        <f t="shared" si="84"/>
        <v>-</v>
      </c>
      <c r="Y276" s="168" t="str">
        <f t="shared" si="85"/>
        <v>-</v>
      </c>
      <c r="AD276" s="608" t="str">
        <f t="shared" si="91"/>
        <v>-</v>
      </c>
      <c r="AE276" s="607" t="str">
        <f t="shared" si="92"/>
        <v>-</v>
      </c>
      <c r="AF276" s="196" t="str">
        <f t="shared" si="77"/>
        <v>-</v>
      </c>
      <c r="AG276" s="168" t="str">
        <f t="shared" si="78"/>
        <v>-</v>
      </c>
      <c r="AH276" s="168" t="str">
        <f t="shared" si="79"/>
        <v>-</v>
      </c>
      <c r="AI276" s="168" t="str">
        <f t="shared" si="80"/>
        <v>-</v>
      </c>
      <c r="AJ276" s="168" t="str">
        <f t="shared" si="81"/>
        <v>-</v>
      </c>
      <c r="AM276" s="785"/>
      <c r="AN276" s="785"/>
      <c r="AO276" s="785"/>
      <c r="AP276" s="785"/>
      <c r="AQ276" s="785"/>
      <c r="AR276" s="785"/>
      <c r="AS276" s="785"/>
      <c r="AT276" s="785"/>
      <c r="AV276" s="865"/>
      <c r="AW276" s="865"/>
      <c r="AX276" s="866"/>
      <c r="AY276" s="866"/>
      <c r="AZ276" s="867"/>
      <c r="BB276" s="793">
        <f t="shared" si="87"/>
        <v>0</v>
      </c>
      <c r="BC276" s="791">
        <f t="shared" si="88"/>
        <v>0</v>
      </c>
      <c r="BF276" s="819"/>
      <c r="BH276" s="793">
        <f t="shared" si="89"/>
        <v>0</v>
      </c>
      <c r="BI276" s="807">
        <f t="shared" si="90"/>
        <v>0</v>
      </c>
      <c r="BQ276" s="791"/>
      <c r="BR276" s="791"/>
      <c r="BS276" s="791"/>
      <c r="BT276" s="791"/>
      <c r="CA276" s="809"/>
      <c r="CB276" s="810"/>
      <c r="CC276" s="811"/>
    </row>
    <row r="277" spans="2:81" x14ac:dyDescent="0.25">
      <c r="B277" s="307"/>
      <c r="C277" s="179"/>
      <c r="O277" s="181"/>
      <c r="P277" s="128"/>
      <c r="Q277" s="179"/>
      <c r="R277" s="165" t="s">
        <v>21</v>
      </c>
      <c r="S277" s="179"/>
      <c r="T277" s="165" t="s">
        <v>56</v>
      </c>
      <c r="U277" s="196" t="str">
        <f t="shared" si="86"/>
        <v>-</v>
      </c>
      <c r="V277" s="168" t="str">
        <f t="shared" si="82"/>
        <v>-</v>
      </c>
      <c r="W277" s="168" t="str">
        <f t="shared" si="83"/>
        <v>-</v>
      </c>
      <c r="X277" s="168" t="str">
        <f t="shared" si="84"/>
        <v>-</v>
      </c>
      <c r="Y277" s="168" t="str">
        <f t="shared" si="85"/>
        <v>-</v>
      </c>
      <c r="AD277" s="608" t="str">
        <f t="shared" si="91"/>
        <v>-</v>
      </c>
      <c r="AE277" s="607" t="str">
        <f t="shared" si="92"/>
        <v>-</v>
      </c>
      <c r="AF277" s="196" t="str">
        <f t="shared" si="77"/>
        <v>-</v>
      </c>
      <c r="AG277" s="168" t="str">
        <f t="shared" si="78"/>
        <v>-</v>
      </c>
      <c r="AH277" s="168" t="str">
        <f t="shared" si="79"/>
        <v>-</v>
      </c>
      <c r="AI277" s="168" t="str">
        <f t="shared" si="80"/>
        <v>-</v>
      </c>
      <c r="AJ277" s="168" t="str">
        <f t="shared" si="81"/>
        <v>-</v>
      </c>
      <c r="AM277" s="785"/>
      <c r="AN277" s="785"/>
      <c r="AO277" s="785"/>
      <c r="AP277" s="785"/>
      <c r="AQ277" s="785"/>
      <c r="AR277" s="785"/>
      <c r="AS277" s="785"/>
      <c r="AT277" s="785"/>
      <c r="AV277" s="865"/>
      <c r="AW277" s="865"/>
      <c r="AX277" s="866"/>
      <c r="AY277" s="866"/>
      <c r="AZ277" s="867"/>
      <c r="BB277" s="793">
        <f t="shared" si="87"/>
        <v>0</v>
      </c>
      <c r="BC277" s="791">
        <f t="shared" si="88"/>
        <v>0</v>
      </c>
      <c r="BF277" s="819"/>
      <c r="BH277" s="793">
        <f t="shared" si="89"/>
        <v>0</v>
      </c>
      <c r="BI277" s="807">
        <f t="shared" si="90"/>
        <v>0</v>
      </c>
      <c r="BQ277" s="791"/>
      <c r="BR277" s="791"/>
      <c r="BS277" s="791"/>
      <c r="BT277" s="791"/>
      <c r="CA277" s="809"/>
      <c r="CB277" s="810"/>
      <c r="CC277" s="811"/>
    </row>
    <row r="278" spans="2:81" x14ac:dyDescent="0.25">
      <c r="B278" s="307"/>
      <c r="C278" s="179"/>
      <c r="O278" s="181"/>
      <c r="P278" s="128"/>
      <c r="Q278" s="179"/>
      <c r="R278" s="165" t="s">
        <v>21</v>
      </c>
      <c r="S278" s="179"/>
      <c r="T278" s="165" t="s">
        <v>56</v>
      </c>
      <c r="U278" s="196" t="str">
        <f t="shared" si="86"/>
        <v>-</v>
      </c>
      <c r="V278" s="168" t="str">
        <f t="shared" si="82"/>
        <v>-</v>
      </c>
      <c r="W278" s="168" t="str">
        <f t="shared" si="83"/>
        <v>-</v>
      </c>
      <c r="X278" s="168" t="str">
        <f t="shared" si="84"/>
        <v>-</v>
      </c>
      <c r="Y278" s="168" t="str">
        <f t="shared" si="85"/>
        <v>-</v>
      </c>
      <c r="AD278" s="608" t="str">
        <f t="shared" si="91"/>
        <v>-</v>
      </c>
      <c r="AE278" s="607" t="str">
        <f t="shared" si="92"/>
        <v>-</v>
      </c>
      <c r="AF278" s="196" t="str">
        <f t="shared" si="77"/>
        <v>-</v>
      </c>
      <c r="AG278" s="168" t="str">
        <f t="shared" si="78"/>
        <v>-</v>
      </c>
      <c r="AH278" s="168" t="str">
        <f t="shared" si="79"/>
        <v>-</v>
      </c>
      <c r="AI278" s="168" t="str">
        <f t="shared" si="80"/>
        <v>-</v>
      </c>
      <c r="AJ278" s="168" t="str">
        <f t="shared" si="81"/>
        <v>-</v>
      </c>
      <c r="AM278" s="785"/>
      <c r="AN278" s="785"/>
      <c r="AO278" s="785"/>
      <c r="AP278" s="785"/>
      <c r="AQ278" s="785"/>
      <c r="AR278" s="785"/>
      <c r="AS278" s="785"/>
      <c r="AT278" s="785"/>
      <c r="AV278" s="865"/>
      <c r="AW278" s="865"/>
      <c r="AX278" s="866"/>
      <c r="AY278" s="866"/>
      <c r="AZ278" s="867"/>
      <c r="BB278" s="793">
        <f t="shared" si="87"/>
        <v>0</v>
      </c>
      <c r="BC278" s="791">
        <f t="shared" si="88"/>
        <v>0</v>
      </c>
      <c r="BF278" s="819"/>
      <c r="BH278" s="793">
        <f t="shared" si="89"/>
        <v>0</v>
      </c>
      <c r="BI278" s="807">
        <f t="shared" si="90"/>
        <v>0</v>
      </c>
      <c r="BQ278" s="791"/>
      <c r="BR278" s="791"/>
      <c r="BS278" s="791"/>
      <c r="BT278" s="791"/>
      <c r="CA278" s="809"/>
      <c r="CB278" s="810"/>
      <c r="CC278" s="811"/>
    </row>
    <row r="279" spans="2:81" x14ac:dyDescent="0.25">
      <c r="B279" s="307"/>
      <c r="C279" s="179"/>
      <c r="O279" s="181"/>
      <c r="P279" s="128"/>
      <c r="Q279" s="179"/>
      <c r="R279" s="165" t="s">
        <v>21</v>
      </c>
      <c r="S279" s="179"/>
      <c r="T279" s="165" t="s">
        <v>56</v>
      </c>
      <c r="U279" s="196" t="str">
        <f t="shared" si="86"/>
        <v>-</v>
      </c>
      <c r="V279" s="168" t="str">
        <f t="shared" si="82"/>
        <v>-</v>
      </c>
      <c r="W279" s="168" t="str">
        <f t="shared" si="83"/>
        <v>-</v>
      </c>
      <c r="X279" s="168" t="str">
        <f t="shared" si="84"/>
        <v>-</v>
      </c>
      <c r="Y279" s="168" t="str">
        <f t="shared" si="85"/>
        <v>-</v>
      </c>
      <c r="AD279" s="608" t="str">
        <f t="shared" si="91"/>
        <v>-</v>
      </c>
      <c r="AE279" s="607" t="str">
        <f t="shared" si="92"/>
        <v>-</v>
      </c>
      <c r="AF279" s="196" t="str">
        <f t="shared" ref="AF279:AF300" si="93">IF(ISNUMBER(AE279), HOUR(AD279), "-")</f>
        <v>-</v>
      </c>
      <c r="AG279" s="168" t="str">
        <f t="shared" ref="AG279:AG300" si="94">IF(AF279=$Q$3, AE279, "-")</f>
        <v>-</v>
      </c>
      <c r="AH279" s="168" t="str">
        <f t="shared" ref="AH279:AH300" si="95">IF(AF279=$R$3, AE279, "-")</f>
        <v>-</v>
      </c>
      <c r="AI279" s="168" t="str">
        <f t="shared" ref="AI279:AI300" si="96">IF(AF279=$S$3, AE279, "-")</f>
        <v>-</v>
      </c>
      <c r="AJ279" s="168" t="str">
        <f t="shared" ref="AJ279:AJ300" si="97">IF(AF279=$T$3, AE279, "-")</f>
        <v>-</v>
      </c>
      <c r="AM279" s="785"/>
      <c r="AN279" s="785"/>
      <c r="AO279" s="785"/>
      <c r="AP279" s="785"/>
      <c r="AQ279" s="785"/>
      <c r="AR279" s="785"/>
      <c r="AS279" s="785"/>
      <c r="AT279" s="785"/>
      <c r="AV279" s="865"/>
      <c r="AW279" s="865"/>
      <c r="AX279" s="866"/>
      <c r="AY279" s="866"/>
      <c r="AZ279" s="867"/>
      <c r="BB279" s="793">
        <f t="shared" si="87"/>
        <v>0</v>
      </c>
      <c r="BC279" s="791">
        <f t="shared" si="88"/>
        <v>0</v>
      </c>
      <c r="BF279" s="819"/>
      <c r="BH279" s="793">
        <f t="shared" si="89"/>
        <v>0</v>
      </c>
      <c r="BI279" s="807">
        <f t="shared" si="90"/>
        <v>0</v>
      </c>
      <c r="BQ279" s="791"/>
      <c r="BR279" s="791"/>
      <c r="BS279" s="791"/>
      <c r="BT279" s="791"/>
      <c r="CA279" s="809"/>
      <c r="CB279" s="810"/>
      <c r="CC279" s="811"/>
    </row>
    <row r="280" spans="2:81" x14ac:dyDescent="0.25">
      <c r="B280" s="307"/>
      <c r="C280" s="179"/>
      <c r="O280" s="181"/>
      <c r="P280" s="128"/>
      <c r="Q280" s="179"/>
      <c r="R280" s="165" t="s">
        <v>21</v>
      </c>
      <c r="S280" s="179"/>
      <c r="T280" s="165" t="s">
        <v>56</v>
      </c>
      <c r="U280" s="196" t="str">
        <f t="shared" si="86"/>
        <v>-</v>
      </c>
      <c r="V280" s="168" t="str">
        <f t="shared" si="82"/>
        <v>-</v>
      </c>
      <c r="W280" s="168" t="str">
        <f t="shared" si="83"/>
        <v>-</v>
      </c>
      <c r="X280" s="168" t="str">
        <f t="shared" si="84"/>
        <v>-</v>
      </c>
      <c r="Y280" s="168" t="str">
        <f t="shared" si="85"/>
        <v>-</v>
      </c>
      <c r="AD280" s="608" t="str">
        <f t="shared" si="91"/>
        <v>-</v>
      </c>
      <c r="AE280" s="607" t="str">
        <f t="shared" si="92"/>
        <v>-</v>
      </c>
      <c r="AF280" s="196" t="str">
        <f t="shared" si="93"/>
        <v>-</v>
      </c>
      <c r="AG280" s="168" t="str">
        <f t="shared" si="94"/>
        <v>-</v>
      </c>
      <c r="AH280" s="168" t="str">
        <f t="shared" si="95"/>
        <v>-</v>
      </c>
      <c r="AI280" s="168" t="str">
        <f t="shared" si="96"/>
        <v>-</v>
      </c>
      <c r="AJ280" s="168" t="str">
        <f t="shared" si="97"/>
        <v>-</v>
      </c>
      <c r="AM280" s="785"/>
      <c r="AN280" s="785"/>
      <c r="AO280" s="785"/>
      <c r="AP280" s="785"/>
      <c r="AQ280" s="785"/>
      <c r="AR280" s="785"/>
      <c r="AS280" s="785"/>
      <c r="AT280" s="785"/>
      <c r="AV280" s="865"/>
      <c r="AW280" s="865"/>
      <c r="AX280" s="866"/>
      <c r="AY280" s="866"/>
      <c r="AZ280" s="867"/>
      <c r="BB280" s="793">
        <f t="shared" si="87"/>
        <v>0</v>
      </c>
      <c r="BC280" s="791">
        <f t="shared" si="88"/>
        <v>0</v>
      </c>
      <c r="BF280" s="819"/>
      <c r="BH280" s="793">
        <f t="shared" si="89"/>
        <v>0</v>
      </c>
      <c r="BI280" s="807">
        <f t="shared" si="90"/>
        <v>0</v>
      </c>
      <c r="BQ280" s="791"/>
      <c r="BR280" s="791"/>
      <c r="BS280" s="791"/>
      <c r="BT280" s="791"/>
      <c r="CA280" s="809"/>
      <c r="CB280" s="810"/>
      <c r="CC280" s="811"/>
    </row>
    <row r="281" spans="2:81" x14ac:dyDescent="0.25">
      <c r="B281" s="307"/>
      <c r="C281" s="179"/>
      <c r="O281" s="181"/>
      <c r="P281" s="128"/>
      <c r="Q281" s="179"/>
      <c r="R281" s="165" t="s">
        <v>21</v>
      </c>
      <c r="S281" s="179"/>
      <c r="T281" s="165" t="s">
        <v>56</v>
      </c>
      <c r="U281" s="196" t="str">
        <f t="shared" si="86"/>
        <v>-</v>
      </c>
      <c r="V281" s="168" t="str">
        <f t="shared" si="82"/>
        <v>-</v>
      </c>
      <c r="W281" s="168" t="str">
        <f t="shared" si="83"/>
        <v>-</v>
      </c>
      <c r="X281" s="168" t="str">
        <f t="shared" si="84"/>
        <v>-</v>
      </c>
      <c r="Y281" s="168" t="str">
        <f t="shared" si="85"/>
        <v>-</v>
      </c>
      <c r="AD281" s="608" t="str">
        <f t="shared" si="91"/>
        <v>-</v>
      </c>
      <c r="AE281" s="607" t="str">
        <f t="shared" si="92"/>
        <v>-</v>
      </c>
      <c r="AF281" s="196" t="str">
        <f t="shared" si="93"/>
        <v>-</v>
      </c>
      <c r="AG281" s="168" t="str">
        <f t="shared" si="94"/>
        <v>-</v>
      </c>
      <c r="AH281" s="168" t="str">
        <f t="shared" si="95"/>
        <v>-</v>
      </c>
      <c r="AI281" s="168" t="str">
        <f t="shared" si="96"/>
        <v>-</v>
      </c>
      <c r="AJ281" s="168" t="str">
        <f t="shared" si="97"/>
        <v>-</v>
      </c>
      <c r="AM281" s="785"/>
      <c r="AN281" s="785"/>
      <c r="AO281" s="785"/>
      <c r="AP281" s="785"/>
      <c r="AQ281" s="785"/>
      <c r="AR281" s="785"/>
      <c r="AS281" s="785"/>
      <c r="AT281" s="785"/>
      <c r="AV281" s="865"/>
      <c r="AW281" s="865"/>
      <c r="AX281" s="866"/>
      <c r="AY281" s="866"/>
      <c r="AZ281" s="867"/>
      <c r="BB281" s="793">
        <f t="shared" si="87"/>
        <v>0</v>
      </c>
      <c r="BC281" s="791">
        <f t="shared" si="88"/>
        <v>0</v>
      </c>
      <c r="BF281" s="819"/>
      <c r="BH281" s="793">
        <f t="shared" si="89"/>
        <v>0</v>
      </c>
      <c r="BI281" s="807">
        <f t="shared" si="90"/>
        <v>0</v>
      </c>
      <c r="BQ281" s="791"/>
      <c r="BR281" s="791"/>
      <c r="BS281" s="791"/>
      <c r="BT281" s="791"/>
      <c r="CA281" s="809"/>
      <c r="CB281" s="810"/>
      <c r="CC281" s="811"/>
    </row>
    <row r="282" spans="2:81" x14ac:dyDescent="0.25">
      <c r="B282" s="307"/>
      <c r="C282" s="179"/>
      <c r="O282" s="181"/>
      <c r="P282" s="128"/>
      <c r="Q282" s="179"/>
      <c r="R282" s="165" t="s">
        <v>21</v>
      </c>
      <c r="S282" s="179"/>
      <c r="T282" s="165" t="s">
        <v>56</v>
      </c>
      <c r="U282" s="196" t="str">
        <f t="shared" si="86"/>
        <v>-</v>
      </c>
      <c r="V282" s="168" t="str">
        <f t="shared" si="82"/>
        <v>-</v>
      </c>
      <c r="W282" s="168" t="str">
        <f t="shared" si="83"/>
        <v>-</v>
      </c>
      <c r="X282" s="168" t="str">
        <f t="shared" si="84"/>
        <v>-</v>
      </c>
      <c r="Y282" s="168" t="str">
        <f t="shared" si="85"/>
        <v>-</v>
      </c>
      <c r="AD282" s="608" t="str">
        <f t="shared" si="91"/>
        <v>-</v>
      </c>
      <c r="AE282" s="607" t="str">
        <f t="shared" si="92"/>
        <v>-</v>
      </c>
      <c r="AF282" s="196" t="str">
        <f t="shared" si="93"/>
        <v>-</v>
      </c>
      <c r="AG282" s="168" t="str">
        <f t="shared" si="94"/>
        <v>-</v>
      </c>
      <c r="AH282" s="168" t="str">
        <f t="shared" si="95"/>
        <v>-</v>
      </c>
      <c r="AI282" s="168" t="str">
        <f t="shared" si="96"/>
        <v>-</v>
      </c>
      <c r="AJ282" s="168" t="str">
        <f t="shared" si="97"/>
        <v>-</v>
      </c>
      <c r="AM282" s="785"/>
      <c r="AN282" s="785"/>
      <c r="AO282" s="785"/>
      <c r="AP282" s="785"/>
      <c r="AQ282" s="785"/>
      <c r="AR282" s="785"/>
      <c r="AS282" s="785"/>
      <c r="AT282" s="785"/>
      <c r="AV282" s="865"/>
      <c r="AW282" s="865"/>
      <c r="AX282" s="866"/>
      <c r="AY282" s="866"/>
      <c r="AZ282" s="867"/>
      <c r="BB282" s="793">
        <f t="shared" si="87"/>
        <v>0</v>
      </c>
      <c r="BC282" s="791">
        <f t="shared" si="88"/>
        <v>0</v>
      </c>
      <c r="BF282" s="819"/>
      <c r="BH282" s="793">
        <f t="shared" si="89"/>
        <v>0</v>
      </c>
      <c r="BI282" s="807">
        <f t="shared" si="90"/>
        <v>0</v>
      </c>
      <c r="BQ282" s="791"/>
      <c r="BR282" s="791"/>
      <c r="BS282" s="791"/>
      <c r="BT282" s="791"/>
      <c r="CA282" s="809"/>
      <c r="CB282" s="810"/>
      <c r="CC282" s="811"/>
    </row>
    <row r="283" spans="2:81" x14ac:dyDescent="0.25">
      <c r="B283" s="307"/>
      <c r="C283" s="179"/>
      <c r="O283" s="181"/>
      <c r="P283" s="128"/>
      <c r="Q283" s="179"/>
      <c r="R283" s="165" t="s">
        <v>21</v>
      </c>
      <c r="S283" s="179"/>
      <c r="T283" s="165" t="s">
        <v>56</v>
      </c>
      <c r="U283" s="196" t="str">
        <f t="shared" si="86"/>
        <v>-</v>
      </c>
      <c r="V283" s="168" t="str">
        <f t="shared" ref="V283:V300" si="98">IF(U283=$Q$13, S283, "-")</f>
        <v>-</v>
      </c>
      <c r="W283" s="168" t="str">
        <f t="shared" ref="W283:W300" si="99">IF(U283=$R$13, S283, "-")</f>
        <v>-</v>
      </c>
      <c r="X283" s="168" t="str">
        <f t="shared" ref="X283:X300" si="100">IF(U283=$S$13, S283, "-")</f>
        <v>-</v>
      </c>
      <c r="Y283" s="168" t="str">
        <f t="shared" ref="Y283:Y300" si="101">IF(U283=$T$13, S283, "-")</f>
        <v>-</v>
      </c>
      <c r="AD283" s="608" t="str">
        <f t="shared" si="91"/>
        <v>-</v>
      </c>
      <c r="AE283" s="607" t="str">
        <f t="shared" si="92"/>
        <v>-</v>
      </c>
      <c r="AF283" s="196" t="str">
        <f t="shared" si="93"/>
        <v>-</v>
      </c>
      <c r="AG283" s="168" t="str">
        <f t="shared" si="94"/>
        <v>-</v>
      </c>
      <c r="AH283" s="168" t="str">
        <f t="shared" si="95"/>
        <v>-</v>
      </c>
      <c r="AI283" s="168" t="str">
        <f t="shared" si="96"/>
        <v>-</v>
      </c>
      <c r="AJ283" s="168" t="str">
        <f t="shared" si="97"/>
        <v>-</v>
      </c>
      <c r="AM283" s="785"/>
      <c r="AN283" s="785"/>
      <c r="AO283" s="785"/>
      <c r="AP283" s="785"/>
      <c r="AQ283" s="785"/>
      <c r="AR283" s="785"/>
      <c r="AS283" s="785"/>
      <c r="AT283" s="785"/>
      <c r="AV283" s="865"/>
      <c r="AW283" s="865"/>
      <c r="AX283" s="866"/>
      <c r="AY283" s="866"/>
      <c r="AZ283" s="867"/>
      <c r="BB283" s="793">
        <f t="shared" si="87"/>
        <v>0</v>
      </c>
      <c r="BC283" s="791">
        <f t="shared" si="88"/>
        <v>0</v>
      </c>
      <c r="BF283" s="819"/>
      <c r="BH283" s="793">
        <f t="shared" si="89"/>
        <v>0</v>
      </c>
      <c r="BI283" s="807">
        <f t="shared" si="90"/>
        <v>0</v>
      </c>
      <c r="BQ283" s="791"/>
      <c r="BR283" s="791"/>
      <c r="BS283" s="791"/>
      <c r="BT283" s="791"/>
      <c r="CA283" s="809"/>
      <c r="CB283" s="810"/>
      <c r="CC283" s="811"/>
    </row>
    <row r="284" spans="2:81" x14ac:dyDescent="0.25">
      <c r="B284" s="307"/>
      <c r="C284" s="179"/>
      <c r="O284" s="181"/>
      <c r="P284" s="128"/>
      <c r="Q284" s="179"/>
      <c r="R284" s="165" t="s">
        <v>21</v>
      </c>
      <c r="S284" s="179"/>
      <c r="T284" s="165" t="s">
        <v>56</v>
      </c>
      <c r="U284" s="196" t="str">
        <f t="shared" ref="U284:U300" si="102">IF(ISNUMBER(S284), HOUR(P284), "-")</f>
        <v>-</v>
      </c>
      <c r="V284" s="168" t="str">
        <f t="shared" si="98"/>
        <v>-</v>
      </c>
      <c r="W284" s="168" t="str">
        <f t="shared" si="99"/>
        <v>-</v>
      </c>
      <c r="X284" s="168" t="str">
        <f t="shared" si="100"/>
        <v>-</v>
      </c>
      <c r="Y284" s="168" t="str">
        <f t="shared" si="101"/>
        <v>-</v>
      </c>
      <c r="AD284" s="608" t="str">
        <f t="shared" si="91"/>
        <v>-</v>
      </c>
      <c r="AE284" s="607" t="str">
        <f t="shared" si="92"/>
        <v>-</v>
      </c>
      <c r="AF284" s="196" t="str">
        <f t="shared" si="93"/>
        <v>-</v>
      </c>
      <c r="AG284" s="168" t="str">
        <f t="shared" si="94"/>
        <v>-</v>
      </c>
      <c r="AH284" s="168" t="str">
        <f t="shared" si="95"/>
        <v>-</v>
      </c>
      <c r="AI284" s="168" t="str">
        <f t="shared" si="96"/>
        <v>-</v>
      </c>
      <c r="AJ284" s="168" t="str">
        <f t="shared" si="97"/>
        <v>-</v>
      </c>
      <c r="AM284" s="785"/>
      <c r="AN284" s="785"/>
      <c r="AO284" s="785"/>
      <c r="AP284" s="785"/>
      <c r="AQ284" s="785"/>
      <c r="AR284" s="785"/>
      <c r="AS284" s="785"/>
      <c r="AT284" s="785"/>
      <c r="AV284" s="865"/>
      <c r="AW284" s="865"/>
      <c r="AX284" s="866"/>
      <c r="AY284" s="866"/>
      <c r="AZ284" s="867"/>
      <c r="BB284" s="793">
        <f t="shared" si="87"/>
        <v>0</v>
      </c>
      <c r="BC284" s="791">
        <f t="shared" si="88"/>
        <v>0</v>
      </c>
      <c r="BF284" s="819"/>
      <c r="BH284" s="793">
        <f t="shared" si="89"/>
        <v>0</v>
      </c>
      <c r="BI284" s="807">
        <f t="shared" si="90"/>
        <v>0</v>
      </c>
      <c r="BQ284" s="791"/>
      <c r="BR284" s="791"/>
      <c r="BS284" s="791"/>
      <c r="BT284" s="791"/>
      <c r="CA284" s="809"/>
      <c r="CB284" s="810"/>
      <c r="CC284" s="811"/>
    </row>
    <row r="285" spans="2:81" x14ac:dyDescent="0.25">
      <c r="B285" s="307"/>
      <c r="C285" s="179"/>
      <c r="O285" s="181"/>
      <c r="P285" s="128"/>
      <c r="Q285" s="179"/>
      <c r="R285" s="165" t="s">
        <v>21</v>
      </c>
      <c r="S285" s="179"/>
      <c r="T285" s="165" t="s">
        <v>56</v>
      </c>
      <c r="U285" s="196" t="str">
        <f t="shared" si="102"/>
        <v>-</v>
      </c>
      <c r="V285" s="168" t="str">
        <f t="shared" si="98"/>
        <v>-</v>
      </c>
      <c r="W285" s="168" t="str">
        <f t="shared" si="99"/>
        <v>-</v>
      </c>
      <c r="X285" s="168" t="str">
        <f t="shared" si="100"/>
        <v>-</v>
      </c>
      <c r="Y285" s="168" t="str">
        <f t="shared" si="101"/>
        <v>-</v>
      </c>
      <c r="AD285" s="608" t="str">
        <f t="shared" si="91"/>
        <v>-</v>
      </c>
      <c r="AE285" s="607" t="str">
        <f t="shared" si="92"/>
        <v>-</v>
      </c>
      <c r="AF285" s="196" t="str">
        <f t="shared" si="93"/>
        <v>-</v>
      </c>
      <c r="AG285" s="168" t="str">
        <f t="shared" si="94"/>
        <v>-</v>
      </c>
      <c r="AH285" s="168" t="str">
        <f t="shared" si="95"/>
        <v>-</v>
      </c>
      <c r="AI285" s="168" t="str">
        <f t="shared" si="96"/>
        <v>-</v>
      </c>
      <c r="AJ285" s="168" t="str">
        <f t="shared" si="97"/>
        <v>-</v>
      </c>
      <c r="AM285" s="785"/>
      <c r="AN285" s="785"/>
      <c r="AO285" s="785"/>
      <c r="AP285" s="785"/>
      <c r="AQ285" s="785"/>
      <c r="AR285" s="785"/>
      <c r="AS285" s="785"/>
      <c r="AT285" s="785"/>
      <c r="AV285" s="865"/>
      <c r="AW285" s="865"/>
      <c r="AX285" s="866"/>
      <c r="AY285" s="866"/>
      <c r="AZ285" s="867"/>
      <c r="BB285" s="793">
        <f t="shared" si="87"/>
        <v>0</v>
      </c>
      <c r="BC285" s="791">
        <f t="shared" si="88"/>
        <v>0</v>
      </c>
      <c r="BF285" s="819"/>
      <c r="BH285" s="793">
        <f t="shared" si="89"/>
        <v>0</v>
      </c>
      <c r="BI285" s="807">
        <f t="shared" si="90"/>
        <v>0</v>
      </c>
      <c r="BQ285" s="791"/>
      <c r="BR285" s="791"/>
      <c r="BS285" s="791"/>
      <c r="BT285" s="791"/>
      <c r="CA285" s="809"/>
      <c r="CB285" s="810"/>
      <c r="CC285" s="811"/>
    </row>
    <row r="286" spans="2:81" x14ac:dyDescent="0.25">
      <c r="B286" s="307"/>
      <c r="C286" s="179"/>
      <c r="O286" s="181"/>
      <c r="P286" s="128"/>
      <c r="Q286" s="179"/>
      <c r="R286" s="165" t="s">
        <v>21</v>
      </c>
      <c r="S286" s="179"/>
      <c r="T286" s="165" t="s">
        <v>56</v>
      </c>
      <c r="U286" s="196" t="str">
        <f t="shared" si="102"/>
        <v>-</v>
      </c>
      <c r="V286" s="168" t="str">
        <f t="shared" si="98"/>
        <v>-</v>
      </c>
      <c r="W286" s="168" t="str">
        <f t="shared" si="99"/>
        <v>-</v>
      </c>
      <c r="X286" s="168" t="str">
        <f t="shared" si="100"/>
        <v>-</v>
      </c>
      <c r="Y286" s="168" t="str">
        <f t="shared" si="101"/>
        <v>-</v>
      </c>
      <c r="AD286" s="608" t="str">
        <f t="shared" si="91"/>
        <v>-</v>
      </c>
      <c r="AE286" s="607" t="str">
        <f t="shared" si="92"/>
        <v>-</v>
      </c>
      <c r="AF286" s="196" t="str">
        <f t="shared" si="93"/>
        <v>-</v>
      </c>
      <c r="AG286" s="168" t="str">
        <f t="shared" si="94"/>
        <v>-</v>
      </c>
      <c r="AH286" s="168" t="str">
        <f t="shared" si="95"/>
        <v>-</v>
      </c>
      <c r="AI286" s="168" t="str">
        <f t="shared" si="96"/>
        <v>-</v>
      </c>
      <c r="AJ286" s="168" t="str">
        <f t="shared" si="97"/>
        <v>-</v>
      </c>
      <c r="AM286" s="785"/>
      <c r="AN286" s="785"/>
      <c r="AO286" s="785"/>
      <c r="AP286" s="785"/>
      <c r="AQ286" s="785"/>
      <c r="AR286" s="785"/>
      <c r="AS286" s="785"/>
      <c r="AT286" s="785"/>
      <c r="AV286" s="865"/>
      <c r="AW286" s="865"/>
      <c r="AX286" s="866"/>
      <c r="AY286" s="866"/>
      <c r="AZ286" s="867"/>
      <c r="BB286" s="793">
        <f t="shared" si="87"/>
        <v>0</v>
      </c>
      <c r="BC286" s="791">
        <f t="shared" si="88"/>
        <v>0</v>
      </c>
      <c r="BF286" s="819"/>
      <c r="BH286" s="793">
        <f t="shared" si="89"/>
        <v>0</v>
      </c>
      <c r="BI286" s="807">
        <f t="shared" si="90"/>
        <v>0</v>
      </c>
      <c r="BQ286" s="791"/>
      <c r="BR286" s="791"/>
      <c r="BS286" s="791"/>
      <c r="BT286" s="791"/>
      <c r="CA286" s="809"/>
      <c r="CB286" s="810"/>
      <c r="CC286" s="811"/>
    </row>
    <row r="287" spans="2:81" x14ac:dyDescent="0.25">
      <c r="B287" s="307"/>
      <c r="C287" s="179"/>
      <c r="O287" s="181"/>
      <c r="P287" s="128"/>
      <c r="Q287" s="179"/>
      <c r="R287" s="165" t="s">
        <v>21</v>
      </c>
      <c r="S287" s="179"/>
      <c r="T287" s="165" t="s">
        <v>56</v>
      </c>
      <c r="U287" s="196" t="str">
        <f t="shared" si="102"/>
        <v>-</v>
      </c>
      <c r="V287" s="168" t="str">
        <f t="shared" si="98"/>
        <v>-</v>
      </c>
      <c r="W287" s="168" t="str">
        <f t="shared" si="99"/>
        <v>-</v>
      </c>
      <c r="X287" s="168" t="str">
        <f t="shared" si="100"/>
        <v>-</v>
      </c>
      <c r="Y287" s="168" t="str">
        <f t="shared" si="101"/>
        <v>-</v>
      </c>
      <c r="AD287" s="608" t="str">
        <f t="shared" si="91"/>
        <v>-</v>
      </c>
      <c r="AE287" s="607" t="str">
        <f t="shared" si="92"/>
        <v>-</v>
      </c>
      <c r="AF287" s="196" t="str">
        <f t="shared" si="93"/>
        <v>-</v>
      </c>
      <c r="AG287" s="168" t="str">
        <f t="shared" si="94"/>
        <v>-</v>
      </c>
      <c r="AH287" s="168" t="str">
        <f t="shared" si="95"/>
        <v>-</v>
      </c>
      <c r="AI287" s="168" t="str">
        <f t="shared" si="96"/>
        <v>-</v>
      </c>
      <c r="AJ287" s="168" t="str">
        <f t="shared" si="97"/>
        <v>-</v>
      </c>
      <c r="AM287" s="785"/>
      <c r="AN287" s="785"/>
      <c r="AO287" s="785"/>
      <c r="AP287" s="785"/>
      <c r="AQ287" s="785"/>
      <c r="AR287" s="785"/>
      <c r="AS287" s="785"/>
      <c r="AT287" s="785"/>
      <c r="AV287" s="865"/>
      <c r="AW287" s="865"/>
      <c r="AX287" s="866"/>
      <c r="AY287" s="866"/>
      <c r="AZ287" s="867"/>
      <c r="BB287" s="793">
        <f t="shared" si="87"/>
        <v>0</v>
      </c>
      <c r="BC287" s="791">
        <f t="shared" si="88"/>
        <v>0</v>
      </c>
      <c r="BF287" s="819"/>
      <c r="BH287" s="793">
        <f t="shared" si="89"/>
        <v>0</v>
      </c>
      <c r="BI287" s="807">
        <f t="shared" si="90"/>
        <v>0</v>
      </c>
      <c r="BQ287" s="791"/>
      <c r="BR287" s="791"/>
      <c r="BS287" s="791"/>
      <c r="BT287" s="791"/>
      <c r="CA287" s="809"/>
      <c r="CB287" s="810"/>
      <c r="CC287" s="811"/>
    </row>
    <row r="288" spans="2:81" x14ac:dyDescent="0.25">
      <c r="B288" s="307"/>
      <c r="C288" s="179"/>
      <c r="O288" s="181"/>
      <c r="P288" s="128"/>
      <c r="Q288" s="179"/>
      <c r="R288" s="165" t="s">
        <v>21</v>
      </c>
      <c r="S288" s="179"/>
      <c r="T288" s="165" t="s">
        <v>56</v>
      </c>
      <c r="U288" s="196" t="str">
        <f t="shared" si="102"/>
        <v>-</v>
      </c>
      <c r="V288" s="168" t="str">
        <f t="shared" si="98"/>
        <v>-</v>
      </c>
      <c r="W288" s="168" t="str">
        <f t="shared" si="99"/>
        <v>-</v>
      </c>
      <c r="X288" s="168" t="str">
        <f t="shared" si="100"/>
        <v>-</v>
      </c>
      <c r="Y288" s="168" t="str">
        <f t="shared" si="101"/>
        <v>-</v>
      </c>
      <c r="AD288" s="608" t="str">
        <f t="shared" si="91"/>
        <v>-</v>
      </c>
      <c r="AE288" s="607" t="str">
        <f t="shared" si="92"/>
        <v>-</v>
      </c>
      <c r="AF288" s="196" t="str">
        <f t="shared" si="93"/>
        <v>-</v>
      </c>
      <c r="AG288" s="168" t="str">
        <f t="shared" si="94"/>
        <v>-</v>
      </c>
      <c r="AH288" s="168" t="str">
        <f t="shared" si="95"/>
        <v>-</v>
      </c>
      <c r="AI288" s="168" t="str">
        <f t="shared" si="96"/>
        <v>-</v>
      </c>
      <c r="AJ288" s="168" t="str">
        <f t="shared" si="97"/>
        <v>-</v>
      </c>
      <c r="AM288" s="785"/>
      <c r="AN288" s="785"/>
      <c r="AO288" s="785"/>
      <c r="AP288" s="785"/>
      <c r="AQ288" s="785"/>
      <c r="AR288" s="785"/>
      <c r="AS288" s="785"/>
      <c r="AT288" s="785"/>
      <c r="AV288" s="865"/>
      <c r="AW288" s="865"/>
      <c r="AX288" s="866"/>
      <c r="AY288" s="866"/>
      <c r="AZ288" s="867"/>
      <c r="BB288" s="793">
        <f t="shared" si="87"/>
        <v>0</v>
      </c>
      <c r="BC288" s="791">
        <f t="shared" si="88"/>
        <v>0</v>
      </c>
      <c r="BF288" s="819"/>
      <c r="BH288" s="793">
        <f t="shared" si="89"/>
        <v>0</v>
      </c>
      <c r="BI288" s="807">
        <f t="shared" si="90"/>
        <v>0</v>
      </c>
      <c r="BQ288" s="791"/>
      <c r="BR288" s="791"/>
      <c r="BS288" s="791"/>
      <c r="BT288" s="791"/>
      <c r="CA288" s="809"/>
      <c r="CB288" s="810"/>
      <c r="CC288" s="811"/>
    </row>
    <row r="289" spans="2:81" x14ac:dyDescent="0.25">
      <c r="B289" s="307"/>
      <c r="C289" s="179"/>
      <c r="O289" s="181"/>
      <c r="P289" s="128"/>
      <c r="Q289" s="179"/>
      <c r="R289" s="165" t="s">
        <v>21</v>
      </c>
      <c r="S289" s="179"/>
      <c r="T289" s="165" t="s">
        <v>56</v>
      </c>
      <c r="U289" s="196" t="str">
        <f t="shared" si="102"/>
        <v>-</v>
      </c>
      <c r="V289" s="168" t="str">
        <f t="shared" si="98"/>
        <v>-</v>
      </c>
      <c r="W289" s="168" t="str">
        <f t="shared" si="99"/>
        <v>-</v>
      </c>
      <c r="X289" s="168" t="str">
        <f t="shared" si="100"/>
        <v>-</v>
      </c>
      <c r="Y289" s="168" t="str">
        <f t="shared" si="101"/>
        <v>-</v>
      </c>
      <c r="AD289" s="608" t="str">
        <f t="shared" si="91"/>
        <v>-</v>
      </c>
      <c r="AE289" s="607" t="str">
        <f t="shared" si="92"/>
        <v>-</v>
      </c>
      <c r="AF289" s="196" t="str">
        <f t="shared" si="93"/>
        <v>-</v>
      </c>
      <c r="AG289" s="168" t="str">
        <f t="shared" si="94"/>
        <v>-</v>
      </c>
      <c r="AH289" s="168" t="str">
        <f t="shared" si="95"/>
        <v>-</v>
      </c>
      <c r="AI289" s="168" t="str">
        <f t="shared" si="96"/>
        <v>-</v>
      </c>
      <c r="AJ289" s="168" t="str">
        <f t="shared" si="97"/>
        <v>-</v>
      </c>
      <c r="AM289" s="785"/>
      <c r="AN289" s="785"/>
      <c r="AO289" s="785"/>
      <c r="AP289" s="785"/>
      <c r="AQ289" s="785"/>
      <c r="AR289" s="785"/>
      <c r="AS289" s="785"/>
      <c r="AT289" s="785"/>
      <c r="AV289" s="865"/>
      <c r="AW289" s="865"/>
      <c r="AX289" s="866"/>
      <c r="AY289" s="866"/>
      <c r="AZ289" s="867"/>
      <c r="BB289" s="793">
        <f t="shared" si="87"/>
        <v>0</v>
      </c>
      <c r="BC289" s="791">
        <f t="shared" si="88"/>
        <v>0</v>
      </c>
      <c r="BF289" s="819"/>
      <c r="BH289" s="793">
        <f t="shared" si="89"/>
        <v>0</v>
      </c>
      <c r="BI289" s="807">
        <f t="shared" si="90"/>
        <v>0</v>
      </c>
      <c r="BQ289" s="791"/>
      <c r="BR289" s="791"/>
      <c r="BS289" s="791"/>
      <c r="BT289" s="791"/>
      <c r="CA289" s="809"/>
      <c r="CB289" s="810"/>
      <c r="CC289" s="811"/>
    </row>
    <row r="290" spans="2:81" x14ac:dyDescent="0.25">
      <c r="B290" s="307"/>
      <c r="C290" s="179"/>
      <c r="O290" s="181"/>
      <c r="P290" s="128"/>
      <c r="Q290" s="179"/>
      <c r="R290" s="165" t="s">
        <v>21</v>
      </c>
      <c r="S290" s="179"/>
      <c r="T290" s="165" t="s">
        <v>56</v>
      </c>
      <c r="U290" s="196" t="str">
        <f t="shared" si="102"/>
        <v>-</v>
      </c>
      <c r="V290" s="168" t="str">
        <f t="shared" si="98"/>
        <v>-</v>
      </c>
      <c r="W290" s="168" t="str">
        <f t="shared" si="99"/>
        <v>-</v>
      </c>
      <c r="X290" s="168" t="str">
        <f t="shared" si="100"/>
        <v>-</v>
      </c>
      <c r="Y290" s="168" t="str">
        <f t="shared" si="101"/>
        <v>-</v>
      </c>
      <c r="AD290" s="608" t="str">
        <f t="shared" si="91"/>
        <v>-</v>
      </c>
      <c r="AE290" s="607" t="str">
        <f t="shared" si="92"/>
        <v>-</v>
      </c>
      <c r="AF290" s="196" t="str">
        <f t="shared" si="93"/>
        <v>-</v>
      </c>
      <c r="AG290" s="168" t="str">
        <f t="shared" si="94"/>
        <v>-</v>
      </c>
      <c r="AH290" s="168" t="str">
        <f t="shared" si="95"/>
        <v>-</v>
      </c>
      <c r="AI290" s="168" t="str">
        <f t="shared" si="96"/>
        <v>-</v>
      </c>
      <c r="AJ290" s="168" t="str">
        <f t="shared" si="97"/>
        <v>-</v>
      </c>
      <c r="AM290" s="785"/>
      <c r="AN290" s="785"/>
      <c r="AO290" s="785"/>
      <c r="AP290" s="785"/>
      <c r="AQ290" s="785"/>
      <c r="AR290" s="785"/>
      <c r="AS290" s="785"/>
      <c r="AT290" s="785"/>
      <c r="AV290" s="865"/>
      <c r="AW290" s="865"/>
      <c r="AX290" s="866"/>
      <c r="AY290" s="866"/>
      <c r="AZ290" s="867"/>
      <c r="BB290" s="793">
        <f t="shared" si="87"/>
        <v>0</v>
      </c>
      <c r="BC290" s="791">
        <f t="shared" si="88"/>
        <v>0</v>
      </c>
      <c r="BF290" s="819"/>
      <c r="BH290" s="793">
        <f t="shared" si="89"/>
        <v>0</v>
      </c>
      <c r="BI290" s="807">
        <f t="shared" si="90"/>
        <v>0</v>
      </c>
      <c r="BQ290" s="791"/>
      <c r="BR290" s="791"/>
      <c r="BS290" s="791"/>
      <c r="BT290" s="791"/>
      <c r="CA290" s="809"/>
      <c r="CB290" s="810"/>
      <c r="CC290" s="811"/>
    </row>
    <row r="291" spans="2:81" x14ac:dyDescent="0.25">
      <c r="B291" s="307"/>
      <c r="C291" s="179"/>
      <c r="O291" s="181"/>
      <c r="P291" s="128"/>
      <c r="Q291" s="179"/>
      <c r="R291" s="165" t="s">
        <v>21</v>
      </c>
      <c r="S291" s="179"/>
      <c r="T291" s="165" t="s">
        <v>56</v>
      </c>
      <c r="U291" s="196" t="str">
        <f t="shared" si="102"/>
        <v>-</v>
      </c>
      <c r="V291" s="168" t="str">
        <f t="shared" si="98"/>
        <v>-</v>
      </c>
      <c r="W291" s="168" t="str">
        <f t="shared" si="99"/>
        <v>-</v>
      </c>
      <c r="X291" s="168" t="str">
        <f t="shared" si="100"/>
        <v>-</v>
      </c>
      <c r="Y291" s="168" t="str">
        <f t="shared" si="101"/>
        <v>-</v>
      </c>
      <c r="AD291" s="608" t="str">
        <f t="shared" si="91"/>
        <v>-</v>
      </c>
      <c r="AE291" s="607" t="str">
        <f t="shared" si="92"/>
        <v>-</v>
      </c>
      <c r="AF291" s="196" t="str">
        <f t="shared" si="93"/>
        <v>-</v>
      </c>
      <c r="AG291" s="168" t="str">
        <f t="shared" si="94"/>
        <v>-</v>
      </c>
      <c r="AH291" s="168" t="str">
        <f t="shared" si="95"/>
        <v>-</v>
      </c>
      <c r="AI291" s="168" t="str">
        <f t="shared" si="96"/>
        <v>-</v>
      </c>
      <c r="AJ291" s="168" t="str">
        <f t="shared" si="97"/>
        <v>-</v>
      </c>
      <c r="AM291" s="785"/>
      <c r="AN291" s="785"/>
      <c r="AO291" s="785"/>
      <c r="AP291" s="785"/>
      <c r="AQ291" s="785"/>
      <c r="AR291" s="785"/>
      <c r="AS291" s="785"/>
      <c r="AT291" s="785"/>
      <c r="AV291" s="865"/>
      <c r="AW291" s="865"/>
      <c r="AX291" s="866"/>
      <c r="AY291" s="866"/>
      <c r="AZ291" s="867"/>
      <c r="BB291" s="793">
        <f t="shared" si="87"/>
        <v>0</v>
      </c>
      <c r="BC291" s="791">
        <f t="shared" si="88"/>
        <v>0</v>
      </c>
      <c r="BF291" s="819"/>
      <c r="BH291" s="793">
        <f t="shared" si="89"/>
        <v>0</v>
      </c>
      <c r="BI291" s="807">
        <f t="shared" si="90"/>
        <v>0</v>
      </c>
      <c r="BQ291" s="791"/>
      <c r="BR291" s="791"/>
      <c r="BS291" s="791"/>
      <c r="BT291" s="791"/>
      <c r="CA291" s="809"/>
      <c r="CB291" s="810"/>
      <c r="CC291" s="811"/>
    </row>
    <row r="292" spans="2:81" x14ac:dyDescent="0.25">
      <c r="B292" s="307"/>
      <c r="C292" s="179"/>
      <c r="O292" s="181"/>
      <c r="P292" s="128"/>
      <c r="Q292" s="179"/>
      <c r="R292" s="165" t="s">
        <v>21</v>
      </c>
      <c r="S292" s="179"/>
      <c r="T292" s="165" t="s">
        <v>56</v>
      </c>
      <c r="U292" s="196" t="str">
        <f t="shared" si="102"/>
        <v>-</v>
      </c>
      <c r="V292" s="168" t="str">
        <f t="shared" si="98"/>
        <v>-</v>
      </c>
      <c r="W292" s="168" t="str">
        <f t="shared" si="99"/>
        <v>-</v>
      </c>
      <c r="X292" s="168" t="str">
        <f t="shared" si="100"/>
        <v>-</v>
      </c>
      <c r="Y292" s="168" t="str">
        <f t="shared" si="101"/>
        <v>-</v>
      </c>
      <c r="AD292" s="608" t="str">
        <f t="shared" si="91"/>
        <v>-</v>
      </c>
      <c r="AE292" s="607" t="str">
        <f t="shared" si="92"/>
        <v>-</v>
      </c>
      <c r="AF292" s="196" t="str">
        <f t="shared" si="93"/>
        <v>-</v>
      </c>
      <c r="AG292" s="168" t="str">
        <f t="shared" si="94"/>
        <v>-</v>
      </c>
      <c r="AH292" s="168" t="str">
        <f t="shared" si="95"/>
        <v>-</v>
      </c>
      <c r="AI292" s="168" t="str">
        <f t="shared" si="96"/>
        <v>-</v>
      </c>
      <c r="AJ292" s="168" t="str">
        <f t="shared" si="97"/>
        <v>-</v>
      </c>
      <c r="AM292" s="785"/>
      <c r="AN292" s="785"/>
      <c r="AO292" s="785"/>
      <c r="AP292" s="785"/>
      <c r="AQ292" s="785"/>
      <c r="AR292" s="785"/>
      <c r="AS292" s="785"/>
      <c r="AT292" s="785"/>
      <c r="AV292" s="865"/>
      <c r="AW292" s="865"/>
      <c r="AX292" s="866"/>
      <c r="AY292" s="866"/>
      <c r="AZ292" s="867"/>
      <c r="BB292" s="793">
        <f t="shared" si="87"/>
        <v>0</v>
      </c>
      <c r="BC292" s="791">
        <f t="shared" si="88"/>
        <v>0</v>
      </c>
      <c r="BF292" s="819"/>
      <c r="BH292" s="793">
        <f t="shared" si="89"/>
        <v>0</v>
      </c>
      <c r="BI292" s="807">
        <f t="shared" si="90"/>
        <v>0</v>
      </c>
      <c r="BQ292" s="791"/>
      <c r="BR292" s="791"/>
      <c r="BS292" s="791"/>
      <c r="BT292" s="791"/>
      <c r="CA292" s="809"/>
      <c r="CB292" s="810"/>
      <c r="CC292" s="811"/>
    </row>
    <row r="293" spans="2:81" x14ac:dyDescent="0.25">
      <c r="B293" s="307"/>
      <c r="C293" s="179"/>
      <c r="O293" s="181"/>
      <c r="P293" s="128"/>
      <c r="Q293" s="179"/>
      <c r="R293" s="165" t="s">
        <v>21</v>
      </c>
      <c r="S293" s="179"/>
      <c r="T293" s="165" t="s">
        <v>56</v>
      </c>
      <c r="U293" s="196" t="str">
        <f t="shared" si="102"/>
        <v>-</v>
      </c>
      <c r="V293" s="168" t="str">
        <f t="shared" si="98"/>
        <v>-</v>
      </c>
      <c r="W293" s="168" t="str">
        <f t="shared" si="99"/>
        <v>-</v>
      </c>
      <c r="X293" s="168" t="str">
        <f t="shared" si="100"/>
        <v>-</v>
      </c>
      <c r="Y293" s="168" t="str">
        <f t="shared" si="101"/>
        <v>-</v>
      </c>
      <c r="AD293" s="608" t="str">
        <f t="shared" si="91"/>
        <v>-</v>
      </c>
      <c r="AE293" s="607" t="str">
        <f t="shared" si="92"/>
        <v>-</v>
      </c>
      <c r="AF293" s="196" t="str">
        <f t="shared" si="93"/>
        <v>-</v>
      </c>
      <c r="AG293" s="168" t="str">
        <f t="shared" si="94"/>
        <v>-</v>
      </c>
      <c r="AH293" s="168" t="str">
        <f t="shared" si="95"/>
        <v>-</v>
      </c>
      <c r="AI293" s="168" t="str">
        <f t="shared" si="96"/>
        <v>-</v>
      </c>
      <c r="AJ293" s="168" t="str">
        <f t="shared" si="97"/>
        <v>-</v>
      </c>
      <c r="AM293" s="785"/>
      <c r="AN293" s="785"/>
      <c r="AO293" s="785"/>
      <c r="AP293" s="785"/>
      <c r="AQ293" s="785"/>
      <c r="AR293" s="785"/>
      <c r="AS293" s="785"/>
      <c r="AT293" s="785"/>
      <c r="AV293" s="865"/>
      <c r="AW293" s="865"/>
      <c r="AX293" s="866"/>
      <c r="AY293" s="866"/>
      <c r="AZ293" s="867"/>
      <c r="BB293" s="793">
        <f t="shared" si="87"/>
        <v>0</v>
      </c>
      <c r="BC293" s="791">
        <f t="shared" si="88"/>
        <v>0</v>
      </c>
      <c r="BF293" s="819"/>
      <c r="BH293" s="793">
        <f t="shared" si="89"/>
        <v>0</v>
      </c>
      <c r="BI293" s="807">
        <f t="shared" si="90"/>
        <v>0</v>
      </c>
      <c r="BQ293" s="791"/>
      <c r="BR293" s="791"/>
      <c r="BS293" s="791"/>
      <c r="BT293" s="791"/>
      <c r="CA293" s="809"/>
      <c r="CB293" s="810"/>
      <c r="CC293" s="811"/>
    </row>
    <row r="294" spans="2:81" x14ac:dyDescent="0.25">
      <c r="B294" s="307"/>
      <c r="C294" s="179"/>
      <c r="O294" s="181"/>
      <c r="P294" s="128"/>
      <c r="Q294" s="179"/>
      <c r="R294" s="165" t="s">
        <v>21</v>
      </c>
      <c r="S294" s="179"/>
      <c r="T294" s="165" t="s">
        <v>56</v>
      </c>
      <c r="U294" s="196" t="str">
        <f t="shared" si="102"/>
        <v>-</v>
      </c>
      <c r="V294" s="168" t="str">
        <f t="shared" si="98"/>
        <v>-</v>
      </c>
      <c r="W294" s="168" t="str">
        <f t="shared" si="99"/>
        <v>-</v>
      </c>
      <c r="X294" s="168" t="str">
        <f t="shared" si="100"/>
        <v>-</v>
      </c>
      <c r="Y294" s="168" t="str">
        <f t="shared" si="101"/>
        <v>-</v>
      </c>
      <c r="AD294" s="608" t="str">
        <f t="shared" si="91"/>
        <v>-</v>
      </c>
      <c r="AE294" s="607" t="str">
        <f t="shared" si="92"/>
        <v>-</v>
      </c>
      <c r="AF294" s="196" t="str">
        <f t="shared" si="93"/>
        <v>-</v>
      </c>
      <c r="AG294" s="168" t="str">
        <f t="shared" si="94"/>
        <v>-</v>
      </c>
      <c r="AH294" s="168" t="str">
        <f t="shared" si="95"/>
        <v>-</v>
      </c>
      <c r="AI294" s="168" t="str">
        <f t="shared" si="96"/>
        <v>-</v>
      </c>
      <c r="AJ294" s="168" t="str">
        <f t="shared" si="97"/>
        <v>-</v>
      </c>
      <c r="AM294" s="785"/>
      <c r="AN294" s="785"/>
      <c r="AO294" s="785"/>
      <c r="AP294" s="785"/>
      <c r="AQ294" s="785"/>
      <c r="AR294" s="785"/>
      <c r="AS294" s="785"/>
      <c r="AT294" s="785"/>
      <c r="AV294" s="865"/>
      <c r="AW294" s="865"/>
      <c r="AX294" s="866"/>
      <c r="AY294" s="866"/>
      <c r="AZ294" s="867"/>
      <c r="BB294" s="793">
        <f t="shared" si="87"/>
        <v>0</v>
      </c>
      <c r="BC294" s="791">
        <f t="shared" si="88"/>
        <v>0</v>
      </c>
      <c r="BF294" s="819"/>
      <c r="BH294" s="793">
        <f t="shared" si="89"/>
        <v>0</v>
      </c>
      <c r="BI294" s="807">
        <f t="shared" si="90"/>
        <v>0</v>
      </c>
      <c r="BQ294" s="791"/>
      <c r="BR294" s="791"/>
      <c r="BS294" s="791"/>
      <c r="BT294" s="791"/>
      <c r="CA294" s="809"/>
      <c r="CB294" s="810"/>
      <c r="CC294" s="811"/>
    </row>
    <row r="295" spans="2:81" x14ac:dyDescent="0.25">
      <c r="B295" s="307"/>
      <c r="C295" s="179"/>
      <c r="O295" s="181"/>
      <c r="P295" s="128"/>
      <c r="Q295" s="179"/>
      <c r="R295" s="165" t="s">
        <v>21</v>
      </c>
      <c r="S295" s="179"/>
      <c r="T295" s="165" t="s">
        <v>56</v>
      </c>
      <c r="U295" s="196" t="str">
        <f t="shared" si="102"/>
        <v>-</v>
      </c>
      <c r="V295" s="168" t="str">
        <f t="shared" si="98"/>
        <v>-</v>
      </c>
      <c r="W295" s="168" t="str">
        <f t="shared" si="99"/>
        <v>-</v>
      </c>
      <c r="X295" s="168" t="str">
        <f t="shared" si="100"/>
        <v>-</v>
      </c>
      <c r="Y295" s="168" t="str">
        <f t="shared" si="101"/>
        <v>-</v>
      </c>
      <c r="AD295" s="608" t="str">
        <f t="shared" si="91"/>
        <v>-</v>
      </c>
      <c r="AE295" s="607" t="str">
        <f t="shared" si="92"/>
        <v>-</v>
      </c>
      <c r="AF295" s="196" t="str">
        <f t="shared" si="93"/>
        <v>-</v>
      </c>
      <c r="AG295" s="168" t="str">
        <f t="shared" si="94"/>
        <v>-</v>
      </c>
      <c r="AH295" s="168" t="str">
        <f t="shared" si="95"/>
        <v>-</v>
      </c>
      <c r="AI295" s="168" t="str">
        <f t="shared" si="96"/>
        <v>-</v>
      </c>
      <c r="AJ295" s="168" t="str">
        <f t="shared" si="97"/>
        <v>-</v>
      </c>
      <c r="AM295" s="785"/>
      <c r="AN295" s="785"/>
      <c r="AO295" s="785"/>
      <c r="AP295" s="785"/>
      <c r="AQ295" s="785"/>
      <c r="AR295" s="785"/>
      <c r="AS295" s="785"/>
      <c r="AT295" s="785"/>
      <c r="AV295" s="865"/>
      <c r="AW295" s="865"/>
      <c r="AX295" s="866"/>
      <c r="AY295" s="866"/>
      <c r="AZ295" s="867"/>
      <c r="BB295" s="793">
        <f t="shared" si="87"/>
        <v>0</v>
      </c>
      <c r="BC295" s="791">
        <f t="shared" si="88"/>
        <v>0</v>
      </c>
      <c r="BF295" s="819"/>
      <c r="BH295" s="793">
        <f t="shared" si="89"/>
        <v>0</v>
      </c>
      <c r="BI295" s="807">
        <f t="shared" si="90"/>
        <v>0</v>
      </c>
      <c r="BQ295" s="791"/>
      <c r="BR295" s="791"/>
      <c r="BS295" s="791"/>
      <c r="BT295" s="791"/>
      <c r="CA295" s="809"/>
      <c r="CB295" s="810"/>
      <c r="CC295" s="811"/>
    </row>
    <row r="296" spans="2:81" x14ac:dyDescent="0.25">
      <c r="B296" s="307"/>
      <c r="C296" s="179"/>
      <c r="O296" s="181"/>
      <c r="P296" s="128"/>
      <c r="Q296" s="179"/>
      <c r="R296" s="165" t="s">
        <v>21</v>
      </c>
      <c r="S296" s="179"/>
      <c r="T296" s="165" t="s">
        <v>56</v>
      </c>
      <c r="U296" s="196" t="str">
        <f t="shared" si="102"/>
        <v>-</v>
      </c>
      <c r="V296" s="168" t="str">
        <f t="shared" si="98"/>
        <v>-</v>
      </c>
      <c r="W296" s="168" t="str">
        <f t="shared" si="99"/>
        <v>-</v>
      </c>
      <c r="X296" s="168" t="str">
        <f t="shared" si="100"/>
        <v>-</v>
      </c>
      <c r="Y296" s="168" t="str">
        <f t="shared" si="101"/>
        <v>-</v>
      </c>
      <c r="AD296" s="608" t="str">
        <f t="shared" si="91"/>
        <v>-</v>
      </c>
      <c r="AE296" s="607" t="str">
        <f t="shared" si="92"/>
        <v>-</v>
      </c>
      <c r="AF296" s="196" t="str">
        <f t="shared" si="93"/>
        <v>-</v>
      </c>
      <c r="AG296" s="168" t="str">
        <f t="shared" si="94"/>
        <v>-</v>
      </c>
      <c r="AH296" s="168" t="str">
        <f t="shared" si="95"/>
        <v>-</v>
      </c>
      <c r="AI296" s="168" t="str">
        <f t="shared" si="96"/>
        <v>-</v>
      </c>
      <c r="AJ296" s="168" t="str">
        <f t="shared" si="97"/>
        <v>-</v>
      </c>
      <c r="AM296" s="785"/>
      <c r="AN296" s="785"/>
      <c r="AO296" s="785"/>
      <c r="AP296" s="785"/>
      <c r="AQ296" s="785"/>
      <c r="AR296" s="785"/>
      <c r="AS296" s="785"/>
      <c r="AT296" s="785"/>
      <c r="AV296" s="865"/>
      <c r="AW296" s="865"/>
      <c r="AX296" s="866"/>
      <c r="AY296" s="866"/>
      <c r="AZ296" s="867"/>
      <c r="BB296" s="793">
        <f t="shared" si="87"/>
        <v>0</v>
      </c>
      <c r="BC296" s="791">
        <f t="shared" si="88"/>
        <v>0</v>
      </c>
      <c r="BF296" s="819"/>
      <c r="BH296" s="793">
        <f t="shared" si="89"/>
        <v>0</v>
      </c>
      <c r="BI296" s="807">
        <f t="shared" si="90"/>
        <v>0</v>
      </c>
      <c r="BQ296" s="791"/>
      <c r="BR296" s="791"/>
      <c r="BS296" s="791"/>
      <c r="BT296" s="791"/>
      <c r="CA296" s="809"/>
      <c r="CB296" s="810"/>
      <c r="CC296" s="811"/>
    </row>
    <row r="297" spans="2:81" x14ac:dyDescent="0.25">
      <c r="B297" s="307"/>
      <c r="C297" s="179"/>
      <c r="O297" s="181"/>
      <c r="P297" s="128"/>
      <c r="Q297" s="179"/>
      <c r="R297" s="165" t="s">
        <v>21</v>
      </c>
      <c r="S297" s="179"/>
      <c r="T297" s="165" t="s">
        <v>56</v>
      </c>
      <c r="U297" s="196" t="str">
        <f t="shared" si="102"/>
        <v>-</v>
      </c>
      <c r="V297" s="168" t="str">
        <f t="shared" si="98"/>
        <v>-</v>
      </c>
      <c r="W297" s="168" t="str">
        <f t="shared" si="99"/>
        <v>-</v>
      </c>
      <c r="X297" s="168" t="str">
        <f t="shared" si="100"/>
        <v>-</v>
      </c>
      <c r="Y297" s="168" t="str">
        <f t="shared" si="101"/>
        <v>-</v>
      </c>
      <c r="AD297" s="608" t="str">
        <f t="shared" si="91"/>
        <v>-</v>
      </c>
      <c r="AE297" s="607" t="str">
        <f t="shared" si="92"/>
        <v>-</v>
      </c>
      <c r="AF297" s="196" t="str">
        <f t="shared" si="93"/>
        <v>-</v>
      </c>
      <c r="AG297" s="168" t="str">
        <f t="shared" si="94"/>
        <v>-</v>
      </c>
      <c r="AH297" s="168" t="str">
        <f t="shared" si="95"/>
        <v>-</v>
      </c>
      <c r="AI297" s="168" t="str">
        <f t="shared" si="96"/>
        <v>-</v>
      </c>
      <c r="AJ297" s="168" t="str">
        <f t="shared" si="97"/>
        <v>-</v>
      </c>
      <c r="AM297" s="785"/>
      <c r="AN297" s="785"/>
      <c r="AO297" s="785"/>
      <c r="AP297" s="785"/>
      <c r="AQ297" s="785"/>
      <c r="AR297" s="785"/>
      <c r="AS297" s="785"/>
      <c r="AT297" s="785"/>
      <c r="AV297" s="865"/>
      <c r="AW297" s="865"/>
      <c r="AX297" s="866"/>
      <c r="AY297" s="866"/>
      <c r="AZ297" s="867"/>
      <c r="BB297" s="793">
        <f t="shared" si="87"/>
        <v>0</v>
      </c>
      <c r="BC297" s="791">
        <f t="shared" si="88"/>
        <v>0</v>
      </c>
      <c r="BF297" s="819"/>
      <c r="BH297" s="793">
        <f t="shared" si="89"/>
        <v>0</v>
      </c>
      <c r="BI297" s="807">
        <f t="shared" si="90"/>
        <v>0</v>
      </c>
      <c r="BQ297" s="791"/>
      <c r="BR297" s="791"/>
      <c r="BS297" s="791"/>
      <c r="BT297" s="791"/>
      <c r="CA297" s="809"/>
      <c r="CB297" s="810"/>
      <c r="CC297" s="811"/>
    </row>
    <row r="298" spans="2:81" x14ac:dyDescent="0.25">
      <c r="B298" s="307"/>
      <c r="C298" s="179"/>
      <c r="O298" s="181"/>
      <c r="P298" s="128"/>
      <c r="Q298" s="179"/>
      <c r="R298" s="165" t="s">
        <v>21</v>
      </c>
      <c r="S298" s="179"/>
      <c r="T298" s="165" t="s">
        <v>56</v>
      </c>
      <c r="U298" s="196" t="str">
        <f t="shared" si="102"/>
        <v>-</v>
      </c>
      <c r="V298" s="168" t="str">
        <f t="shared" si="98"/>
        <v>-</v>
      </c>
      <c r="W298" s="168" t="str">
        <f t="shared" si="99"/>
        <v>-</v>
      </c>
      <c r="X298" s="168" t="str">
        <f t="shared" si="100"/>
        <v>-</v>
      </c>
      <c r="Y298" s="168" t="str">
        <f t="shared" si="101"/>
        <v>-</v>
      </c>
      <c r="AD298" s="608" t="str">
        <f t="shared" si="91"/>
        <v>-</v>
      </c>
      <c r="AE298" s="607" t="str">
        <f t="shared" si="92"/>
        <v>-</v>
      </c>
      <c r="AF298" s="196" t="str">
        <f t="shared" si="93"/>
        <v>-</v>
      </c>
      <c r="AG298" s="168" t="str">
        <f t="shared" si="94"/>
        <v>-</v>
      </c>
      <c r="AH298" s="168" t="str">
        <f t="shared" si="95"/>
        <v>-</v>
      </c>
      <c r="AI298" s="168" t="str">
        <f t="shared" si="96"/>
        <v>-</v>
      </c>
      <c r="AJ298" s="168" t="str">
        <f t="shared" si="97"/>
        <v>-</v>
      </c>
      <c r="AM298" s="785"/>
      <c r="AN298" s="785"/>
      <c r="AO298" s="785"/>
      <c r="AP298" s="785"/>
      <c r="AQ298" s="785"/>
      <c r="AR298" s="785"/>
      <c r="AS298" s="785"/>
      <c r="AT298" s="785"/>
      <c r="AV298" s="865"/>
      <c r="AW298" s="865"/>
      <c r="AX298" s="866"/>
      <c r="AY298" s="866"/>
      <c r="AZ298" s="867"/>
      <c r="BB298" s="793">
        <f t="shared" si="87"/>
        <v>0</v>
      </c>
      <c r="BC298" s="791">
        <f t="shared" si="88"/>
        <v>0</v>
      </c>
      <c r="BF298" s="819"/>
      <c r="BH298" s="793">
        <f t="shared" si="89"/>
        <v>0</v>
      </c>
      <c r="BI298" s="807">
        <f t="shared" si="90"/>
        <v>0</v>
      </c>
      <c r="BQ298" s="791"/>
      <c r="BR298" s="791"/>
      <c r="BS298" s="791"/>
      <c r="BT298" s="791"/>
      <c r="CA298" s="809"/>
      <c r="CB298" s="810"/>
      <c r="CC298" s="811"/>
    </row>
    <row r="299" spans="2:81" x14ac:dyDescent="0.25">
      <c r="B299" s="307"/>
      <c r="C299" s="179"/>
      <c r="O299" s="181"/>
      <c r="P299" s="128"/>
      <c r="Q299" s="179"/>
      <c r="R299" s="165" t="s">
        <v>21</v>
      </c>
      <c r="S299" s="179"/>
      <c r="T299" s="165" t="s">
        <v>56</v>
      </c>
      <c r="U299" s="196" t="str">
        <f t="shared" si="102"/>
        <v>-</v>
      </c>
      <c r="V299" s="168" t="str">
        <f t="shared" si="98"/>
        <v>-</v>
      </c>
      <c r="W299" s="168" t="str">
        <f t="shared" si="99"/>
        <v>-</v>
      </c>
      <c r="X299" s="168" t="str">
        <f t="shared" si="100"/>
        <v>-</v>
      </c>
      <c r="Y299" s="168" t="str">
        <f t="shared" si="101"/>
        <v>-</v>
      </c>
      <c r="AD299" s="608" t="str">
        <f t="shared" si="91"/>
        <v>-</v>
      </c>
      <c r="AE299" s="607" t="str">
        <f t="shared" si="92"/>
        <v>-</v>
      </c>
      <c r="AF299" s="196" t="str">
        <f t="shared" si="93"/>
        <v>-</v>
      </c>
      <c r="AG299" s="168" t="str">
        <f t="shared" si="94"/>
        <v>-</v>
      </c>
      <c r="AH299" s="168" t="str">
        <f t="shared" si="95"/>
        <v>-</v>
      </c>
      <c r="AI299" s="168" t="str">
        <f t="shared" si="96"/>
        <v>-</v>
      </c>
      <c r="AJ299" s="168" t="str">
        <f t="shared" si="97"/>
        <v>-</v>
      </c>
      <c r="AM299" s="785"/>
      <c r="AN299" s="785"/>
      <c r="AO299" s="785"/>
      <c r="AP299" s="785"/>
      <c r="AQ299" s="785"/>
      <c r="AR299" s="785"/>
      <c r="AS299" s="785"/>
      <c r="AT299" s="785"/>
      <c r="AV299" s="865"/>
      <c r="AW299" s="865"/>
      <c r="AX299" s="866"/>
      <c r="AY299" s="866"/>
      <c r="AZ299" s="867"/>
      <c r="BB299" s="793">
        <f t="shared" si="87"/>
        <v>0</v>
      </c>
      <c r="BC299" s="791">
        <f t="shared" si="88"/>
        <v>0</v>
      </c>
      <c r="BF299" s="819"/>
      <c r="BH299" s="793">
        <f t="shared" si="89"/>
        <v>0</v>
      </c>
      <c r="BI299" s="807">
        <f t="shared" si="90"/>
        <v>0</v>
      </c>
      <c r="BQ299" s="791"/>
      <c r="BR299" s="791"/>
      <c r="BS299" s="791"/>
      <c r="BT299" s="791"/>
      <c r="CA299" s="809"/>
      <c r="CB299" s="810"/>
      <c r="CC299" s="811"/>
    </row>
    <row r="300" spans="2:81" x14ac:dyDescent="0.25">
      <c r="B300" s="307"/>
      <c r="C300" s="179"/>
      <c r="O300" s="181"/>
      <c r="P300" s="128"/>
      <c r="Q300" s="179"/>
      <c r="R300" s="165" t="s">
        <v>21</v>
      </c>
      <c r="S300" s="179"/>
      <c r="T300" s="165" t="s">
        <v>56</v>
      </c>
      <c r="U300" s="196" t="str">
        <f t="shared" si="102"/>
        <v>-</v>
      </c>
      <c r="V300" s="168" t="str">
        <f t="shared" si="98"/>
        <v>-</v>
      </c>
      <c r="W300" s="168" t="str">
        <f t="shared" si="99"/>
        <v>-</v>
      </c>
      <c r="X300" s="168" t="str">
        <f t="shared" si="100"/>
        <v>-</v>
      </c>
      <c r="Y300" s="168" t="str">
        <f t="shared" si="101"/>
        <v>-</v>
      </c>
      <c r="AD300" s="608" t="str">
        <f t="shared" si="91"/>
        <v>-</v>
      </c>
      <c r="AE300" s="607" t="str">
        <f t="shared" si="92"/>
        <v>-</v>
      </c>
      <c r="AF300" s="196" t="str">
        <f t="shared" si="93"/>
        <v>-</v>
      </c>
      <c r="AG300" s="168" t="str">
        <f t="shared" si="94"/>
        <v>-</v>
      </c>
      <c r="AH300" s="168" t="str">
        <f t="shared" si="95"/>
        <v>-</v>
      </c>
      <c r="AI300" s="168" t="str">
        <f t="shared" si="96"/>
        <v>-</v>
      </c>
      <c r="AJ300" s="168" t="str">
        <f t="shared" si="97"/>
        <v>-</v>
      </c>
      <c r="AM300" s="785"/>
      <c r="AN300" s="785"/>
      <c r="AO300" s="785"/>
      <c r="AP300" s="785"/>
      <c r="AQ300" s="785"/>
      <c r="AR300" s="785"/>
      <c r="AS300" s="785"/>
      <c r="AT300" s="785"/>
      <c r="AV300" s="865"/>
      <c r="AW300" s="865"/>
      <c r="AX300" s="866"/>
      <c r="AY300" s="866"/>
      <c r="AZ300" s="867"/>
      <c r="BB300" s="793">
        <f t="shared" si="87"/>
        <v>0</v>
      </c>
      <c r="BC300" s="791">
        <f t="shared" si="88"/>
        <v>0</v>
      </c>
      <c r="BF300" s="819"/>
      <c r="BH300" s="793">
        <f t="shared" si="89"/>
        <v>0</v>
      </c>
      <c r="BI300" s="807">
        <f t="shared" si="90"/>
        <v>0</v>
      </c>
      <c r="BQ300" s="791"/>
      <c r="BR300" s="791"/>
      <c r="BS300" s="791"/>
      <c r="BT300" s="791"/>
      <c r="CA300" s="809"/>
      <c r="CB300" s="810"/>
      <c r="CC300" s="811"/>
    </row>
    <row r="301" spans="2:81" x14ac:dyDescent="0.25">
      <c r="BQ301" s="791"/>
      <c r="BR301" s="791"/>
      <c r="BS301" s="791"/>
      <c r="BT301" s="791"/>
      <c r="CA301" s="809"/>
      <c r="CB301" s="810"/>
      <c r="CC301" s="811"/>
    </row>
    <row r="302" spans="2:81" x14ac:dyDescent="0.25">
      <c r="BQ302" s="791"/>
      <c r="BR302" s="791"/>
      <c r="BS302" s="791"/>
      <c r="BT302" s="791"/>
      <c r="CA302" s="809"/>
      <c r="CB302" s="810"/>
      <c r="CC302" s="811"/>
    </row>
    <row r="303" spans="2:81" x14ac:dyDescent="0.25">
      <c r="BQ303" s="791"/>
      <c r="BR303" s="791"/>
      <c r="BS303" s="791"/>
      <c r="BT303" s="791"/>
      <c r="CA303" s="809"/>
      <c r="CB303" s="810"/>
      <c r="CC303" s="811"/>
    </row>
    <row r="304" spans="2:81" x14ac:dyDescent="0.25">
      <c r="BQ304" s="791"/>
      <c r="BR304" s="791"/>
      <c r="BS304" s="791"/>
      <c r="BT304" s="791"/>
      <c r="CA304" s="809"/>
      <c r="CB304" s="810"/>
      <c r="CC304" s="811"/>
    </row>
    <row r="305" spans="69:81" x14ac:dyDescent="0.25">
      <c r="BQ305" s="791"/>
      <c r="BR305" s="791"/>
      <c r="BS305" s="791"/>
      <c r="BT305" s="791"/>
      <c r="CA305" s="809"/>
      <c r="CB305" s="810"/>
      <c r="CC305" s="811"/>
    </row>
    <row r="306" spans="69:81" x14ac:dyDescent="0.25">
      <c r="BQ306" s="791"/>
      <c r="BR306" s="791"/>
      <c r="BS306" s="791"/>
      <c r="BT306" s="791"/>
    </row>
    <row r="307" spans="69:81" x14ac:dyDescent="0.25">
      <c r="BQ307" s="791"/>
      <c r="BR307" s="791"/>
      <c r="BS307" s="791"/>
      <c r="BT307" s="791"/>
    </row>
    <row r="308" spans="69:81" x14ac:dyDescent="0.25">
      <c r="BQ308" s="791"/>
      <c r="BR308" s="791"/>
      <c r="BS308" s="791"/>
      <c r="BT308" s="791"/>
    </row>
    <row r="309" spans="69:81" x14ac:dyDescent="0.25">
      <c r="BQ309" s="791"/>
      <c r="BR309" s="791"/>
      <c r="BS309" s="791"/>
      <c r="BT309" s="791"/>
    </row>
    <row r="310" spans="69:81" x14ac:dyDescent="0.25">
      <c r="BQ310" s="791"/>
      <c r="BR310" s="791"/>
      <c r="BS310" s="791"/>
      <c r="BT310" s="791"/>
    </row>
    <row r="311" spans="69:81" x14ac:dyDescent="0.25">
      <c r="BQ311" s="791"/>
      <c r="BR311" s="791"/>
      <c r="BS311" s="791"/>
      <c r="BT311" s="791"/>
    </row>
    <row r="312" spans="69:81" x14ac:dyDescent="0.25">
      <c r="BQ312" s="791"/>
      <c r="BR312" s="791"/>
      <c r="BS312" s="791"/>
      <c r="BT312" s="791"/>
    </row>
    <row r="313" spans="69:81" x14ac:dyDescent="0.25">
      <c r="BQ313" s="791"/>
      <c r="BR313" s="791"/>
      <c r="BS313" s="791"/>
      <c r="BT313" s="791"/>
    </row>
    <row r="314" spans="69:81" x14ac:dyDescent="0.25">
      <c r="BQ314" s="791"/>
      <c r="BR314" s="791"/>
      <c r="BS314" s="791"/>
      <c r="BT314" s="791"/>
    </row>
    <row r="315" spans="69:81" x14ac:dyDescent="0.25">
      <c r="BQ315" s="791"/>
      <c r="BR315" s="791"/>
      <c r="BS315" s="791"/>
      <c r="BT315" s="791"/>
    </row>
    <row r="316" spans="69:81" x14ac:dyDescent="0.25">
      <c r="BQ316" s="791"/>
      <c r="BR316" s="791"/>
      <c r="BS316" s="791"/>
      <c r="BT316" s="791"/>
    </row>
    <row r="317" spans="69:81" x14ac:dyDescent="0.25">
      <c r="BQ317" s="791"/>
      <c r="BR317" s="791"/>
      <c r="BS317" s="791"/>
      <c r="BT317" s="791"/>
    </row>
    <row r="318" spans="69:81" x14ac:dyDescent="0.25">
      <c r="BQ318" s="791"/>
      <c r="BR318" s="791"/>
      <c r="BS318" s="791"/>
      <c r="BT318" s="791"/>
    </row>
    <row r="319" spans="69:81" x14ac:dyDescent="0.25">
      <c r="BQ319" s="791"/>
      <c r="BR319" s="791"/>
      <c r="BS319" s="791"/>
      <c r="BT319" s="791"/>
    </row>
    <row r="320" spans="69:81" x14ac:dyDescent="0.25">
      <c r="BQ320" s="791"/>
      <c r="BR320" s="791"/>
      <c r="BS320" s="791"/>
      <c r="BT320" s="791"/>
    </row>
    <row r="321" spans="69:72" x14ac:dyDescent="0.25">
      <c r="BQ321" s="791"/>
      <c r="BR321" s="791"/>
      <c r="BS321" s="791"/>
      <c r="BT321" s="791"/>
    </row>
    <row r="322" spans="69:72" x14ac:dyDescent="0.25">
      <c r="BQ322" s="791"/>
      <c r="BR322" s="791"/>
      <c r="BS322" s="791"/>
      <c r="BT322" s="791"/>
    </row>
    <row r="323" spans="69:72" x14ac:dyDescent="0.25">
      <c r="BQ323" s="791"/>
      <c r="BR323" s="791"/>
      <c r="BS323" s="791"/>
      <c r="BT323" s="791"/>
    </row>
    <row r="324" spans="69:72" x14ac:dyDescent="0.25">
      <c r="BQ324" s="791"/>
      <c r="BR324" s="791"/>
      <c r="BS324" s="791"/>
      <c r="BT324" s="791"/>
    </row>
    <row r="325" spans="69:72" x14ac:dyDescent="0.25">
      <c r="BQ325" s="791"/>
      <c r="BR325" s="791"/>
      <c r="BS325" s="791"/>
      <c r="BT325" s="791"/>
    </row>
    <row r="326" spans="69:72" x14ac:dyDescent="0.25">
      <c r="BQ326" s="791"/>
      <c r="BR326" s="791"/>
      <c r="BS326" s="791"/>
      <c r="BT326" s="791"/>
    </row>
    <row r="327" spans="69:72" x14ac:dyDescent="0.25">
      <c r="BQ327" s="791"/>
      <c r="BR327" s="791"/>
      <c r="BS327" s="791"/>
      <c r="BT327" s="791"/>
    </row>
    <row r="328" spans="69:72" x14ac:dyDescent="0.25">
      <c r="BQ328" s="791"/>
      <c r="BR328" s="791"/>
      <c r="BS328" s="791"/>
      <c r="BT328" s="791"/>
    </row>
    <row r="329" spans="69:72" x14ac:dyDescent="0.25">
      <c r="BQ329" s="791"/>
      <c r="BR329" s="791"/>
      <c r="BS329" s="791"/>
      <c r="BT329" s="791"/>
    </row>
    <row r="330" spans="69:72" x14ac:dyDescent="0.25">
      <c r="BQ330" s="791"/>
      <c r="BR330" s="791"/>
      <c r="BS330" s="791"/>
      <c r="BT330" s="791"/>
    </row>
    <row r="331" spans="69:72" x14ac:dyDescent="0.25">
      <c r="BQ331" s="791"/>
      <c r="BR331" s="791"/>
      <c r="BS331" s="791"/>
      <c r="BT331" s="791"/>
    </row>
    <row r="332" spans="69:72" x14ac:dyDescent="0.25">
      <c r="BQ332" s="791"/>
      <c r="BR332" s="791"/>
      <c r="BS332" s="791"/>
      <c r="BT332" s="791"/>
    </row>
    <row r="333" spans="69:72" x14ac:dyDescent="0.25">
      <c r="BQ333" s="791"/>
      <c r="BR333" s="791"/>
      <c r="BS333" s="791"/>
      <c r="BT333" s="791"/>
    </row>
    <row r="334" spans="69:72" x14ac:dyDescent="0.25">
      <c r="BQ334" s="791"/>
      <c r="BR334" s="791"/>
      <c r="BS334" s="791"/>
      <c r="BT334" s="791"/>
    </row>
    <row r="335" spans="69:72" x14ac:dyDescent="0.25">
      <c r="BQ335" s="791"/>
      <c r="BR335" s="791"/>
      <c r="BS335" s="791"/>
      <c r="BT335" s="791"/>
    </row>
    <row r="336" spans="69:72" x14ac:dyDescent="0.25">
      <c r="BQ336" s="791"/>
      <c r="BR336" s="791"/>
      <c r="BS336" s="791"/>
      <c r="BT336" s="791"/>
    </row>
    <row r="337" spans="69:72" x14ac:dyDescent="0.25">
      <c r="BQ337" s="791"/>
      <c r="BR337" s="791"/>
      <c r="BS337" s="791"/>
      <c r="BT337" s="791"/>
    </row>
    <row r="338" spans="69:72" x14ac:dyDescent="0.25">
      <c r="BQ338" s="791"/>
      <c r="BR338" s="791"/>
      <c r="BS338" s="791"/>
      <c r="BT338" s="791"/>
    </row>
    <row r="339" spans="69:72" x14ac:dyDescent="0.25">
      <c r="BQ339" s="791"/>
      <c r="BR339" s="791"/>
      <c r="BS339" s="791"/>
      <c r="BT339" s="791"/>
    </row>
    <row r="340" spans="69:72" x14ac:dyDescent="0.25">
      <c r="BQ340" s="791"/>
      <c r="BR340" s="791"/>
      <c r="BS340" s="791"/>
      <c r="BT340" s="791"/>
    </row>
    <row r="341" spans="69:72" x14ac:dyDescent="0.25">
      <c r="BQ341" s="791"/>
      <c r="BR341" s="791"/>
      <c r="BS341" s="791"/>
      <c r="BT341" s="791"/>
    </row>
    <row r="342" spans="69:72" x14ac:dyDescent="0.25">
      <c r="BQ342" s="791"/>
      <c r="BR342" s="791"/>
      <c r="BS342" s="791"/>
      <c r="BT342" s="791"/>
    </row>
    <row r="343" spans="69:72" x14ac:dyDescent="0.25">
      <c r="BQ343" s="791"/>
      <c r="BR343" s="791"/>
      <c r="BS343" s="791"/>
      <c r="BT343" s="791"/>
    </row>
    <row r="344" spans="69:72" x14ac:dyDescent="0.25">
      <c r="BQ344" s="791"/>
      <c r="BR344" s="791"/>
      <c r="BS344" s="791"/>
      <c r="BT344" s="791"/>
    </row>
    <row r="345" spans="69:72" x14ac:dyDescent="0.25">
      <c r="BQ345" s="791"/>
      <c r="BR345" s="791"/>
      <c r="BS345" s="791"/>
      <c r="BT345" s="791"/>
    </row>
    <row r="346" spans="69:72" x14ac:dyDescent="0.25">
      <c r="BQ346" s="791"/>
      <c r="BR346" s="791"/>
      <c r="BS346" s="791"/>
      <c r="BT346" s="791"/>
    </row>
    <row r="347" spans="69:72" x14ac:dyDescent="0.25">
      <c r="BQ347" s="791"/>
      <c r="BR347" s="791"/>
      <c r="BS347" s="791"/>
      <c r="BT347" s="791"/>
    </row>
    <row r="348" spans="69:72" x14ac:dyDescent="0.25">
      <c r="BQ348" s="791"/>
      <c r="BR348" s="791"/>
      <c r="BS348" s="791"/>
      <c r="BT348" s="791"/>
    </row>
    <row r="349" spans="69:72" x14ac:dyDescent="0.25">
      <c r="BQ349" s="791"/>
      <c r="BR349" s="791"/>
      <c r="BS349" s="791"/>
      <c r="BT349" s="791"/>
    </row>
    <row r="350" spans="69:72" x14ac:dyDescent="0.25">
      <c r="BQ350" s="791"/>
      <c r="BR350" s="791"/>
      <c r="BS350" s="791"/>
      <c r="BT350" s="791"/>
    </row>
    <row r="351" spans="69:72" x14ac:dyDescent="0.25">
      <c r="BQ351" s="791"/>
      <c r="BR351" s="791"/>
      <c r="BS351" s="791"/>
      <c r="BT351" s="791"/>
    </row>
    <row r="352" spans="69:72" x14ac:dyDescent="0.25">
      <c r="BQ352" s="791"/>
      <c r="BR352" s="791"/>
      <c r="BS352" s="791"/>
      <c r="BT352" s="791"/>
    </row>
    <row r="353" spans="69:72" x14ac:dyDescent="0.25">
      <c r="BQ353" s="791"/>
      <c r="BR353" s="791"/>
      <c r="BS353" s="791"/>
      <c r="BT353" s="791"/>
    </row>
    <row r="354" spans="69:72" x14ac:dyDescent="0.25">
      <c r="BQ354" s="791"/>
      <c r="BR354" s="791"/>
      <c r="BS354" s="791"/>
      <c r="BT354" s="791"/>
    </row>
    <row r="355" spans="69:72" x14ac:dyDescent="0.25">
      <c r="BQ355" s="791"/>
      <c r="BR355" s="791"/>
      <c r="BS355" s="791"/>
      <c r="BT355" s="791"/>
    </row>
    <row r="356" spans="69:72" x14ac:dyDescent="0.25">
      <c r="BQ356" s="791"/>
      <c r="BR356" s="791"/>
      <c r="BS356" s="791"/>
      <c r="BT356" s="791"/>
    </row>
    <row r="357" spans="69:72" x14ac:dyDescent="0.25">
      <c r="BQ357" s="791"/>
      <c r="BR357" s="791"/>
      <c r="BS357" s="791"/>
      <c r="BT357" s="791"/>
    </row>
    <row r="358" spans="69:72" x14ac:dyDescent="0.25">
      <c r="BQ358" s="791"/>
      <c r="BR358" s="791"/>
      <c r="BS358" s="791"/>
      <c r="BT358" s="791"/>
    </row>
    <row r="359" spans="69:72" x14ac:dyDescent="0.25">
      <c r="BQ359" s="791"/>
      <c r="BR359" s="791"/>
      <c r="BS359" s="791"/>
      <c r="BT359" s="791"/>
    </row>
    <row r="360" spans="69:72" x14ac:dyDescent="0.25">
      <c r="BQ360" s="791"/>
      <c r="BR360" s="791"/>
      <c r="BS360" s="791"/>
      <c r="BT360" s="791"/>
    </row>
    <row r="361" spans="69:72" x14ac:dyDescent="0.25">
      <c r="BQ361" s="791"/>
      <c r="BR361" s="791"/>
      <c r="BS361" s="791"/>
      <c r="BT361" s="791"/>
    </row>
    <row r="362" spans="69:72" x14ac:dyDescent="0.25">
      <c r="BQ362" s="791"/>
      <c r="BR362" s="791"/>
      <c r="BS362" s="791"/>
      <c r="BT362" s="791"/>
    </row>
    <row r="363" spans="69:72" x14ac:dyDescent="0.25">
      <c r="BQ363" s="791"/>
      <c r="BR363" s="791"/>
      <c r="BS363" s="791"/>
      <c r="BT363" s="791"/>
    </row>
    <row r="364" spans="69:72" x14ac:dyDescent="0.25">
      <c r="BQ364" s="791"/>
      <c r="BR364" s="791"/>
      <c r="BS364" s="791"/>
      <c r="BT364" s="791"/>
    </row>
    <row r="365" spans="69:72" x14ac:dyDescent="0.25">
      <c r="BQ365" s="791"/>
      <c r="BR365" s="791"/>
      <c r="BS365" s="791"/>
      <c r="BT365" s="791"/>
    </row>
    <row r="366" spans="69:72" x14ac:dyDescent="0.25">
      <c r="BQ366" s="791"/>
      <c r="BR366" s="791"/>
      <c r="BS366" s="791"/>
      <c r="BT366" s="791"/>
    </row>
    <row r="367" spans="69:72" x14ac:dyDescent="0.25">
      <c r="BQ367" s="791"/>
      <c r="BR367" s="791"/>
      <c r="BS367" s="791"/>
      <c r="BT367" s="791"/>
    </row>
    <row r="368" spans="69:72" x14ac:dyDescent="0.25">
      <c r="BQ368" s="791"/>
      <c r="BR368" s="791"/>
      <c r="BS368" s="791"/>
      <c r="BT368" s="791"/>
    </row>
    <row r="369" spans="69:72" x14ac:dyDescent="0.25">
      <c r="BQ369" s="791"/>
      <c r="BR369" s="791"/>
      <c r="BS369" s="791"/>
      <c r="BT369" s="791"/>
    </row>
    <row r="370" spans="69:72" x14ac:dyDescent="0.25">
      <c r="BQ370" s="791"/>
      <c r="BR370" s="791"/>
      <c r="BS370" s="791"/>
      <c r="BT370" s="791"/>
    </row>
    <row r="371" spans="69:72" x14ac:dyDescent="0.25">
      <c r="BQ371" s="791"/>
      <c r="BR371" s="791"/>
      <c r="BS371" s="791"/>
      <c r="BT371" s="791"/>
    </row>
    <row r="372" spans="69:72" x14ac:dyDescent="0.25">
      <c r="BQ372" s="791"/>
      <c r="BR372" s="791"/>
      <c r="BS372" s="791"/>
      <c r="BT372" s="791"/>
    </row>
    <row r="373" spans="69:72" x14ac:dyDescent="0.25">
      <c r="BQ373" s="791"/>
      <c r="BR373" s="791"/>
      <c r="BS373" s="791"/>
      <c r="BT373" s="791"/>
    </row>
    <row r="374" spans="69:72" x14ac:dyDescent="0.25">
      <c r="BQ374" s="791"/>
      <c r="BR374" s="791"/>
      <c r="BS374" s="791"/>
      <c r="BT374" s="791"/>
    </row>
    <row r="375" spans="69:72" x14ac:dyDescent="0.25">
      <c r="BQ375" s="791"/>
      <c r="BR375" s="791"/>
      <c r="BS375" s="791"/>
      <c r="BT375" s="791"/>
    </row>
    <row r="376" spans="69:72" x14ac:dyDescent="0.25">
      <c r="BQ376" s="791"/>
      <c r="BR376" s="791"/>
      <c r="BS376" s="791"/>
      <c r="BT376" s="791"/>
    </row>
    <row r="377" spans="69:72" x14ac:dyDescent="0.25">
      <c r="BQ377" s="791"/>
      <c r="BR377" s="791"/>
      <c r="BS377" s="791"/>
      <c r="BT377" s="791"/>
    </row>
    <row r="378" spans="69:72" x14ac:dyDescent="0.25">
      <c r="BQ378" s="791"/>
      <c r="BR378" s="791"/>
      <c r="BS378" s="791"/>
      <c r="BT378" s="791"/>
    </row>
    <row r="379" spans="69:72" x14ac:dyDescent="0.25">
      <c r="BQ379" s="791"/>
      <c r="BR379" s="791"/>
      <c r="BS379" s="791"/>
      <c r="BT379" s="791"/>
    </row>
    <row r="380" spans="69:72" x14ac:dyDescent="0.25">
      <c r="BQ380" s="791"/>
      <c r="BR380" s="791"/>
      <c r="BS380" s="791"/>
      <c r="BT380" s="791"/>
    </row>
    <row r="381" spans="69:72" x14ac:dyDescent="0.25">
      <c r="BQ381" s="791"/>
      <c r="BR381" s="791"/>
      <c r="BS381" s="791"/>
      <c r="BT381" s="791"/>
    </row>
    <row r="382" spans="69:72" x14ac:dyDescent="0.25">
      <c r="BQ382" s="791"/>
      <c r="BR382" s="791"/>
      <c r="BS382" s="791"/>
      <c r="BT382" s="791"/>
    </row>
    <row r="383" spans="69:72" x14ac:dyDescent="0.25">
      <c r="BQ383" s="791"/>
      <c r="BR383" s="791"/>
      <c r="BS383" s="791"/>
      <c r="BT383" s="791"/>
    </row>
    <row r="384" spans="69:72" x14ac:dyDescent="0.25">
      <c r="BQ384" s="791"/>
      <c r="BR384" s="791"/>
      <c r="BS384" s="791"/>
      <c r="BT384" s="791"/>
    </row>
    <row r="385" spans="69:72" x14ac:dyDescent="0.25">
      <c r="BQ385" s="791"/>
      <c r="BR385" s="791"/>
      <c r="BS385" s="791"/>
      <c r="BT385" s="791"/>
    </row>
    <row r="386" spans="69:72" x14ac:dyDescent="0.25">
      <c r="BQ386" s="791"/>
      <c r="BR386" s="791"/>
      <c r="BS386" s="791"/>
      <c r="BT386" s="791"/>
    </row>
    <row r="387" spans="69:72" x14ac:dyDescent="0.25">
      <c r="BQ387" s="791"/>
      <c r="BR387" s="791"/>
      <c r="BS387" s="791"/>
      <c r="BT387" s="791"/>
    </row>
    <row r="388" spans="69:72" x14ac:dyDescent="0.25">
      <c r="BQ388" s="791"/>
      <c r="BR388" s="791"/>
      <c r="BS388" s="791"/>
      <c r="BT388" s="791"/>
    </row>
    <row r="389" spans="69:72" x14ac:dyDescent="0.25">
      <c r="BQ389" s="791"/>
      <c r="BR389" s="791"/>
      <c r="BS389" s="791"/>
      <c r="BT389" s="791"/>
    </row>
    <row r="390" spans="69:72" x14ac:dyDescent="0.25">
      <c r="BQ390" s="791"/>
      <c r="BR390" s="791"/>
      <c r="BS390" s="791"/>
      <c r="BT390" s="791"/>
    </row>
    <row r="391" spans="69:72" x14ac:dyDescent="0.25">
      <c r="BQ391" s="791"/>
      <c r="BR391" s="791"/>
      <c r="BS391" s="791"/>
      <c r="BT391" s="791"/>
    </row>
    <row r="392" spans="69:72" x14ac:dyDescent="0.25">
      <c r="BQ392" s="791"/>
      <c r="BR392" s="791"/>
      <c r="BS392" s="791"/>
      <c r="BT392" s="791"/>
    </row>
    <row r="393" spans="69:72" x14ac:dyDescent="0.25">
      <c r="BQ393" s="791"/>
      <c r="BR393" s="791"/>
      <c r="BS393" s="791"/>
      <c r="BT393" s="791"/>
    </row>
    <row r="394" spans="69:72" x14ac:dyDescent="0.25">
      <c r="BQ394" s="791"/>
      <c r="BR394" s="791"/>
      <c r="BS394" s="791"/>
      <c r="BT394" s="791"/>
    </row>
    <row r="395" spans="69:72" x14ac:dyDescent="0.25">
      <c r="BQ395" s="791"/>
      <c r="BR395" s="791"/>
      <c r="BS395" s="791"/>
      <c r="BT395" s="791"/>
    </row>
    <row r="396" spans="69:72" x14ac:dyDescent="0.25">
      <c r="BQ396" s="791"/>
      <c r="BR396" s="791"/>
      <c r="BS396" s="791"/>
      <c r="BT396" s="791"/>
    </row>
    <row r="397" spans="69:72" x14ac:dyDescent="0.25">
      <c r="BQ397" s="791"/>
      <c r="BR397" s="791"/>
      <c r="BS397" s="791"/>
      <c r="BT397" s="791"/>
    </row>
    <row r="398" spans="69:72" x14ac:dyDescent="0.25">
      <c r="BQ398" s="791"/>
      <c r="BR398" s="791"/>
      <c r="BS398" s="791"/>
      <c r="BT398" s="791"/>
    </row>
    <row r="399" spans="69:72" x14ac:dyDescent="0.25">
      <c r="BQ399" s="791"/>
      <c r="BR399" s="791"/>
      <c r="BS399" s="791"/>
      <c r="BT399" s="791"/>
    </row>
    <row r="400" spans="69:72" x14ac:dyDescent="0.25">
      <c r="BQ400" s="791"/>
      <c r="BR400" s="791"/>
      <c r="BS400" s="791"/>
      <c r="BT400" s="791"/>
    </row>
    <row r="401" spans="69:72" x14ac:dyDescent="0.25">
      <c r="BQ401" s="791"/>
      <c r="BR401" s="791"/>
      <c r="BS401" s="791"/>
      <c r="BT401" s="791"/>
    </row>
    <row r="402" spans="69:72" x14ac:dyDescent="0.25">
      <c r="BQ402" s="791"/>
      <c r="BR402" s="791"/>
      <c r="BS402" s="791"/>
      <c r="BT402" s="791"/>
    </row>
    <row r="403" spans="69:72" x14ac:dyDescent="0.25">
      <c r="BQ403" s="791"/>
      <c r="BR403" s="791"/>
      <c r="BS403" s="791"/>
      <c r="BT403" s="791"/>
    </row>
    <row r="404" spans="69:72" x14ac:dyDescent="0.25">
      <c r="BQ404" s="791"/>
      <c r="BR404" s="791"/>
      <c r="BS404" s="791"/>
      <c r="BT404" s="791"/>
    </row>
    <row r="405" spans="69:72" x14ac:dyDescent="0.25">
      <c r="BQ405" s="791"/>
      <c r="BR405" s="791"/>
      <c r="BS405" s="791"/>
      <c r="BT405" s="791"/>
    </row>
    <row r="406" spans="69:72" x14ac:dyDescent="0.25">
      <c r="BQ406" s="791"/>
      <c r="BR406" s="791"/>
      <c r="BS406" s="791"/>
      <c r="BT406" s="791"/>
    </row>
    <row r="407" spans="69:72" x14ac:dyDescent="0.25">
      <c r="BQ407" s="791"/>
      <c r="BR407" s="791"/>
      <c r="BS407" s="791"/>
      <c r="BT407" s="791"/>
    </row>
    <row r="408" spans="69:72" x14ac:dyDescent="0.25">
      <c r="BQ408" s="791"/>
      <c r="BR408" s="791"/>
      <c r="BS408" s="791"/>
      <c r="BT408" s="791"/>
    </row>
    <row r="409" spans="69:72" x14ac:dyDescent="0.25">
      <c r="BQ409" s="791"/>
      <c r="BR409" s="791"/>
      <c r="BS409" s="791"/>
      <c r="BT409" s="791"/>
    </row>
    <row r="410" spans="69:72" x14ac:dyDescent="0.25">
      <c r="BQ410" s="791"/>
      <c r="BR410" s="791"/>
      <c r="BS410" s="791"/>
      <c r="BT410" s="791"/>
    </row>
    <row r="411" spans="69:72" x14ac:dyDescent="0.25">
      <c r="BQ411" s="791"/>
      <c r="BR411" s="791"/>
      <c r="BS411" s="791"/>
      <c r="BT411" s="791"/>
    </row>
    <row r="412" spans="69:72" x14ac:dyDescent="0.25">
      <c r="BQ412" s="791"/>
      <c r="BR412" s="791"/>
      <c r="BS412" s="791"/>
      <c r="BT412" s="791"/>
    </row>
    <row r="413" spans="69:72" x14ac:dyDescent="0.25">
      <c r="BQ413" s="791"/>
      <c r="BR413" s="791"/>
      <c r="BS413" s="791"/>
      <c r="BT413" s="791"/>
    </row>
    <row r="414" spans="69:72" x14ac:dyDescent="0.25">
      <c r="BQ414" s="791"/>
      <c r="BR414" s="791"/>
      <c r="BS414" s="791"/>
      <c r="BT414" s="791"/>
    </row>
    <row r="415" spans="69:72" x14ac:dyDescent="0.25">
      <c r="BQ415" s="791"/>
      <c r="BR415" s="791"/>
      <c r="BS415" s="791"/>
      <c r="BT415" s="791"/>
    </row>
    <row r="416" spans="69:72" x14ac:dyDescent="0.25">
      <c r="BQ416" s="791"/>
      <c r="BR416" s="791"/>
      <c r="BS416" s="791"/>
      <c r="BT416" s="791"/>
    </row>
    <row r="417" spans="69:72" x14ac:dyDescent="0.25">
      <c r="BQ417" s="791"/>
      <c r="BR417" s="791"/>
      <c r="BS417" s="791"/>
      <c r="BT417" s="791"/>
    </row>
    <row r="418" spans="69:72" x14ac:dyDescent="0.25">
      <c r="BQ418" s="791"/>
      <c r="BR418" s="791"/>
      <c r="BS418" s="791"/>
      <c r="BT418" s="791"/>
    </row>
    <row r="419" spans="69:72" x14ac:dyDescent="0.25">
      <c r="BQ419" s="791"/>
      <c r="BR419" s="791"/>
      <c r="BS419" s="791"/>
      <c r="BT419" s="791"/>
    </row>
    <row r="420" spans="69:72" x14ac:dyDescent="0.25">
      <c r="BQ420" s="791"/>
      <c r="BR420" s="791"/>
      <c r="BS420" s="791"/>
      <c r="BT420" s="791"/>
    </row>
    <row r="421" spans="69:72" x14ac:dyDescent="0.25">
      <c r="BQ421" s="791"/>
      <c r="BR421" s="791"/>
      <c r="BS421" s="791"/>
      <c r="BT421" s="791"/>
    </row>
    <row r="422" spans="69:72" x14ac:dyDescent="0.25">
      <c r="BQ422" s="791"/>
      <c r="BR422" s="791"/>
      <c r="BS422" s="791"/>
      <c r="BT422" s="791"/>
    </row>
    <row r="423" spans="69:72" x14ac:dyDescent="0.25">
      <c r="BQ423" s="791"/>
      <c r="BR423" s="791"/>
      <c r="BS423" s="791"/>
      <c r="BT423" s="791"/>
    </row>
    <row r="424" spans="69:72" x14ac:dyDescent="0.25">
      <c r="BQ424" s="791"/>
      <c r="BR424" s="791"/>
      <c r="BS424" s="791"/>
      <c r="BT424" s="791"/>
    </row>
    <row r="425" spans="69:72" x14ac:dyDescent="0.25">
      <c r="BQ425" s="791"/>
      <c r="BR425" s="791"/>
      <c r="BS425" s="791"/>
      <c r="BT425" s="791"/>
    </row>
    <row r="426" spans="69:72" x14ac:dyDescent="0.25">
      <c r="BQ426" s="791"/>
      <c r="BR426" s="791"/>
      <c r="BS426" s="791"/>
      <c r="BT426" s="791"/>
    </row>
    <row r="427" spans="69:72" x14ac:dyDescent="0.25">
      <c r="BQ427" s="791"/>
      <c r="BR427" s="791"/>
      <c r="BS427" s="791"/>
      <c r="BT427" s="791"/>
    </row>
    <row r="428" spans="69:72" x14ac:dyDescent="0.25">
      <c r="BQ428" s="791"/>
      <c r="BR428" s="791"/>
      <c r="BS428" s="791"/>
      <c r="BT428" s="791"/>
    </row>
    <row r="429" spans="69:72" x14ac:dyDescent="0.25">
      <c r="BQ429" s="791"/>
      <c r="BR429" s="791"/>
      <c r="BS429" s="791"/>
      <c r="BT429" s="791"/>
    </row>
    <row r="430" spans="69:72" x14ac:dyDescent="0.25">
      <c r="BQ430" s="791"/>
      <c r="BR430" s="791"/>
      <c r="BS430" s="791"/>
      <c r="BT430" s="791"/>
    </row>
    <row r="431" spans="69:72" x14ac:dyDescent="0.25">
      <c r="BQ431" s="791"/>
      <c r="BR431" s="791"/>
      <c r="BS431" s="791"/>
      <c r="BT431" s="791"/>
    </row>
    <row r="432" spans="69:72" x14ac:dyDescent="0.25">
      <c r="BQ432" s="791"/>
      <c r="BR432" s="791"/>
      <c r="BS432" s="791"/>
      <c r="BT432" s="791"/>
    </row>
    <row r="433" spans="69:72" x14ac:dyDescent="0.25">
      <c r="BQ433" s="791"/>
      <c r="BR433" s="791"/>
      <c r="BS433" s="791"/>
      <c r="BT433" s="791"/>
    </row>
    <row r="434" spans="69:72" x14ac:dyDescent="0.25">
      <c r="BQ434" s="791"/>
      <c r="BR434" s="791"/>
      <c r="BS434" s="791"/>
      <c r="BT434" s="791"/>
    </row>
    <row r="435" spans="69:72" x14ac:dyDescent="0.25">
      <c r="BQ435" s="791"/>
      <c r="BR435" s="791"/>
      <c r="BS435" s="791"/>
      <c r="BT435" s="791"/>
    </row>
    <row r="436" spans="69:72" x14ac:dyDescent="0.25">
      <c r="BQ436" s="791"/>
      <c r="BR436" s="791"/>
      <c r="BS436" s="791"/>
      <c r="BT436" s="791"/>
    </row>
    <row r="437" spans="69:72" x14ac:dyDescent="0.25">
      <c r="BQ437" s="791"/>
      <c r="BR437" s="791"/>
      <c r="BS437" s="791"/>
      <c r="BT437" s="791"/>
    </row>
    <row r="438" spans="69:72" x14ac:dyDescent="0.25">
      <c r="BQ438" s="791"/>
      <c r="BR438" s="791"/>
      <c r="BS438" s="791"/>
      <c r="BT438" s="791"/>
    </row>
    <row r="439" spans="69:72" x14ac:dyDescent="0.25">
      <c r="BQ439" s="791"/>
      <c r="BR439" s="791"/>
      <c r="BS439" s="791"/>
      <c r="BT439" s="791"/>
    </row>
    <row r="440" spans="69:72" x14ac:dyDescent="0.25">
      <c r="BQ440" s="791"/>
      <c r="BR440" s="791"/>
      <c r="BS440" s="791"/>
      <c r="BT440" s="791"/>
    </row>
    <row r="441" spans="69:72" x14ac:dyDescent="0.25">
      <c r="BQ441" s="791"/>
      <c r="BR441" s="791"/>
      <c r="BS441" s="791"/>
      <c r="BT441" s="791"/>
    </row>
    <row r="442" spans="69:72" x14ac:dyDescent="0.25">
      <c r="BQ442" s="791"/>
      <c r="BR442" s="791"/>
      <c r="BS442" s="791"/>
      <c r="BT442" s="791"/>
    </row>
    <row r="443" spans="69:72" x14ac:dyDescent="0.25">
      <c r="BQ443" s="791"/>
      <c r="BR443" s="791"/>
      <c r="BS443" s="791"/>
      <c r="BT443" s="791"/>
    </row>
    <row r="444" spans="69:72" x14ac:dyDescent="0.25">
      <c r="BQ444" s="791"/>
      <c r="BR444" s="791"/>
      <c r="BS444" s="791"/>
      <c r="BT444" s="791"/>
    </row>
    <row r="445" spans="69:72" x14ac:dyDescent="0.25">
      <c r="BQ445" s="791"/>
      <c r="BR445" s="791"/>
      <c r="BS445" s="791"/>
      <c r="BT445" s="791"/>
    </row>
    <row r="446" spans="69:72" x14ac:dyDescent="0.25">
      <c r="BQ446" s="791"/>
      <c r="BR446" s="791"/>
      <c r="BS446" s="791"/>
      <c r="BT446" s="791"/>
    </row>
    <row r="447" spans="69:72" x14ac:dyDescent="0.25">
      <c r="BQ447" s="791"/>
      <c r="BR447" s="791"/>
      <c r="BS447" s="791"/>
      <c r="BT447" s="791"/>
    </row>
    <row r="448" spans="69:72" x14ac:dyDescent="0.25">
      <c r="BQ448" s="791"/>
      <c r="BR448" s="791"/>
      <c r="BS448" s="791"/>
      <c r="BT448" s="791"/>
    </row>
    <row r="449" spans="69:72" x14ac:dyDescent="0.25">
      <c r="BQ449" s="791"/>
      <c r="BR449" s="791"/>
      <c r="BS449" s="791"/>
      <c r="BT449" s="791"/>
    </row>
    <row r="450" spans="69:72" x14ac:dyDescent="0.25">
      <c r="BQ450" s="791"/>
      <c r="BR450" s="791"/>
      <c r="BS450" s="791"/>
      <c r="BT450" s="791"/>
    </row>
    <row r="451" spans="69:72" x14ac:dyDescent="0.25">
      <c r="BQ451" s="791"/>
      <c r="BR451" s="791"/>
      <c r="BS451" s="791"/>
      <c r="BT451" s="791"/>
    </row>
    <row r="452" spans="69:72" x14ac:dyDescent="0.25">
      <c r="BQ452" s="791"/>
      <c r="BR452" s="791"/>
      <c r="BS452" s="791"/>
      <c r="BT452" s="791"/>
    </row>
    <row r="453" spans="69:72" x14ac:dyDescent="0.25">
      <c r="BQ453" s="791"/>
      <c r="BR453" s="791"/>
      <c r="BS453" s="791"/>
      <c r="BT453" s="791"/>
    </row>
    <row r="454" spans="69:72" x14ac:dyDescent="0.25">
      <c r="BQ454" s="791"/>
      <c r="BR454" s="791"/>
      <c r="BS454" s="791"/>
      <c r="BT454" s="791"/>
    </row>
    <row r="455" spans="69:72" x14ac:dyDescent="0.25">
      <c r="BQ455" s="791"/>
      <c r="BR455" s="791"/>
      <c r="BS455" s="791"/>
      <c r="BT455" s="791"/>
    </row>
    <row r="456" spans="69:72" x14ac:dyDescent="0.25">
      <c r="BQ456" s="791"/>
      <c r="BR456" s="791"/>
      <c r="BS456" s="791"/>
      <c r="BT456" s="791"/>
    </row>
    <row r="457" spans="69:72" x14ac:dyDescent="0.25">
      <c r="BQ457" s="791"/>
      <c r="BR457" s="791"/>
      <c r="BS457" s="791"/>
      <c r="BT457" s="791"/>
    </row>
    <row r="458" spans="69:72" x14ac:dyDescent="0.25">
      <c r="BQ458" s="791"/>
      <c r="BR458" s="791"/>
      <c r="BS458" s="791"/>
      <c r="BT458" s="791"/>
    </row>
    <row r="459" spans="69:72" x14ac:dyDescent="0.25">
      <c r="BQ459" s="791"/>
      <c r="BR459" s="791"/>
      <c r="BS459" s="791"/>
      <c r="BT459" s="791"/>
    </row>
    <row r="460" spans="69:72" x14ac:dyDescent="0.25">
      <c r="BQ460" s="791"/>
      <c r="BR460" s="791"/>
      <c r="BS460" s="791"/>
      <c r="BT460" s="791"/>
    </row>
    <row r="461" spans="69:72" x14ac:dyDescent="0.25">
      <c r="BQ461" s="791"/>
      <c r="BR461" s="791"/>
      <c r="BS461" s="791"/>
      <c r="BT461" s="791"/>
    </row>
    <row r="462" spans="69:72" x14ac:dyDescent="0.25">
      <c r="BQ462" s="791"/>
      <c r="BR462" s="791"/>
      <c r="BS462" s="791"/>
      <c r="BT462" s="791"/>
    </row>
    <row r="463" spans="69:72" x14ac:dyDescent="0.25">
      <c r="BQ463" s="791"/>
      <c r="BR463" s="791"/>
      <c r="BS463" s="791"/>
      <c r="BT463" s="791"/>
    </row>
    <row r="464" spans="69:72" x14ac:dyDescent="0.25">
      <c r="BQ464" s="791"/>
      <c r="BR464" s="791"/>
      <c r="BS464" s="791"/>
      <c r="BT464" s="791"/>
    </row>
    <row r="465" spans="69:72" x14ac:dyDescent="0.25">
      <c r="BQ465" s="791"/>
      <c r="BR465" s="791"/>
      <c r="BS465" s="791"/>
      <c r="BT465" s="791"/>
    </row>
    <row r="466" spans="69:72" x14ac:dyDescent="0.25">
      <c r="BQ466" s="791"/>
      <c r="BR466" s="791"/>
      <c r="BS466" s="791"/>
      <c r="BT466" s="791"/>
    </row>
    <row r="467" spans="69:72" x14ac:dyDescent="0.25">
      <c r="BQ467" s="791"/>
      <c r="BR467" s="791"/>
      <c r="BS467" s="791"/>
      <c r="BT467" s="791"/>
    </row>
    <row r="468" spans="69:72" x14ac:dyDescent="0.25">
      <c r="BQ468" s="791"/>
      <c r="BR468" s="791"/>
      <c r="BS468" s="791"/>
      <c r="BT468" s="791"/>
    </row>
    <row r="469" spans="69:72" x14ac:dyDescent="0.25">
      <c r="BQ469" s="791"/>
      <c r="BR469" s="791"/>
      <c r="BS469" s="791"/>
      <c r="BT469" s="791"/>
    </row>
    <row r="470" spans="69:72" x14ac:dyDescent="0.25">
      <c r="BQ470" s="791"/>
      <c r="BR470" s="791"/>
      <c r="BS470" s="791"/>
      <c r="BT470" s="791"/>
    </row>
    <row r="471" spans="69:72" x14ac:dyDescent="0.25">
      <c r="BQ471" s="791"/>
      <c r="BR471" s="791"/>
      <c r="BS471" s="791"/>
      <c r="BT471" s="791"/>
    </row>
    <row r="472" spans="69:72" x14ac:dyDescent="0.25">
      <c r="BQ472" s="791"/>
      <c r="BR472" s="791"/>
      <c r="BS472" s="791"/>
      <c r="BT472" s="791"/>
    </row>
    <row r="473" spans="69:72" x14ac:dyDescent="0.25">
      <c r="BQ473" s="791"/>
      <c r="BR473" s="791"/>
      <c r="BS473" s="791"/>
      <c r="BT473" s="791"/>
    </row>
    <row r="474" spans="69:72" x14ac:dyDescent="0.25">
      <c r="BQ474" s="791"/>
      <c r="BR474" s="791"/>
      <c r="BS474" s="791"/>
      <c r="BT474" s="791"/>
    </row>
    <row r="475" spans="69:72" x14ac:dyDescent="0.25">
      <c r="BQ475" s="791"/>
      <c r="BR475" s="791"/>
      <c r="BS475" s="791"/>
      <c r="BT475" s="791"/>
    </row>
    <row r="476" spans="69:72" x14ac:dyDescent="0.25">
      <c r="BQ476" s="791"/>
      <c r="BR476" s="791"/>
      <c r="BS476" s="791"/>
      <c r="BT476" s="791"/>
    </row>
    <row r="477" spans="69:72" x14ac:dyDescent="0.25">
      <c r="BQ477" s="791"/>
      <c r="BR477" s="791"/>
      <c r="BS477" s="791"/>
      <c r="BT477" s="791"/>
    </row>
    <row r="478" spans="69:72" x14ac:dyDescent="0.25">
      <c r="BQ478" s="791"/>
      <c r="BR478" s="791"/>
      <c r="BS478" s="791"/>
      <c r="BT478" s="791"/>
    </row>
    <row r="479" spans="69:72" x14ac:dyDescent="0.25">
      <c r="BQ479" s="791"/>
      <c r="BR479" s="791"/>
      <c r="BS479" s="791"/>
      <c r="BT479" s="791"/>
    </row>
    <row r="480" spans="69:72" x14ac:dyDescent="0.25">
      <c r="BQ480" s="791"/>
      <c r="BR480" s="791"/>
      <c r="BS480" s="791"/>
      <c r="BT480" s="791"/>
    </row>
    <row r="481" spans="69:72" x14ac:dyDescent="0.25">
      <c r="BQ481" s="791"/>
      <c r="BR481" s="791"/>
      <c r="BS481" s="791"/>
      <c r="BT481" s="791"/>
    </row>
    <row r="482" spans="69:72" x14ac:dyDescent="0.25">
      <c r="BQ482" s="791"/>
      <c r="BR482" s="791"/>
      <c r="BS482" s="791"/>
      <c r="BT482" s="791"/>
    </row>
    <row r="483" spans="69:72" x14ac:dyDescent="0.25">
      <c r="BQ483" s="791"/>
      <c r="BR483" s="791"/>
      <c r="BS483" s="791"/>
      <c r="BT483" s="791"/>
    </row>
    <row r="484" spans="69:72" x14ac:dyDescent="0.25">
      <c r="BQ484" s="791"/>
      <c r="BR484" s="791"/>
      <c r="BS484" s="791"/>
      <c r="BT484" s="791"/>
    </row>
    <row r="485" spans="69:72" x14ac:dyDescent="0.25">
      <c r="BQ485" s="791"/>
      <c r="BR485" s="791"/>
      <c r="BS485" s="791"/>
      <c r="BT485" s="791"/>
    </row>
    <row r="486" spans="69:72" x14ac:dyDescent="0.25">
      <c r="BQ486" s="791"/>
      <c r="BR486" s="791"/>
      <c r="BS486" s="791"/>
      <c r="BT486" s="791"/>
    </row>
    <row r="487" spans="69:72" x14ac:dyDescent="0.25">
      <c r="BQ487" s="791"/>
      <c r="BR487" s="791"/>
      <c r="BS487" s="791"/>
      <c r="BT487" s="791"/>
    </row>
    <row r="488" spans="69:72" x14ac:dyDescent="0.25">
      <c r="BQ488" s="791"/>
      <c r="BR488" s="791"/>
      <c r="BS488" s="791"/>
      <c r="BT488" s="791"/>
    </row>
    <row r="489" spans="69:72" x14ac:dyDescent="0.25">
      <c r="BQ489" s="791"/>
      <c r="BR489" s="791"/>
      <c r="BS489" s="791"/>
      <c r="BT489" s="791"/>
    </row>
    <row r="490" spans="69:72" x14ac:dyDescent="0.25">
      <c r="BQ490" s="791"/>
      <c r="BR490" s="791"/>
      <c r="BS490" s="791"/>
      <c r="BT490" s="791"/>
    </row>
    <row r="491" spans="69:72" x14ac:dyDescent="0.25">
      <c r="BQ491" s="791"/>
      <c r="BR491" s="791"/>
      <c r="BS491" s="791"/>
      <c r="BT491" s="791"/>
    </row>
    <row r="492" spans="69:72" x14ac:dyDescent="0.25">
      <c r="BQ492" s="791"/>
      <c r="BR492" s="791"/>
      <c r="BS492" s="791"/>
      <c r="BT492" s="791"/>
    </row>
    <row r="493" spans="69:72" x14ac:dyDescent="0.25">
      <c r="BQ493" s="791"/>
      <c r="BR493" s="791"/>
      <c r="BS493" s="791"/>
      <c r="BT493" s="791"/>
    </row>
    <row r="494" spans="69:72" x14ac:dyDescent="0.25">
      <c r="BQ494" s="791"/>
      <c r="BR494" s="791"/>
      <c r="BS494" s="791"/>
      <c r="BT494" s="791"/>
    </row>
    <row r="495" spans="69:72" x14ac:dyDescent="0.25">
      <c r="BQ495" s="791"/>
      <c r="BR495" s="791"/>
      <c r="BS495" s="791"/>
      <c r="BT495" s="791"/>
    </row>
    <row r="496" spans="69:72" x14ac:dyDescent="0.25">
      <c r="BQ496" s="791"/>
      <c r="BR496" s="791"/>
      <c r="BS496" s="791"/>
      <c r="BT496" s="791"/>
    </row>
    <row r="497" spans="69:72" x14ac:dyDescent="0.25">
      <c r="BQ497" s="791"/>
      <c r="BR497" s="791"/>
      <c r="BS497" s="791"/>
      <c r="BT497" s="791"/>
    </row>
    <row r="498" spans="69:72" x14ac:dyDescent="0.25">
      <c r="BQ498" s="791"/>
      <c r="BR498" s="791"/>
      <c r="BS498" s="791"/>
      <c r="BT498" s="791"/>
    </row>
    <row r="499" spans="69:72" x14ac:dyDescent="0.25">
      <c r="BQ499" s="791"/>
      <c r="BR499" s="791"/>
      <c r="BS499" s="791"/>
      <c r="BT499" s="791"/>
    </row>
    <row r="500" spans="69:72" x14ac:dyDescent="0.25">
      <c r="BQ500" s="791"/>
      <c r="BR500" s="791"/>
      <c r="BS500" s="791"/>
      <c r="BT500" s="791"/>
    </row>
    <row r="501" spans="69:72" x14ac:dyDescent="0.25">
      <c r="BQ501" s="791"/>
      <c r="BR501" s="791"/>
      <c r="BS501" s="791"/>
      <c r="BT501" s="791"/>
    </row>
    <row r="502" spans="69:72" x14ac:dyDescent="0.25">
      <c r="BQ502" s="791"/>
      <c r="BR502" s="791"/>
      <c r="BS502" s="791"/>
      <c r="BT502" s="791"/>
    </row>
    <row r="503" spans="69:72" x14ac:dyDescent="0.25">
      <c r="BQ503" s="791"/>
      <c r="BR503" s="791"/>
      <c r="BS503" s="791"/>
      <c r="BT503" s="791"/>
    </row>
    <row r="504" spans="69:72" x14ac:dyDescent="0.25">
      <c r="BQ504" s="791"/>
      <c r="BR504" s="791"/>
      <c r="BS504" s="791"/>
      <c r="BT504" s="791"/>
    </row>
    <row r="505" spans="69:72" x14ac:dyDescent="0.25">
      <c r="BQ505" s="791"/>
      <c r="BR505" s="791"/>
      <c r="BS505" s="791"/>
      <c r="BT505" s="791"/>
    </row>
    <row r="506" spans="69:72" x14ac:dyDescent="0.25">
      <c r="BQ506" s="791"/>
      <c r="BR506" s="791"/>
      <c r="BS506" s="791"/>
      <c r="BT506" s="791"/>
    </row>
    <row r="507" spans="69:72" x14ac:dyDescent="0.25">
      <c r="BQ507" s="791"/>
      <c r="BR507" s="791"/>
      <c r="BS507" s="791"/>
      <c r="BT507" s="791"/>
    </row>
    <row r="508" spans="69:72" x14ac:dyDescent="0.25">
      <c r="BQ508" s="791"/>
      <c r="BR508" s="791"/>
      <c r="BS508" s="791"/>
      <c r="BT508" s="791"/>
    </row>
    <row r="509" spans="69:72" x14ac:dyDescent="0.25">
      <c r="BQ509" s="791"/>
      <c r="BR509" s="791"/>
      <c r="BS509" s="791"/>
      <c r="BT509" s="791"/>
    </row>
    <row r="510" spans="69:72" x14ac:dyDescent="0.25">
      <c r="BQ510" s="791"/>
      <c r="BR510" s="791"/>
      <c r="BS510" s="791"/>
      <c r="BT510" s="791"/>
    </row>
    <row r="511" spans="69:72" x14ac:dyDescent="0.25">
      <c r="BQ511" s="791"/>
      <c r="BR511" s="791"/>
      <c r="BS511" s="791"/>
      <c r="BT511" s="791"/>
    </row>
    <row r="512" spans="69:72" x14ac:dyDescent="0.25">
      <c r="BQ512" s="791"/>
      <c r="BR512" s="791"/>
      <c r="BS512" s="791"/>
      <c r="BT512" s="791"/>
    </row>
    <row r="513" spans="69:72" x14ac:dyDescent="0.25">
      <c r="BQ513" s="791"/>
      <c r="BR513" s="791"/>
      <c r="BS513" s="791"/>
      <c r="BT513" s="791"/>
    </row>
    <row r="514" spans="69:72" x14ac:dyDescent="0.25">
      <c r="BQ514" s="791"/>
      <c r="BR514" s="791"/>
      <c r="BS514" s="791"/>
      <c r="BT514" s="791"/>
    </row>
    <row r="515" spans="69:72" x14ac:dyDescent="0.25">
      <c r="BQ515" s="791"/>
      <c r="BR515" s="791"/>
      <c r="BS515" s="791"/>
      <c r="BT515" s="791"/>
    </row>
    <row r="516" spans="69:72" x14ac:dyDescent="0.25">
      <c r="BQ516" s="791"/>
      <c r="BR516" s="791"/>
      <c r="BS516" s="791"/>
      <c r="BT516" s="791"/>
    </row>
    <row r="517" spans="69:72" x14ac:dyDescent="0.25">
      <c r="BQ517" s="791"/>
      <c r="BR517" s="791"/>
      <c r="BS517" s="791"/>
      <c r="BT517" s="791"/>
    </row>
    <row r="518" spans="69:72" x14ac:dyDescent="0.25">
      <c r="BQ518" s="791"/>
      <c r="BR518" s="791"/>
      <c r="BS518" s="791"/>
      <c r="BT518" s="791"/>
    </row>
    <row r="519" spans="69:72" x14ac:dyDescent="0.25">
      <c r="BQ519" s="791"/>
      <c r="BR519" s="791"/>
      <c r="BS519" s="791"/>
      <c r="BT519" s="791"/>
    </row>
    <row r="520" spans="69:72" x14ac:dyDescent="0.25">
      <c r="BQ520" s="791"/>
      <c r="BR520" s="791"/>
      <c r="BS520" s="791"/>
      <c r="BT520" s="791"/>
    </row>
    <row r="521" spans="69:72" x14ac:dyDescent="0.25">
      <c r="BQ521" s="791"/>
      <c r="BR521" s="791"/>
      <c r="BS521" s="791"/>
      <c r="BT521" s="791"/>
    </row>
    <row r="522" spans="69:72" x14ac:dyDescent="0.25">
      <c r="BQ522" s="791"/>
      <c r="BR522" s="791"/>
      <c r="BS522" s="791"/>
      <c r="BT522" s="791"/>
    </row>
    <row r="523" spans="69:72" x14ac:dyDescent="0.25">
      <c r="BQ523" s="791"/>
      <c r="BR523" s="791"/>
      <c r="BS523" s="791"/>
      <c r="BT523" s="791"/>
    </row>
    <row r="524" spans="69:72" x14ac:dyDescent="0.25">
      <c r="BQ524" s="791"/>
      <c r="BR524" s="791"/>
      <c r="BS524" s="791"/>
      <c r="BT524" s="791"/>
    </row>
    <row r="525" spans="69:72" x14ac:dyDescent="0.25">
      <c r="BQ525" s="791"/>
      <c r="BR525" s="791"/>
      <c r="BS525" s="791"/>
      <c r="BT525" s="791"/>
    </row>
    <row r="526" spans="69:72" x14ac:dyDescent="0.25">
      <c r="BQ526" s="791"/>
      <c r="BR526" s="791"/>
      <c r="BS526" s="791"/>
      <c r="BT526" s="791"/>
    </row>
    <row r="527" spans="69:72" x14ac:dyDescent="0.25">
      <c r="BQ527" s="791"/>
      <c r="BR527" s="791"/>
      <c r="BS527" s="791"/>
      <c r="BT527" s="791"/>
    </row>
    <row r="528" spans="69:72" x14ac:dyDescent="0.25">
      <c r="BQ528" s="791"/>
      <c r="BR528" s="791"/>
      <c r="BS528" s="791"/>
      <c r="BT528" s="791"/>
    </row>
    <row r="529" spans="69:72" x14ac:dyDescent="0.25">
      <c r="BQ529" s="791"/>
      <c r="BR529" s="791"/>
      <c r="BS529" s="791"/>
      <c r="BT529" s="791"/>
    </row>
    <row r="530" spans="69:72" x14ac:dyDescent="0.25">
      <c r="BQ530" s="791"/>
      <c r="BR530" s="791"/>
      <c r="BS530" s="791"/>
      <c r="BT530" s="791"/>
    </row>
    <row r="531" spans="69:72" x14ac:dyDescent="0.25">
      <c r="BQ531" s="791"/>
      <c r="BR531" s="791"/>
      <c r="BS531" s="791"/>
      <c r="BT531" s="791"/>
    </row>
    <row r="532" spans="69:72" x14ac:dyDescent="0.25">
      <c r="BQ532" s="791"/>
      <c r="BR532" s="791"/>
      <c r="BS532" s="791"/>
      <c r="BT532" s="791"/>
    </row>
    <row r="533" spans="69:72" x14ac:dyDescent="0.25">
      <c r="BQ533" s="791"/>
      <c r="BR533" s="791"/>
      <c r="BS533" s="791"/>
      <c r="BT533" s="791"/>
    </row>
    <row r="534" spans="69:72" x14ac:dyDescent="0.25">
      <c r="BQ534" s="791"/>
      <c r="BR534" s="791"/>
      <c r="BS534" s="791"/>
      <c r="BT534" s="791"/>
    </row>
    <row r="535" spans="69:72" x14ac:dyDescent="0.25">
      <c r="BQ535" s="791"/>
      <c r="BR535" s="791"/>
      <c r="BS535" s="791"/>
      <c r="BT535" s="791"/>
    </row>
    <row r="536" spans="69:72" x14ac:dyDescent="0.25">
      <c r="BQ536" s="791"/>
      <c r="BR536" s="791"/>
      <c r="BS536" s="791"/>
      <c r="BT536" s="791"/>
    </row>
    <row r="537" spans="69:72" x14ac:dyDescent="0.25">
      <c r="BQ537" s="791"/>
      <c r="BR537" s="791"/>
      <c r="BS537" s="791"/>
      <c r="BT537" s="791"/>
    </row>
    <row r="538" spans="69:72" x14ac:dyDescent="0.25">
      <c r="BQ538" s="791"/>
      <c r="BR538" s="791"/>
      <c r="BS538" s="791"/>
      <c r="BT538" s="791"/>
    </row>
    <row r="539" spans="69:72" x14ac:dyDescent="0.25">
      <c r="BQ539" s="791"/>
      <c r="BR539" s="791"/>
      <c r="BS539" s="791"/>
      <c r="BT539" s="791"/>
    </row>
    <row r="540" spans="69:72" x14ac:dyDescent="0.25">
      <c r="BQ540" s="791"/>
      <c r="BR540" s="791"/>
      <c r="BS540" s="791"/>
      <c r="BT540" s="791"/>
    </row>
    <row r="541" spans="69:72" x14ac:dyDescent="0.25">
      <c r="BQ541" s="791"/>
      <c r="BR541" s="791"/>
      <c r="BS541" s="791"/>
      <c r="BT541" s="791"/>
    </row>
    <row r="542" spans="69:72" x14ac:dyDescent="0.25">
      <c r="BQ542" s="791"/>
      <c r="BR542" s="791"/>
      <c r="BS542" s="791"/>
      <c r="BT542" s="791"/>
    </row>
    <row r="543" spans="69:72" x14ac:dyDescent="0.25">
      <c r="BQ543" s="791"/>
      <c r="BR543" s="791"/>
      <c r="BS543" s="791"/>
      <c r="BT543" s="791"/>
    </row>
    <row r="544" spans="69:72" x14ac:dyDescent="0.25">
      <c r="BQ544" s="791"/>
      <c r="BR544" s="791"/>
      <c r="BS544" s="791"/>
      <c r="BT544" s="791"/>
    </row>
    <row r="545" spans="69:72" x14ac:dyDescent="0.25">
      <c r="BQ545" s="791"/>
      <c r="BR545" s="791"/>
      <c r="BS545" s="791"/>
      <c r="BT545" s="791"/>
    </row>
    <row r="546" spans="69:72" x14ac:dyDescent="0.25">
      <c r="BQ546" s="791"/>
      <c r="BR546" s="791"/>
      <c r="BS546" s="791"/>
      <c r="BT546" s="791"/>
    </row>
    <row r="547" spans="69:72" x14ac:dyDescent="0.25">
      <c r="BQ547" s="791"/>
      <c r="BR547" s="791"/>
      <c r="BS547" s="791"/>
      <c r="BT547" s="791"/>
    </row>
    <row r="548" spans="69:72" x14ac:dyDescent="0.25">
      <c r="BQ548" s="791"/>
      <c r="BR548" s="791"/>
      <c r="BS548" s="791"/>
      <c r="BT548" s="791"/>
    </row>
    <row r="549" spans="69:72" x14ac:dyDescent="0.25">
      <c r="BQ549" s="791"/>
      <c r="BR549" s="791"/>
      <c r="BS549" s="791"/>
      <c r="BT549" s="791"/>
    </row>
    <row r="550" spans="69:72" x14ac:dyDescent="0.25">
      <c r="BQ550" s="791"/>
      <c r="BR550" s="791"/>
      <c r="BS550" s="791"/>
      <c r="BT550" s="791"/>
    </row>
    <row r="551" spans="69:72" x14ac:dyDescent="0.25">
      <c r="BQ551" s="791"/>
      <c r="BR551" s="791"/>
      <c r="BS551" s="791"/>
      <c r="BT551" s="791"/>
    </row>
    <row r="552" spans="69:72" x14ac:dyDescent="0.25">
      <c r="BQ552" s="791"/>
      <c r="BR552" s="791"/>
      <c r="BS552" s="791"/>
      <c r="BT552" s="791"/>
    </row>
    <row r="553" spans="69:72" x14ac:dyDescent="0.25">
      <c r="BQ553" s="791"/>
      <c r="BR553" s="791"/>
      <c r="BS553" s="791"/>
      <c r="BT553" s="791"/>
    </row>
    <row r="554" spans="69:72" x14ac:dyDescent="0.25">
      <c r="BQ554" s="791"/>
      <c r="BR554" s="791"/>
      <c r="BS554" s="791"/>
      <c r="BT554" s="791"/>
    </row>
    <row r="555" spans="69:72" x14ac:dyDescent="0.25">
      <c r="BQ555" s="791"/>
      <c r="BR555" s="791"/>
      <c r="BS555" s="791"/>
      <c r="BT555" s="791"/>
    </row>
    <row r="556" spans="69:72" x14ac:dyDescent="0.25">
      <c r="BQ556" s="791"/>
      <c r="BR556" s="791"/>
      <c r="BS556" s="791"/>
      <c r="BT556" s="791"/>
    </row>
    <row r="557" spans="69:72" x14ac:dyDescent="0.25">
      <c r="BQ557" s="791"/>
      <c r="BR557" s="791"/>
      <c r="BS557" s="791"/>
      <c r="BT557" s="791"/>
    </row>
    <row r="558" spans="69:72" x14ac:dyDescent="0.25">
      <c r="BQ558" s="791"/>
      <c r="BR558" s="791"/>
      <c r="BS558" s="791"/>
      <c r="BT558" s="791"/>
    </row>
    <row r="559" spans="69:72" x14ac:dyDescent="0.25">
      <c r="BQ559" s="791"/>
      <c r="BR559" s="791"/>
      <c r="BS559" s="791"/>
      <c r="BT559" s="791"/>
    </row>
    <row r="560" spans="69:72" x14ac:dyDescent="0.25">
      <c r="BQ560" s="791"/>
      <c r="BR560" s="791"/>
      <c r="BS560" s="791"/>
      <c r="BT560" s="791"/>
    </row>
    <row r="561" spans="69:72" x14ac:dyDescent="0.25">
      <c r="BQ561" s="791"/>
      <c r="BR561" s="791"/>
      <c r="BS561" s="791"/>
      <c r="BT561" s="791"/>
    </row>
    <row r="562" spans="69:72" x14ac:dyDescent="0.25">
      <c r="BQ562" s="791"/>
      <c r="BR562" s="791"/>
      <c r="BS562" s="791"/>
      <c r="BT562" s="791"/>
    </row>
    <row r="563" spans="69:72" x14ac:dyDescent="0.25">
      <c r="BQ563" s="791"/>
      <c r="BR563" s="791"/>
      <c r="BS563" s="791"/>
      <c r="BT563" s="791"/>
    </row>
    <row r="564" spans="69:72" x14ac:dyDescent="0.25">
      <c r="BQ564" s="791"/>
      <c r="BR564" s="791"/>
      <c r="BS564" s="791"/>
      <c r="BT564" s="791"/>
    </row>
    <row r="565" spans="69:72" x14ac:dyDescent="0.25">
      <c r="BQ565" s="791"/>
      <c r="BR565" s="791"/>
      <c r="BS565" s="791"/>
      <c r="BT565" s="791"/>
    </row>
    <row r="566" spans="69:72" x14ac:dyDescent="0.25">
      <c r="BQ566" s="791"/>
      <c r="BR566" s="791"/>
      <c r="BS566" s="791"/>
      <c r="BT566" s="791"/>
    </row>
    <row r="567" spans="69:72" x14ac:dyDescent="0.25">
      <c r="BQ567" s="791"/>
      <c r="BR567" s="791"/>
      <c r="BS567" s="791"/>
      <c r="BT567" s="791"/>
    </row>
    <row r="568" spans="69:72" x14ac:dyDescent="0.25">
      <c r="BQ568" s="791"/>
      <c r="BR568" s="791"/>
      <c r="BS568" s="791"/>
      <c r="BT568" s="791"/>
    </row>
    <row r="569" spans="69:72" x14ac:dyDescent="0.25">
      <c r="BQ569" s="791"/>
      <c r="BR569" s="791"/>
      <c r="BS569" s="791"/>
      <c r="BT569" s="791"/>
    </row>
    <row r="570" spans="69:72" x14ac:dyDescent="0.25">
      <c r="BQ570" s="791"/>
      <c r="BR570" s="791"/>
      <c r="BS570" s="791"/>
      <c r="BT570" s="791"/>
    </row>
    <row r="571" spans="69:72" x14ac:dyDescent="0.25">
      <c r="BQ571" s="791"/>
      <c r="BR571" s="791"/>
      <c r="BS571" s="791"/>
      <c r="BT571" s="791"/>
    </row>
    <row r="572" spans="69:72" x14ac:dyDescent="0.25">
      <c r="BQ572" s="791"/>
      <c r="BR572" s="791"/>
      <c r="BS572" s="791"/>
      <c r="BT572" s="791"/>
    </row>
    <row r="573" spans="69:72" x14ac:dyDescent="0.25">
      <c r="BQ573" s="791"/>
      <c r="BR573" s="791"/>
      <c r="BS573" s="791"/>
      <c r="BT573" s="791"/>
    </row>
    <row r="574" spans="69:72" x14ac:dyDescent="0.25">
      <c r="BQ574" s="791"/>
      <c r="BR574" s="791"/>
      <c r="BS574" s="791"/>
      <c r="BT574" s="791"/>
    </row>
    <row r="575" spans="69:72" x14ac:dyDescent="0.25">
      <c r="BQ575" s="791"/>
      <c r="BR575" s="791"/>
      <c r="BS575" s="791"/>
      <c r="BT575" s="791"/>
    </row>
    <row r="576" spans="69:72" x14ac:dyDescent="0.25">
      <c r="BQ576" s="791"/>
      <c r="BR576" s="791"/>
      <c r="BS576" s="791"/>
      <c r="BT576" s="791"/>
    </row>
    <row r="577" spans="69:72" x14ac:dyDescent="0.25">
      <c r="BQ577" s="791"/>
      <c r="BR577" s="791"/>
      <c r="BS577" s="791"/>
      <c r="BT577" s="791"/>
    </row>
    <row r="578" spans="69:72" x14ac:dyDescent="0.25">
      <c r="BQ578" s="791"/>
      <c r="BR578" s="791"/>
      <c r="BS578" s="791"/>
      <c r="BT578" s="791"/>
    </row>
    <row r="579" spans="69:72" x14ac:dyDescent="0.25">
      <c r="BQ579" s="791"/>
      <c r="BR579" s="791"/>
      <c r="BS579" s="791"/>
      <c r="BT579" s="791"/>
    </row>
    <row r="580" spans="69:72" x14ac:dyDescent="0.25">
      <c r="BQ580" s="791"/>
      <c r="BR580" s="791"/>
      <c r="BS580" s="791"/>
      <c r="BT580" s="791"/>
    </row>
    <row r="581" spans="69:72" x14ac:dyDescent="0.25">
      <c r="BQ581" s="791"/>
      <c r="BR581" s="791"/>
      <c r="BS581" s="791"/>
      <c r="BT581" s="791"/>
    </row>
    <row r="582" spans="69:72" x14ac:dyDescent="0.25">
      <c r="BQ582" s="791"/>
      <c r="BR582" s="791"/>
      <c r="BS582" s="791"/>
      <c r="BT582" s="791"/>
    </row>
    <row r="583" spans="69:72" x14ac:dyDescent="0.25">
      <c r="BQ583" s="791"/>
      <c r="BR583" s="791"/>
      <c r="BS583" s="791"/>
      <c r="BT583" s="791"/>
    </row>
    <row r="584" spans="69:72" x14ac:dyDescent="0.25">
      <c r="BQ584" s="791"/>
      <c r="BR584" s="791"/>
      <c r="BS584" s="791"/>
      <c r="BT584" s="791"/>
    </row>
    <row r="585" spans="69:72" x14ac:dyDescent="0.25">
      <c r="BQ585" s="791"/>
      <c r="BR585" s="791"/>
      <c r="BS585" s="791"/>
      <c r="BT585" s="791"/>
    </row>
    <row r="586" spans="69:72" x14ac:dyDescent="0.25">
      <c r="BQ586" s="791"/>
      <c r="BR586" s="791"/>
      <c r="BS586" s="791"/>
      <c r="BT586" s="791"/>
    </row>
    <row r="587" spans="69:72" x14ac:dyDescent="0.25">
      <c r="BQ587" s="791"/>
      <c r="BR587" s="791"/>
      <c r="BS587" s="791"/>
      <c r="BT587" s="791"/>
    </row>
    <row r="588" spans="69:72" x14ac:dyDescent="0.25">
      <c r="BQ588" s="791"/>
      <c r="BR588" s="791"/>
      <c r="BS588" s="791"/>
      <c r="BT588" s="791"/>
    </row>
    <row r="589" spans="69:72" x14ac:dyDescent="0.25">
      <c r="BQ589" s="791"/>
      <c r="BR589" s="791"/>
      <c r="BS589" s="791"/>
      <c r="BT589" s="791"/>
    </row>
    <row r="590" spans="69:72" x14ac:dyDescent="0.25">
      <c r="BQ590" s="791"/>
      <c r="BR590" s="791"/>
      <c r="BS590" s="791"/>
      <c r="BT590" s="791"/>
    </row>
    <row r="591" spans="69:72" x14ac:dyDescent="0.25">
      <c r="BQ591" s="791"/>
      <c r="BR591" s="791"/>
      <c r="BS591" s="791"/>
      <c r="BT591" s="791"/>
    </row>
    <row r="592" spans="69:72" x14ac:dyDescent="0.25">
      <c r="BQ592" s="791"/>
      <c r="BR592" s="791"/>
      <c r="BS592" s="791"/>
      <c r="BT592" s="791"/>
    </row>
    <row r="593" spans="69:72" x14ac:dyDescent="0.25">
      <c r="BQ593" s="791"/>
      <c r="BR593" s="791"/>
      <c r="BS593" s="791"/>
      <c r="BT593" s="791"/>
    </row>
    <row r="594" spans="69:72" x14ac:dyDescent="0.25">
      <c r="BQ594" s="791"/>
      <c r="BR594" s="791"/>
      <c r="BS594" s="791"/>
      <c r="BT594" s="791"/>
    </row>
    <row r="595" spans="69:72" x14ac:dyDescent="0.25">
      <c r="BQ595" s="791"/>
      <c r="BR595" s="791"/>
      <c r="BS595" s="791"/>
      <c r="BT595" s="791"/>
    </row>
    <row r="596" spans="69:72" x14ac:dyDescent="0.25">
      <c r="BQ596" s="791"/>
      <c r="BR596" s="791"/>
      <c r="BS596" s="791"/>
      <c r="BT596" s="791"/>
    </row>
    <row r="597" spans="69:72" x14ac:dyDescent="0.25">
      <c r="BQ597" s="791"/>
      <c r="BR597" s="791"/>
      <c r="BS597" s="791"/>
      <c r="BT597" s="791"/>
    </row>
    <row r="598" spans="69:72" x14ac:dyDescent="0.25">
      <c r="BQ598" s="791"/>
      <c r="BR598" s="791"/>
      <c r="BS598" s="791"/>
      <c r="BT598" s="791"/>
    </row>
    <row r="599" spans="69:72" x14ac:dyDescent="0.25">
      <c r="BQ599" s="791"/>
      <c r="BR599" s="791"/>
      <c r="BS599" s="791"/>
      <c r="BT599" s="791"/>
    </row>
    <row r="600" spans="69:72" x14ac:dyDescent="0.25">
      <c r="BQ600" s="791"/>
      <c r="BR600" s="791"/>
      <c r="BS600" s="791"/>
      <c r="BT600" s="791"/>
    </row>
    <row r="601" spans="69:72" x14ac:dyDescent="0.25">
      <c r="BQ601" s="791"/>
      <c r="BR601" s="791"/>
      <c r="BS601" s="791"/>
      <c r="BT601" s="791"/>
    </row>
    <row r="602" spans="69:72" x14ac:dyDescent="0.25">
      <c r="BQ602" s="791"/>
      <c r="BR602" s="791"/>
      <c r="BS602" s="791"/>
      <c r="BT602" s="791"/>
    </row>
    <row r="603" spans="69:72" x14ac:dyDescent="0.25">
      <c r="BQ603" s="791"/>
      <c r="BR603" s="791"/>
      <c r="BS603" s="791"/>
      <c r="BT603" s="791"/>
    </row>
    <row r="604" spans="69:72" x14ac:dyDescent="0.25">
      <c r="BQ604" s="791"/>
      <c r="BR604" s="791"/>
      <c r="BS604" s="791"/>
      <c r="BT604" s="791"/>
    </row>
    <row r="605" spans="69:72" x14ac:dyDescent="0.25">
      <c r="BQ605" s="791"/>
      <c r="BR605" s="791"/>
      <c r="BS605" s="791"/>
      <c r="BT605" s="791"/>
    </row>
    <row r="606" spans="69:72" x14ac:dyDescent="0.25">
      <c r="BQ606" s="791"/>
      <c r="BR606" s="791"/>
      <c r="BS606" s="791"/>
      <c r="BT606" s="791"/>
    </row>
    <row r="607" spans="69:72" x14ac:dyDescent="0.25">
      <c r="BQ607" s="791"/>
      <c r="BR607" s="791"/>
      <c r="BS607" s="791"/>
      <c r="BT607" s="791"/>
    </row>
    <row r="608" spans="69:72" x14ac:dyDescent="0.25">
      <c r="BQ608" s="791"/>
      <c r="BR608" s="791"/>
      <c r="BS608" s="791"/>
      <c r="BT608" s="791"/>
    </row>
    <row r="609" spans="69:72" x14ac:dyDescent="0.25">
      <c r="BQ609" s="791"/>
      <c r="BR609" s="791"/>
      <c r="BS609" s="791"/>
      <c r="BT609" s="791"/>
    </row>
    <row r="610" spans="69:72" x14ac:dyDescent="0.25">
      <c r="BQ610" s="791"/>
      <c r="BR610" s="791"/>
      <c r="BS610" s="791"/>
      <c r="BT610" s="791"/>
    </row>
    <row r="611" spans="69:72" x14ac:dyDescent="0.25">
      <c r="BQ611" s="791"/>
      <c r="BR611" s="791"/>
      <c r="BS611" s="791"/>
      <c r="BT611" s="791"/>
    </row>
    <row r="612" spans="69:72" x14ac:dyDescent="0.25">
      <c r="BQ612" s="791"/>
      <c r="BR612" s="791"/>
      <c r="BS612" s="791"/>
      <c r="BT612" s="791"/>
    </row>
    <row r="613" spans="69:72" x14ac:dyDescent="0.25">
      <c r="BQ613" s="791"/>
      <c r="BR613" s="791"/>
      <c r="BS613" s="791"/>
      <c r="BT613" s="791"/>
    </row>
    <row r="614" spans="69:72" x14ac:dyDescent="0.25">
      <c r="BQ614" s="791"/>
      <c r="BR614" s="791"/>
      <c r="BS614" s="791"/>
      <c r="BT614" s="791"/>
    </row>
    <row r="615" spans="69:72" x14ac:dyDescent="0.25">
      <c r="BQ615" s="791"/>
      <c r="BR615" s="791"/>
      <c r="BS615" s="791"/>
      <c r="BT615" s="791"/>
    </row>
    <row r="616" spans="69:72" x14ac:dyDescent="0.25">
      <c r="BQ616" s="791"/>
      <c r="BR616" s="791"/>
      <c r="BS616" s="791"/>
      <c r="BT616" s="791"/>
    </row>
    <row r="617" spans="69:72" x14ac:dyDescent="0.25">
      <c r="BQ617" s="791"/>
      <c r="BR617" s="791"/>
      <c r="BS617" s="791"/>
      <c r="BT617" s="791"/>
    </row>
    <row r="618" spans="69:72" x14ac:dyDescent="0.25">
      <c r="BQ618" s="791"/>
      <c r="BR618" s="791"/>
      <c r="BS618" s="791"/>
      <c r="BT618" s="791"/>
    </row>
    <row r="619" spans="69:72" x14ac:dyDescent="0.25">
      <c r="BQ619" s="791"/>
      <c r="BR619" s="791"/>
      <c r="BS619" s="791"/>
      <c r="BT619" s="791"/>
    </row>
    <row r="620" spans="69:72" x14ac:dyDescent="0.25">
      <c r="BQ620" s="791"/>
      <c r="BR620" s="791"/>
      <c r="BS620" s="791"/>
      <c r="BT620" s="791"/>
    </row>
    <row r="621" spans="69:72" x14ac:dyDescent="0.25">
      <c r="BQ621" s="791"/>
      <c r="BR621" s="791"/>
      <c r="BS621" s="791"/>
      <c r="BT621" s="791"/>
    </row>
    <row r="622" spans="69:72" x14ac:dyDescent="0.25">
      <c r="BQ622" s="791"/>
      <c r="BR622" s="791"/>
      <c r="BS622" s="791"/>
      <c r="BT622" s="791"/>
    </row>
    <row r="623" spans="69:72" x14ac:dyDescent="0.25">
      <c r="BQ623" s="791"/>
      <c r="BR623" s="791"/>
      <c r="BS623" s="791"/>
      <c r="BT623" s="791"/>
    </row>
    <row r="624" spans="69:72" x14ac:dyDescent="0.25">
      <c r="BQ624" s="791"/>
      <c r="BR624" s="791"/>
      <c r="BS624" s="791"/>
      <c r="BT624" s="791"/>
    </row>
    <row r="625" spans="69:72" x14ac:dyDescent="0.25">
      <c r="BQ625" s="791"/>
      <c r="BR625" s="791"/>
      <c r="BS625" s="791"/>
      <c r="BT625" s="791"/>
    </row>
    <row r="626" spans="69:72" x14ac:dyDescent="0.25">
      <c r="BQ626" s="791"/>
      <c r="BR626" s="791"/>
      <c r="BS626" s="791"/>
      <c r="BT626" s="791"/>
    </row>
    <row r="627" spans="69:72" x14ac:dyDescent="0.25">
      <c r="BQ627" s="791"/>
      <c r="BR627" s="791"/>
      <c r="BS627" s="791"/>
      <c r="BT627" s="791"/>
    </row>
    <row r="628" spans="69:72" x14ac:dyDescent="0.25">
      <c r="BQ628" s="791"/>
      <c r="BR628" s="791"/>
      <c r="BS628" s="791"/>
      <c r="BT628" s="791"/>
    </row>
    <row r="629" spans="69:72" x14ac:dyDescent="0.25">
      <c r="BQ629" s="791"/>
      <c r="BR629" s="791"/>
      <c r="BS629" s="791"/>
      <c r="BT629" s="791"/>
    </row>
    <row r="630" spans="69:72" x14ac:dyDescent="0.25">
      <c r="BQ630" s="791"/>
      <c r="BR630" s="791"/>
      <c r="BS630" s="791"/>
      <c r="BT630" s="791"/>
    </row>
    <row r="631" spans="69:72" x14ac:dyDescent="0.25">
      <c r="BQ631" s="791"/>
      <c r="BR631" s="791"/>
      <c r="BS631" s="791"/>
      <c r="BT631" s="791"/>
    </row>
    <row r="632" spans="69:72" x14ac:dyDescent="0.25">
      <c r="BQ632" s="791"/>
      <c r="BR632" s="791"/>
      <c r="BS632" s="791"/>
      <c r="BT632" s="791"/>
    </row>
    <row r="633" spans="69:72" x14ac:dyDescent="0.25">
      <c r="BQ633" s="791"/>
      <c r="BR633" s="791"/>
      <c r="BS633" s="791"/>
      <c r="BT633" s="791"/>
    </row>
    <row r="634" spans="69:72" x14ac:dyDescent="0.25">
      <c r="BQ634" s="791"/>
      <c r="BR634" s="791"/>
      <c r="BS634" s="791"/>
      <c r="BT634" s="791"/>
    </row>
    <row r="635" spans="69:72" x14ac:dyDescent="0.25">
      <c r="BQ635" s="791"/>
      <c r="BR635" s="791"/>
      <c r="BS635" s="791"/>
      <c r="BT635" s="791"/>
    </row>
    <row r="636" spans="69:72" x14ac:dyDescent="0.25">
      <c r="BQ636" s="791"/>
      <c r="BR636" s="791"/>
      <c r="BS636" s="791"/>
      <c r="BT636" s="791"/>
    </row>
    <row r="637" spans="69:72" x14ac:dyDescent="0.25">
      <c r="BQ637" s="791"/>
      <c r="BR637" s="791"/>
      <c r="BS637" s="791"/>
      <c r="BT637" s="791"/>
    </row>
    <row r="638" spans="69:72" x14ac:dyDescent="0.25">
      <c r="BQ638" s="791"/>
      <c r="BR638" s="791"/>
      <c r="BS638" s="791"/>
      <c r="BT638" s="791"/>
    </row>
    <row r="639" spans="69:72" x14ac:dyDescent="0.25">
      <c r="BQ639" s="791"/>
      <c r="BR639" s="791"/>
      <c r="BS639" s="791"/>
      <c r="BT639" s="791"/>
    </row>
    <row r="640" spans="69:72" x14ac:dyDescent="0.25">
      <c r="BQ640" s="791"/>
      <c r="BR640" s="791"/>
      <c r="BS640" s="791"/>
      <c r="BT640" s="791"/>
    </row>
    <row r="641" spans="69:72" x14ac:dyDescent="0.25">
      <c r="BQ641" s="791"/>
      <c r="BR641" s="791"/>
      <c r="BS641" s="791"/>
      <c r="BT641" s="791"/>
    </row>
    <row r="642" spans="69:72" x14ac:dyDescent="0.25">
      <c r="BQ642" s="791"/>
      <c r="BR642" s="791"/>
      <c r="BS642" s="791"/>
      <c r="BT642" s="791"/>
    </row>
    <row r="643" spans="69:72" x14ac:dyDescent="0.25">
      <c r="BQ643" s="791"/>
      <c r="BR643" s="791"/>
      <c r="BS643" s="791"/>
      <c r="BT643" s="791"/>
    </row>
    <row r="644" spans="69:72" x14ac:dyDescent="0.25">
      <c r="BQ644" s="791"/>
      <c r="BR644" s="791"/>
      <c r="BS644" s="791"/>
      <c r="BT644" s="791"/>
    </row>
    <row r="645" spans="69:72" x14ac:dyDescent="0.25">
      <c r="BQ645" s="791"/>
      <c r="BR645" s="791"/>
      <c r="BS645" s="791"/>
      <c r="BT645" s="791"/>
    </row>
    <row r="646" spans="69:72" x14ac:dyDescent="0.25">
      <c r="BQ646" s="791"/>
      <c r="BR646" s="791"/>
      <c r="BS646" s="791"/>
      <c r="BT646" s="791"/>
    </row>
    <row r="647" spans="69:72" x14ac:dyDescent="0.25">
      <c r="BQ647" s="791"/>
      <c r="BR647" s="791"/>
      <c r="BS647" s="791"/>
      <c r="BT647" s="791"/>
    </row>
    <row r="648" spans="69:72" x14ac:dyDescent="0.25">
      <c r="BQ648" s="791"/>
      <c r="BR648" s="791"/>
      <c r="BS648" s="791"/>
      <c r="BT648" s="791"/>
    </row>
    <row r="649" spans="69:72" x14ac:dyDescent="0.25">
      <c r="BQ649" s="791"/>
      <c r="BR649" s="791"/>
      <c r="BS649" s="791"/>
      <c r="BT649" s="791"/>
    </row>
    <row r="650" spans="69:72" x14ac:dyDescent="0.25">
      <c r="BQ650" s="791"/>
      <c r="BR650" s="791"/>
      <c r="BS650" s="791"/>
      <c r="BT650" s="791"/>
    </row>
    <row r="651" spans="69:72" x14ac:dyDescent="0.25">
      <c r="BQ651" s="791"/>
      <c r="BR651" s="791"/>
      <c r="BS651" s="791"/>
      <c r="BT651" s="791"/>
    </row>
    <row r="652" spans="69:72" x14ac:dyDescent="0.25">
      <c r="BQ652" s="791"/>
      <c r="BR652" s="791"/>
      <c r="BS652" s="791"/>
      <c r="BT652" s="791"/>
    </row>
    <row r="653" spans="69:72" x14ac:dyDescent="0.25">
      <c r="BQ653" s="791"/>
      <c r="BR653" s="791"/>
      <c r="BS653" s="791"/>
      <c r="BT653" s="791"/>
    </row>
    <row r="654" spans="69:72" x14ac:dyDescent="0.25">
      <c r="BQ654" s="791"/>
      <c r="BR654" s="791"/>
      <c r="BS654" s="791"/>
      <c r="BT654" s="791"/>
    </row>
    <row r="655" spans="69:72" x14ac:dyDescent="0.25">
      <c r="BQ655" s="791"/>
      <c r="BR655" s="791"/>
      <c r="BS655" s="791"/>
      <c r="BT655" s="791"/>
    </row>
    <row r="656" spans="69:72" x14ac:dyDescent="0.25">
      <c r="BQ656" s="791"/>
      <c r="BR656" s="791"/>
      <c r="BS656" s="791"/>
      <c r="BT656" s="791"/>
    </row>
    <row r="657" spans="69:72" x14ac:dyDescent="0.25">
      <c r="BQ657" s="791"/>
      <c r="BR657" s="791"/>
      <c r="BS657" s="791"/>
      <c r="BT657" s="791"/>
    </row>
    <row r="658" spans="69:72" x14ac:dyDescent="0.25">
      <c r="BQ658" s="791"/>
      <c r="BR658" s="791"/>
      <c r="BS658" s="791"/>
      <c r="BT658" s="791"/>
    </row>
    <row r="659" spans="69:72" x14ac:dyDescent="0.25">
      <c r="BQ659" s="791"/>
      <c r="BR659" s="791"/>
      <c r="BS659" s="791"/>
      <c r="BT659" s="791"/>
    </row>
    <row r="660" spans="69:72" x14ac:dyDescent="0.25">
      <c r="BQ660" s="791"/>
      <c r="BR660" s="791"/>
      <c r="BS660" s="791"/>
      <c r="BT660" s="791"/>
    </row>
    <row r="661" spans="69:72" x14ac:dyDescent="0.25">
      <c r="BQ661" s="791"/>
      <c r="BR661" s="791"/>
      <c r="BS661" s="791"/>
      <c r="BT661" s="791"/>
    </row>
    <row r="662" spans="69:72" x14ac:dyDescent="0.25">
      <c r="BQ662" s="791"/>
      <c r="BR662" s="791"/>
      <c r="BS662" s="791"/>
      <c r="BT662" s="791"/>
    </row>
    <row r="663" spans="69:72" x14ac:dyDescent="0.25">
      <c r="BQ663" s="791"/>
      <c r="BR663" s="791"/>
      <c r="BS663" s="791"/>
      <c r="BT663" s="791"/>
    </row>
    <row r="664" spans="69:72" x14ac:dyDescent="0.25">
      <c r="BQ664" s="791"/>
      <c r="BR664" s="791"/>
      <c r="BS664" s="791"/>
      <c r="BT664" s="791"/>
    </row>
    <row r="665" spans="69:72" x14ac:dyDescent="0.25">
      <c r="BQ665" s="791"/>
      <c r="BR665" s="791"/>
      <c r="BS665" s="791"/>
      <c r="BT665" s="791"/>
    </row>
    <row r="666" spans="69:72" x14ac:dyDescent="0.25">
      <c r="BQ666" s="791"/>
      <c r="BR666" s="791"/>
      <c r="BS666" s="791"/>
      <c r="BT666" s="791"/>
    </row>
    <row r="667" spans="69:72" x14ac:dyDescent="0.25">
      <c r="BQ667" s="791"/>
      <c r="BR667" s="791"/>
      <c r="BS667" s="791"/>
      <c r="BT667" s="791"/>
    </row>
    <row r="668" spans="69:72" x14ac:dyDescent="0.25">
      <c r="BQ668" s="791"/>
      <c r="BR668" s="791"/>
      <c r="BS668" s="791"/>
      <c r="BT668" s="791"/>
    </row>
    <row r="669" spans="69:72" x14ac:dyDescent="0.25">
      <c r="BQ669" s="791"/>
      <c r="BR669" s="791"/>
      <c r="BS669" s="791"/>
      <c r="BT669" s="791"/>
    </row>
    <row r="670" spans="69:72" x14ac:dyDescent="0.25">
      <c r="BQ670" s="791"/>
      <c r="BR670" s="791"/>
      <c r="BS670" s="791"/>
      <c r="BT670" s="791"/>
    </row>
    <row r="671" spans="69:72" x14ac:dyDescent="0.25">
      <c r="BQ671" s="791"/>
      <c r="BR671" s="791"/>
      <c r="BS671" s="791"/>
      <c r="BT671" s="791"/>
    </row>
    <row r="672" spans="69:72" x14ac:dyDescent="0.25">
      <c r="BQ672" s="791"/>
      <c r="BR672" s="791"/>
      <c r="BS672" s="791"/>
      <c r="BT672" s="791"/>
    </row>
    <row r="673" spans="69:72" x14ac:dyDescent="0.25">
      <c r="BQ673" s="791"/>
      <c r="BR673" s="791"/>
      <c r="BS673" s="791"/>
      <c r="BT673" s="791"/>
    </row>
    <row r="674" spans="69:72" x14ac:dyDescent="0.25">
      <c r="BQ674" s="791"/>
      <c r="BR674" s="791"/>
      <c r="BS674" s="791"/>
      <c r="BT674" s="791"/>
    </row>
    <row r="675" spans="69:72" x14ac:dyDescent="0.25">
      <c r="BQ675" s="791"/>
      <c r="BR675" s="791"/>
      <c r="BS675" s="791"/>
      <c r="BT675" s="791"/>
    </row>
    <row r="676" spans="69:72" x14ac:dyDescent="0.25">
      <c r="BQ676" s="791"/>
      <c r="BR676" s="791"/>
      <c r="BS676" s="791"/>
      <c r="BT676" s="791"/>
    </row>
    <row r="677" spans="69:72" x14ac:dyDescent="0.25">
      <c r="BQ677" s="791"/>
      <c r="BR677" s="791"/>
      <c r="BS677" s="791"/>
      <c r="BT677" s="791"/>
    </row>
    <row r="678" spans="69:72" x14ac:dyDescent="0.25">
      <c r="BQ678" s="791"/>
      <c r="BR678" s="791"/>
      <c r="BS678" s="791"/>
      <c r="BT678" s="791"/>
    </row>
    <row r="679" spans="69:72" x14ac:dyDescent="0.25">
      <c r="BQ679" s="791"/>
      <c r="BR679" s="791"/>
      <c r="BS679" s="791"/>
      <c r="BT679" s="791"/>
    </row>
    <row r="680" spans="69:72" x14ac:dyDescent="0.25">
      <c r="BQ680" s="791"/>
      <c r="BR680" s="791"/>
      <c r="BS680" s="791"/>
      <c r="BT680" s="791"/>
    </row>
    <row r="681" spans="69:72" x14ac:dyDescent="0.25">
      <c r="BQ681" s="791"/>
      <c r="BR681" s="791"/>
      <c r="BS681" s="791"/>
      <c r="BT681" s="791"/>
    </row>
    <row r="682" spans="69:72" x14ac:dyDescent="0.25">
      <c r="BQ682" s="791"/>
      <c r="BR682" s="791"/>
      <c r="BS682" s="791"/>
      <c r="BT682" s="791"/>
    </row>
    <row r="683" spans="69:72" x14ac:dyDescent="0.25">
      <c r="BQ683" s="791"/>
      <c r="BR683" s="791"/>
      <c r="BS683" s="791"/>
      <c r="BT683" s="791"/>
    </row>
    <row r="684" spans="69:72" x14ac:dyDescent="0.25">
      <c r="BQ684" s="791"/>
      <c r="BR684" s="791"/>
      <c r="BS684" s="791"/>
      <c r="BT684" s="791"/>
    </row>
    <row r="685" spans="69:72" x14ac:dyDescent="0.25">
      <c r="BQ685" s="791"/>
      <c r="BR685" s="791"/>
      <c r="BS685" s="791"/>
      <c r="BT685" s="791"/>
    </row>
    <row r="686" spans="69:72" x14ac:dyDescent="0.25">
      <c r="BQ686" s="791"/>
      <c r="BR686" s="791"/>
      <c r="BS686" s="791"/>
      <c r="BT686" s="791"/>
    </row>
    <row r="687" spans="69:72" x14ac:dyDescent="0.25">
      <c r="BQ687" s="791"/>
      <c r="BR687" s="791"/>
      <c r="BS687" s="791"/>
      <c r="BT687" s="791"/>
    </row>
    <row r="688" spans="69:72" x14ac:dyDescent="0.25">
      <c r="BQ688" s="791"/>
      <c r="BR688" s="791"/>
      <c r="BS688" s="791"/>
      <c r="BT688" s="791"/>
    </row>
    <row r="689" spans="69:72" x14ac:dyDescent="0.25">
      <c r="BQ689" s="791"/>
      <c r="BR689" s="791"/>
      <c r="BS689" s="791"/>
      <c r="BT689" s="791"/>
    </row>
    <row r="690" spans="69:72" x14ac:dyDescent="0.25">
      <c r="BQ690" s="791"/>
      <c r="BR690" s="791"/>
      <c r="BS690" s="791"/>
      <c r="BT690" s="791"/>
    </row>
    <row r="691" spans="69:72" x14ac:dyDescent="0.25">
      <c r="BQ691" s="791"/>
      <c r="BR691" s="791"/>
      <c r="BS691" s="791"/>
      <c r="BT691" s="791"/>
    </row>
    <row r="692" spans="69:72" x14ac:dyDescent="0.25">
      <c r="BQ692" s="791"/>
      <c r="BR692" s="791"/>
      <c r="BS692" s="791"/>
      <c r="BT692" s="791"/>
    </row>
    <row r="693" spans="69:72" x14ac:dyDescent="0.25">
      <c r="BQ693" s="791"/>
      <c r="BR693" s="791"/>
      <c r="BS693" s="791"/>
      <c r="BT693" s="791"/>
    </row>
    <row r="694" spans="69:72" x14ac:dyDescent="0.25">
      <c r="BQ694" s="791"/>
      <c r="BR694" s="791"/>
      <c r="BS694" s="791"/>
      <c r="BT694" s="791"/>
    </row>
    <row r="695" spans="69:72" x14ac:dyDescent="0.25">
      <c r="BQ695" s="791"/>
      <c r="BR695" s="791"/>
      <c r="BS695" s="791"/>
      <c r="BT695" s="791"/>
    </row>
    <row r="696" spans="69:72" x14ac:dyDescent="0.25">
      <c r="BQ696" s="791"/>
      <c r="BR696" s="791"/>
      <c r="BS696" s="791"/>
      <c r="BT696" s="791"/>
    </row>
    <row r="697" spans="69:72" x14ac:dyDescent="0.25">
      <c r="BQ697" s="791"/>
      <c r="BR697" s="791"/>
      <c r="BS697" s="791"/>
      <c r="BT697" s="791"/>
    </row>
    <row r="698" spans="69:72" x14ac:dyDescent="0.25">
      <c r="BQ698" s="791"/>
      <c r="BR698" s="791"/>
      <c r="BS698" s="791"/>
      <c r="BT698" s="791"/>
    </row>
    <row r="699" spans="69:72" x14ac:dyDescent="0.25">
      <c r="BQ699" s="791"/>
      <c r="BR699" s="791"/>
      <c r="BS699" s="791"/>
      <c r="BT699" s="791"/>
    </row>
    <row r="700" spans="69:72" x14ac:dyDescent="0.25">
      <c r="BQ700" s="791"/>
      <c r="BR700" s="791"/>
      <c r="BS700" s="791"/>
      <c r="BT700" s="791"/>
    </row>
    <row r="701" spans="69:72" x14ac:dyDescent="0.25">
      <c r="BQ701" s="791"/>
      <c r="BR701" s="791"/>
      <c r="BS701" s="791"/>
      <c r="BT701" s="791"/>
    </row>
    <row r="702" spans="69:72" x14ac:dyDescent="0.25">
      <c r="BQ702" s="791"/>
      <c r="BR702" s="791"/>
      <c r="BS702" s="791"/>
      <c r="BT702" s="791"/>
    </row>
    <row r="703" spans="69:72" x14ac:dyDescent="0.25">
      <c r="BQ703" s="791"/>
      <c r="BR703" s="791"/>
      <c r="BS703" s="791"/>
      <c r="BT703" s="791"/>
    </row>
    <row r="704" spans="69:72" x14ac:dyDescent="0.25">
      <c r="BQ704" s="791"/>
      <c r="BR704" s="791"/>
      <c r="BS704" s="791"/>
      <c r="BT704" s="791"/>
    </row>
    <row r="705" spans="69:72" x14ac:dyDescent="0.25">
      <c r="BQ705" s="791"/>
      <c r="BR705" s="791"/>
      <c r="BS705" s="791"/>
      <c r="BT705" s="791"/>
    </row>
    <row r="706" spans="69:72" x14ac:dyDescent="0.25">
      <c r="BQ706" s="791"/>
      <c r="BR706" s="791"/>
      <c r="BS706" s="791"/>
      <c r="BT706" s="791"/>
    </row>
    <row r="707" spans="69:72" x14ac:dyDescent="0.25">
      <c r="BQ707" s="791"/>
      <c r="BR707" s="791"/>
      <c r="BS707" s="791"/>
      <c r="BT707" s="791"/>
    </row>
    <row r="708" spans="69:72" x14ac:dyDescent="0.25">
      <c r="BQ708" s="791"/>
      <c r="BR708" s="791"/>
      <c r="BS708" s="791"/>
      <c r="BT708" s="791"/>
    </row>
    <row r="709" spans="69:72" x14ac:dyDescent="0.25">
      <c r="BQ709" s="791"/>
      <c r="BR709" s="791"/>
      <c r="BS709" s="791"/>
      <c r="BT709" s="791"/>
    </row>
    <row r="710" spans="69:72" x14ac:dyDescent="0.25">
      <c r="BQ710" s="791"/>
      <c r="BR710" s="791"/>
      <c r="BS710" s="791"/>
      <c r="BT710" s="791"/>
    </row>
    <row r="711" spans="69:72" x14ac:dyDescent="0.25">
      <c r="BQ711" s="791"/>
      <c r="BR711" s="791"/>
      <c r="BS711" s="791"/>
      <c r="BT711" s="791"/>
    </row>
    <row r="712" spans="69:72" x14ac:dyDescent="0.25">
      <c r="BQ712" s="791"/>
      <c r="BR712" s="791"/>
      <c r="BS712" s="791"/>
      <c r="BT712" s="791"/>
    </row>
    <row r="713" spans="69:72" x14ac:dyDescent="0.25">
      <c r="BQ713" s="791"/>
      <c r="BR713" s="791"/>
      <c r="BS713" s="791"/>
      <c r="BT713" s="791"/>
    </row>
    <row r="714" spans="69:72" x14ac:dyDescent="0.25">
      <c r="BQ714" s="791"/>
      <c r="BR714" s="791"/>
      <c r="BS714" s="791"/>
      <c r="BT714" s="791"/>
    </row>
    <row r="715" spans="69:72" x14ac:dyDescent="0.25">
      <c r="BQ715" s="791"/>
      <c r="BR715" s="791"/>
      <c r="BS715" s="791"/>
      <c r="BT715" s="791"/>
    </row>
    <row r="716" spans="69:72" x14ac:dyDescent="0.25">
      <c r="BQ716" s="791"/>
      <c r="BR716" s="791"/>
      <c r="BS716" s="791"/>
      <c r="BT716" s="791"/>
    </row>
    <row r="717" spans="69:72" x14ac:dyDescent="0.25">
      <c r="BQ717" s="791"/>
      <c r="BR717" s="791"/>
      <c r="BS717" s="791"/>
      <c r="BT717" s="791"/>
    </row>
    <row r="718" spans="69:72" x14ac:dyDescent="0.25">
      <c r="BQ718" s="791"/>
      <c r="BR718" s="791"/>
      <c r="BS718" s="791"/>
      <c r="BT718" s="791"/>
    </row>
    <row r="719" spans="69:72" x14ac:dyDescent="0.25">
      <c r="BQ719" s="791"/>
      <c r="BR719" s="791"/>
      <c r="BS719" s="791"/>
      <c r="BT719" s="791"/>
    </row>
    <row r="720" spans="69:72" x14ac:dyDescent="0.25">
      <c r="BQ720" s="791"/>
      <c r="BR720" s="791"/>
      <c r="BS720" s="791"/>
      <c r="BT720" s="791"/>
    </row>
    <row r="721" spans="69:72" x14ac:dyDescent="0.25">
      <c r="BQ721" s="791"/>
      <c r="BR721" s="791"/>
      <c r="BS721" s="791"/>
      <c r="BT721" s="791"/>
    </row>
    <row r="722" spans="69:72" x14ac:dyDescent="0.25">
      <c r="BQ722" s="791"/>
      <c r="BR722" s="791"/>
      <c r="BS722" s="791"/>
      <c r="BT722" s="791"/>
    </row>
    <row r="723" spans="69:72" x14ac:dyDescent="0.25">
      <c r="BQ723" s="791"/>
      <c r="BR723" s="791"/>
      <c r="BS723" s="791"/>
      <c r="BT723" s="791"/>
    </row>
    <row r="724" spans="69:72" x14ac:dyDescent="0.25">
      <c r="BQ724" s="791"/>
      <c r="BR724" s="791"/>
      <c r="BS724" s="791"/>
      <c r="BT724" s="791"/>
    </row>
    <row r="725" spans="69:72" x14ac:dyDescent="0.25">
      <c r="BQ725" s="791"/>
      <c r="BR725" s="791"/>
      <c r="BS725" s="791"/>
      <c r="BT725" s="791"/>
    </row>
    <row r="726" spans="69:72" x14ac:dyDescent="0.25">
      <c r="BQ726" s="791"/>
      <c r="BR726" s="791"/>
      <c r="BS726" s="791"/>
      <c r="BT726" s="791"/>
    </row>
    <row r="727" spans="69:72" x14ac:dyDescent="0.25">
      <c r="BQ727" s="791"/>
      <c r="BR727" s="791"/>
      <c r="BS727" s="791"/>
      <c r="BT727" s="791"/>
    </row>
    <row r="728" spans="69:72" x14ac:dyDescent="0.25">
      <c r="BQ728" s="791"/>
      <c r="BR728" s="791"/>
      <c r="BS728" s="791"/>
      <c r="BT728" s="791"/>
    </row>
    <row r="729" spans="69:72" x14ac:dyDescent="0.25">
      <c r="BQ729" s="791"/>
      <c r="BR729" s="791"/>
      <c r="BS729" s="791"/>
      <c r="BT729" s="791"/>
    </row>
    <row r="730" spans="69:72" x14ac:dyDescent="0.25">
      <c r="BQ730" s="791"/>
      <c r="BR730" s="791"/>
      <c r="BS730" s="791"/>
      <c r="BT730" s="791"/>
    </row>
    <row r="731" spans="69:72" x14ac:dyDescent="0.25">
      <c r="BQ731" s="791"/>
      <c r="BR731" s="791"/>
      <c r="BS731" s="791"/>
      <c r="BT731" s="791"/>
    </row>
    <row r="732" spans="69:72" x14ac:dyDescent="0.25">
      <c r="BQ732" s="791"/>
      <c r="BR732" s="791"/>
      <c r="BS732" s="791"/>
      <c r="BT732" s="791"/>
    </row>
    <row r="733" spans="69:72" x14ac:dyDescent="0.25">
      <c r="BQ733" s="791"/>
      <c r="BR733" s="791"/>
      <c r="BS733" s="791"/>
      <c r="BT733" s="791"/>
    </row>
    <row r="734" spans="69:72" x14ac:dyDescent="0.25">
      <c r="BQ734" s="791"/>
      <c r="BR734" s="791"/>
      <c r="BS734" s="791"/>
      <c r="BT734" s="791"/>
    </row>
    <row r="735" spans="69:72" x14ac:dyDescent="0.25">
      <c r="BQ735" s="791"/>
      <c r="BR735" s="791"/>
      <c r="BS735" s="791"/>
      <c r="BT735" s="791"/>
    </row>
    <row r="736" spans="69:72" x14ac:dyDescent="0.25">
      <c r="BQ736" s="791"/>
      <c r="BR736" s="791"/>
      <c r="BS736" s="791"/>
      <c r="BT736" s="791"/>
    </row>
    <row r="737" spans="69:72" x14ac:dyDescent="0.25">
      <c r="BQ737" s="791"/>
      <c r="BR737" s="791"/>
      <c r="BS737" s="791"/>
      <c r="BT737" s="791"/>
    </row>
    <row r="738" spans="69:72" x14ac:dyDescent="0.25">
      <c r="BQ738" s="791"/>
      <c r="BR738" s="791"/>
      <c r="BS738" s="791"/>
      <c r="BT738" s="791"/>
    </row>
    <row r="739" spans="69:72" x14ac:dyDescent="0.25">
      <c r="BQ739" s="791"/>
      <c r="BR739" s="791"/>
      <c r="BS739" s="791"/>
      <c r="BT739" s="791"/>
    </row>
    <row r="740" spans="69:72" x14ac:dyDescent="0.25">
      <c r="BQ740" s="791"/>
      <c r="BR740" s="791"/>
      <c r="BS740" s="791"/>
      <c r="BT740" s="791"/>
    </row>
    <row r="741" spans="69:72" x14ac:dyDescent="0.25">
      <c r="BQ741" s="791"/>
      <c r="BR741" s="791"/>
      <c r="BS741" s="791"/>
      <c r="BT741" s="791"/>
    </row>
    <row r="742" spans="69:72" x14ac:dyDescent="0.25">
      <c r="BQ742" s="791"/>
      <c r="BR742" s="791"/>
      <c r="BS742" s="791"/>
      <c r="BT742" s="791"/>
    </row>
    <row r="743" spans="69:72" x14ac:dyDescent="0.25">
      <c r="BQ743" s="791"/>
      <c r="BR743" s="791"/>
      <c r="BS743" s="791"/>
      <c r="BT743" s="791"/>
    </row>
    <row r="744" spans="69:72" x14ac:dyDescent="0.25">
      <c r="BQ744" s="791"/>
      <c r="BR744" s="791"/>
      <c r="BS744" s="791"/>
      <c r="BT744" s="791"/>
    </row>
    <row r="745" spans="69:72" x14ac:dyDescent="0.25">
      <c r="BQ745" s="791"/>
      <c r="BR745" s="791"/>
      <c r="BS745" s="791"/>
      <c r="BT745" s="791"/>
    </row>
    <row r="746" spans="69:72" x14ac:dyDescent="0.25">
      <c r="BQ746" s="791"/>
      <c r="BR746" s="791"/>
      <c r="BS746" s="791"/>
      <c r="BT746" s="791"/>
    </row>
    <row r="747" spans="69:72" x14ac:dyDescent="0.25">
      <c r="BQ747" s="791"/>
      <c r="BR747" s="791"/>
      <c r="BS747" s="791"/>
      <c r="BT747" s="791"/>
    </row>
    <row r="748" spans="69:72" x14ac:dyDescent="0.25">
      <c r="BQ748" s="791"/>
      <c r="BR748" s="791"/>
      <c r="BS748" s="791"/>
      <c r="BT748" s="791"/>
    </row>
    <row r="749" spans="69:72" x14ac:dyDescent="0.25">
      <c r="BQ749" s="791"/>
      <c r="BR749" s="791"/>
      <c r="BS749" s="791"/>
      <c r="BT749" s="791"/>
    </row>
    <row r="750" spans="69:72" x14ac:dyDescent="0.25">
      <c r="BQ750" s="791"/>
      <c r="BR750" s="791"/>
      <c r="BS750" s="791"/>
      <c r="BT750" s="791"/>
    </row>
    <row r="751" spans="69:72" x14ac:dyDescent="0.25">
      <c r="BQ751" s="791"/>
      <c r="BR751" s="791"/>
      <c r="BS751" s="791"/>
      <c r="BT751" s="791"/>
    </row>
    <row r="752" spans="69:72" x14ac:dyDescent="0.25">
      <c r="BQ752" s="791"/>
      <c r="BR752" s="791"/>
      <c r="BS752" s="791"/>
      <c r="BT752" s="791"/>
    </row>
    <row r="753" spans="69:72" x14ac:dyDescent="0.25">
      <c r="BQ753" s="791"/>
      <c r="BR753" s="791"/>
      <c r="BS753" s="791"/>
      <c r="BT753" s="791"/>
    </row>
    <row r="754" spans="69:72" x14ac:dyDescent="0.25">
      <c r="BQ754" s="791"/>
      <c r="BR754" s="791"/>
      <c r="BS754" s="791"/>
      <c r="BT754" s="791"/>
    </row>
    <row r="755" spans="69:72" x14ac:dyDescent="0.25">
      <c r="BQ755" s="791"/>
      <c r="BR755" s="791"/>
      <c r="BS755" s="791"/>
      <c r="BT755" s="791"/>
    </row>
    <row r="756" spans="69:72" x14ac:dyDescent="0.25">
      <c r="BQ756" s="791"/>
      <c r="BR756" s="791"/>
      <c r="BS756" s="791"/>
      <c r="BT756" s="791"/>
    </row>
    <row r="757" spans="69:72" x14ac:dyDescent="0.25">
      <c r="BQ757" s="791"/>
      <c r="BR757" s="791"/>
      <c r="BS757" s="791"/>
      <c r="BT757" s="791"/>
    </row>
    <row r="758" spans="69:72" x14ac:dyDescent="0.25">
      <c r="BQ758" s="791"/>
      <c r="BR758" s="791"/>
      <c r="BS758" s="791"/>
      <c r="BT758" s="791"/>
    </row>
    <row r="759" spans="69:72" x14ac:dyDescent="0.25">
      <c r="BQ759" s="791"/>
      <c r="BR759" s="791"/>
      <c r="BS759" s="791"/>
      <c r="BT759" s="791"/>
    </row>
    <row r="760" spans="69:72" x14ac:dyDescent="0.25">
      <c r="BQ760" s="791"/>
      <c r="BR760" s="791"/>
      <c r="BS760" s="791"/>
      <c r="BT760" s="791"/>
    </row>
    <row r="761" spans="69:72" x14ac:dyDescent="0.25">
      <c r="BQ761" s="791"/>
      <c r="BR761" s="791"/>
      <c r="BS761" s="791"/>
      <c r="BT761" s="791"/>
    </row>
    <row r="762" spans="69:72" x14ac:dyDescent="0.25">
      <c r="BQ762" s="791"/>
      <c r="BR762" s="791"/>
      <c r="BS762" s="791"/>
      <c r="BT762" s="791"/>
    </row>
    <row r="763" spans="69:72" x14ac:dyDescent="0.25">
      <c r="BQ763" s="791"/>
      <c r="BR763" s="791"/>
      <c r="BS763" s="791"/>
      <c r="BT763" s="791"/>
    </row>
    <row r="764" spans="69:72" x14ac:dyDescent="0.25">
      <c r="BQ764" s="791"/>
      <c r="BR764" s="791"/>
      <c r="BS764" s="791"/>
      <c r="BT764" s="791"/>
    </row>
    <row r="765" spans="69:72" x14ac:dyDescent="0.25">
      <c r="BQ765" s="791"/>
      <c r="BR765" s="791"/>
      <c r="BS765" s="791"/>
      <c r="BT765" s="791"/>
    </row>
    <row r="766" spans="69:72" x14ac:dyDescent="0.25">
      <c r="BQ766" s="791"/>
      <c r="BR766" s="791"/>
      <c r="BS766" s="791"/>
      <c r="BT766" s="791"/>
    </row>
    <row r="767" spans="69:72" x14ac:dyDescent="0.25">
      <c r="BQ767" s="791"/>
      <c r="BR767" s="791"/>
      <c r="BS767" s="791"/>
      <c r="BT767" s="791"/>
    </row>
    <row r="768" spans="69:72" x14ac:dyDescent="0.25">
      <c r="BQ768" s="791"/>
      <c r="BR768" s="791"/>
      <c r="BS768" s="791"/>
      <c r="BT768" s="791"/>
    </row>
    <row r="769" spans="69:72" x14ac:dyDescent="0.25">
      <c r="BQ769" s="791"/>
      <c r="BR769" s="791"/>
      <c r="BS769" s="791"/>
      <c r="BT769" s="791"/>
    </row>
    <row r="770" spans="69:72" x14ac:dyDescent="0.25">
      <c r="BQ770" s="791"/>
      <c r="BR770" s="791"/>
      <c r="BS770" s="791"/>
      <c r="BT770" s="791"/>
    </row>
    <row r="771" spans="69:72" x14ac:dyDescent="0.25">
      <c r="BQ771" s="791"/>
      <c r="BR771" s="791"/>
      <c r="BS771" s="791"/>
      <c r="BT771" s="791"/>
    </row>
    <row r="772" spans="69:72" x14ac:dyDescent="0.25">
      <c r="BQ772" s="791"/>
      <c r="BR772" s="791"/>
      <c r="BS772" s="791"/>
      <c r="BT772" s="791"/>
    </row>
    <row r="773" spans="69:72" x14ac:dyDescent="0.25">
      <c r="BQ773" s="791"/>
      <c r="BR773" s="791"/>
      <c r="BS773" s="791"/>
      <c r="BT773" s="791"/>
    </row>
    <row r="774" spans="69:72" x14ac:dyDescent="0.25">
      <c r="BQ774" s="791"/>
      <c r="BR774" s="791"/>
      <c r="BS774" s="791"/>
      <c r="BT774" s="791"/>
    </row>
    <row r="775" spans="69:72" x14ac:dyDescent="0.25">
      <c r="BQ775" s="791"/>
      <c r="BR775" s="791"/>
      <c r="BS775" s="791"/>
      <c r="BT775" s="791"/>
    </row>
    <row r="776" spans="69:72" x14ac:dyDescent="0.25">
      <c r="BQ776" s="791"/>
      <c r="BR776" s="791"/>
      <c r="BS776" s="791"/>
      <c r="BT776" s="791"/>
    </row>
    <row r="777" spans="69:72" x14ac:dyDescent="0.25">
      <c r="BQ777" s="791"/>
      <c r="BR777" s="791"/>
      <c r="BS777" s="791"/>
      <c r="BT777" s="791"/>
    </row>
    <row r="778" spans="69:72" x14ac:dyDescent="0.25">
      <c r="BQ778" s="791"/>
      <c r="BR778" s="791"/>
      <c r="BS778" s="791"/>
      <c r="BT778" s="791"/>
    </row>
    <row r="779" spans="69:72" x14ac:dyDescent="0.25">
      <c r="BQ779" s="791"/>
      <c r="BR779" s="791"/>
      <c r="BS779" s="791"/>
      <c r="BT779" s="791"/>
    </row>
    <row r="780" spans="69:72" x14ac:dyDescent="0.25">
      <c r="BQ780" s="791"/>
      <c r="BR780" s="791"/>
      <c r="BS780" s="791"/>
      <c r="BT780" s="791"/>
    </row>
    <row r="781" spans="69:72" x14ac:dyDescent="0.25">
      <c r="BQ781" s="791"/>
      <c r="BR781" s="791"/>
      <c r="BS781" s="791"/>
      <c r="BT781" s="791"/>
    </row>
    <row r="782" spans="69:72" x14ac:dyDescent="0.25">
      <c r="BQ782" s="791"/>
      <c r="BR782" s="791"/>
      <c r="BS782" s="791"/>
      <c r="BT782" s="791"/>
    </row>
    <row r="783" spans="69:72" x14ac:dyDescent="0.25">
      <c r="BQ783" s="791"/>
      <c r="BR783" s="791"/>
      <c r="BS783" s="791"/>
      <c r="BT783" s="791"/>
    </row>
    <row r="784" spans="69:72" x14ac:dyDescent="0.25">
      <c r="BQ784" s="791"/>
      <c r="BR784" s="791"/>
      <c r="BS784" s="791"/>
      <c r="BT784" s="791"/>
    </row>
    <row r="785" spans="69:72" x14ac:dyDescent="0.25">
      <c r="BQ785" s="791"/>
      <c r="BR785" s="791"/>
      <c r="BS785" s="791"/>
      <c r="BT785" s="791"/>
    </row>
    <row r="786" spans="69:72" x14ac:dyDescent="0.25">
      <c r="BQ786" s="791"/>
      <c r="BR786" s="791"/>
      <c r="BS786" s="791"/>
      <c r="BT786" s="791"/>
    </row>
    <row r="787" spans="69:72" x14ac:dyDescent="0.25">
      <c r="BQ787" s="791"/>
      <c r="BR787" s="791"/>
      <c r="BS787" s="791"/>
      <c r="BT787" s="791"/>
    </row>
    <row r="788" spans="69:72" x14ac:dyDescent="0.25">
      <c r="BQ788" s="791"/>
      <c r="BR788" s="791"/>
      <c r="BS788" s="791"/>
      <c r="BT788" s="791"/>
    </row>
    <row r="789" spans="69:72" x14ac:dyDescent="0.25">
      <c r="BQ789" s="791"/>
      <c r="BR789" s="791"/>
      <c r="BS789" s="791"/>
      <c r="BT789" s="791"/>
    </row>
    <row r="790" spans="69:72" x14ac:dyDescent="0.25">
      <c r="BQ790" s="791"/>
      <c r="BR790" s="791"/>
      <c r="BS790" s="791"/>
      <c r="BT790" s="791"/>
    </row>
    <row r="791" spans="69:72" x14ac:dyDescent="0.25">
      <c r="BQ791" s="791"/>
      <c r="BR791" s="791"/>
      <c r="BS791" s="791"/>
      <c r="BT791" s="791"/>
    </row>
    <row r="792" spans="69:72" x14ac:dyDescent="0.25">
      <c r="BQ792" s="791"/>
      <c r="BR792" s="791"/>
      <c r="BS792" s="791"/>
      <c r="BT792" s="791"/>
    </row>
    <row r="793" spans="69:72" x14ac:dyDescent="0.25">
      <c r="BQ793" s="791"/>
      <c r="BR793" s="791"/>
      <c r="BS793" s="791"/>
      <c r="BT793" s="791"/>
    </row>
    <row r="794" spans="69:72" x14ac:dyDescent="0.25">
      <c r="BQ794" s="791"/>
      <c r="BR794" s="791"/>
      <c r="BS794" s="791"/>
      <c r="BT794" s="791"/>
    </row>
    <row r="795" spans="69:72" x14ac:dyDescent="0.25">
      <c r="BQ795" s="791"/>
      <c r="BR795" s="791"/>
      <c r="BS795" s="791"/>
      <c r="BT795" s="791"/>
    </row>
    <row r="796" spans="69:72" x14ac:dyDescent="0.25">
      <c r="BQ796" s="791"/>
      <c r="BR796" s="791"/>
      <c r="BS796" s="791"/>
      <c r="BT796" s="791"/>
    </row>
    <row r="797" spans="69:72" x14ac:dyDescent="0.25">
      <c r="BQ797" s="791"/>
      <c r="BR797" s="791"/>
      <c r="BS797" s="791"/>
      <c r="BT797" s="791"/>
    </row>
    <row r="798" spans="69:72" x14ac:dyDescent="0.25">
      <c r="BQ798" s="791"/>
      <c r="BR798" s="791"/>
      <c r="BS798" s="791"/>
      <c r="BT798" s="791"/>
    </row>
    <row r="799" spans="69:72" x14ac:dyDescent="0.25">
      <c r="BQ799" s="791"/>
      <c r="BR799" s="791"/>
      <c r="BS799" s="791"/>
      <c r="BT799" s="791"/>
    </row>
    <row r="800" spans="69:72" x14ac:dyDescent="0.25">
      <c r="BQ800" s="791"/>
      <c r="BR800" s="791"/>
      <c r="BS800" s="791"/>
      <c r="BT800" s="791"/>
    </row>
    <row r="801" spans="69:72" x14ac:dyDescent="0.25">
      <c r="BQ801" s="791"/>
      <c r="BR801" s="791"/>
      <c r="BS801" s="791"/>
      <c r="BT801" s="791"/>
    </row>
    <row r="802" spans="69:72" x14ac:dyDescent="0.25">
      <c r="BQ802" s="791"/>
      <c r="BR802" s="791"/>
      <c r="BS802" s="791"/>
      <c r="BT802" s="791"/>
    </row>
    <row r="803" spans="69:72" x14ac:dyDescent="0.25">
      <c r="BQ803" s="791"/>
      <c r="BR803" s="791"/>
      <c r="BS803" s="791"/>
      <c r="BT803" s="791"/>
    </row>
    <row r="804" spans="69:72" x14ac:dyDescent="0.25">
      <c r="BQ804" s="791"/>
      <c r="BR804" s="791"/>
      <c r="BS804" s="791"/>
      <c r="BT804" s="791"/>
    </row>
    <row r="805" spans="69:72" x14ac:dyDescent="0.25">
      <c r="BQ805" s="791"/>
      <c r="BR805" s="791"/>
      <c r="BS805" s="791"/>
      <c r="BT805" s="791"/>
    </row>
    <row r="806" spans="69:72" x14ac:dyDescent="0.25">
      <c r="BQ806" s="791"/>
      <c r="BR806" s="791"/>
      <c r="BS806" s="791"/>
      <c r="BT806" s="791"/>
    </row>
    <row r="807" spans="69:72" x14ac:dyDescent="0.25">
      <c r="BQ807" s="791"/>
      <c r="BR807" s="791"/>
      <c r="BS807" s="791"/>
      <c r="BT807" s="791"/>
    </row>
    <row r="808" spans="69:72" x14ac:dyDescent="0.25">
      <c r="BQ808" s="791"/>
      <c r="BR808" s="791"/>
      <c r="BS808" s="791"/>
      <c r="BT808" s="791"/>
    </row>
    <row r="809" spans="69:72" x14ac:dyDescent="0.25">
      <c r="BQ809" s="791"/>
      <c r="BR809" s="791"/>
      <c r="BS809" s="791"/>
      <c r="BT809" s="791"/>
    </row>
    <row r="810" spans="69:72" x14ac:dyDescent="0.25">
      <c r="BQ810" s="791"/>
      <c r="BR810" s="791"/>
      <c r="BS810" s="791"/>
      <c r="BT810" s="791"/>
    </row>
    <row r="811" spans="69:72" x14ac:dyDescent="0.25">
      <c r="BQ811" s="791"/>
      <c r="BR811" s="791"/>
      <c r="BS811" s="791"/>
      <c r="BT811" s="791"/>
    </row>
    <row r="812" spans="69:72" x14ac:dyDescent="0.25">
      <c r="BQ812" s="791"/>
      <c r="BR812" s="791"/>
      <c r="BS812" s="791"/>
      <c r="BT812" s="791"/>
    </row>
    <row r="813" spans="69:72" x14ac:dyDescent="0.25">
      <c r="BQ813" s="791"/>
      <c r="BR813" s="791"/>
      <c r="BS813" s="791"/>
      <c r="BT813" s="791"/>
    </row>
    <row r="814" spans="69:72" x14ac:dyDescent="0.25">
      <c r="BQ814" s="791"/>
      <c r="BR814" s="791"/>
      <c r="BS814" s="791"/>
      <c r="BT814" s="791"/>
    </row>
    <row r="815" spans="69:72" x14ac:dyDescent="0.25">
      <c r="BQ815" s="791"/>
      <c r="BR815" s="791"/>
      <c r="BS815" s="791"/>
      <c r="BT815" s="791"/>
    </row>
    <row r="816" spans="69:72" x14ac:dyDescent="0.25">
      <c r="BQ816" s="791"/>
      <c r="BR816" s="791"/>
      <c r="BS816" s="791"/>
      <c r="BT816" s="791"/>
    </row>
    <row r="817" spans="69:72" x14ac:dyDescent="0.25">
      <c r="BQ817" s="791"/>
      <c r="BR817" s="791"/>
      <c r="BS817" s="791"/>
      <c r="BT817" s="791"/>
    </row>
    <row r="818" spans="69:72" x14ac:dyDescent="0.25">
      <c r="BQ818" s="791"/>
      <c r="BR818" s="791"/>
      <c r="BS818" s="791"/>
      <c r="BT818" s="791"/>
    </row>
    <row r="819" spans="69:72" x14ac:dyDescent="0.25">
      <c r="BQ819" s="791"/>
      <c r="BR819" s="791"/>
      <c r="BS819" s="791"/>
      <c r="BT819" s="791"/>
    </row>
    <row r="820" spans="69:72" x14ac:dyDescent="0.25">
      <c r="BQ820" s="791"/>
      <c r="BR820" s="791"/>
      <c r="BS820" s="791"/>
      <c r="BT820" s="791"/>
    </row>
    <row r="821" spans="69:72" x14ac:dyDescent="0.25">
      <c r="BQ821" s="791"/>
      <c r="BR821" s="791"/>
      <c r="BS821" s="791"/>
      <c r="BT821" s="791"/>
    </row>
    <row r="822" spans="69:72" x14ac:dyDescent="0.25">
      <c r="BQ822" s="791"/>
      <c r="BR822" s="791"/>
      <c r="BS822" s="791"/>
      <c r="BT822" s="791"/>
    </row>
    <row r="823" spans="69:72" x14ac:dyDescent="0.25">
      <c r="BQ823" s="791"/>
      <c r="BR823" s="791"/>
      <c r="BS823" s="791"/>
      <c r="BT823" s="791"/>
    </row>
    <row r="824" spans="69:72" x14ac:dyDescent="0.25">
      <c r="BQ824" s="791"/>
      <c r="BR824" s="791"/>
      <c r="BS824" s="791"/>
      <c r="BT824" s="791"/>
    </row>
    <row r="825" spans="69:72" x14ac:dyDescent="0.25">
      <c r="BQ825" s="791"/>
      <c r="BR825" s="791"/>
      <c r="BS825" s="791"/>
      <c r="BT825" s="791"/>
    </row>
    <row r="826" spans="69:72" x14ac:dyDescent="0.25">
      <c r="BQ826" s="791"/>
      <c r="BR826" s="791"/>
      <c r="BS826" s="791"/>
      <c r="BT826" s="791"/>
    </row>
    <row r="827" spans="69:72" x14ac:dyDescent="0.25">
      <c r="BQ827" s="791"/>
      <c r="BR827" s="791"/>
      <c r="BS827" s="791"/>
      <c r="BT827" s="791"/>
    </row>
    <row r="828" spans="69:72" x14ac:dyDescent="0.25">
      <c r="BQ828" s="791"/>
      <c r="BR828" s="791"/>
      <c r="BS828" s="791"/>
      <c r="BT828" s="791"/>
    </row>
    <row r="829" spans="69:72" x14ac:dyDescent="0.25">
      <c r="BQ829" s="791"/>
      <c r="BR829" s="791"/>
      <c r="BS829" s="791"/>
      <c r="BT829" s="791"/>
    </row>
    <row r="830" spans="69:72" x14ac:dyDescent="0.25">
      <c r="BQ830" s="791"/>
      <c r="BR830" s="791"/>
      <c r="BS830" s="791"/>
      <c r="BT830" s="791"/>
    </row>
    <row r="831" spans="69:72" x14ac:dyDescent="0.25">
      <c r="BQ831" s="791"/>
      <c r="BR831" s="791"/>
      <c r="BS831" s="791"/>
      <c r="BT831" s="791"/>
    </row>
    <row r="832" spans="69:72" x14ac:dyDescent="0.25">
      <c r="BQ832" s="791"/>
      <c r="BR832" s="791"/>
      <c r="BS832" s="791"/>
      <c r="BT832" s="791"/>
    </row>
    <row r="833" spans="69:72" x14ac:dyDescent="0.25">
      <c r="BQ833" s="791"/>
      <c r="BR833" s="791"/>
      <c r="BS833" s="791"/>
      <c r="BT833" s="791"/>
    </row>
    <row r="834" spans="69:72" x14ac:dyDescent="0.25">
      <c r="BQ834" s="791"/>
      <c r="BR834" s="791"/>
      <c r="BS834" s="791"/>
      <c r="BT834" s="791"/>
    </row>
    <row r="835" spans="69:72" x14ac:dyDescent="0.25">
      <c r="BQ835" s="791"/>
      <c r="BR835" s="791"/>
      <c r="BS835" s="791"/>
      <c r="BT835" s="791"/>
    </row>
    <row r="836" spans="69:72" x14ac:dyDescent="0.25">
      <c r="BQ836" s="791"/>
      <c r="BR836" s="791"/>
      <c r="BS836" s="791"/>
      <c r="BT836" s="791"/>
    </row>
    <row r="837" spans="69:72" x14ac:dyDescent="0.25">
      <c r="BQ837" s="791"/>
      <c r="BR837" s="791"/>
      <c r="BS837" s="791"/>
      <c r="BT837" s="791"/>
    </row>
    <row r="838" spans="69:72" x14ac:dyDescent="0.25">
      <c r="BQ838" s="791"/>
      <c r="BR838" s="791"/>
      <c r="BS838" s="791"/>
      <c r="BT838" s="791"/>
    </row>
    <row r="839" spans="69:72" x14ac:dyDescent="0.25">
      <c r="BQ839" s="791"/>
      <c r="BR839" s="791"/>
      <c r="BS839" s="791"/>
      <c r="BT839" s="791"/>
    </row>
    <row r="840" spans="69:72" x14ac:dyDescent="0.25">
      <c r="BQ840" s="791"/>
      <c r="BR840" s="791"/>
      <c r="BS840" s="791"/>
      <c r="BT840" s="791"/>
    </row>
    <row r="841" spans="69:72" x14ac:dyDescent="0.25">
      <c r="BQ841" s="791"/>
      <c r="BR841" s="791"/>
      <c r="BS841" s="791"/>
      <c r="BT841" s="791"/>
    </row>
    <row r="842" spans="69:72" x14ac:dyDescent="0.25">
      <c r="BQ842" s="791"/>
      <c r="BR842" s="791"/>
      <c r="BS842" s="791"/>
      <c r="BT842" s="791"/>
    </row>
    <row r="843" spans="69:72" x14ac:dyDescent="0.25">
      <c r="BQ843" s="791"/>
      <c r="BR843" s="791"/>
      <c r="BS843" s="791"/>
      <c r="BT843" s="791"/>
    </row>
    <row r="844" spans="69:72" x14ac:dyDescent="0.25">
      <c r="BQ844" s="791"/>
      <c r="BR844" s="791"/>
      <c r="BS844" s="791"/>
      <c r="BT844" s="791"/>
    </row>
    <row r="845" spans="69:72" x14ac:dyDescent="0.25">
      <c r="BQ845" s="791"/>
      <c r="BR845" s="791"/>
      <c r="BS845" s="791"/>
      <c r="BT845" s="791"/>
    </row>
    <row r="846" spans="69:72" x14ac:dyDescent="0.25">
      <c r="BQ846" s="791"/>
      <c r="BR846" s="791"/>
      <c r="BS846" s="791"/>
      <c r="BT846" s="791"/>
    </row>
    <row r="847" spans="69:72" x14ac:dyDescent="0.25">
      <c r="BQ847" s="791"/>
      <c r="BR847" s="791"/>
      <c r="BS847" s="791"/>
      <c r="BT847" s="791"/>
    </row>
    <row r="848" spans="69:72" x14ac:dyDescent="0.25">
      <c r="BQ848" s="791"/>
      <c r="BR848" s="791"/>
      <c r="BS848" s="791"/>
      <c r="BT848" s="791"/>
    </row>
    <row r="849" spans="69:72" x14ac:dyDescent="0.25">
      <c r="BQ849" s="791"/>
      <c r="BR849" s="791"/>
      <c r="BS849" s="791"/>
      <c r="BT849" s="791"/>
    </row>
    <row r="850" spans="69:72" x14ac:dyDescent="0.25">
      <c r="BQ850" s="791"/>
      <c r="BR850" s="791"/>
      <c r="BS850" s="791"/>
      <c r="BT850" s="791"/>
    </row>
    <row r="851" spans="69:72" x14ac:dyDescent="0.25">
      <c r="BQ851" s="791"/>
      <c r="BR851" s="791"/>
      <c r="BS851" s="791"/>
      <c r="BT851" s="791"/>
    </row>
    <row r="852" spans="69:72" x14ac:dyDescent="0.25">
      <c r="BQ852" s="791"/>
      <c r="BR852" s="791"/>
      <c r="BS852" s="791"/>
      <c r="BT852" s="791"/>
    </row>
    <row r="853" spans="69:72" x14ac:dyDescent="0.25">
      <c r="BQ853" s="791"/>
      <c r="BR853" s="791"/>
      <c r="BS853" s="791"/>
      <c r="BT853" s="791"/>
    </row>
    <row r="854" spans="69:72" x14ac:dyDescent="0.25">
      <c r="BQ854" s="791"/>
      <c r="BR854" s="791"/>
      <c r="BS854" s="791"/>
      <c r="BT854" s="791"/>
    </row>
    <row r="855" spans="69:72" x14ac:dyDescent="0.25">
      <c r="BQ855" s="791"/>
      <c r="BR855" s="791"/>
      <c r="BS855" s="791"/>
      <c r="BT855" s="791"/>
    </row>
    <row r="856" spans="69:72" x14ac:dyDescent="0.25">
      <c r="BQ856" s="791"/>
      <c r="BR856" s="791"/>
      <c r="BS856" s="791"/>
      <c r="BT856" s="791"/>
    </row>
    <row r="857" spans="69:72" x14ac:dyDescent="0.25">
      <c r="BQ857" s="791"/>
      <c r="BR857" s="791"/>
      <c r="BS857" s="791"/>
      <c r="BT857" s="791"/>
    </row>
    <row r="858" spans="69:72" x14ac:dyDescent="0.25">
      <c r="BQ858" s="791"/>
      <c r="BR858" s="791"/>
      <c r="BS858" s="791"/>
      <c r="BT858" s="791"/>
    </row>
    <row r="859" spans="69:72" x14ac:dyDescent="0.25">
      <c r="BQ859" s="791"/>
      <c r="BR859" s="791"/>
      <c r="BS859" s="791"/>
      <c r="BT859" s="791"/>
    </row>
    <row r="860" spans="69:72" x14ac:dyDescent="0.25">
      <c r="BQ860" s="791"/>
      <c r="BR860" s="791"/>
      <c r="BS860" s="791"/>
      <c r="BT860" s="791"/>
    </row>
    <row r="861" spans="69:72" x14ac:dyDescent="0.25">
      <c r="BQ861" s="791"/>
      <c r="BR861" s="791"/>
      <c r="BS861" s="791"/>
      <c r="BT861" s="791"/>
    </row>
    <row r="862" spans="69:72" x14ac:dyDescent="0.25">
      <c r="BQ862" s="791"/>
      <c r="BR862" s="791"/>
      <c r="BS862" s="791"/>
      <c r="BT862" s="791"/>
    </row>
    <row r="863" spans="69:72" x14ac:dyDescent="0.25">
      <c r="BQ863" s="791"/>
      <c r="BR863" s="791"/>
      <c r="BS863" s="791"/>
      <c r="BT863" s="791"/>
    </row>
    <row r="864" spans="69:72" x14ac:dyDescent="0.25">
      <c r="BQ864" s="791"/>
      <c r="BR864" s="791"/>
      <c r="BS864" s="791"/>
      <c r="BT864" s="791"/>
    </row>
    <row r="865" spans="69:72" x14ac:dyDescent="0.25">
      <c r="BQ865" s="791"/>
      <c r="BR865" s="791"/>
      <c r="BS865" s="791"/>
      <c r="BT865" s="791"/>
    </row>
    <row r="866" spans="69:72" x14ac:dyDescent="0.25">
      <c r="BQ866" s="791"/>
      <c r="BR866" s="791"/>
      <c r="BS866" s="791"/>
      <c r="BT866" s="791"/>
    </row>
    <row r="867" spans="69:72" x14ac:dyDescent="0.25">
      <c r="BQ867" s="791"/>
      <c r="BR867" s="791"/>
      <c r="BS867" s="791"/>
      <c r="BT867" s="791"/>
    </row>
    <row r="868" spans="69:72" x14ac:dyDescent="0.25">
      <c r="BQ868" s="791"/>
      <c r="BR868" s="791"/>
      <c r="BS868" s="791"/>
      <c r="BT868" s="791"/>
    </row>
    <row r="869" spans="69:72" x14ac:dyDescent="0.25">
      <c r="BQ869" s="791"/>
      <c r="BR869" s="791"/>
      <c r="BS869" s="791"/>
      <c r="BT869" s="791"/>
    </row>
    <row r="870" spans="69:72" x14ac:dyDescent="0.25">
      <c r="BQ870" s="791"/>
      <c r="BR870" s="791"/>
      <c r="BS870" s="791"/>
      <c r="BT870" s="791"/>
    </row>
    <row r="871" spans="69:72" x14ac:dyDescent="0.25">
      <c r="BQ871" s="791"/>
      <c r="BR871" s="791"/>
      <c r="BS871" s="791"/>
      <c r="BT871" s="791"/>
    </row>
    <row r="872" spans="69:72" x14ac:dyDescent="0.25">
      <c r="BQ872" s="791"/>
      <c r="BR872" s="791"/>
      <c r="BS872" s="791"/>
      <c r="BT872" s="791"/>
    </row>
    <row r="873" spans="69:72" x14ac:dyDescent="0.25">
      <c r="BQ873" s="791"/>
      <c r="BR873" s="791"/>
      <c r="BS873" s="791"/>
      <c r="BT873" s="791"/>
    </row>
    <row r="874" spans="69:72" x14ac:dyDescent="0.25">
      <c r="BQ874" s="791"/>
      <c r="BR874" s="791"/>
      <c r="BS874" s="791"/>
      <c r="BT874" s="791"/>
    </row>
    <row r="875" spans="69:72" x14ac:dyDescent="0.25">
      <c r="BQ875" s="791"/>
      <c r="BR875" s="791"/>
      <c r="BS875" s="791"/>
      <c r="BT875" s="791"/>
    </row>
    <row r="876" spans="69:72" x14ac:dyDescent="0.25">
      <c r="BQ876" s="791"/>
      <c r="BR876" s="791"/>
      <c r="BS876" s="791"/>
      <c r="BT876" s="791"/>
    </row>
    <row r="877" spans="69:72" x14ac:dyDescent="0.25">
      <c r="BQ877" s="791"/>
      <c r="BR877" s="791"/>
      <c r="BS877" s="791"/>
      <c r="BT877" s="791"/>
    </row>
    <row r="878" spans="69:72" x14ac:dyDescent="0.25">
      <c r="BQ878" s="791"/>
      <c r="BR878" s="791"/>
      <c r="BS878" s="791"/>
      <c r="BT878" s="791"/>
    </row>
    <row r="879" spans="69:72" x14ac:dyDescent="0.25">
      <c r="BQ879" s="791"/>
      <c r="BR879" s="791"/>
      <c r="BS879" s="791"/>
      <c r="BT879" s="791"/>
    </row>
    <row r="880" spans="69:72" x14ac:dyDescent="0.25">
      <c r="BQ880" s="791"/>
      <c r="BR880" s="791"/>
      <c r="BS880" s="791"/>
      <c r="BT880" s="791"/>
    </row>
    <row r="881" spans="69:72" x14ac:dyDescent="0.25">
      <c r="BQ881" s="791"/>
      <c r="BR881" s="791"/>
      <c r="BS881" s="791"/>
      <c r="BT881" s="791"/>
    </row>
    <row r="882" spans="69:72" x14ac:dyDescent="0.25">
      <c r="BQ882" s="791"/>
      <c r="BR882" s="791"/>
      <c r="BS882" s="791"/>
      <c r="BT882" s="791"/>
    </row>
    <row r="883" spans="69:72" x14ac:dyDescent="0.25">
      <c r="BQ883" s="791"/>
      <c r="BR883" s="791"/>
      <c r="BS883" s="791"/>
      <c r="BT883" s="791"/>
    </row>
    <row r="884" spans="69:72" x14ac:dyDescent="0.25">
      <c r="BQ884" s="791"/>
      <c r="BR884" s="791"/>
      <c r="BS884" s="791"/>
      <c r="BT884" s="791"/>
    </row>
    <row r="885" spans="69:72" x14ac:dyDescent="0.25">
      <c r="BQ885" s="791"/>
      <c r="BR885" s="791"/>
      <c r="BS885" s="791"/>
      <c r="BT885" s="791"/>
    </row>
    <row r="886" spans="69:72" x14ac:dyDescent="0.25">
      <c r="BQ886" s="791"/>
      <c r="BR886" s="791"/>
      <c r="BS886" s="791"/>
      <c r="BT886" s="791"/>
    </row>
    <row r="887" spans="69:72" x14ac:dyDescent="0.25">
      <c r="BQ887" s="791"/>
      <c r="BR887" s="791"/>
      <c r="BS887" s="791"/>
      <c r="BT887" s="791"/>
    </row>
    <row r="888" spans="69:72" x14ac:dyDescent="0.25">
      <c r="BQ888" s="791"/>
      <c r="BR888" s="791"/>
      <c r="BS888" s="791"/>
      <c r="BT888" s="791"/>
    </row>
    <row r="889" spans="69:72" x14ac:dyDescent="0.25">
      <c r="BQ889" s="791"/>
      <c r="BR889" s="791"/>
      <c r="BS889" s="791"/>
      <c r="BT889" s="791"/>
    </row>
    <row r="890" spans="69:72" x14ac:dyDescent="0.25">
      <c r="BQ890" s="791"/>
      <c r="BR890" s="791"/>
      <c r="BS890" s="791"/>
      <c r="BT890" s="791"/>
    </row>
    <row r="891" spans="69:72" x14ac:dyDescent="0.25">
      <c r="BQ891" s="791"/>
      <c r="BR891" s="791"/>
      <c r="BS891" s="791"/>
      <c r="BT891" s="791"/>
    </row>
    <row r="892" spans="69:72" x14ac:dyDescent="0.25">
      <c r="BQ892" s="791"/>
      <c r="BR892" s="791"/>
      <c r="BS892" s="791"/>
      <c r="BT892" s="791"/>
    </row>
    <row r="893" spans="69:72" x14ac:dyDescent="0.25">
      <c r="BQ893" s="791"/>
      <c r="BR893" s="791"/>
      <c r="BS893" s="791"/>
      <c r="BT893" s="791"/>
    </row>
    <row r="894" spans="69:72" x14ac:dyDescent="0.25">
      <c r="BQ894" s="791"/>
      <c r="BR894" s="791"/>
      <c r="BS894" s="791"/>
      <c r="BT894" s="791"/>
    </row>
    <row r="895" spans="69:72" x14ac:dyDescent="0.25">
      <c r="BQ895" s="791"/>
      <c r="BR895" s="791"/>
      <c r="BS895" s="791"/>
      <c r="BT895" s="791"/>
    </row>
    <row r="896" spans="69:72" x14ac:dyDescent="0.25">
      <c r="BQ896" s="791"/>
      <c r="BR896" s="791"/>
      <c r="BS896" s="791"/>
      <c r="BT896" s="791"/>
    </row>
    <row r="897" spans="69:72" x14ac:dyDescent="0.25">
      <c r="BQ897" s="791"/>
      <c r="BR897" s="791"/>
      <c r="BS897" s="791"/>
      <c r="BT897" s="791"/>
    </row>
    <row r="898" spans="69:72" x14ac:dyDescent="0.25">
      <c r="BQ898" s="791"/>
      <c r="BR898" s="791"/>
      <c r="BS898" s="791"/>
      <c r="BT898" s="791"/>
    </row>
    <row r="899" spans="69:72" x14ac:dyDescent="0.25">
      <c r="BQ899" s="791"/>
      <c r="BR899" s="791"/>
      <c r="BS899" s="791"/>
      <c r="BT899" s="791"/>
    </row>
    <row r="900" spans="69:72" x14ac:dyDescent="0.25">
      <c r="BQ900" s="791"/>
      <c r="BR900" s="791"/>
      <c r="BS900" s="791"/>
      <c r="BT900" s="791"/>
    </row>
    <row r="901" spans="69:72" x14ac:dyDescent="0.25">
      <c r="BQ901" s="791"/>
      <c r="BR901" s="791"/>
      <c r="BS901" s="791"/>
      <c r="BT901" s="791"/>
    </row>
    <row r="902" spans="69:72" x14ac:dyDescent="0.25">
      <c r="BQ902" s="791"/>
      <c r="BR902" s="791"/>
      <c r="BS902" s="791"/>
      <c r="BT902" s="791"/>
    </row>
    <row r="903" spans="69:72" x14ac:dyDescent="0.25">
      <c r="BQ903" s="791"/>
      <c r="BR903" s="791"/>
      <c r="BS903" s="791"/>
      <c r="BT903" s="791"/>
    </row>
    <row r="904" spans="69:72" x14ac:dyDescent="0.25">
      <c r="BQ904" s="791"/>
      <c r="BR904" s="791"/>
      <c r="BS904" s="791"/>
      <c r="BT904" s="791"/>
    </row>
    <row r="905" spans="69:72" x14ac:dyDescent="0.25">
      <c r="BQ905" s="791"/>
      <c r="BR905" s="791"/>
      <c r="BS905" s="791"/>
      <c r="BT905" s="791"/>
    </row>
    <row r="906" spans="69:72" x14ac:dyDescent="0.25">
      <c r="BQ906" s="791"/>
      <c r="BR906" s="791"/>
      <c r="BS906" s="791"/>
      <c r="BT906" s="791"/>
    </row>
    <row r="907" spans="69:72" x14ac:dyDescent="0.25">
      <c r="BQ907" s="791"/>
      <c r="BR907" s="791"/>
      <c r="BS907" s="791"/>
      <c r="BT907" s="791"/>
    </row>
    <row r="908" spans="69:72" x14ac:dyDescent="0.25">
      <c r="BQ908" s="791"/>
      <c r="BR908" s="791"/>
      <c r="BS908" s="791"/>
      <c r="BT908" s="791"/>
    </row>
    <row r="909" spans="69:72" x14ac:dyDescent="0.25">
      <c r="BQ909" s="791"/>
      <c r="BR909" s="791"/>
      <c r="BS909" s="791"/>
      <c r="BT909" s="791"/>
    </row>
    <row r="910" spans="69:72" x14ac:dyDescent="0.25">
      <c r="BQ910" s="791"/>
      <c r="BR910" s="791"/>
      <c r="BS910" s="791"/>
      <c r="BT910" s="791"/>
    </row>
    <row r="911" spans="69:72" x14ac:dyDescent="0.25">
      <c r="BQ911" s="791"/>
      <c r="BR911" s="791"/>
      <c r="BS911" s="791"/>
      <c r="BT911" s="791"/>
    </row>
    <row r="912" spans="69:72" x14ac:dyDescent="0.25">
      <c r="BQ912" s="791"/>
      <c r="BR912" s="791"/>
      <c r="BS912" s="791"/>
      <c r="BT912" s="791"/>
    </row>
    <row r="913" spans="69:72" x14ac:dyDescent="0.25">
      <c r="BQ913" s="791"/>
      <c r="BR913" s="791"/>
      <c r="BS913" s="791"/>
      <c r="BT913" s="791"/>
    </row>
    <row r="914" spans="69:72" x14ac:dyDescent="0.25">
      <c r="BQ914" s="791"/>
      <c r="BR914" s="791"/>
      <c r="BS914" s="791"/>
      <c r="BT914" s="791"/>
    </row>
    <row r="915" spans="69:72" x14ac:dyDescent="0.25">
      <c r="BQ915" s="791"/>
      <c r="BR915" s="791"/>
      <c r="BS915" s="791"/>
      <c r="BT915" s="791"/>
    </row>
    <row r="916" spans="69:72" x14ac:dyDescent="0.25">
      <c r="BQ916" s="791"/>
      <c r="BR916" s="791"/>
      <c r="BS916" s="791"/>
      <c r="BT916" s="791"/>
    </row>
    <row r="917" spans="69:72" x14ac:dyDescent="0.25">
      <c r="BQ917" s="791"/>
      <c r="BR917" s="791"/>
      <c r="BS917" s="791"/>
      <c r="BT917" s="791"/>
    </row>
    <row r="918" spans="69:72" x14ac:dyDescent="0.25">
      <c r="BQ918" s="791"/>
      <c r="BR918" s="791"/>
      <c r="BS918" s="791"/>
      <c r="BT918" s="791"/>
    </row>
    <row r="919" spans="69:72" x14ac:dyDescent="0.25">
      <c r="BQ919" s="791"/>
      <c r="BR919" s="791"/>
      <c r="BS919" s="791"/>
      <c r="BT919" s="791"/>
    </row>
    <row r="920" spans="69:72" x14ac:dyDescent="0.25">
      <c r="BQ920" s="791"/>
      <c r="BR920" s="791"/>
      <c r="BS920" s="791"/>
      <c r="BT920" s="791"/>
    </row>
    <row r="921" spans="69:72" x14ac:dyDescent="0.25">
      <c r="BQ921" s="791"/>
      <c r="BR921" s="791"/>
      <c r="BS921" s="791"/>
      <c r="BT921" s="791"/>
    </row>
    <row r="922" spans="69:72" x14ac:dyDescent="0.25">
      <c r="BQ922" s="791"/>
      <c r="BR922" s="791"/>
      <c r="BS922" s="791"/>
      <c r="BT922" s="791"/>
    </row>
    <row r="923" spans="69:72" x14ac:dyDescent="0.25">
      <c r="BQ923" s="791"/>
      <c r="BR923" s="791"/>
      <c r="BS923" s="791"/>
      <c r="BT923" s="791"/>
    </row>
    <row r="924" spans="69:72" x14ac:dyDescent="0.25">
      <c r="BQ924" s="791"/>
      <c r="BR924" s="791"/>
      <c r="BS924" s="791"/>
      <c r="BT924" s="791"/>
    </row>
    <row r="925" spans="69:72" x14ac:dyDescent="0.25">
      <c r="BQ925" s="791"/>
      <c r="BR925" s="791"/>
      <c r="BS925" s="791"/>
      <c r="BT925" s="791"/>
    </row>
    <row r="926" spans="69:72" x14ac:dyDescent="0.25">
      <c r="BQ926" s="791"/>
      <c r="BR926" s="791"/>
      <c r="BS926" s="791"/>
      <c r="BT926" s="791"/>
    </row>
    <row r="927" spans="69:72" x14ac:dyDescent="0.25">
      <c r="BQ927" s="791"/>
      <c r="BR927" s="791"/>
      <c r="BS927" s="791"/>
      <c r="BT927" s="791"/>
    </row>
    <row r="928" spans="69:72" x14ac:dyDescent="0.25">
      <c r="BQ928" s="791"/>
      <c r="BR928" s="791"/>
      <c r="BS928" s="791"/>
      <c r="BT928" s="791"/>
    </row>
    <row r="929" spans="69:72" x14ac:dyDescent="0.25">
      <c r="BQ929" s="791"/>
      <c r="BR929" s="791"/>
      <c r="BS929" s="791"/>
      <c r="BT929" s="791"/>
    </row>
    <row r="930" spans="69:72" x14ac:dyDescent="0.25">
      <c r="BQ930" s="791"/>
      <c r="BR930" s="791"/>
      <c r="BS930" s="791"/>
      <c r="BT930" s="791"/>
    </row>
    <row r="931" spans="69:72" x14ac:dyDescent="0.25">
      <c r="BQ931" s="791"/>
      <c r="BR931" s="791"/>
      <c r="BS931" s="791"/>
      <c r="BT931" s="791"/>
    </row>
    <row r="932" spans="69:72" x14ac:dyDescent="0.25">
      <c r="BQ932" s="791"/>
      <c r="BR932" s="791"/>
      <c r="BS932" s="791"/>
      <c r="BT932" s="791"/>
    </row>
    <row r="933" spans="69:72" x14ac:dyDescent="0.25">
      <c r="BQ933" s="791"/>
      <c r="BR933" s="791"/>
      <c r="BS933" s="791"/>
      <c r="BT933" s="791"/>
    </row>
    <row r="934" spans="69:72" x14ac:dyDescent="0.25">
      <c r="BQ934" s="791"/>
      <c r="BR934" s="791"/>
      <c r="BS934" s="791"/>
      <c r="BT934" s="791"/>
    </row>
    <row r="935" spans="69:72" x14ac:dyDescent="0.25">
      <c r="BQ935" s="791"/>
      <c r="BR935" s="791"/>
      <c r="BS935" s="791"/>
      <c r="BT935" s="791"/>
    </row>
    <row r="936" spans="69:72" x14ac:dyDescent="0.25">
      <c r="BQ936" s="791"/>
      <c r="BR936" s="791"/>
      <c r="BS936" s="791"/>
      <c r="BT936" s="791"/>
    </row>
    <row r="937" spans="69:72" x14ac:dyDescent="0.25">
      <c r="BQ937" s="791"/>
      <c r="BR937" s="791"/>
      <c r="BS937" s="791"/>
      <c r="BT937" s="791"/>
    </row>
    <row r="938" spans="69:72" x14ac:dyDescent="0.25">
      <c r="BQ938" s="791"/>
      <c r="BR938" s="791"/>
      <c r="BS938" s="791"/>
      <c r="BT938" s="791"/>
    </row>
    <row r="939" spans="69:72" x14ac:dyDescent="0.25">
      <c r="BQ939" s="791"/>
      <c r="BR939" s="791"/>
      <c r="BS939" s="791"/>
      <c r="BT939" s="791"/>
    </row>
    <row r="940" spans="69:72" x14ac:dyDescent="0.25">
      <c r="BQ940" s="791"/>
      <c r="BR940" s="791"/>
      <c r="BS940" s="791"/>
      <c r="BT940" s="791"/>
    </row>
    <row r="941" spans="69:72" x14ac:dyDescent="0.25">
      <c r="BQ941" s="791"/>
      <c r="BR941" s="791"/>
      <c r="BS941" s="791"/>
      <c r="BT941" s="791"/>
    </row>
    <row r="942" spans="69:72" x14ac:dyDescent="0.25">
      <c r="BQ942" s="791"/>
      <c r="BR942" s="791"/>
      <c r="BS942" s="791"/>
      <c r="BT942" s="791"/>
    </row>
    <row r="943" spans="69:72" x14ac:dyDescent="0.25">
      <c r="BQ943" s="791"/>
      <c r="BR943" s="791"/>
      <c r="BS943" s="791"/>
      <c r="BT943" s="791"/>
    </row>
    <row r="944" spans="69:72" x14ac:dyDescent="0.25">
      <c r="BQ944" s="791"/>
      <c r="BR944" s="791"/>
      <c r="BS944" s="791"/>
      <c r="BT944" s="791"/>
    </row>
    <row r="945" spans="69:72" x14ac:dyDescent="0.25">
      <c r="BQ945" s="791"/>
      <c r="BR945" s="791"/>
      <c r="BS945" s="791"/>
      <c r="BT945" s="791"/>
    </row>
    <row r="946" spans="69:72" x14ac:dyDescent="0.25">
      <c r="BQ946" s="791"/>
      <c r="BR946" s="791"/>
      <c r="BS946" s="791"/>
      <c r="BT946" s="791"/>
    </row>
    <row r="947" spans="69:72" x14ac:dyDescent="0.25">
      <c r="BQ947" s="791"/>
      <c r="BR947" s="791"/>
      <c r="BS947" s="791"/>
      <c r="BT947" s="791"/>
    </row>
    <row r="948" spans="69:72" x14ac:dyDescent="0.25">
      <c r="BQ948" s="791"/>
      <c r="BR948" s="791"/>
      <c r="BS948" s="791"/>
      <c r="BT948" s="791"/>
    </row>
    <row r="949" spans="69:72" x14ac:dyDescent="0.25">
      <c r="BQ949" s="791"/>
      <c r="BR949" s="791"/>
      <c r="BS949" s="791"/>
      <c r="BT949" s="791"/>
    </row>
    <row r="950" spans="69:72" x14ac:dyDescent="0.25">
      <c r="BQ950" s="791"/>
      <c r="BR950" s="791"/>
      <c r="BS950" s="791"/>
      <c r="BT950" s="791"/>
    </row>
    <row r="951" spans="69:72" x14ac:dyDescent="0.25">
      <c r="BQ951" s="791"/>
      <c r="BR951" s="791"/>
      <c r="BS951" s="791"/>
      <c r="BT951" s="791"/>
    </row>
    <row r="952" spans="69:72" x14ac:dyDescent="0.25">
      <c r="BQ952" s="791"/>
      <c r="BR952" s="791"/>
      <c r="BS952" s="791"/>
      <c r="BT952" s="791"/>
    </row>
    <row r="953" spans="69:72" x14ac:dyDescent="0.25">
      <c r="BQ953" s="791"/>
      <c r="BR953" s="791"/>
      <c r="BS953" s="791"/>
      <c r="BT953" s="791"/>
    </row>
    <row r="954" spans="69:72" x14ac:dyDescent="0.25">
      <c r="BQ954" s="791"/>
      <c r="BR954" s="791"/>
      <c r="BS954" s="791"/>
      <c r="BT954" s="791"/>
    </row>
    <row r="955" spans="69:72" x14ac:dyDescent="0.25">
      <c r="BQ955" s="791"/>
      <c r="BR955" s="791"/>
      <c r="BS955" s="791"/>
      <c r="BT955" s="791"/>
    </row>
    <row r="956" spans="69:72" x14ac:dyDescent="0.25">
      <c r="BQ956" s="791"/>
      <c r="BR956" s="791"/>
      <c r="BS956" s="791"/>
      <c r="BT956" s="791"/>
    </row>
    <row r="957" spans="69:72" x14ac:dyDescent="0.25">
      <c r="BQ957" s="791"/>
      <c r="BR957" s="791"/>
      <c r="BS957" s="791"/>
      <c r="BT957" s="791"/>
    </row>
    <row r="958" spans="69:72" x14ac:dyDescent="0.25">
      <c r="BQ958" s="791"/>
      <c r="BR958" s="791"/>
      <c r="BS958" s="791"/>
      <c r="BT958" s="791"/>
    </row>
    <row r="959" spans="69:72" x14ac:dyDescent="0.25">
      <c r="BQ959" s="791"/>
      <c r="BR959" s="791"/>
      <c r="BS959" s="791"/>
      <c r="BT959" s="791"/>
    </row>
    <row r="960" spans="69:72" x14ac:dyDescent="0.25">
      <c r="BQ960" s="791"/>
      <c r="BR960" s="791"/>
      <c r="BS960" s="791"/>
      <c r="BT960" s="791"/>
    </row>
    <row r="961" spans="69:72" x14ac:dyDescent="0.25">
      <c r="BQ961" s="791"/>
      <c r="BR961" s="791"/>
      <c r="BS961" s="791"/>
      <c r="BT961" s="791"/>
    </row>
    <row r="962" spans="69:72" x14ac:dyDescent="0.25">
      <c r="BQ962" s="791"/>
      <c r="BR962" s="791"/>
      <c r="BS962" s="791"/>
      <c r="BT962" s="791"/>
    </row>
    <row r="963" spans="69:72" x14ac:dyDescent="0.25">
      <c r="BQ963" s="791"/>
      <c r="BR963" s="791"/>
      <c r="BS963" s="791"/>
      <c r="BT963" s="791"/>
    </row>
    <row r="964" spans="69:72" x14ac:dyDescent="0.25">
      <c r="BQ964" s="791"/>
      <c r="BR964" s="791"/>
      <c r="BS964" s="791"/>
      <c r="BT964" s="791"/>
    </row>
    <row r="965" spans="69:72" x14ac:dyDescent="0.25">
      <c r="BQ965" s="791"/>
      <c r="BR965" s="791"/>
      <c r="BS965" s="791"/>
      <c r="BT965" s="791"/>
    </row>
    <row r="966" spans="69:72" x14ac:dyDescent="0.25">
      <c r="BQ966" s="791"/>
      <c r="BR966" s="791"/>
      <c r="BS966" s="791"/>
      <c r="BT966" s="791"/>
    </row>
    <row r="967" spans="69:72" x14ac:dyDescent="0.25">
      <c r="BQ967" s="791"/>
      <c r="BR967" s="791"/>
      <c r="BS967" s="791"/>
      <c r="BT967" s="791"/>
    </row>
    <row r="968" spans="69:72" x14ac:dyDescent="0.25">
      <c r="BQ968" s="791"/>
      <c r="BR968" s="791"/>
      <c r="BS968" s="791"/>
      <c r="BT968" s="791"/>
    </row>
    <row r="969" spans="69:72" x14ac:dyDescent="0.25">
      <c r="BQ969" s="791"/>
      <c r="BR969" s="791"/>
      <c r="BS969" s="791"/>
      <c r="BT969" s="791"/>
    </row>
    <row r="970" spans="69:72" x14ac:dyDescent="0.25">
      <c r="BQ970" s="791"/>
      <c r="BR970" s="791"/>
      <c r="BS970" s="791"/>
      <c r="BT970" s="791"/>
    </row>
    <row r="971" spans="69:72" x14ac:dyDescent="0.25">
      <c r="BQ971" s="791"/>
      <c r="BR971" s="791"/>
      <c r="BS971" s="791"/>
      <c r="BT971" s="791"/>
    </row>
    <row r="972" spans="69:72" x14ac:dyDescent="0.25">
      <c r="BQ972" s="791"/>
      <c r="BR972" s="791"/>
      <c r="BS972" s="791"/>
      <c r="BT972" s="791"/>
    </row>
    <row r="973" spans="69:72" x14ac:dyDescent="0.25">
      <c r="BQ973" s="791"/>
      <c r="BR973" s="791"/>
      <c r="BS973" s="791"/>
      <c r="BT973" s="791"/>
    </row>
    <row r="974" spans="69:72" x14ac:dyDescent="0.25">
      <c r="BQ974" s="791"/>
      <c r="BR974" s="791"/>
      <c r="BS974" s="791"/>
      <c r="BT974" s="791"/>
    </row>
    <row r="975" spans="69:72" x14ac:dyDescent="0.25">
      <c r="BQ975" s="791"/>
      <c r="BR975" s="791"/>
      <c r="BS975" s="791"/>
      <c r="BT975" s="791"/>
    </row>
    <row r="976" spans="69:72" x14ac:dyDescent="0.25">
      <c r="BQ976" s="791"/>
      <c r="BR976" s="791"/>
      <c r="BS976" s="791"/>
      <c r="BT976" s="791"/>
    </row>
    <row r="977" spans="69:72" x14ac:dyDescent="0.25">
      <c r="BQ977" s="791"/>
      <c r="BR977" s="791"/>
      <c r="BS977" s="791"/>
      <c r="BT977" s="791"/>
    </row>
    <row r="978" spans="69:72" x14ac:dyDescent="0.25">
      <c r="BQ978" s="791"/>
      <c r="BR978" s="791"/>
      <c r="BS978" s="791"/>
      <c r="BT978" s="791"/>
    </row>
    <row r="979" spans="69:72" x14ac:dyDescent="0.25">
      <c r="BQ979" s="791"/>
      <c r="BR979" s="791"/>
      <c r="BS979" s="791"/>
      <c r="BT979" s="791"/>
    </row>
    <row r="980" spans="69:72" x14ac:dyDescent="0.25">
      <c r="BQ980" s="791"/>
      <c r="BR980" s="791"/>
      <c r="BS980" s="791"/>
      <c r="BT980" s="791"/>
    </row>
    <row r="981" spans="69:72" x14ac:dyDescent="0.25">
      <c r="BQ981" s="791"/>
      <c r="BR981" s="791"/>
      <c r="BS981" s="791"/>
      <c r="BT981" s="791"/>
    </row>
    <row r="982" spans="69:72" x14ac:dyDescent="0.25">
      <c r="BQ982" s="791"/>
      <c r="BR982" s="791"/>
      <c r="BS982" s="791"/>
      <c r="BT982" s="791"/>
    </row>
    <row r="983" spans="69:72" x14ac:dyDescent="0.25">
      <c r="BQ983" s="791"/>
      <c r="BR983" s="791"/>
      <c r="BS983" s="791"/>
      <c r="BT983" s="791"/>
    </row>
    <row r="984" spans="69:72" x14ac:dyDescent="0.25">
      <c r="BQ984" s="791"/>
      <c r="BR984" s="791"/>
      <c r="BS984" s="791"/>
      <c r="BT984" s="791"/>
    </row>
    <row r="985" spans="69:72" x14ac:dyDescent="0.25">
      <c r="BQ985" s="791"/>
      <c r="BR985" s="791"/>
      <c r="BS985" s="791"/>
      <c r="BT985" s="791"/>
    </row>
    <row r="986" spans="69:72" x14ac:dyDescent="0.25">
      <c r="BQ986" s="791"/>
      <c r="BR986" s="791"/>
      <c r="BS986" s="791"/>
      <c r="BT986" s="791"/>
    </row>
    <row r="987" spans="69:72" x14ac:dyDescent="0.25">
      <c r="BQ987" s="791"/>
      <c r="BR987" s="791"/>
      <c r="BS987" s="791"/>
      <c r="BT987" s="791"/>
    </row>
    <row r="988" spans="69:72" x14ac:dyDescent="0.25">
      <c r="BQ988" s="791"/>
      <c r="BR988" s="791"/>
      <c r="BS988" s="791"/>
      <c r="BT988" s="791"/>
    </row>
    <row r="989" spans="69:72" x14ac:dyDescent="0.25">
      <c r="BQ989" s="791"/>
      <c r="BR989" s="791"/>
      <c r="BS989" s="791"/>
      <c r="BT989" s="791"/>
    </row>
    <row r="990" spans="69:72" x14ac:dyDescent="0.25">
      <c r="BQ990" s="791"/>
      <c r="BR990" s="791"/>
      <c r="BS990" s="791"/>
      <c r="BT990" s="791"/>
    </row>
    <row r="991" spans="69:72" x14ac:dyDescent="0.25">
      <c r="BQ991" s="791"/>
      <c r="BR991" s="791"/>
      <c r="BS991" s="791"/>
      <c r="BT991" s="791"/>
    </row>
    <row r="992" spans="69:72" x14ac:dyDescent="0.25">
      <c r="BQ992" s="791"/>
      <c r="BR992" s="791"/>
      <c r="BS992" s="791"/>
      <c r="BT992" s="791"/>
    </row>
    <row r="993" spans="69:72" x14ac:dyDescent="0.25">
      <c r="BQ993" s="791"/>
      <c r="BR993" s="791"/>
      <c r="BS993" s="791"/>
      <c r="BT993" s="791"/>
    </row>
    <row r="994" spans="69:72" x14ac:dyDescent="0.25">
      <c r="BQ994" s="791"/>
      <c r="BR994" s="791"/>
      <c r="BS994" s="791"/>
      <c r="BT994" s="791"/>
    </row>
    <row r="995" spans="69:72" x14ac:dyDescent="0.25">
      <c r="BQ995" s="791"/>
      <c r="BR995" s="791"/>
      <c r="BS995" s="791"/>
      <c r="BT995" s="791"/>
    </row>
    <row r="996" spans="69:72" x14ac:dyDescent="0.25">
      <c r="BQ996" s="791"/>
      <c r="BR996" s="791"/>
      <c r="BS996" s="791"/>
      <c r="BT996" s="791"/>
    </row>
    <row r="997" spans="69:72" x14ac:dyDescent="0.25">
      <c r="BQ997" s="791"/>
      <c r="BR997" s="791"/>
      <c r="BS997" s="791"/>
      <c r="BT997" s="791"/>
    </row>
    <row r="998" spans="69:72" x14ac:dyDescent="0.25">
      <c r="BQ998" s="791"/>
      <c r="BR998" s="791"/>
      <c r="BS998" s="791"/>
      <c r="BT998" s="791"/>
    </row>
    <row r="999" spans="69:72" x14ac:dyDescent="0.25">
      <c r="BQ999" s="791"/>
      <c r="BR999" s="791"/>
      <c r="BS999" s="791"/>
      <c r="BT999" s="791"/>
    </row>
    <row r="1000" spans="69:72" x14ac:dyDescent="0.25">
      <c r="BQ1000" s="791"/>
      <c r="BR1000" s="791"/>
      <c r="BS1000" s="791"/>
      <c r="BT1000" s="791"/>
    </row>
    <row r="1001" spans="69:72" x14ac:dyDescent="0.25">
      <c r="BQ1001" s="791"/>
      <c r="BR1001" s="791"/>
      <c r="BS1001" s="791"/>
      <c r="BT1001" s="791"/>
    </row>
    <row r="1002" spans="69:72" x14ac:dyDescent="0.25">
      <c r="BQ1002" s="791"/>
      <c r="BR1002" s="791"/>
      <c r="BS1002" s="791"/>
      <c r="BT1002" s="791"/>
    </row>
    <row r="1003" spans="69:72" x14ac:dyDescent="0.25">
      <c r="BQ1003" s="791"/>
      <c r="BR1003" s="791"/>
      <c r="BS1003" s="791"/>
      <c r="BT1003" s="791"/>
    </row>
    <row r="1004" spans="69:72" x14ac:dyDescent="0.25">
      <c r="BQ1004" s="791"/>
      <c r="BR1004" s="791"/>
      <c r="BS1004" s="791"/>
      <c r="BT1004" s="791"/>
    </row>
    <row r="1005" spans="69:72" x14ac:dyDescent="0.25">
      <c r="BQ1005" s="791"/>
      <c r="BR1005" s="791"/>
      <c r="BS1005" s="791"/>
      <c r="BT1005" s="791"/>
    </row>
    <row r="1006" spans="69:72" x14ac:dyDescent="0.25">
      <c r="BQ1006" s="791"/>
      <c r="BR1006" s="791"/>
      <c r="BS1006" s="791"/>
      <c r="BT1006" s="791"/>
    </row>
    <row r="1007" spans="69:72" x14ac:dyDescent="0.25">
      <c r="BQ1007" s="791"/>
      <c r="BR1007" s="791"/>
      <c r="BS1007" s="791"/>
      <c r="BT1007" s="791"/>
    </row>
    <row r="1008" spans="69:72" x14ac:dyDescent="0.25">
      <c r="BQ1008" s="791"/>
      <c r="BR1008" s="791"/>
      <c r="BS1008" s="791"/>
      <c r="BT1008" s="791"/>
    </row>
    <row r="1009" spans="69:72" x14ac:dyDescent="0.25">
      <c r="BQ1009" s="791"/>
      <c r="BR1009" s="791"/>
      <c r="BS1009" s="791"/>
      <c r="BT1009" s="791"/>
    </row>
    <row r="1010" spans="69:72" x14ac:dyDescent="0.25">
      <c r="BQ1010" s="791"/>
      <c r="BR1010" s="791"/>
      <c r="BS1010" s="791"/>
      <c r="BT1010" s="791"/>
    </row>
    <row r="1011" spans="69:72" x14ac:dyDescent="0.25">
      <c r="BQ1011" s="791"/>
      <c r="BR1011" s="791"/>
      <c r="BS1011" s="791"/>
      <c r="BT1011" s="791"/>
    </row>
    <row r="1012" spans="69:72" x14ac:dyDescent="0.25">
      <c r="BQ1012" s="791"/>
      <c r="BR1012" s="791"/>
      <c r="BS1012" s="791"/>
      <c r="BT1012" s="791"/>
    </row>
    <row r="1013" spans="69:72" x14ac:dyDescent="0.25">
      <c r="BQ1013" s="791"/>
      <c r="BR1013" s="791"/>
      <c r="BS1013" s="791"/>
      <c r="BT1013" s="791"/>
    </row>
    <row r="1014" spans="69:72" x14ac:dyDescent="0.25">
      <c r="BQ1014" s="791"/>
      <c r="BR1014" s="791"/>
      <c r="BS1014" s="791"/>
      <c r="BT1014" s="791"/>
    </row>
    <row r="1015" spans="69:72" x14ac:dyDescent="0.25">
      <c r="BQ1015" s="791"/>
      <c r="BR1015" s="791"/>
      <c r="BS1015" s="791"/>
      <c r="BT1015" s="791"/>
    </row>
    <row r="1016" spans="69:72" x14ac:dyDescent="0.25">
      <c r="BQ1016" s="791"/>
      <c r="BR1016" s="791"/>
      <c r="BS1016" s="791"/>
      <c r="BT1016" s="791"/>
    </row>
    <row r="1017" spans="69:72" x14ac:dyDescent="0.25">
      <c r="BQ1017" s="791"/>
      <c r="BR1017" s="791"/>
      <c r="BS1017" s="791"/>
      <c r="BT1017" s="791"/>
    </row>
    <row r="1018" spans="69:72" x14ac:dyDescent="0.25">
      <c r="BQ1018" s="791"/>
      <c r="BR1018" s="791"/>
      <c r="BS1018" s="791"/>
      <c r="BT1018" s="791"/>
    </row>
    <row r="1019" spans="69:72" x14ac:dyDescent="0.25">
      <c r="BQ1019" s="791"/>
      <c r="BR1019" s="791"/>
      <c r="BS1019" s="791"/>
      <c r="BT1019" s="791"/>
    </row>
    <row r="1020" spans="69:72" x14ac:dyDescent="0.25">
      <c r="BQ1020" s="791"/>
      <c r="BR1020" s="791"/>
      <c r="BS1020" s="791"/>
      <c r="BT1020" s="791"/>
    </row>
    <row r="1021" spans="69:72" x14ac:dyDescent="0.25">
      <c r="BQ1021" s="791"/>
      <c r="BR1021" s="791"/>
      <c r="BS1021" s="791"/>
      <c r="BT1021" s="791"/>
    </row>
    <row r="1022" spans="69:72" x14ac:dyDescent="0.25">
      <c r="BQ1022" s="791"/>
      <c r="BR1022" s="791"/>
      <c r="BS1022" s="791"/>
      <c r="BT1022" s="791"/>
    </row>
    <row r="1023" spans="69:72" x14ac:dyDescent="0.25">
      <c r="BQ1023" s="791"/>
      <c r="BR1023" s="791"/>
      <c r="BS1023" s="791"/>
      <c r="BT1023" s="791"/>
    </row>
    <row r="1024" spans="69:72" x14ac:dyDescent="0.25">
      <c r="BQ1024" s="791"/>
      <c r="BR1024" s="791"/>
      <c r="BS1024" s="791"/>
      <c r="BT1024" s="791"/>
    </row>
    <row r="1025" spans="69:72" x14ac:dyDescent="0.25">
      <c r="BQ1025" s="791"/>
      <c r="BR1025" s="791"/>
      <c r="BS1025" s="791"/>
      <c r="BT1025" s="791"/>
    </row>
    <row r="1026" spans="69:72" x14ac:dyDescent="0.25">
      <c r="BQ1026" s="791"/>
      <c r="BR1026" s="791"/>
      <c r="BS1026" s="791"/>
      <c r="BT1026" s="791"/>
    </row>
    <row r="1027" spans="69:72" x14ac:dyDescent="0.25">
      <c r="BQ1027" s="791"/>
      <c r="BR1027" s="791"/>
      <c r="BS1027" s="791"/>
      <c r="BT1027" s="791"/>
    </row>
    <row r="1028" spans="69:72" x14ac:dyDescent="0.25">
      <c r="BQ1028" s="791"/>
      <c r="BR1028" s="791"/>
      <c r="BS1028" s="791"/>
      <c r="BT1028" s="791"/>
    </row>
    <row r="1029" spans="69:72" x14ac:dyDescent="0.25">
      <c r="BQ1029" s="791"/>
      <c r="BR1029" s="791"/>
      <c r="BS1029" s="791"/>
      <c r="BT1029" s="791"/>
    </row>
    <row r="1030" spans="69:72" x14ac:dyDescent="0.25">
      <c r="BQ1030" s="791"/>
      <c r="BR1030" s="791"/>
      <c r="BS1030" s="791"/>
      <c r="BT1030" s="791"/>
    </row>
    <row r="1031" spans="69:72" x14ac:dyDescent="0.25">
      <c r="BQ1031" s="791"/>
      <c r="BR1031" s="791"/>
      <c r="BS1031" s="791"/>
      <c r="BT1031" s="791"/>
    </row>
    <row r="1032" spans="69:72" x14ac:dyDescent="0.25">
      <c r="BQ1032" s="791"/>
      <c r="BR1032" s="791"/>
      <c r="BS1032" s="791"/>
      <c r="BT1032" s="791"/>
    </row>
    <row r="1033" spans="69:72" x14ac:dyDescent="0.25">
      <c r="BQ1033" s="791"/>
      <c r="BR1033" s="791"/>
      <c r="BS1033" s="791"/>
      <c r="BT1033" s="791"/>
    </row>
    <row r="1034" spans="69:72" x14ac:dyDescent="0.25">
      <c r="BQ1034" s="791"/>
      <c r="BR1034" s="791"/>
      <c r="BS1034" s="791"/>
      <c r="BT1034" s="791"/>
    </row>
    <row r="1035" spans="69:72" x14ac:dyDescent="0.25">
      <c r="BQ1035" s="791"/>
      <c r="BR1035" s="791"/>
      <c r="BS1035" s="791"/>
      <c r="BT1035" s="791"/>
    </row>
    <row r="1036" spans="69:72" x14ac:dyDescent="0.25">
      <c r="BQ1036" s="791"/>
      <c r="BR1036" s="791"/>
      <c r="BS1036" s="791"/>
      <c r="BT1036" s="791"/>
    </row>
    <row r="1037" spans="69:72" x14ac:dyDescent="0.25">
      <c r="BQ1037" s="791"/>
      <c r="BR1037" s="791"/>
      <c r="BS1037" s="791"/>
      <c r="BT1037" s="791"/>
    </row>
    <row r="1038" spans="69:72" x14ac:dyDescent="0.25">
      <c r="BQ1038" s="791"/>
      <c r="BR1038" s="791"/>
      <c r="BS1038" s="791"/>
      <c r="BT1038" s="791"/>
    </row>
    <row r="1039" spans="69:72" x14ac:dyDescent="0.25">
      <c r="BQ1039" s="791"/>
      <c r="BR1039" s="791"/>
      <c r="BS1039" s="791"/>
      <c r="BT1039" s="791"/>
    </row>
    <row r="1040" spans="69:72" x14ac:dyDescent="0.25">
      <c r="BQ1040" s="791"/>
      <c r="BR1040" s="791"/>
      <c r="BS1040" s="791"/>
      <c r="BT1040" s="791"/>
    </row>
    <row r="1041" spans="69:72" x14ac:dyDescent="0.25">
      <c r="BQ1041" s="791"/>
      <c r="BR1041" s="791"/>
      <c r="BS1041" s="791"/>
      <c r="BT1041" s="791"/>
    </row>
    <row r="1042" spans="69:72" x14ac:dyDescent="0.25">
      <c r="BQ1042" s="791"/>
      <c r="BR1042" s="791"/>
      <c r="BS1042" s="791"/>
      <c r="BT1042" s="791"/>
    </row>
    <row r="1043" spans="69:72" x14ac:dyDescent="0.25">
      <c r="BQ1043" s="791"/>
      <c r="BR1043" s="791"/>
      <c r="BS1043" s="791"/>
      <c r="BT1043" s="791"/>
    </row>
    <row r="1044" spans="69:72" x14ac:dyDescent="0.25">
      <c r="BQ1044" s="791"/>
      <c r="BR1044" s="791"/>
      <c r="BS1044" s="791"/>
      <c r="BT1044" s="791"/>
    </row>
    <row r="1045" spans="69:72" x14ac:dyDescent="0.25">
      <c r="BQ1045" s="791"/>
      <c r="BR1045" s="791"/>
      <c r="BS1045" s="791"/>
      <c r="BT1045" s="791"/>
    </row>
    <row r="1046" spans="69:72" x14ac:dyDescent="0.25">
      <c r="BQ1046" s="791"/>
      <c r="BR1046" s="791"/>
      <c r="BS1046" s="791"/>
      <c r="BT1046" s="791"/>
    </row>
    <row r="1047" spans="69:72" x14ac:dyDescent="0.25">
      <c r="BQ1047" s="791"/>
      <c r="BR1047" s="791"/>
      <c r="BS1047" s="791"/>
      <c r="BT1047" s="791"/>
    </row>
    <row r="1048" spans="69:72" x14ac:dyDescent="0.25">
      <c r="BQ1048" s="791"/>
      <c r="BR1048" s="791"/>
      <c r="BS1048" s="791"/>
      <c r="BT1048" s="791"/>
    </row>
    <row r="1049" spans="69:72" x14ac:dyDescent="0.25">
      <c r="BQ1049" s="791"/>
      <c r="BR1049" s="791"/>
      <c r="BS1049" s="791"/>
      <c r="BT1049" s="791"/>
    </row>
    <row r="1050" spans="69:72" x14ac:dyDescent="0.25">
      <c r="BQ1050" s="791"/>
      <c r="BR1050" s="791"/>
      <c r="BS1050" s="791"/>
      <c r="BT1050" s="791"/>
    </row>
    <row r="1051" spans="69:72" x14ac:dyDescent="0.25">
      <c r="BQ1051" s="791"/>
      <c r="BR1051" s="791"/>
      <c r="BS1051" s="791"/>
      <c r="BT1051" s="791"/>
    </row>
    <row r="1052" spans="69:72" x14ac:dyDescent="0.25">
      <c r="BQ1052" s="791"/>
      <c r="BR1052" s="791"/>
      <c r="BS1052" s="791"/>
      <c r="BT1052" s="791"/>
    </row>
    <row r="1053" spans="69:72" x14ac:dyDescent="0.25">
      <c r="BQ1053" s="791"/>
      <c r="BR1053" s="791"/>
      <c r="BS1053" s="791"/>
      <c r="BT1053" s="791"/>
    </row>
    <row r="1054" spans="69:72" x14ac:dyDescent="0.25">
      <c r="BQ1054" s="791"/>
      <c r="BR1054" s="791"/>
      <c r="BS1054" s="791"/>
      <c r="BT1054" s="791"/>
    </row>
    <row r="1055" spans="69:72" x14ac:dyDescent="0.25">
      <c r="BQ1055" s="791"/>
      <c r="BR1055" s="791"/>
      <c r="BS1055" s="791"/>
      <c r="BT1055" s="791"/>
    </row>
    <row r="1056" spans="69:72" x14ac:dyDescent="0.25">
      <c r="BQ1056" s="791"/>
      <c r="BR1056" s="791"/>
      <c r="BS1056" s="791"/>
      <c r="BT1056" s="791"/>
    </row>
    <row r="1057" spans="69:72" x14ac:dyDescent="0.25">
      <c r="BQ1057" s="791"/>
      <c r="BR1057" s="791"/>
      <c r="BS1057" s="791"/>
      <c r="BT1057" s="791"/>
    </row>
    <row r="1058" spans="69:72" x14ac:dyDescent="0.25">
      <c r="BQ1058" s="791"/>
      <c r="BR1058" s="791"/>
      <c r="BS1058" s="791"/>
      <c r="BT1058" s="791"/>
    </row>
    <row r="1059" spans="69:72" x14ac:dyDescent="0.25">
      <c r="BQ1059" s="791"/>
      <c r="BR1059" s="791"/>
      <c r="BS1059" s="791"/>
      <c r="BT1059" s="791"/>
    </row>
    <row r="1060" spans="69:72" x14ac:dyDescent="0.25">
      <c r="BQ1060" s="791"/>
      <c r="BR1060" s="791"/>
      <c r="BS1060" s="791"/>
      <c r="BT1060" s="791"/>
    </row>
    <row r="1061" spans="69:72" x14ac:dyDescent="0.25">
      <c r="BQ1061" s="791"/>
      <c r="BR1061" s="791"/>
      <c r="BS1061" s="791"/>
      <c r="BT1061" s="791"/>
    </row>
    <row r="1062" spans="69:72" x14ac:dyDescent="0.25">
      <c r="BQ1062" s="791"/>
      <c r="BR1062" s="791"/>
      <c r="BS1062" s="791"/>
      <c r="BT1062" s="791"/>
    </row>
    <row r="1063" spans="69:72" x14ac:dyDescent="0.25">
      <c r="BQ1063" s="791"/>
      <c r="BR1063" s="791"/>
      <c r="BS1063" s="791"/>
      <c r="BT1063" s="791"/>
    </row>
    <row r="1064" spans="69:72" x14ac:dyDescent="0.25">
      <c r="BQ1064" s="791"/>
      <c r="BR1064" s="791"/>
      <c r="BS1064" s="791"/>
      <c r="BT1064" s="791"/>
    </row>
    <row r="1065" spans="69:72" x14ac:dyDescent="0.25">
      <c r="BQ1065" s="791"/>
      <c r="BR1065" s="791"/>
      <c r="BS1065" s="791"/>
      <c r="BT1065" s="791"/>
    </row>
    <row r="1066" spans="69:72" x14ac:dyDescent="0.25">
      <c r="BQ1066" s="791"/>
      <c r="BR1066" s="791"/>
      <c r="BS1066" s="791"/>
      <c r="BT1066" s="791"/>
    </row>
    <row r="1067" spans="69:72" x14ac:dyDescent="0.25">
      <c r="BQ1067" s="791"/>
      <c r="BR1067" s="791"/>
      <c r="BS1067" s="791"/>
      <c r="BT1067" s="791"/>
    </row>
    <row r="1068" spans="69:72" x14ac:dyDescent="0.25">
      <c r="BQ1068" s="791"/>
      <c r="BR1068" s="791"/>
      <c r="BS1068" s="791"/>
      <c r="BT1068" s="791"/>
    </row>
    <row r="1069" spans="69:72" x14ac:dyDescent="0.25">
      <c r="BQ1069" s="791"/>
      <c r="BR1069" s="791"/>
      <c r="BS1069" s="791"/>
      <c r="BT1069" s="791"/>
    </row>
    <row r="1070" spans="69:72" x14ac:dyDescent="0.25">
      <c r="BQ1070" s="791"/>
      <c r="BR1070" s="791"/>
      <c r="BS1070" s="791"/>
      <c r="BT1070" s="791"/>
    </row>
    <row r="1071" spans="69:72" x14ac:dyDescent="0.25">
      <c r="BQ1071" s="791"/>
      <c r="BR1071" s="791"/>
      <c r="BS1071" s="791"/>
      <c r="BT1071" s="791"/>
    </row>
    <row r="1072" spans="69:72" x14ac:dyDescent="0.25">
      <c r="BQ1072" s="791"/>
      <c r="BR1072" s="791"/>
      <c r="BS1072" s="791"/>
      <c r="BT1072" s="791"/>
    </row>
    <row r="1073" spans="69:72" x14ac:dyDescent="0.25">
      <c r="BQ1073" s="791"/>
      <c r="BR1073" s="791"/>
      <c r="BS1073" s="791"/>
      <c r="BT1073" s="791"/>
    </row>
    <row r="1074" spans="69:72" x14ac:dyDescent="0.25">
      <c r="BQ1074" s="791"/>
      <c r="BR1074" s="791"/>
      <c r="BS1074" s="791"/>
      <c r="BT1074" s="791"/>
    </row>
    <row r="1075" spans="69:72" x14ac:dyDescent="0.25">
      <c r="BQ1075" s="791"/>
      <c r="BR1075" s="791"/>
      <c r="BS1075" s="791"/>
      <c r="BT1075" s="791"/>
    </row>
    <row r="1076" spans="69:72" x14ac:dyDescent="0.25">
      <c r="BQ1076" s="791"/>
      <c r="BR1076" s="791"/>
      <c r="BS1076" s="791"/>
      <c r="BT1076" s="791"/>
    </row>
    <row r="1077" spans="69:72" x14ac:dyDescent="0.25">
      <c r="BQ1077" s="791"/>
      <c r="BR1077" s="791"/>
      <c r="BS1077" s="791"/>
      <c r="BT1077" s="791"/>
    </row>
    <row r="1078" spans="69:72" x14ac:dyDescent="0.25">
      <c r="BQ1078" s="791"/>
      <c r="BR1078" s="791"/>
      <c r="BS1078" s="791"/>
      <c r="BT1078" s="791"/>
    </row>
    <row r="1079" spans="69:72" x14ac:dyDescent="0.25">
      <c r="BQ1079" s="791"/>
      <c r="BR1079" s="791"/>
      <c r="BS1079" s="791"/>
      <c r="BT1079" s="791"/>
    </row>
    <row r="1080" spans="69:72" x14ac:dyDescent="0.25">
      <c r="BQ1080" s="791"/>
      <c r="BR1080" s="791"/>
      <c r="BS1080" s="791"/>
      <c r="BT1080" s="791"/>
    </row>
    <row r="1081" spans="69:72" x14ac:dyDescent="0.25">
      <c r="BQ1081" s="791"/>
      <c r="BR1081" s="791"/>
      <c r="BS1081" s="791"/>
      <c r="BT1081" s="791"/>
    </row>
    <row r="1082" spans="69:72" x14ac:dyDescent="0.25">
      <c r="BQ1082" s="791"/>
      <c r="BR1082" s="791"/>
      <c r="BS1082" s="791"/>
      <c r="BT1082" s="791"/>
    </row>
    <row r="1083" spans="69:72" x14ac:dyDescent="0.25">
      <c r="BQ1083" s="791"/>
      <c r="BR1083" s="791"/>
      <c r="BS1083" s="791"/>
      <c r="BT1083" s="791"/>
    </row>
    <row r="1084" spans="69:72" x14ac:dyDescent="0.25">
      <c r="BQ1084" s="791"/>
      <c r="BR1084" s="791"/>
      <c r="BS1084" s="791"/>
      <c r="BT1084" s="791"/>
    </row>
    <row r="1085" spans="69:72" x14ac:dyDescent="0.25">
      <c r="BQ1085" s="791"/>
      <c r="BR1085" s="791"/>
      <c r="BS1085" s="791"/>
      <c r="BT1085" s="791"/>
    </row>
    <row r="1086" spans="69:72" x14ac:dyDescent="0.25">
      <c r="BQ1086" s="791"/>
      <c r="BR1086" s="791"/>
      <c r="BS1086" s="791"/>
      <c r="BT1086" s="791"/>
    </row>
    <row r="1087" spans="69:72" x14ac:dyDescent="0.25">
      <c r="BQ1087" s="791"/>
      <c r="BR1087" s="791"/>
      <c r="BS1087" s="791"/>
      <c r="BT1087" s="791"/>
    </row>
    <row r="1088" spans="69:72" x14ac:dyDescent="0.25">
      <c r="BQ1088" s="791"/>
      <c r="BR1088" s="791"/>
      <c r="BS1088" s="791"/>
      <c r="BT1088" s="791"/>
    </row>
    <row r="1089" spans="69:72" x14ac:dyDescent="0.25">
      <c r="BQ1089" s="791"/>
      <c r="BR1089" s="791"/>
      <c r="BS1089" s="791"/>
      <c r="BT1089" s="791"/>
    </row>
    <row r="1090" spans="69:72" x14ac:dyDescent="0.25">
      <c r="BQ1090" s="791"/>
      <c r="BR1090" s="791"/>
      <c r="BS1090" s="791"/>
      <c r="BT1090" s="791"/>
    </row>
    <row r="1091" spans="69:72" x14ac:dyDescent="0.25">
      <c r="BQ1091" s="791"/>
      <c r="BR1091" s="791"/>
      <c r="BS1091" s="791"/>
      <c r="BT1091" s="791"/>
    </row>
    <row r="1092" spans="69:72" x14ac:dyDescent="0.25">
      <c r="BQ1092" s="791"/>
      <c r="BR1092" s="791"/>
      <c r="BS1092" s="791"/>
      <c r="BT1092" s="791"/>
    </row>
    <row r="1093" spans="69:72" x14ac:dyDescent="0.25">
      <c r="BQ1093" s="791"/>
      <c r="BR1093" s="791"/>
      <c r="BS1093" s="791"/>
      <c r="BT1093" s="791"/>
    </row>
    <row r="1094" spans="69:72" x14ac:dyDescent="0.25">
      <c r="BQ1094" s="791"/>
      <c r="BR1094" s="791"/>
      <c r="BS1094" s="791"/>
      <c r="BT1094" s="791"/>
    </row>
    <row r="1095" spans="69:72" x14ac:dyDescent="0.25">
      <c r="BQ1095" s="791"/>
      <c r="BR1095" s="791"/>
      <c r="BS1095" s="791"/>
      <c r="BT1095" s="791"/>
    </row>
    <row r="1096" spans="69:72" x14ac:dyDescent="0.25">
      <c r="BQ1096" s="791"/>
      <c r="BR1096" s="791"/>
      <c r="BS1096" s="791"/>
      <c r="BT1096" s="791"/>
    </row>
    <row r="1097" spans="69:72" x14ac:dyDescent="0.25">
      <c r="BQ1097" s="791"/>
      <c r="BR1097" s="791"/>
      <c r="BS1097" s="791"/>
      <c r="BT1097" s="791"/>
    </row>
    <row r="1098" spans="69:72" x14ac:dyDescent="0.25">
      <c r="BQ1098" s="791"/>
      <c r="BR1098" s="791"/>
      <c r="BS1098" s="791"/>
      <c r="BT1098" s="791"/>
    </row>
    <row r="1099" spans="69:72" x14ac:dyDescent="0.25">
      <c r="BQ1099" s="791"/>
      <c r="BR1099" s="791"/>
      <c r="BS1099" s="791"/>
      <c r="BT1099" s="791"/>
    </row>
    <row r="1100" spans="69:72" x14ac:dyDescent="0.25">
      <c r="BQ1100" s="791"/>
      <c r="BR1100" s="791"/>
      <c r="BS1100" s="791"/>
      <c r="BT1100" s="791"/>
    </row>
    <row r="1101" spans="69:72" x14ac:dyDescent="0.25">
      <c r="BQ1101" s="791"/>
      <c r="BR1101" s="791"/>
      <c r="BS1101" s="791"/>
      <c r="BT1101" s="791"/>
    </row>
    <row r="1102" spans="69:72" x14ac:dyDescent="0.25">
      <c r="BQ1102" s="791"/>
      <c r="BR1102" s="791"/>
      <c r="BS1102" s="791"/>
      <c r="BT1102" s="791"/>
    </row>
    <row r="1103" spans="69:72" x14ac:dyDescent="0.25">
      <c r="BQ1103" s="791"/>
      <c r="BR1103" s="791"/>
      <c r="BS1103" s="791"/>
      <c r="BT1103" s="791"/>
    </row>
    <row r="1104" spans="69:72" x14ac:dyDescent="0.25">
      <c r="BQ1104" s="791"/>
      <c r="BR1104" s="791"/>
      <c r="BS1104" s="791"/>
      <c r="BT1104" s="791"/>
    </row>
    <row r="1105" spans="69:72" x14ac:dyDescent="0.25">
      <c r="BQ1105" s="791"/>
      <c r="BR1105" s="791"/>
      <c r="BS1105" s="791"/>
      <c r="BT1105" s="791"/>
    </row>
    <row r="1106" spans="69:72" x14ac:dyDescent="0.25">
      <c r="BQ1106" s="791"/>
      <c r="BR1106" s="791"/>
      <c r="BS1106" s="791"/>
      <c r="BT1106" s="791"/>
    </row>
    <row r="1107" spans="69:72" x14ac:dyDescent="0.25">
      <c r="BQ1107" s="791"/>
      <c r="BR1107" s="791"/>
      <c r="BS1107" s="791"/>
      <c r="BT1107" s="791"/>
    </row>
    <row r="1108" spans="69:72" x14ac:dyDescent="0.25">
      <c r="BQ1108" s="791"/>
      <c r="BR1108" s="791"/>
      <c r="BS1108" s="791"/>
      <c r="BT1108" s="791"/>
    </row>
    <row r="1109" spans="69:72" x14ac:dyDescent="0.25">
      <c r="BQ1109" s="791"/>
      <c r="BR1109" s="791"/>
      <c r="BS1109" s="791"/>
      <c r="BT1109" s="791"/>
    </row>
    <row r="1110" spans="69:72" x14ac:dyDescent="0.25">
      <c r="BQ1110" s="791"/>
      <c r="BR1110" s="791"/>
      <c r="BS1110" s="791"/>
      <c r="BT1110" s="791"/>
    </row>
    <row r="1111" spans="69:72" x14ac:dyDescent="0.25">
      <c r="BQ1111" s="791"/>
      <c r="BR1111" s="791"/>
      <c r="BS1111" s="791"/>
      <c r="BT1111" s="791"/>
    </row>
    <row r="1112" spans="69:72" x14ac:dyDescent="0.25">
      <c r="BQ1112" s="791"/>
      <c r="BR1112" s="791"/>
      <c r="BS1112" s="791"/>
      <c r="BT1112" s="791"/>
    </row>
    <row r="1113" spans="69:72" x14ac:dyDescent="0.25">
      <c r="BQ1113" s="791"/>
      <c r="BR1113" s="791"/>
      <c r="BS1113" s="791"/>
      <c r="BT1113" s="791"/>
    </row>
    <row r="1114" spans="69:72" x14ac:dyDescent="0.25">
      <c r="BQ1114" s="791"/>
      <c r="BR1114" s="791"/>
      <c r="BS1114" s="791"/>
      <c r="BT1114" s="791"/>
    </row>
    <row r="1115" spans="69:72" x14ac:dyDescent="0.25">
      <c r="BQ1115" s="791"/>
      <c r="BR1115" s="791"/>
      <c r="BS1115" s="791"/>
      <c r="BT1115" s="791"/>
    </row>
    <row r="1116" spans="69:72" x14ac:dyDescent="0.25">
      <c r="BQ1116" s="791"/>
      <c r="BR1116" s="791"/>
      <c r="BS1116" s="791"/>
      <c r="BT1116" s="791"/>
    </row>
    <row r="1117" spans="69:72" x14ac:dyDescent="0.25">
      <c r="BQ1117" s="791"/>
      <c r="BR1117" s="791"/>
      <c r="BS1117" s="791"/>
      <c r="BT1117" s="791"/>
    </row>
    <row r="1118" spans="69:72" x14ac:dyDescent="0.25">
      <c r="BQ1118" s="791"/>
      <c r="BR1118" s="791"/>
      <c r="BS1118" s="791"/>
      <c r="BT1118" s="791"/>
    </row>
    <row r="1119" spans="69:72" x14ac:dyDescent="0.25">
      <c r="BQ1119" s="791"/>
      <c r="BR1119" s="791"/>
      <c r="BS1119" s="791"/>
      <c r="BT1119" s="791"/>
    </row>
    <row r="1120" spans="69:72" x14ac:dyDescent="0.25">
      <c r="BQ1120" s="791"/>
      <c r="BR1120" s="791"/>
      <c r="BS1120" s="791"/>
      <c r="BT1120" s="791"/>
    </row>
    <row r="1121" spans="69:72" x14ac:dyDescent="0.25">
      <c r="BQ1121" s="791"/>
      <c r="BR1121" s="791"/>
      <c r="BS1121" s="791"/>
      <c r="BT1121" s="791"/>
    </row>
    <row r="1122" spans="69:72" x14ac:dyDescent="0.25">
      <c r="BQ1122" s="791"/>
      <c r="BR1122" s="791"/>
      <c r="BS1122" s="791"/>
      <c r="BT1122" s="791"/>
    </row>
    <row r="1123" spans="69:72" x14ac:dyDescent="0.25">
      <c r="BQ1123" s="791"/>
      <c r="BR1123" s="791"/>
      <c r="BS1123" s="791"/>
      <c r="BT1123" s="791"/>
    </row>
    <row r="1124" spans="69:72" x14ac:dyDescent="0.25">
      <c r="BQ1124" s="791"/>
      <c r="BR1124" s="791"/>
      <c r="BS1124" s="791"/>
      <c r="BT1124" s="791"/>
    </row>
    <row r="1125" spans="69:72" x14ac:dyDescent="0.25">
      <c r="BQ1125" s="791"/>
      <c r="BR1125" s="791"/>
      <c r="BS1125" s="791"/>
      <c r="BT1125" s="791"/>
    </row>
    <row r="1126" spans="69:72" x14ac:dyDescent="0.25">
      <c r="BQ1126" s="791"/>
      <c r="BR1126" s="791"/>
      <c r="BS1126" s="791"/>
      <c r="BT1126" s="791"/>
    </row>
    <row r="1127" spans="69:72" x14ac:dyDescent="0.25">
      <c r="BQ1127" s="791"/>
      <c r="BR1127" s="791"/>
      <c r="BS1127" s="791"/>
      <c r="BT1127" s="791"/>
    </row>
    <row r="1128" spans="69:72" x14ac:dyDescent="0.25">
      <c r="BQ1128" s="791"/>
      <c r="BR1128" s="791"/>
      <c r="BS1128" s="791"/>
      <c r="BT1128" s="791"/>
    </row>
    <row r="1129" spans="69:72" x14ac:dyDescent="0.25">
      <c r="BQ1129" s="791"/>
      <c r="BR1129" s="791"/>
      <c r="BS1129" s="791"/>
      <c r="BT1129" s="791"/>
    </row>
    <row r="1130" spans="69:72" x14ac:dyDescent="0.25">
      <c r="BQ1130" s="791"/>
      <c r="BR1130" s="791"/>
      <c r="BS1130" s="791"/>
      <c r="BT1130" s="791"/>
    </row>
    <row r="1131" spans="69:72" x14ac:dyDescent="0.25">
      <c r="BQ1131" s="791"/>
      <c r="BR1131" s="791"/>
      <c r="BS1131" s="791"/>
      <c r="BT1131" s="791"/>
    </row>
    <row r="1132" spans="69:72" x14ac:dyDescent="0.25">
      <c r="BQ1132" s="791"/>
      <c r="BR1132" s="791"/>
      <c r="BS1132" s="791"/>
      <c r="BT1132" s="791"/>
    </row>
    <row r="1133" spans="69:72" x14ac:dyDescent="0.25">
      <c r="BQ1133" s="791"/>
      <c r="BR1133" s="791"/>
      <c r="BS1133" s="791"/>
      <c r="BT1133" s="791"/>
    </row>
    <row r="1134" spans="69:72" x14ac:dyDescent="0.25">
      <c r="BQ1134" s="791"/>
      <c r="BR1134" s="791"/>
      <c r="BS1134" s="791"/>
      <c r="BT1134" s="791"/>
    </row>
    <row r="1135" spans="69:72" x14ac:dyDescent="0.25">
      <c r="BQ1135" s="791"/>
      <c r="BR1135" s="791"/>
      <c r="BS1135" s="791"/>
      <c r="BT1135" s="791"/>
    </row>
    <row r="1136" spans="69:72" x14ac:dyDescent="0.25">
      <c r="BQ1136" s="791"/>
      <c r="BR1136" s="791"/>
      <c r="BS1136" s="791"/>
      <c r="BT1136" s="791"/>
    </row>
    <row r="1137" spans="69:72" x14ac:dyDescent="0.25">
      <c r="BQ1137" s="791"/>
      <c r="BR1137" s="791"/>
      <c r="BS1137" s="791"/>
      <c r="BT1137" s="791"/>
    </row>
    <row r="1138" spans="69:72" x14ac:dyDescent="0.25">
      <c r="BQ1138" s="791"/>
      <c r="BR1138" s="791"/>
      <c r="BS1138" s="791"/>
      <c r="BT1138" s="791"/>
    </row>
    <row r="1139" spans="69:72" x14ac:dyDescent="0.25">
      <c r="BQ1139" s="791"/>
      <c r="BR1139" s="791"/>
      <c r="BS1139" s="791"/>
      <c r="BT1139" s="791"/>
    </row>
    <row r="1140" spans="69:72" x14ac:dyDescent="0.25">
      <c r="BQ1140" s="791"/>
      <c r="BR1140" s="791"/>
      <c r="BS1140" s="791"/>
      <c r="BT1140" s="791"/>
    </row>
    <row r="1141" spans="69:72" x14ac:dyDescent="0.25">
      <c r="BQ1141" s="791"/>
      <c r="BR1141" s="791"/>
      <c r="BS1141" s="791"/>
      <c r="BT1141" s="791"/>
    </row>
    <row r="1142" spans="69:72" x14ac:dyDescent="0.25">
      <c r="BQ1142" s="791"/>
      <c r="BR1142" s="791"/>
      <c r="BS1142" s="791"/>
      <c r="BT1142" s="791"/>
    </row>
    <row r="1143" spans="69:72" x14ac:dyDescent="0.25">
      <c r="BQ1143" s="791"/>
      <c r="BR1143" s="791"/>
      <c r="BS1143" s="791"/>
      <c r="BT1143" s="791"/>
    </row>
    <row r="1144" spans="69:72" x14ac:dyDescent="0.25">
      <c r="BQ1144" s="791"/>
      <c r="BR1144" s="791"/>
      <c r="BS1144" s="791"/>
      <c r="BT1144" s="791"/>
    </row>
    <row r="1145" spans="69:72" x14ac:dyDescent="0.25">
      <c r="BQ1145" s="791"/>
      <c r="BR1145" s="791"/>
      <c r="BS1145" s="791"/>
      <c r="BT1145" s="791"/>
    </row>
    <row r="1146" spans="69:72" x14ac:dyDescent="0.25">
      <c r="BQ1146" s="791"/>
      <c r="BR1146" s="791"/>
      <c r="BS1146" s="791"/>
      <c r="BT1146" s="791"/>
    </row>
    <row r="1147" spans="69:72" x14ac:dyDescent="0.25">
      <c r="BQ1147" s="791"/>
      <c r="BR1147" s="791"/>
      <c r="BS1147" s="791"/>
      <c r="BT1147" s="791"/>
    </row>
    <row r="1148" spans="69:72" x14ac:dyDescent="0.25">
      <c r="BQ1148" s="791"/>
      <c r="BR1148" s="791"/>
      <c r="BS1148" s="791"/>
      <c r="BT1148" s="791"/>
    </row>
    <row r="1149" spans="69:72" x14ac:dyDescent="0.25">
      <c r="BQ1149" s="791"/>
      <c r="BR1149" s="791"/>
      <c r="BS1149" s="791"/>
      <c r="BT1149" s="791"/>
    </row>
    <row r="1150" spans="69:72" x14ac:dyDescent="0.25">
      <c r="BQ1150" s="791"/>
      <c r="BR1150" s="791"/>
      <c r="BS1150" s="791"/>
      <c r="BT1150" s="791"/>
    </row>
    <row r="1151" spans="69:72" x14ac:dyDescent="0.25">
      <c r="BQ1151" s="791"/>
      <c r="BR1151" s="791"/>
      <c r="BS1151" s="791"/>
      <c r="BT1151" s="791"/>
    </row>
    <row r="1152" spans="69:72" x14ac:dyDescent="0.25">
      <c r="BQ1152" s="791"/>
      <c r="BR1152" s="791"/>
      <c r="BS1152" s="791"/>
      <c r="BT1152" s="791"/>
    </row>
    <row r="1153" spans="69:72" x14ac:dyDescent="0.25">
      <c r="BQ1153" s="791"/>
      <c r="BR1153" s="791"/>
      <c r="BS1153" s="791"/>
      <c r="BT1153" s="791"/>
    </row>
    <row r="1154" spans="69:72" x14ac:dyDescent="0.25">
      <c r="BQ1154" s="791"/>
      <c r="BR1154" s="791"/>
      <c r="BS1154" s="791"/>
      <c r="BT1154" s="791"/>
    </row>
    <row r="1155" spans="69:72" x14ac:dyDescent="0.25">
      <c r="BQ1155" s="791"/>
      <c r="BR1155" s="791"/>
      <c r="BS1155" s="791"/>
      <c r="BT1155" s="791"/>
    </row>
    <row r="1156" spans="69:72" x14ac:dyDescent="0.25">
      <c r="BQ1156" s="791"/>
      <c r="BR1156" s="791"/>
      <c r="BS1156" s="791"/>
      <c r="BT1156" s="791"/>
    </row>
    <row r="1157" spans="69:72" x14ac:dyDescent="0.25">
      <c r="BQ1157" s="791"/>
      <c r="BR1157" s="791"/>
      <c r="BS1157" s="791"/>
      <c r="BT1157" s="791"/>
    </row>
    <row r="1158" spans="69:72" x14ac:dyDescent="0.25">
      <c r="BQ1158" s="791"/>
      <c r="BR1158" s="791"/>
      <c r="BS1158" s="791"/>
      <c r="BT1158" s="791"/>
    </row>
    <row r="1159" spans="69:72" x14ac:dyDescent="0.25">
      <c r="BQ1159" s="791"/>
      <c r="BR1159" s="791"/>
      <c r="BS1159" s="791"/>
      <c r="BT1159" s="791"/>
    </row>
    <row r="1160" spans="69:72" x14ac:dyDescent="0.25">
      <c r="BQ1160" s="791"/>
      <c r="BR1160" s="791"/>
      <c r="BS1160" s="791"/>
      <c r="BT1160" s="791"/>
    </row>
    <row r="1161" spans="69:72" x14ac:dyDescent="0.25">
      <c r="BQ1161" s="791"/>
      <c r="BR1161" s="791"/>
      <c r="BS1161" s="791"/>
      <c r="BT1161" s="791"/>
    </row>
    <row r="1162" spans="69:72" x14ac:dyDescent="0.25">
      <c r="BQ1162" s="791"/>
      <c r="BR1162" s="791"/>
      <c r="BS1162" s="791"/>
      <c r="BT1162" s="791"/>
    </row>
    <row r="1163" spans="69:72" x14ac:dyDescent="0.25">
      <c r="BQ1163" s="791"/>
      <c r="BR1163" s="791"/>
      <c r="BS1163" s="791"/>
      <c r="BT1163" s="791"/>
    </row>
    <row r="1164" spans="69:72" x14ac:dyDescent="0.25">
      <c r="BQ1164" s="791"/>
      <c r="BR1164" s="791"/>
      <c r="BS1164" s="791"/>
      <c r="BT1164" s="791"/>
    </row>
    <row r="1165" spans="69:72" x14ac:dyDescent="0.25">
      <c r="BQ1165" s="791"/>
      <c r="BR1165" s="791"/>
      <c r="BS1165" s="791"/>
      <c r="BT1165" s="791"/>
    </row>
    <row r="1166" spans="69:72" x14ac:dyDescent="0.25">
      <c r="BQ1166" s="791"/>
      <c r="BR1166" s="791"/>
      <c r="BS1166" s="791"/>
      <c r="BT1166" s="791"/>
    </row>
    <row r="1167" spans="69:72" x14ac:dyDescent="0.25">
      <c r="BQ1167" s="791"/>
      <c r="BR1167" s="791"/>
      <c r="BS1167" s="791"/>
      <c r="BT1167" s="791"/>
    </row>
    <row r="1168" spans="69:72" x14ac:dyDescent="0.25">
      <c r="BQ1168" s="791"/>
      <c r="BR1168" s="791"/>
      <c r="BS1168" s="791"/>
      <c r="BT1168" s="791"/>
    </row>
    <row r="1169" spans="69:72" x14ac:dyDescent="0.25">
      <c r="BQ1169" s="791"/>
      <c r="BR1169" s="791"/>
      <c r="BS1169" s="791"/>
      <c r="BT1169" s="791"/>
    </row>
    <row r="1170" spans="69:72" x14ac:dyDescent="0.25">
      <c r="BQ1170" s="791"/>
      <c r="BR1170" s="791"/>
      <c r="BS1170" s="791"/>
      <c r="BT1170" s="791"/>
    </row>
    <row r="1171" spans="69:72" x14ac:dyDescent="0.25">
      <c r="BQ1171" s="791"/>
      <c r="BR1171" s="791"/>
      <c r="BS1171" s="791"/>
      <c r="BT1171" s="791"/>
    </row>
    <row r="1172" spans="69:72" x14ac:dyDescent="0.25">
      <c r="BQ1172" s="791"/>
      <c r="BR1172" s="791"/>
      <c r="BS1172" s="791"/>
      <c r="BT1172" s="791"/>
    </row>
    <row r="1173" spans="69:72" x14ac:dyDescent="0.25">
      <c r="BQ1173" s="791"/>
      <c r="BR1173" s="791"/>
      <c r="BS1173" s="791"/>
      <c r="BT1173" s="791"/>
    </row>
    <row r="1174" spans="69:72" x14ac:dyDescent="0.25">
      <c r="BQ1174" s="791"/>
      <c r="BR1174" s="791"/>
      <c r="BS1174" s="791"/>
      <c r="BT1174" s="791"/>
    </row>
    <row r="1175" spans="69:72" x14ac:dyDescent="0.25">
      <c r="BQ1175" s="791"/>
      <c r="BR1175" s="791"/>
      <c r="BS1175" s="791"/>
      <c r="BT1175" s="791"/>
    </row>
    <row r="1176" spans="69:72" x14ac:dyDescent="0.25">
      <c r="BQ1176" s="791"/>
      <c r="BR1176" s="791"/>
      <c r="BS1176" s="791"/>
      <c r="BT1176" s="791"/>
    </row>
    <row r="1177" spans="69:72" x14ac:dyDescent="0.25">
      <c r="BQ1177" s="791"/>
      <c r="BR1177" s="791"/>
      <c r="BS1177" s="791"/>
      <c r="BT1177" s="791"/>
    </row>
    <row r="1178" spans="69:72" x14ac:dyDescent="0.25">
      <c r="BQ1178" s="791"/>
      <c r="BR1178" s="791"/>
      <c r="BS1178" s="791"/>
      <c r="BT1178" s="791"/>
    </row>
    <row r="1179" spans="69:72" x14ac:dyDescent="0.25">
      <c r="BQ1179" s="791"/>
      <c r="BR1179" s="791"/>
      <c r="BS1179" s="791"/>
      <c r="BT1179" s="791"/>
    </row>
    <row r="1180" spans="69:72" x14ac:dyDescent="0.25">
      <c r="BQ1180" s="791"/>
      <c r="BR1180" s="791"/>
      <c r="BS1180" s="791"/>
      <c r="BT1180" s="791"/>
    </row>
    <row r="1181" spans="69:72" x14ac:dyDescent="0.25">
      <c r="BQ1181" s="791"/>
      <c r="BR1181" s="791"/>
      <c r="BS1181" s="791"/>
      <c r="BT1181" s="791"/>
    </row>
    <row r="1182" spans="69:72" x14ac:dyDescent="0.25">
      <c r="BQ1182" s="791"/>
      <c r="BR1182" s="791"/>
      <c r="BS1182" s="791"/>
      <c r="BT1182" s="791"/>
    </row>
    <row r="1183" spans="69:72" x14ac:dyDescent="0.25">
      <c r="BQ1183" s="791"/>
      <c r="BR1183" s="791"/>
      <c r="BS1183" s="791"/>
      <c r="BT1183" s="791"/>
    </row>
    <row r="1184" spans="69:72" x14ac:dyDescent="0.25">
      <c r="BQ1184" s="791"/>
      <c r="BR1184" s="791"/>
      <c r="BS1184" s="791"/>
      <c r="BT1184" s="791"/>
    </row>
    <row r="1185" spans="69:72" x14ac:dyDescent="0.25">
      <c r="BQ1185" s="791"/>
      <c r="BR1185" s="791"/>
      <c r="BS1185" s="791"/>
      <c r="BT1185" s="791"/>
    </row>
    <row r="1186" spans="69:72" x14ac:dyDescent="0.25">
      <c r="BQ1186" s="791"/>
      <c r="BR1186" s="791"/>
      <c r="BS1186" s="791"/>
      <c r="BT1186" s="791"/>
    </row>
    <row r="1187" spans="69:72" x14ac:dyDescent="0.25">
      <c r="BQ1187" s="791"/>
      <c r="BR1187" s="791"/>
      <c r="BS1187" s="791"/>
      <c r="BT1187" s="791"/>
    </row>
    <row r="1188" spans="69:72" x14ac:dyDescent="0.25">
      <c r="BQ1188" s="791"/>
      <c r="BR1188" s="791"/>
      <c r="BS1188" s="791"/>
      <c r="BT1188" s="791"/>
    </row>
    <row r="1189" spans="69:72" x14ac:dyDescent="0.25">
      <c r="BQ1189" s="791"/>
      <c r="BR1189" s="791"/>
      <c r="BS1189" s="791"/>
      <c r="BT1189" s="791"/>
    </row>
    <row r="1190" spans="69:72" x14ac:dyDescent="0.25">
      <c r="BQ1190" s="791"/>
      <c r="BR1190" s="791"/>
      <c r="BS1190" s="791"/>
      <c r="BT1190" s="791"/>
    </row>
    <row r="1191" spans="69:72" x14ac:dyDescent="0.25">
      <c r="BQ1191" s="791"/>
      <c r="BR1191" s="791"/>
      <c r="BS1191" s="791"/>
      <c r="BT1191" s="791"/>
    </row>
    <row r="1192" spans="69:72" x14ac:dyDescent="0.25">
      <c r="BQ1192" s="791"/>
      <c r="BR1192" s="791"/>
      <c r="BS1192" s="791"/>
      <c r="BT1192" s="791"/>
    </row>
    <row r="1193" spans="69:72" x14ac:dyDescent="0.25">
      <c r="BQ1193" s="791"/>
      <c r="BR1193" s="791"/>
      <c r="BS1193" s="791"/>
      <c r="BT1193" s="791"/>
    </row>
    <row r="1194" spans="69:72" x14ac:dyDescent="0.25">
      <c r="BQ1194" s="791"/>
      <c r="BR1194" s="791"/>
      <c r="BS1194" s="791"/>
      <c r="BT1194" s="791"/>
    </row>
    <row r="1195" spans="69:72" x14ac:dyDescent="0.25">
      <c r="BQ1195" s="791"/>
      <c r="BR1195" s="791"/>
      <c r="BS1195" s="791"/>
      <c r="BT1195" s="791"/>
    </row>
    <row r="1196" spans="69:72" x14ac:dyDescent="0.25">
      <c r="BQ1196" s="791"/>
      <c r="BR1196" s="791"/>
      <c r="BS1196" s="791"/>
      <c r="BT1196" s="791"/>
    </row>
    <row r="1197" spans="69:72" x14ac:dyDescent="0.25">
      <c r="BQ1197" s="791"/>
      <c r="BR1197" s="791"/>
      <c r="BS1197" s="791"/>
      <c r="BT1197" s="791"/>
    </row>
    <row r="1198" spans="69:72" x14ac:dyDescent="0.25">
      <c r="BQ1198" s="791"/>
      <c r="BR1198" s="791"/>
      <c r="BS1198" s="791"/>
      <c r="BT1198" s="791"/>
    </row>
    <row r="1199" spans="69:72" x14ac:dyDescent="0.25">
      <c r="BQ1199" s="791"/>
      <c r="BR1199" s="791"/>
      <c r="BS1199" s="791"/>
      <c r="BT1199" s="791"/>
    </row>
    <row r="1200" spans="69:72" x14ac:dyDescent="0.25">
      <c r="BQ1200" s="791"/>
      <c r="BR1200" s="791"/>
      <c r="BS1200" s="791"/>
      <c r="BT1200" s="791"/>
    </row>
    <row r="1201" spans="69:72" x14ac:dyDescent="0.25">
      <c r="BQ1201" s="791"/>
      <c r="BR1201" s="791"/>
      <c r="BS1201" s="791"/>
      <c r="BT1201" s="791"/>
    </row>
    <row r="1202" spans="69:72" x14ac:dyDescent="0.25">
      <c r="BQ1202" s="791"/>
      <c r="BR1202" s="791"/>
      <c r="BS1202" s="791"/>
      <c r="BT1202" s="791"/>
    </row>
    <row r="1203" spans="69:72" x14ac:dyDescent="0.25">
      <c r="BQ1203" s="791"/>
      <c r="BR1203" s="791"/>
      <c r="BS1203" s="791"/>
      <c r="BT1203" s="791"/>
    </row>
    <row r="1204" spans="69:72" x14ac:dyDescent="0.25">
      <c r="BQ1204" s="791"/>
      <c r="BR1204" s="791"/>
      <c r="BS1204" s="791"/>
      <c r="BT1204" s="791"/>
    </row>
    <row r="1205" spans="69:72" x14ac:dyDescent="0.25">
      <c r="BQ1205" s="791"/>
      <c r="BR1205" s="791"/>
      <c r="BS1205" s="791"/>
      <c r="BT1205" s="791"/>
    </row>
    <row r="1206" spans="69:72" x14ac:dyDescent="0.25">
      <c r="BQ1206" s="791"/>
      <c r="BR1206" s="791"/>
      <c r="BS1206" s="791"/>
      <c r="BT1206" s="791"/>
    </row>
    <row r="1207" spans="69:72" x14ac:dyDescent="0.25">
      <c r="BQ1207" s="791"/>
      <c r="BR1207" s="791"/>
      <c r="BS1207" s="791"/>
      <c r="BT1207" s="791"/>
    </row>
    <row r="1208" spans="69:72" x14ac:dyDescent="0.25">
      <c r="BQ1208" s="791"/>
      <c r="BR1208" s="791"/>
      <c r="BS1208" s="791"/>
      <c r="BT1208" s="791"/>
    </row>
    <row r="1209" spans="69:72" x14ac:dyDescent="0.25">
      <c r="BQ1209" s="791"/>
      <c r="BR1209" s="791"/>
      <c r="BS1209" s="791"/>
      <c r="BT1209" s="791"/>
    </row>
    <row r="1210" spans="69:72" x14ac:dyDescent="0.25">
      <c r="BQ1210" s="791"/>
      <c r="BR1210" s="791"/>
      <c r="BS1210" s="791"/>
      <c r="BT1210" s="791"/>
    </row>
    <row r="1211" spans="69:72" x14ac:dyDescent="0.25">
      <c r="BQ1211" s="791"/>
      <c r="BR1211" s="791"/>
      <c r="BS1211" s="791"/>
      <c r="BT1211" s="791"/>
    </row>
    <row r="1212" spans="69:72" x14ac:dyDescent="0.25">
      <c r="BQ1212" s="791"/>
      <c r="BR1212" s="791"/>
      <c r="BS1212" s="791"/>
      <c r="BT1212" s="791"/>
    </row>
    <row r="1213" spans="69:72" x14ac:dyDescent="0.25">
      <c r="BQ1213" s="791"/>
      <c r="BR1213" s="791"/>
      <c r="BS1213" s="791"/>
      <c r="BT1213" s="791"/>
    </row>
    <row r="1214" spans="69:72" x14ac:dyDescent="0.25">
      <c r="BQ1214" s="791"/>
      <c r="BR1214" s="791"/>
      <c r="BS1214" s="791"/>
      <c r="BT1214" s="791"/>
    </row>
    <row r="1215" spans="69:72" x14ac:dyDescent="0.25">
      <c r="BQ1215" s="791"/>
      <c r="BR1215" s="791"/>
      <c r="BS1215" s="791"/>
      <c r="BT1215" s="791"/>
    </row>
    <row r="1216" spans="69:72" x14ac:dyDescent="0.25">
      <c r="BQ1216" s="791"/>
      <c r="BR1216" s="791"/>
      <c r="BS1216" s="791"/>
      <c r="BT1216" s="791"/>
    </row>
    <row r="1217" spans="69:72" x14ac:dyDescent="0.25">
      <c r="BQ1217" s="791"/>
      <c r="BR1217" s="791"/>
      <c r="BS1217" s="791"/>
      <c r="BT1217" s="791"/>
    </row>
    <row r="1218" spans="69:72" x14ac:dyDescent="0.25">
      <c r="BQ1218" s="791"/>
      <c r="BR1218" s="791"/>
      <c r="BS1218" s="791"/>
      <c r="BT1218" s="791"/>
    </row>
    <row r="1219" spans="69:72" x14ac:dyDescent="0.25">
      <c r="BQ1219" s="791"/>
      <c r="BR1219" s="791"/>
      <c r="BS1219" s="791"/>
      <c r="BT1219" s="791"/>
    </row>
    <row r="1220" spans="69:72" x14ac:dyDescent="0.25">
      <c r="BQ1220" s="791"/>
      <c r="BR1220" s="791"/>
      <c r="BS1220" s="791"/>
      <c r="BT1220" s="791"/>
    </row>
    <row r="1221" spans="69:72" x14ac:dyDescent="0.25">
      <c r="BQ1221" s="791"/>
      <c r="BR1221" s="791"/>
      <c r="BS1221" s="791"/>
      <c r="BT1221" s="791"/>
    </row>
    <row r="1222" spans="69:72" x14ac:dyDescent="0.25">
      <c r="BQ1222" s="791"/>
      <c r="BR1222" s="791"/>
      <c r="BS1222" s="791"/>
      <c r="BT1222" s="791"/>
    </row>
    <row r="1223" spans="69:72" x14ac:dyDescent="0.25">
      <c r="BQ1223" s="791"/>
      <c r="BR1223" s="791"/>
      <c r="BS1223" s="791"/>
      <c r="BT1223" s="791"/>
    </row>
    <row r="1224" spans="69:72" x14ac:dyDescent="0.25">
      <c r="BQ1224" s="791"/>
      <c r="BR1224" s="791"/>
      <c r="BS1224" s="791"/>
      <c r="BT1224" s="791"/>
    </row>
    <row r="1225" spans="69:72" x14ac:dyDescent="0.25">
      <c r="BQ1225" s="791"/>
      <c r="BR1225" s="791"/>
      <c r="BS1225" s="791"/>
      <c r="BT1225" s="791"/>
    </row>
    <row r="1226" spans="69:72" x14ac:dyDescent="0.25">
      <c r="BQ1226" s="791"/>
      <c r="BR1226" s="791"/>
      <c r="BS1226" s="791"/>
      <c r="BT1226" s="791"/>
    </row>
    <row r="1227" spans="69:72" x14ac:dyDescent="0.25">
      <c r="BQ1227" s="791"/>
      <c r="BR1227" s="791"/>
      <c r="BS1227" s="791"/>
      <c r="BT1227" s="791"/>
    </row>
    <row r="1228" spans="69:72" x14ac:dyDescent="0.25">
      <c r="BQ1228" s="791"/>
      <c r="BR1228" s="791"/>
      <c r="BS1228" s="791"/>
      <c r="BT1228" s="791"/>
    </row>
    <row r="1229" spans="69:72" x14ac:dyDescent="0.25">
      <c r="BQ1229" s="791"/>
      <c r="BR1229" s="791"/>
      <c r="BS1229" s="791"/>
      <c r="BT1229" s="791"/>
    </row>
    <row r="1230" spans="69:72" x14ac:dyDescent="0.25">
      <c r="BQ1230" s="791"/>
      <c r="BR1230" s="791"/>
      <c r="BS1230" s="791"/>
      <c r="BT1230" s="791"/>
    </row>
    <row r="1231" spans="69:72" x14ac:dyDescent="0.25">
      <c r="BQ1231" s="791"/>
      <c r="BR1231" s="791"/>
      <c r="BS1231" s="791"/>
      <c r="BT1231" s="791"/>
    </row>
    <row r="1232" spans="69:72" x14ac:dyDescent="0.25">
      <c r="BQ1232" s="791"/>
      <c r="BR1232" s="791"/>
      <c r="BS1232" s="791"/>
      <c r="BT1232" s="791"/>
    </row>
    <row r="1233" spans="69:72" x14ac:dyDescent="0.25">
      <c r="BQ1233" s="791"/>
      <c r="BR1233" s="791"/>
      <c r="BS1233" s="791"/>
      <c r="BT1233" s="791"/>
    </row>
    <row r="1234" spans="69:72" x14ac:dyDescent="0.25">
      <c r="BQ1234" s="791"/>
      <c r="BR1234" s="791"/>
      <c r="BS1234" s="791"/>
      <c r="BT1234" s="791"/>
    </row>
    <row r="1235" spans="69:72" x14ac:dyDescent="0.25">
      <c r="BQ1235" s="791"/>
      <c r="BR1235" s="791"/>
      <c r="BS1235" s="791"/>
      <c r="BT1235" s="791"/>
    </row>
    <row r="1236" spans="69:72" x14ac:dyDescent="0.25">
      <c r="BQ1236" s="791"/>
      <c r="BR1236" s="791"/>
      <c r="BS1236" s="791"/>
      <c r="BT1236" s="791"/>
    </row>
    <row r="1237" spans="69:72" x14ac:dyDescent="0.25">
      <c r="BQ1237" s="791"/>
      <c r="BR1237" s="791"/>
      <c r="BS1237" s="791"/>
      <c r="BT1237" s="791"/>
    </row>
    <row r="1238" spans="69:72" x14ac:dyDescent="0.25">
      <c r="BQ1238" s="791"/>
      <c r="BR1238" s="791"/>
      <c r="BS1238" s="791"/>
      <c r="BT1238" s="791"/>
    </row>
    <row r="1239" spans="69:72" x14ac:dyDescent="0.25">
      <c r="BQ1239" s="791"/>
      <c r="BR1239" s="791"/>
      <c r="BS1239" s="791"/>
      <c r="BT1239" s="791"/>
    </row>
    <row r="1240" spans="69:72" x14ac:dyDescent="0.25">
      <c r="BQ1240" s="791"/>
      <c r="BR1240" s="791"/>
      <c r="BS1240" s="791"/>
      <c r="BT1240" s="791"/>
    </row>
    <row r="1241" spans="69:72" x14ac:dyDescent="0.25">
      <c r="BQ1241" s="791"/>
      <c r="BR1241" s="791"/>
      <c r="BS1241" s="791"/>
      <c r="BT1241" s="791"/>
    </row>
    <row r="1242" spans="69:72" x14ac:dyDescent="0.25">
      <c r="BQ1242" s="791"/>
      <c r="BR1242" s="791"/>
      <c r="BS1242" s="791"/>
      <c r="BT1242" s="791"/>
    </row>
    <row r="1243" spans="69:72" x14ac:dyDescent="0.25">
      <c r="BQ1243" s="791"/>
      <c r="BR1243" s="791"/>
      <c r="BS1243" s="791"/>
      <c r="BT1243" s="791"/>
    </row>
    <row r="1244" spans="69:72" x14ac:dyDescent="0.25">
      <c r="BQ1244" s="791"/>
      <c r="BR1244" s="791"/>
      <c r="BS1244" s="791"/>
      <c r="BT1244" s="791"/>
    </row>
    <row r="1245" spans="69:72" x14ac:dyDescent="0.25">
      <c r="BQ1245" s="791"/>
      <c r="BR1245" s="791"/>
      <c r="BS1245" s="791"/>
      <c r="BT1245" s="791"/>
    </row>
    <row r="1246" spans="69:72" x14ac:dyDescent="0.25">
      <c r="BQ1246" s="791"/>
      <c r="BR1246" s="791"/>
      <c r="BS1246" s="791"/>
      <c r="BT1246" s="791"/>
    </row>
    <row r="1247" spans="69:72" x14ac:dyDescent="0.25">
      <c r="BQ1247" s="791"/>
      <c r="BR1247" s="791"/>
      <c r="BS1247" s="791"/>
      <c r="BT1247" s="791"/>
    </row>
    <row r="1248" spans="69:72" x14ac:dyDescent="0.25">
      <c r="BQ1248" s="791"/>
      <c r="BR1248" s="791"/>
      <c r="BS1248" s="791"/>
      <c r="BT1248" s="791"/>
    </row>
    <row r="1249" spans="69:72" x14ac:dyDescent="0.25">
      <c r="BQ1249" s="791"/>
      <c r="BR1249" s="791"/>
      <c r="BS1249" s="791"/>
      <c r="BT1249" s="791"/>
    </row>
    <row r="1250" spans="69:72" x14ac:dyDescent="0.25">
      <c r="BQ1250" s="791"/>
      <c r="BR1250" s="791"/>
      <c r="BS1250" s="791"/>
      <c r="BT1250" s="791"/>
    </row>
    <row r="1251" spans="69:72" x14ac:dyDescent="0.25">
      <c r="BQ1251" s="791"/>
      <c r="BR1251" s="791"/>
      <c r="BS1251" s="791"/>
      <c r="BT1251" s="791"/>
    </row>
    <row r="1252" spans="69:72" x14ac:dyDescent="0.25">
      <c r="BQ1252" s="791"/>
      <c r="BR1252" s="791"/>
      <c r="BS1252" s="791"/>
      <c r="BT1252" s="791"/>
    </row>
    <row r="1253" spans="69:72" x14ac:dyDescent="0.25">
      <c r="BQ1253" s="791"/>
      <c r="BR1253" s="791"/>
      <c r="BS1253" s="791"/>
      <c r="BT1253" s="791"/>
    </row>
    <row r="1254" spans="69:72" x14ac:dyDescent="0.25">
      <c r="BQ1254" s="791"/>
      <c r="BR1254" s="791"/>
      <c r="BS1254" s="791"/>
      <c r="BT1254" s="791"/>
    </row>
    <row r="1255" spans="69:72" x14ac:dyDescent="0.25">
      <c r="BQ1255" s="791"/>
      <c r="BR1255" s="791"/>
      <c r="BS1255" s="791"/>
      <c r="BT1255" s="791"/>
    </row>
    <row r="1256" spans="69:72" x14ac:dyDescent="0.25">
      <c r="BQ1256" s="791"/>
      <c r="BR1256" s="791"/>
      <c r="BS1256" s="791"/>
      <c r="BT1256" s="791"/>
    </row>
    <row r="1257" spans="69:72" x14ac:dyDescent="0.25">
      <c r="BQ1257" s="791"/>
      <c r="BR1257" s="791"/>
      <c r="BS1257" s="791"/>
      <c r="BT1257" s="791"/>
    </row>
    <row r="1258" spans="69:72" x14ac:dyDescent="0.25">
      <c r="BQ1258" s="791"/>
      <c r="BR1258" s="791"/>
      <c r="BS1258" s="791"/>
      <c r="BT1258" s="791"/>
    </row>
    <row r="1259" spans="69:72" x14ac:dyDescent="0.25">
      <c r="BQ1259" s="791"/>
      <c r="BR1259" s="791"/>
      <c r="BS1259" s="791"/>
      <c r="BT1259" s="791"/>
    </row>
    <row r="1260" spans="69:72" x14ac:dyDescent="0.25">
      <c r="BQ1260" s="791"/>
      <c r="BR1260" s="791"/>
      <c r="BS1260" s="791"/>
      <c r="BT1260" s="791"/>
    </row>
    <row r="1261" spans="69:72" x14ac:dyDescent="0.25">
      <c r="BQ1261" s="791"/>
      <c r="BR1261" s="791"/>
      <c r="BS1261" s="791"/>
      <c r="BT1261" s="791"/>
    </row>
    <row r="1262" spans="69:72" x14ac:dyDescent="0.25">
      <c r="BQ1262" s="791"/>
      <c r="BR1262" s="791"/>
      <c r="BS1262" s="791"/>
      <c r="BT1262" s="791"/>
    </row>
    <row r="1263" spans="69:72" x14ac:dyDescent="0.25">
      <c r="BQ1263" s="791"/>
      <c r="BR1263" s="791"/>
      <c r="BS1263" s="791"/>
      <c r="BT1263" s="791"/>
    </row>
    <row r="1264" spans="69:72" x14ac:dyDescent="0.25">
      <c r="BQ1264" s="791"/>
      <c r="BR1264" s="791"/>
      <c r="BS1264" s="791"/>
      <c r="BT1264" s="791"/>
    </row>
    <row r="1265" spans="69:72" x14ac:dyDescent="0.25">
      <c r="BQ1265" s="791"/>
      <c r="BR1265" s="791"/>
      <c r="BS1265" s="791"/>
      <c r="BT1265" s="791"/>
    </row>
    <row r="1266" spans="69:72" x14ac:dyDescent="0.25">
      <c r="BQ1266" s="791"/>
      <c r="BR1266" s="791"/>
      <c r="BS1266" s="791"/>
      <c r="BT1266" s="791"/>
    </row>
    <row r="1267" spans="69:72" x14ac:dyDescent="0.25">
      <c r="BQ1267" s="791"/>
      <c r="BR1267" s="791"/>
      <c r="BS1267" s="791"/>
      <c r="BT1267" s="791"/>
    </row>
    <row r="1268" spans="69:72" x14ac:dyDescent="0.25">
      <c r="BQ1268" s="791"/>
      <c r="BR1268" s="791"/>
      <c r="BS1268" s="791"/>
      <c r="BT1268" s="791"/>
    </row>
    <row r="1269" spans="69:72" x14ac:dyDescent="0.25">
      <c r="BQ1269" s="791"/>
      <c r="BR1269" s="791"/>
      <c r="BS1269" s="791"/>
      <c r="BT1269" s="791"/>
    </row>
    <row r="1270" spans="69:72" x14ac:dyDescent="0.25">
      <c r="BQ1270" s="791"/>
      <c r="BR1270" s="791"/>
      <c r="BS1270" s="791"/>
      <c r="BT1270" s="791"/>
    </row>
    <row r="1271" spans="69:72" x14ac:dyDescent="0.25">
      <c r="BQ1271" s="791"/>
      <c r="BR1271" s="791"/>
      <c r="BS1271" s="791"/>
      <c r="BT1271" s="791"/>
    </row>
    <row r="1272" spans="69:72" x14ac:dyDescent="0.25">
      <c r="BQ1272" s="791"/>
      <c r="BR1272" s="791"/>
      <c r="BS1272" s="791"/>
      <c r="BT1272" s="791"/>
    </row>
    <row r="1273" spans="69:72" x14ac:dyDescent="0.25">
      <c r="BQ1273" s="791"/>
      <c r="BR1273" s="791"/>
      <c r="BS1273" s="791"/>
      <c r="BT1273" s="791"/>
    </row>
    <row r="1274" spans="69:72" x14ac:dyDescent="0.25">
      <c r="BQ1274" s="791"/>
      <c r="BR1274" s="791"/>
      <c r="BS1274" s="791"/>
      <c r="BT1274" s="791"/>
    </row>
    <row r="1275" spans="69:72" x14ac:dyDescent="0.25">
      <c r="BQ1275" s="791"/>
      <c r="BR1275" s="791"/>
      <c r="BS1275" s="791"/>
      <c r="BT1275" s="791"/>
    </row>
    <row r="1276" spans="69:72" x14ac:dyDescent="0.25">
      <c r="BQ1276" s="791"/>
      <c r="BR1276" s="791"/>
      <c r="BS1276" s="791"/>
      <c r="BT1276" s="791"/>
    </row>
    <row r="1277" spans="69:72" x14ac:dyDescent="0.25">
      <c r="BQ1277" s="791"/>
      <c r="BR1277" s="791"/>
      <c r="BS1277" s="791"/>
      <c r="BT1277" s="791"/>
    </row>
    <row r="1278" spans="69:72" x14ac:dyDescent="0.25">
      <c r="BQ1278" s="791"/>
      <c r="BR1278" s="791"/>
      <c r="BS1278" s="791"/>
      <c r="BT1278" s="791"/>
    </row>
    <row r="1279" spans="69:72" x14ac:dyDescent="0.25">
      <c r="BQ1279" s="791"/>
      <c r="BR1279" s="791"/>
      <c r="BS1279" s="791"/>
      <c r="BT1279" s="791"/>
    </row>
    <row r="1280" spans="69:72" x14ac:dyDescent="0.25">
      <c r="BQ1280" s="791"/>
      <c r="BR1280" s="791"/>
      <c r="BS1280" s="791"/>
      <c r="BT1280" s="791"/>
    </row>
    <row r="1281" spans="69:72" x14ac:dyDescent="0.25">
      <c r="BQ1281" s="791"/>
      <c r="BR1281" s="791"/>
      <c r="BS1281" s="791"/>
      <c r="BT1281" s="791"/>
    </row>
    <row r="1282" spans="69:72" x14ac:dyDescent="0.25">
      <c r="BQ1282" s="791"/>
      <c r="BR1282" s="791"/>
      <c r="BS1282" s="791"/>
      <c r="BT1282" s="791"/>
    </row>
    <row r="1283" spans="69:72" x14ac:dyDescent="0.25">
      <c r="BQ1283" s="791"/>
      <c r="BR1283" s="791"/>
      <c r="BS1283" s="791"/>
      <c r="BT1283" s="791"/>
    </row>
    <row r="1284" spans="69:72" x14ac:dyDescent="0.25">
      <c r="BQ1284" s="791"/>
      <c r="BR1284" s="791"/>
      <c r="BS1284" s="791"/>
      <c r="BT1284" s="791"/>
    </row>
    <row r="1285" spans="69:72" x14ac:dyDescent="0.25">
      <c r="BQ1285" s="791"/>
      <c r="BR1285" s="791"/>
      <c r="BS1285" s="791"/>
      <c r="BT1285" s="791"/>
    </row>
    <row r="1286" spans="69:72" x14ac:dyDescent="0.25">
      <c r="BQ1286" s="791"/>
      <c r="BR1286" s="791"/>
      <c r="BS1286" s="791"/>
      <c r="BT1286" s="791"/>
    </row>
    <row r="1287" spans="69:72" x14ac:dyDescent="0.25">
      <c r="BQ1287" s="791"/>
      <c r="BR1287" s="791"/>
      <c r="BS1287" s="791"/>
      <c r="BT1287" s="791"/>
    </row>
    <row r="1288" spans="69:72" x14ac:dyDescent="0.25">
      <c r="BQ1288" s="791"/>
      <c r="BR1288" s="791"/>
      <c r="BS1288" s="791"/>
      <c r="BT1288" s="791"/>
    </row>
    <row r="1289" spans="69:72" x14ac:dyDescent="0.25">
      <c r="BQ1289" s="791"/>
      <c r="BR1289" s="791"/>
      <c r="BS1289" s="791"/>
      <c r="BT1289" s="791"/>
    </row>
    <row r="1290" spans="69:72" x14ac:dyDescent="0.25">
      <c r="BQ1290" s="791"/>
      <c r="BR1290" s="791"/>
      <c r="BS1290" s="791"/>
      <c r="BT1290" s="791"/>
    </row>
    <row r="1291" spans="69:72" x14ac:dyDescent="0.25">
      <c r="BQ1291" s="791"/>
      <c r="BR1291" s="791"/>
      <c r="BS1291" s="791"/>
      <c r="BT1291" s="791"/>
    </row>
    <row r="1292" spans="69:72" x14ac:dyDescent="0.25">
      <c r="BQ1292" s="791"/>
      <c r="BR1292" s="791"/>
      <c r="BS1292" s="791"/>
      <c r="BT1292" s="791"/>
    </row>
    <row r="1293" spans="69:72" x14ac:dyDescent="0.25">
      <c r="BQ1293" s="791"/>
      <c r="BR1293" s="791"/>
      <c r="BS1293" s="791"/>
      <c r="BT1293" s="791"/>
    </row>
    <row r="1294" spans="69:72" x14ac:dyDescent="0.25">
      <c r="BQ1294" s="791"/>
      <c r="BR1294" s="791"/>
      <c r="BS1294" s="791"/>
      <c r="BT1294" s="791"/>
    </row>
    <row r="1295" spans="69:72" x14ac:dyDescent="0.25">
      <c r="BQ1295" s="791"/>
      <c r="BR1295" s="791"/>
      <c r="BS1295" s="791"/>
      <c r="BT1295" s="791"/>
    </row>
    <row r="1296" spans="69:72" x14ac:dyDescent="0.25">
      <c r="BQ1296" s="791"/>
      <c r="BR1296" s="791"/>
      <c r="BS1296" s="791"/>
      <c r="BT1296" s="791"/>
    </row>
    <row r="1297" spans="69:72" x14ac:dyDescent="0.25">
      <c r="BQ1297" s="791"/>
      <c r="BR1297" s="791"/>
      <c r="BS1297" s="791"/>
      <c r="BT1297" s="791"/>
    </row>
    <row r="1298" spans="69:72" x14ac:dyDescent="0.25">
      <c r="BQ1298" s="791"/>
      <c r="BR1298" s="791"/>
      <c r="BS1298" s="791"/>
      <c r="BT1298" s="791"/>
    </row>
    <row r="1299" spans="69:72" x14ac:dyDescent="0.25">
      <c r="BQ1299" s="791"/>
      <c r="BR1299" s="791"/>
      <c r="BS1299" s="791"/>
      <c r="BT1299" s="791"/>
    </row>
    <row r="1300" spans="69:72" x14ac:dyDescent="0.25">
      <c r="BQ1300" s="791"/>
      <c r="BR1300" s="791"/>
      <c r="BS1300" s="791"/>
      <c r="BT1300" s="791"/>
    </row>
    <row r="1301" spans="69:72" x14ac:dyDescent="0.25">
      <c r="BQ1301" s="791"/>
      <c r="BR1301" s="791"/>
      <c r="BS1301" s="791"/>
      <c r="BT1301" s="791"/>
    </row>
    <row r="1302" spans="69:72" x14ac:dyDescent="0.25">
      <c r="BQ1302" s="791"/>
      <c r="BR1302" s="791"/>
      <c r="BS1302" s="791"/>
      <c r="BT1302" s="791"/>
    </row>
    <row r="1303" spans="69:72" x14ac:dyDescent="0.25">
      <c r="BQ1303" s="791"/>
      <c r="BR1303" s="791"/>
      <c r="BS1303" s="791"/>
      <c r="BT1303" s="791"/>
    </row>
    <row r="1304" spans="69:72" x14ac:dyDescent="0.25">
      <c r="BQ1304" s="791"/>
      <c r="BR1304" s="791"/>
      <c r="BS1304" s="791"/>
      <c r="BT1304" s="791"/>
    </row>
    <row r="1305" spans="69:72" x14ac:dyDescent="0.25">
      <c r="BQ1305" s="791"/>
      <c r="BR1305" s="791"/>
      <c r="BS1305" s="791"/>
      <c r="BT1305" s="791"/>
    </row>
    <row r="1306" spans="69:72" x14ac:dyDescent="0.25">
      <c r="BQ1306" s="791"/>
      <c r="BR1306" s="791"/>
      <c r="BS1306" s="791"/>
      <c r="BT1306" s="791"/>
    </row>
    <row r="1307" spans="69:72" x14ac:dyDescent="0.25">
      <c r="BQ1307" s="791"/>
      <c r="BR1307" s="791"/>
      <c r="BS1307" s="791"/>
      <c r="BT1307" s="791"/>
    </row>
    <row r="1308" spans="69:72" x14ac:dyDescent="0.25">
      <c r="BQ1308" s="791"/>
      <c r="BR1308" s="791"/>
      <c r="BS1308" s="791"/>
      <c r="BT1308" s="791"/>
    </row>
    <row r="1309" spans="69:72" x14ac:dyDescent="0.25">
      <c r="BQ1309" s="791"/>
      <c r="BR1309" s="791"/>
      <c r="BS1309" s="791"/>
      <c r="BT1309" s="791"/>
    </row>
    <row r="1310" spans="69:72" x14ac:dyDescent="0.25">
      <c r="BQ1310" s="791"/>
      <c r="BR1310" s="791"/>
      <c r="BS1310" s="791"/>
      <c r="BT1310" s="791"/>
    </row>
    <row r="1311" spans="69:72" x14ac:dyDescent="0.25">
      <c r="BQ1311" s="791"/>
      <c r="BR1311" s="791"/>
      <c r="BS1311" s="791"/>
      <c r="BT1311" s="791"/>
    </row>
    <row r="1312" spans="69:72" x14ac:dyDescent="0.25">
      <c r="BQ1312" s="791"/>
      <c r="BR1312" s="791"/>
      <c r="BS1312" s="791"/>
      <c r="BT1312" s="791"/>
    </row>
    <row r="1313" spans="69:72" x14ac:dyDescent="0.25">
      <c r="BQ1313" s="791"/>
      <c r="BR1313" s="791"/>
      <c r="BS1313" s="791"/>
      <c r="BT1313" s="791"/>
    </row>
    <row r="1314" spans="69:72" x14ac:dyDescent="0.25">
      <c r="BQ1314" s="791"/>
      <c r="BR1314" s="791"/>
      <c r="BS1314" s="791"/>
      <c r="BT1314" s="791"/>
    </row>
    <row r="1315" spans="69:72" x14ac:dyDescent="0.25">
      <c r="BQ1315" s="791"/>
      <c r="BR1315" s="791"/>
      <c r="BS1315" s="791"/>
      <c r="BT1315" s="791"/>
    </row>
    <row r="1316" spans="69:72" x14ac:dyDescent="0.25">
      <c r="BQ1316" s="791"/>
      <c r="BR1316" s="791"/>
      <c r="BS1316" s="791"/>
      <c r="BT1316" s="791"/>
    </row>
    <row r="1317" spans="69:72" x14ac:dyDescent="0.25">
      <c r="BQ1317" s="791"/>
      <c r="BR1317" s="791"/>
      <c r="BS1317" s="791"/>
      <c r="BT1317" s="791"/>
    </row>
    <row r="1318" spans="69:72" x14ac:dyDescent="0.25">
      <c r="BQ1318" s="791"/>
      <c r="BR1318" s="791"/>
      <c r="BS1318" s="791"/>
      <c r="BT1318" s="791"/>
    </row>
    <row r="1319" spans="69:72" x14ac:dyDescent="0.25">
      <c r="BQ1319" s="791"/>
      <c r="BR1319" s="791"/>
      <c r="BS1319" s="791"/>
      <c r="BT1319" s="791"/>
    </row>
    <row r="1320" spans="69:72" x14ac:dyDescent="0.25">
      <c r="BQ1320" s="791"/>
      <c r="BR1320" s="791"/>
      <c r="BS1320" s="791"/>
      <c r="BT1320" s="791"/>
    </row>
    <row r="1321" spans="69:72" x14ac:dyDescent="0.25">
      <c r="BQ1321" s="791"/>
      <c r="BR1321" s="791"/>
      <c r="BS1321" s="791"/>
      <c r="BT1321" s="791"/>
    </row>
    <row r="1322" spans="69:72" x14ac:dyDescent="0.25">
      <c r="BQ1322" s="791"/>
      <c r="BR1322" s="791"/>
      <c r="BS1322" s="791"/>
      <c r="BT1322" s="791"/>
    </row>
    <row r="1323" spans="69:72" x14ac:dyDescent="0.25">
      <c r="BQ1323" s="791"/>
      <c r="BR1323" s="791"/>
      <c r="BS1323" s="791"/>
      <c r="BT1323" s="791"/>
    </row>
    <row r="1324" spans="69:72" x14ac:dyDescent="0.25">
      <c r="BQ1324" s="791"/>
      <c r="BR1324" s="791"/>
      <c r="BS1324" s="791"/>
      <c r="BT1324" s="791"/>
    </row>
    <row r="1325" spans="69:72" x14ac:dyDescent="0.25">
      <c r="BQ1325" s="791"/>
      <c r="BR1325" s="791"/>
      <c r="BS1325" s="791"/>
      <c r="BT1325" s="791"/>
    </row>
    <row r="1326" spans="69:72" x14ac:dyDescent="0.25">
      <c r="BQ1326" s="791"/>
      <c r="BR1326" s="791"/>
      <c r="BS1326" s="791"/>
      <c r="BT1326" s="791"/>
    </row>
    <row r="1327" spans="69:72" x14ac:dyDescent="0.25">
      <c r="BQ1327" s="791"/>
      <c r="BR1327" s="791"/>
      <c r="BS1327" s="791"/>
      <c r="BT1327" s="791"/>
    </row>
    <row r="1328" spans="69:72" x14ac:dyDescent="0.25">
      <c r="BQ1328" s="791"/>
      <c r="BR1328" s="791"/>
      <c r="BS1328" s="791"/>
      <c r="BT1328" s="791"/>
    </row>
    <row r="1329" spans="69:72" x14ac:dyDescent="0.25">
      <c r="BQ1329" s="791"/>
      <c r="BR1329" s="791"/>
      <c r="BS1329" s="791"/>
      <c r="BT1329" s="791"/>
    </row>
    <row r="1330" spans="69:72" x14ac:dyDescent="0.25">
      <c r="BQ1330" s="791"/>
      <c r="BR1330" s="791"/>
      <c r="BS1330" s="791"/>
      <c r="BT1330" s="791"/>
    </row>
    <row r="1331" spans="69:72" x14ac:dyDescent="0.25">
      <c r="BQ1331" s="791"/>
      <c r="BR1331" s="791"/>
      <c r="BS1331" s="791"/>
      <c r="BT1331" s="791"/>
    </row>
    <row r="1332" spans="69:72" x14ac:dyDescent="0.25">
      <c r="BQ1332" s="791"/>
      <c r="BR1332" s="791"/>
      <c r="BS1332" s="791"/>
      <c r="BT1332" s="791"/>
    </row>
    <row r="1333" spans="69:72" x14ac:dyDescent="0.25">
      <c r="BQ1333" s="791"/>
      <c r="BR1333" s="791"/>
      <c r="BS1333" s="791"/>
      <c r="BT1333" s="791"/>
    </row>
    <row r="1334" spans="69:72" x14ac:dyDescent="0.25">
      <c r="BQ1334" s="791"/>
      <c r="BR1334" s="791"/>
      <c r="BS1334" s="791"/>
      <c r="BT1334" s="791"/>
    </row>
    <row r="1335" spans="69:72" x14ac:dyDescent="0.25">
      <c r="BQ1335" s="791"/>
      <c r="BR1335" s="791"/>
      <c r="BS1335" s="791"/>
      <c r="BT1335" s="791"/>
    </row>
    <row r="1336" spans="69:72" x14ac:dyDescent="0.25">
      <c r="BQ1336" s="791"/>
      <c r="BR1336" s="791"/>
      <c r="BS1336" s="791"/>
      <c r="BT1336" s="791"/>
    </row>
    <row r="1337" spans="69:72" x14ac:dyDescent="0.25">
      <c r="BQ1337" s="791"/>
      <c r="BR1337" s="791"/>
      <c r="BS1337" s="791"/>
      <c r="BT1337" s="791"/>
    </row>
    <row r="1338" spans="69:72" x14ac:dyDescent="0.25">
      <c r="BQ1338" s="791"/>
      <c r="BR1338" s="791"/>
      <c r="BS1338" s="791"/>
      <c r="BT1338" s="791"/>
    </row>
    <row r="1339" spans="69:72" x14ac:dyDescent="0.25">
      <c r="BQ1339" s="791"/>
      <c r="BR1339" s="791"/>
      <c r="BS1339" s="791"/>
      <c r="BT1339" s="791"/>
    </row>
    <row r="1340" spans="69:72" x14ac:dyDescent="0.25">
      <c r="BQ1340" s="791"/>
      <c r="BR1340" s="791"/>
      <c r="BS1340" s="791"/>
      <c r="BT1340" s="791"/>
    </row>
    <row r="1341" spans="69:72" x14ac:dyDescent="0.25">
      <c r="BQ1341" s="791"/>
      <c r="BR1341" s="791"/>
      <c r="BS1341" s="791"/>
      <c r="BT1341" s="791"/>
    </row>
    <row r="1342" spans="69:72" x14ac:dyDescent="0.25">
      <c r="BQ1342" s="791"/>
      <c r="BR1342" s="791"/>
      <c r="BS1342" s="791"/>
      <c r="BT1342" s="791"/>
    </row>
    <row r="1343" spans="69:72" x14ac:dyDescent="0.25">
      <c r="BQ1343" s="791"/>
      <c r="BR1343" s="791"/>
      <c r="BS1343" s="791"/>
      <c r="BT1343" s="791"/>
    </row>
    <row r="1344" spans="69:72" x14ac:dyDescent="0.25">
      <c r="BQ1344" s="791"/>
      <c r="BR1344" s="791"/>
      <c r="BS1344" s="791"/>
      <c r="BT1344" s="791"/>
    </row>
    <row r="1345" spans="69:72" x14ac:dyDescent="0.25">
      <c r="BQ1345" s="791"/>
      <c r="BR1345" s="791"/>
      <c r="BS1345" s="791"/>
      <c r="BT1345" s="791"/>
    </row>
    <row r="1346" spans="69:72" x14ac:dyDescent="0.25">
      <c r="BQ1346" s="791"/>
      <c r="BR1346" s="791"/>
      <c r="BS1346" s="791"/>
      <c r="BT1346" s="791"/>
    </row>
    <row r="1347" spans="69:72" x14ac:dyDescent="0.25">
      <c r="BQ1347" s="791"/>
      <c r="BR1347" s="791"/>
      <c r="BS1347" s="791"/>
      <c r="BT1347" s="791"/>
    </row>
    <row r="1348" spans="69:72" x14ac:dyDescent="0.25">
      <c r="BQ1348" s="791"/>
      <c r="BR1348" s="791"/>
      <c r="BS1348" s="791"/>
      <c r="BT1348" s="791"/>
    </row>
    <row r="1349" spans="69:72" x14ac:dyDescent="0.25">
      <c r="BQ1349" s="791"/>
      <c r="BR1349" s="791"/>
      <c r="BS1349" s="791"/>
      <c r="BT1349" s="791"/>
    </row>
    <row r="1350" spans="69:72" x14ac:dyDescent="0.25">
      <c r="BQ1350" s="791"/>
      <c r="BR1350" s="791"/>
      <c r="BS1350" s="791"/>
      <c r="BT1350" s="791"/>
    </row>
    <row r="1351" spans="69:72" x14ac:dyDescent="0.25">
      <c r="BQ1351" s="791"/>
      <c r="BR1351" s="791"/>
      <c r="BS1351" s="791"/>
      <c r="BT1351" s="791"/>
    </row>
    <row r="1352" spans="69:72" x14ac:dyDescent="0.25">
      <c r="BQ1352" s="791"/>
      <c r="BR1352" s="791"/>
      <c r="BS1352" s="791"/>
      <c r="BT1352" s="791"/>
    </row>
    <row r="1353" spans="69:72" x14ac:dyDescent="0.25">
      <c r="BQ1353" s="791"/>
      <c r="BR1353" s="791"/>
      <c r="BS1353" s="791"/>
      <c r="BT1353" s="791"/>
    </row>
    <row r="1354" spans="69:72" x14ac:dyDescent="0.25">
      <c r="BQ1354" s="791"/>
      <c r="BR1354" s="791"/>
      <c r="BS1354" s="791"/>
      <c r="BT1354" s="791"/>
    </row>
    <row r="1355" spans="69:72" x14ac:dyDescent="0.25">
      <c r="BQ1355" s="791"/>
      <c r="BR1355" s="791"/>
      <c r="BS1355" s="791"/>
      <c r="BT1355" s="791"/>
    </row>
    <row r="1356" spans="69:72" x14ac:dyDescent="0.25">
      <c r="BQ1356" s="791"/>
      <c r="BR1356" s="791"/>
      <c r="BS1356" s="791"/>
      <c r="BT1356" s="791"/>
    </row>
    <row r="1357" spans="69:72" x14ac:dyDescent="0.25">
      <c r="BQ1357" s="791"/>
      <c r="BR1357" s="791"/>
      <c r="BS1357" s="791"/>
      <c r="BT1357" s="791"/>
    </row>
    <row r="1358" spans="69:72" x14ac:dyDescent="0.25">
      <c r="BQ1358" s="791"/>
      <c r="BR1358" s="791"/>
      <c r="BS1358" s="791"/>
      <c r="BT1358" s="791"/>
    </row>
    <row r="1359" spans="69:72" x14ac:dyDescent="0.25">
      <c r="BQ1359" s="791"/>
      <c r="BR1359" s="791"/>
      <c r="BS1359" s="791"/>
      <c r="BT1359" s="791"/>
    </row>
    <row r="1360" spans="69:72" x14ac:dyDescent="0.25">
      <c r="BQ1360" s="791"/>
      <c r="BR1360" s="791"/>
      <c r="BS1360" s="791"/>
      <c r="BT1360" s="791"/>
    </row>
    <row r="1361" spans="69:72" x14ac:dyDescent="0.25">
      <c r="BQ1361" s="791"/>
      <c r="BR1361" s="791"/>
      <c r="BS1361" s="791"/>
      <c r="BT1361" s="791"/>
    </row>
    <row r="1362" spans="69:72" x14ac:dyDescent="0.25">
      <c r="BQ1362" s="791"/>
      <c r="BR1362" s="791"/>
      <c r="BS1362" s="791"/>
      <c r="BT1362" s="791"/>
    </row>
    <row r="1363" spans="69:72" x14ac:dyDescent="0.25">
      <c r="BQ1363" s="791"/>
      <c r="BR1363" s="791"/>
      <c r="BS1363" s="791"/>
      <c r="BT1363" s="791"/>
    </row>
    <row r="1364" spans="69:72" x14ac:dyDescent="0.25">
      <c r="BQ1364" s="791"/>
      <c r="BR1364" s="791"/>
      <c r="BS1364" s="791"/>
      <c r="BT1364" s="791"/>
    </row>
    <row r="1365" spans="69:72" x14ac:dyDescent="0.25">
      <c r="BQ1365" s="791"/>
      <c r="BR1365" s="791"/>
      <c r="BS1365" s="791"/>
      <c r="BT1365" s="791"/>
    </row>
    <row r="1366" spans="69:72" x14ac:dyDescent="0.25">
      <c r="BQ1366" s="791"/>
      <c r="BR1366" s="791"/>
      <c r="BS1366" s="791"/>
      <c r="BT1366" s="791"/>
    </row>
    <row r="1367" spans="69:72" x14ac:dyDescent="0.25">
      <c r="BQ1367" s="791"/>
      <c r="BR1367" s="791"/>
      <c r="BS1367" s="791"/>
      <c r="BT1367" s="791"/>
    </row>
    <row r="1368" spans="69:72" x14ac:dyDescent="0.25">
      <c r="BQ1368" s="791"/>
      <c r="BR1368" s="791"/>
      <c r="BS1368" s="791"/>
      <c r="BT1368" s="791"/>
    </row>
    <row r="1369" spans="69:72" x14ac:dyDescent="0.25">
      <c r="BQ1369" s="791"/>
      <c r="BR1369" s="791"/>
      <c r="BS1369" s="791"/>
      <c r="BT1369" s="791"/>
    </row>
    <row r="1370" spans="69:72" x14ac:dyDescent="0.25">
      <c r="BQ1370" s="791"/>
      <c r="BR1370" s="791"/>
      <c r="BS1370" s="791"/>
      <c r="BT1370" s="791"/>
    </row>
    <row r="1371" spans="69:72" x14ac:dyDescent="0.25">
      <c r="BQ1371" s="791"/>
      <c r="BR1371" s="791"/>
      <c r="BS1371" s="791"/>
      <c r="BT1371" s="791"/>
    </row>
    <row r="1372" spans="69:72" x14ac:dyDescent="0.25">
      <c r="BQ1372" s="791"/>
      <c r="BR1372" s="791"/>
      <c r="BS1372" s="791"/>
      <c r="BT1372" s="791"/>
    </row>
    <row r="1373" spans="69:72" x14ac:dyDescent="0.25">
      <c r="BQ1373" s="791"/>
      <c r="BR1373" s="791"/>
      <c r="BS1373" s="791"/>
      <c r="BT1373" s="791"/>
    </row>
    <row r="1374" spans="69:72" x14ac:dyDescent="0.25">
      <c r="BQ1374" s="791"/>
      <c r="BR1374" s="791"/>
      <c r="BS1374" s="791"/>
      <c r="BT1374" s="791"/>
    </row>
    <row r="1375" spans="69:72" x14ac:dyDescent="0.25">
      <c r="BQ1375" s="791"/>
      <c r="BR1375" s="791"/>
      <c r="BS1375" s="791"/>
      <c r="BT1375" s="791"/>
    </row>
    <row r="1376" spans="69:72" x14ac:dyDescent="0.25">
      <c r="BQ1376" s="791"/>
      <c r="BR1376" s="791"/>
      <c r="BS1376" s="791"/>
      <c r="BT1376" s="791"/>
    </row>
    <row r="1377" spans="69:72" x14ac:dyDescent="0.25">
      <c r="BQ1377" s="791"/>
      <c r="BR1377" s="791"/>
      <c r="BS1377" s="791"/>
      <c r="BT1377" s="791"/>
    </row>
    <row r="1378" spans="69:72" x14ac:dyDescent="0.25">
      <c r="BQ1378" s="791"/>
      <c r="BR1378" s="791"/>
      <c r="BS1378" s="791"/>
      <c r="BT1378" s="791"/>
    </row>
    <row r="1379" spans="69:72" x14ac:dyDescent="0.25">
      <c r="BQ1379" s="791"/>
      <c r="BR1379" s="791"/>
      <c r="BS1379" s="791"/>
      <c r="BT1379" s="791"/>
    </row>
    <row r="1380" spans="69:72" x14ac:dyDescent="0.25">
      <c r="BQ1380" s="791"/>
      <c r="BR1380" s="791"/>
      <c r="BS1380" s="791"/>
      <c r="BT1380" s="791"/>
    </row>
    <row r="1381" spans="69:72" x14ac:dyDescent="0.25">
      <c r="BQ1381" s="791"/>
      <c r="BR1381" s="791"/>
      <c r="BS1381" s="791"/>
      <c r="BT1381" s="791"/>
    </row>
    <row r="1382" spans="69:72" x14ac:dyDescent="0.25">
      <c r="BQ1382" s="791"/>
      <c r="BR1382" s="791"/>
      <c r="BS1382" s="791"/>
      <c r="BT1382" s="791"/>
    </row>
    <row r="1383" spans="69:72" x14ac:dyDescent="0.25">
      <c r="BQ1383" s="791"/>
      <c r="BR1383" s="791"/>
      <c r="BS1383" s="791"/>
      <c r="BT1383" s="791"/>
    </row>
    <row r="1384" spans="69:72" x14ac:dyDescent="0.25">
      <c r="BQ1384" s="791"/>
      <c r="BR1384" s="791"/>
      <c r="BS1384" s="791"/>
      <c r="BT1384" s="791"/>
    </row>
    <row r="1385" spans="69:72" x14ac:dyDescent="0.25">
      <c r="BQ1385" s="791"/>
      <c r="BR1385" s="791"/>
      <c r="BS1385" s="791"/>
      <c r="BT1385" s="791"/>
    </row>
    <row r="1386" spans="69:72" x14ac:dyDescent="0.25">
      <c r="BQ1386" s="791"/>
      <c r="BR1386" s="791"/>
      <c r="BS1386" s="791"/>
      <c r="BT1386" s="791"/>
    </row>
    <row r="1387" spans="69:72" x14ac:dyDescent="0.25">
      <c r="BQ1387" s="791"/>
      <c r="BR1387" s="791"/>
      <c r="BS1387" s="791"/>
      <c r="BT1387" s="791"/>
    </row>
    <row r="1388" spans="69:72" x14ac:dyDescent="0.25">
      <c r="BQ1388" s="791"/>
      <c r="BR1388" s="791"/>
      <c r="BS1388" s="791"/>
      <c r="BT1388" s="791"/>
    </row>
    <row r="1389" spans="69:72" x14ac:dyDescent="0.25">
      <c r="BQ1389" s="791"/>
      <c r="BR1389" s="791"/>
      <c r="BS1389" s="791"/>
      <c r="BT1389" s="791"/>
    </row>
    <row r="1390" spans="69:72" x14ac:dyDescent="0.25">
      <c r="BQ1390" s="791"/>
      <c r="BR1390" s="791"/>
      <c r="BS1390" s="791"/>
      <c r="BT1390" s="791"/>
    </row>
    <row r="1391" spans="69:72" x14ac:dyDescent="0.25">
      <c r="BQ1391" s="791"/>
      <c r="BR1391" s="791"/>
      <c r="BS1391" s="791"/>
      <c r="BT1391" s="791"/>
    </row>
    <row r="1392" spans="69:72" x14ac:dyDescent="0.25">
      <c r="BQ1392" s="791"/>
      <c r="BR1392" s="791"/>
      <c r="BS1392" s="791"/>
      <c r="BT1392" s="791"/>
    </row>
    <row r="1393" spans="69:72" x14ac:dyDescent="0.25">
      <c r="BQ1393" s="791"/>
      <c r="BR1393" s="791"/>
      <c r="BS1393" s="791"/>
      <c r="BT1393" s="791"/>
    </row>
    <row r="1394" spans="69:72" x14ac:dyDescent="0.25">
      <c r="BQ1394" s="791"/>
      <c r="BR1394" s="791"/>
      <c r="BS1394" s="791"/>
      <c r="BT1394" s="791"/>
    </row>
    <row r="1395" spans="69:72" x14ac:dyDescent="0.25">
      <c r="BQ1395" s="791"/>
      <c r="BR1395" s="791"/>
      <c r="BS1395" s="791"/>
      <c r="BT1395" s="791"/>
    </row>
    <row r="1396" spans="69:72" x14ac:dyDescent="0.25">
      <c r="BQ1396" s="791"/>
      <c r="BR1396" s="791"/>
      <c r="BS1396" s="791"/>
      <c r="BT1396" s="791"/>
    </row>
    <row r="1397" spans="69:72" x14ac:dyDescent="0.25">
      <c r="BQ1397" s="791"/>
      <c r="BR1397" s="791"/>
      <c r="BS1397" s="791"/>
      <c r="BT1397" s="791"/>
    </row>
    <row r="1398" spans="69:72" x14ac:dyDescent="0.25">
      <c r="BQ1398" s="791"/>
      <c r="BR1398" s="791"/>
      <c r="BS1398" s="791"/>
      <c r="BT1398" s="791"/>
    </row>
    <row r="1399" spans="69:72" x14ac:dyDescent="0.25">
      <c r="BQ1399" s="791"/>
      <c r="BR1399" s="791"/>
      <c r="BS1399" s="791"/>
      <c r="BT1399" s="791"/>
    </row>
    <row r="1400" spans="69:72" x14ac:dyDescent="0.25">
      <c r="BQ1400" s="791"/>
      <c r="BR1400" s="791"/>
      <c r="BS1400" s="791"/>
      <c r="BT1400" s="791"/>
    </row>
    <row r="1401" spans="69:72" x14ac:dyDescent="0.25">
      <c r="BQ1401" s="791"/>
      <c r="BR1401" s="791"/>
      <c r="BS1401" s="791"/>
      <c r="BT1401" s="791"/>
    </row>
    <row r="1402" spans="69:72" x14ac:dyDescent="0.25">
      <c r="BQ1402" s="791"/>
      <c r="BR1402" s="791"/>
      <c r="BS1402" s="791"/>
      <c r="BT1402" s="791"/>
    </row>
    <row r="1403" spans="69:72" x14ac:dyDescent="0.25">
      <c r="BQ1403" s="791"/>
      <c r="BR1403" s="791"/>
      <c r="BS1403" s="791"/>
      <c r="BT1403" s="791"/>
    </row>
    <row r="1404" spans="69:72" x14ac:dyDescent="0.25">
      <c r="BQ1404" s="791"/>
      <c r="BR1404" s="791"/>
      <c r="BS1404" s="791"/>
      <c r="BT1404" s="791"/>
    </row>
    <row r="1405" spans="69:72" x14ac:dyDescent="0.25">
      <c r="BQ1405" s="791"/>
      <c r="BR1405" s="791"/>
      <c r="BS1405" s="791"/>
      <c r="BT1405" s="791"/>
    </row>
    <row r="1406" spans="69:72" x14ac:dyDescent="0.25">
      <c r="BQ1406" s="791"/>
      <c r="BR1406" s="791"/>
      <c r="BS1406" s="791"/>
      <c r="BT1406" s="791"/>
    </row>
    <row r="1407" spans="69:72" x14ac:dyDescent="0.25">
      <c r="BQ1407" s="791"/>
      <c r="BR1407" s="791"/>
      <c r="BS1407" s="791"/>
      <c r="BT1407" s="791"/>
    </row>
    <row r="1408" spans="69:72" x14ac:dyDescent="0.25">
      <c r="BQ1408" s="791"/>
      <c r="BR1408" s="791"/>
      <c r="BS1408" s="791"/>
      <c r="BT1408" s="791"/>
    </row>
    <row r="1409" spans="69:72" x14ac:dyDescent="0.25">
      <c r="BQ1409" s="791"/>
      <c r="BR1409" s="791"/>
      <c r="BS1409" s="791"/>
      <c r="BT1409" s="791"/>
    </row>
    <row r="1410" spans="69:72" x14ac:dyDescent="0.25">
      <c r="BQ1410" s="791"/>
      <c r="BR1410" s="791"/>
      <c r="BS1410" s="791"/>
      <c r="BT1410" s="791"/>
    </row>
    <row r="1411" spans="69:72" x14ac:dyDescent="0.25">
      <c r="BQ1411" s="791"/>
      <c r="BR1411" s="791"/>
      <c r="BS1411" s="791"/>
      <c r="BT1411" s="791"/>
    </row>
    <row r="1412" spans="69:72" x14ac:dyDescent="0.25">
      <c r="BQ1412" s="791"/>
      <c r="BR1412" s="791"/>
      <c r="BS1412" s="791"/>
      <c r="BT1412" s="791"/>
    </row>
    <row r="1413" spans="69:72" x14ac:dyDescent="0.25">
      <c r="BQ1413" s="791"/>
      <c r="BR1413" s="791"/>
      <c r="BS1413" s="791"/>
      <c r="BT1413" s="791"/>
    </row>
    <row r="1414" spans="69:72" x14ac:dyDescent="0.25">
      <c r="BQ1414" s="791"/>
      <c r="BR1414" s="791"/>
      <c r="BS1414" s="791"/>
      <c r="BT1414" s="791"/>
    </row>
    <row r="1415" spans="69:72" x14ac:dyDescent="0.25">
      <c r="BQ1415" s="791"/>
      <c r="BR1415" s="791"/>
      <c r="BS1415" s="791"/>
      <c r="BT1415" s="791"/>
    </row>
    <row r="1416" spans="69:72" x14ac:dyDescent="0.25">
      <c r="BQ1416" s="791"/>
      <c r="BR1416" s="791"/>
      <c r="BS1416" s="791"/>
      <c r="BT1416" s="791"/>
    </row>
    <row r="1417" spans="69:72" x14ac:dyDescent="0.25">
      <c r="BQ1417" s="791"/>
      <c r="BR1417" s="791"/>
      <c r="BS1417" s="791"/>
      <c r="BT1417" s="791"/>
    </row>
    <row r="1418" spans="69:72" x14ac:dyDescent="0.25">
      <c r="BQ1418" s="791"/>
      <c r="BR1418" s="791"/>
      <c r="BS1418" s="791"/>
      <c r="BT1418" s="791"/>
    </row>
    <row r="1419" spans="69:72" x14ac:dyDescent="0.25">
      <c r="BQ1419" s="791"/>
      <c r="BR1419" s="791"/>
      <c r="BS1419" s="791"/>
      <c r="BT1419" s="791"/>
    </row>
    <row r="1420" spans="69:72" x14ac:dyDescent="0.25">
      <c r="BQ1420" s="791"/>
      <c r="BR1420" s="791"/>
      <c r="BS1420" s="791"/>
      <c r="BT1420" s="791"/>
    </row>
    <row r="1421" spans="69:72" x14ac:dyDescent="0.25">
      <c r="BQ1421" s="791"/>
      <c r="BR1421" s="791"/>
      <c r="BS1421" s="791"/>
      <c r="BT1421" s="791"/>
    </row>
    <row r="1422" spans="69:72" x14ac:dyDescent="0.25">
      <c r="BQ1422" s="791"/>
      <c r="BR1422" s="791"/>
      <c r="BS1422" s="791"/>
      <c r="BT1422" s="791"/>
    </row>
    <row r="1423" spans="69:72" x14ac:dyDescent="0.25">
      <c r="BQ1423" s="791"/>
      <c r="BR1423" s="791"/>
      <c r="BS1423" s="791"/>
      <c r="BT1423" s="791"/>
    </row>
    <row r="1424" spans="69:72" x14ac:dyDescent="0.25">
      <c r="BQ1424" s="791"/>
      <c r="BR1424" s="791"/>
      <c r="BS1424" s="791"/>
      <c r="BT1424" s="791"/>
    </row>
    <row r="1425" spans="69:72" x14ac:dyDescent="0.25">
      <c r="BQ1425" s="791"/>
      <c r="BR1425" s="791"/>
      <c r="BS1425" s="791"/>
      <c r="BT1425" s="791"/>
    </row>
    <row r="1426" spans="69:72" x14ac:dyDescent="0.25">
      <c r="BQ1426" s="791"/>
      <c r="BR1426" s="791"/>
      <c r="BS1426" s="791"/>
      <c r="BT1426" s="791"/>
    </row>
    <row r="1427" spans="69:72" x14ac:dyDescent="0.25">
      <c r="BQ1427" s="791"/>
      <c r="BR1427" s="791"/>
      <c r="BS1427" s="791"/>
      <c r="BT1427" s="791"/>
    </row>
    <row r="1428" spans="69:72" x14ac:dyDescent="0.25">
      <c r="BQ1428" s="791"/>
      <c r="BR1428" s="791"/>
      <c r="BS1428" s="791"/>
      <c r="BT1428" s="791"/>
    </row>
    <row r="1429" spans="69:72" x14ac:dyDescent="0.25">
      <c r="BQ1429" s="791"/>
      <c r="BR1429" s="791"/>
      <c r="BS1429" s="791"/>
      <c r="BT1429" s="791"/>
    </row>
    <row r="1430" spans="69:72" x14ac:dyDescent="0.25">
      <c r="BQ1430" s="791"/>
      <c r="BR1430" s="791"/>
      <c r="BS1430" s="791"/>
      <c r="BT1430" s="791"/>
    </row>
    <row r="1431" spans="69:72" x14ac:dyDescent="0.25">
      <c r="BQ1431" s="791"/>
      <c r="BR1431" s="791"/>
      <c r="BS1431" s="791"/>
      <c r="BT1431" s="791"/>
    </row>
    <row r="1432" spans="69:72" x14ac:dyDescent="0.25">
      <c r="BQ1432" s="791"/>
      <c r="BR1432" s="791"/>
      <c r="BS1432" s="791"/>
      <c r="BT1432" s="791"/>
    </row>
    <row r="1433" spans="69:72" x14ac:dyDescent="0.25">
      <c r="BQ1433" s="791"/>
      <c r="BR1433" s="791"/>
      <c r="BS1433" s="791"/>
      <c r="BT1433" s="791"/>
    </row>
    <row r="1434" spans="69:72" x14ac:dyDescent="0.25">
      <c r="BQ1434" s="791"/>
      <c r="BR1434" s="791"/>
      <c r="BS1434" s="791"/>
      <c r="BT1434" s="791"/>
    </row>
    <row r="1435" spans="69:72" x14ac:dyDescent="0.25">
      <c r="BQ1435" s="791"/>
      <c r="BR1435" s="791"/>
      <c r="BS1435" s="791"/>
      <c r="BT1435" s="791"/>
    </row>
    <row r="1436" spans="69:72" x14ac:dyDescent="0.25">
      <c r="BQ1436" s="791"/>
      <c r="BR1436" s="791"/>
      <c r="BS1436" s="791"/>
      <c r="BT1436" s="791"/>
    </row>
    <row r="1437" spans="69:72" x14ac:dyDescent="0.25">
      <c r="BQ1437" s="791"/>
      <c r="BR1437" s="791"/>
      <c r="BS1437" s="791"/>
      <c r="BT1437" s="791"/>
    </row>
    <row r="1438" spans="69:72" x14ac:dyDescent="0.25">
      <c r="BQ1438" s="791"/>
      <c r="BR1438" s="791"/>
      <c r="BS1438" s="791"/>
      <c r="BT1438" s="791"/>
    </row>
    <row r="1439" spans="69:72" x14ac:dyDescent="0.25">
      <c r="BQ1439" s="791"/>
      <c r="BR1439" s="791"/>
      <c r="BS1439" s="791"/>
      <c r="BT1439" s="791"/>
    </row>
    <row r="1440" spans="69:72" x14ac:dyDescent="0.25">
      <c r="BQ1440" s="791"/>
      <c r="BR1440" s="791"/>
      <c r="BS1440" s="791"/>
      <c r="BT1440" s="791"/>
    </row>
  </sheetData>
  <sheetProtection algorithmName="SHA-512" hashValue="sCISZk5hgua7q+VJ/JpXjWFD5+lONishURVWNVWxGv//GLxCu9aJL8fwZyaeVdygBQUASS8Rz/q9+itQeaw/pg==" saltValue="+cN+2/AslIPMJpHeAkHN5A==" spinCount="100000" sheet="1" formatCells="0" formatColumns="0" formatRows="0" insertColumns="0" insertRows="0" insertHyperlinks="0" deleteColumns="0" deleteRows="0" sort="0" autoFilter="0" pivotTables="0"/>
  <mergeCells count="16">
    <mergeCell ref="X2:AA2"/>
    <mergeCell ref="X3:AA3"/>
    <mergeCell ref="X6:AA6"/>
    <mergeCell ref="X5:AA5"/>
    <mergeCell ref="S8:V8"/>
    <mergeCell ref="O2:U2"/>
    <mergeCell ref="O8:R8"/>
    <mergeCell ref="F47:G47"/>
    <mergeCell ref="F46:G46"/>
    <mergeCell ref="B2:E23"/>
    <mergeCell ref="G3:K3"/>
    <mergeCell ref="G2:K2"/>
    <mergeCell ref="I19:K19"/>
    <mergeCell ref="I20:K20"/>
    <mergeCell ref="I22:K22"/>
    <mergeCell ref="I23:K23"/>
  </mergeCells>
  <dataValidations disablePrompts="1" count="2">
    <dataValidation allowBlank="1" showInputMessage="1" showErrorMessage="1" prompt="Usar formato aaaa/mm/dd_x000d_" sqref="O25:O26" xr:uid="{00000000-0002-0000-0400-000000000000}"/>
    <dataValidation allowBlank="1" showInputMessage="1" showErrorMessage="1" prompt="Usar formato aaaa/mm/dd" sqref="N7:N8" xr:uid="{00000000-0002-0000-0400-000001000000}"/>
  </dataValidations>
  <pageMargins left="0.7" right="0.7" top="0.75" bottom="0.75" header="0.3" footer="0.3"/>
  <pageSetup orientation="portrait" r:id="rId1"/>
  <ignoredErrors>
    <ignoredError sqref="G6:K17" formulaRange="1"/>
    <ignoredError sqref="M16:M17"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15405" r:id="rId4" name="Button 45">
              <controlPr defaultSize="0" print="0" autoFill="0" autoPict="0" macro="[0]!Módulo1.LeeInfo">
                <anchor moveWithCells="1" sizeWithCells="1">
                  <from>
                    <xdr:col>12</xdr:col>
                    <xdr:colOff>152400</xdr:colOff>
                    <xdr:row>1</xdr:row>
                    <xdr:rowOff>161925</xdr:rowOff>
                  </from>
                  <to>
                    <xdr:col>12</xdr:col>
                    <xdr:colOff>885825</xdr:colOff>
                    <xdr:row>5</xdr:row>
                    <xdr:rowOff>38100</xdr:rowOff>
                  </to>
                </anchor>
              </controlPr>
            </control>
          </mc:Choice>
        </mc:AlternateContent>
        <mc:AlternateContent xmlns:mc="http://schemas.openxmlformats.org/markup-compatibility/2006">
          <mc:Choice Requires="x14">
            <control shapeId="15409" r:id="rId5" name="Button 49">
              <controlPr defaultSize="0" print="0" autoFill="0" autoPict="0" macro="[0]!Módulo2.LeeInfo">
                <anchor moveWithCells="1" sizeWithCells="1">
                  <from>
                    <xdr:col>25</xdr:col>
                    <xdr:colOff>152400</xdr:colOff>
                    <xdr:row>7</xdr:row>
                    <xdr:rowOff>123825</xdr:rowOff>
                  </from>
                  <to>
                    <xdr:col>25</xdr:col>
                    <xdr:colOff>809625</xdr:colOff>
                    <xdr:row>12</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45" id="{E171BD68-D3AF-4293-B195-37D840BB0356}">
            <x14:iconSet iconSet="3Symbols2" custom="1">
              <x14:cfvo type="percent">
                <xm:f>0</xm:f>
              </x14:cfvo>
              <x14:cfvo type="num">
                <xm:f>$H$28</xm:f>
              </x14:cfvo>
              <x14:cfvo type="num" gte="0">
                <xm:f>$I$28</xm:f>
              </x14:cfvo>
              <x14:cfIcon iconSet="3Symbols2" iconId="0"/>
              <x14:cfIcon iconSet="3Symbols2" iconId="2"/>
              <x14:cfIcon iconSet="3Symbols2" iconId="0"/>
            </x14:iconSet>
          </x14:cfRule>
          <xm:sqref>J28</xm:sqref>
        </x14:conditionalFormatting>
        <x14:conditionalFormatting xmlns:xm="http://schemas.microsoft.com/office/excel/2006/main">
          <x14:cfRule type="iconSet" priority="44" id="{36F7D510-AAA7-49D7-B644-3DCCAD42F6EC}">
            <x14:iconSet iconSet="3Symbols2" custom="1">
              <x14:cfvo type="percent">
                <xm:f>0</xm:f>
              </x14:cfvo>
              <x14:cfvo type="num">
                <xm:f>$H$29</xm:f>
              </x14:cfvo>
              <x14:cfvo type="num" gte="0">
                <xm:f>$I$29</xm:f>
              </x14:cfvo>
              <x14:cfIcon iconSet="3Symbols2" iconId="0"/>
              <x14:cfIcon iconSet="3Symbols2" iconId="2"/>
              <x14:cfIcon iconSet="3Symbols2" iconId="0"/>
            </x14:iconSet>
          </x14:cfRule>
          <xm:sqref>J29</xm:sqref>
        </x14:conditionalFormatting>
        <x14:conditionalFormatting xmlns:xm="http://schemas.microsoft.com/office/excel/2006/main">
          <x14:cfRule type="iconSet" priority="43" id="{43B4BA2D-CDC1-422B-B76D-8F7BA5B49C7D}">
            <x14:iconSet iconSet="3Symbols2" custom="1">
              <x14:cfvo type="percent">
                <xm:f>0</xm:f>
              </x14:cfvo>
              <x14:cfvo type="num">
                <xm:f>$H$30</xm:f>
              </x14:cfvo>
              <x14:cfvo type="num" gte="0">
                <xm:f>$I$30</xm:f>
              </x14:cfvo>
              <x14:cfIcon iconSet="3Symbols2" iconId="0"/>
              <x14:cfIcon iconSet="3Symbols2" iconId="2"/>
              <x14:cfIcon iconSet="3Symbols2" iconId="0"/>
            </x14:iconSet>
          </x14:cfRule>
          <xm:sqref>J30</xm:sqref>
        </x14:conditionalFormatting>
        <x14:conditionalFormatting xmlns:xm="http://schemas.microsoft.com/office/excel/2006/main">
          <x14:cfRule type="iconSet" priority="42" id="{B0EF014A-8B93-45C8-A7D8-821C9DC38807}">
            <x14:iconSet iconSet="3Symbols2" custom="1">
              <x14:cfvo type="percent">
                <xm:f>0</xm:f>
              </x14:cfvo>
              <x14:cfvo type="num">
                <xm:f>$H$31</xm:f>
              </x14:cfvo>
              <x14:cfvo type="num" gte="0">
                <xm:f>$I$31</xm:f>
              </x14:cfvo>
              <x14:cfIcon iconSet="3Symbols2" iconId="0"/>
              <x14:cfIcon iconSet="3Symbols2" iconId="2"/>
              <x14:cfIcon iconSet="3Symbols2" iconId="0"/>
            </x14:iconSet>
          </x14:cfRule>
          <xm:sqref>J31</xm:sqref>
        </x14:conditionalFormatting>
        <x14:conditionalFormatting xmlns:xm="http://schemas.microsoft.com/office/excel/2006/main">
          <x14:cfRule type="iconSet" priority="41" id="{E88C0A6D-20AA-4E2B-9E2D-6BDA26D51918}">
            <x14:iconSet iconSet="3Symbols2" custom="1">
              <x14:cfvo type="percent">
                <xm:f>0</xm:f>
              </x14:cfvo>
              <x14:cfvo type="num">
                <xm:f>$H$32</xm:f>
              </x14:cfvo>
              <x14:cfvo type="num" gte="0">
                <xm:f>$I$32</xm:f>
              </x14:cfvo>
              <x14:cfIcon iconSet="3Symbols2" iconId="0"/>
              <x14:cfIcon iconSet="3Symbols2" iconId="2"/>
              <x14:cfIcon iconSet="3Symbols2" iconId="0"/>
            </x14:iconSet>
          </x14:cfRule>
          <xm:sqref>J32</xm:sqref>
        </x14:conditionalFormatting>
        <x14:conditionalFormatting xmlns:xm="http://schemas.microsoft.com/office/excel/2006/main">
          <x14:cfRule type="iconSet" priority="40" id="{FF5A081F-0413-4DAE-B491-8BC8BC56AFC8}">
            <x14:iconSet iconSet="3Symbols2" custom="1">
              <x14:cfvo type="percent">
                <xm:f>0</xm:f>
              </x14:cfvo>
              <x14:cfvo type="num">
                <xm:f>$H$33</xm:f>
              </x14:cfvo>
              <x14:cfvo type="num" gte="0">
                <xm:f>$I$33</xm:f>
              </x14:cfvo>
              <x14:cfIcon iconSet="3Symbols2" iconId="0"/>
              <x14:cfIcon iconSet="3Symbols2" iconId="2"/>
              <x14:cfIcon iconSet="3Symbols2" iconId="0"/>
            </x14:iconSet>
          </x14:cfRule>
          <xm:sqref>J33</xm:sqref>
        </x14:conditionalFormatting>
        <x14:conditionalFormatting xmlns:xm="http://schemas.microsoft.com/office/excel/2006/main">
          <x14:cfRule type="iconSet" priority="39" id="{E367690F-946A-4DDD-96C5-F2CCA624ABCA}">
            <x14:iconSet iconSet="3Symbols2" custom="1">
              <x14:cfvo type="percent">
                <xm:f>0</xm:f>
              </x14:cfvo>
              <x14:cfvo type="num">
                <xm:f>$H$34</xm:f>
              </x14:cfvo>
              <x14:cfvo type="num" gte="0">
                <xm:f>$I$34</xm:f>
              </x14:cfvo>
              <x14:cfIcon iconSet="3Symbols2" iconId="0"/>
              <x14:cfIcon iconSet="3Symbols2" iconId="2"/>
              <x14:cfIcon iconSet="3Symbols2" iconId="0"/>
            </x14:iconSet>
          </x14:cfRule>
          <xm:sqref>J34</xm:sqref>
        </x14:conditionalFormatting>
        <x14:conditionalFormatting xmlns:xm="http://schemas.microsoft.com/office/excel/2006/main">
          <x14:cfRule type="iconSet" priority="38" id="{18CD1989-2DE3-4D97-9F88-A1E688C1E522}">
            <x14:iconSet iconSet="3Symbols2" custom="1">
              <x14:cfvo type="percent">
                <xm:f>0</xm:f>
              </x14:cfvo>
              <x14:cfvo type="num">
                <xm:f>$H$35</xm:f>
              </x14:cfvo>
              <x14:cfvo type="num" gte="0">
                <xm:f>$I$35</xm:f>
              </x14:cfvo>
              <x14:cfIcon iconSet="3Symbols2" iconId="0"/>
              <x14:cfIcon iconSet="3Symbols2" iconId="2"/>
              <x14:cfIcon iconSet="3Symbols2" iconId="0"/>
            </x14:iconSet>
          </x14:cfRule>
          <xm:sqref>J35</xm:sqref>
        </x14:conditionalFormatting>
        <x14:conditionalFormatting xmlns:xm="http://schemas.microsoft.com/office/excel/2006/main">
          <x14:cfRule type="iconSet" priority="37" id="{251E7CBF-4F15-404A-A19D-6A18CADCE11A}">
            <x14:iconSet iconSet="3Symbols2" custom="1">
              <x14:cfvo type="percent">
                <xm:f>0</xm:f>
              </x14:cfvo>
              <x14:cfvo type="num">
                <xm:f>$H$36</xm:f>
              </x14:cfvo>
              <x14:cfvo type="num" gte="0">
                <xm:f>$I$36</xm:f>
              </x14:cfvo>
              <x14:cfIcon iconSet="3Symbols2" iconId="0"/>
              <x14:cfIcon iconSet="3Symbols2" iconId="2"/>
              <x14:cfIcon iconSet="3Symbols2" iconId="0"/>
            </x14:iconSet>
          </x14:cfRule>
          <xm:sqref>J36</xm:sqref>
        </x14:conditionalFormatting>
        <x14:conditionalFormatting xmlns:xm="http://schemas.microsoft.com/office/excel/2006/main">
          <x14:cfRule type="iconSet" priority="36" id="{696206E9-B541-4002-9A65-AE52C23AEABC}">
            <x14:iconSet iconSet="3Symbols2" custom="1">
              <x14:cfvo type="percent">
                <xm:f>0</xm:f>
              </x14:cfvo>
              <x14:cfvo type="num">
                <xm:f>$H$37</xm:f>
              </x14:cfvo>
              <x14:cfvo type="num" gte="0">
                <xm:f>$I$37</xm:f>
              </x14:cfvo>
              <x14:cfIcon iconSet="3Symbols2" iconId="0"/>
              <x14:cfIcon iconSet="3Symbols2" iconId="2"/>
              <x14:cfIcon iconSet="3Symbols2" iconId="0"/>
            </x14:iconSet>
          </x14:cfRule>
          <xm:sqref>J37</xm:sqref>
        </x14:conditionalFormatting>
        <x14:conditionalFormatting xmlns:xm="http://schemas.microsoft.com/office/excel/2006/main">
          <x14:cfRule type="iconSet" priority="24" id="{72E9E3A0-9F9F-4381-8351-0E7A47DCAC54}">
            <x14:iconSet iconSet="3Symbols2" custom="1">
              <x14:cfvo type="percent">
                <xm:f>0</xm:f>
              </x14:cfvo>
              <x14:cfvo type="num">
                <xm:f>0</xm:f>
              </x14:cfvo>
              <x14:cfvo type="num" gte="0">
                <xm:f>1.6</xm:f>
              </x14:cfvo>
              <x14:cfIcon iconSet="3Symbols2" iconId="0"/>
              <x14:cfIcon iconSet="3Symbols2" iconId="2"/>
              <x14:cfIcon iconSet="3Symbols2" iconId="0"/>
            </x14:iconSet>
          </x14:cfRule>
          <xm:sqref>Q6:T6</xm:sqref>
        </x14:conditionalFormatting>
        <x14:conditionalFormatting xmlns:xm="http://schemas.microsoft.com/office/excel/2006/main">
          <x14:cfRule type="iconSet" priority="15" id="{F2C22C0C-CD5F-4C48-8CD2-257FE791C6F7}">
            <x14:iconSet iconSet="3Symbols2" custom="1">
              <x14:cfvo type="percent">
                <xm:f>0</xm:f>
              </x14:cfvo>
              <x14:cfvo type="formula">
                <xm:f>$M$17</xm:f>
              </x14:cfvo>
              <x14:cfvo type="formula" gte="0">
                <xm:f>$M$17</xm:f>
              </x14:cfvo>
              <x14:cfIcon iconSet="3Symbols2" iconId="0"/>
              <x14:cfIcon iconSet="3Symbols2" iconId="2"/>
              <x14:cfIcon iconSet="3Symbols2" iconId="0"/>
            </x14:iconSet>
          </x14:cfRule>
          <xm:sqref>M16</xm:sqref>
        </x14:conditionalFormatting>
        <x14:conditionalFormatting xmlns:xm="http://schemas.microsoft.com/office/excel/2006/main">
          <x14:cfRule type="iconSet" priority="14" id="{2FDD1FF2-3633-4A17-B6F6-EBA8C2E636AC}">
            <x14:iconSet iconSet="3Symbols2" custom="1">
              <x14:cfvo type="percent">
                <xm:f>0</xm:f>
              </x14:cfvo>
              <x14:cfvo type="formula">
                <xm:f>$M$20</xm:f>
              </x14:cfvo>
              <x14:cfvo type="formula" gte="0">
                <xm:f>$M$20</xm:f>
              </x14:cfvo>
              <x14:cfIcon iconSet="3Symbols2" iconId="0"/>
              <x14:cfIcon iconSet="3Symbols2" iconId="2"/>
              <x14:cfIcon iconSet="3Symbols2" iconId="0"/>
            </x14:iconSet>
          </x14:cfRule>
          <xm:sqref>M19</xm:sqref>
        </x14:conditionalFormatting>
        <x14:conditionalFormatting xmlns:xm="http://schemas.microsoft.com/office/excel/2006/main">
          <x14:cfRule type="iconSet" priority="13" id="{5FC3982F-E7FA-4BBC-9C1A-C11E06CF3A42}">
            <x14:iconSet iconSet="3Symbols2" custom="1">
              <x14:cfvo type="percent">
                <xm:f>0</xm:f>
              </x14:cfvo>
              <x14:cfvo type="num">
                <xm:f>$C$28</xm:f>
              </x14:cfvo>
              <x14:cfvo type="num" gte="0">
                <xm:f>$C$29</xm:f>
              </x14:cfvo>
              <x14:cfIcon iconSet="3Symbols2" iconId="0"/>
              <x14:cfIcon iconSet="3Symbols2" iconId="2"/>
              <x14:cfIcon iconSet="3Symbols2" iconId="0"/>
            </x14:iconSet>
          </x14:cfRule>
          <xm:sqref>C27</xm:sqref>
        </x14:conditionalFormatting>
        <x14:conditionalFormatting xmlns:xm="http://schemas.microsoft.com/office/excel/2006/main">
          <x14:cfRule type="iconSet" priority="10" id="{2B7D3721-2921-4F08-81F1-156C773298CF}">
            <x14:iconSet iconSet="3Symbols2" custom="1">
              <x14:cfvo type="percent">
                <xm:f>0</xm:f>
              </x14:cfvo>
              <x14:cfvo type="formula">
                <xm:f>$C$41</xm:f>
              </x14:cfvo>
              <x14:cfvo type="formula" gte="0">
                <xm:f>$C$41</xm:f>
              </x14:cfvo>
              <x14:cfIcon iconSet="3Symbols2" iconId="0"/>
              <x14:cfIcon iconSet="3Symbols2" iconId="2"/>
              <x14:cfIcon iconSet="3Symbols2" iconId="0"/>
            </x14:iconSet>
          </x14:cfRule>
          <xm:sqref>E44</xm:sqref>
        </x14:conditionalFormatting>
        <x14:conditionalFormatting xmlns:xm="http://schemas.microsoft.com/office/excel/2006/main">
          <x14:cfRule type="iconSet" priority="11" id="{86A2D1B0-A153-49D7-864D-0D93E135FAEB}">
            <x14:iconSet iconSet="3Symbols2" custom="1">
              <x14:cfvo type="percent">
                <xm:f>0</xm:f>
              </x14:cfvo>
              <x14:cfvo type="num">
                <xm:f>$E$39</xm:f>
              </x14:cfvo>
              <x14:cfvo type="formula">
                <xm:f>$C$42</xm:f>
              </x14:cfvo>
              <x14:cfIcon iconSet="3Symbols2" iconId="0"/>
              <x14:cfIcon iconSet="3Symbols2" iconId="2"/>
              <x14:cfIcon iconSet="3Symbols2" iconId="0"/>
            </x14:iconSet>
          </x14:cfRule>
          <xm:sqref>E42</xm:sqref>
        </x14:conditionalFormatting>
        <x14:conditionalFormatting xmlns:xm="http://schemas.microsoft.com/office/excel/2006/main">
          <x14:cfRule type="iconSet" priority="12" id="{85B21207-3408-4E79-BC2F-FF16D03099C7}">
            <x14:iconSet iconSet="3Symbols2" custom="1">
              <x14:cfvo type="percent">
                <xm:f>0</xm:f>
              </x14:cfvo>
              <x14:cfvo type="num">
                <xm:f>$E$37</xm:f>
              </x14:cfvo>
              <x14:cfvo type="formula">
                <xm:f>$E$41+$E$38</xm:f>
              </x14:cfvo>
              <x14:cfIcon iconSet="3Symbols2" iconId="0"/>
              <x14:cfIcon iconSet="3Symbols2" iconId="2"/>
              <x14:cfIcon iconSet="3Symbols2" iconId="0"/>
            </x14:iconSet>
          </x14:cfRule>
          <xm:sqref>E43</xm:sqref>
        </x14:conditionalFormatting>
        <x14:conditionalFormatting xmlns:xm="http://schemas.microsoft.com/office/excel/2006/main">
          <x14:cfRule type="iconSet" priority="7" id="{A442E7AB-6751-4DE9-ABC1-4BB08D7FCBC8}">
            <x14:iconSet iconSet="3Symbols2" custom="1">
              <x14:cfvo type="percent">
                <xm:f>0</xm:f>
              </x14:cfvo>
              <x14:cfvo type="formula">
                <xm:f>$R$18</xm:f>
              </x14:cfvo>
              <x14:cfvo type="num">
                <xm:f>$P$21</xm:f>
              </x14:cfvo>
              <x14:cfIcon iconSet="3Symbols2" iconId="0"/>
              <x14:cfIcon iconSet="3Symbols2" iconId="2"/>
              <x14:cfIcon iconSet="3Symbols2" iconId="0"/>
            </x14:iconSet>
          </x14:cfRule>
          <xm:sqref>R21</xm:sqref>
        </x14:conditionalFormatting>
        <x14:conditionalFormatting xmlns:xm="http://schemas.microsoft.com/office/excel/2006/main">
          <x14:cfRule type="iconSet" priority="8" id="{2A695B4D-6C98-48C2-A5E4-B263B0A71F81}">
            <x14:iconSet iconSet="3Symbols2" custom="1">
              <x14:cfvo type="percent">
                <xm:f>0</xm:f>
              </x14:cfvo>
              <x14:cfvo type="num">
                <xm:f>$R$20</xm:f>
              </x14:cfvo>
              <x14:cfvo type="formula">
                <xm:f>$R$20+$R$17</xm:f>
              </x14:cfvo>
              <x14:cfIcon iconSet="3Symbols2" iconId="0"/>
              <x14:cfIcon iconSet="3Symbols2" iconId="2"/>
              <x14:cfIcon iconSet="3Symbols2" iconId="0"/>
            </x14:iconSet>
          </x14:cfRule>
          <xm:sqref>R22</xm:sqref>
        </x14:conditionalFormatting>
        <x14:conditionalFormatting xmlns:xm="http://schemas.microsoft.com/office/excel/2006/main">
          <x14:cfRule type="iconSet" priority="6" id="{DB646CD7-A134-4DB0-85A2-D1B4EB6EC172}">
            <x14:iconSet iconSet="3Symbols2" custom="1">
              <x14:cfvo type="percent">
                <xm:f>0</xm:f>
              </x14:cfvo>
              <x14:cfvo type="formula">
                <xm:f>$P$20</xm:f>
              </x14:cfvo>
              <x14:cfvo type="formula" gte="0">
                <xm:f>$P$20</xm:f>
              </x14:cfvo>
              <x14:cfIcon iconSet="3Symbols2" iconId="0"/>
              <x14:cfIcon iconSet="3Symbols2" iconId="2"/>
              <x14:cfIcon iconSet="3Symbols2" iconId="0"/>
            </x14:iconSet>
          </x14:cfRule>
          <xm:sqref>R23</xm:sqref>
        </x14:conditionalFormatting>
        <x14:conditionalFormatting xmlns:xm="http://schemas.microsoft.com/office/excel/2006/main">
          <x14:cfRule type="iconSet" priority="3" id="{CF3A963A-4D63-4CB8-8C84-C2491DB21A7D}">
            <x14:iconSet iconSet="3Symbols2" custom="1">
              <x14:cfvo type="percent">
                <xm:f>0</xm:f>
              </x14:cfvo>
              <x14:cfvo type="num">
                <xm:f>0</xm:f>
              </x14:cfvo>
              <x14:cfvo type="num" gte="0">
                <xm:f>1.6</xm:f>
              </x14:cfvo>
              <x14:cfIcon iconSet="3Symbols2" iconId="0"/>
              <x14:cfIcon iconSet="3Symbols2" iconId="2"/>
              <x14:cfIcon iconSet="3Symbols2" iconId="0"/>
            </x14:iconSet>
          </x14:cfRule>
          <xm:sqref>T11</xm:sqref>
        </x14:conditionalFormatting>
        <x14:conditionalFormatting xmlns:xm="http://schemas.microsoft.com/office/excel/2006/main">
          <x14:cfRule type="iconSet" priority="2" id="{CEF8983B-7BAF-4DF6-9B05-F2F0291BAFC2}">
            <x14:iconSet iconSet="3Symbols2" custom="1">
              <x14:cfvo type="percent">
                <xm:f>0</xm:f>
              </x14:cfvo>
              <x14:cfvo type="num">
                <xm:f>0</xm:f>
              </x14:cfvo>
              <x14:cfvo type="num" gte="0">
                <xm:f>50</xm:f>
              </x14:cfvo>
              <x14:cfIcon iconSet="3Symbols2" iconId="0"/>
              <x14:cfIcon iconSet="3Symbols2" iconId="2"/>
              <x14:cfIcon iconSet="3Symbols2" iconId="0"/>
            </x14:iconSet>
          </x14:cfRule>
          <xm:sqref>Q11</xm:sqref>
        </x14:conditionalFormatting>
        <x14:conditionalFormatting xmlns:xm="http://schemas.microsoft.com/office/excel/2006/main">
          <x14:cfRule type="iconSet" priority="1" id="{7AF9326B-ED65-45DD-87DD-8E1BDB1FC8EC}">
            <x14:iconSet iconSet="3Symbols2" custom="1">
              <x14:cfvo type="percent">
                <xm:f>0</xm:f>
              </x14:cfvo>
              <x14:cfvo type="num">
                <xm:f>0</xm:f>
              </x14:cfvo>
              <x14:cfvo type="num" gte="0">
                <xm:f>1.6</xm:f>
              </x14:cfvo>
              <x14:cfIcon iconSet="3Symbols2" iconId="0"/>
              <x14:cfIcon iconSet="3Symbols2" iconId="2"/>
              <x14:cfIcon iconSet="3Symbols2" iconId="0"/>
            </x14:iconSet>
          </x14:cfRule>
          <xm:sqref>Q16:T16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dimension ref="A1:CZ1440"/>
  <sheetViews>
    <sheetView showGridLines="0" zoomScaleNormal="100" workbookViewId="0">
      <selection activeCell="Z1" sqref="Z1"/>
    </sheetView>
  </sheetViews>
  <sheetFormatPr baseColWidth="10" defaultColWidth="10.85546875" defaultRowHeight="15" x14ac:dyDescent="0.25"/>
  <cols>
    <col min="1" max="1" width="3" style="169" customWidth="1"/>
    <col min="2" max="2" width="16.42578125" style="760" customWidth="1"/>
    <col min="3" max="3" width="15.7109375" style="760" customWidth="1"/>
    <col min="4" max="5" width="15.7109375" style="491" customWidth="1"/>
    <col min="6" max="6" width="4" style="21" customWidth="1"/>
    <col min="7" max="7" width="12" style="169" bestFit="1" customWidth="1"/>
    <col min="8" max="10" width="10" style="169" customWidth="1"/>
    <col min="11" max="11" width="12" style="169" bestFit="1" customWidth="1"/>
    <col min="12" max="12" width="4.28515625" style="169" customWidth="1"/>
    <col min="13" max="13" width="15.7109375" style="169" customWidth="1"/>
    <col min="14" max="14" width="4.28515625" style="21" customWidth="1"/>
    <col min="15" max="15" width="23.140625" style="759" customWidth="1"/>
    <col min="16" max="17" width="12.140625" style="759" customWidth="1"/>
    <col min="18" max="18" width="15" style="169" customWidth="1"/>
    <col min="19" max="19" width="13.28515625" style="47" customWidth="1"/>
    <col min="20" max="20" width="13.85546875" style="169" customWidth="1"/>
    <col min="21" max="21" width="20.42578125" style="21" customWidth="1"/>
    <col min="22" max="25" width="9.28515625" style="21" customWidth="1"/>
    <col min="26" max="26" width="14.28515625" style="21" customWidth="1"/>
    <col min="27" max="27" width="10" style="21" customWidth="1"/>
    <col min="28" max="28" width="2.85546875" style="21" customWidth="1"/>
    <col min="29" max="29" width="2.85546875" style="169" customWidth="1"/>
    <col min="30" max="30" width="21.7109375" style="491" customWidth="1"/>
    <col min="31" max="31" width="15" style="491" customWidth="1"/>
    <col min="32" max="32" width="12.42578125" style="169" bestFit="1" customWidth="1"/>
    <col min="33" max="33" width="11.42578125" style="169" customWidth="1"/>
    <col min="34" max="35" width="10.85546875" style="169"/>
    <col min="36" max="36" width="10.85546875" style="169" customWidth="1"/>
    <col min="37" max="37" width="12.85546875" style="169" customWidth="1"/>
    <col min="38" max="38" width="10.85546875" style="791"/>
    <col min="39" max="39" width="16.42578125" style="806" customWidth="1"/>
    <col min="40" max="46" width="10.85546875" style="806"/>
    <col min="47" max="47" width="10.85546875" style="791"/>
    <col min="48" max="48" width="16.42578125" style="806" customWidth="1"/>
    <col min="49" max="52" width="10.85546875" style="806"/>
    <col min="53" max="66" width="10.85546875" style="791"/>
    <col min="67" max="67" width="13.28515625" style="791" bestFit="1" customWidth="1"/>
    <col min="68" max="68" width="10.85546875" style="791"/>
    <col min="69" max="72" width="10.85546875" style="806"/>
    <col min="73" max="73" width="10.85546875" style="791"/>
    <col min="74" max="75" width="15.42578125" style="791" bestFit="1" customWidth="1"/>
    <col min="76" max="76" width="10.85546875" style="791" customWidth="1"/>
    <col min="77" max="78" width="10.85546875" style="791"/>
    <col min="79" max="79" width="15.42578125" style="806" bestFit="1" customWidth="1"/>
    <col min="80" max="83" width="10.85546875" style="806"/>
    <col min="84" max="84" width="10.85546875" style="791"/>
    <col min="85" max="87" width="15.42578125" style="791" bestFit="1" customWidth="1"/>
    <col min="88" max="89" width="10.85546875" style="791"/>
    <col min="90" max="104" width="10.85546875" style="47"/>
    <col min="105" max="16384" width="10.85546875" style="169"/>
  </cols>
  <sheetData>
    <row r="1" spans="1:87" ht="15.75" thickBot="1" x14ac:dyDescent="0.3">
      <c r="A1" s="47"/>
      <c r="B1" s="169"/>
      <c r="C1" s="169"/>
      <c r="D1" s="169"/>
      <c r="E1" s="169"/>
      <c r="M1" s="626" t="str">
        <f>IF(Fotometro!C26="OK", "", "ERROR: Revisar valor ingresado en hoja Fotometro; celda C22 y C23")</f>
        <v/>
      </c>
      <c r="N1" s="169"/>
      <c r="O1" s="169"/>
      <c r="P1" s="169"/>
      <c r="Q1" s="169"/>
      <c r="S1" s="169"/>
      <c r="U1" s="169"/>
      <c r="V1" s="169"/>
      <c r="Z1" s="674"/>
      <c r="AM1" s="861" t="s">
        <v>466</v>
      </c>
      <c r="AN1" s="861" t="s">
        <v>467</v>
      </c>
      <c r="AO1" s="862" t="s">
        <v>468</v>
      </c>
      <c r="AP1" s="862" t="s">
        <v>126</v>
      </c>
      <c r="AQ1" s="862" t="s">
        <v>127</v>
      </c>
      <c r="AR1" s="862" t="s">
        <v>470</v>
      </c>
      <c r="AS1" s="862" t="s">
        <v>471</v>
      </c>
      <c r="AT1" s="862" t="s">
        <v>472</v>
      </c>
      <c r="AV1" s="861" t="s">
        <v>466</v>
      </c>
      <c r="AW1" s="861" t="s">
        <v>467</v>
      </c>
      <c r="AX1" s="862" t="s">
        <v>468</v>
      </c>
      <c r="AY1" s="862" t="s">
        <v>126</v>
      </c>
      <c r="AZ1" s="862" t="s">
        <v>127</v>
      </c>
      <c r="BB1" s="813" t="s">
        <v>310</v>
      </c>
      <c r="BC1" s="813" t="s">
        <v>312</v>
      </c>
      <c r="BD1" s="813" t="s">
        <v>311</v>
      </c>
      <c r="BE1" s="813" t="s">
        <v>126</v>
      </c>
      <c r="BF1" s="817" t="s">
        <v>314</v>
      </c>
      <c r="BH1" s="813" t="s">
        <v>310</v>
      </c>
      <c r="BI1" s="813" t="s">
        <v>46</v>
      </c>
      <c r="BJ1" s="813" t="s">
        <v>311</v>
      </c>
      <c r="BK1" s="813" t="s">
        <v>126</v>
      </c>
      <c r="BL1" s="813" t="s">
        <v>313</v>
      </c>
      <c r="BQ1" s="791"/>
      <c r="BR1" s="791"/>
      <c r="BS1" s="791"/>
      <c r="BT1" s="791"/>
      <c r="BW1" s="818">
        <f>BO4</f>
        <v>44960.5</v>
      </c>
      <c r="CA1" s="809"/>
      <c r="CB1" s="803"/>
      <c r="CC1" s="804"/>
      <c r="CD1" s="791"/>
      <c r="CE1" s="791"/>
      <c r="CF1" s="812"/>
      <c r="CG1" s="818">
        <f>BO3</f>
        <v>44960.406944444447</v>
      </c>
      <c r="CH1" s="818">
        <f>BO4</f>
        <v>44960.5</v>
      </c>
      <c r="CI1" s="799"/>
    </row>
    <row r="2" spans="1:87" ht="15.75" thickBot="1" x14ac:dyDescent="0.3">
      <c r="B2" s="1195" t="s">
        <v>55</v>
      </c>
      <c r="C2" s="1196"/>
      <c r="D2" s="1196"/>
      <c r="E2" s="1197"/>
      <c r="F2" s="492"/>
      <c r="G2" s="1204" t="s">
        <v>263</v>
      </c>
      <c r="H2" s="1205"/>
      <c r="I2" s="1205"/>
      <c r="J2" s="1205"/>
      <c r="K2" s="1206"/>
      <c r="L2" s="493"/>
      <c r="M2" s="494"/>
      <c r="O2" s="1220" t="s">
        <v>315</v>
      </c>
      <c r="P2" s="1221"/>
      <c r="Q2" s="1221"/>
      <c r="R2" s="1221"/>
      <c r="S2" s="1221"/>
      <c r="T2" s="1221"/>
      <c r="U2" s="1222"/>
      <c r="X2" s="1214" t="s">
        <v>317</v>
      </c>
      <c r="Y2" s="1215"/>
      <c r="Z2" s="1215"/>
      <c r="AA2" s="1216"/>
      <c r="AB2" s="18"/>
      <c r="AD2" s="495" t="s">
        <v>278</v>
      </c>
      <c r="AE2" s="495" t="s">
        <v>53</v>
      </c>
      <c r="AG2" s="502"/>
      <c r="AJ2" s="496"/>
      <c r="AK2" s="496"/>
      <c r="AM2" s="790">
        <v>44960.406944444447</v>
      </c>
      <c r="AN2" s="789">
        <v>1</v>
      </c>
      <c r="AO2" s="789">
        <v>0</v>
      </c>
      <c r="AP2" s="789" t="s">
        <v>305</v>
      </c>
      <c r="AQ2" s="789">
        <v>69.304125999999997</v>
      </c>
      <c r="AR2" s="789">
        <v>180882</v>
      </c>
      <c r="AS2" s="789">
        <v>138825</v>
      </c>
      <c r="AT2" s="789">
        <v>22.541</v>
      </c>
      <c r="AV2" s="790">
        <v>44960.406944444447</v>
      </c>
      <c r="AW2" s="789">
        <v>1</v>
      </c>
      <c r="AX2" s="789">
        <v>0</v>
      </c>
      <c r="AY2" s="789" t="s">
        <v>305</v>
      </c>
      <c r="AZ2" s="789">
        <v>0.70699999999999996</v>
      </c>
      <c r="BB2" s="793" t="str">
        <f>IFERROR((AO2*10)+AP2, "--")</f>
        <v>--</v>
      </c>
      <c r="BC2" s="791">
        <f>AQ2</f>
        <v>69.304125999999997</v>
      </c>
      <c r="BD2" s="814">
        <v>1</v>
      </c>
      <c r="BE2" s="793">
        <v>1</v>
      </c>
      <c r="BF2" s="819">
        <f>IFERROR(VLOOKUP(BD2, $BB$2:$BC$300, 2, FALSE), "---")</f>
        <v>-6.6259999999999999E-2</v>
      </c>
      <c r="BH2" s="793" t="str">
        <f>IFERROR((AX2*10)+AY2, "--")</f>
        <v>--</v>
      </c>
      <c r="BI2" s="807">
        <f>AZ2</f>
        <v>0.70699999999999996</v>
      </c>
      <c r="BJ2" s="814">
        <v>1</v>
      </c>
      <c r="BK2" s="793">
        <v>1</v>
      </c>
      <c r="BL2" s="807">
        <f>IFERROR(VLOOKUP(BJ2, $BH$2:$BI$300, 2, FALSE), "---")</f>
        <v>-3.2759999999999997E-2</v>
      </c>
      <c r="BN2" s="820" t="s">
        <v>285</v>
      </c>
      <c r="BO2" s="821">
        <f>AD5</f>
        <v>44960.406944444447</v>
      </c>
      <c r="BQ2" s="797"/>
      <c r="BR2" s="791"/>
      <c r="BS2" s="791"/>
      <c r="BT2" s="791"/>
      <c r="BW2" s="815">
        <v>6.9444444444444447E-4</v>
      </c>
      <c r="CA2" s="809"/>
      <c r="CB2" s="803"/>
      <c r="CC2" s="804"/>
      <c r="CD2" s="791"/>
      <c r="CE2" s="791"/>
      <c r="CG2" s="822" t="e">
        <f>MATCH(CG1,CA1:CA5600, 1)</f>
        <v>#N/A</v>
      </c>
      <c r="CH2" s="823" t="e">
        <f>MATCH(CH1,CA1:CA5600, 1)</f>
        <v>#N/A</v>
      </c>
      <c r="CI2" s="824" t="e">
        <f>CH2+2+CI7</f>
        <v>#N/A</v>
      </c>
    </row>
    <row r="3" spans="1:87" ht="15.75" customHeight="1" thickBot="1" x14ac:dyDescent="0.3">
      <c r="B3" s="1198"/>
      <c r="C3" s="1199"/>
      <c r="D3" s="1199"/>
      <c r="E3" s="1200"/>
      <c r="F3" s="492"/>
      <c r="G3" s="1180" t="s">
        <v>481</v>
      </c>
      <c r="H3" s="1181"/>
      <c r="I3" s="1181"/>
      <c r="J3" s="1181"/>
      <c r="K3" s="1182"/>
      <c r="M3" s="497"/>
      <c r="O3" s="498" t="s">
        <v>163</v>
      </c>
      <c r="P3" s="499" t="s">
        <v>91</v>
      </c>
      <c r="Q3" s="234">
        <f>P4</f>
        <v>9</v>
      </c>
      <c r="R3" s="234">
        <f>Q3+1</f>
        <v>10</v>
      </c>
      <c r="S3" s="234">
        <f>R3+1</f>
        <v>11</v>
      </c>
      <c r="T3" s="234">
        <f>S3+1</f>
        <v>12</v>
      </c>
      <c r="U3" s="500"/>
      <c r="X3" s="1217" t="s">
        <v>483</v>
      </c>
      <c r="Y3" s="1218"/>
      <c r="Z3" s="1218"/>
      <c r="AA3" s="1219"/>
      <c r="AB3" s="18"/>
      <c r="AD3" s="501" t="s">
        <v>267</v>
      </c>
      <c r="AE3" s="501" t="s">
        <v>266</v>
      </c>
      <c r="AF3" s="568"/>
      <c r="AM3" s="790">
        <v>44960.406944444447</v>
      </c>
      <c r="AN3" s="789">
        <v>1</v>
      </c>
      <c r="AO3" s="789">
        <v>0</v>
      </c>
      <c r="AP3" s="789" t="s">
        <v>305</v>
      </c>
      <c r="AQ3" s="789">
        <v>0.55347199999999996</v>
      </c>
      <c r="AR3" s="789">
        <v>180879</v>
      </c>
      <c r="AS3" s="789">
        <v>138826</v>
      </c>
      <c r="AT3" s="789">
        <v>22.539000000000001</v>
      </c>
      <c r="AV3" s="790">
        <v>44960.406944444447</v>
      </c>
      <c r="AW3" s="789">
        <v>1</v>
      </c>
      <c r="AX3" s="789">
        <v>0</v>
      </c>
      <c r="AY3" s="789" t="s">
        <v>305</v>
      </c>
      <c r="AZ3" s="789">
        <v>-0.29630000000000001</v>
      </c>
      <c r="BB3" s="793" t="str">
        <f t="shared" ref="BB3:BB66" si="0">IFERROR((AO3*10)+AP3, "--")</f>
        <v>--</v>
      </c>
      <c r="BC3" s="791">
        <f t="shared" ref="BC3:BC66" si="1">AQ3</f>
        <v>0.55347199999999996</v>
      </c>
      <c r="BD3" s="814">
        <v>2</v>
      </c>
      <c r="BE3" s="793">
        <v>2</v>
      </c>
      <c r="BF3" s="819">
        <f t="shared" ref="BF3:BF66" si="2">IFERROR(VLOOKUP(BD3, $BB$2:$BC$300, 2, FALSE), "---")</f>
        <v>0.10526099999999999</v>
      </c>
      <c r="BH3" s="793" t="str">
        <f t="shared" ref="BH3:BH66" si="3">IFERROR((AX3*10)+AY3, "--")</f>
        <v>--</v>
      </c>
      <c r="BI3" s="807">
        <f t="shared" ref="BI3:BI66" si="4">AZ3</f>
        <v>-0.29630000000000001</v>
      </c>
      <c r="BJ3" s="814">
        <v>2</v>
      </c>
      <c r="BK3" s="793">
        <v>2</v>
      </c>
      <c r="BL3" s="807">
        <f t="shared" ref="BL3:BL66" si="5">IFERROR(VLOOKUP(BJ3, $BH$2:$BI$300, 2, FALSE), "---")</f>
        <v>3.4049999999999997E-2</v>
      </c>
      <c r="BN3" s="825" t="s">
        <v>284</v>
      </c>
      <c r="BO3" s="826">
        <f>MIN(AD5:AD300)</f>
        <v>44960.406944444447</v>
      </c>
      <c r="BQ3" s="797"/>
      <c r="BR3" s="791"/>
      <c r="BS3" s="791"/>
      <c r="BT3" s="791"/>
      <c r="BV3" s="827">
        <f>BO3</f>
        <v>44960.406944444447</v>
      </c>
      <c r="BW3" s="828">
        <f>BW1+BW2</f>
        <v>44960.500694444447</v>
      </c>
      <c r="BX3" s="800"/>
      <c r="CA3" s="809"/>
      <c r="CB3" s="803"/>
      <c r="CC3" s="804"/>
      <c r="CD3" s="791"/>
      <c r="CE3" s="791"/>
      <c r="CG3" s="829" t="e">
        <f>INDEX(CA1:CA5600, (CG2+CG7), 1)</f>
        <v>#N/A</v>
      </c>
      <c r="CH3" s="828" t="e">
        <f>INDEX(CA1:CA5600, CH2, 1)</f>
        <v>#N/A</v>
      </c>
      <c r="CI3" s="829" t="e">
        <f>INDEX(CA1:CA5600, CI2, 1)</f>
        <v>#N/A</v>
      </c>
    </row>
    <row r="4" spans="1:87" ht="15.75" customHeight="1" thickBot="1" x14ac:dyDescent="0.3">
      <c r="B4" s="1198"/>
      <c r="C4" s="1199"/>
      <c r="D4" s="1199"/>
      <c r="E4" s="1200"/>
      <c r="F4" s="492"/>
      <c r="G4" s="596"/>
      <c r="H4" s="503"/>
      <c r="M4" s="497"/>
      <c r="O4" s="504" t="s">
        <v>161</v>
      </c>
      <c r="P4" s="165">
        <f>MIN(AF5:AF150)</f>
        <v>9</v>
      </c>
      <c r="Q4" s="243">
        <f>IF(ISNUMBER(AG4), MIN(AG5:AG300), "-")</f>
        <v>22.477</v>
      </c>
      <c r="R4" s="243">
        <f>IF(ISNUMBER(AH4), MIN(AH5:AH300), "-")</f>
        <v>22.367999999999999</v>
      </c>
      <c r="S4" s="243">
        <f>IF(ISNUMBER(AI4), MIN(AI5:AI300), "-")</f>
        <v>22.492000000000001</v>
      </c>
      <c r="T4" s="243">
        <f>IF(ISNUMBER(AJ4), MIN(AJ5:AJ300), "-")</f>
        <v>22.817</v>
      </c>
      <c r="U4" s="235" t="s">
        <v>166</v>
      </c>
      <c r="X4" s="759"/>
      <c r="Y4" s="759"/>
      <c r="Z4" s="759"/>
      <c r="AA4" s="765"/>
      <c r="AB4" s="76"/>
      <c r="AD4" s="505" t="s">
        <v>265</v>
      </c>
      <c r="AE4" s="506" t="s">
        <v>265</v>
      </c>
      <c r="AF4" s="397"/>
      <c r="AG4" s="242">
        <f>IFERROR(AVERAGE(AG5:AG300), "-")</f>
        <v>22.509458333333331</v>
      </c>
      <c r="AH4" s="242">
        <f>IFERROR(AVERAGE(AH5:AH300), "-")</f>
        <v>22.423401960784304</v>
      </c>
      <c r="AI4" s="242">
        <f>IFERROR(AVERAGE(AI5:AI300), "-")</f>
        <v>22.646039603960403</v>
      </c>
      <c r="AJ4" s="242">
        <f>IFERROR(AVERAGE(AJ5:AJ300), "-")</f>
        <v>22.817</v>
      </c>
      <c r="AK4" s="225" t="s">
        <v>97</v>
      </c>
      <c r="AM4" s="790">
        <v>44960.407638888886</v>
      </c>
      <c r="AN4" s="789">
        <v>1</v>
      </c>
      <c r="AO4" s="789">
        <v>0</v>
      </c>
      <c r="AP4" s="789" t="s">
        <v>305</v>
      </c>
      <c r="AQ4" s="789">
        <v>0.14033399999999999</v>
      </c>
      <c r="AR4" s="789">
        <v>180884</v>
      </c>
      <c r="AS4" s="789">
        <v>138829</v>
      </c>
      <c r="AT4" s="789">
        <v>22.538</v>
      </c>
      <c r="AV4" s="788">
        <v>44960.407638888886</v>
      </c>
      <c r="AW4" s="787">
        <v>1</v>
      </c>
      <c r="AX4" s="786">
        <v>0</v>
      </c>
      <c r="AY4" s="786" t="s">
        <v>305</v>
      </c>
      <c r="AZ4" s="863">
        <v>0.2727</v>
      </c>
      <c r="BB4" s="793" t="str">
        <f t="shared" si="0"/>
        <v>--</v>
      </c>
      <c r="BC4" s="791">
        <f t="shared" si="1"/>
        <v>0.14033399999999999</v>
      </c>
      <c r="BD4" s="814">
        <v>3</v>
      </c>
      <c r="BE4" s="793">
        <v>3</v>
      </c>
      <c r="BF4" s="819">
        <f t="shared" si="2"/>
        <v>-6.234E-2</v>
      </c>
      <c r="BH4" s="793" t="str">
        <f t="shared" si="3"/>
        <v>--</v>
      </c>
      <c r="BI4" s="807">
        <f t="shared" si="4"/>
        <v>0.2727</v>
      </c>
      <c r="BJ4" s="814">
        <v>3</v>
      </c>
      <c r="BK4" s="793">
        <v>3</v>
      </c>
      <c r="BL4" s="807">
        <f t="shared" si="5"/>
        <v>-0.27200000000000002</v>
      </c>
      <c r="BN4" s="830" t="s">
        <v>283</v>
      </c>
      <c r="BO4" s="826">
        <f>MAX(AD5:AD300)</f>
        <v>44960.5</v>
      </c>
      <c r="BQ4" s="797"/>
      <c r="BR4" s="791"/>
      <c r="BS4" s="791"/>
      <c r="BT4" s="791"/>
      <c r="BV4" s="831" t="e">
        <f>MATCH(BV3,BQ2:BQ2800, 1)</f>
        <v>#N/A</v>
      </c>
      <c r="BW4" s="798" t="e">
        <f>MATCH(BW3,BQ2:BQ2800, 1)</f>
        <v>#N/A</v>
      </c>
      <c r="BX4" s="823" t="e">
        <f>BW4+1</f>
        <v>#N/A</v>
      </c>
      <c r="CA4" s="809"/>
      <c r="CB4" s="803"/>
      <c r="CC4" s="804"/>
      <c r="CD4" s="791"/>
      <c r="CE4" s="791"/>
      <c r="CG4" s="832" t="e">
        <f>CG2+CG7</f>
        <v>#N/A</v>
      </c>
    </row>
    <row r="5" spans="1:87" ht="15.75" customHeight="1" thickBot="1" x14ac:dyDescent="0.3">
      <c r="B5" s="1198"/>
      <c r="C5" s="1199"/>
      <c r="D5" s="1199"/>
      <c r="E5" s="1200"/>
      <c r="F5" s="492"/>
      <c r="G5" s="294" t="s">
        <v>2</v>
      </c>
      <c r="H5" s="295" t="s">
        <v>67</v>
      </c>
      <c r="I5" s="295" t="s">
        <v>46</v>
      </c>
      <c r="J5" s="295" t="s">
        <v>67</v>
      </c>
      <c r="K5" s="524" t="s">
        <v>13</v>
      </c>
      <c r="M5" s="497"/>
      <c r="N5" s="169"/>
      <c r="O5" s="504" t="s">
        <v>162</v>
      </c>
      <c r="P5" s="165">
        <f>MAX(AF5:AF150)</f>
        <v>11</v>
      </c>
      <c r="Q5" s="244">
        <f>IF(ISNUMBER(AG4), MAX(AG5:AG300), "-")</f>
        <v>22.541</v>
      </c>
      <c r="R5" s="244">
        <f>IF(ISNUMBER(AH4), MAX(AH5:AH300), "-")</f>
        <v>22.489000000000001</v>
      </c>
      <c r="S5" s="244">
        <f>IF(ISNUMBER(AI4), MAX(AI5:AI300), "-")</f>
        <v>22.812000000000001</v>
      </c>
      <c r="T5" s="244">
        <f>IF(ISNUMBER(AJ4), MAX(AJ5:AJ300), "-")</f>
        <v>22.817</v>
      </c>
      <c r="U5" s="236" t="s">
        <v>167</v>
      </c>
      <c r="X5" s="1214" t="s">
        <v>318</v>
      </c>
      <c r="Y5" s="1215"/>
      <c r="Z5" s="1215"/>
      <c r="AA5" s="1216"/>
      <c r="AC5" s="503"/>
      <c r="AD5" s="608">
        <f t="shared" ref="AD5" si="6">IF(AM2="", "-", AM2)</f>
        <v>44960.406944444447</v>
      </c>
      <c r="AE5" s="607">
        <f t="shared" ref="AE5" si="7">IF(AT2="", "-", AT2)</f>
        <v>22.541</v>
      </c>
      <c r="AF5" s="196">
        <f>IF(ISNUMBER(AE5), HOUR(AD5), "-")</f>
        <v>9</v>
      </c>
      <c r="AG5" s="168">
        <f t="shared" ref="AG5:AG68" si="8">IF(AF5=$Q$3, AE5, "-")</f>
        <v>22.541</v>
      </c>
      <c r="AH5" s="168" t="str">
        <f t="shared" ref="AH5:AH68" si="9">IF(AF5=$R$3, AE5, "-")</f>
        <v>-</v>
      </c>
      <c r="AI5" s="168" t="str">
        <f t="shared" ref="AI5:AI68" si="10">IF(AF5=$S$3, AE5, "-")</f>
        <v>-</v>
      </c>
      <c r="AJ5" s="168" t="str">
        <f t="shared" ref="AJ5:AJ68" si="11">IF(AF5=$T$3, AE5, "-")</f>
        <v>-</v>
      </c>
      <c r="AK5" s="197" t="s">
        <v>165</v>
      </c>
      <c r="AL5" s="837"/>
      <c r="AM5" s="790">
        <v>44960.407638888886</v>
      </c>
      <c r="AN5" s="789">
        <v>1</v>
      </c>
      <c r="AO5" s="789">
        <v>0</v>
      </c>
      <c r="AP5" s="789" t="s">
        <v>305</v>
      </c>
      <c r="AQ5" s="789">
        <v>0.167597</v>
      </c>
      <c r="AR5" s="789">
        <v>180884</v>
      </c>
      <c r="AS5" s="789">
        <v>138830</v>
      </c>
      <c r="AT5" s="789">
        <v>22.533999999999999</v>
      </c>
      <c r="AV5" s="788">
        <v>44960.407638888886</v>
      </c>
      <c r="AW5" s="787">
        <v>1</v>
      </c>
      <c r="AX5" s="786">
        <v>0</v>
      </c>
      <c r="AY5" s="786" t="s">
        <v>305</v>
      </c>
      <c r="AZ5" s="863">
        <v>0.40110000000000001</v>
      </c>
      <c r="BB5" s="793" t="str">
        <f t="shared" si="0"/>
        <v>--</v>
      </c>
      <c r="BC5" s="791">
        <f t="shared" si="1"/>
        <v>0.167597</v>
      </c>
      <c r="BD5" s="814">
        <v>4</v>
      </c>
      <c r="BE5" s="793">
        <v>4</v>
      </c>
      <c r="BF5" s="819">
        <f t="shared" si="2"/>
        <v>3.8982999999999997E-2</v>
      </c>
      <c r="BH5" s="793" t="str">
        <f t="shared" si="3"/>
        <v>--</v>
      </c>
      <c r="BI5" s="807">
        <f t="shared" si="4"/>
        <v>0.40110000000000001</v>
      </c>
      <c r="BJ5" s="814">
        <v>4</v>
      </c>
      <c r="BK5" s="793">
        <v>4</v>
      </c>
      <c r="BL5" s="807">
        <f t="shared" si="5"/>
        <v>-0.13750000000000001</v>
      </c>
      <c r="BQ5" s="797"/>
      <c r="BR5" s="791"/>
      <c r="BS5" s="791"/>
      <c r="BT5" s="791"/>
      <c r="BV5" s="833" t="e">
        <f>INDEX(BQ2:BR2800, BV4, 1)</f>
        <v>#N/A</v>
      </c>
      <c r="BW5" s="834" t="e">
        <f>INDEX(BQ2:BQ2800, BW4, 1)</f>
        <v>#N/A</v>
      </c>
      <c r="BX5" s="829" t="e">
        <f>INDEX(BQ2:BQ2800, BX4, 1)</f>
        <v>#N/A</v>
      </c>
      <c r="CA5" s="809"/>
      <c r="CB5" s="803"/>
      <c r="CC5" s="804"/>
      <c r="CD5" s="791"/>
      <c r="CE5" s="791"/>
      <c r="CG5" s="828" t="e">
        <f>INDEX(CA1:CA5600, (CG2+0), 1)</f>
        <v>#N/A</v>
      </c>
      <c r="CI5" s="828" t="e">
        <f>INDEX(CA1:CA5600, CH2, 1)</f>
        <v>#N/A</v>
      </c>
    </row>
    <row r="6" spans="1:87" ht="15" customHeight="1" thickBot="1" x14ac:dyDescent="0.3">
      <c r="B6" s="1198"/>
      <c r="C6" s="1199"/>
      <c r="D6" s="1199"/>
      <c r="E6" s="1200"/>
      <c r="F6" s="492"/>
      <c r="G6" s="388">
        <f>AVERAGE(BD_DIAS!I15:I22)</f>
        <v>-2.2407375E-2</v>
      </c>
      <c r="H6" s="389">
        <f>_xlfn.STDEV.S(BD_DIAS!I15:I22)</f>
        <v>7.2891520574730959E-2</v>
      </c>
      <c r="I6" s="389">
        <f>AVERAGE(BD_DIAS!K15:K22)</f>
        <v>-0.15715124999999999</v>
      </c>
      <c r="J6" s="390">
        <f>_xlfn.STDEV.S(BD_DIAS!K15:K22)</f>
        <v>0.24781171628231324</v>
      </c>
      <c r="K6" s="133">
        <f t="shared" ref="K6:K17" si="12">I6-G6</f>
        <v>-0.13474387499999999</v>
      </c>
      <c r="M6" s="508"/>
      <c r="O6" s="509"/>
      <c r="P6" s="510"/>
      <c r="Q6" s="245">
        <f>IFERROR(Q5-Q4, "-")</f>
        <v>6.4000000000000057E-2</v>
      </c>
      <c r="R6" s="245">
        <f>IFERROR(R5-R4, "-")</f>
        <v>0.12100000000000222</v>
      </c>
      <c r="S6" s="245">
        <f>IFERROR(S5-S4, "-")</f>
        <v>0.32000000000000028</v>
      </c>
      <c r="T6" s="245">
        <f>IFERROR(T5-T4, "-")</f>
        <v>0</v>
      </c>
      <c r="U6" s="238" t="s">
        <v>168</v>
      </c>
      <c r="X6" s="1217" t="s">
        <v>484</v>
      </c>
      <c r="Y6" s="1218"/>
      <c r="Z6" s="1218"/>
      <c r="AA6" s="1219"/>
      <c r="AD6" s="608">
        <f t="shared" ref="AD6:AD69" si="13">IF(AM3="", "-", AM3)</f>
        <v>44960.406944444447</v>
      </c>
      <c r="AE6" s="607">
        <f t="shared" ref="AE6:AE69" si="14">IF(AT3="", "-", AT3)</f>
        <v>22.539000000000001</v>
      </c>
      <c r="AF6" s="196">
        <f t="shared" ref="AF6:AF69" si="15">IF(ISNUMBER(AE6), HOUR(AD6), "-")</f>
        <v>9</v>
      </c>
      <c r="AG6" s="168">
        <f t="shared" si="8"/>
        <v>22.539000000000001</v>
      </c>
      <c r="AH6" s="168" t="str">
        <f t="shared" si="9"/>
        <v>-</v>
      </c>
      <c r="AI6" s="168" t="str">
        <f t="shared" si="10"/>
        <v>-</v>
      </c>
      <c r="AJ6" s="168" t="str">
        <f t="shared" si="11"/>
        <v>-</v>
      </c>
      <c r="AL6" s="837"/>
      <c r="AM6" s="790">
        <v>44960.408333333333</v>
      </c>
      <c r="AN6" s="789">
        <v>1</v>
      </c>
      <c r="AO6" s="789">
        <v>0</v>
      </c>
      <c r="AP6" s="789" t="s">
        <v>305</v>
      </c>
      <c r="AQ6" s="789">
        <v>2.7303999999999998E-2</v>
      </c>
      <c r="AR6" s="789">
        <v>180879</v>
      </c>
      <c r="AS6" s="789">
        <v>138826</v>
      </c>
      <c r="AT6" s="789">
        <v>22.532</v>
      </c>
      <c r="AV6" s="788">
        <v>44960.408333333333</v>
      </c>
      <c r="AW6" s="787">
        <v>1</v>
      </c>
      <c r="AX6" s="786">
        <v>0</v>
      </c>
      <c r="AY6" s="786" t="s">
        <v>305</v>
      </c>
      <c r="AZ6" s="863">
        <v>-3.2739999999999998E-2</v>
      </c>
      <c r="BB6" s="793" t="str">
        <f t="shared" si="0"/>
        <v>--</v>
      </c>
      <c r="BC6" s="791">
        <f t="shared" si="1"/>
        <v>2.7303999999999998E-2</v>
      </c>
      <c r="BD6" s="814">
        <v>5</v>
      </c>
      <c r="BE6" s="793">
        <v>5</v>
      </c>
      <c r="BF6" s="819">
        <f t="shared" si="2"/>
        <v>2.7292E-2</v>
      </c>
      <c r="BH6" s="793" t="str">
        <f t="shared" si="3"/>
        <v>--</v>
      </c>
      <c r="BI6" s="807">
        <f t="shared" si="4"/>
        <v>-3.2739999999999998E-2</v>
      </c>
      <c r="BJ6" s="814">
        <v>5</v>
      </c>
      <c r="BK6" s="793">
        <v>5</v>
      </c>
      <c r="BL6" s="807">
        <f t="shared" si="5"/>
        <v>0.27279999999999999</v>
      </c>
      <c r="BQ6" s="797"/>
      <c r="BR6" s="791"/>
      <c r="BS6" s="791"/>
      <c r="BT6" s="791"/>
      <c r="BV6" s="824" t="e">
        <f>BV4+1</f>
        <v>#N/A</v>
      </c>
      <c r="BX6" s="824" t="e">
        <f>BX4+1</f>
        <v>#N/A</v>
      </c>
      <c r="CA6" s="809"/>
      <c r="CB6" s="803"/>
      <c r="CC6" s="804"/>
      <c r="CD6" s="791"/>
      <c r="CE6" s="791"/>
      <c r="CG6" s="835" t="e">
        <f>CG1-CG5</f>
        <v>#N/A</v>
      </c>
      <c r="CI6" s="835" t="e">
        <f>CH1-CI5</f>
        <v>#N/A</v>
      </c>
    </row>
    <row r="7" spans="1:87" ht="15.75" thickBot="1" x14ac:dyDescent="0.3">
      <c r="B7" s="1198"/>
      <c r="C7" s="1199"/>
      <c r="D7" s="1199"/>
      <c r="E7" s="1200"/>
      <c r="F7" s="492"/>
      <c r="G7" s="391">
        <f>AVERAGE(BD_DIAS!I23:I30)</f>
        <v>47.29844525</v>
      </c>
      <c r="H7" s="392">
        <f>_xlfn.STDEV.S(BD_DIAS!I23:I30)</f>
        <v>0.16913348297361416</v>
      </c>
      <c r="I7" s="392">
        <f>AVERAGE(BD_DIAS!K23:K30)</f>
        <v>47.128749999999997</v>
      </c>
      <c r="J7" s="393">
        <f>_xlfn.STDEV.S(BD_DIAS!K23:K30)</f>
        <v>0.36910848192444962</v>
      </c>
      <c r="K7" s="131">
        <f t="shared" si="12"/>
        <v>-0.16969525000000374</v>
      </c>
      <c r="N7" s="512"/>
      <c r="O7" s="21"/>
      <c r="P7" s="21"/>
      <c r="Q7" s="21"/>
      <c r="S7" s="169"/>
      <c r="AD7" s="608">
        <f t="shared" si="13"/>
        <v>44960.407638888886</v>
      </c>
      <c r="AE7" s="607">
        <f t="shared" si="14"/>
        <v>22.538</v>
      </c>
      <c r="AF7" s="196">
        <f t="shared" si="15"/>
        <v>9</v>
      </c>
      <c r="AG7" s="168">
        <f t="shared" si="8"/>
        <v>22.538</v>
      </c>
      <c r="AH7" s="168" t="str">
        <f t="shared" si="9"/>
        <v>-</v>
      </c>
      <c r="AI7" s="168" t="str">
        <f t="shared" si="10"/>
        <v>-</v>
      </c>
      <c r="AJ7" s="168" t="str">
        <f t="shared" si="11"/>
        <v>-</v>
      </c>
      <c r="AK7" s="198"/>
      <c r="AL7" s="837"/>
      <c r="AM7" s="790">
        <v>44960.408333333333</v>
      </c>
      <c r="AN7" s="789">
        <v>1</v>
      </c>
      <c r="AO7" s="789">
        <v>0</v>
      </c>
      <c r="AP7" s="789" t="s">
        <v>305</v>
      </c>
      <c r="AQ7" s="789">
        <v>8.9639999999999997E-2</v>
      </c>
      <c r="AR7" s="789">
        <v>180877</v>
      </c>
      <c r="AS7" s="789">
        <v>138825</v>
      </c>
      <c r="AT7" s="789">
        <v>22.53</v>
      </c>
      <c r="AV7" s="788">
        <v>44960.408333333333</v>
      </c>
      <c r="AW7" s="787">
        <v>1</v>
      </c>
      <c r="AX7" s="786">
        <v>0</v>
      </c>
      <c r="AY7" s="786" t="s">
        <v>305</v>
      </c>
      <c r="AZ7" s="863">
        <v>6.4649999999999999E-2</v>
      </c>
      <c r="BB7" s="793" t="str">
        <f t="shared" si="0"/>
        <v>--</v>
      </c>
      <c r="BC7" s="791">
        <f t="shared" si="1"/>
        <v>8.9639999999999997E-2</v>
      </c>
      <c r="BD7" s="814">
        <v>6</v>
      </c>
      <c r="BE7" s="793">
        <v>6</v>
      </c>
      <c r="BF7" s="819">
        <f t="shared" si="2"/>
        <v>-0.116947</v>
      </c>
      <c r="BH7" s="793" t="str">
        <f t="shared" si="3"/>
        <v>--</v>
      </c>
      <c r="BI7" s="807">
        <f t="shared" si="4"/>
        <v>6.4649999999999999E-2</v>
      </c>
      <c r="BJ7" s="814">
        <v>6</v>
      </c>
      <c r="BK7" s="793">
        <v>6</v>
      </c>
      <c r="BL7" s="807">
        <f t="shared" si="5"/>
        <v>-0.372</v>
      </c>
      <c r="BQ7" s="797"/>
      <c r="BR7" s="791"/>
      <c r="BS7" s="791"/>
      <c r="BT7" s="791"/>
      <c r="BW7" s="799"/>
      <c r="CA7" s="809"/>
      <c r="CB7" s="803"/>
      <c r="CC7" s="804"/>
      <c r="CD7" s="791"/>
      <c r="CE7" s="791"/>
      <c r="CG7" s="798" t="e">
        <f>IF(CG6=0, -1, 0)</f>
        <v>#N/A</v>
      </c>
      <c r="CI7" s="798" t="e">
        <f>IF(CI6=0, -1, 0)</f>
        <v>#N/A</v>
      </c>
    </row>
    <row r="8" spans="1:87" ht="15.75" customHeight="1" x14ac:dyDescent="0.25">
      <c r="B8" s="1198"/>
      <c r="C8" s="1199"/>
      <c r="D8" s="1199"/>
      <c r="E8" s="1200"/>
      <c r="F8" s="492"/>
      <c r="G8" s="391">
        <f>AVERAGE(BD_DIAS!I31:I38)</f>
        <v>94.140706874999992</v>
      </c>
      <c r="H8" s="392">
        <f>_xlfn.STDEV.S(BD_DIAS!I31:I38)</f>
        <v>0.18157996927244613</v>
      </c>
      <c r="I8" s="392">
        <f>AVERAGE(BD_DIAS!K31:K38)</f>
        <v>93.777499999999989</v>
      </c>
      <c r="J8" s="393">
        <f>_xlfn.STDEV.S(BD_DIAS!K31:K38)</f>
        <v>0.37166613282045541</v>
      </c>
      <c r="K8" s="131">
        <f t="shared" si="12"/>
        <v>-0.36320687500000304</v>
      </c>
      <c r="M8" s="585" t="s">
        <v>307</v>
      </c>
      <c r="N8" s="18"/>
      <c r="O8" s="1177" t="s">
        <v>159</v>
      </c>
      <c r="P8" s="1178"/>
      <c r="Q8" s="1178"/>
      <c r="R8" s="1179"/>
      <c r="S8" s="1177" t="s">
        <v>160</v>
      </c>
      <c r="T8" s="1178"/>
      <c r="U8" s="1178"/>
      <c r="V8" s="1179"/>
      <c r="Z8" s="599"/>
      <c r="AD8" s="608">
        <f t="shared" si="13"/>
        <v>44960.407638888886</v>
      </c>
      <c r="AE8" s="607">
        <f t="shared" si="14"/>
        <v>22.533999999999999</v>
      </c>
      <c r="AF8" s="196">
        <f t="shared" si="15"/>
        <v>9</v>
      </c>
      <c r="AG8" s="168">
        <f t="shared" si="8"/>
        <v>22.533999999999999</v>
      </c>
      <c r="AH8" s="168" t="str">
        <f t="shared" si="9"/>
        <v>-</v>
      </c>
      <c r="AI8" s="168" t="str">
        <f t="shared" si="10"/>
        <v>-</v>
      </c>
      <c r="AJ8" s="168" t="str">
        <f t="shared" si="11"/>
        <v>-</v>
      </c>
      <c r="AK8" s="198"/>
      <c r="AL8" s="837"/>
      <c r="AM8" s="790">
        <v>44960.40902777778</v>
      </c>
      <c r="AN8" s="789">
        <v>1</v>
      </c>
      <c r="AO8" s="789">
        <v>0</v>
      </c>
      <c r="AP8" s="789" t="s">
        <v>305</v>
      </c>
      <c r="AQ8" s="789">
        <v>3.8987000000000001E-2</v>
      </c>
      <c r="AR8" s="789">
        <v>180876</v>
      </c>
      <c r="AS8" s="789">
        <v>138824</v>
      </c>
      <c r="AT8" s="789">
        <v>22.526</v>
      </c>
      <c r="AV8" s="788">
        <v>44960.40902777778</v>
      </c>
      <c r="AW8" s="787">
        <v>1</v>
      </c>
      <c r="AX8" s="786">
        <v>0</v>
      </c>
      <c r="AY8" s="786" t="s">
        <v>305</v>
      </c>
      <c r="AZ8" s="863">
        <v>0.60929999999999995</v>
      </c>
      <c r="BB8" s="793" t="str">
        <f t="shared" si="0"/>
        <v>--</v>
      </c>
      <c r="BC8" s="791">
        <f t="shared" si="1"/>
        <v>3.8987000000000001E-2</v>
      </c>
      <c r="BD8" s="814">
        <v>7</v>
      </c>
      <c r="BE8" s="793">
        <v>7</v>
      </c>
      <c r="BF8" s="819">
        <f t="shared" si="2"/>
        <v>-3.8973000000000001E-2</v>
      </c>
      <c r="BH8" s="793" t="str">
        <f t="shared" si="3"/>
        <v>--</v>
      </c>
      <c r="BI8" s="807">
        <f t="shared" si="4"/>
        <v>0.60929999999999995</v>
      </c>
      <c r="BJ8" s="814">
        <v>7</v>
      </c>
      <c r="BK8" s="793">
        <v>7</v>
      </c>
      <c r="BL8" s="807">
        <f t="shared" si="5"/>
        <v>-0.51349999999999996</v>
      </c>
      <c r="BQ8" s="797"/>
      <c r="BR8" s="791"/>
      <c r="BS8" s="791"/>
      <c r="BT8" s="791"/>
      <c r="CA8" s="809"/>
      <c r="CB8" s="803"/>
      <c r="CC8" s="804"/>
      <c r="CD8" s="791"/>
      <c r="CE8" s="791"/>
    </row>
    <row r="9" spans="1:87" ht="15.75" customHeight="1" x14ac:dyDescent="0.25">
      <c r="B9" s="1198"/>
      <c r="C9" s="1199"/>
      <c r="D9" s="1199"/>
      <c r="E9" s="1200"/>
      <c r="F9" s="492"/>
      <c r="G9" s="391">
        <f>AVERAGE(BD_DIAS!I39:I46)</f>
        <v>127.21521250000001</v>
      </c>
      <c r="H9" s="392">
        <f>_xlfn.STDEV.S(BD_DIAS!I39:I46)</f>
        <v>0.20660074315728549</v>
      </c>
      <c r="I9" s="392">
        <f>AVERAGE(BD_DIAS!K39:K46)</f>
        <v>126.75000000000001</v>
      </c>
      <c r="J9" s="393">
        <f>_xlfn.STDEV.S(BD_DIAS!K39:K46)</f>
        <v>0.10690449676496844</v>
      </c>
      <c r="K9" s="131">
        <f t="shared" si="12"/>
        <v>-0.4652124999999927</v>
      </c>
      <c r="M9" s="590" t="str">
        <f>HojaOri</f>
        <v>Guest1</v>
      </c>
      <c r="N9" s="513"/>
      <c r="O9" s="514" t="s">
        <v>279</v>
      </c>
      <c r="P9" s="515" t="s">
        <v>52</v>
      </c>
      <c r="Q9" s="515" t="s">
        <v>280</v>
      </c>
      <c r="R9" s="516" t="s">
        <v>81</v>
      </c>
      <c r="S9" s="514" t="s">
        <v>281</v>
      </c>
      <c r="T9" s="515" t="s">
        <v>51</v>
      </c>
      <c r="U9" s="515" t="s">
        <v>282</v>
      </c>
      <c r="V9" s="516" t="s">
        <v>81</v>
      </c>
      <c r="Z9" s="497"/>
      <c r="AD9" s="608">
        <f t="shared" si="13"/>
        <v>44960.408333333333</v>
      </c>
      <c r="AE9" s="607">
        <f t="shared" si="14"/>
        <v>22.532</v>
      </c>
      <c r="AF9" s="196">
        <f t="shared" si="15"/>
        <v>9</v>
      </c>
      <c r="AG9" s="168">
        <f t="shared" si="8"/>
        <v>22.532</v>
      </c>
      <c r="AH9" s="168" t="str">
        <f t="shared" si="9"/>
        <v>-</v>
      </c>
      <c r="AI9" s="168" t="str">
        <f t="shared" si="10"/>
        <v>-</v>
      </c>
      <c r="AJ9" s="168" t="str">
        <f t="shared" si="11"/>
        <v>-</v>
      </c>
      <c r="AK9" s="198"/>
      <c r="AL9" s="837"/>
      <c r="AM9" s="790">
        <v>44960.40902777778</v>
      </c>
      <c r="AN9" s="789">
        <v>1</v>
      </c>
      <c r="AO9" s="789">
        <v>0</v>
      </c>
      <c r="AP9" s="789" t="s">
        <v>305</v>
      </c>
      <c r="AQ9" s="789">
        <v>0.16759199999999999</v>
      </c>
      <c r="AR9" s="789">
        <v>180876</v>
      </c>
      <c r="AS9" s="789">
        <v>138825</v>
      </c>
      <c r="AT9" s="789">
        <v>22.524999999999999</v>
      </c>
      <c r="AV9" s="788">
        <v>44960.409722222219</v>
      </c>
      <c r="AW9" s="787">
        <v>1</v>
      </c>
      <c r="AX9" s="786">
        <v>0</v>
      </c>
      <c r="AY9" s="786" t="s">
        <v>305</v>
      </c>
      <c r="AZ9" s="863">
        <v>6.4640000000000003E-2</v>
      </c>
      <c r="BB9" s="793" t="str">
        <f t="shared" si="0"/>
        <v>--</v>
      </c>
      <c r="BC9" s="791">
        <f t="shared" si="1"/>
        <v>0.16759199999999999</v>
      </c>
      <c r="BD9" s="814">
        <v>8</v>
      </c>
      <c r="BE9" s="793">
        <v>8</v>
      </c>
      <c r="BF9" s="819">
        <f t="shared" si="2"/>
        <v>-6.6275000000000001E-2</v>
      </c>
      <c r="BH9" s="793" t="str">
        <f t="shared" si="3"/>
        <v>--</v>
      </c>
      <c r="BI9" s="807">
        <f t="shared" si="4"/>
        <v>6.4640000000000003E-2</v>
      </c>
      <c r="BJ9" s="814">
        <v>8</v>
      </c>
      <c r="BK9" s="793">
        <v>8</v>
      </c>
      <c r="BL9" s="807">
        <f t="shared" si="5"/>
        <v>-0.23630000000000001</v>
      </c>
      <c r="BQ9" s="797"/>
      <c r="BR9" s="791"/>
      <c r="BS9" s="791"/>
      <c r="BT9" s="791"/>
      <c r="CA9" s="809"/>
      <c r="CB9" s="803"/>
      <c r="CC9" s="804"/>
      <c r="CD9" s="791"/>
      <c r="CE9" s="791"/>
    </row>
    <row r="10" spans="1:87" ht="15.75" customHeight="1" x14ac:dyDescent="0.25">
      <c r="B10" s="1198"/>
      <c r="C10" s="1199"/>
      <c r="D10" s="1199"/>
      <c r="E10" s="1200"/>
      <c r="F10" s="492"/>
      <c r="G10" s="391">
        <f>AVERAGE(BD_DIAS!I47:I54)</f>
        <v>183.85413775000001</v>
      </c>
      <c r="H10" s="392">
        <f>_xlfn.STDEV.S(BD_DIAS!I47:I54)</f>
        <v>0.20025592150170873</v>
      </c>
      <c r="I10" s="392">
        <f>AVERAGE(BD_DIAS!K47:K54)</f>
        <v>183.41249999999999</v>
      </c>
      <c r="J10" s="393">
        <f>_xlfn.STDEV.S(BD_DIAS!K47:K54)</f>
        <v>0.24748737341529417</v>
      </c>
      <c r="K10" s="131">
        <f t="shared" si="12"/>
        <v>-0.44163775000001237</v>
      </c>
      <c r="N10" s="517"/>
      <c r="O10" s="246">
        <f>MIN(Q27:Q300)+R11</f>
        <v>32.46</v>
      </c>
      <c r="P10" s="130">
        <f>IFERROR(AVERAGE(Q27:Q300)+R11,"-")</f>
        <v>33.214744525547431</v>
      </c>
      <c r="Q10" s="130">
        <f>MAX(Q27:Q300)+R11</f>
        <v>34.36</v>
      </c>
      <c r="R10" s="131">
        <f>IFERROR(_xlfn.STDEV.S(Q27:Q300),"-")</f>
        <v>0.47758134553795045</v>
      </c>
      <c r="S10" s="222">
        <f>MIN(S27:S300)+V11</f>
        <v>21.75</v>
      </c>
      <c r="T10" s="130">
        <f>IFERROR(AVERAGE(S27:S300)+V11,"-")</f>
        <v>21.942700729927004</v>
      </c>
      <c r="U10" s="129">
        <f>MAX(S27:S300)+V11</f>
        <v>22.099999999999998</v>
      </c>
      <c r="V10" s="131">
        <f>IFERROR(_xlfn.STDEV.S(S27:S300),"-")</f>
        <v>0.10787726992796184</v>
      </c>
      <c r="Z10" s="497"/>
      <c r="AD10" s="608">
        <f t="shared" si="13"/>
        <v>44960.408333333333</v>
      </c>
      <c r="AE10" s="607">
        <f t="shared" si="14"/>
        <v>22.53</v>
      </c>
      <c r="AF10" s="196">
        <f t="shared" si="15"/>
        <v>9</v>
      </c>
      <c r="AG10" s="168">
        <f t="shared" si="8"/>
        <v>22.53</v>
      </c>
      <c r="AH10" s="168" t="str">
        <f t="shared" si="9"/>
        <v>-</v>
      </c>
      <c r="AI10" s="168" t="str">
        <f t="shared" si="10"/>
        <v>-</v>
      </c>
      <c r="AJ10" s="168" t="str">
        <f t="shared" si="11"/>
        <v>-</v>
      </c>
      <c r="AK10" s="198"/>
      <c r="AL10" s="837"/>
      <c r="AM10" s="790">
        <v>44960.409722222219</v>
      </c>
      <c r="AN10" s="789">
        <v>1</v>
      </c>
      <c r="AO10" s="789">
        <v>0</v>
      </c>
      <c r="AP10" s="789" t="s">
        <v>305</v>
      </c>
      <c r="AQ10" s="789">
        <v>0.17932500000000001</v>
      </c>
      <c r="AR10" s="789">
        <v>180880</v>
      </c>
      <c r="AS10" s="789">
        <v>138827</v>
      </c>
      <c r="AT10" s="789">
        <v>22.524000000000001</v>
      </c>
      <c r="AV10" s="788">
        <v>44960.409722222219</v>
      </c>
      <c r="AW10" s="787">
        <v>1</v>
      </c>
      <c r="AX10" s="786">
        <v>0</v>
      </c>
      <c r="AY10" s="786" t="s">
        <v>305</v>
      </c>
      <c r="AZ10" s="863">
        <v>0.6714</v>
      </c>
      <c r="BB10" s="793" t="str">
        <f t="shared" si="0"/>
        <v>--</v>
      </c>
      <c r="BC10" s="791">
        <f t="shared" si="1"/>
        <v>0.17932500000000001</v>
      </c>
      <c r="BD10" s="814">
        <v>11</v>
      </c>
      <c r="BE10" s="793">
        <v>1</v>
      </c>
      <c r="BF10" s="819">
        <f t="shared" si="2"/>
        <v>47.013584999999999</v>
      </c>
      <c r="BH10" s="793" t="str">
        <f t="shared" si="3"/>
        <v>--</v>
      </c>
      <c r="BI10" s="807">
        <f t="shared" si="4"/>
        <v>0.6714</v>
      </c>
      <c r="BJ10" s="814">
        <v>11</v>
      </c>
      <c r="BK10" s="793">
        <v>1</v>
      </c>
      <c r="BL10" s="807">
        <f t="shared" si="5"/>
        <v>46.87</v>
      </c>
      <c r="BQ10" s="797"/>
      <c r="BR10" s="791"/>
      <c r="BS10" s="791"/>
      <c r="BT10" s="791"/>
      <c r="CA10" s="809"/>
      <c r="CB10" s="803"/>
      <c r="CC10" s="804"/>
      <c r="CD10" s="791"/>
      <c r="CE10" s="791"/>
    </row>
    <row r="11" spans="1:87" ht="15" customHeight="1" thickBot="1" x14ac:dyDescent="0.3">
      <c r="B11" s="1198"/>
      <c r="C11" s="1199"/>
      <c r="D11" s="1199"/>
      <c r="E11" s="1200"/>
      <c r="F11" s="492"/>
      <c r="G11" s="391">
        <f>AVERAGE(BD_DIAS!I55:I62)</f>
        <v>224.65351137499999</v>
      </c>
      <c r="H11" s="392">
        <f>_xlfn.STDEV.S(BD_DIAS!I55:I62)</f>
        <v>0.16594204424689948</v>
      </c>
      <c r="I11" s="392">
        <f>AVERAGE(BD_DIAS!K55:K62)</f>
        <v>224.07500000000002</v>
      </c>
      <c r="J11" s="393">
        <f>_xlfn.STDEV.S(BD_DIAS!K55:K62)</f>
        <v>0.35355339059327578</v>
      </c>
      <c r="K11" s="131">
        <f t="shared" si="12"/>
        <v>-0.57851137499997662</v>
      </c>
      <c r="M11" s="585" t="s">
        <v>308</v>
      </c>
      <c r="N11" s="517"/>
      <c r="O11" s="229"/>
      <c r="P11" s="230" t="s">
        <v>158</v>
      </c>
      <c r="Q11" s="223">
        <f>Q10</f>
        <v>34.36</v>
      </c>
      <c r="R11" s="706">
        <f>Resumen!I25</f>
        <v>0.86</v>
      </c>
      <c r="S11" s="227" t="s">
        <v>128</v>
      </c>
      <c r="T11" s="223">
        <f>U10-S10</f>
        <v>0.34999999999999787</v>
      </c>
      <c r="U11" s="228"/>
      <c r="V11" s="707">
        <f>Resumen!I22</f>
        <v>0.2</v>
      </c>
      <c r="Z11" s="497"/>
      <c r="AD11" s="608">
        <f t="shared" si="13"/>
        <v>44960.40902777778</v>
      </c>
      <c r="AE11" s="607">
        <f t="shared" si="14"/>
        <v>22.526</v>
      </c>
      <c r="AF11" s="196">
        <f t="shared" si="15"/>
        <v>9</v>
      </c>
      <c r="AG11" s="168">
        <f t="shared" si="8"/>
        <v>22.526</v>
      </c>
      <c r="AH11" s="168" t="str">
        <f t="shared" si="9"/>
        <v>-</v>
      </c>
      <c r="AI11" s="168" t="str">
        <f t="shared" si="10"/>
        <v>-</v>
      </c>
      <c r="AJ11" s="168" t="str">
        <f t="shared" si="11"/>
        <v>-</v>
      </c>
      <c r="AK11" s="198"/>
      <c r="AL11" s="837"/>
      <c r="AM11" s="790">
        <v>44960.410416666666</v>
      </c>
      <c r="AN11" s="789">
        <v>1</v>
      </c>
      <c r="AO11" s="789">
        <v>0</v>
      </c>
      <c r="AP11" s="789">
        <v>0</v>
      </c>
      <c r="AQ11" s="789">
        <v>-0.194915</v>
      </c>
      <c r="AR11" s="789">
        <v>180888</v>
      </c>
      <c r="AS11" s="789">
        <v>138835</v>
      </c>
      <c r="AT11" s="789">
        <v>22.518000000000001</v>
      </c>
      <c r="AV11" s="788">
        <v>44960.410416666666</v>
      </c>
      <c r="AW11" s="787">
        <v>1</v>
      </c>
      <c r="AX11" s="786">
        <v>0</v>
      </c>
      <c r="AY11" s="786">
        <v>0</v>
      </c>
      <c r="AZ11" s="863">
        <v>-0.21329999999999999</v>
      </c>
      <c r="BB11" s="793">
        <f t="shared" si="0"/>
        <v>0</v>
      </c>
      <c r="BC11" s="791">
        <f t="shared" si="1"/>
        <v>-0.194915</v>
      </c>
      <c r="BD11" s="814">
        <v>12</v>
      </c>
      <c r="BE11" s="793">
        <v>2</v>
      </c>
      <c r="BF11" s="819">
        <f t="shared" si="2"/>
        <v>47.193018000000002</v>
      </c>
      <c r="BH11" s="793">
        <f t="shared" si="3"/>
        <v>0</v>
      </c>
      <c r="BI11" s="807">
        <f t="shared" si="4"/>
        <v>-0.21329999999999999</v>
      </c>
      <c r="BJ11" s="814">
        <v>12</v>
      </c>
      <c r="BK11" s="793">
        <v>2</v>
      </c>
      <c r="BL11" s="807">
        <f t="shared" si="5"/>
        <v>46.84</v>
      </c>
      <c r="BQ11" s="797"/>
      <c r="BR11" s="791"/>
      <c r="BS11" s="791"/>
      <c r="BT11" s="791"/>
      <c r="CA11" s="809"/>
      <c r="CB11" s="803"/>
      <c r="CC11" s="804"/>
      <c r="CD11" s="791"/>
      <c r="CE11" s="791"/>
    </row>
    <row r="12" spans="1:87" ht="15" customHeight="1" thickBot="1" x14ac:dyDescent="0.3">
      <c r="B12" s="1198"/>
      <c r="C12" s="1199"/>
      <c r="D12" s="1199"/>
      <c r="E12" s="1200"/>
      <c r="F12" s="492"/>
      <c r="G12" s="391">
        <f>AVERAGE(BD_DIAS!I63:I70)</f>
        <v>269.96404875000002</v>
      </c>
      <c r="H12" s="392">
        <f>_xlfn.STDEV.S(BD_DIAS!I63:I70)</f>
        <v>0.20005772628829099</v>
      </c>
      <c r="I12" s="392">
        <f>AVERAGE(BD_DIAS!K63:K70)</f>
        <v>269.82499999999999</v>
      </c>
      <c r="J12" s="393">
        <f>_xlfn.STDEV.S(BD_DIAS!K63:K70)</f>
        <v>0.30589447293377192</v>
      </c>
      <c r="K12" s="131">
        <f t="shared" si="12"/>
        <v>-0.13904875000002903</v>
      </c>
      <c r="M12" s="590" t="str">
        <f ca="1">IF(_xlfn.SHEET()=6, "Dia2", "---")</f>
        <v>Dia2</v>
      </c>
      <c r="N12" s="517"/>
      <c r="O12" s="21"/>
      <c r="P12" s="21"/>
      <c r="Q12" s="21"/>
      <c r="S12" s="169"/>
      <c r="Z12" s="497"/>
      <c r="AD12" s="608">
        <f t="shared" si="13"/>
        <v>44960.40902777778</v>
      </c>
      <c r="AE12" s="607">
        <f t="shared" si="14"/>
        <v>22.524999999999999</v>
      </c>
      <c r="AF12" s="196">
        <f t="shared" si="15"/>
        <v>9</v>
      </c>
      <c r="AG12" s="168">
        <f t="shared" si="8"/>
        <v>22.524999999999999</v>
      </c>
      <c r="AH12" s="168" t="str">
        <f t="shared" si="9"/>
        <v>-</v>
      </c>
      <c r="AI12" s="168" t="str">
        <f t="shared" si="10"/>
        <v>-</v>
      </c>
      <c r="AJ12" s="168" t="str">
        <f t="shared" si="11"/>
        <v>-</v>
      </c>
      <c r="AK12" s="198"/>
      <c r="AL12" s="837"/>
      <c r="AM12" s="790">
        <v>44960.411111111112</v>
      </c>
      <c r="AN12" s="789">
        <v>1</v>
      </c>
      <c r="AO12" s="789">
        <v>0</v>
      </c>
      <c r="AP12" s="789">
        <v>1</v>
      </c>
      <c r="AQ12" s="789">
        <v>-6.6259999999999999E-2</v>
      </c>
      <c r="AR12" s="789">
        <v>180882</v>
      </c>
      <c r="AS12" s="789">
        <v>138830</v>
      </c>
      <c r="AT12" s="789">
        <v>22.513999999999999</v>
      </c>
      <c r="AV12" s="788">
        <v>44960.411111111112</v>
      </c>
      <c r="AW12" s="787">
        <v>1</v>
      </c>
      <c r="AX12" s="786">
        <v>0</v>
      </c>
      <c r="AY12" s="786">
        <v>1</v>
      </c>
      <c r="AZ12" s="863">
        <v>-3.2759999999999997E-2</v>
      </c>
      <c r="BB12" s="793">
        <f t="shared" si="0"/>
        <v>1</v>
      </c>
      <c r="BC12" s="791">
        <f t="shared" si="1"/>
        <v>-6.6259999999999999E-2</v>
      </c>
      <c r="BD12" s="814">
        <v>13</v>
      </c>
      <c r="BE12" s="793">
        <v>3</v>
      </c>
      <c r="BF12" s="819">
        <f t="shared" si="2"/>
        <v>47.242835999999997</v>
      </c>
      <c r="BH12" s="793">
        <f t="shared" si="3"/>
        <v>1</v>
      </c>
      <c r="BI12" s="807">
        <f t="shared" si="4"/>
        <v>-3.2759999999999997E-2</v>
      </c>
      <c r="BJ12" s="814">
        <v>13</v>
      </c>
      <c r="BK12" s="793">
        <v>3</v>
      </c>
      <c r="BL12" s="807">
        <f t="shared" si="5"/>
        <v>46.91</v>
      </c>
      <c r="BQ12" s="797"/>
      <c r="BR12" s="791"/>
      <c r="BS12" s="791"/>
      <c r="BT12" s="791"/>
      <c r="CA12" s="809"/>
      <c r="CB12" s="803"/>
      <c r="CC12" s="804"/>
      <c r="CD12" s="791"/>
      <c r="CE12" s="791"/>
    </row>
    <row r="13" spans="1:87" ht="15" customHeight="1" thickBot="1" x14ac:dyDescent="0.3">
      <c r="B13" s="1198"/>
      <c r="C13" s="1199"/>
      <c r="D13" s="1199"/>
      <c r="E13" s="1200"/>
      <c r="F13" s="492"/>
      <c r="G13" s="391">
        <f>AVERAGE(BD_DIAS!I71:I78)</f>
        <v>325.93548012499997</v>
      </c>
      <c r="H13" s="392">
        <f>_xlfn.STDEV.S(BD_DIAS!I71:I78)</f>
        <v>0.4430857859919653</v>
      </c>
      <c r="I13" s="392">
        <f>AVERAGE(BD_DIAS!K71:K78)</f>
        <v>325.51249999999999</v>
      </c>
      <c r="J13" s="393">
        <f>_xlfn.STDEV.S(BD_DIAS!K71:K78)</f>
        <v>0.3907410541887929</v>
      </c>
      <c r="K13" s="131">
        <f t="shared" si="12"/>
        <v>-0.42298012499998094</v>
      </c>
      <c r="M13" s="588">
        <f ca="1">_xlfn.SHEET()</f>
        <v>6</v>
      </c>
      <c r="N13" s="517"/>
      <c r="O13" s="518" t="s">
        <v>272</v>
      </c>
      <c r="P13" s="499" t="s">
        <v>91</v>
      </c>
      <c r="Q13" s="234">
        <f>P14</f>
        <v>9</v>
      </c>
      <c r="R13" s="234">
        <f>Q13+1</f>
        <v>10</v>
      </c>
      <c r="S13" s="234">
        <f>R13+1</f>
        <v>11</v>
      </c>
      <c r="T13" s="234">
        <f>S13+1</f>
        <v>12</v>
      </c>
      <c r="U13" s="500"/>
      <c r="Z13" s="508"/>
      <c r="AD13" s="608">
        <f t="shared" si="13"/>
        <v>44960.409722222219</v>
      </c>
      <c r="AE13" s="607">
        <f t="shared" si="14"/>
        <v>22.524000000000001</v>
      </c>
      <c r="AF13" s="196">
        <f t="shared" si="15"/>
        <v>9</v>
      </c>
      <c r="AG13" s="168">
        <f t="shared" si="8"/>
        <v>22.524000000000001</v>
      </c>
      <c r="AH13" s="168" t="str">
        <f t="shared" si="9"/>
        <v>-</v>
      </c>
      <c r="AI13" s="168" t="str">
        <f t="shared" si="10"/>
        <v>-</v>
      </c>
      <c r="AJ13" s="168" t="str">
        <f t="shared" si="11"/>
        <v>-</v>
      </c>
      <c r="AK13" s="198"/>
      <c r="AL13" s="837"/>
      <c r="AM13" s="790">
        <v>44960.411111111112</v>
      </c>
      <c r="AN13" s="789">
        <v>1</v>
      </c>
      <c r="AO13" s="789">
        <v>0</v>
      </c>
      <c r="AP13" s="789">
        <v>2</v>
      </c>
      <c r="AQ13" s="789">
        <v>0.10526099999999999</v>
      </c>
      <c r="AR13" s="789">
        <v>180875</v>
      </c>
      <c r="AS13" s="789">
        <v>138824</v>
      </c>
      <c r="AT13" s="789">
        <v>22.507999999999999</v>
      </c>
      <c r="AV13" s="788">
        <v>44960.411111111112</v>
      </c>
      <c r="AW13" s="787">
        <v>1</v>
      </c>
      <c r="AX13" s="786">
        <v>0</v>
      </c>
      <c r="AY13" s="786">
        <v>2</v>
      </c>
      <c r="AZ13" s="863">
        <v>3.4049999999999997E-2</v>
      </c>
      <c r="BB13" s="793">
        <f t="shared" si="0"/>
        <v>2</v>
      </c>
      <c r="BC13" s="791">
        <f t="shared" si="1"/>
        <v>0.10526099999999999</v>
      </c>
      <c r="BD13" s="814">
        <v>14</v>
      </c>
      <c r="BE13" s="793">
        <v>4</v>
      </c>
      <c r="BF13" s="819">
        <f t="shared" si="2"/>
        <v>47.410609000000001</v>
      </c>
      <c r="BH13" s="793">
        <f t="shared" si="3"/>
        <v>2</v>
      </c>
      <c r="BI13" s="807">
        <f t="shared" si="4"/>
        <v>3.4049999999999997E-2</v>
      </c>
      <c r="BJ13" s="814">
        <v>14</v>
      </c>
      <c r="BK13" s="793">
        <v>4</v>
      </c>
      <c r="BL13" s="807">
        <f t="shared" si="5"/>
        <v>46.94</v>
      </c>
      <c r="BQ13" s="797"/>
      <c r="BR13" s="791"/>
      <c r="BS13" s="791"/>
      <c r="BT13" s="791"/>
      <c r="CA13" s="809"/>
      <c r="CB13" s="803"/>
      <c r="CC13" s="804"/>
      <c r="CD13" s="791"/>
      <c r="CE13" s="791"/>
    </row>
    <row r="14" spans="1:87" ht="15" customHeight="1" x14ac:dyDescent="0.25">
      <c r="B14" s="1198"/>
      <c r="C14" s="1199"/>
      <c r="D14" s="1199"/>
      <c r="E14" s="1200"/>
      <c r="F14" s="492"/>
      <c r="G14" s="391">
        <f>AVERAGE(BD_DIAS!I79:I86)</f>
        <v>366.20003662499994</v>
      </c>
      <c r="H14" s="392">
        <f>_xlfn.STDEV.S(BD_DIAS!I79:I86)</f>
        <v>0.36105317741966836</v>
      </c>
      <c r="I14" s="392">
        <f>AVERAGE(BD_DIAS!K79:K86)</f>
        <v>365.68749999999994</v>
      </c>
      <c r="J14" s="393">
        <f>_xlfn.STDEV.S(BD_DIAS!K79:K86)</f>
        <v>0.31819805153394248</v>
      </c>
      <c r="K14" s="131">
        <f t="shared" si="12"/>
        <v>-0.51253662499999564</v>
      </c>
      <c r="M14" s="585" t="s">
        <v>303</v>
      </c>
      <c r="N14" s="517"/>
      <c r="O14" s="504" t="s">
        <v>161</v>
      </c>
      <c r="P14" s="165">
        <f>MIN(U25:U300)</f>
        <v>9</v>
      </c>
      <c r="Q14" s="166">
        <f>IF(ISNUMBER(V26), MIN(V27:V300)+V11, "-")</f>
        <v>21.95</v>
      </c>
      <c r="R14" s="166">
        <f>IF(ISNUMBER(W26), MIN(W27:W300)+V11, "-")</f>
        <v>21.9</v>
      </c>
      <c r="S14" s="166">
        <f>IF(ISNUMBER(X26), MIN(X27:X300)+V11, "-")</f>
        <v>21.75</v>
      </c>
      <c r="T14" s="166">
        <f>IF(ISNUMBER(Y26), MIN(Y27:Y300)+V11, "-")</f>
        <v>21.8</v>
      </c>
      <c r="U14" s="235" t="s">
        <v>93</v>
      </c>
      <c r="AD14" s="608">
        <f t="shared" si="13"/>
        <v>44960.410416666666</v>
      </c>
      <c r="AE14" s="607">
        <f t="shared" si="14"/>
        <v>22.518000000000001</v>
      </c>
      <c r="AF14" s="196">
        <f t="shared" si="15"/>
        <v>9</v>
      </c>
      <c r="AG14" s="168">
        <f t="shared" si="8"/>
        <v>22.518000000000001</v>
      </c>
      <c r="AH14" s="168" t="str">
        <f t="shared" si="9"/>
        <v>-</v>
      </c>
      <c r="AI14" s="168" t="str">
        <f t="shared" si="10"/>
        <v>-</v>
      </c>
      <c r="AJ14" s="168" t="str">
        <f t="shared" si="11"/>
        <v>-</v>
      </c>
      <c r="AK14" s="198"/>
      <c r="AL14" s="837"/>
      <c r="AM14" s="790">
        <v>44960.411805555559</v>
      </c>
      <c r="AN14" s="789">
        <v>1</v>
      </c>
      <c r="AO14" s="789">
        <v>0</v>
      </c>
      <c r="AP14" s="789">
        <v>3</v>
      </c>
      <c r="AQ14" s="789">
        <v>-6.234E-2</v>
      </c>
      <c r="AR14" s="789">
        <v>180882</v>
      </c>
      <c r="AS14" s="789">
        <v>138829</v>
      </c>
      <c r="AT14" s="789">
        <v>22.504999999999999</v>
      </c>
      <c r="AV14" s="788">
        <v>44960.411805555559</v>
      </c>
      <c r="AW14" s="787">
        <v>1</v>
      </c>
      <c r="AX14" s="786">
        <v>0</v>
      </c>
      <c r="AY14" s="786">
        <v>3</v>
      </c>
      <c r="AZ14" s="863">
        <v>-0.27200000000000002</v>
      </c>
      <c r="BB14" s="793">
        <f t="shared" si="0"/>
        <v>3</v>
      </c>
      <c r="BC14" s="791">
        <f t="shared" si="1"/>
        <v>-6.234E-2</v>
      </c>
      <c r="BD14" s="814">
        <v>15</v>
      </c>
      <c r="BE14" s="793">
        <v>5</v>
      </c>
      <c r="BF14" s="819">
        <f t="shared" si="2"/>
        <v>47.491109000000002</v>
      </c>
      <c r="BH14" s="793">
        <f t="shared" si="3"/>
        <v>3</v>
      </c>
      <c r="BI14" s="807">
        <f t="shared" si="4"/>
        <v>-0.27200000000000002</v>
      </c>
      <c r="BJ14" s="814">
        <v>15</v>
      </c>
      <c r="BK14" s="793">
        <v>5</v>
      </c>
      <c r="BL14" s="807">
        <f t="shared" si="5"/>
        <v>47.52</v>
      </c>
      <c r="BQ14" s="797"/>
      <c r="BR14" s="791"/>
      <c r="BS14" s="791"/>
      <c r="BT14" s="791"/>
      <c r="CA14" s="809"/>
      <c r="CB14" s="803"/>
      <c r="CC14" s="804"/>
      <c r="CD14" s="791"/>
      <c r="CE14" s="791"/>
    </row>
    <row r="15" spans="1:87" ht="15" customHeight="1" x14ac:dyDescent="0.25">
      <c r="B15" s="1198"/>
      <c r="C15" s="1199"/>
      <c r="D15" s="1199"/>
      <c r="E15" s="1200"/>
      <c r="F15" s="492"/>
      <c r="G15" s="391">
        <f>AVERAGE(BD_DIAS!I87:I94)</f>
        <v>406.885427875</v>
      </c>
      <c r="H15" s="392">
        <f>_xlfn.STDEV.S(BD_DIAS!I87:I94)</f>
        <v>0.58118632781663071</v>
      </c>
      <c r="I15" s="392">
        <f>AVERAGE(BD_DIAS!K87:K94)</f>
        <v>406.83749999999998</v>
      </c>
      <c r="J15" s="393">
        <f>_xlfn.STDEV.S(BD_DIAS!K87:K94)</f>
        <v>0.48678977568791748</v>
      </c>
      <c r="K15" s="131">
        <f t="shared" si="12"/>
        <v>-4.7927875000027598E-2</v>
      </c>
      <c r="M15" s="836" t="s">
        <v>482</v>
      </c>
      <c r="N15" s="517"/>
      <c r="O15" s="504" t="s">
        <v>162</v>
      </c>
      <c r="P15" s="165">
        <f>MAX(U25:U300)</f>
        <v>12</v>
      </c>
      <c r="Q15" s="167">
        <f>IF(ISNUMBER(V26), MAX(V27:V300)+V11, "-")</f>
        <v>22.099999999999998</v>
      </c>
      <c r="R15" s="167">
        <f>IF(ISNUMBER(W26), MAX(W27:W300)+V11, "-")</f>
        <v>22.099999999999998</v>
      </c>
      <c r="S15" s="167">
        <f>IF(ISNUMBER(X26), MAX(X27:X300)+V11, "-")</f>
        <v>21.95</v>
      </c>
      <c r="T15" s="167">
        <f>IF(ISNUMBER(Y26), MAX(Y27:Y300)+V11, "-")</f>
        <v>21.849999999999998</v>
      </c>
      <c r="U15" s="236" t="s">
        <v>92</v>
      </c>
      <c r="AD15" s="608">
        <f t="shared" si="13"/>
        <v>44960.411111111112</v>
      </c>
      <c r="AE15" s="607">
        <f t="shared" si="14"/>
        <v>22.513999999999999</v>
      </c>
      <c r="AF15" s="196">
        <f t="shared" si="15"/>
        <v>9</v>
      </c>
      <c r="AG15" s="168">
        <f t="shared" si="8"/>
        <v>22.513999999999999</v>
      </c>
      <c r="AH15" s="168" t="str">
        <f t="shared" si="9"/>
        <v>-</v>
      </c>
      <c r="AI15" s="168" t="str">
        <f t="shared" si="10"/>
        <v>-</v>
      </c>
      <c r="AJ15" s="168" t="str">
        <f t="shared" si="11"/>
        <v>-</v>
      </c>
      <c r="AK15" s="198"/>
      <c r="AL15" s="837"/>
      <c r="AM15" s="790">
        <v>44960.411805555559</v>
      </c>
      <c r="AN15" s="789">
        <v>1</v>
      </c>
      <c r="AO15" s="789">
        <v>0</v>
      </c>
      <c r="AP15" s="789">
        <v>4</v>
      </c>
      <c r="AQ15" s="789">
        <v>3.8982999999999997E-2</v>
      </c>
      <c r="AR15" s="789">
        <v>180881</v>
      </c>
      <c r="AS15" s="789">
        <v>138828</v>
      </c>
      <c r="AT15" s="789">
        <v>22.5</v>
      </c>
      <c r="AV15" s="788">
        <v>44960.411805555559</v>
      </c>
      <c r="AW15" s="787">
        <v>1</v>
      </c>
      <c r="AX15" s="786">
        <v>0</v>
      </c>
      <c r="AY15" s="786">
        <v>4</v>
      </c>
      <c r="AZ15" s="863">
        <v>-0.13750000000000001</v>
      </c>
      <c r="BB15" s="793">
        <f t="shared" si="0"/>
        <v>4</v>
      </c>
      <c r="BC15" s="791">
        <f t="shared" si="1"/>
        <v>3.8982999999999997E-2</v>
      </c>
      <c r="BD15" s="814">
        <v>16</v>
      </c>
      <c r="BE15" s="793">
        <v>6</v>
      </c>
      <c r="BF15" s="819">
        <f t="shared" si="2"/>
        <v>47.525388</v>
      </c>
      <c r="BH15" s="793">
        <f t="shared" si="3"/>
        <v>4</v>
      </c>
      <c r="BI15" s="807">
        <f t="shared" si="4"/>
        <v>-0.13750000000000001</v>
      </c>
      <c r="BJ15" s="814">
        <v>16</v>
      </c>
      <c r="BK15" s="793">
        <v>6</v>
      </c>
      <c r="BL15" s="807">
        <f t="shared" si="5"/>
        <v>47.86</v>
      </c>
      <c r="BQ15" s="797"/>
      <c r="BR15" s="791"/>
      <c r="BS15" s="791"/>
      <c r="BT15" s="791"/>
      <c r="CA15" s="809"/>
      <c r="CB15" s="803"/>
      <c r="CC15" s="804"/>
      <c r="CD15" s="791"/>
      <c r="CE15" s="791"/>
    </row>
    <row r="16" spans="1:87" ht="15" customHeight="1" thickBot="1" x14ac:dyDescent="0.3">
      <c r="B16" s="1198"/>
      <c r="C16" s="1199"/>
      <c r="D16" s="1199"/>
      <c r="E16" s="1200"/>
      <c r="F16" s="492"/>
      <c r="G16" s="391">
        <f>AVERAGE(BD_DIAS!I95:I102)</f>
        <v>454.90443737500004</v>
      </c>
      <c r="H16" s="392">
        <f>_xlfn.STDEV.S(BD_DIAS!I95:I102)</f>
        <v>0.32651916819556731</v>
      </c>
      <c r="I16" s="392">
        <f>AVERAGE(BD_DIAS!K95:K102)</f>
        <v>454.67499999999995</v>
      </c>
      <c r="J16" s="393">
        <f>_xlfn.STDEV.S(BD_DIAS!K95:K102)</f>
        <v>0.37701837772561053</v>
      </c>
      <c r="K16" s="131">
        <f t="shared" si="12"/>
        <v>-0.22943737500008865</v>
      </c>
      <c r="M16" s="598">
        <f>VALUE(MID(M15,4,8))</f>
        <v>23020300</v>
      </c>
      <c r="N16" s="517"/>
      <c r="O16" s="509"/>
      <c r="P16" s="510"/>
      <c r="Q16" s="237">
        <f>IFERROR(Q15-Q14, "-")</f>
        <v>0.14999999999999858</v>
      </c>
      <c r="R16" s="237">
        <f>IFERROR(R15-R14, "-")</f>
        <v>0.19999999999999929</v>
      </c>
      <c r="S16" s="237">
        <f>IFERROR(S15-S14, "-")</f>
        <v>0.19999999999999929</v>
      </c>
      <c r="T16" s="237">
        <f>IFERROR(T15-T14, "-")</f>
        <v>4.9999999999997158E-2</v>
      </c>
      <c r="U16" s="238" t="s">
        <v>164</v>
      </c>
      <c r="AD16" s="608">
        <f t="shared" si="13"/>
        <v>44960.411111111112</v>
      </c>
      <c r="AE16" s="607">
        <f t="shared" si="14"/>
        <v>22.507999999999999</v>
      </c>
      <c r="AF16" s="196">
        <f t="shared" si="15"/>
        <v>9</v>
      </c>
      <c r="AG16" s="168">
        <f t="shared" si="8"/>
        <v>22.507999999999999</v>
      </c>
      <c r="AH16" s="168" t="str">
        <f t="shared" si="9"/>
        <v>-</v>
      </c>
      <c r="AI16" s="168" t="str">
        <f t="shared" si="10"/>
        <v>-</v>
      </c>
      <c r="AJ16" s="168" t="str">
        <f t="shared" si="11"/>
        <v>-</v>
      </c>
      <c r="AK16" s="198"/>
      <c r="AL16" s="837"/>
      <c r="AM16" s="790">
        <v>44960.412499999999</v>
      </c>
      <c r="AN16" s="789">
        <v>1</v>
      </c>
      <c r="AO16" s="789">
        <v>0</v>
      </c>
      <c r="AP16" s="789">
        <v>5</v>
      </c>
      <c r="AQ16" s="789">
        <v>2.7292E-2</v>
      </c>
      <c r="AR16" s="789">
        <v>180886</v>
      </c>
      <c r="AS16" s="789">
        <v>138832</v>
      </c>
      <c r="AT16" s="789">
        <v>22.5</v>
      </c>
      <c r="AV16" s="788">
        <v>44960.412499999999</v>
      </c>
      <c r="AW16" s="787">
        <v>1</v>
      </c>
      <c r="AX16" s="786">
        <v>0</v>
      </c>
      <c r="AY16" s="786">
        <v>5</v>
      </c>
      <c r="AZ16" s="863">
        <v>0.27279999999999999</v>
      </c>
      <c r="BB16" s="793">
        <f t="shared" si="0"/>
        <v>5</v>
      </c>
      <c r="BC16" s="791">
        <f t="shared" si="1"/>
        <v>2.7292E-2</v>
      </c>
      <c r="BD16" s="814">
        <v>17</v>
      </c>
      <c r="BE16" s="793">
        <v>7</v>
      </c>
      <c r="BF16" s="819">
        <f t="shared" si="2"/>
        <v>47.255262000000002</v>
      </c>
      <c r="BH16" s="793">
        <f t="shared" si="3"/>
        <v>5</v>
      </c>
      <c r="BI16" s="807">
        <f t="shared" si="4"/>
        <v>0.27279999999999999</v>
      </c>
      <c r="BJ16" s="814">
        <v>17</v>
      </c>
      <c r="BK16" s="793">
        <v>7</v>
      </c>
      <c r="BL16" s="807">
        <f t="shared" si="5"/>
        <v>47.14</v>
      </c>
      <c r="BQ16" s="797"/>
      <c r="BR16" s="791"/>
      <c r="BS16" s="791"/>
      <c r="BT16" s="791"/>
      <c r="CA16" s="809"/>
      <c r="CB16" s="803"/>
      <c r="CC16" s="804"/>
      <c r="CD16" s="791"/>
      <c r="CE16" s="791"/>
    </row>
    <row r="17" spans="2:83" ht="15.75" customHeight="1" thickBot="1" x14ac:dyDescent="0.3">
      <c r="B17" s="1198"/>
      <c r="C17" s="1199"/>
      <c r="D17" s="1199"/>
      <c r="E17" s="1200"/>
      <c r="F17" s="492"/>
      <c r="G17" s="394">
        <f>AVERAGE(BD_DIAS!I103:I110)</f>
        <v>0.11627750000000001</v>
      </c>
      <c r="H17" s="395">
        <f>_xlfn.STDEV.S(BD_DIAS!I103:I110)</f>
        <v>0.1001062918587752</v>
      </c>
      <c r="I17" s="395">
        <f>AVERAGE(BD_DIAS!K103:K110)</f>
        <v>-0.11865124999999999</v>
      </c>
      <c r="J17" s="396">
        <f>_xlfn.STDEV.S(BD_DIAS!K103:K110)</f>
        <v>0.44776858855687307</v>
      </c>
      <c r="K17" s="132">
        <f t="shared" si="12"/>
        <v>-0.23492874999999999</v>
      </c>
      <c r="M17" s="597">
        <f>VALUE(MID(G3,4,8))</f>
        <v>23020300</v>
      </c>
      <c r="N17" s="517"/>
      <c r="O17" s="21"/>
      <c r="P17" s="21"/>
      <c r="Q17" s="520" t="s">
        <v>330</v>
      </c>
      <c r="R17" s="487">
        <v>6.8287037037037025E-4</v>
      </c>
      <c r="S17" s="169"/>
      <c r="AD17" s="608">
        <f t="shared" si="13"/>
        <v>44960.411805555559</v>
      </c>
      <c r="AE17" s="607">
        <f t="shared" si="14"/>
        <v>22.504999999999999</v>
      </c>
      <c r="AF17" s="196">
        <f t="shared" si="15"/>
        <v>9</v>
      </c>
      <c r="AG17" s="168">
        <f t="shared" si="8"/>
        <v>22.504999999999999</v>
      </c>
      <c r="AH17" s="168" t="str">
        <f t="shared" si="9"/>
        <v>-</v>
      </c>
      <c r="AI17" s="168" t="str">
        <f t="shared" si="10"/>
        <v>-</v>
      </c>
      <c r="AJ17" s="168" t="str">
        <f t="shared" si="11"/>
        <v>-</v>
      </c>
      <c r="AK17" s="198"/>
      <c r="AL17" s="837"/>
      <c r="AM17" s="790">
        <v>44960.413194444445</v>
      </c>
      <c r="AN17" s="789">
        <v>1</v>
      </c>
      <c r="AO17" s="789">
        <v>0</v>
      </c>
      <c r="AP17" s="789">
        <v>6</v>
      </c>
      <c r="AQ17" s="789">
        <v>-0.116947</v>
      </c>
      <c r="AR17" s="789">
        <v>180889</v>
      </c>
      <c r="AS17" s="789">
        <v>138835</v>
      </c>
      <c r="AT17" s="789">
        <v>22.5</v>
      </c>
      <c r="AV17" s="788">
        <v>44960.413194444445</v>
      </c>
      <c r="AW17" s="787">
        <v>1</v>
      </c>
      <c r="AX17" s="786">
        <v>0</v>
      </c>
      <c r="AY17" s="786">
        <v>6</v>
      </c>
      <c r="AZ17" s="863">
        <v>-0.372</v>
      </c>
      <c r="BB17" s="793">
        <f t="shared" si="0"/>
        <v>6</v>
      </c>
      <c r="BC17" s="791">
        <f t="shared" si="1"/>
        <v>-0.116947</v>
      </c>
      <c r="BD17" s="814">
        <v>18</v>
      </c>
      <c r="BE17" s="793">
        <v>8</v>
      </c>
      <c r="BF17" s="819">
        <f t="shared" si="2"/>
        <v>47.255755000000001</v>
      </c>
      <c r="BH17" s="793">
        <f t="shared" si="3"/>
        <v>6</v>
      </c>
      <c r="BI17" s="807">
        <f t="shared" si="4"/>
        <v>-0.372</v>
      </c>
      <c r="BJ17" s="814">
        <v>18</v>
      </c>
      <c r="BK17" s="793">
        <v>8</v>
      </c>
      <c r="BL17" s="807">
        <f t="shared" si="5"/>
        <v>46.95</v>
      </c>
      <c r="BQ17" s="797"/>
      <c r="BR17" s="791"/>
      <c r="BS17" s="791"/>
      <c r="BT17" s="791"/>
      <c r="CA17" s="809"/>
      <c r="CB17" s="803"/>
      <c r="CC17" s="804"/>
      <c r="CD17" s="791"/>
      <c r="CE17" s="791"/>
    </row>
    <row r="18" spans="2:83" ht="15.75" customHeight="1" thickBot="1" x14ac:dyDescent="0.3">
      <c r="B18" s="1198"/>
      <c r="C18" s="1199"/>
      <c r="D18" s="1199"/>
      <c r="E18" s="1200"/>
      <c r="N18" s="517"/>
      <c r="O18" s="21"/>
      <c r="P18" s="519"/>
      <c r="Q18" s="520" t="s">
        <v>297</v>
      </c>
      <c r="R18" s="487">
        <f>P21-R19</f>
        <v>0.40623842592818954</v>
      </c>
      <c r="S18" s="169"/>
      <c r="AD18" s="608">
        <f t="shared" si="13"/>
        <v>44960.411805555559</v>
      </c>
      <c r="AE18" s="607">
        <f t="shared" si="14"/>
        <v>22.5</v>
      </c>
      <c r="AF18" s="196">
        <f t="shared" si="15"/>
        <v>9</v>
      </c>
      <c r="AG18" s="168">
        <f t="shared" si="8"/>
        <v>22.5</v>
      </c>
      <c r="AH18" s="168" t="str">
        <f t="shared" si="9"/>
        <v>-</v>
      </c>
      <c r="AI18" s="168" t="str">
        <f t="shared" si="10"/>
        <v>-</v>
      </c>
      <c r="AJ18" s="168" t="str">
        <f t="shared" si="11"/>
        <v>-</v>
      </c>
      <c r="AK18" s="198"/>
      <c r="AL18" s="837"/>
      <c r="AM18" s="790">
        <v>44960.413194444445</v>
      </c>
      <c r="AN18" s="789">
        <v>1</v>
      </c>
      <c r="AO18" s="789">
        <v>0</v>
      </c>
      <c r="AP18" s="789">
        <v>7</v>
      </c>
      <c r="AQ18" s="789">
        <v>-3.8973000000000001E-2</v>
      </c>
      <c r="AR18" s="789">
        <v>180888</v>
      </c>
      <c r="AS18" s="789">
        <v>138834</v>
      </c>
      <c r="AT18" s="789">
        <v>22.498000000000001</v>
      </c>
      <c r="AV18" s="788">
        <v>44960.413194444445</v>
      </c>
      <c r="AW18" s="787">
        <v>1</v>
      </c>
      <c r="AX18" s="786">
        <v>0</v>
      </c>
      <c r="AY18" s="786">
        <v>7</v>
      </c>
      <c r="AZ18" s="863">
        <v>-0.51349999999999996</v>
      </c>
      <c r="BB18" s="793">
        <f t="shared" si="0"/>
        <v>7</v>
      </c>
      <c r="BC18" s="791">
        <f t="shared" si="1"/>
        <v>-3.8973000000000001E-2</v>
      </c>
      <c r="BD18" s="814">
        <v>21</v>
      </c>
      <c r="BE18" s="793">
        <v>1</v>
      </c>
      <c r="BF18" s="819">
        <f t="shared" si="2"/>
        <v>94.228578999999996</v>
      </c>
      <c r="BH18" s="793">
        <f t="shared" si="3"/>
        <v>7</v>
      </c>
      <c r="BI18" s="807">
        <f t="shared" si="4"/>
        <v>-0.51349999999999996</v>
      </c>
      <c r="BJ18" s="814">
        <v>21</v>
      </c>
      <c r="BK18" s="793">
        <v>1</v>
      </c>
      <c r="BL18" s="807">
        <f t="shared" si="5"/>
        <v>93.26</v>
      </c>
      <c r="BQ18" s="797"/>
      <c r="BR18" s="791"/>
      <c r="BS18" s="791"/>
      <c r="BT18" s="791"/>
      <c r="CA18" s="809"/>
      <c r="CB18" s="803"/>
      <c r="CC18" s="804"/>
      <c r="CD18" s="791"/>
      <c r="CE18" s="791"/>
    </row>
    <row r="19" spans="2:83" ht="15.75" customHeight="1" thickBot="1" x14ac:dyDescent="0.3">
      <c r="B19" s="1198"/>
      <c r="C19" s="1199"/>
      <c r="D19" s="1199"/>
      <c r="E19" s="1200"/>
      <c r="G19" s="296" t="s">
        <v>0</v>
      </c>
      <c r="I19" s="1183" t="s">
        <v>9</v>
      </c>
      <c r="J19" s="1184"/>
      <c r="K19" s="1185"/>
      <c r="N19" s="517"/>
      <c r="O19" s="21"/>
      <c r="P19" s="21"/>
      <c r="Q19" s="520" t="s">
        <v>331</v>
      </c>
      <c r="R19" s="487">
        <v>7.0601851851851847E-4</v>
      </c>
      <c r="S19" s="169"/>
      <c r="AD19" s="608">
        <f t="shared" si="13"/>
        <v>44960.412499999999</v>
      </c>
      <c r="AE19" s="607">
        <f t="shared" si="14"/>
        <v>22.5</v>
      </c>
      <c r="AF19" s="196">
        <f t="shared" si="15"/>
        <v>9</v>
      </c>
      <c r="AG19" s="168">
        <f t="shared" si="8"/>
        <v>22.5</v>
      </c>
      <c r="AH19" s="168" t="str">
        <f t="shared" si="9"/>
        <v>-</v>
      </c>
      <c r="AI19" s="168" t="str">
        <f t="shared" si="10"/>
        <v>-</v>
      </c>
      <c r="AJ19" s="168" t="str">
        <f t="shared" si="11"/>
        <v>-</v>
      </c>
      <c r="AK19" s="198"/>
      <c r="AL19" s="837"/>
      <c r="AM19" s="790">
        <v>44960.413888888892</v>
      </c>
      <c r="AN19" s="789">
        <v>1</v>
      </c>
      <c r="AO19" s="789">
        <v>0</v>
      </c>
      <c r="AP19" s="789">
        <v>8</v>
      </c>
      <c r="AQ19" s="789">
        <v>-6.6275000000000001E-2</v>
      </c>
      <c r="AR19" s="789">
        <v>180894</v>
      </c>
      <c r="AS19" s="789">
        <v>138839</v>
      </c>
      <c r="AT19" s="789">
        <v>22.495000000000001</v>
      </c>
      <c r="AV19" s="788">
        <v>44960.413888888892</v>
      </c>
      <c r="AW19" s="787">
        <v>1</v>
      </c>
      <c r="AX19" s="786">
        <v>0</v>
      </c>
      <c r="AY19" s="786">
        <v>8</v>
      </c>
      <c r="AZ19" s="863">
        <v>-0.23630000000000001</v>
      </c>
      <c r="BB19" s="793">
        <f t="shared" si="0"/>
        <v>8</v>
      </c>
      <c r="BC19" s="791">
        <f t="shared" si="1"/>
        <v>-6.6275000000000001E-2</v>
      </c>
      <c r="BD19" s="814">
        <v>22</v>
      </c>
      <c r="BE19" s="793">
        <v>2</v>
      </c>
      <c r="BF19" s="819">
        <f t="shared" si="2"/>
        <v>94.270437999999999</v>
      </c>
      <c r="BH19" s="793">
        <f t="shared" si="3"/>
        <v>8</v>
      </c>
      <c r="BI19" s="807">
        <f t="shared" si="4"/>
        <v>-0.23630000000000001</v>
      </c>
      <c r="BJ19" s="814">
        <v>22</v>
      </c>
      <c r="BK19" s="793">
        <v>2</v>
      </c>
      <c r="BL19" s="807">
        <f t="shared" si="5"/>
        <v>93.8</v>
      </c>
      <c r="BQ19" s="797"/>
      <c r="BR19" s="791"/>
      <c r="BS19" s="791"/>
      <c r="BT19" s="791"/>
      <c r="CA19" s="809"/>
      <c r="CB19" s="803"/>
      <c r="CC19" s="804"/>
      <c r="CD19" s="791"/>
      <c r="CE19" s="791"/>
    </row>
    <row r="20" spans="2:83" ht="15.75" customHeight="1" thickBot="1" x14ac:dyDescent="0.3">
      <c r="B20" s="1198"/>
      <c r="C20" s="1199"/>
      <c r="D20" s="1199"/>
      <c r="E20" s="1200"/>
      <c r="F20" s="492"/>
      <c r="G20" s="135">
        <f>CORREL(I6:I17,G6:G17)</f>
        <v>0.99999940366470053</v>
      </c>
      <c r="I20" s="1211">
        <f>SLOPE(I6:I17,G6:G17)</f>
        <v>0.99992731624096465</v>
      </c>
      <c r="J20" s="1212"/>
      <c r="K20" s="1213"/>
      <c r="N20" s="517"/>
      <c r="O20" s="522" t="s">
        <v>285</v>
      </c>
      <c r="P20" s="231">
        <f>AD5</f>
        <v>44960.406944444447</v>
      </c>
      <c r="Q20" s="520" t="s">
        <v>299</v>
      </c>
      <c r="R20" s="487">
        <f>P22+R17</f>
        <v>0.5006828703703704</v>
      </c>
      <c r="S20" s="611" t="s">
        <v>329</v>
      </c>
      <c r="AD20" s="608">
        <f t="shared" si="13"/>
        <v>44960.413194444445</v>
      </c>
      <c r="AE20" s="607">
        <f t="shared" si="14"/>
        <v>22.5</v>
      </c>
      <c r="AF20" s="196">
        <f t="shared" si="15"/>
        <v>9</v>
      </c>
      <c r="AG20" s="168">
        <f t="shared" si="8"/>
        <v>22.5</v>
      </c>
      <c r="AH20" s="168" t="str">
        <f t="shared" si="9"/>
        <v>-</v>
      </c>
      <c r="AI20" s="168" t="str">
        <f t="shared" si="10"/>
        <v>-</v>
      </c>
      <c r="AJ20" s="168" t="str">
        <f t="shared" si="11"/>
        <v>-</v>
      </c>
      <c r="AK20" s="198"/>
      <c r="AL20" s="837"/>
      <c r="AM20" s="790">
        <v>44960.413888888892</v>
      </c>
      <c r="AN20" s="789">
        <v>1</v>
      </c>
      <c r="AO20" s="789">
        <v>1</v>
      </c>
      <c r="AP20" s="789" t="s">
        <v>469</v>
      </c>
      <c r="AQ20" s="789">
        <v>14.588228000000001</v>
      </c>
      <c r="AR20" s="789">
        <v>180836</v>
      </c>
      <c r="AS20" s="789">
        <v>138840</v>
      </c>
      <c r="AT20" s="789">
        <v>22.488</v>
      </c>
      <c r="AV20" s="788">
        <v>44960.414583333331</v>
      </c>
      <c r="AW20" s="787">
        <v>1</v>
      </c>
      <c r="AX20" s="786">
        <v>1</v>
      </c>
      <c r="AY20" s="786" t="s">
        <v>469</v>
      </c>
      <c r="AZ20" s="863">
        <v>12.87</v>
      </c>
      <c r="BB20" s="793" t="str">
        <f t="shared" si="0"/>
        <v>--</v>
      </c>
      <c r="BC20" s="791">
        <f t="shared" si="1"/>
        <v>14.588228000000001</v>
      </c>
      <c r="BD20" s="814">
        <v>23</v>
      </c>
      <c r="BE20" s="793">
        <v>3</v>
      </c>
      <c r="BF20" s="819">
        <f t="shared" si="2"/>
        <v>93.795250999999993</v>
      </c>
      <c r="BH20" s="793" t="str">
        <f t="shared" si="3"/>
        <v>--</v>
      </c>
      <c r="BI20" s="807">
        <f t="shared" si="4"/>
        <v>12.87</v>
      </c>
      <c r="BJ20" s="814">
        <v>23</v>
      </c>
      <c r="BK20" s="793">
        <v>3</v>
      </c>
      <c r="BL20" s="807">
        <f t="shared" si="5"/>
        <v>93.5</v>
      </c>
      <c r="BQ20" s="797"/>
      <c r="BR20" s="791"/>
      <c r="BS20" s="791"/>
      <c r="BT20" s="791"/>
      <c r="CA20" s="809"/>
      <c r="CB20" s="803"/>
      <c r="CC20" s="804"/>
      <c r="CD20" s="791"/>
      <c r="CE20" s="791"/>
    </row>
    <row r="21" spans="2:83" ht="15.75" customHeight="1" thickBot="1" x14ac:dyDescent="0.3">
      <c r="B21" s="1198"/>
      <c r="C21" s="1199"/>
      <c r="D21" s="1199"/>
      <c r="E21" s="1200"/>
      <c r="F21" s="492"/>
      <c r="N21" s="517"/>
      <c r="O21" s="525" t="s">
        <v>284</v>
      </c>
      <c r="P21" s="232">
        <f>MIN(AD5:AD300)-INT(P20)</f>
        <v>0.40694444444670808</v>
      </c>
      <c r="Q21" s="21"/>
      <c r="R21" s="612">
        <f>MIN(P27:P300)</f>
        <v>0.40659722222222222</v>
      </c>
      <c r="S21" s="526" t="s">
        <v>268</v>
      </c>
      <c r="AD21" s="608">
        <f t="shared" si="13"/>
        <v>44960.413194444445</v>
      </c>
      <c r="AE21" s="607">
        <f t="shared" si="14"/>
        <v>22.498000000000001</v>
      </c>
      <c r="AF21" s="196">
        <f t="shared" si="15"/>
        <v>9</v>
      </c>
      <c r="AG21" s="168">
        <f t="shared" si="8"/>
        <v>22.498000000000001</v>
      </c>
      <c r="AH21" s="168" t="str">
        <f t="shared" si="9"/>
        <v>-</v>
      </c>
      <c r="AI21" s="168" t="str">
        <f t="shared" si="10"/>
        <v>-</v>
      </c>
      <c r="AJ21" s="168" t="str">
        <f t="shared" si="11"/>
        <v>-</v>
      </c>
      <c r="AK21" s="198"/>
      <c r="AL21" s="837"/>
      <c r="AM21" s="790">
        <v>44960.414583333331</v>
      </c>
      <c r="AN21" s="789">
        <v>1</v>
      </c>
      <c r="AO21" s="789">
        <v>1</v>
      </c>
      <c r="AP21" s="789" t="s">
        <v>469</v>
      </c>
      <c r="AQ21" s="789">
        <v>18.486975000000001</v>
      </c>
      <c r="AR21" s="789">
        <v>180895</v>
      </c>
      <c r="AS21" s="789">
        <v>138775</v>
      </c>
      <c r="AT21" s="789">
        <v>22.486000000000001</v>
      </c>
      <c r="AV21" s="788">
        <v>44960.414583333331</v>
      </c>
      <c r="AW21" s="787">
        <v>1</v>
      </c>
      <c r="AX21" s="786">
        <v>1</v>
      </c>
      <c r="AY21" s="786" t="s">
        <v>469</v>
      </c>
      <c r="AZ21" s="863">
        <v>21.27</v>
      </c>
      <c r="BB21" s="793" t="str">
        <f t="shared" si="0"/>
        <v>--</v>
      </c>
      <c r="BC21" s="791">
        <f t="shared" si="1"/>
        <v>18.486975000000001</v>
      </c>
      <c r="BD21" s="814">
        <v>24</v>
      </c>
      <c r="BE21" s="793">
        <v>4</v>
      </c>
      <c r="BF21" s="819">
        <f t="shared" si="2"/>
        <v>94.064211</v>
      </c>
      <c r="BH21" s="793" t="str">
        <f t="shared" si="3"/>
        <v>--</v>
      </c>
      <c r="BI21" s="807">
        <f t="shared" si="4"/>
        <v>21.27</v>
      </c>
      <c r="BJ21" s="814">
        <v>24</v>
      </c>
      <c r="BK21" s="793">
        <v>4</v>
      </c>
      <c r="BL21" s="807">
        <f t="shared" si="5"/>
        <v>93.91</v>
      </c>
      <c r="BQ21" s="797"/>
      <c r="BR21" s="791"/>
      <c r="BS21" s="791"/>
      <c r="BT21" s="791"/>
      <c r="CA21" s="809"/>
      <c r="CB21" s="803"/>
      <c r="CC21" s="804"/>
      <c r="CD21" s="791"/>
      <c r="CE21" s="791"/>
    </row>
    <row r="22" spans="2:83" ht="15.75" customHeight="1" thickBot="1" x14ac:dyDescent="0.3">
      <c r="B22" s="1198"/>
      <c r="C22" s="1199"/>
      <c r="D22" s="1199"/>
      <c r="E22" s="1200"/>
      <c r="F22" s="492"/>
      <c r="G22" s="296" t="s">
        <v>1</v>
      </c>
      <c r="I22" s="1183" t="s">
        <v>10</v>
      </c>
      <c r="J22" s="1184"/>
      <c r="K22" s="1185"/>
      <c r="N22" s="517"/>
      <c r="O22" s="530" t="s">
        <v>283</v>
      </c>
      <c r="P22" s="233">
        <f>MAX(AD5:AD300)-INT(P20)</f>
        <v>0.5</v>
      </c>
      <c r="Q22" s="21"/>
      <c r="R22" s="398">
        <f>MAX(P27:P300)</f>
        <v>0.50104166666666672</v>
      </c>
      <c r="S22" s="531" t="s">
        <v>269</v>
      </c>
      <c r="AD22" s="608">
        <f t="shared" si="13"/>
        <v>44960.413888888892</v>
      </c>
      <c r="AE22" s="607">
        <f t="shared" si="14"/>
        <v>22.495000000000001</v>
      </c>
      <c r="AF22" s="196">
        <f t="shared" si="15"/>
        <v>9</v>
      </c>
      <c r="AG22" s="168">
        <f t="shared" si="8"/>
        <v>22.495000000000001</v>
      </c>
      <c r="AH22" s="168" t="str">
        <f t="shared" si="9"/>
        <v>-</v>
      </c>
      <c r="AI22" s="168" t="str">
        <f t="shared" si="10"/>
        <v>-</v>
      </c>
      <c r="AJ22" s="168" t="str">
        <f t="shared" si="11"/>
        <v>-</v>
      </c>
      <c r="AK22" s="198"/>
      <c r="AL22" s="837"/>
      <c r="AM22" s="790">
        <v>44960.415277777778</v>
      </c>
      <c r="AN22" s="789">
        <v>1</v>
      </c>
      <c r="AO22" s="789">
        <v>1</v>
      </c>
      <c r="AP22" s="789" t="s">
        <v>469</v>
      </c>
      <c r="AQ22" s="789">
        <v>25.032260000000001</v>
      </c>
      <c r="AR22" s="789">
        <v>180789</v>
      </c>
      <c r="AS22" s="789">
        <v>138843</v>
      </c>
      <c r="AT22" s="789">
        <v>22.484999999999999</v>
      </c>
      <c r="AV22" s="788">
        <v>44960.415277777778</v>
      </c>
      <c r="AW22" s="787">
        <v>1</v>
      </c>
      <c r="AX22" s="786">
        <v>1</v>
      </c>
      <c r="AY22" s="786" t="s">
        <v>469</v>
      </c>
      <c r="AZ22" s="863">
        <v>27.8</v>
      </c>
      <c r="BB22" s="793" t="str">
        <f t="shared" si="0"/>
        <v>--</v>
      </c>
      <c r="BC22" s="791">
        <f t="shared" si="1"/>
        <v>25.032260000000001</v>
      </c>
      <c r="BD22" s="814">
        <v>25</v>
      </c>
      <c r="BE22" s="793">
        <v>5</v>
      </c>
      <c r="BF22" s="819">
        <f t="shared" si="2"/>
        <v>94.312979999999996</v>
      </c>
      <c r="BH22" s="793" t="str">
        <f t="shared" si="3"/>
        <v>--</v>
      </c>
      <c r="BI22" s="807">
        <f t="shared" si="4"/>
        <v>27.8</v>
      </c>
      <c r="BJ22" s="814">
        <v>25</v>
      </c>
      <c r="BK22" s="793">
        <v>5</v>
      </c>
      <c r="BL22" s="807">
        <f t="shared" si="5"/>
        <v>93.4</v>
      </c>
      <c r="BQ22" s="797"/>
      <c r="BR22" s="791"/>
      <c r="BS22" s="791"/>
      <c r="BT22" s="791"/>
      <c r="CA22" s="809"/>
      <c r="CB22" s="803"/>
      <c r="CC22" s="804"/>
      <c r="CD22" s="791"/>
      <c r="CE22" s="791"/>
    </row>
    <row r="23" spans="2:83" ht="15.75" customHeight="1" thickBot="1" x14ac:dyDescent="0.3">
      <c r="B23" s="1201"/>
      <c r="C23" s="1202"/>
      <c r="D23" s="1202"/>
      <c r="E23" s="1203"/>
      <c r="F23" s="492"/>
      <c r="G23" s="135">
        <f>LINEST(I6:I17,G6:G17,0,FALSE)</f>
        <v>0.99899713056530859</v>
      </c>
      <c r="I23" s="1211">
        <f>INTERCEPT(I6:I17,G6:G17)</f>
        <v>-0.29650620680328643</v>
      </c>
      <c r="J23" s="1212"/>
      <c r="K23" s="1213"/>
      <c r="N23" s="517"/>
      <c r="O23" s="21"/>
      <c r="P23" s="533"/>
      <c r="Q23" s="21"/>
      <c r="R23" s="479">
        <f>IF(INT(P20)=O27, P20, O27)</f>
        <v>44960.406944444447</v>
      </c>
      <c r="S23" s="531" t="s">
        <v>301</v>
      </c>
      <c r="AD23" s="608">
        <f t="shared" si="13"/>
        <v>44960.413888888892</v>
      </c>
      <c r="AE23" s="607">
        <f t="shared" si="14"/>
        <v>22.488</v>
      </c>
      <c r="AF23" s="196">
        <f t="shared" si="15"/>
        <v>9</v>
      </c>
      <c r="AG23" s="168">
        <f t="shared" si="8"/>
        <v>22.488</v>
      </c>
      <c r="AH23" s="168" t="str">
        <f t="shared" si="9"/>
        <v>-</v>
      </c>
      <c r="AI23" s="168" t="str">
        <f t="shared" si="10"/>
        <v>-</v>
      </c>
      <c r="AJ23" s="168" t="str">
        <f t="shared" si="11"/>
        <v>-</v>
      </c>
      <c r="AK23" s="198"/>
      <c r="AL23" s="837"/>
      <c r="AM23" s="790">
        <v>44960.415277777778</v>
      </c>
      <c r="AN23" s="789">
        <v>1</v>
      </c>
      <c r="AO23" s="789">
        <v>1</v>
      </c>
      <c r="AP23" s="789" t="s">
        <v>469</v>
      </c>
      <c r="AQ23" s="789">
        <v>32.249957999999999</v>
      </c>
      <c r="AR23" s="789">
        <v>180895</v>
      </c>
      <c r="AS23" s="789">
        <v>138732</v>
      </c>
      <c r="AT23" s="789">
        <v>22.484000000000002</v>
      </c>
      <c r="AV23" s="788">
        <v>44960.415277777778</v>
      </c>
      <c r="AW23" s="787">
        <v>1</v>
      </c>
      <c r="AX23" s="786">
        <v>1</v>
      </c>
      <c r="AY23" s="786" t="s">
        <v>469</v>
      </c>
      <c r="AZ23" s="863">
        <v>34.43</v>
      </c>
      <c r="BB23" s="793" t="str">
        <f t="shared" si="0"/>
        <v>--</v>
      </c>
      <c r="BC23" s="791">
        <f t="shared" si="1"/>
        <v>32.249957999999999</v>
      </c>
      <c r="BD23" s="814">
        <v>26</v>
      </c>
      <c r="BE23" s="793">
        <v>6</v>
      </c>
      <c r="BF23" s="819">
        <f t="shared" si="2"/>
        <v>94.327552999999995</v>
      </c>
      <c r="BH23" s="793" t="str">
        <f t="shared" si="3"/>
        <v>--</v>
      </c>
      <c r="BI23" s="807">
        <f t="shared" si="4"/>
        <v>34.43</v>
      </c>
      <c r="BJ23" s="814">
        <v>26</v>
      </c>
      <c r="BK23" s="793">
        <v>6</v>
      </c>
      <c r="BL23" s="807">
        <f t="shared" si="5"/>
        <v>94.18</v>
      </c>
      <c r="BQ23" s="797"/>
      <c r="BR23" s="791"/>
      <c r="BS23" s="791"/>
      <c r="BT23" s="791"/>
      <c r="CA23" s="809"/>
      <c r="CB23" s="803"/>
      <c r="CC23" s="804"/>
      <c r="CD23" s="791"/>
      <c r="CE23" s="791"/>
    </row>
    <row r="24" spans="2:83" x14ac:dyDescent="0.25">
      <c r="B24" s="169"/>
      <c r="C24" s="169"/>
      <c r="D24" s="169"/>
      <c r="E24" s="169"/>
      <c r="N24" s="517"/>
      <c r="O24" s="21"/>
      <c r="P24" s="570"/>
      <c r="Q24" s="21"/>
      <c r="S24" s="169"/>
      <c r="AD24" s="608">
        <f t="shared" si="13"/>
        <v>44960.414583333331</v>
      </c>
      <c r="AE24" s="607">
        <f t="shared" si="14"/>
        <v>22.486000000000001</v>
      </c>
      <c r="AF24" s="196">
        <f t="shared" si="15"/>
        <v>9</v>
      </c>
      <c r="AG24" s="168">
        <f t="shared" si="8"/>
        <v>22.486000000000001</v>
      </c>
      <c r="AH24" s="168" t="str">
        <f t="shared" si="9"/>
        <v>-</v>
      </c>
      <c r="AI24" s="168" t="str">
        <f t="shared" si="10"/>
        <v>-</v>
      </c>
      <c r="AJ24" s="168" t="str">
        <f t="shared" si="11"/>
        <v>-</v>
      </c>
      <c r="AK24" s="198"/>
      <c r="AL24" s="837"/>
      <c r="AM24" s="790">
        <v>44960.415972222225</v>
      </c>
      <c r="AN24" s="789">
        <v>1</v>
      </c>
      <c r="AO24" s="789">
        <v>1</v>
      </c>
      <c r="AP24" s="789" t="s">
        <v>469</v>
      </c>
      <c r="AQ24" s="789">
        <v>37.943461999999997</v>
      </c>
      <c r="AR24" s="789">
        <v>180746</v>
      </c>
      <c r="AS24" s="789">
        <v>138844</v>
      </c>
      <c r="AT24" s="789">
        <v>22.48</v>
      </c>
      <c r="AV24" s="788">
        <v>44960.415972222225</v>
      </c>
      <c r="AW24" s="787">
        <v>1</v>
      </c>
      <c r="AX24" s="786">
        <v>1</v>
      </c>
      <c r="AY24" s="786" t="s">
        <v>469</v>
      </c>
      <c r="AZ24" s="863">
        <v>38.450000000000003</v>
      </c>
      <c r="BB24" s="793" t="str">
        <f t="shared" si="0"/>
        <v>--</v>
      </c>
      <c r="BC24" s="791">
        <f t="shared" si="1"/>
        <v>37.943461999999997</v>
      </c>
      <c r="BD24" s="814">
        <v>27</v>
      </c>
      <c r="BE24" s="793">
        <v>7</v>
      </c>
      <c r="BF24" s="819">
        <f t="shared" si="2"/>
        <v>94.110699999999994</v>
      </c>
      <c r="BH24" s="793" t="str">
        <f t="shared" si="3"/>
        <v>--</v>
      </c>
      <c r="BI24" s="807">
        <f t="shared" si="4"/>
        <v>38.450000000000003</v>
      </c>
      <c r="BJ24" s="814">
        <v>27</v>
      </c>
      <c r="BK24" s="793">
        <v>7</v>
      </c>
      <c r="BL24" s="807">
        <f t="shared" si="5"/>
        <v>94.32</v>
      </c>
      <c r="BQ24" s="797"/>
      <c r="BR24" s="791"/>
      <c r="BS24" s="791"/>
      <c r="BT24" s="791"/>
      <c r="CA24" s="809"/>
      <c r="CB24" s="803"/>
      <c r="CC24" s="804"/>
      <c r="CD24" s="791"/>
      <c r="CE24" s="791"/>
    </row>
    <row r="25" spans="2:83" ht="15.75" customHeight="1" x14ac:dyDescent="0.25">
      <c r="B25" s="169" t="s">
        <v>189</v>
      </c>
      <c r="C25" s="125"/>
      <c r="D25" s="125"/>
      <c r="E25" s="169"/>
      <c r="G25" s="571" t="s">
        <v>203</v>
      </c>
      <c r="H25" s="572"/>
      <c r="I25" s="572"/>
      <c r="J25" s="573"/>
      <c r="N25" s="517"/>
      <c r="O25" s="534" t="s">
        <v>22</v>
      </c>
      <c r="P25" s="535" t="s">
        <v>96</v>
      </c>
      <c r="Q25" s="534" t="s">
        <v>54</v>
      </c>
      <c r="R25" s="534" t="s">
        <v>21</v>
      </c>
      <c r="S25" s="534" t="s">
        <v>53</v>
      </c>
      <c r="T25" s="534" t="s">
        <v>15</v>
      </c>
      <c r="AD25" s="608">
        <f t="shared" si="13"/>
        <v>44960.415277777778</v>
      </c>
      <c r="AE25" s="607">
        <f t="shared" si="14"/>
        <v>22.484999999999999</v>
      </c>
      <c r="AF25" s="196">
        <f t="shared" si="15"/>
        <v>9</v>
      </c>
      <c r="AG25" s="168">
        <f t="shared" si="8"/>
        <v>22.484999999999999</v>
      </c>
      <c r="AH25" s="168" t="str">
        <f t="shared" si="9"/>
        <v>-</v>
      </c>
      <c r="AI25" s="168" t="str">
        <f t="shared" si="10"/>
        <v>-</v>
      </c>
      <c r="AJ25" s="168" t="str">
        <f t="shared" si="11"/>
        <v>-</v>
      </c>
      <c r="AK25" s="198"/>
      <c r="AL25" s="837"/>
      <c r="AM25" s="790">
        <v>44960.415972222225</v>
      </c>
      <c r="AN25" s="789">
        <v>1</v>
      </c>
      <c r="AO25" s="789">
        <v>1</v>
      </c>
      <c r="AP25" s="789" t="s">
        <v>469</v>
      </c>
      <c r="AQ25" s="789">
        <v>41.094607000000003</v>
      </c>
      <c r="AR25" s="789">
        <v>180909</v>
      </c>
      <c r="AS25" s="789">
        <v>138724</v>
      </c>
      <c r="AT25" s="789">
        <v>22.477</v>
      </c>
      <c r="AV25" s="788">
        <v>44960.415972222225</v>
      </c>
      <c r="AW25" s="787">
        <v>1</v>
      </c>
      <c r="AX25" s="786">
        <v>1</v>
      </c>
      <c r="AY25" s="786" t="s">
        <v>469</v>
      </c>
      <c r="AZ25" s="863">
        <v>40.79</v>
      </c>
      <c r="BB25" s="793" t="str">
        <f t="shared" si="0"/>
        <v>--</v>
      </c>
      <c r="BC25" s="791">
        <f t="shared" si="1"/>
        <v>41.094607000000003</v>
      </c>
      <c r="BD25" s="814">
        <v>28</v>
      </c>
      <c r="BE25" s="793">
        <v>8</v>
      </c>
      <c r="BF25" s="819">
        <f t="shared" si="2"/>
        <v>94.015942999999993</v>
      </c>
      <c r="BH25" s="793" t="str">
        <f t="shared" si="3"/>
        <v>--</v>
      </c>
      <c r="BI25" s="807">
        <f t="shared" si="4"/>
        <v>40.79</v>
      </c>
      <c r="BJ25" s="814">
        <v>28</v>
      </c>
      <c r="BK25" s="793">
        <v>8</v>
      </c>
      <c r="BL25" s="807">
        <f t="shared" si="5"/>
        <v>93.85</v>
      </c>
      <c r="BQ25" s="797"/>
      <c r="BR25" s="791"/>
      <c r="BS25" s="791"/>
      <c r="BT25" s="791"/>
      <c r="CA25" s="809"/>
      <c r="CB25" s="803"/>
      <c r="CC25" s="804"/>
      <c r="CD25" s="791"/>
      <c r="CE25" s="791"/>
    </row>
    <row r="26" spans="2:83" x14ac:dyDescent="0.25">
      <c r="B26" s="169"/>
      <c r="C26" s="297" t="s">
        <v>184</v>
      </c>
      <c r="D26" s="125"/>
      <c r="E26" s="169"/>
      <c r="F26" s="169"/>
      <c r="G26" s="575" t="s">
        <v>194</v>
      </c>
      <c r="H26" s="576" t="s">
        <v>196</v>
      </c>
      <c r="I26" s="576" t="s">
        <v>198</v>
      </c>
      <c r="J26" s="576" t="s">
        <v>200</v>
      </c>
      <c r="N26" s="517"/>
      <c r="O26" s="536" t="s">
        <v>95</v>
      </c>
      <c r="P26" s="537" t="s">
        <v>95</v>
      </c>
      <c r="Q26" s="536" t="s">
        <v>94</v>
      </c>
      <c r="R26" s="538"/>
      <c r="S26" s="536" t="s">
        <v>94</v>
      </c>
      <c r="T26" s="536"/>
      <c r="U26" s="195"/>
      <c r="V26" s="224">
        <f>IFERROR(AVERAGE(V27:V300), "-")</f>
        <v>21.830000000000002</v>
      </c>
      <c r="W26" s="224">
        <f>IFERROR(AVERAGE(W27:W300), "-")</f>
        <v>21.826666666666672</v>
      </c>
      <c r="X26" s="224">
        <f>IFERROR(AVERAGE(X27:X300), "-")</f>
        <v>21.64083333333333</v>
      </c>
      <c r="Y26" s="239">
        <f>IFERROR(AVERAGE(Y27:Y300), "-")</f>
        <v>21.625</v>
      </c>
      <c r="Z26" s="225" t="s">
        <v>97</v>
      </c>
      <c r="AD26" s="608">
        <f t="shared" si="13"/>
        <v>44960.415277777778</v>
      </c>
      <c r="AE26" s="607">
        <f t="shared" si="14"/>
        <v>22.484000000000002</v>
      </c>
      <c r="AF26" s="196">
        <f t="shared" si="15"/>
        <v>9</v>
      </c>
      <c r="AG26" s="168">
        <f t="shared" si="8"/>
        <v>22.484000000000002</v>
      </c>
      <c r="AH26" s="168" t="str">
        <f t="shared" si="9"/>
        <v>-</v>
      </c>
      <c r="AI26" s="168" t="str">
        <f t="shared" si="10"/>
        <v>-</v>
      </c>
      <c r="AJ26" s="168" t="str">
        <f t="shared" si="11"/>
        <v>-</v>
      </c>
      <c r="AK26" s="198"/>
      <c r="AL26" s="837"/>
      <c r="AM26" s="790">
        <v>44960.416666666664</v>
      </c>
      <c r="AN26" s="789">
        <v>1</v>
      </c>
      <c r="AO26" s="789">
        <v>1</v>
      </c>
      <c r="AP26" s="789" t="s">
        <v>469</v>
      </c>
      <c r="AQ26" s="789">
        <v>42.682881000000002</v>
      </c>
      <c r="AR26" s="789">
        <v>180744</v>
      </c>
      <c r="AS26" s="789">
        <v>138852</v>
      </c>
      <c r="AT26" s="789">
        <v>22.474</v>
      </c>
      <c r="AV26" s="788">
        <v>44960.416666666664</v>
      </c>
      <c r="AW26" s="787">
        <v>1</v>
      </c>
      <c r="AX26" s="786">
        <v>1</v>
      </c>
      <c r="AY26" s="786" t="s">
        <v>469</v>
      </c>
      <c r="AZ26" s="863">
        <v>42.98</v>
      </c>
      <c r="BB26" s="793" t="str">
        <f t="shared" si="0"/>
        <v>--</v>
      </c>
      <c r="BC26" s="791">
        <f t="shared" si="1"/>
        <v>42.682881000000002</v>
      </c>
      <c r="BD26" s="814">
        <v>31</v>
      </c>
      <c r="BE26" s="793">
        <v>1</v>
      </c>
      <c r="BF26" s="819">
        <f t="shared" si="2"/>
        <v>127.266829</v>
      </c>
      <c r="BH26" s="793" t="str">
        <f t="shared" si="3"/>
        <v>--</v>
      </c>
      <c r="BI26" s="807">
        <f t="shared" si="4"/>
        <v>42.98</v>
      </c>
      <c r="BJ26" s="814">
        <v>31</v>
      </c>
      <c r="BK26" s="793">
        <v>1</v>
      </c>
      <c r="BL26" s="807">
        <f t="shared" si="5"/>
        <v>126.7</v>
      </c>
      <c r="BQ26" s="797"/>
      <c r="BR26" s="791"/>
      <c r="BS26" s="791"/>
      <c r="BT26" s="791"/>
      <c r="CA26" s="809"/>
      <c r="CB26" s="803"/>
      <c r="CC26" s="804"/>
      <c r="CD26" s="791"/>
      <c r="CE26" s="791"/>
    </row>
    <row r="27" spans="2:83" x14ac:dyDescent="0.25">
      <c r="B27" s="547" t="s">
        <v>186</v>
      </c>
      <c r="C27" s="287">
        <f>I16</f>
        <v>454.67499999999995</v>
      </c>
      <c r="D27" s="169"/>
      <c r="E27" s="169"/>
      <c r="F27" s="169"/>
      <c r="G27" s="577" t="s">
        <v>195</v>
      </c>
      <c r="H27" s="578" t="s">
        <v>197</v>
      </c>
      <c r="I27" s="578" t="s">
        <v>199</v>
      </c>
      <c r="J27" s="578" t="s">
        <v>201</v>
      </c>
      <c r="N27" s="517"/>
      <c r="O27" s="796">
        <v>44960</v>
      </c>
      <c r="P27" s="792">
        <v>0.40659722222222222</v>
      </c>
      <c r="Q27" s="794">
        <v>31.8</v>
      </c>
      <c r="R27" s="165" t="s">
        <v>21</v>
      </c>
      <c r="S27" s="794">
        <v>21.8</v>
      </c>
      <c r="T27" s="165" t="s">
        <v>56</v>
      </c>
      <c r="U27" s="196">
        <f>IF(ISNUMBER(S27), HOUR(P27), "-")</f>
        <v>9</v>
      </c>
      <c r="V27" s="168">
        <f t="shared" ref="V27" si="16">IF(U27=$Q$13, S27, "-")</f>
        <v>21.8</v>
      </c>
      <c r="W27" s="168" t="str">
        <f t="shared" ref="W27" si="17">IF(U27=$R$13, S27, "-")</f>
        <v>-</v>
      </c>
      <c r="X27" s="168" t="str">
        <f t="shared" ref="X27" si="18">IF(U27=$S$13, S27, "-")</f>
        <v>-</v>
      </c>
      <c r="Y27" s="168" t="str">
        <f t="shared" ref="Y27" si="19">IF(U27=$T$13, S27, "-")</f>
        <v>-</v>
      </c>
      <c r="Z27" s="197" t="s">
        <v>165</v>
      </c>
      <c r="AD27" s="608">
        <f t="shared" si="13"/>
        <v>44960.415972222225</v>
      </c>
      <c r="AE27" s="607">
        <f t="shared" si="14"/>
        <v>22.48</v>
      </c>
      <c r="AF27" s="196">
        <f t="shared" si="15"/>
        <v>9</v>
      </c>
      <c r="AG27" s="168">
        <f t="shared" si="8"/>
        <v>22.48</v>
      </c>
      <c r="AH27" s="168" t="str">
        <f t="shared" si="9"/>
        <v>-</v>
      </c>
      <c r="AI27" s="168" t="str">
        <f t="shared" si="10"/>
        <v>-</v>
      </c>
      <c r="AJ27" s="168" t="str">
        <f t="shared" si="11"/>
        <v>-</v>
      </c>
      <c r="AK27" s="198"/>
      <c r="AL27" s="837"/>
      <c r="AM27" s="790">
        <v>44960.416666666664</v>
      </c>
      <c r="AN27" s="789">
        <v>1</v>
      </c>
      <c r="AO27" s="789">
        <v>1</v>
      </c>
      <c r="AP27" s="789" t="s">
        <v>469</v>
      </c>
      <c r="AQ27" s="789">
        <v>43.995842000000003</v>
      </c>
      <c r="AR27" s="789">
        <v>180910</v>
      </c>
      <c r="AS27" s="789">
        <v>138717</v>
      </c>
      <c r="AT27" s="789">
        <v>22.471</v>
      </c>
      <c r="AV27" s="788">
        <v>44960.416666666664</v>
      </c>
      <c r="AW27" s="787">
        <v>1</v>
      </c>
      <c r="AX27" s="786">
        <v>1</v>
      </c>
      <c r="AY27" s="786" t="s">
        <v>469</v>
      </c>
      <c r="AZ27" s="863">
        <v>43.68</v>
      </c>
      <c r="BB27" s="793" t="str">
        <f t="shared" si="0"/>
        <v>--</v>
      </c>
      <c r="BC27" s="791">
        <f t="shared" si="1"/>
        <v>43.995842000000003</v>
      </c>
      <c r="BD27" s="814">
        <v>32</v>
      </c>
      <c r="BE27" s="793">
        <v>2</v>
      </c>
      <c r="BF27" s="819">
        <f t="shared" si="2"/>
        <v>127.297798</v>
      </c>
      <c r="BH27" s="793" t="str">
        <f t="shared" si="3"/>
        <v>--</v>
      </c>
      <c r="BI27" s="807">
        <f t="shared" si="4"/>
        <v>43.68</v>
      </c>
      <c r="BJ27" s="814">
        <v>32</v>
      </c>
      <c r="BK27" s="793">
        <v>2</v>
      </c>
      <c r="BL27" s="807">
        <f t="shared" si="5"/>
        <v>126.7</v>
      </c>
      <c r="BQ27" s="797"/>
      <c r="BR27" s="791"/>
      <c r="BS27" s="791"/>
      <c r="BT27" s="791"/>
      <c r="CA27" s="809"/>
      <c r="CB27" s="803"/>
      <c r="CC27" s="804"/>
      <c r="CD27" s="791"/>
      <c r="CE27" s="791"/>
    </row>
    <row r="28" spans="2:83" ht="15" customHeight="1" x14ac:dyDescent="0.25">
      <c r="B28" s="547" t="s">
        <v>187</v>
      </c>
      <c r="C28" s="288">
        <f>Fotometro!F28</f>
        <v>427.5</v>
      </c>
      <c r="D28" s="169"/>
      <c r="E28" s="169"/>
      <c r="F28" s="169"/>
      <c r="G28" s="293">
        <f>Fotometro!H29</f>
        <v>45</v>
      </c>
      <c r="H28" s="165">
        <f>G28-15</f>
        <v>30</v>
      </c>
      <c r="I28" s="165">
        <f>G28+15</f>
        <v>60</v>
      </c>
      <c r="J28" s="291">
        <f t="shared" ref="J28:J37" si="20">I7</f>
        <v>47.128749999999997</v>
      </c>
      <c r="N28" s="517"/>
      <c r="O28" s="796">
        <v>44960</v>
      </c>
      <c r="P28" s="792">
        <v>0.40729166666666666</v>
      </c>
      <c r="Q28" s="794">
        <v>31.7</v>
      </c>
      <c r="R28" s="165" t="s">
        <v>21</v>
      </c>
      <c r="S28" s="794">
        <v>21.85</v>
      </c>
      <c r="T28" s="165" t="s">
        <v>56</v>
      </c>
      <c r="U28" s="196">
        <f t="shared" ref="U28:U91" si="21">IF(ISNUMBER(S28), HOUR(P28), "-")</f>
        <v>9</v>
      </c>
      <c r="V28" s="168">
        <f t="shared" ref="V28:V59" si="22">IF(U28=$Q$13, S28, "-")</f>
        <v>21.85</v>
      </c>
      <c r="W28" s="168" t="str">
        <f t="shared" ref="W28:W59" si="23">IF(U28=$R$13, S28, "-")</f>
        <v>-</v>
      </c>
      <c r="X28" s="168" t="str">
        <f t="shared" ref="X28:X59" si="24">IF(U28=$S$13, S28, "-")</f>
        <v>-</v>
      </c>
      <c r="Y28" s="168" t="str">
        <f t="shared" ref="Y28:Y59" si="25">IF(U28=$T$13, S28, "-")</f>
        <v>-</v>
      </c>
      <c r="AD28" s="608">
        <f t="shared" si="13"/>
        <v>44960.415972222225</v>
      </c>
      <c r="AE28" s="607">
        <f t="shared" si="14"/>
        <v>22.477</v>
      </c>
      <c r="AF28" s="196">
        <f t="shared" si="15"/>
        <v>9</v>
      </c>
      <c r="AG28" s="168">
        <f t="shared" si="8"/>
        <v>22.477</v>
      </c>
      <c r="AH28" s="168" t="str">
        <f t="shared" si="9"/>
        <v>-</v>
      </c>
      <c r="AI28" s="168" t="str">
        <f t="shared" si="10"/>
        <v>-</v>
      </c>
      <c r="AJ28" s="168" t="str">
        <f t="shared" si="11"/>
        <v>-</v>
      </c>
      <c r="AK28" s="198"/>
      <c r="AL28" s="837"/>
      <c r="AM28" s="790">
        <v>44960.417361111111</v>
      </c>
      <c r="AN28" s="789">
        <v>1</v>
      </c>
      <c r="AO28" s="789">
        <v>1</v>
      </c>
      <c r="AP28" s="789" t="s">
        <v>469</v>
      </c>
      <c r="AQ28" s="789">
        <v>44.692300000000003</v>
      </c>
      <c r="AR28" s="789">
        <v>180732</v>
      </c>
      <c r="AS28" s="789">
        <v>138847</v>
      </c>
      <c r="AT28" s="789">
        <v>22.468</v>
      </c>
      <c r="AV28" s="788">
        <v>44960.417361111111</v>
      </c>
      <c r="AW28" s="787">
        <v>1</v>
      </c>
      <c r="AX28" s="786">
        <v>1</v>
      </c>
      <c r="AY28" s="786" t="s">
        <v>469</v>
      </c>
      <c r="AZ28" s="863">
        <v>44.7</v>
      </c>
      <c r="BB28" s="793" t="str">
        <f t="shared" si="0"/>
        <v>--</v>
      </c>
      <c r="BC28" s="791">
        <f t="shared" si="1"/>
        <v>44.692300000000003</v>
      </c>
      <c r="BD28" s="814">
        <v>33</v>
      </c>
      <c r="BE28" s="793">
        <v>3</v>
      </c>
      <c r="BF28" s="819">
        <f t="shared" si="2"/>
        <v>127.375302</v>
      </c>
      <c r="BH28" s="793" t="str">
        <f t="shared" si="3"/>
        <v>--</v>
      </c>
      <c r="BI28" s="807">
        <f t="shared" si="4"/>
        <v>44.7</v>
      </c>
      <c r="BJ28" s="814">
        <v>33</v>
      </c>
      <c r="BK28" s="793">
        <v>3</v>
      </c>
      <c r="BL28" s="807">
        <f t="shared" si="5"/>
        <v>126.7</v>
      </c>
      <c r="BQ28" s="797"/>
      <c r="BR28" s="791"/>
      <c r="BS28" s="791"/>
      <c r="BT28" s="791"/>
      <c r="CA28" s="809"/>
      <c r="CB28" s="803"/>
      <c r="CC28" s="804"/>
      <c r="CD28" s="791"/>
      <c r="CE28" s="791"/>
    </row>
    <row r="29" spans="2:83" x14ac:dyDescent="0.25">
      <c r="B29" s="547" t="s">
        <v>188</v>
      </c>
      <c r="C29" s="288">
        <f>Fotometro!F29</f>
        <v>472.5</v>
      </c>
      <c r="D29" s="169"/>
      <c r="E29" s="169"/>
      <c r="F29" s="169"/>
      <c r="G29" s="293">
        <f>Fotometro!H30</f>
        <v>90</v>
      </c>
      <c r="H29" s="165">
        <f t="shared" ref="H29:H37" si="26">G29-15</f>
        <v>75</v>
      </c>
      <c r="I29" s="165">
        <f t="shared" ref="I29:I37" si="27">G29+15</f>
        <v>105</v>
      </c>
      <c r="J29" s="291">
        <f t="shared" si="20"/>
        <v>93.777499999999989</v>
      </c>
      <c r="O29" s="796">
        <v>44960</v>
      </c>
      <c r="P29" s="792">
        <v>0.4079861111111111</v>
      </c>
      <c r="Q29" s="794">
        <v>31.8</v>
      </c>
      <c r="R29" s="165" t="s">
        <v>21</v>
      </c>
      <c r="S29" s="794">
        <v>21.8</v>
      </c>
      <c r="T29" s="165" t="s">
        <v>56</v>
      </c>
      <c r="U29" s="196">
        <f t="shared" si="21"/>
        <v>9</v>
      </c>
      <c r="V29" s="168">
        <f t="shared" si="22"/>
        <v>21.8</v>
      </c>
      <c r="W29" s="168" t="str">
        <f t="shared" si="23"/>
        <v>-</v>
      </c>
      <c r="X29" s="168" t="str">
        <f t="shared" si="24"/>
        <v>-</v>
      </c>
      <c r="Y29" s="168" t="str">
        <f t="shared" si="25"/>
        <v>-</v>
      </c>
      <c r="AD29" s="608">
        <f t="shared" si="13"/>
        <v>44960.416666666664</v>
      </c>
      <c r="AE29" s="607">
        <f t="shared" si="14"/>
        <v>22.474</v>
      </c>
      <c r="AF29" s="196">
        <f t="shared" si="15"/>
        <v>10</v>
      </c>
      <c r="AG29" s="168" t="str">
        <f t="shared" si="8"/>
        <v>-</v>
      </c>
      <c r="AH29" s="168">
        <f t="shared" si="9"/>
        <v>22.474</v>
      </c>
      <c r="AI29" s="168" t="str">
        <f t="shared" si="10"/>
        <v>-</v>
      </c>
      <c r="AJ29" s="168" t="str">
        <f t="shared" si="11"/>
        <v>-</v>
      </c>
      <c r="AK29" s="198"/>
      <c r="AL29" s="837"/>
      <c r="AM29" s="790">
        <v>44960.417361111111</v>
      </c>
      <c r="AN29" s="789">
        <v>1</v>
      </c>
      <c r="AO29" s="789">
        <v>1</v>
      </c>
      <c r="AP29" s="789" t="s">
        <v>469</v>
      </c>
      <c r="AQ29" s="789">
        <v>45.093601999999997</v>
      </c>
      <c r="AR29" s="789">
        <v>180900</v>
      </c>
      <c r="AS29" s="789">
        <v>138707</v>
      </c>
      <c r="AT29" s="789">
        <v>22.463999999999999</v>
      </c>
      <c r="AV29" s="788">
        <v>44960.417361111111</v>
      </c>
      <c r="AW29" s="787">
        <v>1</v>
      </c>
      <c r="AX29" s="786">
        <v>1</v>
      </c>
      <c r="AY29" s="786" t="s">
        <v>469</v>
      </c>
      <c r="AZ29" s="863">
        <v>44.61</v>
      </c>
      <c r="BB29" s="793" t="str">
        <f t="shared" si="0"/>
        <v>--</v>
      </c>
      <c r="BC29" s="791">
        <f t="shared" si="1"/>
        <v>45.093601999999997</v>
      </c>
      <c r="BD29" s="814">
        <v>34</v>
      </c>
      <c r="BE29" s="793">
        <v>4</v>
      </c>
      <c r="BF29" s="819">
        <f t="shared" si="2"/>
        <v>127.37291999999999</v>
      </c>
      <c r="BH29" s="793" t="str">
        <f t="shared" si="3"/>
        <v>--</v>
      </c>
      <c r="BI29" s="807">
        <f t="shared" si="4"/>
        <v>44.61</v>
      </c>
      <c r="BJ29" s="814">
        <v>34</v>
      </c>
      <c r="BK29" s="793">
        <v>4</v>
      </c>
      <c r="BL29" s="807">
        <f t="shared" si="5"/>
        <v>126.8</v>
      </c>
      <c r="BQ29" s="797"/>
      <c r="BR29" s="791"/>
      <c r="BS29" s="791"/>
      <c r="BT29" s="791"/>
      <c r="CA29" s="809"/>
      <c r="CB29" s="803"/>
      <c r="CC29" s="804"/>
      <c r="CD29" s="791"/>
      <c r="CE29" s="791"/>
    </row>
    <row r="30" spans="2:83" x14ac:dyDescent="0.25">
      <c r="B30" s="491"/>
      <c r="C30" s="580" t="s">
        <v>185</v>
      </c>
      <c r="F30" s="169"/>
      <c r="G30" s="293">
        <f>Fotometro!H31</f>
        <v>135</v>
      </c>
      <c r="H30" s="165">
        <f t="shared" si="26"/>
        <v>120</v>
      </c>
      <c r="I30" s="165">
        <f t="shared" si="27"/>
        <v>150</v>
      </c>
      <c r="J30" s="291">
        <f t="shared" si="20"/>
        <v>126.75000000000001</v>
      </c>
      <c r="O30" s="796">
        <v>44960</v>
      </c>
      <c r="P30" s="792">
        <v>0.40868055555555555</v>
      </c>
      <c r="Q30" s="794">
        <v>31.8</v>
      </c>
      <c r="R30" s="165" t="s">
        <v>21</v>
      </c>
      <c r="S30" s="794">
        <v>21.8</v>
      </c>
      <c r="T30" s="165" t="s">
        <v>56</v>
      </c>
      <c r="U30" s="196">
        <f t="shared" si="21"/>
        <v>9</v>
      </c>
      <c r="V30" s="168">
        <f t="shared" si="22"/>
        <v>21.8</v>
      </c>
      <c r="W30" s="168" t="str">
        <f t="shared" si="23"/>
        <v>-</v>
      </c>
      <c r="X30" s="168" t="str">
        <f t="shared" si="24"/>
        <v>-</v>
      </c>
      <c r="Y30" s="168" t="str">
        <f t="shared" si="25"/>
        <v>-</v>
      </c>
      <c r="AD30" s="608">
        <f t="shared" si="13"/>
        <v>44960.416666666664</v>
      </c>
      <c r="AE30" s="607">
        <f t="shared" si="14"/>
        <v>22.471</v>
      </c>
      <c r="AF30" s="196">
        <f t="shared" si="15"/>
        <v>10</v>
      </c>
      <c r="AG30" s="168" t="str">
        <f t="shared" si="8"/>
        <v>-</v>
      </c>
      <c r="AH30" s="168">
        <f t="shared" si="9"/>
        <v>22.471</v>
      </c>
      <c r="AI30" s="168" t="str">
        <f t="shared" si="10"/>
        <v>-</v>
      </c>
      <c r="AJ30" s="168" t="str">
        <f t="shared" si="11"/>
        <v>-</v>
      </c>
      <c r="AK30" s="198"/>
      <c r="AL30" s="837"/>
      <c r="AM30" s="790">
        <v>44960.418055555558</v>
      </c>
      <c r="AN30" s="789">
        <v>1</v>
      </c>
      <c r="AO30" s="789">
        <v>1</v>
      </c>
      <c r="AP30" s="789" t="s">
        <v>469</v>
      </c>
      <c r="AQ30" s="789">
        <v>45.429842999999998</v>
      </c>
      <c r="AR30" s="789">
        <v>180728</v>
      </c>
      <c r="AS30" s="789">
        <v>138846</v>
      </c>
      <c r="AT30" s="789">
        <v>22.460999999999999</v>
      </c>
      <c r="AV30" s="788">
        <v>44960.418055555558</v>
      </c>
      <c r="AW30" s="787">
        <v>1</v>
      </c>
      <c r="AX30" s="786">
        <v>1</v>
      </c>
      <c r="AY30" s="786" t="s">
        <v>469</v>
      </c>
      <c r="AZ30" s="863">
        <v>45.32</v>
      </c>
      <c r="BB30" s="793" t="str">
        <f t="shared" si="0"/>
        <v>--</v>
      </c>
      <c r="BC30" s="791">
        <f t="shared" si="1"/>
        <v>45.429842999999998</v>
      </c>
      <c r="BD30" s="814">
        <v>35</v>
      </c>
      <c r="BE30" s="793">
        <v>5</v>
      </c>
      <c r="BF30" s="819">
        <f t="shared" si="2"/>
        <v>127.34375</v>
      </c>
      <c r="BH30" s="793" t="str">
        <f t="shared" si="3"/>
        <v>--</v>
      </c>
      <c r="BI30" s="807">
        <f t="shared" si="4"/>
        <v>45.32</v>
      </c>
      <c r="BJ30" s="814">
        <v>35</v>
      </c>
      <c r="BK30" s="793">
        <v>5</v>
      </c>
      <c r="BL30" s="807">
        <f t="shared" si="5"/>
        <v>126.7</v>
      </c>
      <c r="BQ30" s="797"/>
      <c r="BR30" s="791"/>
      <c r="BS30" s="791"/>
      <c r="BT30" s="791"/>
      <c r="CA30" s="809"/>
      <c r="CB30" s="803"/>
      <c r="CC30" s="804"/>
      <c r="CD30" s="791"/>
      <c r="CE30" s="791"/>
    </row>
    <row r="31" spans="2:83" x14ac:dyDescent="0.25">
      <c r="B31" s="491"/>
      <c r="C31" s="491"/>
      <c r="G31" s="293">
        <f>Fotometro!H32</f>
        <v>180</v>
      </c>
      <c r="H31" s="165">
        <f t="shared" si="26"/>
        <v>165</v>
      </c>
      <c r="I31" s="165">
        <f t="shared" si="27"/>
        <v>195</v>
      </c>
      <c r="J31" s="291">
        <f t="shared" si="20"/>
        <v>183.41249999999999</v>
      </c>
      <c r="O31" s="796">
        <v>44960</v>
      </c>
      <c r="P31" s="792">
        <v>0.40937499999999999</v>
      </c>
      <c r="Q31" s="794">
        <v>31.7</v>
      </c>
      <c r="R31" s="165" t="s">
        <v>21</v>
      </c>
      <c r="S31" s="794">
        <v>21.85</v>
      </c>
      <c r="T31" s="165" t="s">
        <v>56</v>
      </c>
      <c r="U31" s="196">
        <f t="shared" si="21"/>
        <v>9</v>
      </c>
      <c r="V31" s="168">
        <f t="shared" si="22"/>
        <v>21.85</v>
      </c>
      <c r="W31" s="168" t="str">
        <f t="shared" si="23"/>
        <v>-</v>
      </c>
      <c r="X31" s="168" t="str">
        <f t="shared" si="24"/>
        <v>-</v>
      </c>
      <c r="Y31" s="168" t="str">
        <f t="shared" si="25"/>
        <v>-</v>
      </c>
      <c r="AA31" s="543"/>
      <c r="AB31" s="543"/>
      <c r="AD31" s="608">
        <f t="shared" si="13"/>
        <v>44960.417361111111</v>
      </c>
      <c r="AE31" s="607">
        <f t="shared" si="14"/>
        <v>22.468</v>
      </c>
      <c r="AF31" s="196">
        <f t="shared" si="15"/>
        <v>10</v>
      </c>
      <c r="AG31" s="168" t="str">
        <f t="shared" si="8"/>
        <v>-</v>
      </c>
      <c r="AH31" s="168">
        <f t="shared" si="9"/>
        <v>22.468</v>
      </c>
      <c r="AI31" s="168" t="str">
        <f t="shared" si="10"/>
        <v>-</v>
      </c>
      <c r="AJ31" s="168" t="str">
        <f t="shared" si="11"/>
        <v>-</v>
      </c>
      <c r="AK31" s="198"/>
      <c r="AL31" s="837"/>
      <c r="AM31" s="790">
        <v>44960.418055555558</v>
      </c>
      <c r="AN31" s="789">
        <v>1</v>
      </c>
      <c r="AO31" s="789">
        <v>1</v>
      </c>
      <c r="AP31" s="789" t="s">
        <v>469</v>
      </c>
      <c r="AQ31" s="789">
        <v>45.809818999999997</v>
      </c>
      <c r="AR31" s="789">
        <v>180912</v>
      </c>
      <c r="AS31" s="789">
        <v>138714</v>
      </c>
      <c r="AT31" s="789">
        <v>22.459</v>
      </c>
      <c r="AV31" s="788">
        <v>44960.418055555558</v>
      </c>
      <c r="AW31" s="787">
        <v>1</v>
      </c>
      <c r="AX31" s="786">
        <v>1</v>
      </c>
      <c r="AY31" s="786" t="s">
        <v>469</v>
      </c>
      <c r="AZ31" s="863">
        <v>46.13</v>
      </c>
      <c r="BB31" s="793" t="str">
        <f t="shared" si="0"/>
        <v>--</v>
      </c>
      <c r="BC31" s="791">
        <f t="shared" si="1"/>
        <v>45.809818999999997</v>
      </c>
      <c r="BD31" s="814">
        <v>36</v>
      </c>
      <c r="BE31" s="793">
        <v>6</v>
      </c>
      <c r="BF31" s="819">
        <f t="shared" si="2"/>
        <v>127.251103</v>
      </c>
      <c r="BH31" s="793" t="str">
        <f t="shared" si="3"/>
        <v>--</v>
      </c>
      <c r="BI31" s="807">
        <f t="shared" si="4"/>
        <v>46.13</v>
      </c>
      <c r="BJ31" s="814">
        <v>36</v>
      </c>
      <c r="BK31" s="793">
        <v>6</v>
      </c>
      <c r="BL31" s="807">
        <f t="shared" si="5"/>
        <v>126.7</v>
      </c>
      <c r="BQ31" s="797"/>
      <c r="BR31" s="791"/>
      <c r="BS31" s="791"/>
      <c r="BT31" s="791"/>
      <c r="CA31" s="809"/>
      <c r="CB31" s="803"/>
      <c r="CC31" s="804"/>
      <c r="CD31" s="791"/>
      <c r="CE31" s="791"/>
    </row>
    <row r="32" spans="2:83" x14ac:dyDescent="0.25">
      <c r="B32" s="491"/>
      <c r="C32" s="491"/>
      <c r="G32" s="293">
        <f>Fotometro!H33</f>
        <v>225</v>
      </c>
      <c r="H32" s="165">
        <f t="shared" si="26"/>
        <v>210</v>
      </c>
      <c r="I32" s="165">
        <f t="shared" si="27"/>
        <v>240</v>
      </c>
      <c r="J32" s="291">
        <f t="shared" si="20"/>
        <v>224.07500000000002</v>
      </c>
      <c r="O32" s="796">
        <v>44960</v>
      </c>
      <c r="P32" s="792">
        <v>0.41006944444444443</v>
      </c>
      <c r="Q32" s="794">
        <v>31.7</v>
      </c>
      <c r="R32" s="165" t="s">
        <v>21</v>
      </c>
      <c r="S32" s="794">
        <v>21.85</v>
      </c>
      <c r="T32" s="165" t="s">
        <v>56</v>
      </c>
      <c r="U32" s="196">
        <f t="shared" si="21"/>
        <v>9</v>
      </c>
      <c r="V32" s="168">
        <f t="shared" si="22"/>
        <v>21.85</v>
      </c>
      <c r="W32" s="168" t="str">
        <f t="shared" si="23"/>
        <v>-</v>
      </c>
      <c r="X32" s="168" t="str">
        <f t="shared" si="24"/>
        <v>-</v>
      </c>
      <c r="Y32" s="168" t="str">
        <f t="shared" si="25"/>
        <v>-</v>
      </c>
      <c r="AD32" s="608">
        <f t="shared" si="13"/>
        <v>44960.417361111111</v>
      </c>
      <c r="AE32" s="607">
        <f t="shared" si="14"/>
        <v>22.463999999999999</v>
      </c>
      <c r="AF32" s="196">
        <f t="shared" si="15"/>
        <v>10</v>
      </c>
      <c r="AG32" s="168" t="str">
        <f t="shared" si="8"/>
        <v>-</v>
      </c>
      <c r="AH32" s="168">
        <f t="shared" si="9"/>
        <v>22.463999999999999</v>
      </c>
      <c r="AI32" s="168" t="str">
        <f t="shared" si="10"/>
        <v>-</v>
      </c>
      <c r="AJ32" s="168" t="str">
        <f t="shared" si="11"/>
        <v>-</v>
      </c>
      <c r="AK32" s="198"/>
      <c r="AL32" s="837"/>
      <c r="AM32" s="790">
        <v>44960.418749999997</v>
      </c>
      <c r="AN32" s="789">
        <v>1</v>
      </c>
      <c r="AO32" s="789">
        <v>1</v>
      </c>
      <c r="AP32" s="789" t="s">
        <v>469</v>
      </c>
      <c r="AQ32" s="789">
        <v>45.992961999999999</v>
      </c>
      <c r="AR32" s="789">
        <v>180733</v>
      </c>
      <c r="AS32" s="789">
        <v>138851</v>
      </c>
      <c r="AT32" s="789">
        <v>22.457000000000001</v>
      </c>
      <c r="AV32" s="788">
        <v>44960.418749999997</v>
      </c>
      <c r="AW32" s="787">
        <v>1</v>
      </c>
      <c r="AX32" s="786">
        <v>1</v>
      </c>
      <c r="AY32" s="786" t="s">
        <v>469</v>
      </c>
      <c r="AZ32" s="863">
        <v>46.27</v>
      </c>
      <c r="BB32" s="793" t="str">
        <f t="shared" si="0"/>
        <v>--</v>
      </c>
      <c r="BC32" s="791">
        <f t="shared" si="1"/>
        <v>45.992961999999999</v>
      </c>
      <c r="BD32" s="814">
        <v>37</v>
      </c>
      <c r="BE32" s="793">
        <v>7</v>
      </c>
      <c r="BF32" s="819">
        <f t="shared" si="2"/>
        <v>127.03149999999999</v>
      </c>
      <c r="BH32" s="793" t="str">
        <f t="shared" si="3"/>
        <v>--</v>
      </c>
      <c r="BI32" s="807">
        <f t="shared" si="4"/>
        <v>46.27</v>
      </c>
      <c r="BJ32" s="814">
        <v>37</v>
      </c>
      <c r="BK32" s="793">
        <v>7</v>
      </c>
      <c r="BL32" s="807">
        <f t="shared" si="5"/>
        <v>126.7</v>
      </c>
      <c r="BQ32" s="797"/>
      <c r="BR32" s="791"/>
      <c r="BS32" s="791"/>
      <c r="BT32" s="791"/>
      <c r="CA32" s="809"/>
      <c r="CB32" s="803"/>
      <c r="CC32" s="804"/>
      <c r="CD32" s="791"/>
      <c r="CE32" s="791"/>
    </row>
    <row r="33" spans="2:83" x14ac:dyDescent="0.25">
      <c r="B33" s="491"/>
      <c r="C33" s="491"/>
      <c r="G33" s="293">
        <f>Fotometro!H34</f>
        <v>270</v>
      </c>
      <c r="H33" s="165">
        <f t="shared" si="26"/>
        <v>255</v>
      </c>
      <c r="I33" s="165">
        <f t="shared" si="27"/>
        <v>285</v>
      </c>
      <c r="J33" s="291">
        <f t="shared" si="20"/>
        <v>269.82499999999999</v>
      </c>
      <c r="O33" s="796">
        <v>44960</v>
      </c>
      <c r="P33" s="792">
        <v>0.41076388888888887</v>
      </c>
      <c r="Q33" s="794">
        <v>31.8</v>
      </c>
      <c r="R33" s="165" t="s">
        <v>21</v>
      </c>
      <c r="S33" s="794">
        <v>21.8</v>
      </c>
      <c r="T33" s="165" t="s">
        <v>56</v>
      </c>
      <c r="U33" s="196">
        <f t="shared" si="21"/>
        <v>9</v>
      </c>
      <c r="V33" s="168">
        <f t="shared" si="22"/>
        <v>21.8</v>
      </c>
      <c r="W33" s="168" t="str">
        <f t="shared" si="23"/>
        <v>-</v>
      </c>
      <c r="X33" s="168" t="str">
        <f t="shared" si="24"/>
        <v>-</v>
      </c>
      <c r="Y33" s="168" t="str">
        <f t="shared" si="25"/>
        <v>-</v>
      </c>
      <c r="AD33" s="608">
        <f t="shared" si="13"/>
        <v>44960.418055555558</v>
      </c>
      <c r="AE33" s="607">
        <f t="shared" si="14"/>
        <v>22.460999999999999</v>
      </c>
      <c r="AF33" s="196">
        <f t="shared" si="15"/>
        <v>10</v>
      </c>
      <c r="AG33" s="168" t="str">
        <f t="shared" si="8"/>
        <v>-</v>
      </c>
      <c r="AH33" s="168">
        <f t="shared" si="9"/>
        <v>22.460999999999999</v>
      </c>
      <c r="AI33" s="168" t="str">
        <f t="shared" si="10"/>
        <v>-</v>
      </c>
      <c r="AJ33" s="168" t="str">
        <f t="shared" si="11"/>
        <v>-</v>
      </c>
      <c r="AK33" s="198"/>
      <c r="AL33" s="837"/>
      <c r="AM33" s="790">
        <v>44960.418749999997</v>
      </c>
      <c r="AN33" s="789">
        <v>1</v>
      </c>
      <c r="AO33" s="789">
        <v>1</v>
      </c>
      <c r="AP33" s="789" t="s">
        <v>469</v>
      </c>
      <c r="AQ33" s="789">
        <v>46.496796000000003</v>
      </c>
      <c r="AR33" s="789">
        <v>180908</v>
      </c>
      <c r="AS33" s="789">
        <v>138708</v>
      </c>
      <c r="AT33" s="789">
        <v>22.456</v>
      </c>
      <c r="AV33" s="788">
        <v>44960.418749999997</v>
      </c>
      <c r="AW33" s="787">
        <v>1</v>
      </c>
      <c r="AX33" s="786">
        <v>1</v>
      </c>
      <c r="AY33" s="786" t="s">
        <v>469</v>
      </c>
      <c r="AZ33" s="863">
        <v>46.57</v>
      </c>
      <c r="BB33" s="793" t="str">
        <f t="shared" si="0"/>
        <v>--</v>
      </c>
      <c r="BC33" s="791">
        <f t="shared" si="1"/>
        <v>46.496796000000003</v>
      </c>
      <c r="BD33" s="814">
        <v>38</v>
      </c>
      <c r="BE33" s="793">
        <v>8</v>
      </c>
      <c r="BF33" s="819">
        <f t="shared" si="2"/>
        <v>126.782498</v>
      </c>
      <c r="BH33" s="793" t="str">
        <f t="shared" si="3"/>
        <v>--</v>
      </c>
      <c r="BI33" s="807">
        <f t="shared" si="4"/>
        <v>46.57</v>
      </c>
      <c r="BJ33" s="814">
        <v>38</v>
      </c>
      <c r="BK33" s="793">
        <v>8</v>
      </c>
      <c r="BL33" s="807">
        <f t="shared" si="5"/>
        <v>127</v>
      </c>
      <c r="BQ33" s="797"/>
      <c r="BR33" s="791"/>
      <c r="BS33" s="791"/>
      <c r="BT33" s="791"/>
      <c r="CA33" s="809"/>
      <c r="CB33" s="803"/>
      <c r="CC33" s="804"/>
      <c r="CD33" s="791"/>
      <c r="CE33" s="791"/>
    </row>
    <row r="34" spans="2:83" x14ac:dyDescent="0.25">
      <c r="B34" s="491"/>
      <c r="C34" s="491"/>
      <c r="G34" s="293">
        <f>Fotometro!H35</f>
        <v>315</v>
      </c>
      <c r="H34" s="165">
        <f t="shared" si="26"/>
        <v>300</v>
      </c>
      <c r="I34" s="165">
        <f t="shared" si="27"/>
        <v>330</v>
      </c>
      <c r="J34" s="291">
        <f t="shared" si="20"/>
        <v>325.51249999999999</v>
      </c>
      <c r="N34" s="517"/>
      <c r="O34" s="796">
        <v>44960</v>
      </c>
      <c r="P34" s="792">
        <v>0.41145833333333331</v>
      </c>
      <c r="Q34" s="794">
        <v>31.6</v>
      </c>
      <c r="R34" s="165" t="s">
        <v>21</v>
      </c>
      <c r="S34" s="794">
        <v>21.9</v>
      </c>
      <c r="T34" s="165" t="s">
        <v>56</v>
      </c>
      <c r="U34" s="196">
        <f t="shared" si="21"/>
        <v>9</v>
      </c>
      <c r="V34" s="168">
        <f t="shared" si="22"/>
        <v>21.9</v>
      </c>
      <c r="W34" s="168" t="str">
        <f t="shared" si="23"/>
        <v>-</v>
      </c>
      <c r="X34" s="168" t="str">
        <f t="shared" si="24"/>
        <v>-</v>
      </c>
      <c r="Y34" s="168" t="str">
        <f t="shared" si="25"/>
        <v>-</v>
      </c>
      <c r="AD34" s="608">
        <f t="shared" si="13"/>
        <v>44960.418055555558</v>
      </c>
      <c r="AE34" s="607">
        <f t="shared" si="14"/>
        <v>22.459</v>
      </c>
      <c r="AF34" s="196">
        <f t="shared" si="15"/>
        <v>10</v>
      </c>
      <c r="AG34" s="168" t="str">
        <f t="shared" si="8"/>
        <v>-</v>
      </c>
      <c r="AH34" s="168">
        <f t="shared" si="9"/>
        <v>22.459</v>
      </c>
      <c r="AI34" s="168" t="str">
        <f t="shared" si="10"/>
        <v>-</v>
      </c>
      <c r="AJ34" s="168" t="str">
        <f t="shared" si="11"/>
        <v>-</v>
      </c>
      <c r="AK34" s="198"/>
      <c r="AL34" s="837"/>
      <c r="AM34" s="790">
        <v>44960.419444444444</v>
      </c>
      <c r="AN34" s="789">
        <v>1</v>
      </c>
      <c r="AO34" s="789">
        <v>1</v>
      </c>
      <c r="AP34" s="789" t="s">
        <v>469</v>
      </c>
      <c r="AQ34" s="789">
        <v>46.833722999999999</v>
      </c>
      <c r="AR34" s="789">
        <v>180729</v>
      </c>
      <c r="AS34" s="789">
        <v>138850</v>
      </c>
      <c r="AT34" s="789">
        <v>22.456</v>
      </c>
      <c r="AV34" s="788">
        <v>44960.419444444444</v>
      </c>
      <c r="AW34" s="787">
        <v>1</v>
      </c>
      <c r="AX34" s="786">
        <v>1</v>
      </c>
      <c r="AY34" s="786" t="s">
        <v>469</v>
      </c>
      <c r="AZ34" s="863">
        <v>46.2</v>
      </c>
      <c r="BB34" s="793" t="str">
        <f t="shared" si="0"/>
        <v>--</v>
      </c>
      <c r="BC34" s="791">
        <f t="shared" si="1"/>
        <v>46.833722999999999</v>
      </c>
      <c r="BD34" s="814">
        <v>41</v>
      </c>
      <c r="BE34" s="793">
        <v>1</v>
      </c>
      <c r="BF34" s="819">
        <f t="shared" si="2"/>
        <v>184.17148599999999</v>
      </c>
      <c r="BH34" s="793" t="str">
        <f t="shared" si="3"/>
        <v>--</v>
      </c>
      <c r="BI34" s="807">
        <f t="shared" si="4"/>
        <v>46.2</v>
      </c>
      <c r="BJ34" s="814">
        <v>41</v>
      </c>
      <c r="BK34" s="793">
        <v>1</v>
      </c>
      <c r="BL34" s="807">
        <f t="shared" si="5"/>
        <v>183.7</v>
      </c>
      <c r="BQ34" s="797"/>
      <c r="BR34" s="791"/>
      <c r="BS34" s="791"/>
      <c r="BT34" s="791"/>
      <c r="CA34" s="809"/>
      <c r="CB34" s="803"/>
      <c r="CC34" s="804"/>
      <c r="CD34" s="791"/>
      <c r="CE34" s="791"/>
    </row>
    <row r="35" spans="2:83" x14ac:dyDescent="0.25">
      <c r="B35" s="491"/>
      <c r="C35" s="491"/>
      <c r="G35" s="293">
        <f>Fotometro!H36</f>
        <v>360</v>
      </c>
      <c r="H35" s="165">
        <f t="shared" si="26"/>
        <v>345</v>
      </c>
      <c r="I35" s="165">
        <f t="shared" si="27"/>
        <v>375</v>
      </c>
      <c r="J35" s="291">
        <f t="shared" si="20"/>
        <v>365.68749999999994</v>
      </c>
      <c r="N35" s="517"/>
      <c r="O35" s="796">
        <v>44960</v>
      </c>
      <c r="P35" s="792">
        <v>0.41215277777777781</v>
      </c>
      <c r="Q35" s="794">
        <v>31.7</v>
      </c>
      <c r="R35" s="165" t="s">
        <v>21</v>
      </c>
      <c r="S35" s="794">
        <v>21.9</v>
      </c>
      <c r="T35" s="165" t="s">
        <v>56</v>
      </c>
      <c r="U35" s="196">
        <f t="shared" si="21"/>
        <v>9</v>
      </c>
      <c r="V35" s="168">
        <f t="shared" si="22"/>
        <v>21.9</v>
      </c>
      <c r="W35" s="168" t="str">
        <f t="shared" si="23"/>
        <v>-</v>
      </c>
      <c r="X35" s="168" t="str">
        <f t="shared" si="24"/>
        <v>-</v>
      </c>
      <c r="Y35" s="168" t="str">
        <f t="shared" si="25"/>
        <v>-</v>
      </c>
      <c r="AD35" s="608">
        <f t="shared" si="13"/>
        <v>44960.418749999997</v>
      </c>
      <c r="AE35" s="607">
        <f t="shared" si="14"/>
        <v>22.457000000000001</v>
      </c>
      <c r="AF35" s="196">
        <f t="shared" si="15"/>
        <v>10</v>
      </c>
      <c r="AG35" s="168" t="str">
        <f t="shared" si="8"/>
        <v>-</v>
      </c>
      <c r="AH35" s="168">
        <f t="shared" si="9"/>
        <v>22.457000000000001</v>
      </c>
      <c r="AI35" s="168" t="str">
        <f t="shared" si="10"/>
        <v>-</v>
      </c>
      <c r="AJ35" s="168" t="str">
        <f t="shared" si="11"/>
        <v>-</v>
      </c>
      <c r="AK35" s="198"/>
      <c r="AL35" s="837"/>
      <c r="AM35" s="790">
        <v>44960.419444444444</v>
      </c>
      <c r="AN35" s="789">
        <v>1</v>
      </c>
      <c r="AO35" s="789">
        <v>1</v>
      </c>
      <c r="AP35" s="789" t="s">
        <v>469</v>
      </c>
      <c r="AQ35" s="789">
        <v>46.955821999999998</v>
      </c>
      <c r="AR35" s="789">
        <v>180918</v>
      </c>
      <c r="AS35" s="789">
        <v>138715</v>
      </c>
      <c r="AT35" s="789">
        <v>22.454999999999998</v>
      </c>
      <c r="AV35" s="788">
        <v>44960.419444444444</v>
      </c>
      <c r="AW35" s="787">
        <v>1</v>
      </c>
      <c r="AX35" s="786">
        <v>1</v>
      </c>
      <c r="AY35" s="786" t="s">
        <v>469</v>
      </c>
      <c r="AZ35" s="863">
        <v>46.59</v>
      </c>
      <c r="BB35" s="793" t="str">
        <f t="shared" si="0"/>
        <v>--</v>
      </c>
      <c r="BC35" s="791">
        <f t="shared" si="1"/>
        <v>46.955821999999998</v>
      </c>
      <c r="BD35" s="814">
        <v>42</v>
      </c>
      <c r="BE35" s="793">
        <v>2</v>
      </c>
      <c r="BF35" s="819">
        <f t="shared" si="2"/>
        <v>183.89094700000001</v>
      </c>
      <c r="BH35" s="793" t="str">
        <f t="shared" si="3"/>
        <v>--</v>
      </c>
      <c r="BI35" s="807">
        <f t="shared" si="4"/>
        <v>46.59</v>
      </c>
      <c r="BJ35" s="814">
        <v>42</v>
      </c>
      <c r="BK35" s="793">
        <v>2</v>
      </c>
      <c r="BL35" s="807">
        <f t="shared" si="5"/>
        <v>183.4</v>
      </c>
      <c r="BQ35" s="797"/>
      <c r="BR35" s="791"/>
      <c r="BS35" s="791"/>
      <c r="BT35" s="791"/>
      <c r="CA35" s="809"/>
      <c r="CB35" s="803"/>
      <c r="CC35" s="804"/>
      <c r="CD35" s="791"/>
      <c r="CE35" s="791"/>
    </row>
    <row r="36" spans="2:83" x14ac:dyDescent="0.25">
      <c r="B36" s="491"/>
      <c r="C36" s="491"/>
      <c r="G36" s="293">
        <f>Fotometro!H37</f>
        <v>405</v>
      </c>
      <c r="H36" s="165">
        <f t="shared" si="26"/>
        <v>390</v>
      </c>
      <c r="I36" s="165">
        <f t="shared" si="27"/>
        <v>420</v>
      </c>
      <c r="J36" s="291">
        <f t="shared" si="20"/>
        <v>406.83749999999998</v>
      </c>
      <c r="N36" s="517"/>
      <c r="O36" s="796">
        <v>44960</v>
      </c>
      <c r="P36" s="792">
        <v>0.4128472222222222</v>
      </c>
      <c r="Q36" s="794">
        <v>31.8</v>
      </c>
      <c r="R36" s="165" t="s">
        <v>21</v>
      </c>
      <c r="S36" s="794">
        <v>21.9</v>
      </c>
      <c r="T36" s="165" t="s">
        <v>56</v>
      </c>
      <c r="U36" s="196">
        <f t="shared" si="21"/>
        <v>9</v>
      </c>
      <c r="V36" s="168">
        <f t="shared" si="22"/>
        <v>21.9</v>
      </c>
      <c r="W36" s="168" t="str">
        <f t="shared" si="23"/>
        <v>-</v>
      </c>
      <c r="X36" s="168" t="str">
        <f t="shared" si="24"/>
        <v>-</v>
      </c>
      <c r="Y36" s="168" t="str">
        <f t="shared" si="25"/>
        <v>-</v>
      </c>
      <c r="AD36" s="608">
        <f t="shared" si="13"/>
        <v>44960.418749999997</v>
      </c>
      <c r="AE36" s="607">
        <f t="shared" si="14"/>
        <v>22.456</v>
      </c>
      <c r="AF36" s="196">
        <f t="shared" si="15"/>
        <v>10</v>
      </c>
      <c r="AG36" s="168" t="str">
        <f t="shared" si="8"/>
        <v>-</v>
      </c>
      <c r="AH36" s="168">
        <f t="shared" si="9"/>
        <v>22.456</v>
      </c>
      <c r="AI36" s="168" t="str">
        <f t="shared" si="10"/>
        <v>-</v>
      </c>
      <c r="AJ36" s="168" t="str">
        <f t="shared" si="11"/>
        <v>-</v>
      </c>
      <c r="AK36" s="198"/>
      <c r="AL36" s="837"/>
      <c r="AM36" s="790">
        <v>44960.420138888891</v>
      </c>
      <c r="AN36" s="789">
        <v>1</v>
      </c>
      <c r="AO36" s="789">
        <v>1</v>
      </c>
      <c r="AP36" s="789">
        <v>0</v>
      </c>
      <c r="AQ36" s="789">
        <v>46.944132000000003</v>
      </c>
      <c r="AR36" s="789">
        <v>180920</v>
      </c>
      <c r="AS36" s="789">
        <v>138717</v>
      </c>
      <c r="AT36" s="789">
        <v>22.454999999999998</v>
      </c>
      <c r="AV36" s="788">
        <v>44960.420138888891</v>
      </c>
      <c r="AW36" s="787">
        <v>1</v>
      </c>
      <c r="AX36" s="786">
        <v>1</v>
      </c>
      <c r="AY36" s="786">
        <v>0</v>
      </c>
      <c r="AZ36" s="863">
        <v>46.91</v>
      </c>
      <c r="BB36" s="793">
        <f t="shared" si="0"/>
        <v>10</v>
      </c>
      <c r="BC36" s="791">
        <f t="shared" si="1"/>
        <v>46.944132000000003</v>
      </c>
      <c r="BD36" s="814">
        <v>43</v>
      </c>
      <c r="BE36" s="793">
        <v>3</v>
      </c>
      <c r="BF36" s="819">
        <f t="shared" si="2"/>
        <v>183.721407</v>
      </c>
      <c r="BH36" s="793">
        <f t="shared" si="3"/>
        <v>10</v>
      </c>
      <c r="BI36" s="807">
        <f t="shared" si="4"/>
        <v>46.91</v>
      </c>
      <c r="BJ36" s="814">
        <v>43</v>
      </c>
      <c r="BK36" s="793">
        <v>3</v>
      </c>
      <c r="BL36" s="807">
        <f t="shared" si="5"/>
        <v>183.4</v>
      </c>
      <c r="BQ36" s="797"/>
      <c r="BR36" s="791"/>
      <c r="BS36" s="791"/>
      <c r="BT36" s="791"/>
      <c r="CA36" s="809"/>
      <c r="CB36" s="803"/>
      <c r="CC36" s="804"/>
      <c r="CD36" s="791"/>
      <c r="CE36" s="791"/>
    </row>
    <row r="37" spans="2:83" x14ac:dyDescent="0.25">
      <c r="B37" s="491"/>
      <c r="C37" s="491"/>
      <c r="D37" s="539" t="s">
        <v>300</v>
      </c>
      <c r="E37" s="486">
        <f>C43+E38</f>
        <v>44960.500694444447</v>
      </c>
      <c r="G37" s="293">
        <f>Fotometro!H38</f>
        <v>455</v>
      </c>
      <c r="H37" s="165">
        <f t="shared" si="26"/>
        <v>440</v>
      </c>
      <c r="I37" s="165">
        <f t="shared" si="27"/>
        <v>470</v>
      </c>
      <c r="J37" s="291">
        <f t="shared" si="20"/>
        <v>454.67499999999995</v>
      </c>
      <c r="N37" s="517"/>
      <c r="O37" s="796">
        <v>44960</v>
      </c>
      <c r="P37" s="792">
        <v>0.4135416666666667</v>
      </c>
      <c r="Q37" s="794">
        <v>31.8</v>
      </c>
      <c r="R37" s="165" t="s">
        <v>21</v>
      </c>
      <c r="S37" s="794">
        <v>21.85</v>
      </c>
      <c r="T37" s="165" t="s">
        <v>56</v>
      </c>
      <c r="U37" s="196">
        <f t="shared" si="21"/>
        <v>9</v>
      </c>
      <c r="V37" s="168">
        <f t="shared" si="22"/>
        <v>21.85</v>
      </c>
      <c r="W37" s="168" t="str">
        <f t="shared" si="23"/>
        <v>-</v>
      </c>
      <c r="X37" s="168" t="str">
        <f t="shared" si="24"/>
        <v>-</v>
      </c>
      <c r="Y37" s="168" t="str">
        <f t="shared" si="25"/>
        <v>-</v>
      </c>
      <c r="AD37" s="608">
        <f t="shared" si="13"/>
        <v>44960.419444444444</v>
      </c>
      <c r="AE37" s="607">
        <f t="shared" si="14"/>
        <v>22.456</v>
      </c>
      <c r="AF37" s="196">
        <f t="shared" si="15"/>
        <v>10</v>
      </c>
      <c r="AG37" s="168" t="str">
        <f t="shared" si="8"/>
        <v>-</v>
      </c>
      <c r="AH37" s="168">
        <f t="shared" si="9"/>
        <v>22.456</v>
      </c>
      <c r="AI37" s="168" t="str">
        <f t="shared" si="10"/>
        <v>-</v>
      </c>
      <c r="AJ37" s="168" t="str">
        <f t="shared" si="11"/>
        <v>-</v>
      </c>
      <c r="AK37" s="198"/>
      <c r="AL37" s="837"/>
      <c r="AM37" s="790">
        <v>44960.42083333333</v>
      </c>
      <c r="AN37" s="789">
        <v>1</v>
      </c>
      <c r="AO37" s="789">
        <v>1</v>
      </c>
      <c r="AP37" s="789">
        <v>1</v>
      </c>
      <c r="AQ37" s="789">
        <v>47.013584999999999</v>
      </c>
      <c r="AR37" s="789">
        <v>180750</v>
      </c>
      <c r="AS37" s="789">
        <v>138867</v>
      </c>
      <c r="AT37" s="789">
        <v>22.454999999999998</v>
      </c>
      <c r="AV37" s="788">
        <v>44960.42083333333</v>
      </c>
      <c r="AW37" s="787">
        <v>1</v>
      </c>
      <c r="AX37" s="786">
        <v>1</v>
      </c>
      <c r="AY37" s="786">
        <v>1</v>
      </c>
      <c r="AZ37" s="863">
        <v>46.87</v>
      </c>
      <c r="BB37" s="793">
        <f t="shared" si="0"/>
        <v>11</v>
      </c>
      <c r="BC37" s="791">
        <f t="shared" si="1"/>
        <v>47.013584999999999</v>
      </c>
      <c r="BD37" s="814">
        <v>44</v>
      </c>
      <c r="BE37" s="793">
        <v>4</v>
      </c>
      <c r="BF37" s="819">
        <f t="shared" si="2"/>
        <v>183.75803099999999</v>
      </c>
      <c r="BH37" s="793">
        <f t="shared" si="3"/>
        <v>11</v>
      </c>
      <c r="BI37" s="807">
        <f t="shared" si="4"/>
        <v>46.87</v>
      </c>
      <c r="BJ37" s="814">
        <v>44</v>
      </c>
      <c r="BK37" s="793">
        <v>4</v>
      </c>
      <c r="BL37" s="807">
        <f t="shared" si="5"/>
        <v>183.1</v>
      </c>
      <c r="BQ37" s="797"/>
      <c r="BR37" s="791"/>
      <c r="BS37" s="791"/>
      <c r="BT37" s="791"/>
      <c r="CA37" s="809"/>
      <c r="CB37" s="803"/>
      <c r="CC37" s="804"/>
      <c r="CD37" s="791"/>
      <c r="CE37" s="791"/>
    </row>
    <row r="38" spans="2:83" x14ac:dyDescent="0.25">
      <c r="B38" s="491"/>
      <c r="C38" s="491"/>
      <c r="D38" s="539" t="s">
        <v>296</v>
      </c>
      <c r="E38" s="486">
        <v>6.9444444444444447E-4</v>
      </c>
      <c r="G38" s="169" t="s">
        <v>202</v>
      </c>
      <c r="H38" s="289"/>
      <c r="I38" s="289"/>
      <c r="N38" s="517"/>
      <c r="O38" s="796">
        <v>44960</v>
      </c>
      <c r="P38" s="792">
        <v>0.41423611111111108</v>
      </c>
      <c r="Q38" s="794">
        <v>31.8</v>
      </c>
      <c r="R38" s="165" t="s">
        <v>21</v>
      </c>
      <c r="S38" s="794">
        <v>21.85</v>
      </c>
      <c r="T38" s="165" t="s">
        <v>56</v>
      </c>
      <c r="U38" s="196">
        <f t="shared" si="21"/>
        <v>9</v>
      </c>
      <c r="V38" s="168">
        <f t="shared" si="22"/>
        <v>21.85</v>
      </c>
      <c r="W38" s="168" t="str">
        <f t="shared" si="23"/>
        <v>-</v>
      </c>
      <c r="X38" s="168" t="str">
        <f t="shared" si="24"/>
        <v>-</v>
      </c>
      <c r="Y38" s="168" t="str">
        <f t="shared" si="25"/>
        <v>-</v>
      </c>
      <c r="AD38" s="608">
        <f t="shared" si="13"/>
        <v>44960.419444444444</v>
      </c>
      <c r="AE38" s="607">
        <f t="shared" si="14"/>
        <v>22.454999999999998</v>
      </c>
      <c r="AF38" s="196">
        <f t="shared" si="15"/>
        <v>10</v>
      </c>
      <c r="AG38" s="168" t="str">
        <f t="shared" si="8"/>
        <v>-</v>
      </c>
      <c r="AH38" s="168">
        <f t="shared" si="9"/>
        <v>22.454999999999998</v>
      </c>
      <c r="AI38" s="168" t="str">
        <f t="shared" si="10"/>
        <v>-</v>
      </c>
      <c r="AJ38" s="168" t="str">
        <f t="shared" si="11"/>
        <v>-</v>
      </c>
      <c r="AK38" s="198"/>
      <c r="AL38" s="837"/>
      <c r="AM38" s="790">
        <v>44960.421527777777</v>
      </c>
      <c r="AN38" s="789">
        <v>1</v>
      </c>
      <c r="AO38" s="789">
        <v>1</v>
      </c>
      <c r="AP38" s="789">
        <v>2</v>
      </c>
      <c r="AQ38" s="789">
        <v>47.193018000000002</v>
      </c>
      <c r="AR38" s="789">
        <v>180920</v>
      </c>
      <c r="AS38" s="789">
        <v>138716</v>
      </c>
      <c r="AT38" s="789">
        <v>22.452000000000002</v>
      </c>
      <c r="AV38" s="788">
        <v>44960.421527777777</v>
      </c>
      <c r="AW38" s="787">
        <v>1</v>
      </c>
      <c r="AX38" s="786">
        <v>1</v>
      </c>
      <c r="AY38" s="786">
        <v>2</v>
      </c>
      <c r="AZ38" s="863">
        <v>46.84</v>
      </c>
      <c r="BB38" s="793">
        <f t="shared" si="0"/>
        <v>12</v>
      </c>
      <c r="BC38" s="791">
        <f t="shared" si="1"/>
        <v>47.193018000000002</v>
      </c>
      <c r="BD38" s="814">
        <v>45</v>
      </c>
      <c r="BE38" s="793">
        <v>5</v>
      </c>
      <c r="BF38" s="819">
        <f t="shared" si="2"/>
        <v>183.99234799999999</v>
      </c>
      <c r="BH38" s="793">
        <f t="shared" si="3"/>
        <v>12</v>
      </c>
      <c r="BI38" s="807">
        <f t="shared" si="4"/>
        <v>46.84</v>
      </c>
      <c r="BJ38" s="814">
        <v>45</v>
      </c>
      <c r="BK38" s="793">
        <v>5</v>
      </c>
      <c r="BL38" s="807">
        <f t="shared" si="5"/>
        <v>183.4</v>
      </c>
      <c r="BQ38" s="797"/>
      <c r="BR38" s="791"/>
      <c r="BS38" s="791"/>
      <c r="BT38" s="791"/>
      <c r="CA38" s="809"/>
      <c r="CB38" s="803"/>
      <c r="CC38" s="804"/>
      <c r="CD38" s="791"/>
      <c r="CE38" s="791"/>
    </row>
    <row r="39" spans="2:83" x14ac:dyDescent="0.25">
      <c r="B39" s="491"/>
      <c r="C39" s="491"/>
      <c r="D39" s="539" t="s">
        <v>297</v>
      </c>
      <c r="E39" s="487">
        <f>C42-E40</f>
        <v>44960.398611111115</v>
      </c>
      <c r="N39" s="517"/>
      <c r="O39" s="796">
        <v>44960</v>
      </c>
      <c r="P39" s="792">
        <v>0.41493055555555558</v>
      </c>
      <c r="Q39" s="794">
        <v>32</v>
      </c>
      <c r="R39" s="165" t="s">
        <v>21</v>
      </c>
      <c r="S39" s="794">
        <v>21.8</v>
      </c>
      <c r="T39" s="165" t="s">
        <v>56</v>
      </c>
      <c r="U39" s="196">
        <f t="shared" si="21"/>
        <v>9</v>
      </c>
      <c r="V39" s="168">
        <f t="shared" si="22"/>
        <v>21.8</v>
      </c>
      <c r="W39" s="168" t="str">
        <f t="shared" si="23"/>
        <v>-</v>
      </c>
      <c r="X39" s="168" t="str">
        <f t="shared" si="24"/>
        <v>-</v>
      </c>
      <c r="Y39" s="168" t="str">
        <f t="shared" si="25"/>
        <v>-</v>
      </c>
      <c r="AD39" s="608">
        <f t="shared" si="13"/>
        <v>44960.420138888891</v>
      </c>
      <c r="AE39" s="607">
        <f t="shared" si="14"/>
        <v>22.454999999999998</v>
      </c>
      <c r="AF39" s="196">
        <f t="shared" si="15"/>
        <v>10</v>
      </c>
      <c r="AG39" s="168" t="str">
        <f t="shared" si="8"/>
        <v>-</v>
      </c>
      <c r="AH39" s="168">
        <f t="shared" si="9"/>
        <v>22.454999999999998</v>
      </c>
      <c r="AI39" s="168" t="str">
        <f t="shared" si="10"/>
        <v>-</v>
      </c>
      <c r="AJ39" s="168" t="str">
        <f t="shared" si="11"/>
        <v>-</v>
      </c>
      <c r="AK39" s="198"/>
      <c r="AL39" s="837"/>
      <c r="AM39" s="790">
        <v>44960.421527777777</v>
      </c>
      <c r="AN39" s="789">
        <v>1</v>
      </c>
      <c r="AO39" s="789">
        <v>1</v>
      </c>
      <c r="AP39" s="789">
        <v>3</v>
      </c>
      <c r="AQ39" s="789">
        <v>47.242835999999997</v>
      </c>
      <c r="AR39" s="789">
        <v>180730</v>
      </c>
      <c r="AS39" s="789">
        <v>138852</v>
      </c>
      <c r="AT39" s="789">
        <v>22.448</v>
      </c>
      <c r="AV39" s="788">
        <v>44960.421527777777</v>
      </c>
      <c r="AW39" s="787">
        <v>1</v>
      </c>
      <c r="AX39" s="786">
        <v>1</v>
      </c>
      <c r="AY39" s="786">
        <v>3</v>
      </c>
      <c r="AZ39" s="863">
        <v>46.91</v>
      </c>
      <c r="BB39" s="793">
        <f t="shared" si="0"/>
        <v>13</v>
      </c>
      <c r="BC39" s="791">
        <f t="shared" si="1"/>
        <v>47.242835999999997</v>
      </c>
      <c r="BD39" s="814">
        <v>46</v>
      </c>
      <c r="BE39" s="793">
        <v>6</v>
      </c>
      <c r="BF39" s="819">
        <f t="shared" si="2"/>
        <v>183.86852500000001</v>
      </c>
      <c r="BH39" s="793">
        <f t="shared" si="3"/>
        <v>13</v>
      </c>
      <c r="BI39" s="807">
        <f t="shared" si="4"/>
        <v>46.91</v>
      </c>
      <c r="BJ39" s="814">
        <v>46</v>
      </c>
      <c r="BK39" s="793">
        <v>6</v>
      </c>
      <c r="BL39" s="807">
        <f t="shared" si="5"/>
        <v>183.1</v>
      </c>
      <c r="BQ39" s="797"/>
      <c r="BR39" s="791"/>
      <c r="BS39" s="791"/>
      <c r="BT39" s="791"/>
      <c r="CA39" s="809"/>
      <c r="CB39" s="803"/>
      <c r="CC39" s="804"/>
      <c r="CD39" s="791"/>
      <c r="CE39" s="791"/>
    </row>
    <row r="40" spans="2:83" ht="15.75" thickBot="1" x14ac:dyDescent="0.3">
      <c r="B40" s="491"/>
      <c r="C40" s="491"/>
      <c r="D40" s="539" t="s">
        <v>298</v>
      </c>
      <c r="E40" s="487">
        <v>8.3333333333333332E-3</v>
      </c>
      <c r="N40" s="517"/>
      <c r="O40" s="796">
        <v>44960</v>
      </c>
      <c r="P40" s="792">
        <v>0.41562499999999997</v>
      </c>
      <c r="Q40" s="794">
        <v>32</v>
      </c>
      <c r="R40" s="165" t="s">
        <v>21</v>
      </c>
      <c r="S40" s="794">
        <v>21.75</v>
      </c>
      <c r="T40" s="165" t="s">
        <v>56</v>
      </c>
      <c r="U40" s="196">
        <f t="shared" si="21"/>
        <v>9</v>
      </c>
      <c r="V40" s="168">
        <f t="shared" si="22"/>
        <v>21.75</v>
      </c>
      <c r="W40" s="168" t="str">
        <f t="shared" si="23"/>
        <v>-</v>
      </c>
      <c r="X40" s="168" t="str">
        <f t="shared" si="24"/>
        <v>-</v>
      </c>
      <c r="Y40" s="168" t="str">
        <f t="shared" si="25"/>
        <v>-</v>
      </c>
      <c r="AD40" s="608">
        <f t="shared" si="13"/>
        <v>44960.42083333333</v>
      </c>
      <c r="AE40" s="607">
        <f t="shared" si="14"/>
        <v>22.454999999999998</v>
      </c>
      <c r="AF40" s="196">
        <f t="shared" si="15"/>
        <v>10</v>
      </c>
      <c r="AG40" s="168" t="str">
        <f t="shared" si="8"/>
        <v>-</v>
      </c>
      <c r="AH40" s="168">
        <f t="shared" si="9"/>
        <v>22.454999999999998</v>
      </c>
      <c r="AI40" s="168" t="str">
        <f t="shared" si="10"/>
        <v>-</v>
      </c>
      <c r="AJ40" s="168" t="str">
        <f t="shared" si="11"/>
        <v>-</v>
      </c>
      <c r="AK40" s="198"/>
      <c r="AL40" s="837"/>
      <c r="AM40" s="790">
        <v>44960.422222222223</v>
      </c>
      <c r="AN40" s="789">
        <v>1</v>
      </c>
      <c r="AO40" s="789">
        <v>1</v>
      </c>
      <c r="AP40" s="789">
        <v>4</v>
      </c>
      <c r="AQ40" s="789">
        <v>47.410609000000001</v>
      </c>
      <c r="AR40" s="789">
        <v>180916</v>
      </c>
      <c r="AS40" s="789">
        <v>138712</v>
      </c>
      <c r="AT40" s="789">
        <v>22.445</v>
      </c>
      <c r="AV40" s="788">
        <v>44960.422222222223</v>
      </c>
      <c r="AW40" s="787">
        <v>1</v>
      </c>
      <c r="AX40" s="786">
        <v>1</v>
      </c>
      <c r="AY40" s="786">
        <v>4</v>
      </c>
      <c r="AZ40" s="863">
        <v>46.94</v>
      </c>
      <c r="BB40" s="793">
        <f t="shared" si="0"/>
        <v>14</v>
      </c>
      <c r="BC40" s="791">
        <f t="shared" si="1"/>
        <v>47.410609000000001</v>
      </c>
      <c r="BD40" s="814">
        <v>47</v>
      </c>
      <c r="BE40" s="793">
        <v>7</v>
      </c>
      <c r="BF40" s="819">
        <f t="shared" si="2"/>
        <v>183.93182400000001</v>
      </c>
      <c r="BH40" s="793">
        <f t="shared" si="3"/>
        <v>14</v>
      </c>
      <c r="BI40" s="807">
        <f t="shared" si="4"/>
        <v>46.94</v>
      </c>
      <c r="BJ40" s="814">
        <v>47</v>
      </c>
      <c r="BK40" s="793">
        <v>7</v>
      </c>
      <c r="BL40" s="807">
        <f t="shared" si="5"/>
        <v>183.8</v>
      </c>
      <c r="BQ40" s="797"/>
      <c r="BR40" s="791"/>
      <c r="BS40" s="791"/>
      <c r="BT40" s="791"/>
      <c r="CA40" s="809"/>
      <c r="CB40" s="803"/>
      <c r="CC40" s="804"/>
      <c r="CD40" s="791"/>
      <c r="CE40" s="791"/>
    </row>
    <row r="41" spans="2:83" ht="15" customHeight="1" x14ac:dyDescent="0.25">
      <c r="B41" s="522" t="s">
        <v>285</v>
      </c>
      <c r="C41" s="231">
        <f>AD5</f>
        <v>44960.406944444447</v>
      </c>
      <c r="D41" s="539" t="s">
        <v>299</v>
      </c>
      <c r="E41" s="487">
        <f>C43+E40</f>
        <v>44960.508333333331</v>
      </c>
      <c r="F41" s="609"/>
      <c r="G41" s="610" t="s">
        <v>329</v>
      </c>
      <c r="N41" s="517"/>
      <c r="O41" s="796">
        <v>44960</v>
      </c>
      <c r="P41" s="792">
        <v>0.41631944444444446</v>
      </c>
      <c r="Q41" s="794">
        <v>32.1</v>
      </c>
      <c r="R41" s="165" t="s">
        <v>21</v>
      </c>
      <c r="S41" s="794">
        <v>21.75</v>
      </c>
      <c r="T41" s="165" t="s">
        <v>56</v>
      </c>
      <c r="U41" s="196">
        <f t="shared" si="21"/>
        <v>9</v>
      </c>
      <c r="V41" s="168">
        <f t="shared" si="22"/>
        <v>21.75</v>
      </c>
      <c r="W41" s="168" t="str">
        <f t="shared" si="23"/>
        <v>-</v>
      </c>
      <c r="X41" s="168" t="str">
        <f t="shared" si="24"/>
        <v>-</v>
      </c>
      <c r="Y41" s="168" t="str">
        <f t="shared" si="25"/>
        <v>-</v>
      </c>
      <c r="AD41" s="608">
        <f t="shared" si="13"/>
        <v>44960.421527777777</v>
      </c>
      <c r="AE41" s="607">
        <f t="shared" si="14"/>
        <v>22.452000000000002</v>
      </c>
      <c r="AF41" s="196">
        <f t="shared" si="15"/>
        <v>10</v>
      </c>
      <c r="AG41" s="168" t="str">
        <f t="shared" si="8"/>
        <v>-</v>
      </c>
      <c r="AH41" s="168">
        <f t="shared" si="9"/>
        <v>22.452000000000002</v>
      </c>
      <c r="AI41" s="168" t="str">
        <f t="shared" si="10"/>
        <v>-</v>
      </c>
      <c r="AJ41" s="168" t="str">
        <f t="shared" si="11"/>
        <v>-</v>
      </c>
      <c r="AK41" s="198"/>
      <c r="AL41" s="837"/>
      <c r="AM41" s="790">
        <v>44960.422222222223</v>
      </c>
      <c r="AN41" s="789">
        <v>1</v>
      </c>
      <c r="AO41" s="789">
        <v>1</v>
      </c>
      <c r="AP41" s="789">
        <v>5</v>
      </c>
      <c r="AQ41" s="789">
        <v>47.491109000000002</v>
      </c>
      <c r="AR41" s="789">
        <v>180741</v>
      </c>
      <c r="AS41" s="789">
        <v>138861</v>
      </c>
      <c r="AT41" s="789">
        <v>22.442</v>
      </c>
      <c r="AV41" s="788">
        <v>44960.422222222223</v>
      </c>
      <c r="AW41" s="787">
        <v>1</v>
      </c>
      <c r="AX41" s="786">
        <v>1</v>
      </c>
      <c r="AY41" s="786">
        <v>5</v>
      </c>
      <c r="AZ41" s="863">
        <v>47.52</v>
      </c>
      <c r="BB41" s="793">
        <f t="shared" si="0"/>
        <v>15</v>
      </c>
      <c r="BC41" s="791">
        <f t="shared" si="1"/>
        <v>47.491109000000002</v>
      </c>
      <c r="BD41" s="814">
        <v>48</v>
      </c>
      <c r="BE41" s="793">
        <v>8</v>
      </c>
      <c r="BF41" s="819">
        <f t="shared" si="2"/>
        <v>183.49853400000001</v>
      </c>
      <c r="BH41" s="793">
        <f t="shared" si="3"/>
        <v>15</v>
      </c>
      <c r="BI41" s="807">
        <f t="shared" si="4"/>
        <v>47.52</v>
      </c>
      <c r="BJ41" s="814">
        <v>48</v>
      </c>
      <c r="BK41" s="793">
        <v>8</v>
      </c>
      <c r="BL41" s="807">
        <f t="shared" si="5"/>
        <v>183.4</v>
      </c>
      <c r="BQ41" s="797"/>
      <c r="BR41" s="791"/>
      <c r="BS41" s="791"/>
      <c r="BT41" s="791"/>
      <c r="CA41" s="809"/>
      <c r="CB41" s="803"/>
      <c r="CC41" s="804"/>
      <c r="CD41" s="791"/>
      <c r="CE41" s="791"/>
    </row>
    <row r="42" spans="2:83" x14ac:dyDescent="0.25">
      <c r="B42" s="525" t="s">
        <v>284</v>
      </c>
      <c r="C42" s="232">
        <f>MIN(AD5:AD300)</f>
        <v>44960.406944444447</v>
      </c>
      <c r="E42" s="398">
        <f>MIN(B49:B300)</f>
        <v>44960.406030092592</v>
      </c>
      <c r="F42" s="581"/>
      <c r="G42" s="526" t="s">
        <v>268</v>
      </c>
      <c r="N42" s="517"/>
      <c r="O42" s="796">
        <v>44960</v>
      </c>
      <c r="P42" s="792">
        <v>0.41701388888888885</v>
      </c>
      <c r="Q42" s="794">
        <v>32.1</v>
      </c>
      <c r="R42" s="165" t="s">
        <v>21</v>
      </c>
      <c r="S42" s="794">
        <v>21.75</v>
      </c>
      <c r="T42" s="165" t="s">
        <v>56</v>
      </c>
      <c r="U42" s="196">
        <f t="shared" si="21"/>
        <v>10</v>
      </c>
      <c r="V42" s="168" t="str">
        <f t="shared" si="22"/>
        <v>-</v>
      </c>
      <c r="W42" s="168">
        <f t="shared" si="23"/>
        <v>21.75</v>
      </c>
      <c r="X42" s="168" t="str">
        <f t="shared" si="24"/>
        <v>-</v>
      </c>
      <c r="Y42" s="168" t="str">
        <f t="shared" si="25"/>
        <v>-</v>
      </c>
      <c r="AD42" s="608">
        <f t="shared" si="13"/>
        <v>44960.421527777777</v>
      </c>
      <c r="AE42" s="607">
        <f t="shared" si="14"/>
        <v>22.448</v>
      </c>
      <c r="AF42" s="196">
        <f t="shared" si="15"/>
        <v>10</v>
      </c>
      <c r="AG42" s="168" t="str">
        <f t="shared" si="8"/>
        <v>-</v>
      </c>
      <c r="AH42" s="168">
        <f t="shared" si="9"/>
        <v>22.448</v>
      </c>
      <c r="AI42" s="168" t="str">
        <f t="shared" si="10"/>
        <v>-</v>
      </c>
      <c r="AJ42" s="168" t="str">
        <f t="shared" si="11"/>
        <v>-</v>
      </c>
      <c r="AK42" s="198"/>
      <c r="AL42" s="837"/>
      <c r="AM42" s="790">
        <v>44960.42291666667</v>
      </c>
      <c r="AN42" s="789">
        <v>1</v>
      </c>
      <c r="AO42" s="789">
        <v>1</v>
      </c>
      <c r="AP42" s="789">
        <v>6</v>
      </c>
      <c r="AQ42" s="789">
        <v>47.525388</v>
      </c>
      <c r="AR42" s="789">
        <v>180924</v>
      </c>
      <c r="AS42" s="789">
        <v>138718</v>
      </c>
      <c r="AT42" s="789">
        <v>22.44</v>
      </c>
      <c r="AV42" s="788">
        <v>44960.42291666667</v>
      </c>
      <c r="AW42" s="787">
        <v>1</v>
      </c>
      <c r="AX42" s="786">
        <v>1</v>
      </c>
      <c r="AY42" s="786">
        <v>6</v>
      </c>
      <c r="AZ42" s="863">
        <v>47.86</v>
      </c>
      <c r="BB42" s="793">
        <f t="shared" si="0"/>
        <v>16</v>
      </c>
      <c r="BC42" s="791">
        <f t="shared" si="1"/>
        <v>47.525388</v>
      </c>
      <c r="BD42" s="814">
        <v>51</v>
      </c>
      <c r="BE42" s="793">
        <v>1</v>
      </c>
      <c r="BF42" s="819">
        <f t="shared" si="2"/>
        <v>224.96264099999999</v>
      </c>
      <c r="BH42" s="793">
        <f t="shared" si="3"/>
        <v>16</v>
      </c>
      <c r="BI42" s="807">
        <f t="shared" si="4"/>
        <v>47.86</v>
      </c>
      <c r="BJ42" s="814">
        <v>51</v>
      </c>
      <c r="BK42" s="793">
        <v>1</v>
      </c>
      <c r="BL42" s="807">
        <f t="shared" si="5"/>
        <v>224.1</v>
      </c>
      <c r="BQ42" s="797"/>
      <c r="BR42" s="791"/>
      <c r="BS42" s="791"/>
      <c r="BT42" s="791"/>
      <c r="CA42" s="809"/>
      <c r="CB42" s="803"/>
      <c r="CC42" s="804"/>
      <c r="CD42" s="791"/>
      <c r="CE42" s="791"/>
    </row>
    <row r="43" spans="2:83" ht="15.75" thickBot="1" x14ac:dyDescent="0.3">
      <c r="B43" s="530" t="s">
        <v>283</v>
      </c>
      <c r="C43" s="233">
        <f>MAX(AD5:AD300)</f>
        <v>44960.5</v>
      </c>
      <c r="E43" s="398">
        <f>MAX(B49:B300)</f>
        <v>44960.500821759262</v>
      </c>
      <c r="F43" s="582"/>
      <c r="G43" s="531" t="s">
        <v>269</v>
      </c>
      <c r="N43" s="517"/>
      <c r="O43" s="796">
        <v>44960</v>
      </c>
      <c r="P43" s="792">
        <v>0.41770833333333335</v>
      </c>
      <c r="Q43" s="794">
        <v>32</v>
      </c>
      <c r="R43" s="165" t="s">
        <v>21</v>
      </c>
      <c r="S43" s="794">
        <v>21.75</v>
      </c>
      <c r="T43" s="165" t="s">
        <v>56</v>
      </c>
      <c r="U43" s="196">
        <f t="shared" si="21"/>
        <v>10</v>
      </c>
      <c r="V43" s="168" t="str">
        <f t="shared" si="22"/>
        <v>-</v>
      </c>
      <c r="W43" s="168">
        <f t="shared" si="23"/>
        <v>21.75</v>
      </c>
      <c r="X43" s="168" t="str">
        <f t="shared" si="24"/>
        <v>-</v>
      </c>
      <c r="Y43" s="168" t="str">
        <f t="shared" si="25"/>
        <v>-</v>
      </c>
      <c r="AD43" s="608">
        <f t="shared" si="13"/>
        <v>44960.422222222223</v>
      </c>
      <c r="AE43" s="607">
        <f t="shared" si="14"/>
        <v>22.445</v>
      </c>
      <c r="AF43" s="196">
        <f t="shared" si="15"/>
        <v>10</v>
      </c>
      <c r="AG43" s="168" t="str">
        <f t="shared" si="8"/>
        <v>-</v>
      </c>
      <c r="AH43" s="168">
        <f t="shared" si="9"/>
        <v>22.445</v>
      </c>
      <c r="AI43" s="168" t="str">
        <f t="shared" si="10"/>
        <v>-</v>
      </c>
      <c r="AJ43" s="168" t="str">
        <f t="shared" si="11"/>
        <v>-</v>
      </c>
      <c r="AK43" s="198"/>
      <c r="AL43" s="837"/>
      <c r="AM43" s="790">
        <v>44960.42291666667</v>
      </c>
      <c r="AN43" s="789">
        <v>1</v>
      </c>
      <c r="AO43" s="789">
        <v>1</v>
      </c>
      <c r="AP43" s="789">
        <v>7</v>
      </c>
      <c r="AQ43" s="789">
        <v>47.255262000000002</v>
      </c>
      <c r="AR43" s="789">
        <v>180730</v>
      </c>
      <c r="AS43" s="789">
        <v>138851</v>
      </c>
      <c r="AT43" s="789">
        <v>22.440999999999999</v>
      </c>
      <c r="AV43" s="788">
        <v>44960.42291666667</v>
      </c>
      <c r="AW43" s="787">
        <v>1</v>
      </c>
      <c r="AX43" s="786">
        <v>1</v>
      </c>
      <c r="AY43" s="786">
        <v>7</v>
      </c>
      <c r="AZ43" s="863">
        <v>47.14</v>
      </c>
      <c r="BB43" s="793">
        <f t="shared" si="0"/>
        <v>17</v>
      </c>
      <c r="BC43" s="791">
        <f t="shared" si="1"/>
        <v>47.255262000000002</v>
      </c>
      <c r="BD43" s="814">
        <v>52</v>
      </c>
      <c r="BE43" s="793">
        <v>2</v>
      </c>
      <c r="BF43" s="819">
        <f t="shared" si="2"/>
        <v>224.77332000000001</v>
      </c>
      <c r="BH43" s="793">
        <f t="shared" si="3"/>
        <v>17</v>
      </c>
      <c r="BI43" s="807">
        <f t="shared" si="4"/>
        <v>47.14</v>
      </c>
      <c r="BJ43" s="814">
        <v>52</v>
      </c>
      <c r="BK43" s="793">
        <v>2</v>
      </c>
      <c r="BL43" s="807">
        <f t="shared" si="5"/>
        <v>224.8</v>
      </c>
      <c r="BQ43" s="797"/>
      <c r="BR43" s="791"/>
      <c r="BS43" s="791"/>
      <c r="BT43" s="791"/>
      <c r="CA43" s="809"/>
      <c r="CB43" s="803"/>
      <c r="CC43" s="804"/>
      <c r="CD43" s="791"/>
      <c r="CE43" s="791"/>
    </row>
    <row r="44" spans="2:83" x14ac:dyDescent="0.25">
      <c r="B44" s="21"/>
      <c r="C44" s="21"/>
      <c r="E44" s="479">
        <f>IF(INT(C41)=INT(B49), C41, B49)</f>
        <v>44960.406944444447</v>
      </c>
      <c r="F44" s="581"/>
      <c r="G44" s="526" t="s">
        <v>301</v>
      </c>
      <c r="N44" s="517"/>
      <c r="O44" s="796">
        <v>44960</v>
      </c>
      <c r="P44" s="792">
        <v>0.41840277777777773</v>
      </c>
      <c r="Q44" s="794">
        <v>31.9</v>
      </c>
      <c r="R44" s="165" t="s">
        <v>21</v>
      </c>
      <c r="S44" s="794">
        <v>21.75</v>
      </c>
      <c r="T44" s="165" t="s">
        <v>56</v>
      </c>
      <c r="U44" s="196">
        <f t="shared" si="21"/>
        <v>10</v>
      </c>
      <c r="V44" s="168" t="str">
        <f t="shared" si="22"/>
        <v>-</v>
      </c>
      <c r="W44" s="168">
        <f t="shared" si="23"/>
        <v>21.75</v>
      </c>
      <c r="X44" s="168" t="str">
        <f t="shared" si="24"/>
        <v>-</v>
      </c>
      <c r="Y44" s="168" t="str">
        <f t="shared" si="25"/>
        <v>-</v>
      </c>
      <c r="Z44" s="543"/>
      <c r="AD44" s="608">
        <f t="shared" si="13"/>
        <v>44960.422222222223</v>
      </c>
      <c r="AE44" s="607">
        <f t="shared" si="14"/>
        <v>22.442</v>
      </c>
      <c r="AF44" s="196">
        <f t="shared" si="15"/>
        <v>10</v>
      </c>
      <c r="AG44" s="168" t="str">
        <f t="shared" si="8"/>
        <v>-</v>
      </c>
      <c r="AH44" s="168">
        <f t="shared" si="9"/>
        <v>22.442</v>
      </c>
      <c r="AI44" s="168" t="str">
        <f t="shared" si="10"/>
        <v>-</v>
      </c>
      <c r="AJ44" s="168" t="str">
        <f t="shared" si="11"/>
        <v>-</v>
      </c>
      <c r="AK44" s="198"/>
      <c r="AL44" s="837"/>
      <c r="AM44" s="790">
        <v>44960.423611111109</v>
      </c>
      <c r="AN44" s="789">
        <v>1</v>
      </c>
      <c r="AO44" s="789">
        <v>1</v>
      </c>
      <c r="AP44" s="789">
        <v>8</v>
      </c>
      <c r="AQ44" s="789">
        <v>47.255755000000001</v>
      </c>
      <c r="AR44" s="789">
        <v>180920</v>
      </c>
      <c r="AS44" s="789">
        <v>138715</v>
      </c>
      <c r="AT44" s="789">
        <v>22.440999999999999</v>
      </c>
      <c r="AV44" s="788">
        <v>44960.423611111109</v>
      </c>
      <c r="AW44" s="787">
        <v>1</v>
      </c>
      <c r="AX44" s="786">
        <v>1</v>
      </c>
      <c r="AY44" s="786">
        <v>8</v>
      </c>
      <c r="AZ44" s="863">
        <v>46.95</v>
      </c>
      <c r="BB44" s="793">
        <f t="shared" si="0"/>
        <v>18</v>
      </c>
      <c r="BC44" s="791">
        <f t="shared" si="1"/>
        <v>47.255755000000001</v>
      </c>
      <c r="BD44" s="814">
        <v>53</v>
      </c>
      <c r="BE44" s="793">
        <v>3</v>
      </c>
      <c r="BF44" s="819">
        <f t="shared" si="2"/>
        <v>224.672965</v>
      </c>
      <c r="BH44" s="793">
        <f t="shared" si="3"/>
        <v>18</v>
      </c>
      <c r="BI44" s="807">
        <f t="shared" si="4"/>
        <v>46.95</v>
      </c>
      <c r="BJ44" s="814">
        <v>53</v>
      </c>
      <c r="BK44" s="793">
        <v>3</v>
      </c>
      <c r="BL44" s="807">
        <f t="shared" si="5"/>
        <v>224.1</v>
      </c>
      <c r="BQ44" s="797"/>
      <c r="BR44" s="791"/>
      <c r="BS44" s="791"/>
      <c r="BT44" s="791"/>
      <c r="CA44" s="809"/>
      <c r="CB44" s="803"/>
      <c r="CC44" s="804"/>
      <c r="CD44" s="791"/>
      <c r="CE44" s="791"/>
    </row>
    <row r="45" spans="2:83" ht="15.75" thickBot="1" x14ac:dyDescent="0.3">
      <c r="B45" s="491"/>
      <c r="C45" s="491"/>
      <c r="N45" s="517"/>
      <c r="O45" s="796">
        <v>44960</v>
      </c>
      <c r="P45" s="792">
        <v>0.41909722222222223</v>
      </c>
      <c r="Q45" s="794">
        <v>31.8</v>
      </c>
      <c r="R45" s="165" t="s">
        <v>21</v>
      </c>
      <c r="S45" s="794">
        <v>21.75</v>
      </c>
      <c r="T45" s="165" t="s">
        <v>56</v>
      </c>
      <c r="U45" s="196">
        <f t="shared" si="21"/>
        <v>10</v>
      </c>
      <c r="V45" s="168" t="str">
        <f t="shared" si="22"/>
        <v>-</v>
      </c>
      <c r="W45" s="168">
        <f t="shared" si="23"/>
        <v>21.75</v>
      </c>
      <c r="X45" s="168" t="str">
        <f t="shared" si="24"/>
        <v>-</v>
      </c>
      <c r="Y45" s="168" t="str">
        <f t="shared" si="25"/>
        <v>-</v>
      </c>
      <c r="AD45" s="608">
        <f t="shared" si="13"/>
        <v>44960.42291666667</v>
      </c>
      <c r="AE45" s="607">
        <f t="shared" si="14"/>
        <v>22.44</v>
      </c>
      <c r="AF45" s="196">
        <f t="shared" si="15"/>
        <v>10</v>
      </c>
      <c r="AG45" s="168" t="str">
        <f t="shared" si="8"/>
        <v>-</v>
      </c>
      <c r="AH45" s="168">
        <f t="shared" si="9"/>
        <v>22.44</v>
      </c>
      <c r="AI45" s="168" t="str">
        <f t="shared" si="10"/>
        <v>-</v>
      </c>
      <c r="AJ45" s="168" t="str">
        <f t="shared" si="11"/>
        <v>-</v>
      </c>
      <c r="AK45" s="198"/>
      <c r="AL45" s="837"/>
      <c r="AM45" s="790">
        <v>44960.424305555556</v>
      </c>
      <c r="AN45" s="789">
        <v>1</v>
      </c>
      <c r="AO45" s="789">
        <v>2</v>
      </c>
      <c r="AP45" s="789" t="s">
        <v>469</v>
      </c>
      <c r="AQ45" s="789">
        <v>81.830072999999999</v>
      </c>
      <c r="AR45" s="789">
        <v>180540</v>
      </c>
      <c r="AS45" s="789">
        <v>138854</v>
      </c>
      <c r="AT45" s="789">
        <v>22.44</v>
      </c>
      <c r="AV45" s="788">
        <v>44960.424305555556</v>
      </c>
      <c r="AW45" s="787">
        <v>1</v>
      </c>
      <c r="AX45" s="786">
        <v>2</v>
      </c>
      <c r="AY45" s="786" t="s">
        <v>469</v>
      </c>
      <c r="AZ45" s="863">
        <v>95.58</v>
      </c>
      <c r="BB45" s="793" t="str">
        <f t="shared" si="0"/>
        <v>--</v>
      </c>
      <c r="BC45" s="791">
        <f t="shared" si="1"/>
        <v>81.830072999999999</v>
      </c>
      <c r="BD45" s="814">
        <v>54</v>
      </c>
      <c r="BE45" s="793">
        <v>4</v>
      </c>
      <c r="BF45" s="819">
        <f t="shared" si="2"/>
        <v>224.679517</v>
      </c>
      <c r="BH45" s="793" t="str">
        <f t="shared" si="3"/>
        <v>--</v>
      </c>
      <c r="BI45" s="807">
        <f t="shared" si="4"/>
        <v>95.58</v>
      </c>
      <c r="BJ45" s="814">
        <v>54</v>
      </c>
      <c r="BK45" s="793">
        <v>4</v>
      </c>
      <c r="BL45" s="807">
        <f t="shared" si="5"/>
        <v>224.1</v>
      </c>
      <c r="BQ45" s="797"/>
      <c r="BR45" s="791"/>
      <c r="BS45" s="791"/>
      <c r="BT45" s="791"/>
      <c r="CA45" s="809"/>
      <c r="CB45" s="803"/>
      <c r="CC45" s="804"/>
      <c r="CD45" s="791"/>
      <c r="CE45" s="791"/>
    </row>
    <row r="46" spans="2:83" ht="15" customHeight="1" x14ac:dyDescent="0.25">
      <c r="B46" s="545" t="s">
        <v>25</v>
      </c>
      <c r="C46" s="546" t="s">
        <v>40</v>
      </c>
      <c r="D46" s="546" t="s">
        <v>152</v>
      </c>
      <c r="E46" s="546" t="s">
        <v>153</v>
      </c>
      <c r="F46" s="1209" t="s">
        <v>157</v>
      </c>
      <c r="G46" s="1210"/>
      <c r="N46" s="517"/>
      <c r="O46" s="796">
        <v>44960</v>
      </c>
      <c r="P46" s="792">
        <v>0.41979166666666662</v>
      </c>
      <c r="Q46" s="794">
        <v>31.7</v>
      </c>
      <c r="R46" s="165" t="s">
        <v>21</v>
      </c>
      <c r="S46" s="794">
        <v>21.85</v>
      </c>
      <c r="T46" s="165" t="s">
        <v>56</v>
      </c>
      <c r="U46" s="196">
        <f t="shared" si="21"/>
        <v>10</v>
      </c>
      <c r="V46" s="168" t="str">
        <f t="shared" si="22"/>
        <v>-</v>
      </c>
      <c r="W46" s="168">
        <f t="shared" si="23"/>
        <v>21.85</v>
      </c>
      <c r="X46" s="168" t="str">
        <f t="shared" si="24"/>
        <v>-</v>
      </c>
      <c r="Y46" s="168" t="str">
        <f t="shared" si="25"/>
        <v>-</v>
      </c>
      <c r="AD46" s="608">
        <f t="shared" si="13"/>
        <v>44960.42291666667</v>
      </c>
      <c r="AE46" s="607">
        <f t="shared" si="14"/>
        <v>22.440999999999999</v>
      </c>
      <c r="AF46" s="196">
        <f t="shared" si="15"/>
        <v>10</v>
      </c>
      <c r="AG46" s="168" t="str">
        <f t="shared" si="8"/>
        <v>-</v>
      </c>
      <c r="AH46" s="168">
        <f t="shared" si="9"/>
        <v>22.440999999999999</v>
      </c>
      <c r="AI46" s="168" t="str">
        <f t="shared" si="10"/>
        <v>-</v>
      </c>
      <c r="AJ46" s="168" t="str">
        <f t="shared" si="11"/>
        <v>-</v>
      </c>
      <c r="AK46" s="198"/>
      <c r="AL46" s="837"/>
      <c r="AM46" s="790">
        <v>44960.424305555556</v>
      </c>
      <c r="AN46" s="789">
        <v>1</v>
      </c>
      <c r="AO46" s="789">
        <v>2</v>
      </c>
      <c r="AP46" s="789" t="s">
        <v>469</v>
      </c>
      <c r="AQ46" s="789">
        <v>97.037875</v>
      </c>
      <c r="AR46" s="789">
        <v>180921</v>
      </c>
      <c r="AS46" s="789">
        <v>138568</v>
      </c>
      <c r="AT46" s="789">
        <v>22.436</v>
      </c>
      <c r="AV46" s="788">
        <v>44960.424305555556</v>
      </c>
      <c r="AW46" s="787">
        <v>1</v>
      </c>
      <c r="AX46" s="786">
        <v>2</v>
      </c>
      <c r="AY46" s="786" t="s">
        <v>469</v>
      </c>
      <c r="AZ46" s="863">
        <v>97.03</v>
      </c>
      <c r="BB46" s="793" t="str">
        <f t="shared" si="0"/>
        <v>--</v>
      </c>
      <c r="BC46" s="791">
        <f t="shared" si="1"/>
        <v>97.037875</v>
      </c>
      <c r="BD46" s="814">
        <v>55</v>
      </c>
      <c r="BE46" s="793">
        <v>5</v>
      </c>
      <c r="BF46" s="819">
        <f t="shared" si="2"/>
        <v>224.5247</v>
      </c>
      <c r="BH46" s="793" t="str">
        <f t="shared" si="3"/>
        <v>--</v>
      </c>
      <c r="BI46" s="807">
        <f t="shared" si="4"/>
        <v>97.03</v>
      </c>
      <c r="BJ46" s="814">
        <v>55</v>
      </c>
      <c r="BK46" s="793">
        <v>5</v>
      </c>
      <c r="BL46" s="807">
        <f t="shared" si="5"/>
        <v>223.8</v>
      </c>
      <c r="BQ46" s="797"/>
      <c r="BR46" s="791"/>
      <c r="BS46" s="791"/>
      <c r="BT46" s="791"/>
      <c r="CA46" s="809"/>
      <c r="CB46" s="803"/>
      <c r="CC46" s="804"/>
      <c r="CD46" s="791"/>
      <c r="CE46" s="791"/>
    </row>
    <row r="47" spans="2:83" ht="15" customHeight="1" thickBot="1" x14ac:dyDescent="0.3">
      <c r="B47" s="548" t="s">
        <v>271</v>
      </c>
      <c r="C47" s="127">
        <f>IFERROR(AVERAGE(C49:C300)+D48,"-")</f>
        <v>853.45065217391357</v>
      </c>
      <c r="D47" s="127">
        <f>IFERROR(MIN(C49:C300)+D48,"-")</f>
        <v>852.41</v>
      </c>
      <c r="E47" s="127">
        <f>IFERROR(MAX(C49:C300)+D48,"-")</f>
        <v>854.24</v>
      </c>
      <c r="F47" s="1207">
        <f>IFERROR((_xlfn.STDEV.S(C49:C300)),"-")</f>
        <v>0.52166008120699869</v>
      </c>
      <c r="G47" s="1208"/>
      <c r="N47" s="517"/>
      <c r="O47" s="796">
        <v>44960</v>
      </c>
      <c r="P47" s="792">
        <v>0.42048611111111112</v>
      </c>
      <c r="Q47" s="794">
        <v>31.7</v>
      </c>
      <c r="R47" s="165" t="s">
        <v>21</v>
      </c>
      <c r="S47" s="794">
        <v>21.8</v>
      </c>
      <c r="T47" s="165" t="s">
        <v>56</v>
      </c>
      <c r="U47" s="196">
        <f t="shared" si="21"/>
        <v>10</v>
      </c>
      <c r="V47" s="168" t="str">
        <f t="shared" si="22"/>
        <v>-</v>
      </c>
      <c r="W47" s="168">
        <f t="shared" si="23"/>
        <v>21.8</v>
      </c>
      <c r="X47" s="168" t="str">
        <f t="shared" si="24"/>
        <v>-</v>
      </c>
      <c r="Y47" s="168" t="str">
        <f t="shared" si="25"/>
        <v>-</v>
      </c>
      <c r="AD47" s="608">
        <f t="shared" si="13"/>
        <v>44960.423611111109</v>
      </c>
      <c r="AE47" s="607">
        <f t="shared" si="14"/>
        <v>22.440999999999999</v>
      </c>
      <c r="AF47" s="196">
        <f t="shared" si="15"/>
        <v>10</v>
      </c>
      <c r="AG47" s="168" t="str">
        <f t="shared" si="8"/>
        <v>-</v>
      </c>
      <c r="AH47" s="168">
        <f t="shared" si="9"/>
        <v>22.440999999999999</v>
      </c>
      <c r="AI47" s="168" t="str">
        <f t="shared" si="10"/>
        <v>-</v>
      </c>
      <c r="AJ47" s="168" t="str">
        <f t="shared" si="11"/>
        <v>-</v>
      </c>
      <c r="AK47" s="198"/>
      <c r="AL47" s="837"/>
      <c r="AM47" s="790">
        <v>44960.425000000003</v>
      </c>
      <c r="AN47" s="789">
        <v>1</v>
      </c>
      <c r="AO47" s="789">
        <v>2</v>
      </c>
      <c r="AP47" s="789" t="s">
        <v>469</v>
      </c>
      <c r="AQ47" s="789">
        <v>96.346142</v>
      </c>
      <c r="AR47" s="789">
        <v>180553</v>
      </c>
      <c r="AS47" s="789">
        <v>138860</v>
      </c>
      <c r="AT47" s="789">
        <v>22.434999999999999</v>
      </c>
      <c r="AV47" s="788">
        <v>44960.425000000003</v>
      </c>
      <c r="AW47" s="787">
        <v>1</v>
      </c>
      <c r="AX47" s="786">
        <v>2</v>
      </c>
      <c r="AY47" s="786" t="s">
        <v>469</v>
      </c>
      <c r="AZ47" s="863">
        <v>95.03</v>
      </c>
      <c r="BB47" s="793" t="str">
        <f t="shared" si="0"/>
        <v>--</v>
      </c>
      <c r="BC47" s="791">
        <f t="shared" si="1"/>
        <v>96.346142</v>
      </c>
      <c r="BD47" s="814">
        <v>56</v>
      </c>
      <c r="BE47" s="793">
        <v>6</v>
      </c>
      <c r="BF47" s="819">
        <f t="shared" si="2"/>
        <v>224.59822299999999</v>
      </c>
      <c r="BH47" s="793" t="str">
        <f t="shared" si="3"/>
        <v>--</v>
      </c>
      <c r="BI47" s="807">
        <f t="shared" si="4"/>
        <v>95.03</v>
      </c>
      <c r="BJ47" s="814">
        <v>56</v>
      </c>
      <c r="BK47" s="793">
        <v>6</v>
      </c>
      <c r="BL47" s="807">
        <f t="shared" si="5"/>
        <v>223.9</v>
      </c>
      <c r="BQ47" s="797"/>
      <c r="BR47" s="791"/>
      <c r="BS47" s="791"/>
      <c r="BT47" s="791"/>
      <c r="CA47" s="809"/>
      <c r="CB47" s="803"/>
      <c r="CC47" s="804"/>
      <c r="CD47" s="791"/>
      <c r="CE47" s="791"/>
    </row>
    <row r="48" spans="2:83" ht="15.75" thickBot="1" x14ac:dyDescent="0.3">
      <c r="B48" s="549" t="s">
        <v>45</v>
      </c>
      <c r="C48" s="298" t="s">
        <v>274</v>
      </c>
      <c r="D48" s="710">
        <f>Resumen!I29</f>
        <v>0</v>
      </c>
      <c r="E48" s="169"/>
      <c r="F48" s="169"/>
      <c r="N48" s="517"/>
      <c r="O48" s="796">
        <v>44960</v>
      </c>
      <c r="P48" s="792">
        <v>0.4211805555555555</v>
      </c>
      <c r="Q48" s="794">
        <v>31.6</v>
      </c>
      <c r="R48" s="165" t="s">
        <v>21</v>
      </c>
      <c r="S48" s="794">
        <v>21.85</v>
      </c>
      <c r="T48" s="165" t="s">
        <v>56</v>
      </c>
      <c r="U48" s="196">
        <f t="shared" si="21"/>
        <v>10</v>
      </c>
      <c r="V48" s="168" t="str">
        <f t="shared" si="22"/>
        <v>-</v>
      </c>
      <c r="W48" s="168">
        <f t="shared" si="23"/>
        <v>21.85</v>
      </c>
      <c r="X48" s="168" t="str">
        <f t="shared" si="24"/>
        <v>-</v>
      </c>
      <c r="Y48" s="168" t="str">
        <f t="shared" si="25"/>
        <v>-</v>
      </c>
      <c r="AD48" s="608">
        <f t="shared" si="13"/>
        <v>44960.424305555556</v>
      </c>
      <c r="AE48" s="607">
        <f t="shared" si="14"/>
        <v>22.44</v>
      </c>
      <c r="AF48" s="196">
        <f t="shared" si="15"/>
        <v>10</v>
      </c>
      <c r="AG48" s="168" t="str">
        <f t="shared" si="8"/>
        <v>-</v>
      </c>
      <c r="AH48" s="168">
        <f t="shared" si="9"/>
        <v>22.44</v>
      </c>
      <c r="AI48" s="168" t="str">
        <f t="shared" si="10"/>
        <v>-</v>
      </c>
      <c r="AJ48" s="168" t="str">
        <f t="shared" si="11"/>
        <v>-</v>
      </c>
      <c r="AK48" s="198"/>
      <c r="AL48" s="837"/>
      <c r="AM48" s="790">
        <v>44960.425000000003</v>
      </c>
      <c r="AN48" s="789">
        <v>1</v>
      </c>
      <c r="AO48" s="789">
        <v>2</v>
      </c>
      <c r="AP48" s="789" t="s">
        <v>469</v>
      </c>
      <c r="AQ48" s="789">
        <v>95.541942000000006</v>
      </c>
      <c r="AR48" s="789">
        <v>180925</v>
      </c>
      <c r="AS48" s="789">
        <v>138576</v>
      </c>
      <c r="AT48" s="789">
        <v>22.434999999999999</v>
      </c>
      <c r="AV48" s="788">
        <v>44960.425000000003</v>
      </c>
      <c r="AW48" s="787">
        <v>1</v>
      </c>
      <c r="AX48" s="786">
        <v>2</v>
      </c>
      <c r="AY48" s="786" t="s">
        <v>469</v>
      </c>
      <c r="AZ48" s="863">
        <v>94.82</v>
      </c>
      <c r="BB48" s="793" t="str">
        <f t="shared" si="0"/>
        <v>--</v>
      </c>
      <c r="BC48" s="791">
        <f t="shared" si="1"/>
        <v>95.541942000000006</v>
      </c>
      <c r="BD48" s="814">
        <v>57</v>
      </c>
      <c r="BE48" s="793">
        <v>7</v>
      </c>
      <c r="BF48" s="819">
        <f t="shared" si="2"/>
        <v>224.40835799999999</v>
      </c>
      <c r="BH48" s="793" t="str">
        <f t="shared" si="3"/>
        <v>--</v>
      </c>
      <c r="BI48" s="807">
        <f t="shared" si="4"/>
        <v>94.82</v>
      </c>
      <c r="BJ48" s="814">
        <v>57</v>
      </c>
      <c r="BK48" s="793">
        <v>7</v>
      </c>
      <c r="BL48" s="807">
        <f t="shared" si="5"/>
        <v>223.6</v>
      </c>
      <c r="BQ48" s="797"/>
      <c r="BR48" s="791"/>
      <c r="BS48" s="791"/>
      <c r="BT48" s="791"/>
      <c r="CA48" s="809"/>
      <c r="CB48" s="803"/>
      <c r="CC48" s="804"/>
      <c r="CD48" s="791"/>
      <c r="CE48" s="791"/>
    </row>
    <row r="49" spans="2:83" x14ac:dyDescent="0.25">
      <c r="B49" s="795">
        <v>44960.406030092592</v>
      </c>
      <c r="C49" s="766">
        <v>854.24</v>
      </c>
      <c r="E49" s="492"/>
      <c r="N49" s="517"/>
      <c r="O49" s="796">
        <v>44960</v>
      </c>
      <c r="P49" s="792">
        <v>0.421875</v>
      </c>
      <c r="Q49" s="794">
        <v>31.6</v>
      </c>
      <c r="R49" s="165" t="s">
        <v>21</v>
      </c>
      <c r="S49" s="794">
        <v>21.9</v>
      </c>
      <c r="T49" s="165" t="s">
        <v>56</v>
      </c>
      <c r="U49" s="196">
        <f t="shared" si="21"/>
        <v>10</v>
      </c>
      <c r="V49" s="168" t="str">
        <f t="shared" si="22"/>
        <v>-</v>
      </c>
      <c r="W49" s="168">
        <f t="shared" si="23"/>
        <v>21.9</v>
      </c>
      <c r="X49" s="168" t="str">
        <f t="shared" si="24"/>
        <v>-</v>
      </c>
      <c r="Y49" s="168" t="str">
        <f t="shared" si="25"/>
        <v>-</v>
      </c>
      <c r="AD49" s="608">
        <f t="shared" si="13"/>
        <v>44960.424305555556</v>
      </c>
      <c r="AE49" s="607">
        <f t="shared" si="14"/>
        <v>22.436</v>
      </c>
      <c r="AF49" s="196">
        <f t="shared" si="15"/>
        <v>10</v>
      </c>
      <c r="AG49" s="168" t="str">
        <f t="shared" si="8"/>
        <v>-</v>
      </c>
      <c r="AH49" s="168">
        <f t="shared" si="9"/>
        <v>22.436</v>
      </c>
      <c r="AI49" s="168" t="str">
        <f t="shared" si="10"/>
        <v>-</v>
      </c>
      <c r="AJ49" s="168" t="str">
        <f t="shared" si="11"/>
        <v>-</v>
      </c>
      <c r="AK49" s="198"/>
      <c r="AL49" s="837"/>
      <c r="AM49" s="790">
        <v>44960.425694444442</v>
      </c>
      <c r="AN49" s="789">
        <v>1</v>
      </c>
      <c r="AO49" s="789">
        <v>2</v>
      </c>
      <c r="AP49" s="789" t="s">
        <v>469</v>
      </c>
      <c r="AQ49" s="789">
        <v>94.718969000000001</v>
      </c>
      <c r="AR49" s="789">
        <v>180554</v>
      </c>
      <c r="AS49" s="789">
        <v>138856</v>
      </c>
      <c r="AT49" s="789">
        <v>22.434000000000001</v>
      </c>
      <c r="AV49" s="788">
        <v>44960.425694444442</v>
      </c>
      <c r="AW49" s="787">
        <v>1</v>
      </c>
      <c r="AX49" s="786">
        <v>2</v>
      </c>
      <c r="AY49" s="786" t="s">
        <v>469</v>
      </c>
      <c r="AZ49" s="863">
        <v>93.75</v>
      </c>
      <c r="BB49" s="793" t="str">
        <f t="shared" si="0"/>
        <v>--</v>
      </c>
      <c r="BC49" s="791">
        <f t="shared" si="1"/>
        <v>94.718969000000001</v>
      </c>
      <c r="BD49" s="814">
        <v>58</v>
      </c>
      <c r="BE49" s="793">
        <v>8</v>
      </c>
      <c r="BF49" s="819">
        <f t="shared" si="2"/>
        <v>224.60836699999999</v>
      </c>
      <c r="BH49" s="793" t="str">
        <f t="shared" si="3"/>
        <v>--</v>
      </c>
      <c r="BI49" s="807">
        <f t="shared" si="4"/>
        <v>93.75</v>
      </c>
      <c r="BJ49" s="814">
        <v>58</v>
      </c>
      <c r="BK49" s="793">
        <v>8</v>
      </c>
      <c r="BL49" s="807">
        <f t="shared" si="5"/>
        <v>224.2</v>
      </c>
      <c r="BQ49" s="797"/>
      <c r="BR49" s="791"/>
      <c r="BS49" s="791"/>
      <c r="BT49" s="791"/>
      <c r="CA49" s="809"/>
      <c r="CB49" s="803"/>
      <c r="CC49" s="804"/>
      <c r="CD49" s="791"/>
      <c r="CE49" s="791"/>
    </row>
    <row r="50" spans="2:83" x14ac:dyDescent="0.25">
      <c r="B50" s="795">
        <v>44960.407071759262</v>
      </c>
      <c r="C50" s="766">
        <v>854.23</v>
      </c>
      <c r="D50" s="551"/>
      <c r="E50" s="492"/>
      <c r="N50" s="517"/>
      <c r="O50" s="796">
        <v>44960</v>
      </c>
      <c r="P50" s="792">
        <v>0.4225694444444445</v>
      </c>
      <c r="Q50" s="794">
        <v>31.7</v>
      </c>
      <c r="R50" s="165" t="s">
        <v>21</v>
      </c>
      <c r="S50" s="794">
        <v>21.9</v>
      </c>
      <c r="T50" s="165" t="s">
        <v>56</v>
      </c>
      <c r="U50" s="196">
        <f t="shared" si="21"/>
        <v>10</v>
      </c>
      <c r="V50" s="168" t="str">
        <f t="shared" si="22"/>
        <v>-</v>
      </c>
      <c r="W50" s="168">
        <f t="shared" si="23"/>
        <v>21.9</v>
      </c>
      <c r="X50" s="168" t="str">
        <f t="shared" si="24"/>
        <v>-</v>
      </c>
      <c r="Y50" s="168" t="str">
        <f t="shared" si="25"/>
        <v>-</v>
      </c>
      <c r="AD50" s="608">
        <f t="shared" si="13"/>
        <v>44960.425000000003</v>
      </c>
      <c r="AE50" s="607">
        <f t="shared" si="14"/>
        <v>22.434999999999999</v>
      </c>
      <c r="AF50" s="196">
        <f t="shared" si="15"/>
        <v>10</v>
      </c>
      <c r="AG50" s="168" t="str">
        <f t="shared" si="8"/>
        <v>-</v>
      </c>
      <c r="AH50" s="168">
        <f t="shared" si="9"/>
        <v>22.434999999999999</v>
      </c>
      <c r="AI50" s="168" t="str">
        <f t="shared" si="10"/>
        <v>-</v>
      </c>
      <c r="AJ50" s="168" t="str">
        <f t="shared" si="11"/>
        <v>-</v>
      </c>
      <c r="AK50" s="198"/>
      <c r="AL50" s="837"/>
      <c r="AM50" s="790">
        <v>44960.425694444442</v>
      </c>
      <c r="AN50" s="789">
        <v>1</v>
      </c>
      <c r="AO50" s="789">
        <v>2</v>
      </c>
      <c r="AP50" s="789" t="s">
        <v>469</v>
      </c>
      <c r="AQ50" s="789">
        <v>94.207650000000001</v>
      </c>
      <c r="AR50" s="789">
        <v>180913</v>
      </c>
      <c r="AS50" s="789">
        <v>138570</v>
      </c>
      <c r="AT50" s="789">
        <v>22.434000000000001</v>
      </c>
      <c r="AV50" s="788">
        <v>44960.425694444442</v>
      </c>
      <c r="AW50" s="787">
        <v>1</v>
      </c>
      <c r="AX50" s="786">
        <v>2</v>
      </c>
      <c r="AY50" s="786" t="s">
        <v>469</v>
      </c>
      <c r="AZ50" s="863">
        <v>94.18</v>
      </c>
      <c r="BB50" s="793" t="str">
        <f t="shared" si="0"/>
        <v>--</v>
      </c>
      <c r="BC50" s="791">
        <f t="shared" si="1"/>
        <v>94.207650000000001</v>
      </c>
      <c r="BD50" s="814">
        <v>61</v>
      </c>
      <c r="BE50" s="793">
        <v>1</v>
      </c>
      <c r="BF50" s="819">
        <f t="shared" si="2"/>
        <v>270.18907799999999</v>
      </c>
      <c r="BH50" s="793" t="str">
        <f t="shared" si="3"/>
        <v>--</v>
      </c>
      <c r="BI50" s="807">
        <f t="shared" si="4"/>
        <v>94.18</v>
      </c>
      <c r="BJ50" s="814">
        <v>61</v>
      </c>
      <c r="BK50" s="793">
        <v>1</v>
      </c>
      <c r="BL50" s="807">
        <f t="shared" si="5"/>
        <v>269.7</v>
      </c>
      <c r="BQ50" s="797"/>
      <c r="BR50" s="791"/>
      <c r="BS50" s="791"/>
      <c r="BT50" s="791"/>
      <c r="CA50" s="809"/>
      <c r="CB50" s="803"/>
      <c r="CC50" s="804"/>
      <c r="CD50" s="791"/>
      <c r="CE50" s="791"/>
    </row>
    <row r="51" spans="2:83" x14ac:dyDescent="0.25">
      <c r="B51" s="795">
        <v>44960.408113425925</v>
      </c>
      <c r="C51" s="766">
        <v>854.22</v>
      </c>
      <c r="D51" s="551"/>
      <c r="E51" s="492"/>
      <c r="N51" s="517"/>
      <c r="O51" s="796">
        <v>44960</v>
      </c>
      <c r="P51" s="792">
        <v>0.42326388888888888</v>
      </c>
      <c r="Q51" s="794">
        <v>31.8</v>
      </c>
      <c r="R51" s="165" t="s">
        <v>21</v>
      </c>
      <c r="S51" s="794">
        <v>21.85</v>
      </c>
      <c r="T51" s="165" t="s">
        <v>56</v>
      </c>
      <c r="U51" s="196">
        <f t="shared" si="21"/>
        <v>10</v>
      </c>
      <c r="V51" s="168" t="str">
        <f t="shared" si="22"/>
        <v>-</v>
      </c>
      <c r="W51" s="168">
        <f t="shared" si="23"/>
        <v>21.85</v>
      </c>
      <c r="X51" s="168" t="str">
        <f t="shared" si="24"/>
        <v>-</v>
      </c>
      <c r="Y51" s="168" t="str">
        <f t="shared" si="25"/>
        <v>-</v>
      </c>
      <c r="AD51" s="608">
        <f t="shared" si="13"/>
        <v>44960.425000000003</v>
      </c>
      <c r="AE51" s="607">
        <f t="shared" si="14"/>
        <v>22.434999999999999</v>
      </c>
      <c r="AF51" s="196">
        <f t="shared" si="15"/>
        <v>10</v>
      </c>
      <c r="AG51" s="168" t="str">
        <f t="shared" si="8"/>
        <v>-</v>
      </c>
      <c r="AH51" s="168">
        <f t="shared" si="9"/>
        <v>22.434999999999999</v>
      </c>
      <c r="AI51" s="168" t="str">
        <f t="shared" si="10"/>
        <v>-</v>
      </c>
      <c r="AJ51" s="168" t="str">
        <f t="shared" si="11"/>
        <v>-</v>
      </c>
      <c r="AK51" s="198"/>
      <c r="AL51" s="837"/>
      <c r="AM51" s="790">
        <v>44960.426388888889</v>
      </c>
      <c r="AN51" s="789">
        <v>1</v>
      </c>
      <c r="AO51" s="789">
        <v>2</v>
      </c>
      <c r="AP51" s="789" t="s">
        <v>469</v>
      </c>
      <c r="AQ51" s="789">
        <v>93.337490000000003</v>
      </c>
      <c r="AR51" s="789">
        <v>180558</v>
      </c>
      <c r="AS51" s="789">
        <v>138854</v>
      </c>
      <c r="AT51" s="789">
        <v>22.434999999999999</v>
      </c>
      <c r="AV51" s="788">
        <v>44960.426388888889</v>
      </c>
      <c r="AW51" s="787">
        <v>1</v>
      </c>
      <c r="AX51" s="786">
        <v>2</v>
      </c>
      <c r="AY51" s="786" t="s">
        <v>469</v>
      </c>
      <c r="AZ51" s="863">
        <v>93.78</v>
      </c>
      <c r="BB51" s="793" t="str">
        <f t="shared" si="0"/>
        <v>--</v>
      </c>
      <c r="BC51" s="791">
        <f t="shared" si="1"/>
        <v>93.337490000000003</v>
      </c>
      <c r="BD51" s="814">
        <v>62</v>
      </c>
      <c r="BE51" s="793">
        <v>2</v>
      </c>
      <c r="BF51" s="819">
        <f t="shared" si="2"/>
        <v>270.16341499999999</v>
      </c>
      <c r="BH51" s="793" t="str">
        <f t="shared" si="3"/>
        <v>--</v>
      </c>
      <c r="BI51" s="807">
        <f t="shared" si="4"/>
        <v>93.78</v>
      </c>
      <c r="BJ51" s="814">
        <v>62</v>
      </c>
      <c r="BK51" s="793">
        <v>2</v>
      </c>
      <c r="BL51" s="807">
        <f t="shared" si="5"/>
        <v>270</v>
      </c>
      <c r="BQ51" s="797"/>
      <c r="BR51" s="791"/>
      <c r="BS51" s="791"/>
      <c r="BT51" s="791"/>
      <c r="CA51" s="809"/>
      <c r="CB51" s="803"/>
      <c r="CC51" s="804"/>
      <c r="CD51" s="791"/>
      <c r="CE51" s="791"/>
    </row>
    <row r="52" spans="2:83" ht="15" customHeight="1" x14ac:dyDescent="0.25">
      <c r="B52" s="795">
        <v>44960.409155092595</v>
      </c>
      <c r="C52" s="766">
        <v>854.23</v>
      </c>
      <c r="D52" s="551"/>
      <c r="N52" s="517"/>
      <c r="O52" s="796">
        <v>44960</v>
      </c>
      <c r="P52" s="792">
        <v>0.42395833333333338</v>
      </c>
      <c r="Q52" s="794">
        <v>32.1</v>
      </c>
      <c r="R52" s="165" t="s">
        <v>21</v>
      </c>
      <c r="S52" s="794">
        <v>21.85</v>
      </c>
      <c r="T52" s="165" t="s">
        <v>56</v>
      </c>
      <c r="U52" s="196">
        <f t="shared" si="21"/>
        <v>10</v>
      </c>
      <c r="V52" s="168" t="str">
        <f t="shared" si="22"/>
        <v>-</v>
      </c>
      <c r="W52" s="168">
        <f t="shared" si="23"/>
        <v>21.85</v>
      </c>
      <c r="X52" s="168" t="str">
        <f t="shared" si="24"/>
        <v>-</v>
      </c>
      <c r="Y52" s="168" t="str">
        <f t="shared" si="25"/>
        <v>-</v>
      </c>
      <c r="AD52" s="608">
        <f t="shared" si="13"/>
        <v>44960.425694444442</v>
      </c>
      <c r="AE52" s="607">
        <f t="shared" si="14"/>
        <v>22.434000000000001</v>
      </c>
      <c r="AF52" s="196">
        <f t="shared" si="15"/>
        <v>10</v>
      </c>
      <c r="AG52" s="168" t="str">
        <f t="shared" si="8"/>
        <v>-</v>
      </c>
      <c r="AH52" s="168">
        <f t="shared" si="9"/>
        <v>22.434000000000001</v>
      </c>
      <c r="AI52" s="168" t="str">
        <f t="shared" si="10"/>
        <v>-</v>
      </c>
      <c r="AJ52" s="168" t="str">
        <f t="shared" si="11"/>
        <v>-</v>
      </c>
      <c r="AK52" s="198"/>
      <c r="AL52" s="837"/>
      <c r="AM52" s="790">
        <v>44960.427083333336</v>
      </c>
      <c r="AN52" s="789">
        <v>1</v>
      </c>
      <c r="AO52" s="789">
        <v>2</v>
      </c>
      <c r="AP52" s="789" t="s">
        <v>469</v>
      </c>
      <c r="AQ52" s="789">
        <v>94.360389999999995</v>
      </c>
      <c r="AR52" s="789">
        <v>180926</v>
      </c>
      <c r="AS52" s="789">
        <v>138574</v>
      </c>
      <c r="AT52" s="789">
        <v>22.437000000000001</v>
      </c>
      <c r="AV52" s="788">
        <v>44960.427083333336</v>
      </c>
      <c r="AW52" s="787">
        <v>1</v>
      </c>
      <c r="AX52" s="786">
        <v>2</v>
      </c>
      <c r="AY52" s="786" t="s">
        <v>469</v>
      </c>
      <c r="AZ52" s="863">
        <v>94.1</v>
      </c>
      <c r="BB52" s="793" t="str">
        <f t="shared" si="0"/>
        <v>--</v>
      </c>
      <c r="BC52" s="791">
        <f t="shared" si="1"/>
        <v>94.360389999999995</v>
      </c>
      <c r="BD52" s="814">
        <v>63</v>
      </c>
      <c r="BE52" s="793">
        <v>3</v>
      </c>
      <c r="BF52" s="819">
        <f t="shared" si="2"/>
        <v>270.15213999999997</v>
      </c>
      <c r="BH52" s="793" t="str">
        <f t="shared" si="3"/>
        <v>--</v>
      </c>
      <c r="BI52" s="807">
        <f t="shared" si="4"/>
        <v>94.1</v>
      </c>
      <c r="BJ52" s="814">
        <v>63</v>
      </c>
      <c r="BK52" s="793">
        <v>3</v>
      </c>
      <c r="BL52" s="807">
        <f t="shared" si="5"/>
        <v>270</v>
      </c>
      <c r="BQ52" s="797"/>
      <c r="BR52" s="791"/>
      <c r="BS52" s="791"/>
      <c r="BT52" s="791"/>
      <c r="CA52" s="809"/>
      <c r="CB52" s="803"/>
      <c r="CC52" s="804"/>
      <c r="CD52" s="791"/>
      <c r="CE52" s="791"/>
    </row>
    <row r="53" spans="2:83" x14ac:dyDescent="0.25">
      <c r="B53" s="795">
        <v>44960.410196759258</v>
      </c>
      <c r="C53" s="766">
        <v>854.21</v>
      </c>
      <c r="D53" s="551"/>
      <c r="N53" s="517"/>
      <c r="O53" s="796">
        <v>44960</v>
      </c>
      <c r="P53" s="792">
        <v>0.42465277777777777</v>
      </c>
      <c r="Q53" s="794">
        <v>32.299999999999997</v>
      </c>
      <c r="R53" s="165" t="s">
        <v>21</v>
      </c>
      <c r="S53" s="794">
        <v>21.85</v>
      </c>
      <c r="T53" s="165" t="s">
        <v>56</v>
      </c>
      <c r="U53" s="196">
        <f t="shared" si="21"/>
        <v>10</v>
      </c>
      <c r="V53" s="168" t="str">
        <f t="shared" si="22"/>
        <v>-</v>
      </c>
      <c r="W53" s="168">
        <f t="shared" si="23"/>
        <v>21.85</v>
      </c>
      <c r="X53" s="168" t="str">
        <f t="shared" si="24"/>
        <v>-</v>
      </c>
      <c r="Y53" s="168" t="str">
        <f t="shared" si="25"/>
        <v>-</v>
      </c>
      <c r="AD53" s="608">
        <f t="shared" si="13"/>
        <v>44960.425694444442</v>
      </c>
      <c r="AE53" s="607">
        <f t="shared" si="14"/>
        <v>22.434000000000001</v>
      </c>
      <c r="AF53" s="196">
        <f t="shared" si="15"/>
        <v>10</v>
      </c>
      <c r="AG53" s="168" t="str">
        <f t="shared" si="8"/>
        <v>-</v>
      </c>
      <c r="AH53" s="168">
        <f t="shared" si="9"/>
        <v>22.434000000000001</v>
      </c>
      <c r="AI53" s="168" t="str">
        <f t="shared" si="10"/>
        <v>-</v>
      </c>
      <c r="AJ53" s="168" t="str">
        <f t="shared" si="11"/>
        <v>-</v>
      </c>
      <c r="AK53" s="198"/>
      <c r="AL53" s="837"/>
      <c r="AM53" s="790">
        <v>44960.427083333336</v>
      </c>
      <c r="AN53" s="789">
        <v>1</v>
      </c>
      <c r="AO53" s="789">
        <v>2</v>
      </c>
      <c r="AP53" s="789" t="s">
        <v>469</v>
      </c>
      <c r="AQ53" s="789">
        <v>94.221748000000005</v>
      </c>
      <c r="AR53" s="789">
        <v>180555</v>
      </c>
      <c r="AS53" s="789">
        <v>138851</v>
      </c>
      <c r="AT53" s="789">
        <v>22.436</v>
      </c>
      <c r="AV53" s="788">
        <v>44960.427083333336</v>
      </c>
      <c r="AW53" s="787">
        <v>1</v>
      </c>
      <c r="AX53" s="786">
        <v>2</v>
      </c>
      <c r="AY53" s="786" t="s">
        <v>469</v>
      </c>
      <c r="AZ53" s="863">
        <v>93.53</v>
      </c>
      <c r="BB53" s="793" t="str">
        <f t="shared" si="0"/>
        <v>--</v>
      </c>
      <c r="BC53" s="791">
        <f t="shared" si="1"/>
        <v>94.221748000000005</v>
      </c>
      <c r="BD53" s="814">
        <v>64</v>
      </c>
      <c r="BE53" s="793">
        <v>4</v>
      </c>
      <c r="BF53" s="819">
        <f t="shared" si="2"/>
        <v>269.94939199999999</v>
      </c>
      <c r="BH53" s="793" t="str">
        <f t="shared" si="3"/>
        <v>--</v>
      </c>
      <c r="BI53" s="807">
        <f t="shared" si="4"/>
        <v>93.53</v>
      </c>
      <c r="BJ53" s="814">
        <v>64</v>
      </c>
      <c r="BK53" s="793">
        <v>4</v>
      </c>
      <c r="BL53" s="807">
        <f t="shared" si="5"/>
        <v>269.7</v>
      </c>
      <c r="BQ53" s="797"/>
      <c r="BR53" s="791"/>
      <c r="BS53" s="791"/>
      <c r="BT53" s="791"/>
      <c r="CA53" s="809"/>
      <c r="CB53" s="803"/>
      <c r="CC53" s="804"/>
      <c r="CD53" s="791"/>
      <c r="CE53" s="791"/>
    </row>
    <row r="54" spans="2:83" x14ac:dyDescent="0.25">
      <c r="B54" s="795">
        <v>44960.411238425928</v>
      </c>
      <c r="C54" s="766">
        <v>854.24</v>
      </c>
      <c r="D54" s="492"/>
      <c r="E54" s="583"/>
      <c r="N54" s="517"/>
      <c r="O54" s="796">
        <v>44960</v>
      </c>
      <c r="P54" s="792">
        <v>0.42534722222222227</v>
      </c>
      <c r="Q54" s="794">
        <v>32.4</v>
      </c>
      <c r="R54" s="165" t="s">
        <v>21</v>
      </c>
      <c r="S54" s="794">
        <v>21.85</v>
      </c>
      <c r="T54" s="165" t="s">
        <v>56</v>
      </c>
      <c r="U54" s="196">
        <f t="shared" si="21"/>
        <v>10</v>
      </c>
      <c r="V54" s="168" t="str">
        <f t="shared" si="22"/>
        <v>-</v>
      </c>
      <c r="W54" s="168">
        <f t="shared" si="23"/>
        <v>21.85</v>
      </c>
      <c r="X54" s="168" t="str">
        <f t="shared" si="24"/>
        <v>-</v>
      </c>
      <c r="Y54" s="168" t="str">
        <f t="shared" si="25"/>
        <v>-</v>
      </c>
      <c r="AD54" s="608">
        <f t="shared" si="13"/>
        <v>44960.426388888889</v>
      </c>
      <c r="AE54" s="607">
        <f t="shared" si="14"/>
        <v>22.434999999999999</v>
      </c>
      <c r="AF54" s="196">
        <f t="shared" si="15"/>
        <v>10</v>
      </c>
      <c r="AG54" s="168" t="str">
        <f t="shared" si="8"/>
        <v>-</v>
      </c>
      <c r="AH54" s="168">
        <f t="shared" si="9"/>
        <v>22.434999999999999</v>
      </c>
      <c r="AI54" s="168" t="str">
        <f t="shared" si="10"/>
        <v>-</v>
      </c>
      <c r="AJ54" s="168" t="str">
        <f t="shared" si="11"/>
        <v>-</v>
      </c>
      <c r="AK54" s="198"/>
      <c r="AL54" s="837"/>
      <c r="AM54" s="790">
        <v>44960.427777777775</v>
      </c>
      <c r="AN54" s="789">
        <v>1</v>
      </c>
      <c r="AO54" s="789">
        <v>2</v>
      </c>
      <c r="AP54" s="789">
        <v>0</v>
      </c>
      <c r="AQ54" s="789">
        <v>93.936023000000006</v>
      </c>
      <c r="AR54" s="789">
        <v>180926</v>
      </c>
      <c r="AS54" s="789">
        <v>138576</v>
      </c>
      <c r="AT54" s="789">
        <v>22.427</v>
      </c>
      <c r="AV54" s="788">
        <v>44960.427777777775</v>
      </c>
      <c r="AW54" s="787">
        <v>1</v>
      </c>
      <c r="AX54" s="786">
        <v>2</v>
      </c>
      <c r="AY54" s="786">
        <v>0</v>
      </c>
      <c r="AZ54" s="863">
        <v>93.53</v>
      </c>
      <c r="BB54" s="793">
        <f t="shared" si="0"/>
        <v>20</v>
      </c>
      <c r="BC54" s="791">
        <f t="shared" si="1"/>
        <v>93.936023000000006</v>
      </c>
      <c r="BD54" s="814">
        <v>65</v>
      </c>
      <c r="BE54" s="793">
        <v>5</v>
      </c>
      <c r="BF54" s="819">
        <f t="shared" si="2"/>
        <v>269.89276699999999</v>
      </c>
      <c r="BH54" s="793">
        <f t="shared" si="3"/>
        <v>20</v>
      </c>
      <c r="BI54" s="807">
        <f t="shared" si="4"/>
        <v>93.53</v>
      </c>
      <c r="BJ54" s="814">
        <v>65</v>
      </c>
      <c r="BK54" s="793">
        <v>5</v>
      </c>
      <c r="BL54" s="807">
        <f t="shared" si="5"/>
        <v>270</v>
      </c>
      <c r="BQ54" s="797"/>
      <c r="BR54" s="791"/>
      <c r="BS54" s="791"/>
      <c r="BT54" s="791"/>
      <c r="CA54" s="809"/>
      <c r="CB54" s="803"/>
      <c r="CC54" s="804"/>
      <c r="CD54" s="791"/>
      <c r="CE54" s="791"/>
    </row>
    <row r="55" spans="2:83" x14ac:dyDescent="0.25">
      <c r="B55" s="795">
        <v>44960.412280092591</v>
      </c>
      <c r="C55" s="766">
        <v>854.24</v>
      </c>
      <c r="D55" s="492"/>
      <c r="E55" s="492"/>
      <c r="N55" s="517"/>
      <c r="O55" s="796">
        <v>44960</v>
      </c>
      <c r="P55" s="792">
        <v>0.42604166666666665</v>
      </c>
      <c r="Q55" s="794">
        <v>32.299999999999997</v>
      </c>
      <c r="R55" s="165" t="s">
        <v>21</v>
      </c>
      <c r="S55" s="794">
        <v>21.8</v>
      </c>
      <c r="T55" s="165" t="s">
        <v>56</v>
      </c>
      <c r="U55" s="196">
        <f t="shared" si="21"/>
        <v>10</v>
      </c>
      <c r="V55" s="168" t="str">
        <f t="shared" si="22"/>
        <v>-</v>
      </c>
      <c r="W55" s="168">
        <f t="shared" si="23"/>
        <v>21.8</v>
      </c>
      <c r="X55" s="168" t="str">
        <f t="shared" si="24"/>
        <v>-</v>
      </c>
      <c r="Y55" s="168" t="str">
        <f t="shared" si="25"/>
        <v>-</v>
      </c>
      <c r="AD55" s="608">
        <f t="shared" si="13"/>
        <v>44960.427083333336</v>
      </c>
      <c r="AE55" s="607">
        <f t="shared" si="14"/>
        <v>22.437000000000001</v>
      </c>
      <c r="AF55" s="196">
        <f t="shared" si="15"/>
        <v>10</v>
      </c>
      <c r="AG55" s="168" t="str">
        <f t="shared" si="8"/>
        <v>-</v>
      </c>
      <c r="AH55" s="168">
        <f t="shared" si="9"/>
        <v>22.437000000000001</v>
      </c>
      <c r="AI55" s="168" t="str">
        <f t="shared" si="10"/>
        <v>-</v>
      </c>
      <c r="AJ55" s="168" t="str">
        <f t="shared" si="11"/>
        <v>-</v>
      </c>
      <c r="AK55" s="198"/>
      <c r="AL55" s="837"/>
      <c r="AM55" s="790">
        <v>44960.428472222222</v>
      </c>
      <c r="AN55" s="789">
        <v>1</v>
      </c>
      <c r="AO55" s="789">
        <v>2</v>
      </c>
      <c r="AP55" s="789">
        <v>1</v>
      </c>
      <c r="AQ55" s="789">
        <v>94.228578999999996</v>
      </c>
      <c r="AR55" s="789">
        <v>180559</v>
      </c>
      <c r="AS55" s="789">
        <v>138856</v>
      </c>
      <c r="AT55" s="789">
        <v>22.422999999999998</v>
      </c>
      <c r="AV55" s="788">
        <v>44960.428472222222</v>
      </c>
      <c r="AW55" s="787">
        <v>1</v>
      </c>
      <c r="AX55" s="786">
        <v>2</v>
      </c>
      <c r="AY55" s="786">
        <v>1</v>
      </c>
      <c r="AZ55" s="863">
        <v>93.26</v>
      </c>
      <c r="BB55" s="793">
        <f t="shared" si="0"/>
        <v>21</v>
      </c>
      <c r="BC55" s="791">
        <f t="shared" si="1"/>
        <v>94.228578999999996</v>
      </c>
      <c r="BD55" s="814">
        <v>66</v>
      </c>
      <c r="BE55" s="793">
        <v>6</v>
      </c>
      <c r="BF55" s="819">
        <f t="shared" si="2"/>
        <v>269.92998999999998</v>
      </c>
      <c r="BH55" s="793">
        <f t="shared" si="3"/>
        <v>21</v>
      </c>
      <c r="BI55" s="807">
        <f t="shared" si="4"/>
        <v>93.26</v>
      </c>
      <c r="BJ55" s="814">
        <v>66</v>
      </c>
      <c r="BK55" s="793">
        <v>6</v>
      </c>
      <c r="BL55" s="807">
        <f t="shared" si="5"/>
        <v>270.2</v>
      </c>
      <c r="BQ55" s="797"/>
      <c r="BR55" s="791"/>
      <c r="BS55" s="791"/>
      <c r="BT55" s="791"/>
      <c r="CA55" s="809"/>
      <c r="CB55" s="803"/>
      <c r="CC55" s="804"/>
      <c r="CD55" s="791"/>
      <c r="CE55" s="791"/>
    </row>
    <row r="56" spans="2:83" x14ac:dyDescent="0.25">
      <c r="B56" s="795">
        <v>44960.413321759261</v>
      </c>
      <c r="C56" s="766">
        <v>854.21</v>
      </c>
      <c r="D56" s="492"/>
      <c r="E56" s="492"/>
      <c r="N56" s="517"/>
      <c r="O56" s="796">
        <v>44960</v>
      </c>
      <c r="P56" s="792">
        <v>0.42673611111111115</v>
      </c>
      <c r="Q56" s="794">
        <v>32.200000000000003</v>
      </c>
      <c r="R56" s="165" t="s">
        <v>21</v>
      </c>
      <c r="S56" s="794">
        <v>21.8</v>
      </c>
      <c r="T56" s="165" t="s">
        <v>56</v>
      </c>
      <c r="U56" s="196">
        <f t="shared" si="21"/>
        <v>10</v>
      </c>
      <c r="V56" s="168" t="str">
        <f t="shared" si="22"/>
        <v>-</v>
      </c>
      <c r="W56" s="168">
        <f t="shared" si="23"/>
        <v>21.8</v>
      </c>
      <c r="X56" s="168" t="str">
        <f t="shared" si="24"/>
        <v>-</v>
      </c>
      <c r="Y56" s="168" t="str">
        <f t="shared" si="25"/>
        <v>-</v>
      </c>
      <c r="AD56" s="608">
        <f t="shared" si="13"/>
        <v>44960.427083333336</v>
      </c>
      <c r="AE56" s="607">
        <f t="shared" si="14"/>
        <v>22.436</v>
      </c>
      <c r="AF56" s="196">
        <f t="shared" si="15"/>
        <v>10</v>
      </c>
      <c r="AG56" s="168" t="str">
        <f t="shared" si="8"/>
        <v>-</v>
      </c>
      <c r="AH56" s="168">
        <f t="shared" si="9"/>
        <v>22.436</v>
      </c>
      <c r="AI56" s="168" t="str">
        <f t="shared" si="10"/>
        <v>-</v>
      </c>
      <c r="AJ56" s="168" t="str">
        <f t="shared" si="11"/>
        <v>-</v>
      </c>
      <c r="AK56" s="198"/>
      <c r="AL56" s="837"/>
      <c r="AM56" s="790">
        <v>44960.428472222222</v>
      </c>
      <c r="AN56" s="789">
        <v>1</v>
      </c>
      <c r="AO56" s="789">
        <v>2</v>
      </c>
      <c r="AP56" s="789">
        <v>2</v>
      </c>
      <c r="AQ56" s="789">
        <v>94.270437999999999</v>
      </c>
      <c r="AR56" s="789">
        <v>180925</v>
      </c>
      <c r="AS56" s="789">
        <v>138575</v>
      </c>
      <c r="AT56" s="789">
        <v>22.423999999999999</v>
      </c>
      <c r="AV56" s="788">
        <v>44960.428472222222</v>
      </c>
      <c r="AW56" s="787">
        <v>1</v>
      </c>
      <c r="AX56" s="786">
        <v>2</v>
      </c>
      <c r="AY56" s="786">
        <v>2</v>
      </c>
      <c r="AZ56" s="863">
        <v>93.8</v>
      </c>
      <c r="BB56" s="793">
        <f t="shared" si="0"/>
        <v>22</v>
      </c>
      <c r="BC56" s="791">
        <f t="shared" si="1"/>
        <v>94.270437999999999</v>
      </c>
      <c r="BD56" s="814">
        <v>67</v>
      </c>
      <c r="BE56" s="793">
        <v>7</v>
      </c>
      <c r="BF56" s="819">
        <f t="shared" si="2"/>
        <v>269.83328</v>
      </c>
      <c r="BH56" s="793">
        <f t="shared" si="3"/>
        <v>22</v>
      </c>
      <c r="BI56" s="807">
        <f t="shared" si="4"/>
        <v>93.8</v>
      </c>
      <c r="BJ56" s="814">
        <v>67</v>
      </c>
      <c r="BK56" s="793">
        <v>7</v>
      </c>
      <c r="BL56" s="807">
        <f t="shared" si="5"/>
        <v>269.8</v>
      </c>
      <c r="BQ56" s="797"/>
      <c r="BR56" s="791"/>
      <c r="BS56" s="791"/>
      <c r="BT56" s="791"/>
      <c r="CA56" s="809"/>
      <c r="CB56" s="803"/>
      <c r="CC56" s="804"/>
      <c r="CD56" s="791"/>
      <c r="CE56" s="791"/>
    </row>
    <row r="57" spans="2:83" x14ac:dyDescent="0.25">
      <c r="B57" s="795">
        <v>44960.414363425924</v>
      </c>
      <c r="C57" s="766">
        <v>854.19</v>
      </c>
      <c r="D57" s="492"/>
      <c r="E57" s="492"/>
      <c r="N57" s="517"/>
      <c r="O57" s="796">
        <v>44960</v>
      </c>
      <c r="P57" s="792">
        <v>0.42743055555555554</v>
      </c>
      <c r="Q57" s="794">
        <v>32.1</v>
      </c>
      <c r="R57" s="165" t="s">
        <v>21</v>
      </c>
      <c r="S57" s="794">
        <v>21.85</v>
      </c>
      <c r="T57" s="165" t="s">
        <v>56</v>
      </c>
      <c r="U57" s="196">
        <f t="shared" si="21"/>
        <v>10</v>
      </c>
      <c r="V57" s="168" t="str">
        <f t="shared" si="22"/>
        <v>-</v>
      </c>
      <c r="W57" s="168">
        <f t="shared" si="23"/>
        <v>21.85</v>
      </c>
      <c r="X57" s="168" t="str">
        <f t="shared" si="24"/>
        <v>-</v>
      </c>
      <c r="Y57" s="168" t="str">
        <f t="shared" si="25"/>
        <v>-</v>
      </c>
      <c r="AD57" s="608">
        <f t="shared" si="13"/>
        <v>44960.427777777775</v>
      </c>
      <c r="AE57" s="607">
        <f t="shared" si="14"/>
        <v>22.427</v>
      </c>
      <c r="AF57" s="196">
        <f t="shared" si="15"/>
        <v>10</v>
      </c>
      <c r="AG57" s="168" t="str">
        <f t="shared" si="8"/>
        <v>-</v>
      </c>
      <c r="AH57" s="168">
        <f t="shared" si="9"/>
        <v>22.427</v>
      </c>
      <c r="AI57" s="168" t="str">
        <f t="shared" si="10"/>
        <v>-</v>
      </c>
      <c r="AJ57" s="168" t="str">
        <f t="shared" si="11"/>
        <v>-</v>
      </c>
      <c r="AK57" s="198"/>
      <c r="AL57" s="837"/>
      <c r="AM57" s="790">
        <v>44960.429166666669</v>
      </c>
      <c r="AN57" s="789">
        <v>1</v>
      </c>
      <c r="AO57" s="789">
        <v>2</v>
      </c>
      <c r="AP57" s="789">
        <v>3</v>
      </c>
      <c r="AQ57" s="789">
        <v>93.795250999999993</v>
      </c>
      <c r="AR57" s="789">
        <v>180556</v>
      </c>
      <c r="AS57" s="789">
        <v>138851</v>
      </c>
      <c r="AT57" s="789">
        <v>22.422000000000001</v>
      </c>
      <c r="AV57" s="788">
        <v>44960.429166666669</v>
      </c>
      <c r="AW57" s="787">
        <v>1</v>
      </c>
      <c r="AX57" s="786">
        <v>2</v>
      </c>
      <c r="AY57" s="786">
        <v>3</v>
      </c>
      <c r="AZ57" s="863">
        <v>93.5</v>
      </c>
      <c r="BB57" s="793">
        <f t="shared" si="0"/>
        <v>23</v>
      </c>
      <c r="BC57" s="791">
        <f t="shared" si="1"/>
        <v>93.795250999999993</v>
      </c>
      <c r="BD57" s="814">
        <v>68</v>
      </c>
      <c r="BE57" s="793">
        <v>8</v>
      </c>
      <c r="BF57" s="819">
        <f t="shared" si="2"/>
        <v>269.602328</v>
      </c>
      <c r="BH57" s="793">
        <f t="shared" si="3"/>
        <v>23</v>
      </c>
      <c r="BI57" s="807">
        <f t="shared" si="4"/>
        <v>93.5</v>
      </c>
      <c r="BJ57" s="814">
        <v>68</v>
      </c>
      <c r="BK57" s="793">
        <v>8</v>
      </c>
      <c r="BL57" s="807">
        <f t="shared" si="5"/>
        <v>269.2</v>
      </c>
      <c r="BQ57" s="797"/>
      <c r="BR57" s="791"/>
      <c r="BS57" s="791"/>
      <c r="BT57" s="791"/>
      <c r="CA57" s="809"/>
      <c r="CB57" s="803"/>
      <c r="CC57" s="804"/>
      <c r="CD57" s="791"/>
      <c r="CE57" s="791"/>
    </row>
    <row r="58" spans="2:83" x14ac:dyDescent="0.25">
      <c r="B58" s="795">
        <v>44960.415405092594</v>
      </c>
      <c r="C58" s="766">
        <v>854.17</v>
      </c>
      <c r="D58" s="584"/>
      <c r="E58" s="492"/>
      <c r="N58" s="517"/>
      <c r="O58" s="796">
        <v>44960</v>
      </c>
      <c r="P58" s="792">
        <v>0.42812500000000003</v>
      </c>
      <c r="Q58" s="794">
        <v>32.1</v>
      </c>
      <c r="R58" s="165" t="s">
        <v>21</v>
      </c>
      <c r="S58" s="794">
        <v>21.8</v>
      </c>
      <c r="T58" s="165" t="s">
        <v>56</v>
      </c>
      <c r="U58" s="196">
        <f t="shared" si="21"/>
        <v>10</v>
      </c>
      <c r="V58" s="168" t="str">
        <f t="shared" si="22"/>
        <v>-</v>
      </c>
      <c r="W58" s="168">
        <f t="shared" si="23"/>
        <v>21.8</v>
      </c>
      <c r="X58" s="168" t="str">
        <f t="shared" si="24"/>
        <v>-</v>
      </c>
      <c r="Y58" s="168" t="str">
        <f t="shared" si="25"/>
        <v>-</v>
      </c>
      <c r="AD58" s="608">
        <f t="shared" si="13"/>
        <v>44960.428472222222</v>
      </c>
      <c r="AE58" s="607">
        <f t="shared" si="14"/>
        <v>22.422999999999998</v>
      </c>
      <c r="AF58" s="196">
        <f t="shared" si="15"/>
        <v>10</v>
      </c>
      <c r="AG58" s="168" t="str">
        <f t="shared" si="8"/>
        <v>-</v>
      </c>
      <c r="AH58" s="168">
        <f t="shared" si="9"/>
        <v>22.422999999999998</v>
      </c>
      <c r="AI58" s="168" t="str">
        <f t="shared" si="10"/>
        <v>-</v>
      </c>
      <c r="AJ58" s="168" t="str">
        <f t="shared" si="11"/>
        <v>-</v>
      </c>
      <c r="AK58" s="198"/>
      <c r="AL58" s="837"/>
      <c r="AM58" s="790">
        <v>44960.429166666669</v>
      </c>
      <c r="AN58" s="789">
        <v>1</v>
      </c>
      <c r="AO58" s="789">
        <v>2</v>
      </c>
      <c r="AP58" s="789">
        <v>4</v>
      </c>
      <c r="AQ58" s="789">
        <v>94.064211</v>
      </c>
      <c r="AR58" s="789">
        <v>180923</v>
      </c>
      <c r="AS58" s="789">
        <v>138572</v>
      </c>
      <c r="AT58" s="789">
        <v>22.422999999999998</v>
      </c>
      <c r="AV58" s="788">
        <v>44960.429166666669</v>
      </c>
      <c r="AW58" s="787">
        <v>1</v>
      </c>
      <c r="AX58" s="786">
        <v>2</v>
      </c>
      <c r="AY58" s="786">
        <v>4</v>
      </c>
      <c r="AZ58" s="863">
        <v>93.91</v>
      </c>
      <c r="BB58" s="793">
        <f t="shared" si="0"/>
        <v>24</v>
      </c>
      <c r="BC58" s="791">
        <f t="shared" si="1"/>
        <v>94.064211</v>
      </c>
      <c r="BD58" s="814">
        <v>71</v>
      </c>
      <c r="BE58" s="793">
        <v>1</v>
      </c>
      <c r="BF58" s="819">
        <f t="shared" si="2"/>
        <v>326.50653999999997</v>
      </c>
      <c r="BH58" s="793">
        <f t="shared" si="3"/>
        <v>24</v>
      </c>
      <c r="BI58" s="807">
        <f t="shared" si="4"/>
        <v>93.91</v>
      </c>
      <c r="BJ58" s="814">
        <v>71</v>
      </c>
      <c r="BK58" s="793">
        <v>1</v>
      </c>
      <c r="BL58" s="807">
        <f t="shared" si="5"/>
        <v>325.8</v>
      </c>
      <c r="BQ58" s="797"/>
      <c r="BR58" s="791"/>
      <c r="BS58" s="791"/>
      <c r="BT58" s="791"/>
      <c r="CA58" s="809"/>
      <c r="CB58" s="803"/>
      <c r="CC58" s="804"/>
      <c r="CD58" s="791"/>
      <c r="CE58" s="791"/>
    </row>
    <row r="59" spans="2:83" x14ac:dyDescent="0.25">
      <c r="B59" s="795">
        <v>44960.416446759256</v>
      </c>
      <c r="C59" s="766">
        <v>854.15</v>
      </c>
      <c r="D59" s="492"/>
      <c r="E59" s="492"/>
      <c r="N59" s="517"/>
      <c r="O59" s="796">
        <v>44960</v>
      </c>
      <c r="P59" s="792">
        <v>0.42881944444444442</v>
      </c>
      <c r="Q59" s="794">
        <v>32.4</v>
      </c>
      <c r="R59" s="165" t="s">
        <v>21</v>
      </c>
      <c r="S59" s="794">
        <v>21.85</v>
      </c>
      <c r="T59" s="165" t="s">
        <v>56</v>
      </c>
      <c r="U59" s="196">
        <f t="shared" si="21"/>
        <v>10</v>
      </c>
      <c r="V59" s="168" t="str">
        <f t="shared" si="22"/>
        <v>-</v>
      </c>
      <c r="W59" s="168">
        <f t="shared" si="23"/>
        <v>21.85</v>
      </c>
      <c r="X59" s="168" t="str">
        <f t="shared" si="24"/>
        <v>-</v>
      </c>
      <c r="Y59" s="168" t="str">
        <f t="shared" si="25"/>
        <v>-</v>
      </c>
      <c r="AD59" s="608">
        <f t="shared" si="13"/>
        <v>44960.428472222222</v>
      </c>
      <c r="AE59" s="607">
        <f t="shared" si="14"/>
        <v>22.423999999999999</v>
      </c>
      <c r="AF59" s="196">
        <f t="shared" si="15"/>
        <v>10</v>
      </c>
      <c r="AG59" s="168" t="str">
        <f t="shared" si="8"/>
        <v>-</v>
      </c>
      <c r="AH59" s="168">
        <f t="shared" si="9"/>
        <v>22.423999999999999</v>
      </c>
      <c r="AI59" s="168" t="str">
        <f t="shared" si="10"/>
        <v>-</v>
      </c>
      <c r="AJ59" s="168" t="str">
        <f t="shared" si="11"/>
        <v>-</v>
      </c>
      <c r="AK59" s="198"/>
      <c r="AL59" s="837"/>
      <c r="AM59" s="790">
        <v>44960.429861111108</v>
      </c>
      <c r="AN59" s="789">
        <v>1</v>
      </c>
      <c r="AO59" s="789">
        <v>2</v>
      </c>
      <c r="AP59" s="789">
        <v>5</v>
      </c>
      <c r="AQ59" s="789">
        <v>94.312979999999996</v>
      </c>
      <c r="AR59" s="789">
        <v>180563</v>
      </c>
      <c r="AS59" s="789">
        <v>138858</v>
      </c>
      <c r="AT59" s="789">
        <v>22.419</v>
      </c>
      <c r="AV59" s="788">
        <v>44960.429861111108</v>
      </c>
      <c r="AW59" s="787">
        <v>1</v>
      </c>
      <c r="AX59" s="786">
        <v>2</v>
      </c>
      <c r="AY59" s="786">
        <v>5</v>
      </c>
      <c r="AZ59" s="863">
        <v>93.4</v>
      </c>
      <c r="BB59" s="793">
        <f t="shared" si="0"/>
        <v>25</v>
      </c>
      <c r="BC59" s="791">
        <f t="shared" si="1"/>
        <v>94.312979999999996</v>
      </c>
      <c r="BD59" s="814">
        <v>72</v>
      </c>
      <c r="BE59" s="793">
        <v>2</v>
      </c>
      <c r="BF59" s="819">
        <f t="shared" si="2"/>
        <v>326.45077099999997</v>
      </c>
      <c r="BH59" s="793">
        <f t="shared" si="3"/>
        <v>25</v>
      </c>
      <c r="BI59" s="807">
        <f t="shared" si="4"/>
        <v>93.4</v>
      </c>
      <c r="BJ59" s="814">
        <v>72</v>
      </c>
      <c r="BK59" s="793">
        <v>2</v>
      </c>
      <c r="BL59" s="807">
        <f t="shared" si="5"/>
        <v>326.10000000000002</v>
      </c>
      <c r="BQ59" s="797"/>
      <c r="BR59" s="791"/>
      <c r="BS59" s="791"/>
      <c r="BT59" s="791"/>
      <c r="CA59" s="809"/>
      <c r="CB59" s="803"/>
      <c r="CC59" s="804"/>
      <c r="CD59" s="791"/>
      <c r="CE59" s="791"/>
    </row>
    <row r="60" spans="2:83" x14ac:dyDescent="0.25">
      <c r="B60" s="795">
        <v>44960.417488425926</v>
      </c>
      <c r="C60" s="766">
        <v>854.13</v>
      </c>
      <c r="D60" s="492"/>
      <c r="E60" s="492"/>
      <c r="N60" s="517"/>
      <c r="O60" s="796">
        <v>44960</v>
      </c>
      <c r="P60" s="792">
        <v>0.42951388888888892</v>
      </c>
      <c r="Q60" s="794">
        <v>32.299999999999997</v>
      </c>
      <c r="R60" s="165" t="s">
        <v>21</v>
      </c>
      <c r="S60" s="794">
        <v>21.8</v>
      </c>
      <c r="T60" s="165" t="s">
        <v>56</v>
      </c>
      <c r="U60" s="196">
        <f t="shared" si="21"/>
        <v>10</v>
      </c>
      <c r="V60" s="168" t="str">
        <f t="shared" ref="V60:V90" si="28">IF(U60=$Q$13, S60, "-")</f>
        <v>-</v>
      </c>
      <c r="W60" s="168">
        <f t="shared" ref="W60:W90" si="29">IF(U60=$R$13, S60, "-")</f>
        <v>21.8</v>
      </c>
      <c r="X60" s="168" t="str">
        <f t="shared" ref="X60:X90" si="30">IF(U60=$S$13, S60, "-")</f>
        <v>-</v>
      </c>
      <c r="Y60" s="168" t="str">
        <f t="shared" ref="Y60:Y90" si="31">IF(U60=$T$13, S60, "-")</f>
        <v>-</v>
      </c>
      <c r="AD60" s="608">
        <f t="shared" si="13"/>
        <v>44960.429166666669</v>
      </c>
      <c r="AE60" s="607">
        <f t="shared" si="14"/>
        <v>22.422000000000001</v>
      </c>
      <c r="AF60" s="196">
        <f t="shared" si="15"/>
        <v>10</v>
      </c>
      <c r="AG60" s="168" t="str">
        <f t="shared" si="8"/>
        <v>-</v>
      </c>
      <c r="AH60" s="168">
        <f t="shared" si="9"/>
        <v>22.422000000000001</v>
      </c>
      <c r="AI60" s="168" t="str">
        <f t="shared" si="10"/>
        <v>-</v>
      </c>
      <c r="AJ60" s="168" t="str">
        <f t="shared" si="11"/>
        <v>-</v>
      </c>
      <c r="AK60" s="198"/>
      <c r="AL60" s="837"/>
      <c r="AM60" s="790">
        <v>44960.430555555555</v>
      </c>
      <c r="AN60" s="789">
        <v>1</v>
      </c>
      <c r="AO60" s="789">
        <v>2</v>
      </c>
      <c r="AP60" s="789">
        <v>6</v>
      </c>
      <c r="AQ60" s="789">
        <v>94.327552999999995</v>
      </c>
      <c r="AR60" s="789">
        <v>180936</v>
      </c>
      <c r="AS60" s="789">
        <v>138582</v>
      </c>
      <c r="AT60" s="789">
        <v>22.414999999999999</v>
      </c>
      <c r="AV60" s="788">
        <v>44960.430555555555</v>
      </c>
      <c r="AW60" s="787">
        <v>1</v>
      </c>
      <c r="AX60" s="786">
        <v>2</v>
      </c>
      <c r="AY60" s="786">
        <v>6</v>
      </c>
      <c r="AZ60" s="863">
        <v>94.18</v>
      </c>
      <c r="BB60" s="793">
        <f t="shared" si="0"/>
        <v>26</v>
      </c>
      <c r="BC60" s="791">
        <f t="shared" si="1"/>
        <v>94.327552999999995</v>
      </c>
      <c r="BD60" s="814">
        <v>73</v>
      </c>
      <c r="BE60" s="793">
        <v>3</v>
      </c>
      <c r="BF60" s="819">
        <f t="shared" si="2"/>
        <v>326.03046499999999</v>
      </c>
      <c r="BH60" s="793">
        <f t="shared" si="3"/>
        <v>26</v>
      </c>
      <c r="BI60" s="807">
        <f t="shared" si="4"/>
        <v>94.18</v>
      </c>
      <c r="BJ60" s="814">
        <v>73</v>
      </c>
      <c r="BK60" s="793">
        <v>3</v>
      </c>
      <c r="BL60" s="807">
        <f t="shared" si="5"/>
        <v>325.8</v>
      </c>
      <c r="BQ60" s="797"/>
      <c r="BR60" s="791"/>
      <c r="BS60" s="791"/>
      <c r="BT60" s="791"/>
      <c r="CA60" s="809"/>
      <c r="CB60" s="803"/>
      <c r="CC60" s="804"/>
      <c r="CD60" s="791"/>
      <c r="CE60" s="791"/>
    </row>
    <row r="61" spans="2:83" x14ac:dyDescent="0.25">
      <c r="B61" s="795">
        <v>44960.418530092589</v>
      </c>
      <c r="C61" s="766">
        <v>854.11</v>
      </c>
      <c r="D61" s="492"/>
      <c r="E61" s="492"/>
      <c r="N61" s="517"/>
      <c r="O61" s="796">
        <v>44960</v>
      </c>
      <c r="P61" s="792">
        <v>0.4302083333333333</v>
      </c>
      <c r="Q61" s="794">
        <v>32.299999999999997</v>
      </c>
      <c r="R61" s="165" t="s">
        <v>21</v>
      </c>
      <c r="S61" s="794">
        <v>21.85</v>
      </c>
      <c r="T61" s="165" t="s">
        <v>56</v>
      </c>
      <c r="U61" s="196">
        <f t="shared" si="21"/>
        <v>10</v>
      </c>
      <c r="V61" s="168" t="str">
        <f t="shared" si="28"/>
        <v>-</v>
      </c>
      <c r="W61" s="168">
        <f t="shared" si="29"/>
        <v>21.85</v>
      </c>
      <c r="X61" s="168" t="str">
        <f t="shared" si="30"/>
        <v>-</v>
      </c>
      <c r="Y61" s="168" t="str">
        <f t="shared" si="31"/>
        <v>-</v>
      </c>
      <c r="AD61" s="608">
        <f t="shared" si="13"/>
        <v>44960.429166666669</v>
      </c>
      <c r="AE61" s="607">
        <f t="shared" si="14"/>
        <v>22.422999999999998</v>
      </c>
      <c r="AF61" s="196">
        <f t="shared" si="15"/>
        <v>10</v>
      </c>
      <c r="AG61" s="168" t="str">
        <f t="shared" si="8"/>
        <v>-</v>
      </c>
      <c r="AH61" s="168">
        <f t="shared" si="9"/>
        <v>22.422999999999998</v>
      </c>
      <c r="AI61" s="168" t="str">
        <f t="shared" si="10"/>
        <v>-</v>
      </c>
      <c r="AJ61" s="168" t="str">
        <f t="shared" si="11"/>
        <v>-</v>
      </c>
      <c r="AK61" s="198"/>
      <c r="AL61" s="837"/>
      <c r="AM61" s="790">
        <v>44960.430555555555</v>
      </c>
      <c r="AN61" s="789">
        <v>1</v>
      </c>
      <c r="AO61" s="789">
        <v>2</v>
      </c>
      <c r="AP61" s="789">
        <v>7</v>
      </c>
      <c r="AQ61" s="789">
        <v>94.110699999999994</v>
      </c>
      <c r="AR61" s="789">
        <v>180571</v>
      </c>
      <c r="AS61" s="789">
        <v>138863</v>
      </c>
      <c r="AT61" s="789">
        <v>22.413</v>
      </c>
      <c r="AV61" s="788">
        <v>44960.430555555555</v>
      </c>
      <c r="AW61" s="787">
        <v>1</v>
      </c>
      <c r="AX61" s="786">
        <v>2</v>
      </c>
      <c r="AY61" s="786">
        <v>7</v>
      </c>
      <c r="AZ61" s="863">
        <v>94.32</v>
      </c>
      <c r="BB61" s="793">
        <f t="shared" si="0"/>
        <v>27</v>
      </c>
      <c r="BC61" s="791">
        <f t="shared" si="1"/>
        <v>94.110699999999994</v>
      </c>
      <c r="BD61" s="814">
        <v>74</v>
      </c>
      <c r="BE61" s="793">
        <v>4</v>
      </c>
      <c r="BF61" s="819">
        <f t="shared" si="2"/>
        <v>326.08605499999999</v>
      </c>
      <c r="BH61" s="793">
        <f t="shared" si="3"/>
        <v>27</v>
      </c>
      <c r="BI61" s="807">
        <f t="shared" si="4"/>
        <v>94.32</v>
      </c>
      <c r="BJ61" s="814">
        <v>74</v>
      </c>
      <c r="BK61" s="793">
        <v>4</v>
      </c>
      <c r="BL61" s="807">
        <f t="shared" si="5"/>
        <v>325.7</v>
      </c>
      <c r="BQ61" s="797"/>
      <c r="BR61" s="791"/>
      <c r="BS61" s="791"/>
      <c r="BT61" s="791"/>
      <c r="CA61" s="809"/>
      <c r="CB61" s="803"/>
      <c r="CC61" s="804"/>
      <c r="CD61" s="791"/>
      <c r="CE61" s="791"/>
    </row>
    <row r="62" spans="2:83" x14ac:dyDescent="0.25">
      <c r="B62" s="795">
        <v>44960.419571759259</v>
      </c>
      <c r="C62" s="766">
        <v>854.1</v>
      </c>
      <c r="D62" s="492"/>
      <c r="E62" s="492"/>
      <c r="N62" s="517"/>
      <c r="O62" s="796">
        <v>44960</v>
      </c>
      <c r="P62" s="792">
        <v>0.4309027777777778</v>
      </c>
      <c r="Q62" s="794">
        <v>32.299999999999997</v>
      </c>
      <c r="R62" s="165" t="s">
        <v>21</v>
      </c>
      <c r="S62" s="794">
        <v>21.8</v>
      </c>
      <c r="T62" s="165" t="s">
        <v>56</v>
      </c>
      <c r="U62" s="196">
        <f t="shared" si="21"/>
        <v>10</v>
      </c>
      <c r="V62" s="168" t="str">
        <f t="shared" si="28"/>
        <v>-</v>
      </c>
      <c r="W62" s="168">
        <f t="shared" si="29"/>
        <v>21.8</v>
      </c>
      <c r="X62" s="168" t="str">
        <f t="shared" si="30"/>
        <v>-</v>
      </c>
      <c r="Y62" s="168" t="str">
        <f t="shared" si="31"/>
        <v>-</v>
      </c>
      <c r="AD62" s="608">
        <f t="shared" si="13"/>
        <v>44960.429861111108</v>
      </c>
      <c r="AE62" s="607">
        <f t="shared" si="14"/>
        <v>22.419</v>
      </c>
      <c r="AF62" s="196">
        <f t="shared" si="15"/>
        <v>10</v>
      </c>
      <c r="AG62" s="168" t="str">
        <f t="shared" si="8"/>
        <v>-</v>
      </c>
      <c r="AH62" s="168">
        <f t="shared" si="9"/>
        <v>22.419</v>
      </c>
      <c r="AI62" s="168" t="str">
        <f t="shared" si="10"/>
        <v>-</v>
      </c>
      <c r="AJ62" s="168" t="str">
        <f t="shared" si="11"/>
        <v>-</v>
      </c>
      <c r="AK62" s="198"/>
      <c r="AL62" s="837"/>
      <c r="AM62" s="790">
        <v>44960.431250000001</v>
      </c>
      <c r="AN62" s="789">
        <v>1</v>
      </c>
      <c r="AO62" s="789">
        <v>2</v>
      </c>
      <c r="AP62" s="789">
        <v>8</v>
      </c>
      <c r="AQ62" s="789">
        <v>94.015942999999993</v>
      </c>
      <c r="AR62" s="789">
        <v>180939</v>
      </c>
      <c r="AS62" s="789">
        <v>138585</v>
      </c>
      <c r="AT62" s="789">
        <v>22.413</v>
      </c>
      <c r="AV62" s="788">
        <v>44960.431250000001</v>
      </c>
      <c r="AW62" s="787">
        <v>1</v>
      </c>
      <c r="AX62" s="786">
        <v>2</v>
      </c>
      <c r="AY62" s="786">
        <v>8</v>
      </c>
      <c r="AZ62" s="863">
        <v>93.85</v>
      </c>
      <c r="BB62" s="793">
        <f t="shared" si="0"/>
        <v>28</v>
      </c>
      <c r="BC62" s="791">
        <f t="shared" si="1"/>
        <v>94.015942999999993</v>
      </c>
      <c r="BD62" s="814">
        <v>75</v>
      </c>
      <c r="BE62" s="793">
        <v>5</v>
      </c>
      <c r="BF62" s="819">
        <f t="shared" si="2"/>
        <v>326.01346000000001</v>
      </c>
      <c r="BH62" s="793">
        <f t="shared" si="3"/>
        <v>28</v>
      </c>
      <c r="BI62" s="807">
        <f t="shared" si="4"/>
        <v>93.85</v>
      </c>
      <c r="BJ62" s="814">
        <v>75</v>
      </c>
      <c r="BK62" s="793">
        <v>5</v>
      </c>
      <c r="BL62" s="807">
        <f t="shared" si="5"/>
        <v>325.10000000000002</v>
      </c>
      <c r="BQ62" s="797"/>
      <c r="BR62" s="791"/>
      <c r="BS62" s="791"/>
      <c r="BT62" s="791"/>
      <c r="CA62" s="809"/>
      <c r="CB62" s="803"/>
      <c r="CC62" s="804"/>
      <c r="CD62" s="791"/>
      <c r="CE62" s="791"/>
    </row>
    <row r="63" spans="2:83" x14ac:dyDescent="0.25">
      <c r="B63" s="795">
        <v>44960.420613425929</v>
      </c>
      <c r="C63" s="766">
        <v>854.08</v>
      </c>
      <c r="D63" s="492"/>
      <c r="E63" s="492"/>
      <c r="N63" s="517"/>
      <c r="O63" s="796">
        <v>44960</v>
      </c>
      <c r="P63" s="792">
        <v>0.43159722222222219</v>
      </c>
      <c r="Q63" s="794">
        <v>32.299999999999997</v>
      </c>
      <c r="R63" s="165" t="s">
        <v>21</v>
      </c>
      <c r="S63" s="794">
        <v>21.85</v>
      </c>
      <c r="T63" s="165" t="s">
        <v>56</v>
      </c>
      <c r="U63" s="196">
        <f t="shared" si="21"/>
        <v>10</v>
      </c>
      <c r="V63" s="168" t="str">
        <f t="shared" si="28"/>
        <v>-</v>
      </c>
      <c r="W63" s="168">
        <f t="shared" si="29"/>
        <v>21.85</v>
      </c>
      <c r="X63" s="168" t="str">
        <f t="shared" si="30"/>
        <v>-</v>
      </c>
      <c r="Y63" s="168" t="str">
        <f t="shared" si="31"/>
        <v>-</v>
      </c>
      <c r="AD63" s="608">
        <f t="shared" si="13"/>
        <v>44960.430555555555</v>
      </c>
      <c r="AE63" s="607">
        <f t="shared" si="14"/>
        <v>22.414999999999999</v>
      </c>
      <c r="AF63" s="196">
        <f t="shared" si="15"/>
        <v>10</v>
      </c>
      <c r="AG63" s="168" t="str">
        <f t="shared" si="8"/>
        <v>-</v>
      </c>
      <c r="AH63" s="168">
        <f t="shared" si="9"/>
        <v>22.414999999999999</v>
      </c>
      <c r="AI63" s="168" t="str">
        <f t="shared" si="10"/>
        <v>-</v>
      </c>
      <c r="AJ63" s="168" t="str">
        <f t="shared" si="11"/>
        <v>-</v>
      </c>
      <c r="AK63" s="198"/>
      <c r="AL63" s="837"/>
      <c r="AM63" s="790">
        <v>44960.431944444441</v>
      </c>
      <c r="AN63" s="789">
        <v>1</v>
      </c>
      <c r="AO63" s="789">
        <v>3</v>
      </c>
      <c r="AP63" s="789" t="s">
        <v>469</v>
      </c>
      <c r="AQ63" s="789">
        <v>120.990574</v>
      </c>
      <c r="AR63" s="789">
        <v>180422</v>
      </c>
      <c r="AS63" s="789">
        <v>138859</v>
      </c>
      <c r="AT63" s="789">
        <v>22.408999999999999</v>
      </c>
      <c r="AV63" s="788">
        <v>44960.431944444441</v>
      </c>
      <c r="AW63" s="787">
        <v>1</v>
      </c>
      <c r="AX63" s="786">
        <v>3</v>
      </c>
      <c r="AY63" s="786" t="s">
        <v>469</v>
      </c>
      <c r="AZ63" s="863">
        <v>128.69999999999999</v>
      </c>
      <c r="BB63" s="793" t="str">
        <f t="shared" si="0"/>
        <v>--</v>
      </c>
      <c r="BC63" s="791">
        <f t="shared" si="1"/>
        <v>120.990574</v>
      </c>
      <c r="BD63" s="814">
        <v>76</v>
      </c>
      <c r="BE63" s="793">
        <v>6</v>
      </c>
      <c r="BF63" s="819">
        <f t="shared" si="2"/>
        <v>325.699523</v>
      </c>
      <c r="BH63" s="793" t="str">
        <f t="shared" si="3"/>
        <v>--</v>
      </c>
      <c r="BI63" s="807">
        <f t="shared" si="4"/>
        <v>128.69999999999999</v>
      </c>
      <c r="BJ63" s="814">
        <v>76</v>
      </c>
      <c r="BK63" s="793">
        <v>6</v>
      </c>
      <c r="BL63" s="807">
        <f t="shared" si="5"/>
        <v>325.39999999999998</v>
      </c>
      <c r="BQ63" s="797"/>
      <c r="BR63" s="791"/>
      <c r="BS63" s="791"/>
      <c r="BT63" s="791"/>
      <c r="CA63" s="809"/>
      <c r="CB63" s="803"/>
      <c r="CC63" s="804"/>
      <c r="CD63" s="791"/>
      <c r="CE63" s="791"/>
    </row>
    <row r="64" spans="2:83" x14ac:dyDescent="0.25">
      <c r="B64" s="795">
        <v>44960.421655092592</v>
      </c>
      <c r="C64" s="766">
        <v>854.05</v>
      </c>
      <c r="D64" s="492"/>
      <c r="E64" s="492"/>
      <c r="N64" s="517"/>
      <c r="O64" s="796">
        <v>44960</v>
      </c>
      <c r="P64" s="792">
        <v>0.43229166666666669</v>
      </c>
      <c r="Q64" s="794">
        <v>32.1</v>
      </c>
      <c r="R64" s="165" t="s">
        <v>21</v>
      </c>
      <c r="S64" s="794">
        <v>21.85</v>
      </c>
      <c r="T64" s="165" t="s">
        <v>56</v>
      </c>
      <c r="U64" s="196">
        <f t="shared" si="21"/>
        <v>10</v>
      </c>
      <c r="V64" s="168" t="str">
        <f t="shared" si="28"/>
        <v>-</v>
      </c>
      <c r="W64" s="168">
        <f t="shared" si="29"/>
        <v>21.85</v>
      </c>
      <c r="X64" s="168" t="str">
        <f t="shared" si="30"/>
        <v>-</v>
      </c>
      <c r="Y64" s="168" t="str">
        <f t="shared" si="31"/>
        <v>-</v>
      </c>
      <c r="AD64" s="608">
        <f t="shared" si="13"/>
        <v>44960.430555555555</v>
      </c>
      <c r="AE64" s="607">
        <f t="shared" si="14"/>
        <v>22.413</v>
      </c>
      <c r="AF64" s="196">
        <f t="shared" si="15"/>
        <v>10</v>
      </c>
      <c r="AG64" s="168" t="str">
        <f t="shared" si="8"/>
        <v>-</v>
      </c>
      <c r="AH64" s="168">
        <f t="shared" si="9"/>
        <v>22.413</v>
      </c>
      <c r="AI64" s="168" t="str">
        <f t="shared" si="10"/>
        <v>-</v>
      </c>
      <c r="AJ64" s="168" t="str">
        <f t="shared" si="11"/>
        <v>-</v>
      </c>
      <c r="AK64" s="198"/>
      <c r="AL64" s="837"/>
      <c r="AM64" s="790">
        <v>44960.431944444441</v>
      </c>
      <c r="AN64" s="789">
        <v>1</v>
      </c>
      <c r="AO64" s="789">
        <v>3</v>
      </c>
      <c r="AP64" s="789" t="s">
        <v>469</v>
      </c>
      <c r="AQ64" s="789">
        <v>130.07185799999999</v>
      </c>
      <c r="AR64" s="789">
        <v>180925</v>
      </c>
      <c r="AS64" s="789">
        <v>138470</v>
      </c>
      <c r="AT64" s="789">
        <v>22.405000000000001</v>
      </c>
      <c r="AV64" s="788">
        <v>44960.431944444441</v>
      </c>
      <c r="AW64" s="787">
        <v>1</v>
      </c>
      <c r="AX64" s="786">
        <v>3</v>
      </c>
      <c r="AY64" s="786" t="s">
        <v>469</v>
      </c>
      <c r="AZ64" s="863">
        <v>129.9</v>
      </c>
      <c r="BB64" s="793" t="str">
        <f t="shared" si="0"/>
        <v>--</v>
      </c>
      <c r="BC64" s="791">
        <f t="shared" si="1"/>
        <v>130.07185799999999</v>
      </c>
      <c r="BD64" s="814">
        <v>77</v>
      </c>
      <c r="BE64" s="793">
        <v>7</v>
      </c>
      <c r="BF64" s="819">
        <f t="shared" si="2"/>
        <v>325.34045600000002</v>
      </c>
      <c r="BH64" s="793" t="str">
        <f t="shared" si="3"/>
        <v>--</v>
      </c>
      <c r="BI64" s="807">
        <f t="shared" si="4"/>
        <v>129.9</v>
      </c>
      <c r="BJ64" s="814">
        <v>77</v>
      </c>
      <c r="BK64" s="793">
        <v>7</v>
      </c>
      <c r="BL64" s="807">
        <f t="shared" si="5"/>
        <v>325.10000000000002</v>
      </c>
      <c r="BQ64" s="797"/>
      <c r="BR64" s="791"/>
      <c r="BS64" s="791"/>
      <c r="BT64" s="791"/>
      <c r="CA64" s="809"/>
      <c r="CB64" s="803"/>
      <c r="CC64" s="804"/>
      <c r="CD64" s="791"/>
      <c r="CE64" s="791"/>
    </row>
    <row r="65" spans="2:83" x14ac:dyDescent="0.25">
      <c r="B65" s="795">
        <v>44960.422696759262</v>
      </c>
      <c r="C65" s="766">
        <v>854.03</v>
      </c>
      <c r="D65" s="492"/>
      <c r="E65" s="492"/>
      <c r="N65" s="517"/>
      <c r="O65" s="796">
        <v>44960</v>
      </c>
      <c r="P65" s="792">
        <v>0.43298611111111113</v>
      </c>
      <c r="Q65" s="794">
        <v>32.1</v>
      </c>
      <c r="R65" s="165" t="s">
        <v>21</v>
      </c>
      <c r="S65" s="794">
        <v>21.9</v>
      </c>
      <c r="T65" s="165" t="s">
        <v>56</v>
      </c>
      <c r="U65" s="196">
        <f t="shared" si="21"/>
        <v>10</v>
      </c>
      <c r="V65" s="168" t="str">
        <f t="shared" si="28"/>
        <v>-</v>
      </c>
      <c r="W65" s="168">
        <f t="shared" si="29"/>
        <v>21.9</v>
      </c>
      <c r="X65" s="168" t="str">
        <f t="shared" si="30"/>
        <v>-</v>
      </c>
      <c r="Y65" s="168" t="str">
        <f t="shared" si="31"/>
        <v>-</v>
      </c>
      <c r="AD65" s="608">
        <f t="shared" si="13"/>
        <v>44960.431250000001</v>
      </c>
      <c r="AE65" s="607">
        <f t="shared" si="14"/>
        <v>22.413</v>
      </c>
      <c r="AF65" s="196">
        <f t="shared" si="15"/>
        <v>10</v>
      </c>
      <c r="AG65" s="168" t="str">
        <f t="shared" si="8"/>
        <v>-</v>
      </c>
      <c r="AH65" s="168">
        <f t="shared" si="9"/>
        <v>22.413</v>
      </c>
      <c r="AI65" s="168" t="str">
        <f t="shared" si="10"/>
        <v>-</v>
      </c>
      <c r="AJ65" s="168" t="str">
        <f t="shared" si="11"/>
        <v>-</v>
      </c>
      <c r="AK65" s="198"/>
      <c r="AL65" s="837"/>
      <c r="AM65" s="790">
        <v>44960.432638888888</v>
      </c>
      <c r="AN65" s="789">
        <v>1</v>
      </c>
      <c r="AO65" s="789">
        <v>3</v>
      </c>
      <c r="AP65" s="789" t="s">
        <v>469</v>
      </c>
      <c r="AQ65" s="789">
        <v>128.89346699999999</v>
      </c>
      <c r="AR65" s="789">
        <v>180427</v>
      </c>
      <c r="AS65" s="789">
        <v>138856</v>
      </c>
      <c r="AT65" s="789">
        <v>22.404</v>
      </c>
      <c r="AV65" s="788">
        <v>44960.432638888888</v>
      </c>
      <c r="AW65" s="787">
        <v>1</v>
      </c>
      <c r="AX65" s="786">
        <v>3</v>
      </c>
      <c r="AY65" s="786" t="s">
        <v>469</v>
      </c>
      <c r="AZ65" s="863">
        <v>127.9</v>
      </c>
      <c r="BB65" s="793" t="str">
        <f t="shared" si="0"/>
        <v>--</v>
      </c>
      <c r="BC65" s="791">
        <f t="shared" si="1"/>
        <v>128.89346699999999</v>
      </c>
      <c r="BD65" s="814">
        <v>78</v>
      </c>
      <c r="BE65" s="793">
        <v>8</v>
      </c>
      <c r="BF65" s="819">
        <f t="shared" si="2"/>
        <v>325.35657099999997</v>
      </c>
      <c r="BH65" s="793" t="str">
        <f t="shared" si="3"/>
        <v>--</v>
      </c>
      <c r="BI65" s="807">
        <f t="shared" si="4"/>
        <v>127.9</v>
      </c>
      <c r="BJ65" s="814">
        <v>78</v>
      </c>
      <c r="BK65" s="793">
        <v>8</v>
      </c>
      <c r="BL65" s="807">
        <f t="shared" si="5"/>
        <v>325.10000000000002</v>
      </c>
      <c r="BQ65" s="797"/>
      <c r="BR65" s="791"/>
      <c r="BS65" s="791"/>
      <c r="BT65" s="791"/>
      <c r="CA65" s="809"/>
      <c r="CB65" s="803"/>
      <c r="CC65" s="804"/>
      <c r="CD65" s="791"/>
      <c r="CE65" s="791"/>
    </row>
    <row r="66" spans="2:83" x14ac:dyDescent="0.25">
      <c r="B66" s="795">
        <v>44960.423738425925</v>
      </c>
      <c r="C66" s="766">
        <v>853.99</v>
      </c>
      <c r="D66" s="492"/>
      <c r="E66" s="492"/>
      <c r="N66" s="517"/>
      <c r="O66" s="796">
        <v>44960</v>
      </c>
      <c r="P66" s="792">
        <v>0.43368055555555557</v>
      </c>
      <c r="Q66" s="794">
        <v>32.6</v>
      </c>
      <c r="R66" s="165" t="s">
        <v>21</v>
      </c>
      <c r="S66" s="794">
        <v>21.85</v>
      </c>
      <c r="T66" s="165" t="s">
        <v>56</v>
      </c>
      <c r="U66" s="196">
        <f t="shared" si="21"/>
        <v>10</v>
      </c>
      <c r="V66" s="168" t="str">
        <f t="shared" si="28"/>
        <v>-</v>
      </c>
      <c r="W66" s="168">
        <f t="shared" si="29"/>
        <v>21.85</v>
      </c>
      <c r="X66" s="168" t="str">
        <f t="shared" si="30"/>
        <v>-</v>
      </c>
      <c r="Y66" s="168" t="str">
        <f t="shared" si="31"/>
        <v>-</v>
      </c>
      <c r="AD66" s="608">
        <f t="shared" si="13"/>
        <v>44960.431944444441</v>
      </c>
      <c r="AE66" s="607">
        <f t="shared" si="14"/>
        <v>22.408999999999999</v>
      </c>
      <c r="AF66" s="196">
        <f t="shared" si="15"/>
        <v>10</v>
      </c>
      <c r="AG66" s="168" t="str">
        <f t="shared" si="8"/>
        <v>-</v>
      </c>
      <c r="AH66" s="168">
        <f t="shared" si="9"/>
        <v>22.408999999999999</v>
      </c>
      <c r="AI66" s="168" t="str">
        <f t="shared" si="10"/>
        <v>-</v>
      </c>
      <c r="AJ66" s="168" t="str">
        <f t="shared" si="11"/>
        <v>-</v>
      </c>
      <c r="AK66" s="198"/>
      <c r="AL66" s="837"/>
      <c r="AM66" s="790">
        <v>44960.432638888888</v>
      </c>
      <c r="AN66" s="789">
        <v>1</v>
      </c>
      <c r="AO66" s="789">
        <v>3</v>
      </c>
      <c r="AP66" s="789" t="s">
        <v>469</v>
      </c>
      <c r="AQ66" s="789">
        <v>128.42105900000001</v>
      </c>
      <c r="AR66" s="789">
        <v>180925</v>
      </c>
      <c r="AS66" s="789">
        <v>138473</v>
      </c>
      <c r="AT66" s="789">
        <v>22.404</v>
      </c>
      <c r="AV66" s="788">
        <v>44960.432638888888</v>
      </c>
      <c r="AW66" s="787">
        <v>1</v>
      </c>
      <c r="AX66" s="786">
        <v>3</v>
      </c>
      <c r="AY66" s="786" t="s">
        <v>469</v>
      </c>
      <c r="AZ66" s="863">
        <v>127.4</v>
      </c>
      <c r="BB66" s="793" t="str">
        <f t="shared" si="0"/>
        <v>--</v>
      </c>
      <c r="BC66" s="791">
        <f t="shared" si="1"/>
        <v>128.42105900000001</v>
      </c>
      <c r="BD66" s="814">
        <v>81</v>
      </c>
      <c r="BE66" s="793">
        <v>1</v>
      </c>
      <c r="BF66" s="819">
        <f t="shared" si="2"/>
        <v>366.87834099999998</v>
      </c>
      <c r="BH66" s="793" t="str">
        <f t="shared" si="3"/>
        <v>--</v>
      </c>
      <c r="BI66" s="807">
        <f t="shared" si="4"/>
        <v>127.4</v>
      </c>
      <c r="BJ66" s="814">
        <v>81</v>
      </c>
      <c r="BK66" s="793">
        <v>1</v>
      </c>
      <c r="BL66" s="807">
        <f t="shared" si="5"/>
        <v>366.2</v>
      </c>
      <c r="BQ66" s="797"/>
      <c r="BR66" s="791"/>
      <c r="BS66" s="791"/>
      <c r="BT66" s="791"/>
      <c r="CA66" s="809"/>
      <c r="CB66" s="803"/>
      <c r="CC66" s="804"/>
      <c r="CD66" s="791"/>
      <c r="CE66" s="791"/>
    </row>
    <row r="67" spans="2:83" x14ac:dyDescent="0.25">
      <c r="B67" s="795">
        <v>44960.424780092595</v>
      </c>
      <c r="C67" s="766">
        <v>853.98</v>
      </c>
      <c r="D67" s="492"/>
      <c r="E67" s="492"/>
      <c r="N67" s="517"/>
      <c r="O67" s="796">
        <v>44960</v>
      </c>
      <c r="P67" s="792">
        <v>0.43437500000000001</v>
      </c>
      <c r="Q67" s="794">
        <v>32.299999999999997</v>
      </c>
      <c r="R67" s="165" t="s">
        <v>21</v>
      </c>
      <c r="S67" s="794">
        <v>21.85</v>
      </c>
      <c r="T67" s="165" t="s">
        <v>56</v>
      </c>
      <c r="U67" s="196">
        <f t="shared" si="21"/>
        <v>10</v>
      </c>
      <c r="V67" s="168" t="str">
        <f t="shared" si="28"/>
        <v>-</v>
      </c>
      <c r="W67" s="168">
        <f t="shared" si="29"/>
        <v>21.85</v>
      </c>
      <c r="X67" s="168" t="str">
        <f t="shared" si="30"/>
        <v>-</v>
      </c>
      <c r="Y67" s="168" t="str">
        <f t="shared" si="31"/>
        <v>-</v>
      </c>
      <c r="AD67" s="608">
        <f t="shared" si="13"/>
        <v>44960.431944444441</v>
      </c>
      <c r="AE67" s="607">
        <f t="shared" si="14"/>
        <v>22.405000000000001</v>
      </c>
      <c r="AF67" s="196">
        <f t="shared" si="15"/>
        <v>10</v>
      </c>
      <c r="AG67" s="168" t="str">
        <f t="shared" si="8"/>
        <v>-</v>
      </c>
      <c r="AH67" s="168">
        <f t="shared" si="9"/>
        <v>22.405000000000001</v>
      </c>
      <c r="AI67" s="168" t="str">
        <f t="shared" si="10"/>
        <v>-</v>
      </c>
      <c r="AJ67" s="168" t="str">
        <f t="shared" si="11"/>
        <v>-</v>
      </c>
      <c r="AK67" s="198"/>
      <c r="AL67" s="837"/>
      <c r="AM67" s="790">
        <v>44960.433333333334</v>
      </c>
      <c r="AN67" s="789">
        <v>1</v>
      </c>
      <c r="AO67" s="789">
        <v>3</v>
      </c>
      <c r="AP67" s="789" t="s">
        <v>469</v>
      </c>
      <c r="AQ67" s="789">
        <v>127.939306</v>
      </c>
      <c r="AR67" s="789">
        <v>180437</v>
      </c>
      <c r="AS67" s="789">
        <v>138861</v>
      </c>
      <c r="AT67" s="789">
        <v>22.404</v>
      </c>
      <c r="AV67" s="788">
        <v>44960.433333333334</v>
      </c>
      <c r="AW67" s="787">
        <v>1</v>
      </c>
      <c r="AX67" s="786">
        <v>3</v>
      </c>
      <c r="AY67" s="786" t="s">
        <v>469</v>
      </c>
      <c r="AZ67" s="863">
        <v>126.6</v>
      </c>
      <c r="BB67" s="793" t="str">
        <f t="shared" ref="BB67:BB130" si="32">IFERROR((AO67*10)+AP67, "--")</f>
        <v>--</v>
      </c>
      <c r="BC67" s="791">
        <f t="shared" ref="BC67:BC130" si="33">AQ67</f>
        <v>127.939306</v>
      </c>
      <c r="BD67" s="814">
        <v>82</v>
      </c>
      <c r="BE67" s="793">
        <v>2</v>
      </c>
      <c r="BF67" s="819">
        <f t="shared" ref="BF67:BF97" si="34">IFERROR(VLOOKUP(BD67, $BB$2:$BC$300, 2, FALSE), "---")</f>
        <v>366.41916900000001</v>
      </c>
      <c r="BH67" s="793" t="str">
        <f t="shared" ref="BH67:BH130" si="35">IFERROR((AX67*10)+AY67, "--")</f>
        <v>--</v>
      </c>
      <c r="BI67" s="807">
        <f t="shared" ref="BI67:BI130" si="36">AZ67</f>
        <v>126.6</v>
      </c>
      <c r="BJ67" s="814">
        <v>82</v>
      </c>
      <c r="BK67" s="793">
        <v>2</v>
      </c>
      <c r="BL67" s="807">
        <f t="shared" ref="BL67:BL97" si="37">IFERROR(VLOOKUP(BJ67, $BH$2:$BI$300, 2, FALSE), "---")</f>
        <v>365.9</v>
      </c>
      <c r="BQ67" s="797"/>
      <c r="BR67" s="791"/>
      <c r="BS67" s="791"/>
      <c r="BT67" s="791"/>
      <c r="CA67" s="809"/>
      <c r="CB67" s="803"/>
      <c r="CC67" s="804"/>
      <c r="CD67" s="791"/>
      <c r="CE67" s="791"/>
    </row>
    <row r="68" spans="2:83" x14ac:dyDescent="0.25">
      <c r="B68" s="795">
        <v>44960.425821759258</v>
      </c>
      <c r="C68" s="766">
        <v>853.95</v>
      </c>
      <c r="D68" s="492"/>
      <c r="E68" s="492"/>
      <c r="N68" s="517"/>
      <c r="O68" s="796">
        <v>44960</v>
      </c>
      <c r="P68" s="792">
        <v>0.43506944444444445</v>
      </c>
      <c r="Q68" s="794">
        <v>32.299999999999997</v>
      </c>
      <c r="R68" s="165" t="s">
        <v>21</v>
      </c>
      <c r="S68" s="794">
        <v>21.85</v>
      </c>
      <c r="T68" s="165" t="s">
        <v>56</v>
      </c>
      <c r="U68" s="196">
        <f t="shared" si="21"/>
        <v>10</v>
      </c>
      <c r="V68" s="168" t="str">
        <f t="shared" si="28"/>
        <v>-</v>
      </c>
      <c r="W68" s="168">
        <f t="shared" si="29"/>
        <v>21.85</v>
      </c>
      <c r="X68" s="168" t="str">
        <f t="shared" si="30"/>
        <v>-</v>
      </c>
      <c r="Y68" s="168" t="str">
        <f t="shared" si="31"/>
        <v>-</v>
      </c>
      <c r="AD68" s="608">
        <f t="shared" si="13"/>
        <v>44960.432638888888</v>
      </c>
      <c r="AE68" s="607">
        <f t="shared" si="14"/>
        <v>22.404</v>
      </c>
      <c r="AF68" s="196">
        <f t="shared" si="15"/>
        <v>10</v>
      </c>
      <c r="AG68" s="168" t="str">
        <f t="shared" si="8"/>
        <v>-</v>
      </c>
      <c r="AH68" s="168">
        <f t="shared" si="9"/>
        <v>22.404</v>
      </c>
      <c r="AI68" s="168" t="str">
        <f t="shared" si="10"/>
        <v>-</v>
      </c>
      <c r="AJ68" s="168" t="str">
        <f t="shared" si="11"/>
        <v>-</v>
      </c>
      <c r="AK68" s="198"/>
      <c r="AL68" s="837"/>
      <c r="AM68" s="790">
        <v>44960.433333333334</v>
      </c>
      <c r="AN68" s="789">
        <v>1</v>
      </c>
      <c r="AO68" s="789">
        <v>3</v>
      </c>
      <c r="AP68" s="789" t="s">
        <v>469</v>
      </c>
      <c r="AQ68" s="789">
        <v>128.013475</v>
      </c>
      <c r="AR68" s="789">
        <v>180975</v>
      </c>
      <c r="AS68" s="789">
        <v>138511</v>
      </c>
      <c r="AT68" s="789">
        <v>22.4</v>
      </c>
      <c r="AV68" s="788">
        <v>44960.433333333334</v>
      </c>
      <c r="AW68" s="787">
        <v>1</v>
      </c>
      <c r="AX68" s="786">
        <v>3</v>
      </c>
      <c r="AY68" s="786" t="s">
        <v>469</v>
      </c>
      <c r="AZ68" s="863">
        <v>127.4</v>
      </c>
      <c r="BB68" s="793" t="str">
        <f t="shared" si="32"/>
        <v>--</v>
      </c>
      <c r="BC68" s="791">
        <f t="shared" si="33"/>
        <v>128.013475</v>
      </c>
      <c r="BD68" s="814">
        <v>83</v>
      </c>
      <c r="BE68" s="793">
        <v>3</v>
      </c>
      <c r="BF68" s="819">
        <f t="shared" si="34"/>
        <v>366.09794599999998</v>
      </c>
      <c r="BH68" s="793" t="str">
        <f t="shared" si="35"/>
        <v>--</v>
      </c>
      <c r="BI68" s="807">
        <f t="shared" si="36"/>
        <v>127.4</v>
      </c>
      <c r="BJ68" s="814">
        <v>83</v>
      </c>
      <c r="BK68" s="793">
        <v>3</v>
      </c>
      <c r="BL68" s="807">
        <f t="shared" si="37"/>
        <v>365.8</v>
      </c>
      <c r="BQ68" s="797"/>
      <c r="BR68" s="791"/>
      <c r="BS68" s="791"/>
      <c r="BT68" s="791"/>
      <c r="CA68" s="809"/>
      <c r="CB68" s="803"/>
      <c r="CC68" s="804"/>
      <c r="CD68" s="791"/>
      <c r="CE68" s="791"/>
    </row>
    <row r="69" spans="2:83" x14ac:dyDescent="0.25">
      <c r="B69" s="795">
        <v>44960.426863425928</v>
      </c>
      <c r="C69" s="766">
        <v>853.93</v>
      </c>
      <c r="D69" s="492"/>
      <c r="E69" s="492"/>
      <c r="N69" s="517"/>
      <c r="O69" s="796">
        <v>44960</v>
      </c>
      <c r="P69" s="792">
        <v>0.4357638888888889</v>
      </c>
      <c r="Q69" s="794">
        <v>31.8</v>
      </c>
      <c r="R69" s="165" t="s">
        <v>21</v>
      </c>
      <c r="S69" s="794">
        <v>21.85</v>
      </c>
      <c r="T69" s="165" t="s">
        <v>56</v>
      </c>
      <c r="U69" s="196">
        <f t="shared" si="21"/>
        <v>10</v>
      </c>
      <c r="V69" s="168" t="str">
        <f t="shared" si="28"/>
        <v>-</v>
      </c>
      <c r="W69" s="168">
        <f t="shared" si="29"/>
        <v>21.85</v>
      </c>
      <c r="X69" s="168" t="str">
        <f t="shared" si="30"/>
        <v>-</v>
      </c>
      <c r="Y69" s="168" t="str">
        <f t="shared" si="31"/>
        <v>-</v>
      </c>
      <c r="AD69" s="608">
        <f t="shared" si="13"/>
        <v>44960.432638888888</v>
      </c>
      <c r="AE69" s="607">
        <f t="shared" si="14"/>
        <v>22.404</v>
      </c>
      <c r="AF69" s="196">
        <f t="shared" si="15"/>
        <v>10</v>
      </c>
      <c r="AG69" s="168" t="str">
        <f t="shared" ref="AG69:AG132" si="38">IF(AF69=$Q$3, AE69, "-")</f>
        <v>-</v>
      </c>
      <c r="AH69" s="168">
        <f t="shared" ref="AH69:AH132" si="39">IF(AF69=$R$3, AE69, "-")</f>
        <v>22.404</v>
      </c>
      <c r="AI69" s="168" t="str">
        <f t="shared" ref="AI69:AI132" si="40">IF(AF69=$S$3, AE69, "-")</f>
        <v>-</v>
      </c>
      <c r="AJ69" s="168" t="str">
        <f t="shared" ref="AJ69:AJ132" si="41">IF(AF69=$T$3, AE69, "-")</f>
        <v>-</v>
      </c>
      <c r="AK69" s="198"/>
      <c r="AL69" s="837"/>
      <c r="AM69" s="790">
        <v>44960.434027777781</v>
      </c>
      <c r="AN69" s="789">
        <v>1</v>
      </c>
      <c r="AO69" s="789">
        <v>3</v>
      </c>
      <c r="AP69" s="789" t="s">
        <v>469</v>
      </c>
      <c r="AQ69" s="789">
        <v>127.566873</v>
      </c>
      <c r="AR69" s="789">
        <v>180487</v>
      </c>
      <c r="AS69" s="789">
        <v>138897</v>
      </c>
      <c r="AT69" s="789">
        <v>22.391999999999999</v>
      </c>
      <c r="AV69" s="788">
        <v>44960.434027777781</v>
      </c>
      <c r="AW69" s="787">
        <v>1</v>
      </c>
      <c r="AX69" s="786">
        <v>3</v>
      </c>
      <c r="AY69" s="786" t="s">
        <v>469</v>
      </c>
      <c r="AZ69" s="863">
        <v>127</v>
      </c>
      <c r="BB69" s="793" t="str">
        <f t="shared" si="32"/>
        <v>--</v>
      </c>
      <c r="BC69" s="791">
        <f t="shared" si="33"/>
        <v>127.566873</v>
      </c>
      <c r="BD69" s="814">
        <v>84</v>
      </c>
      <c r="BE69" s="793">
        <v>4</v>
      </c>
      <c r="BF69" s="819">
        <f t="shared" si="34"/>
        <v>366.307095</v>
      </c>
      <c r="BH69" s="793" t="str">
        <f t="shared" si="35"/>
        <v>--</v>
      </c>
      <c r="BI69" s="807">
        <f t="shared" si="36"/>
        <v>127</v>
      </c>
      <c r="BJ69" s="814">
        <v>84</v>
      </c>
      <c r="BK69" s="793">
        <v>4</v>
      </c>
      <c r="BL69" s="807">
        <f t="shared" si="37"/>
        <v>365.9</v>
      </c>
      <c r="BQ69" s="797"/>
      <c r="BR69" s="791"/>
      <c r="BS69" s="791"/>
      <c r="BT69" s="791"/>
      <c r="CA69" s="809"/>
      <c r="CB69" s="803"/>
      <c r="CC69" s="804"/>
      <c r="CD69" s="791"/>
      <c r="CE69" s="791"/>
    </row>
    <row r="70" spans="2:83" x14ac:dyDescent="0.25">
      <c r="B70" s="795">
        <v>44960.427905092591</v>
      </c>
      <c r="C70" s="766">
        <v>853.75</v>
      </c>
      <c r="D70" s="492"/>
      <c r="E70" s="492"/>
      <c r="N70" s="517"/>
      <c r="O70" s="796">
        <v>44960</v>
      </c>
      <c r="P70" s="792">
        <v>0.43645833333333334</v>
      </c>
      <c r="Q70" s="794">
        <v>31.8</v>
      </c>
      <c r="R70" s="165" t="s">
        <v>21</v>
      </c>
      <c r="S70" s="794">
        <v>21.85</v>
      </c>
      <c r="T70" s="165" t="s">
        <v>56</v>
      </c>
      <c r="U70" s="196">
        <f t="shared" si="21"/>
        <v>10</v>
      </c>
      <c r="V70" s="168" t="str">
        <f t="shared" si="28"/>
        <v>-</v>
      </c>
      <c r="W70" s="168">
        <f t="shared" si="29"/>
        <v>21.85</v>
      </c>
      <c r="X70" s="168" t="str">
        <f t="shared" si="30"/>
        <v>-</v>
      </c>
      <c r="Y70" s="168" t="str">
        <f t="shared" si="31"/>
        <v>-</v>
      </c>
      <c r="AD70" s="608">
        <f t="shared" ref="AD70:AD133" si="42">IF(AM67="", "-", AM67)</f>
        <v>44960.433333333334</v>
      </c>
      <c r="AE70" s="607">
        <f t="shared" ref="AE70:AE133" si="43">IF(AT67="", "-", AT67)</f>
        <v>22.404</v>
      </c>
      <c r="AF70" s="196">
        <f t="shared" ref="AF70:AF133" si="44">IF(ISNUMBER(AE70), HOUR(AD70), "-")</f>
        <v>10</v>
      </c>
      <c r="AG70" s="168" t="str">
        <f t="shared" si="38"/>
        <v>-</v>
      </c>
      <c r="AH70" s="168">
        <f t="shared" si="39"/>
        <v>22.404</v>
      </c>
      <c r="AI70" s="168" t="str">
        <f t="shared" si="40"/>
        <v>-</v>
      </c>
      <c r="AJ70" s="168" t="str">
        <f t="shared" si="41"/>
        <v>-</v>
      </c>
      <c r="AK70" s="198"/>
      <c r="AL70" s="837"/>
      <c r="AM70" s="790">
        <v>44960.43472222222</v>
      </c>
      <c r="AN70" s="789">
        <v>1</v>
      </c>
      <c r="AO70" s="789">
        <v>3</v>
      </c>
      <c r="AP70" s="789">
        <v>0</v>
      </c>
      <c r="AQ70" s="789">
        <v>127.430789</v>
      </c>
      <c r="AR70" s="789">
        <v>180958</v>
      </c>
      <c r="AS70" s="789">
        <v>138499</v>
      </c>
      <c r="AT70" s="789">
        <v>22.382999999999999</v>
      </c>
      <c r="AV70" s="788">
        <v>44960.43472222222</v>
      </c>
      <c r="AW70" s="787">
        <v>1</v>
      </c>
      <c r="AX70" s="786">
        <v>3</v>
      </c>
      <c r="AY70" s="786">
        <v>0</v>
      </c>
      <c r="AZ70" s="863">
        <v>127</v>
      </c>
      <c r="BB70" s="793">
        <f t="shared" si="32"/>
        <v>30</v>
      </c>
      <c r="BC70" s="791">
        <f t="shared" si="33"/>
        <v>127.430789</v>
      </c>
      <c r="BD70" s="814">
        <v>85</v>
      </c>
      <c r="BE70" s="793">
        <v>5</v>
      </c>
      <c r="BF70" s="819">
        <f t="shared" si="34"/>
        <v>366.173722</v>
      </c>
      <c r="BH70" s="793">
        <f t="shared" si="35"/>
        <v>30</v>
      </c>
      <c r="BI70" s="807">
        <f t="shared" si="36"/>
        <v>127</v>
      </c>
      <c r="BJ70" s="814">
        <v>85</v>
      </c>
      <c r="BK70" s="793">
        <v>5</v>
      </c>
      <c r="BL70" s="807">
        <f t="shared" si="37"/>
        <v>365.5</v>
      </c>
      <c r="BQ70" s="797"/>
      <c r="BR70" s="791"/>
      <c r="BS70" s="791"/>
      <c r="BT70" s="791"/>
      <c r="CA70" s="809"/>
      <c r="CB70" s="803"/>
      <c r="CC70" s="804"/>
      <c r="CD70" s="791"/>
      <c r="CE70" s="791"/>
    </row>
    <row r="71" spans="2:83" x14ac:dyDescent="0.25">
      <c r="B71" s="795">
        <v>44960.428946759261</v>
      </c>
      <c r="C71" s="766">
        <v>853.78</v>
      </c>
      <c r="D71" s="492"/>
      <c r="E71" s="492"/>
      <c r="N71" s="517"/>
      <c r="O71" s="796">
        <v>44960</v>
      </c>
      <c r="P71" s="792">
        <v>0.43715277777777778</v>
      </c>
      <c r="Q71" s="794">
        <v>32.1</v>
      </c>
      <c r="R71" s="165" t="s">
        <v>21</v>
      </c>
      <c r="S71" s="794">
        <v>21.9</v>
      </c>
      <c r="T71" s="165" t="s">
        <v>56</v>
      </c>
      <c r="U71" s="196">
        <f t="shared" si="21"/>
        <v>10</v>
      </c>
      <c r="V71" s="168" t="str">
        <f t="shared" si="28"/>
        <v>-</v>
      </c>
      <c r="W71" s="168">
        <f t="shared" si="29"/>
        <v>21.9</v>
      </c>
      <c r="X71" s="168" t="str">
        <f t="shared" si="30"/>
        <v>-</v>
      </c>
      <c r="Y71" s="168" t="str">
        <f t="shared" si="31"/>
        <v>-</v>
      </c>
      <c r="AD71" s="608">
        <f t="shared" si="42"/>
        <v>44960.433333333334</v>
      </c>
      <c r="AE71" s="607">
        <f t="shared" si="43"/>
        <v>22.4</v>
      </c>
      <c r="AF71" s="196">
        <f t="shared" si="44"/>
        <v>10</v>
      </c>
      <c r="AG71" s="168" t="str">
        <f t="shared" si="38"/>
        <v>-</v>
      </c>
      <c r="AH71" s="168">
        <f t="shared" si="39"/>
        <v>22.4</v>
      </c>
      <c r="AI71" s="168" t="str">
        <f t="shared" si="40"/>
        <v>-</v>
      </c>
      <c r="AJ71" s="168" t="str">
        <f t="shared" si="41"/>
        <v>-</v>
      </c>
      <c r="AK71" s="198"/>
      <c r="AL71" s="837"/>
      <c r="AM71" s="790">
        <v>44960.43472222222</v>
      </c>
      <c r="AN71" s="789">
        <v>1</v>
      </c>
      <c r="AO71" s="789">
        <v>3</v>
      </c>
      <c r="AP71" s="789">
        <v>1</v>
      </c>
      <c r="AQ71" s="789">
        <v>127.266829</v>
      </c>
      <c r="AR71" s="789">
        <v>180462</v>
      </c>
      <c r="AS71" s="789">
        <v>138877</v>
      </c>
      <c r="AT71" s="789">
        <v>22.379000000000001</v>
      </c>
      <c r="AV71" s="788">
        <v>44960.43472222222</v>
      </c>
      <c r="AW71" s="787">
        <v>1</v>
      </c>
      <c r="AX71" s="786">
        <v>3</v>
      </c>
      <c r="AY71" s="786">
        <v>1</v>
      </c>
      <c r="AZ71" s="863">
        <v>126.7</v>
      </c>
      <c r="BB71" s="793">
        <f t="shared" si="32"/>
        <v>31</v>
      </c>
      <c r="BC71" s="791">
        <f t="shared" si="33"/>
        <v>127.266829</v>
      </c>
      <c r="BD71" s="814">
        <v>86</v>
      </c>
      <c r="BE71" s="793">
        <v>6</v>
      </c>
      <c r="BF71" s="819">
        <f t="shared" si="34"/>
        <v>366.18450000000001</v>
      </c>
      <c r="BH71" s="793">
        <f t="shared" si="35"/>
        <v>31</v>
      </c>
      <c r="BI71" s="807">
        <f t="shared" si="36"/>
        <v>126.7</v>
      </c>
      <c r="BJ71" s="814">
        <v>86</v>
      </c>
      <c r="BK71" s="793">
        <v>6</v>
      </c>
      <c r="BL71" s="807">
        <f t="shared" si="37"/>
        <v>365.5</v>
      </c>
      <c r="BQ71" s="797"/>
      <c r="BR71" s="791"/>
      <c r="BS71" s="791"/>
      <c r="BT71" s="791"/>
      <c r="CA71" s="809"/>
      <c r="CB71" s="803"/>
      <c r="CC71" s="804"/>
      <c r="CD71" s="791"/>
      <c r="CE71" s="791"/>
    </row>
    <row r="72" spans="2:83" x14ac:dyDescent="0.25">
      <c r="B72" s="795">
        <v>44960.429988425924</v>
      </c>
      <c r="C72" s="766">
        <v>853.88</v>
      </c>
      <c r="D72" s="492"/>
      <c r="E72" s="492"/>
      <c r="N72" s="517"/>
      <c r="O72" s="796">
        <v>44960</v>
      </c>
      <c r="P72" s="792">
        <v>0.43784722222222222</v>
      </c>
      <c r="Q72" s="794">
        <v>31.9</v>
      </c>
      <c r="R72" s="165" t="s">
        <v>21</v>
      </c>
      <c r="S72" s="794">
        <v>21.9</v>
      </c>
      <c r="T72" s="165" t="s">
        <v>56</v>
      </c>
      <c r="U72" s="196">
        <f t="shared" si="21"/>
        <v>10</v>
      </c>
      <c r="V72" s="168" t="str">
        <f t="shared" si="28"/>
        <v>-</v>
      </c>
      <c r="W72" s="168">
        <f t="shared" si="29"/>
        <v>21.9</v>
      </c>
      <c r="X72" s="168" t="str">
        <f t="shared" si="30"/>
        <v>-</v>
      </c>
      <c r="Y72" s="168" t="str">
        <f t="shared" si="31"/>
        <v>-</v>
      </c>
      <c r="AD72" s="608">
        <f t="shared" si="42"/>
        <v>44960.434027777781</v>
      </c>
      <c r="AE72" s="607">
        <f t="shared" si="43"/>
        <v>22.391999999999999</v>
      </c>
      <c r="AF72" s="196">
        <f t="shared" si="44"/>
        <v>10</v>
      </c>
      <c r="AG72" s="168" t="str">
        <f t="shared" si="38"/>
        <v>-</v>
      </c>
      <c r="AH72" s="168">
        <f t="shared" si="39"/>
        <v>22.391999999999999</v>
      </c>
      <c r="AI72" s="168" t="str">
        <f t="shared" si="40"/>
        <v>-</v>
      </c>
      <c r="AJ72" s="168" t="str">
        <f t="shared" si="41"/>
        <v>-</v>
      </c>
      <c r="AK72" s="198"/>
      <c r="AL72" s="837"/>
      <c r="AM72" s="790">
        <v>44960.435416666667</v>
      </c>
      <c r="AN72" s="789">
        <v>1</v>
      </c>
      <c r="AO72" s="789">
        <v>3</v>
      </c>
      <c r="AP72" s="789">
        <v>2</v>
      </c>
      <c r="AQ72" s="789">
        <v>127.297798</v>
      </c>
      <c r="AR72" s="789">
        <v>180958</v>
      </c>
      <c r="AS72" s="789">
        <v>138499</v>
      </c>
      <c r="AT72" s="789">
        <v>22.378</v>
      </c>
      <c r="AV72" s="788">
        <v>44960.435416666667</v>
      </c>
      <c r="AW72" s="787">
        <v>1</v>
      </c>
      <c r="AX72" s="786">
        <v>3</v>
      </c>
      <c r="AY72" s="786">
        <v>2</v>
      </c>
      <c r="AZ72" s="863">
        <v>126.7</v>
      </c>
      <c r="BB72" s="793">
        <f t="shared" si="32"/>
        <v>32</v>
      </c>
      <c r="BC72" s="791">
        <f t="shared" si="33"/>
        <v>127.297798</v>
      </c>
      <c r="BD72" s="814">
        <v>87</v>
      </c>
      <c r="BE72" s="793">
        <v>7</v>
      </c>
      <c r="BF72" s="819">
        <f t="shared" si="34"/>
        <v>365.84494699999999</v>
      </c>
      <c r="BH72" s="793">
        <f t="shared" si="35"/>
        <v>32</v>
      </c>
      <c r="BI72" s="807">
        <f t="shared" si="36"/>
        <v>126.7</v>
      </c>
      <c r="BJ72" s="814">
        <v>87</v>
      </c>
      <c r="BK72" s="793">
        <v>7</v>
      </c>
      <c r="BL72" s="807">
        <f t="shared" si="37"/>
        <v>365.2</v>
      </c>
      <c r="BQ72" s="797"/>
      <c r="BR72" s="791"/>
      <c r="BS72" s="791"/>
      <c r="BT72" s="791"/>
      <c r="CA72" s="809"/>
      <c r="CB72" s="803"/>
      <c r="CC72" s="804"/>
      <c r="CD72" s="791"/>
      <c r="CE72" s="791"/>
    </row>
    <row r="73" spans="2:83" x14ac:dyDescent="0.25">
      <c r="B73" s="795">
        <v>44960.431030092594</v>
      </c>
      <c r="C73" s="766">
        <v>853.85</v>
      </c>
      <c r="D73" s="492"/>
      <c r="E73" s="492"/>
      <c r="N73" s="517"/>
      <c r="O73" s="796">
        <v>44960</v>
      </c>
      <c r="P73" s="792">
        <v>0.43854166666666666</v>
      </c>
      <c r="Q73" s="794">
        <v>32</v>
      </c>
      <c r="R73" s="165" t="s">
        <v>21</v>
      </c>
      <c r="S73" s="794">
        <v>21.85</v>
      </c>
      <c r="T73" s="165" t="s">
        <v>56</v>
      </c>
      <c r="U73" s="196">
        <f t="shared" si="21"/>
        <v>10</v>
      </c>
      <c r="V73" s="168" t="str">
        <f t="shared" si="28"/>
        <v>-</v>
      </c>
      <c r="W73" s="168">
        <f t="shared" si="29"/>
        <v>21.85</v>
      </c>
      <c r="X73" s="168" t="str">
        <f t="shared" si="30"/>
        <v>-</v>
      </c>
      <c r="Y73" s="168" t="str">
        <f t="shared" si="31"/>
        <v>-</v>
      </c>
      <c r="AD73" s="608">
        <f t="shared" si="42"/>
        <v>44960.43472222222</v>
      </c>
      <c r="AE73" s="607">
        <f t="shared" si="43"/>
        <v>22.382999999999999</v>
      </c>
      <c r="AF73" s="196">
        <f t="shared" si="44"/>
        <v>10</v>
      </c>
      <c r="AG73" s="168" t="str">
        <f t="shared" si="38"/>
        <v>-</v>
      </c>
      <c r="AH73" s="168">
        <f t="shared" si="39"/>
        <v>22.382999999999999</v>
      </c>
      <c r="AI73" s="168" t="str">
        <f t="shared" si="40"/>
        <v>-</v>
      </c>
      <c r="AJ73" s="168" t="str">
        <f t="shared" si="41"/>
        <v>-</v>
      </c>
      <c r="AK73" s="198"/>
      <c r="AL73" s="837"/>
      <c r="AM73" s="790">
        <v>44960.435416666667</v>
      </c>
      <c r="AN73" s="789">
        <v>1</v>
      </c>
      <c r="AO73" s="789">
        <v>3</v>
      </c>
      <c r="AP73" s="789">
        <v>3</v>
      </c>
      <c r="AQ73" s="789">
        <v>127.375302</v>
      </c>
      <c r="AR73" s="789">
        <v>180456</v>
      </c>
      <c r="AS73" s="789">
        <v>138873</v>
      </c>
      <c r="AT73" s="789">
        <v>22.376999999999999</v>
      </c>
      <c r="AV73" s="788">
        <v>44960.435416666667</v>
      </c>
      <c r="AW73" s="787">
        <v>1</v>
      </c>
      <c r="AX73" s="786">
        <v>3</v>
      </c>
      <c r="AY73" s="786">
        <v>3</v>
      </c>
      <c r="AZ73" s="863">
        <v>126.7</v>
      </c>
      <c r="BB73" s="793">
        <f t="shared" si="32"/>
        <v>33</v>
      </c>
      <c r="BC73" s="791">
        <f t="shared" si="33"/>
        <v>127.375302</v>
      </c>
      <c r="BD73" s="814">
        <v>88</v>
      </c>
      <c r="BE73" s="793">
        <v>8</v>
      </c>
      <c r="BF73" s="819">
        <f t="shared" si="34"/>
        <v>365.69457299999999</v>
      </c>
      <c r="BH73" s="793">
        <f t="shared" si="35"/>
        <v>33</v>
      </c>
      <c r="BI73" s="807">
        <f t="shared" si="36"/>
        <v>126.7</v>
      </c>
      <c r="BJ73" s="814">
        <v>88</v>
      </c>
      <c r="BK73" s="793">
        <v>8</v>
      </c>
      <c r="BL73" s="807">
        <f t="shared" si="37"/>
        <v>365.5</v>
      </c>
      <c r="BQ73" s="797"/>
      <c r="BR73" s="791"/>
      <c r="BS73" s="791"/>
      <c r="BT73" s="791"/>
      <c r="CA73" s="809"/>
      <c r="CB73" s="803"/>
      <c r="CC73" s="804"/>
      <c r="CD73" s="791"/>
      <c r="CE73" s="791"/>
    </row>
    <row r="74" spans="2:83" x14ac:dyDescent="0.25">
      <c r="B74" s="795">
        <v>44960.432071759256</v>
      </c>
      <c r="C74" s="766">
        <v>853.86</v>
      </c>
      <c r="D74" s="492"/>
      <c r="E74" s="492"/>
      <c r="N74" s="517"/>
      <c r="O74" s="796">
        <v>44960</v>
      </c>
      <c r="P74" s="792">
        <v>0.4392361111111111</v>
      </c>
      <c r="Q74" s="794">
        <v>32</v>
      </c>
      <c r="R74" s="165" t="s">
        <v>21</v>
      </c>
      <c r="S74" s="794">
        <v>21.9</v>
      </c>
      <c r="T74" s="165" t="s">
        <v>56</v>
      </c>
      <c r="U74" s="196">
        <f t="shared" si="21"/>
        <v>10</v>
      </c>
      <c r="V74" s="168" t="str">
        <f t="shared" si="28"/>
        <v>-</v>
      </c>
      <c r="W74" s="168">
        <f t="shared" si="29"/>
        <v>21.9</v>
      </c>
      <c r="X74" s="168" t="str">
        <f t="shared" si="30"/>
        <v>-</v>
      </c>
      <c r="Y74" s="168" t="str">
        <f t="shared" si="31"/>
        <v>-</v>
      </c>
      <c r="AD74" s="608">
        <f t="shared" si="42"/>
        <v>44960.43472222222</v>
      </c>
      <c r="AE74" s="607">
        <f t="shared" si="43"/>
        <v>22.379000000000001</v>
      </c>
      <c r="AF74" s="196">
        <f t="shared" si="44"/>
        <v>10</v>
      </c>
      <c r="AG74" s="168" t="str">
        <f t="shared" si="38"/>
        <v>-</v>
      </c>
      <c r="AH74" s="168">
        <f t="shared" si="39"/>
        <v>22.379000000000001</v>
      </c>
      <c r="AI74" s="168" t="str">
        <f t="shared" si="40"/>
        <v>-</v>
      </c>
      <c r="AJ74" s="168" t="str">
        <f t="shared" si="41"/>
        <v>-</v>
      </c>
      <c r="AK74" s="198"/>
      <c r="AL74" s="837"/>
      <c r="AM74" s="790">
        <v>44960.436111111114</v>
      </c>
      <c r="AN74" s="789">
        <v>1</v>
      </c>
      <c r="AO74" s="789">
        <v>3</v>
      </c>
      <c r="AP74" s="789">
        <v>4</v>
      </c>
      <c r="AQ74" s="789">
        <v>127.37291999999999</v>
      </c>
      <c r="AR74" s="789">
        <v>180946</v>
      </c>
      <c r="AS74" s="789">
        <v>138490</v>
      </c>
      <c r="AT74" s="789">
        <v>22.376999999999999</v>
      </c>
      <c r="AV74" s="788">
        <v>44960.436111111114</v>
      </c>
      <c r="AW74" s="787">
        <v>1</v>
      </c>
      <c r="AX74" s="786">
        <v>3</v>
      </c>
      <c r="AY74" s="786">
        <v>4</v>
      </c>
      <c r="AZ74" s="863">
        <v>126.8</v>
      </c>
      <c r="BB74" s="793">
        <f t="shared" si="32"/>
        <v>34</v>
      </c>
      <c r="BC74" s="791">
        <f t="shared" si="33"/>
        <v>127.37291999999999</v>
      </c>
      <c r="BD74" s="814">
        <v>91</v>
      </c>
      <c r="BE74" s="793">
        <v>1</v>
      </c>
      <c r="BF74" s="819">
        <f t="shared" si="34"/>
        <v>407.51683800000001</v>
      </c>
      <c r="BH74" s="793">
        <f t="shared" si="35"/>
        <v>34</v>
      </c>
      <c r="BI74" s="807">
        <f t="shared" si="36"/>
        <v>126.8</v>
      </c>
      <c r="BJ74" s="814">
        <v>91</v>
      </c>
      <c r="BK74" s="793">
        <v>1</v>
      </c>
      <c r="BL74" s="807">
        <f t="shared" si="37"/>
        <v>407.2</v>
      </c>
      <c r="BQ74" s="797"/>
      <c r="BR74" s="791"/>
      <c r="BS74" s="791"/>
      <c r="BT74" s="791"/>
      <c r="CA74" s="809"/>
      <c r="CB74" s="803"/>
      <c r="CC74" s="804"/>
      <c r="CD74" s="791"/>
      <c r="CE74" s="791"/>
    </row>
    <row r="75" spans="2:83" x14ac:dyDescent="0.25">
      <c r="B75" s="795">
        <v>44960.433113425926</v>
      </c>
      <c r="C75" s="766">
        <v>853.85</v>
      </c>
      <c r="D75" s="492"/>
      <c r="E75" s="492"/>
      <c r="N75" s="517"/>
      <c r="O75" s="796">
        <v>44960</v>
      </c>
      <c r="P75" s="792">
        <v>0.43993055555555555</v>
      </c>
      <c r="Q75" s="794">
        <v>31.9</v>
      </c>
      <c r="R75" s="165" t="s">
        <v>21</v>
      </c>
      <c r="S75" s="794">
        <v>21.85</v>
      </c>
      <c r="T75" s="165" t="s">
        <v>56</v>
      </c>
      <c r="U75" s="196">
        <f t="shared" si="21"/>
        <v>10</v>
      </c>
      <c r="V75" s="168" t="str">
        <f t="shared" si="28"/>
        <v>-</v>
      </c>
      <c r="W75" s="168">
        <f t="shared" si="29"/>
        <v>21.85</v>
      </c>
      <c r="X75" s="168" t="str">
        <f t="shared" si="30"/>
        <v>-</v>
      </c>
      <c r="Y75" s="168" t="str">
        <f t="shared" si="31"/>
        <v>-</v>
      </c>
      <c r="AD75" s="608">
        <f t="shared" si="42"/>
        <v>44960.435416666667</v>
      </c>
      <c r="AE75" s="607">
        <f t="shared" si="43"/>
        <v>22.378</v>
      </c>
      <c r="AF75" s="196">
        <f t="shared" si="44"/>
        <v>10</v>
      </c>
      <c r="AG75" s="168" t="str">
        <f t="shared" si="38"/>
        <v>-</v>
      </c>
      <c r="AH75" s="168">
        <f t="shared" si="39"/>
        <v>22.378</v>
      </c>
      <c r="AI75" s="168" t="str">
        <f t="shared" si="40"/>
        <v>-</v>
      </c>
      <c r="AJ75" s="168" t="str">
        <f t="shared" si="41"/>
        <v>-</v>
      </c>
      <c r="AK75" s="198"/>
      <c r="AL75" s="837"/>
      <c r="AM75" s="790">
        <v>44960.436805555553</v>
      </c>
      <c r="AN75" s="789">
        <v>1</v>
      </c>
      <c r="AO75" s="789">
        <v>3</v>
      </c>
      <c r="AP75" s="789">
        <v>5</v>
      </c>
      <c r="AQ75" s="789">
        <v>127.34375</v>
      </c>
      <c r="AR75" s="789">
        <v>180443</v>
      </c>
      <c r="AS75" s="789">
        <v>138863</v>
      </c>
      <c r="AT75" s="789">
        <v>22.373999999999999</v>
      </c>
      <c r="AV75" s="788">
        <v>44960.436805555553</v>
      </c>
      <c r="AW75" s="787">
        <v>1</v>
      </c>
      <c r="AX75" s="786">
        <v>3</v>
      </c>
      <c r="AY75" s="786">
        <v>5</v>
      </c>
      <c r="AZ75" s="863">
        <v>126.7</v>
      </c>
      <c r="BB75" s="793">
        <f t="shared" si="32"/>
        <v>35</v>
      </c>
      <c r="BC75" s="791">
        <f t="shared" si="33"/>
        <v>127.34375</v>
      </c>
      <c r="BD75" s="814">
        <v>92</v>
      </c>
      <c r="BE75" s="793">
        <v>2</v>
      </c>
      <c r="BF75" s="819">
        <f t="shared" si="34"/>
        <v>407.590416</v>
      </c>
      <c r="BH75" s="793">
        <f t="shared" si="35"/>
        <v>35</v>
      </c>
      <c r="BI75" s="807">
        <f t="shared" si="36"/>
        <v>126.7</v>
      </c>
      <c r="BJ75" s="814">
        <v>92</v>
      </c>
      <c r="BK75" s="793">
        <v>2</v>
      </c>
      <c r="BL75" s="807">
        <f t="shared" si="37"/>
        <v>406.8</v>
      </c>
      <c r="BQ75" s="797"/>
      <c r="BR75" s="791"/>
      <c r="BS75" s="791"/>
      <c r="BT75" s="791"/>
      <c r="CA75" s="809"/>
      <c r="CB75" s="803"/>
      <c r="CC75" s="804"/>
      <c r="CD75" s="791"/>
      <c r="CE75" s="791"/>
    </row>
    <row r="76" spans="2:83" x14ac:dyDescent="0.25">
      <c r="B76" s="795">
        <v>44960.434155092589</v>
      </c>
      <c r="C76" s="766">
        <v>853.83</v>
      </c>
      <c r="D76" s="492"/>
      <c r="E76" s="492"/>
      <c r="N76" s="517"/>
      <c r="O76" s="796">
        <v>44960</v>
      </c>
      <c r="P76" s="792">
        <v>0.44062499999999999</v>
      </c>
      <c r="Q76" s="794">
        <v>31.9</v>
      </c>
      <c r="R76" s="165" t="s">
        <v>21</v>
      </c>
      <c r="S76" s="794">
        <v>21.85</v>
      </c>
      <c r="T76" s="165" t="s">
        <v>56</v>
      </c>
      <c r="U76" s="196">
        <f t="shared" si="21"/>
        <v>10</v>
      </c>
      <c r="V76" s="168" t="str">
        <f t="shared" si="28"/>
        <v>-</v>
      </c>
      <c r="W76" s="168">
        <f t="shared" si="29"/>
        <v>21.85</v>
      </c>
      <c r="X76" s="168" t="str">
        <f t="shared" si="30"/>
        <v>-</v>
      </c>
      <c r="Y76" s="168" t="str">
        <f t="shared" si="31"/>
        <v>-</v>
      </c>
      <c r="AA76" s="567"/>
      <c r="AB76" s="567"/>
      <c r="AD76" s="608">
        <f t="shared" si="42"/>
        <v>44960.435416666667</v>
      </c>
      <c r="AE76" s="607">
        <f t="shared" si="43"/>
        <v>22.376999999999999</v>
      </c>
      <c r="AF76" s="196">
        <f t="shared" si="44"/>
        <v>10</v>
      </c>
      <c r="AG76" s="168" t="str">
        <f t="shared" si="38"/>
        <v>-</v>
      </c>
      <c r="AH76" s="168">
        <f t="shared" si="39"/>
        <v>22.376999999999999</v>
      </c>
      <c r="AI76" s="168" t="str">
        <f t="shared" si="40"/>
        <v>-</v>
      </c>
      <c r="AJ76" s="168" t="str">
        <f t="shared" si="41"/>
        <v>-</v>
      </c>
      <c r="AK76" s="198"/>
      <c r="AL76" s="837"/>
      <c r="AM76" s="790">
        <v>44960.436805555553</v>
      </c>
      <c r="AN76" s="789">
        <v>1</v>
      </c>
      <c r="AO76" s="789">
        <v>3</v>
      </c>
      <c r="AP76" s="789">
        <v>6</v>
      </c>
      <c r="AQ76" s="789">
        <v>127.251103</v>
      </c>
      <c r="AR76" s="789">
        <v>180932</v>
      </c>
      <c r="AS76" s="789">
        <v>138480</v>
      </c>
      <c r="AT76" s="789">
        <v>22.367999999999999</v>
      </c>
      <c r="AV76" s="788">
        <v>44960.436805555553</v>
      </c>
      <c r="AW76" s="787">
        <v>1</v>
      </c>
      <c r="AX76" s="786">
        <v>3</v>
      </c>
      <c r="AY76" s="786">
        <v>6</v>
      </c>
      <c r="AZ76" s="863">
        <v>126.7</v>
      </c>
      <c r="BB76" s="793">
        <f t="shared" si="32"/>
        <v>36</v>
      </c>
      <c r="BC76" s="791">
        <f t="shared" si="33"/>
        <v>127.251103</v>
      </c>
      <c r="BD76" s="814">
        <v>93</v>
      </c>
      <c r="BE76" s="793">
        <v>3</v>
      </c>
      <c r="BF76" s="819">
        <f t="shared" si="34"/>
        <v>407.24073499999997</v>
      </c>
      <c r="BH76" s="793">
        <f t="shared" si="35"/>
        <v>36</v>
      </c>
      <c r="BI76" s="807">
        <f t="shared" si="36"/>
        <v>126.7</v>
      </c>
      <c r="BJ76" s="814">
        <v>93</v>
      </c>
      <c r="BK76" s="793">
        <v>3</v>
      </c>
      <c r="BL76" s="807">
        <f t="shared" si="37"/>
        <v>407.6</v>
      </c>
      <c r="BQ76" s="797"/>
      <c r="BR76" s="791"/>
      <c r="BS76" s="791"/>
      <c r="BT76" s="791"/>
      <c r="CA76" s="809"/>
      <c r="CB76" s="803"/>
      <c r="CC76" s="804"/>
      <c r="CD76" s="791"/>
      <c r="CE76" s="791"/>
    </row>
    <row r="77" spans="2:83" x14ac:dyDescent="0.25">
      <c r="B77" s="795">
        <v>44960.435196759259</v>
      </c>
      <c r="C77" s="766">
        <v>853.8</v>
      </c>
      <c r="D77" s="492"/>
      <c r="E77" s="492"/>
      <c r="N77" s="517"/>
      <c r="O77" s="796">
        <v>44960</v>
      </c>
      <c r="P77" s="792">
        <v>0.44131944444444443</v>
      </c>
      <c r="Q77" s="794">
        <v>32.1</v>
      </c>
      <c r="R77" s="165" t="s">
        <v>21</v>
      </c>
      <c r="S77" s="794">
        <v>21.85</v>
      </c>
      <c r="T77" s="165" t="s">
        <v>56</v>
      </c>
      <c r="U77" s="196">
        <f t="shared" si="21"/>
        <v>10</v>
      </c>
      <c r="V77" s="168" t="str">
        <f t="shared" si="28"/>
        <v>-</v>
      </c>
      <c r="W77" s="168">
        <f t="shared" si="29"/>
        <v>21.85</v>
      </c>
      <c r="X77" s="168" t="str">
        <f t="shared" si="30"/>
        <v>-</v>
      </c>
      <c r="Y77" s="168" t="str">
        <f t="shared" si="31"/>
        <v>-</v>
      </c>
      <c r="AA77" s="567"/>
      <c r="AB77" s="567"/>
      <c r="AD77" s="608">
        <f t="shared" si="42"/>
        <v>44960.436111111114</v>
      </c>
      <c r="AE77" s="607">
        <f t="shared" si="43"/>
        <v>22.376999999999999</v>
      </c>
      <c r="AF77" s="196">
        <f t="shared" si="44"/>
        <v>10</v>
      </c>
      <c r="AG77" s="168" t="str">
        <f t="shared" si="38"/>
        <v>-</v>
      </c>
      <c r="AH77" s="168">
        <f t="shared" si="39"/>
        <v>22.376999999999999</v>
      </c>
      <c r="AI77" s="168" t="str">
        <f t="shared" si="40"/>
        <v>-</v>
      </c>
      <c r="AJ77" s="168" t="str">
        <f t="shared" si="41"/>
        <v>-</v>
      </c>
      <c r="AK77" s="198"/>
      <c r="AL77" s="837"/>
      <c r="AM77" s="790">
        <v>44960.4375</v>
      </c>
      <c r="AN77" s="789">
        <v>1</v>
      </c>
      <c r="AO77" s="789">
        <v>3</v>
      </c>
      <c r="AP77" s="789">
        <v>7</v>
      </c>
      <c r="AQ77" s="789">
        <v>127.03149999999999</v>
      </c>
      <c r="AR77" s="789">
        <v>180438</v>
      </c>
      <c r="AS77" s="789">
        <v>138858</v>
      </c>
      <c r="AT77" s="789">
        <v>22.369</v>
      </c>
      <c r="AV77" s="788">
        <v>44960.4375</v>
      </c>
      <c r="AW77" s="787">
        <v>1</v>
      </c>
      <c r="AX77" s="786">
        <v>3</v>
      </c>
      <c r="AY77" s="786">
        <v>7</v>
      </c>
      <c r="AZ77" s="863">
        <v>126.7</v>
      </c>
      <c r="BB77" s="793">
        <f t="shared" si="32"/>
        <v>37</v>
      </c>
      <c r="BC77" s="791">
        <f t="shared" si="33"/>
        <v>127.03149999999999</v>
      </c>
      <c r="BD77" s="814">
        <v>94</v>
      </c>
      <c r="BE77" s="793">
        <v>4</v>
      </c>
      <c r="BF77" s="819">
        <f t="shared" si="34"/>
        <v>407.13294999999999</v>
      </c>
      <c r="BH77" s="793">
        <f t="shared" si="35"/>
        <v>37</v>
      </c>
      <c r="BI77" s="807">
        <f t="shared" si="36"/>
        <v>126.7</v>
      </c>
      <c r="BJ77" s="814">
        <v>94</v>
      </c>
      <c r="BK77" s="793">
        <v>4</v>
      </c>
      <c r="BL77" s="807">
        <f t="shared" si="37"/>
        <v>406.9</v>
      </c>
      <c r="BQ77" s="797"/>
      <c r="BR77" s="791"/>
      <c r="BS77" s="791"/>
      <c r="BT77" s="791"/>
      <c r="CA77" s="809"/>
      <c r="CB77" s="803"/>
      <c r="CC77" s="804"/>
      <c r="CD77" s="791"/>
      <c r="CE77" s="791"/>
    </row>
    <row r="78" spans="2:83" x14ac:dyDescent="0.25">
      <c r="B78" s="795">
        <v>44960.436238425929</v>
      </c>
      <c r="C78" s="766">
        <v>853.78</v>
      </c>
      <c r="D78" s="492"/>
      <c r="E78" s="492"/>
      <c r="N78" s="517"/>
      <c r="O78" s="796">
        <v>44960</v>
      </c>
      <c r="P78" s="792">
        <v>0.44201388888888887</v>
      </c>
      <c r="Q78" s="794">
        <v>32.1</v>
      </c>
      <c r="R78" s="165" t="s">
        <v>21</v>
      </c>
      <c r="S78" s="794">
        <v>21.9</v>
      </c>
      <c r="T78" s="165" t="s">
        <v>56</v>
      </c>
      <c r="U78" s="196">
        <f t="shared" si="21"/>
        <v>10</v>
      </c>
      <c r="V78" s="168" t="str">
        <f t="shared" si="28"/>
        <v>-</v>
      </c>
      <c r="W78" s="168">
        <f t="shared" si="29"/>
        <v>21.9</v>
      </c>
      <c r="X78" s="168" t="str">
        <f t="shared" si="30"/>
        <v>-</v>
      </c>
      <c r="Y78" s="168" t="str">
        <f t="shared" si="31"/>
        <v>-</v>
      </c>
      <c r="AA78" s="567"/>
      <c r="AB78" s="567"/>
      <c r="AD78" s="608">
        <f t="shared" si="42"/>
        <v>44960.436805555553</v>
      </c>
      <c r="AE78" s="607">
        <f t="shared" si="43"/>
        <v>22.373999999999999</v>
      </c>
      <c r="AF78" s="196">
        <f t="shared" si="44"/>
        <v>10</v>
      </c>
      <c r="AG78" s="168" t="str">
        <f t="shared" si="38"/>
        <v>-</v>
      </c>
      <c r="AH78" s="168">
        <f t="shared" si="39"/>
        <v>22.373999999999999</v>
      </c>
      <c r="AI78" s="168" t="str">
        <f t="shared" si="40"/>
        <v>-</v>
      </c>
      <c r="AJ78" s="168" t="str">
        <f t="shared" si="41"/>
        <v>-</v>
      </c>
      <c r="AK78" s="198"/>
      <c r="AL78" s="837"/>
      <c r="AM78" s="790">
        <v>44960.4375</v>
      </c>
      <c r="AN78" s="789">
        <v>1</v>
      </c>
      <c r="AO78" s="789">
        <v>3</v>
      </c>
      <c r="AP78" s="789">
        <v>8</v>
      </c>
      <c r="AQ78" s="789">
        <v>126.782498</v>
      </c>
      <c r="AR78" s="789">
        <v>180922</v>
      </c>
      <c r="AS78" s="789">
        <v>138474</v>
      </c>
      <c r="AT78" s="789">
        <v>22.37</v>
      </c>
      <c r="AV78" s="788">
        <v>44960.4375</v>
      </c>
      <c r="AW78" s="787">
        <v>1</v>
      </c>
      <c r="AX78" s="786">
        <v>3</v>
      </c>
      <c r="AY78" s="786">
        <v>8</v>
      </c>
      <c r="AZ78" s="863">
        <v>127</v>
      </c>
      <c r="BB78" s="793">
        <f t="shared" si="32"/>
        <v>38</v>
      </c>
      <c r="BC78" s="791">
        <f t="shared" si="33"/>
        <v>126.782498</v>
      </c>
      <c r="BD78" s="814">
        <v>95</v>
      </c>
      <c r="BE78" s="793">
        <v>5</v>
      </c>
      <c r="BF78" s="819">
        <f t="shared" si="34"/>
        <v>406.76782500000002</v>
      </c>
      <c r="BH78" s="793">
        <f t="shared" si="35"/>
        <v>38</v>
      </c>
      <c r="BI78" s="807">
        <f t="shared" si="36"/>
        <v>127</v>
      </c>
      <c r="BJ78" s="814">
        <v>95</v>
      </c>
      <c r="BK78" s="793">
        <v>5</v>
      </c>
      <c r="BL78" s="807">
        <f t="shared" si="37"/>
        <v>406.8</v>
      </c>
      <c r="BQ78" s="797"/>
      <c r="BR78" s="791"/>
      <c r="BS78" s="791"/>
      <c r="BT78" s="791"/>
      <c r="CA78" s="809"/>
      <c r="CB78" s="803"/>
      <c r="CC78" s="804"/>
      <c r="CD78" s="791"/>
      <c r="CE78" s="791"/>
    </row>
    <row r="79" spans="2:83" x14ac:dyDescent="0.25">
      <c r="B79" s="795">
        <v>44960.437280092592</v>
      </c>
      <c r="C79" s="766">
        <v>853.76</v>
      </c>
      <c r="D79" s="492"/>
      <c r="E79" s="492"/>
      <c r="N79" s="517"/>
      <c r="O79" s="796">
        <v>44960</v>
      </c>
      <c r="P79" s="792">
        <v>0.44270833333333331</v>
      </c>
      <c r="Q79" s="794">
        <v>32.299999999999997</v>
      </c>
      <c r="R79" s="165" t="s">
        <v>21</v>
      </c>
      <c r="S79" s="794">
        <v>21.9</v>
      </c>
      <c r="T79" s="165" t="s">
        <v>56</v>
      </c>
      <c r="U79" s="196">
        <f t="shared" si="21"/>
        <v>10</v>
      </c>
      <c r="V79" s="168" t="str">
        <f t="shared" si="28"/>
        <v>-</v>
      </c>
      <c r="W79" s="168">
        <f t="shared" si="29"/>
        <v>21.9</v>
      </c>
      <c r="X79" s="168" t="str">
        <f t="shared" si="30"/>
        <v>-</v>
      </c>
      <c r="Y79" s="168" t="str">
        <f t="shared" si="31"/>
        <v>-</v>
      </c>
      <c r="AA79" s="567"/>
      <c r="AB79" s="567"/>
      <c r="AD79" s="608">
        <f t="shared" si="42"/>
        <v>44960.436805555553</v>
      </c>
      <c r="AE79" s="607">
        <f t="shared" si="43"/>
        <v>22.367999999999999</v>
      </c>
      <c r="AF79" s="196">
        <f t="shared" si="44"/>
        <v>10</v>
      </c>
      <c r="AG79" s="168" t="str">
        <f t="shared" si="38"/>
        <v>-</v>
      </c>
      <c r="AH79" s="168">
        <f t="shared" si="39"/>
        <v>22.367999999999999</v>
      </c>
      <c r="AI79" s="168" t="str">
        <f t="shared" si="40"/>
        <v>-</v>
      </c>
      <c r="AJ79" s="168" t="str">
        <f t="shared" si="41"/>
        <v>-</v>
      </c>
      <c r="AK79" s="198"/>
      <c r="AL79" s="837"/>
      <c r="AM79" s="790">
        <v>44960.438194444447</v>
      </c>
      <c r="AN79" s="789">
        <v>1</v>
      </c>
      <c r="AO79" s="789">
        <v>4</v>
      </c>
      <c r="AP79" s="789" t="s">
        <v>469</v>
      </c>
      <c r="AQ79" s="789">
        <v>167.023765</v>
      </c>
      <c r="AR79" s="789">
        <v>180181</v>
      </c>
      <c r="AS79" s="789">
        <v>138859</v>
      </c>
      <c r="AT79" s="789">
        <v>22.373999999999999</v>
      </c>
      <c r="AV79" s="788">
        <v>44960.438194444447</v>
      </c>
      <c r="AW79" s="787">
        <v>1</v>
      </c>
      <c r="AX79" s="786">
        <v>4</v>
      </c>
      <c r="AY79" s="786" t="s">
        <v>469</v>
      </c>
      <c r="AZ79" s="863">
        <v>191.6</v>
      </c>
      <c r="BB79" s="793" t="str">
        <f t="shared" si="32"/>
        <v>--</v>
      </c>
      <c r="BC79" s="791">
        <f t="shared" si="33"/>
        <v>167.023765</v>
      </c>
      <c r="BD79" s="814">
        <v>96</v>
      </c>
      <c r="BE79" s="793">
        <v>6</v>
      </c>
      <c r="BF79" s="819">
        <f t="shared" si="34"/>
        <v>406.57998099999998</v>
      </c>
      <c r="BH79" s="793" t="str">
        <f t="shared" si="35"/>
        <v>--</v>
      </c>
      <c r="BI79" s="807">
        <f t="shared" si="36"/>
        <v>191.6</v>
      </c>
      <c r="BJ79" s="814">
        <v>96</v>
      </c>
      <c r="BK79" s="793">
        <v>6</v>
      </c>
      <c r="BL79" s="807">
        <f t="shared" si="37"/>
        <v>406.9</v>
      </c>
      <c r="BQ79" s="797"/>
      <c r="BR79" s="791"/>
      <c r="BS79" s="791"/>
      <c r="BT79" s="791"/>
      <c r="CA79" s="809"/>
      <c r="CB79" s="803"/>
      <c r="CC79" s="804"/>
      <c r="CD79" s="791"/>
      <c r="CE79" s="791"/>
    </row>
    <row r="80" spans="2:83" x14ac:dyDescent="0.25">
      <c r="B80" s="795">
        <v>44960.438321759262</v>
      </c>
      <c r="C80" s="766">
        <v>853.75</v>
      </c>
      <c r="D80" s="492"/>
      <c r="E80" s="492"/>
      <c r="N80" s="517"/>
      <c r="O80" s="796">
        <v>44960</v>
      </c>
      <c r="P80" s="792">
        <v>0.44340277777777781</v>
      </c>
      <c r="Q80" s="794">
        <v>32.4</v>
      </c>
      <c r="R80" s="165" t="s">
        <v>21</v>
      </c>
      <c r="S80" s="794">
        <v>21.85</v>
      </c>
      <c r="T80" s="165" t="s">
        <v>56</v>
      </c>
      <c r="U80" s="196">
        <f t="shared" si="21"/>
        <v>10</v>
      </c>
      <c r="V80" s="168" t="str">
        <f t="shared" si="28"/>
        <v>-</v>
      </c>
      <c r="W80" s="168">
        <f t="shared" si="29"/>
        <v>21.85</v>
      </c>
      <c r="X80" s="168" t="str">
        <f t="shared" si="30"/>
        <v>-</v>
      </c>
      <c r="Y80" s="168" t="str">
        <f t="shared" si="31"/>
        <v>-</v>
      </c>
      <c r="AA80" s="567"/>
      <c r="AB80" s="567"/>
      <c r="AD80" s="608">
        <f t="shared" si="42"/>
        <v>44960.4375</v>
      </c>
      <c r="AE80" s="607">
        <f t="shared" si="43"/>
        <v>22.369</v>
      </c>
      <c r="AF80" s="196">
        <f t="shared" si="44"/>
        <v>10</v>
      </c>
      <c r="AG80" s="168" t="str">
        <f t="shared" si="38"/>
        <v>-</v>
      </c>
      <c r="AH80" s="168">
        <f t="shared" si="39"/>
        <v>22.369</v>
      </c>
      <c r="AI80" s="168" t="str">
        <f t="shared" si="40"/>
        <v>-</v>
      </c>
      <c r="AJ80" s="168" t="str">
        <f t="shared" si="41"/>
        <v>-</v>
      </c>
      <c r="AK80" s="198"/>
      <c r="AL80" s="837"/>
      <c r="AM80" s="790">
        <v>44960.438888888886</v>
      </c>
      <c r="AN80" s="789">
        <v>1</v>
      </c>
      <c r="AO80" s="789">
        <v>4</v>
      </c>
      <c r="AP80" s="789" t="s">
        <v>469</v>
      </c>
      <c r="AQ80" s="789">
        <v>191.33201199999999</v>
      </c>
      <c r="AR80" s="789">
        <v>180928</v>
      </c>
      <c r="AS80" s="789">
        <v>138293</v>
      </c>
      <c r="AT80" s="789">
        <v>22.375</v>
      </c>
      <c r="AV80" s="788">
        <v>44960.438888888886</v>
      </c>
      <c r="AW80" s="787">
        <v>1</v>
      </c>
      <c r="AX80" s="786">
        <v>4</v>
      </c>
      <c r="AY80" s="786" t="s">
        <v>469</v>
      </c>
      <c r="AZ80" s="863">
        <v>189.2</v>
      </c>
      <c r="BB80" s="793" t="str">
        <f t="shared" si="32"/>
        <v>--</v>
      </c>
      <c r="BC80" s="791">
        <f t="shared" si="33"/>
        <v>191.33201199999999</v>
      </c>
      <c r="BD80" s="814">
        <v>97</v>
      </c>
      <c r="BE80" s="793">
        <v>7</v>
      </c>
      <c r="BF80" s="819">
        <f t="shared" si="34"/>
        <v>406.23851400000001</v>
      </c>
      <c r="BH80" s="793" t="str">
        <f t="shared" si="35"/>
        <v>--</v>
      </c>
      <c r="BI80" s="807">
        <f t="shared" si="36"/>
        <v>189.2</v>
      </c>
      <c r="BJ80" s="814">
        <v>97</v>
      </c>
      <c r="BK80" s="793">
        <v>7</v>
      </c>
      <c r="BL80" s="807">
        <f t="shared" si="37"/>
        <v>405.9</v>
      </c>
      <c r="BQ80" s="797"/>
      <c r="BR80" s="791"/>
      <c r="BS80" s="791"/>
      <c r="BT80" s="791"/>
      <c r="CA80" s="809"/>
      <c r="CB80" s="803"/>
      <c r="CC80" s="804"/>
      <c r="CD80" s="791"/>
      <c r="CE80" s="791"/>
    </row>
    <row r="81" spans="2:83" x14ac:dyDescent="0.25">
      <c r="B81" s="795">
        <v>44960.439363425925</v>
      </c>
      <c r="C81" s="766">
        <v>853.74</v>
      </c>
      <c r="D81" s="492"/>
      <c r="E81" s="492"/>
      <c r="N81" s="517"/>
      <c r="O81" s="796">
        <v>44960</v>
      </c>
      <c r="P81" s="792">
        <v>0.4440972222222222</v>
      </c>
      <c r="Q81" s="794">
        <v>32.5</v>
      </c>
      <c r="R81" s="165" t="s">
        <v>21</v>
      </c>
      <c r="S81" s="794">
        <v>21.85</v>
      </c>
      <c r="T81" s="165" t="s">
        <v>56</v>
      </c>
      <c r="U81" s="196">
        <f t="shared" si="21"/>
        <v>10</v>
      </c>
      <c r="V81" s="168" t="str">
        <f t="shared" si="28"/>
        <v>-</v>
      </c>
      <c r="W81" s="168">
        <f t="shared" si="29"/>
        <v>21.85</v>
      </c>
      <c r="X81" s="168" t="str">
        <f t="shared" si="30"/>
        <v>-</v>
      </c>
      <c r="Y81" s="168" t="str">
        <f t="shared" si="31"/>
        <v>-</v>
      </c>
      <c r="AD81" s="608">
        <f t="shared" si="42"/>
        <v>44960.4375</v>
      </c>
      <c r="AE81" s="607">
        <f t="shared" si="43"/>
        <v>22.37</v>
      </c>
      <c r="AF81" s="196">
        <f t="shared" si="44"/>
        <v>10</v>
      </c>
      <c r="AG81" s="168" t="str">
        <f t="shared" si="38"/>
        <v>-</v>
      </c>
      <c r="AH81" s="168">
        <f t="shared" si="39"/>
        <v>22.37</v>
      </c>
      <c r="AI81" s="168" t="str">
        <f t="shared" si="40"/>
        <v>-</v>
      </c>
      <c r="AJ81" s="168" t="str">
        <f t="shared" si="41"/>
        <v>-</v>
      </c>
      <c r="AK81" s="198"/>
      <c r="AL81" s="837"/>
      <c r="AM81" s="790">
        <v>44960.438888888886</v>
      </c>
      <c r="AN81" s="789">
        <v>1</v>
      </c>
      <c r="AO81" s="789">
        <v>4</v>
      </c>
      <c r="AP81" s="789" t="s">
        <v>469</v>
      </c>
      <c r="AQ81" s="789">
        <v>188.16871399999999</v>
      </c>
      <c r="AR81" s="789">
        <v>180200</v>
      </c>
      <c r="AS81" s="789">
        <v>138855</v>
      </c>
      <c r="AT81" s="789">
        <v>22.376000000000001</v>
      </c>
      <c r="AV81" s="788">
        <v>44960.438888888886</v>
      </c>
      <c r="AW81" s="787">
        <v>1</v>
      </c>
      <c r="AX81" s="786">
        <v>4</v>
      </c>
      <c r="AY81" s="786" t="s">
        <v>469</v>
      </c>
      <c r="AZ81" s="863">
        <v>187.9</v>
      </c>
      <c r="BB81" s="793" t="str">
        <f t="shared" si="32"/>
        <v>--</v>
      </c>
      <c r="BC81" s="791">
        <f t="shared" si="33"/>
        <v>188.16871399999999</v>
      </c>
      <c r="BD81" s="814">
        <v>98</v>
      </c>
      <c r="BE81" s="793">
        <v>8</v>
      </c>
      <c r="BF81" s="819">
        <f t="shared" si="34"/>
        <v>406.016164</v>
      </c>
      <c r="BH81" s="793" t="str">
        <f t="shared" si="35"/>
        <v>--</v>
      </c>
      <c r="BI81" s="807">
        <f t="shared" si="36"/>
        <v>187.9</v>
      </c>
      <c r="BJ81" s="814">
        <v>98</v>
      </c>
      <c r="BK81" s="793">
        <v>8</v>
      </c>
      <c r="BL81" s="807">
        <f t="shared" si="37"/>
        <v>406.6</v>
      </c>
      <c r="BQ81" s="797"/>
      <c r="BR81" s="791"/>
      <c r="BS81" s="791"/>
      <c r="BT81" s="791"/>
      <c r="CA81" s="809"/>
      <c r="CB81" s="803"/>
      <c r="CC81" s="804"/>
      <c r="CD81" s="791"/>
      <c r="CE81" s="791"/>
    </row>
    <row r="82" spans="2:83" x14ac:dyDescent="0.25">
      <c r="B82" s="795">
        <v>44960.440405092595</v>
      </c>
      <c r="C82" s="766">
        <v>853.72</v>
      </c>
      <c r="D82" s="492"/>
      <c r="E82" s="492"/>
      <c r="N82" s="517"/>
      <c r="O82" s="796">
        <v>44960</v>
      </c>
      <c r="P82" s="792">
        <v>0.4447916666666667</v>
      </c>
      <c r="Q82" s="794">
        <v>32.4</v>
      </c>
      <c r="R82" s="165" t="s">
        <v>21</v>
      </c>
      <c r="S82" s="794">
        <v>21.85</v>
      </c>
      <c r="T82" s="165" t="s">
        <v>56</v>
      </c>
      <c r="U82" s="196">
        <f t="shared" si="21"/>
        <v>10</v>
      </c>
      <c r="V82" s="168" t="str">
        <f t="shared" si="28"/>
        <v>-</v>
      </c>
      <c r="W82" s="168">
        <f t="shared" si="29"/>
        <v>21.85</v>
      </c>
      <c r="X82" s="168" t="str">
        <f t="shared" si="30"/>
        <v>-</v>
      </c>
      <c r="Y82" s="168" t="str">
        <f t="shared" si="31"/>
        <v>-</v>
      </c>
      <c r="AD82" s="608">
        <f t="shared" si="42"/>
        <v>44960.438194444447</v>
      </c>
      <c r="AE82" s="607">
        <f t="shared" si="43"/>
        <v>22.373999999999999</v>
      </c>
      <c r="AF82" s="196">
        <f t="shared" si="44"/>
        <v>10</v>
      </c>
      <c r="AG82" s="168" t="str">
        <f t="shared" si="38"/>
        <v>-</v>
      </c>
      <c r="AH82" s="168">
        <f t="shared" si="39"/>
        <v>22.373999999999999</v>
      </c>
      <c r="AI82" s="168" t="str">
        <f t="shared" si="40"/>
        <v>-</v>
      </c>
      <c r="AJ82" s="168" t="str">
        <f t="shared" si="41"/>
        <v>-</v>
      </c>
      <c r="AK82" s="198"/>
      <c r="AL82" s="837"/>
      <c r="AM82" s="790">
        <v>44960.439583333333</v>
      </c>
      <c r="AN82" s="789">
        <v>1</v>
      </c>
      <c r="AO82" s="789">
        <v>4</v>
      </c>
      <c r="AP82" s="789" t="s">
        <v>469</v>
      </c>
      <c r="AQ82" s="789">
        <v>186.94752399999999</v>
      </c>
      <c r="AR82" s="789">
        <v>180926</v>
      </c>
      <c r="AS82" s="789">
        <v>138299</v>
      </c>
      <c r="AT82" s="789">
        <v>22.375</v>
      </c>
      <c r="AV82" s="788">
        <v>44960.439583333333</v>
      </c>
      <c r="AW82" s="787">
        <v>1</v>
      </c>
      <c r="AX82" s="786">
        <v>4</v>
      </c>
      <c r="AY82" s="786" t="s">
        <v>469</v>
      </c>
      <c r="AZ82" s="863">
        <v>186</v>
      </c>
      <c r="BB82" s="793" t="str">
        <f t="shared" si="32"/>
        <v>--</v>
      </c>
      <c r="BC82" s="791">
        <f t="shared" si="33"/>
        <v>186.94752399999999</v>
      </c>
      <c r="BD82" s="814">
        <v>101</v>
      </c>
      <c r="BE82" s="793">
        <v>1</v>
      </c>
      <c r="BF82" s="819">
        <f t="shared" si="34"/>
        <v>455.37099000000001</v>
      </c>
      <c r="BH82" s="793" t="str">
        <f t="shared" si="35"/>
        <v>--</v>
      </c>
      <c r="BI82" s="807">
        <f t="shared" si="36"/>
        <v>186</v>
      </c>
      <c r="BJ82" s="814">
        <v>101</v>
      </c>
      <c r="BK82" s="793">
        <v>1</v>
      </c>
      <c r="BL82" s="807">
        <f t="shared" si="37"/>
        <v>455.2</v>
      </c>
      <c r="BQ82" s="797"/>
      <c r="BR82" s="791"/>
      <c r="BS82" s="791"/>
      <c r="BT82" s="791"/>
      <c r="CA82" s="809"/>
      <c r="CB82" s="803"/>
      <c r="CC82" s="804"/>
      <c r="CD82" s="791"/>
      <c r="CE82" s="791"/>
    </row>
    <row r="83" spans="2:83" x14ac:dyDescent="0.25">
      <c r="B83" s="795">
        <v>44960.441446759258</v>
      </c>
      <c r="C83" s="766">
        <v>853.7</v>
      </c>
      <c r="D83" s="492"/>
      <c r="E83" s="492"/>
      <c r="N83" s="517"/>
      <c r="O83" s="796">
        <v>44960</v>
      </c>
      <c r="P83" s="792">
        <v>0.44548611111111108</v>
      </c>
      <c r="Q83" s="794">
        <v>32.5</v>
      </c>
      <c r="R83" s="165" t="s">
        <v>21</v>
      </c>
      <c r="S83" s="794">
        <v>21.85</v>
      </c>
      <c r="T83" s="165" t="s">
        <v>56</v>
      </c>
      <c r="U83" s="196">
        <f t="shared" si="21"/>
        <v>10</v>
      </c>
      <c r="V83" s="168" t="str">
        <f t="shared" si="28"/>
        <v>-</v>
      </c>
      <c r="W83" s="168">
        <f t="shared" si="29"/>
        <v>21.85</v>
      </c>
      <c r="X83" s="168" t="str">
        <f t="shared" si="30"/>
        <v>-</v>
      </c>
      <c r="Y83" s="168" t="str">
        <f t="shared" si="31"/>
        <v>-</v>
      </c>
      <c r="AD83" s="608">
        <f t="shared" si="42"/>
        <v>44960.438888888886</v>
      </c>
      <c r="AE83" s="607">
        <f t="shared" si="43"/>
        <v>22.375</v>
      </c>
      <c r="AF83" s="196">
        <f t="shared" si="44"/>
        <v>10</v>
      </c>
      <c r="AG83" s="168" t="str">
        <f t="shared" si="38"/>
        <v>-</v>
      </c>
      <c r="AH83" s="168">
        <f t="shared" si="39"/>
        <v>22.375</v>
      </c>
      <c r="AI83" s="168" t="str">
        <f t="shared" si="40"/>
        <v>-</v>
      </c>
      <c r="AJ83" s="168" t="str">
        <f t="shared" si="41"/>
        <v>-</v>
      </c>
      <c r="AK83" s="198"/>
      <c r="AL83" s="837"/>
      <c r="AM83" s="790">
        <v>44960.439583333333</v>
      </c>
      <c r="AN83" s="789">
        <v>1</v>
      </c>
      <c r="AO83" s="789">
        <v>4</v>
      </c>
      <c r="AP83" s="789" t="s">
        <v>469</v>
      </c>
      <c r="AQ83" s="789">
        <v>185.791798</v>
      </c>
      <c r="AR83" s="789">
        <v>180219</v>
      </c>
      <c r="AS83" s="789">
        <v>138863</v>
      </c>
      <c r="AT83" s="789">
        <v>22.376000000000001</v>
      </c>
      <c r="AV83" s="788">
        <v>44960.439583333333</v>
      </c>
      <c r="AW83" s="787">
        <v>1</v>
      </c>
      <c r="AX83" s="786">
        <v>4</v>
      </c>
      <c r="AY83" s="786" t="s">
        <v>469</v>
      </c>
      <c r="AZ83" s="863">
        <v>185.7</v>
      </c>
      <c r="BB83" s="793" t="str">
        <f t="shared" si="32"/>
        <v>--</v>
      </c>
      <c r="BC83" s="791">
        <f t="shared" si="33"/>
        <v>185.791798</v>
      </c>
      <c r="BD83" s="814">
        <v>102</v>
      </c>
      <c r="BE83" s="793">
        <v>2</v>
      </c>
      <c r="BF83" s="819">
        <f t="shared" si="34"/>
        <v>454.99329399999999</v>
      </c>
      <c r="BH83" s="793" t="str">
        <f t="shared" si="35"/>
        <v>--</v>
      </c>
      <c r="BI83" s="807">
        <f t="shared" si="36"/>
        <v>185.7</v>
      </c>
      <c r="BJ83" s="814">
        <v>102</v>
      </c>
      <c r="BK83" s="793">
        <v>2</v>
      </c>
      <c r="BL83" s="807">
        <f t="shared" si="37"/>
        <v>454.9</v>
      </c>
      <c r="BQ83" s="797"/>
      <c r="BR83" s="791"/>
      <c r="BS83" s="791"/>
      <c r="BT83" s="791"/>
      <c r="CA83" s="809"/>
      <c r="CB83" s="803"/>
      <c r="CC83" s="804"/>
      <c r="CD83" s="791"/>
      <c r="CE83" s="791"/>
    </row>
    <row r="84" spans="2:83" x14ac:dyDescent="0.25">
      <c r="B84" s="795">
        <v>44960.442488425928</v>
      </c>
      <c r="C84" s="766">
        <v>853.67</v>
      </c>
      <c r="D84" s="492"/>
      <c r="E84" s="492"/>
      <c r="N84" s="517"/>
      <c r="O84" s="796">
        <v>44960</v>
      </c>
      <c r="P84" s="792">
        <v>0.44618055555555558</v>
      </c>
      <c r="Q84" s="794">
        <v>32.1</v>
      </c>
      <c r="R84" s="165" t="s">
        <v>21</v>
      </c>
      <c r="S84" s="794">
        <v>21.85</v>
      </c>
      <c r="T84" s="165" t="s">
        <v>56</v>
      </c>
      <c r="U84" s="196">
        <f t="shared" si="21"/>
        <v>10</v>
      </c>
      <c r="V84" s="168" t="str">
        <f t="shared" si="28"/>
        <v>-</v>
      </c>
      <c r="W84" s="168">
        <f t="shared" si="29"/>
        <v>21.85</v>
      </c>
      <c r="X84" s="168" t="str">
        <f t="shared" si="30"/>
        <v>-</v>
      </c>
      <c r="Y84" s="168" t="str">
        <f t="shared" si="31"/>
        <v>-</v>
      </c>
      <c r="AD84" s="608">
        <f t="shared" si="42"/>
        <v>44960.438888888886</v>
      </c>
      <c r="AE84" s="607">
        <f t="shared" si="43"/>
        <v>22.376000000000001</v>
      </c>
      <c r="AF84" s="196">
        <f t="shared" si="44"/>
        <v>10</v>
      </c>
      <c r="AG84" s="168" t="str">
        <f t="shared" si="38"/>
        <v>-</v>
      </c>
      <c r="AH84" s="168">
        <f t="shared" si="39"/>
        <v>22.376000000000001</v>
      </c>
      <c r="AI84" s="168" t="str">
        <f t="shared" si="40"/>
        <v>-</v>
      </c>
      <c r="AJ84" s="168" t="str">
        <f t="shared" si="41"/>
        <v>-</v>
      </c>
      <c r="AK84" s="198"/>
      <c r="AL84" s="837"/>
      <c r="AM84" s="790">
        <v>44960.44027777778</v>
      </c>
      <c r="AN84" s="789">
        <v>1</v>
      </c>
      <c r="AO84" s="789">
        <v>4</v>
      </c>
      <c r="AP84" s="789" t="s">
        <v>469</v>
      </c>
      <c r="AQ84" s="789">
        <v>185.30357100000001</v>
      </c>
      <c r="AR84" s="789">
        <v>180948</v>
      </c>
      <c r="AS84" s="789">
        <v>138319</v>
      </c>
      <c r="AT84" s="789">
        <v>22.379000000000001</v>
      </c>
      <c r="AV84" s="788">
        <v>44960.44027777778</v>
      </c>
      <c r="AW84" s="787">
        <v>1</v>
      </c>
      <c r="AX84" s="786">
        <v>4</v>
      </c>
      <c r="AY84" s="786" t="s">
        <v>469</v>
      </c>
      <c r="AZ84" s="863">
        <v>185.7</v>
      </c>
      <c r="BB84" s="793" t="str">
        <f t="shared" si="32"/>
        <v>--</v>
      </c>
      <c r="BC84" s="791">
        <f t="shared" si="33"/>
        <v>185.30357100000001</v>
      </c>
      <c r="BD84" s="814">
        <v>103</v>
      </c>
      <c r="BE84" s="793">
        <v>3</v>
      </c>
      <c r="BF84" s="819">
        <f t="shared" si="34"/>
        <v>454.72842400000002</v>
      </c>
      <c r="BH84" s="793" t="str">
        <f t="shared" si="35"/>
        <v>--</v>
      </c>
      <c r="BI84" s="807">
        <f t="shared" si="36"/>
        <v>185.7</v>
      </c>
      <c r="BJ84" s="814">
        <v>103</v>
      </c>
      <c r="BK84" s="793">
        <v>3</v>
      </c>
      <c r="BL84" s="807">
        <f t="shared" si="37"/>
        <v>454.8</v>
      </c>
      <c r="BQ84" s="797"/>
      <c r="BR84" s="791"/>
      <c r="BS84" s="791"/>
      <c r="BT84" s="791"/>
      <c r="CA84" s="809"/>
      <c r="CB84" s="803"/>
      <c r="CC84" s="804"/>
      <c r="CD84" s="791"/>
      <c r="CE84" s="791"/>
    </row>
    <row r="85" spans="2:83" x14ac:dyDescent="0.25">
      <c r="B85" s="795">
        <v>44960.443530092591</v>
      </c>
      <c r="C85" s="766">
        <v>853.65</v>
      </c>
      <c r="D85" s="492"/>
      <c r="E85" s="492"/>
      <c r="N85" s="517"/>
      <c r="O85" s="796">
        <v>44960</v>
      </c>
      <c r="P85" s="792">
        <v>0.44687499999999997</v>
      </c>
      <c r="Q85" s="794">
        <v>32.299999999999997</v>
      </c>
      <c r="R85" s="165" t="s">
        <v>21</v>
      </c>
      <c r="S85" s="794">
        <v>21.85</v>
      </c>
      <c r="T85" s="165" t="s">
        <v>56</v>
      </c>
      <c r="U85" s="196">
        <f t="shared" si="21"/>
        <v>10</v>
      </c>
      <c r="V85" s="168" t="str">
        <f t="shared" si="28"/>
        <v>-</v>
      </c>
      <c r="W85" s="168">
        <f t="shared" si="29"/>
        <v>21.85</v>
      </c>
      <c r="X85" s="168" t="str">
        <f t="shared" si="30"/>
        <v>-</v>
      </c>
      <c r="Y85" s="168" t="str">
        <f t="shared" si="31"/>
        <v>-</v>
      </c>
      <c r="AD85" s="608">
        <f t="shared" si="42"/>
        <v>44960.439583333333</v>
      </c>
      <c r="AE85" s="607">
        <f t="shared" si="43"/>
        <v>22.375</v>
      </c>
      <c r="AF85" s="196">
        <f t="shared" si="44"/>
        <v>10</v>
      </c>
      <c r="AG85" s="168" t="str">
        <f t="shared" si="38"/>
        <v>-</v>
      </c>
      <c r="AH85" s="168">
        <f t="shared" si="39"/>
        <v>22.375</v>
      </c>
      <c r="AI85" s="168" t="str">
        <f t="shared" si="40"/>
        <v>-</v>
      </c>
      <c r="AJ85" s="168" t="str">
        <f t="shared" si="41"/>
        <v>-</v>
      </c>
      <c r="AK85" s="198"/>
      <c r="AL85" s="837"/>
      <c r="AM85" s="790">
        <v>44960.44027777778</v>
      </c>
      <c r="AN85" s="789">
        <v>1</v>
      </c>
      <c r="AO85" s="789">
        <v>4</v>
      </c>
      <c r="AP85" s="789" t="s">
        <v>469</v>
      </c>
      <c r="AQ85" s="789">
        <v>185.120666</v>
      </c>
      <c r="AR85" s="789">
        <v>180224</v>
      </c>
      <c r="AS85" s="789">
        <v>138866</v>
      </c>
      <c r="AT85" s="789">
        <v>22.381</v>
      </c>
      <c r="AV85" s="788">
        <v>44960.44027777778</v>
      </c>
      <c r="AW85" s="787">
        <v>1</v>
      </c>
      <c r="AX85" s="786">
        <v>4</v>
      </c>
      <c r="AY85" s="786" t="s">
        <v>469</v>
      </c>
      <c r="AZ85" s="863">
        <v>184.7</v>
      </c>
      <c r="BB85" s="793" t="str">
        <f t="shared" si="32"/>
        <v>--</v>
      </c>
      <c r="BC85" s="791">
        <f t="shared" si="33"/>
        <v>185.120666</v>
      </c>
      <c r="BD85" s="814">
        <v>104</v>
      </c>
      <c r="BE85" s="793">
        <v>4</v>
      </c>
      <c r="BF85" s="819">
        <f t="shared" si="34"/>
        <v>455.20179200000001</v>
      </c>
      <c r="BH85" s="793" t="str">
        <f t="shared" si="35"/>
        <v>--</v>
      </c>
      <c r="BI85" s="807">
        <f t="shared" si="36"/>
        <v>184.7</v>
      </c>
      <c r="BJ85" s="814">
        <v>104</v>
      </c>
      <c r="BK85" s="793">
        <v>4</v>
      </c>
      <c r="BL85" s="807">
        <f t="shared" si="37"/>
        <v>454.9</v>
      </c>
      <c r="BQ85" s="797"/>
      <c r="BR85" s="791"/>
      <c r="BS85" s="791"/>
      <c r="BT85" s="791"/>
      <c r="CA85" s="809"/>
      <c r="CB85" s="803"/>
      <c r="CC85" s="804"/>
      <c r="CD85" s="791"/>
      <c r="CE85" s="791"/>
    </row>
    <row r="86" spans="2:83" x14ac:dyDescent="0.25">
      <c r="B86" s="795">
        <v>44960.444571759261</v>
      </c>
      <c r="C86" s="766">
        <v>853.63</v>
      </c>
      <c r="D86" s="492"/>
      <c r="E86" s="492"/>
      <c r="N86" s="517"/>
      <c r="O86" s="796">
        <v>44960</v>
      </c>
      <c r="P86" s="792">
        <v>0.44756944444444446</v>
      </c>
      <c r="Q86" s="794">
        <v>32.200000000000003</v>
      </c>
      <c r="R86" s="165" t="s">
        <v>21</v>
      </c>
      <c r="S86" s="794">
        <v>21.85</v>
      </c>
      <c r="T86" s="165" t="s">
        <v>56</v>
      </c>
      <c r="U86" s="196">
        <f t="shared" si="21"/>
        <v>10</v>
      </c>
      <c r="V86" s="168" t="str">
        <f t="shared" si="28"/>
        <v>-</v>
      </c>
      <c r="W86" s="168">
        <f t="shared" si="29"/>
        <v>21.85</v>
      </c>
      <c r="X86" s="168" t="str">
        <f t="shared" si="30"/>
        <v>-</v>
      </c>
      <c r="Y86" s="168" t="str">
        <f t="shared" si="31"/>
        <v>-</v>
      </c>
      <c r="AD86" s="608">
        <f t="shared" si="42"/>
        <v>44960.439583333333</v>
      </c>
      <c r="AE86" s="607">
        <f t="shared" si="43"/>
        <v>22.376000000000001</v>
      </c>
      <c r="AF86" s="196">
        <f t="shared" si="44"/>
        <v>10</v>
      </c>
      <c r="AG86" s="168" t="str">
        <f t="shared" si="38"/>
        <v>-</v>
      </c>
      <c r="AH86" s="168">
        <f t="shared" si="39"/>
        <v>22.376000000000001</v>
      </c>
      <c r="AI86" s="168" t="str">
        <f t="shared" si="40"/>
        <v>-</v>
      </c>
      <c r="AJ86" s="168" t="str">
        <f t="shared" si="41"/>
        <v>-</v>
      </c>
      <c r="AK86" s="198"/>
      <c r="AL86" s="837"/>
      <c r="AM86" s="790">
        <v>44960.440972222219</v>
      </c>
      <c r="AN86" s="789">
        <v>1</v>
      </c>
      <c r="AO86" s="789">
        <v>4</v>
      </c>
      <c r="AP86" s="789" t="s">
        <v>469</v>
      </c>
      <c r="AQ86" s="789">
        <v>184.68885299999999</v>
      </c>
      <c r="AR86" s="789">
        <v>180926</v>
      </c>
      <c r="AS86" s="789">
        <v>138305</v>
      </c>
      <c r="AT86" s="789">
        <v>22.382000000000001</v>
      </c>
      <c r="AV86" s="788">
        <v>44960.440972222219</v>
      </c>
      <c r="AW86" s="787">
        <v>1</v>
      </c>
      <c r="AX86" s="786">
        <v>4</v>
      </c>
      <c r="AY86" s="786" t="s">
        <v>469</v>
      </c>
      <c r="AZ86" s="863">
        <v>184.3</v>
      </c>
      <c r="BB86" s="793" t="str">
        <f t="shared" si="32"/>
        <v>--</v>
      </c>
      <c r="BC86" s="791">
        <f t="shared" si="33"/>
        <v>184.68885299999999</v>
      </c>
      <c r="BD86" s="814">
        <v>105</v>
      </c>
      <c r="BE86" s="793">
        <v>5</v>
      </c>
      <c r="BF86" s="819">
        <f t="shared" si="34"/>
        <v>455.12453499999998</v>
      </c>
      <c r="BH86" s="793" t="str">
        <f t="shared" si="35"/>
        <v>--</v>
      </c>
      <c r="BI86" s="807">
        <f t="shared" si="36"/>
        <v>184.3</v>
      </c>
      <c r="BJ86" s="814">
        <v>105</v>
      </c>
      <c r="BK86" s="793">
        <v>5</v>
      </c>
      <c r="BL86" s="807">
        <f t="shared" si="37"/>
        <v>454.7</v>
      </c>
      <c r="BQ86" s="797"/>
      <c r="BR86" s="791"/>
      <c r="BS86" s="791"/>
      <c r="BT86" s="791"/>
      <c r="CA86" s="809"/>
      <c r="CB86" s="803"/>
      <c r="CC86" s="804"/>
      <c r="CD86" s="791"/>
      <c r="CE86" s="791"/>
    </row>
    <row r="87" spans="2:83" x14ac:dyDescent="0.25">
      <c r="B87" s="795">
        <v>44960.445613425924</v>
      </c>
      <c r="C87" s="766">
        <v>853.61</v>
      </c>
      <c r="D87" s="492"/>
      <c r="E87" s="492"/>
      <c r="N87" s="517"/>
      <c r="O87" s="796">
        <v>44960</v>
      </c>
      <c r="P87" s="792">
        <v>0.44826388888888885</v>
      </c>
      <c r="Q87" s="794">
        <v>32.200000000000003</v>
      </c>
      <c r="R87" s="165" t="s">
        <v>21</v>
      </c>
      <c r="S87" s="794">
        <v>21.85</v>
      </c>
      <c r="T87" s="165" t="s">
        <v>56</v>
      </c>
      <c r="U87" s="196">
        <f t="shared" si="21"/>
        <v>10</v>
      </c>
      <c r="V87" s="168" t="str">
        <f t="shared" si="28"/>
        <v>-</v>
      </c>
      <c r="W87" s="168">
        <f t="shared" si="29"/>
        <v>21.85</v>
      </c>
      <c r="X87" s="168" t="str">
        <f t="shared" si="30"/>
        <v>-</v>
      </c>
      <c r="Y87" s="168" t="str">
        <f t="shared" si="31"/>
        <v>-</v>
      </c>
      <c r="AD87" s="608">
        <f t="shared" si="42"/>
        <v>44960.44027777778</v>
      </c>
      <c r="AE87" s="607">
        <f t="shared" si="43"/>
        <v>22.379000000000001</v>
      </c>
      <c r="AF87" s="196">
        <f t="shared" si="44"/>
        <v>10</v>
      </c>
      <c r="AG87" s="168" t="str">
        <f t="shared" si="38"/>
        <v>-</v>
      </c>
      <c r="AH87" s="168">
        <f t="shared" si="39"/>
        <v>22.379000000000001</v>
      </c>
      <c r="AI87" s="168" t="str">
        <f t="shared" si="40"/>
        <v>-</v>
      </c>
      <c r="AJ87" s="168" t="str">
        <f t="shared" si="41"/>
        <v>-</v>
      </c>
      <c r="AK87" s="198"/>
      <c r="AL87" s="837"/>
      <c r="AM87" s="790">
        <v>44960.440972222219</v>
      </c>
      <c r="AN87" s="789">
        <v>1</v>
      </c>
      <c r="AO87" s="789">
        <v>4</v>
      </c>
      <c r="AP87" s="789" t="s">
        <v>469</v>
      </c>
      <c r="AQ87" s="789">
        <v>184.229409</v>
      </c>
      <c r="AR87" s="789">
        <v>180213</v>
      </c>
      <c r="AS87" s="789">
        <v>138855</v>
      </c>
      <c r="AT87" s="789">
        <v>22.382999999999999</v>
      </c>
      <c r="AV87" s="788">
        <v>44960.440972222219</v>
      </c>
      <c r="AW87" s="787">
        <v>1</v>
      </c>
      <c r="AX87" s="786">
        <v>4</v>
      </c>
      <c r="AY87" s="786" t="s">
        <v>469</v>
      </c>
      <c r="AZ87" s="863">
        <v>184</v>
      </c>
      <c r="BB87" s="793" t="str">
        <f t="shared" si="32"/>
        <v>--</v>
      </c>
      <c r="BC87" s="791">
        <f t="shared" si="33"/>
        <v>184.229409</v>
      </c>
      <c r="BD87" s="814">
        <v>106</v>
      </c>
      <c r="BE87" s="793">
        <v>6</v>
      </c>
      <c r="BF87" s="819">
        <f t="shared" si="34"/>
        <v>454.76959399999998</v>
      </c>
      <c r="BH87" s="793" t="str">
        <f t="shared" si="35"/>
        <v>--</v>
      </c>
      <c r="BI87" s="807">
        <f t="shared" si="36"/>
        <v>184</v>
      </c>
      <c r="BJ87" s="814">
        <v>106</v>
      </c>
      <c r="BK87" s="793">
        <v>6</v>
      </c>
      <c r="BL87" s="807">
        <f t="shared" si="37"/>
        <v>454.3</v>
      </c>
      <c r="BQ87" s="797"/>
      <c r="BR87" s="791"/>
      <c r="BS87" s="791"/>
      <c r="BT87" s="791"/>
      <c r="CA87" s="809"/>
      <c r="CB87" s="803"/>
      <c r="CC87" s="804"/>
      <c r="CD87" s="791"/>
      <c r="CE87" s="791"/>
    </row>
    <row r="88" spans="2:83" x14ac:dyDescent="0.25">
      <c r="B88" s="795">
        <v>44960.446655092594</v>
      </c>
      <c r="C88" s="766">
        <v>853.58</v>
      </c>
      <c r="D88" s="492"/>
      <c r="E88" s="492"/>
      <c r="N88" s="517"/>
      <c r="O88" s="796">
        <v>44960</v>
      </c>
      <c r="P88" s="792">
        <v>0.44895833333333335</v>
      </c>
      <c r="Q88" s="794">
        <v>32.299999999999997</v>
      </c>
      <c r="R88" s="165" t="s">
        <v>21</v>
      </c>
      <c r="S88" s="794">
        <v>21.85</v>
      </c>
      <c r="T88" s="165" t="s">
        <v>56</v>
      </c>
      <c r="U88" s="196">
        <f t="shared" si="21"/>
        <v>10</v>
      </c>
      <c r="V88" s="168" t="str">
        <f t="shared" si="28"/>
        <v>-</v>
      </c>
      <c r="W88" s="168">
        <f t="shared" si="29"/>
        <v>21.85</v>
      </c>
      <c r="X88" s="168" t="str">
        <f t="shared" si="30"/>
        <v>-</v>
      </c>
      <c r="Y88" s="168" t="str">
        <f t="shared" si="31"/>
        <v>-</v>
      </c>
      <c r="AD88" s="608">
        <f t="shared" si="42"/>
        <v>44960.44027777778</v>
      </c>
      <c r="AE88" s="607">
        <f t="shared" si="43"/>
        <v>22.381</v>
      </c>
      <c r="AF88" s="196">
        <f t="shared" si="44"/>
        <v>10</v>
      </c>
      <c r="AG88" s="168" t="str">
        <f t="shared" si="38"/>
        <v>-</v>
      </c>
      <c r="AH88" s="168">
        <f t="shared" si="39"/>
        <v>22.381</v>
      </c>
      <c r="AI88" s="168" t="str">
        <f t="shared" si="40"/>
        <v>-</v>
      </c>
      <c r="AJ88" s="168" t="str">
        <f t="shared" si="41"/>
        <v>-</v>
      </c>
      <c r="AK88" s="198"/>
      <c r="AL88" s="837"/>
      <c r="AM88" s="790">
        <v>44960.441666666666</v>
      </c>
      <c r="AN88" s="789">
        <v>1</v>
      </c>
      <c r="AO88" s="789">
        <v>4</v>
      </c>
      <c r="AP88" s="789">
        <v>0</v>
      </c>
      <c r="AQ88" s="789">
        <v>184.366962</v>
      </c>
      <c r="AR88" s="789">
        <v>180928</v>
      </c>
      <c r="AS88" s="789">
        <v>138306</v>
      </c>
      <c r="AT88" s="789">
        <v>22.388000000000002</v>
      </c>
      <c r="AV88" s="788">
        <v>44960.441666666666</v>
      </c>
      <c r="AW88" s="787">
        <v>1</v>
      </c>
      <c r="AX88" s="786">
        <v>4</v>
      </c>
      <c r="AY88" s="786">
        <v>0</v>
      </c>
      <c r="AZ88" s="863">
        <v>184.1</v>
      </c>
      <c r="BB88" s="793">
        <f t="shared" si="32"/>
        <v>40</v>
      </c>
      <c r="BC88" s="791">
        <f t="shared" si="33"/>
        <v>184.366962</v>
      </c>
      <c r="BD88" s="814">
        <v>107</v>
      </c>
      <c r="BE88" s="793">
        <v>7</v>
      </c>
      <c r="BF88" s="819">
        <f t="shared" si="34"/>
        <v>454.37446399999999</v>
      </c>
      <c r="BH88" s="793">
        <f t="shared" si="35"/>
        <v>40</v>
      </c>
      <c r="BI88" s="807">
        <f t="shared" si="36"/>
        <v>184.1</v>
      </c>
      <c r="BJ88" s="814">
        <v>107</v>
      </c>
      <c r="BK88" s="793">
        <v>7</v>
      </c>
      <c r="BL88" s="807">
        <f t="shared" si="37"/>
        <v>454.6</v>
      </c>
      <c r="BQ88" s="797"/>
      <c r="BR88" s="791"/>
      <c r="BS88" s="791"/>
      <c r="BT88" s="791"/>
      <c r="CA88" s="809"/>
      <c r="CB88" s="803"/>
      <c r="CC88" s="804"/>
      <c r="CD88" s="791"/>
      <c r="CE88" s="791"/>
    </row>
    <row r="89" spans="2:83" x14ac:dyDescent="0.25">
      <c r="B89" s="795">
        <v>44960.447696759256</v>
      </c>
      <c r="C89" s="766">
        <v>853.55</v>
      </c>
      <c r="D89" s="492"/>
      <c r="E89" s="492"/>
      <c r="N89" s="517"/>
      <c r="O89" s="796">
        <v>44960</v>
      </c>
      <c r="P89" s="792">
        <v>0.44965277777777773</v>
      </c>
      <c r="Q89" s="794">
        <v>32.299999999999997</v>
      </c>
      <c r="R89" s="165" t="s">
        <v>21</v>
      </c>
      <c r="S89" s="794">
        <v>21.8</v>
      </c>
      <c r="T89" s="165" t="s">
        <v>56</v>
      </c>
      <c r="U89" s="196">
        <f t="shared" si="21"/>
        <v>10</v>
      </c>
      <c r="V89" s="168" t="str">
        <f t="shared" si="28"/>
        <v>-</v>
      </c>
      <c r="W89" s="168">
        <f t="shared" si="29"/>
        <v>21.8</v>
      </c>
      <c r="X89" s="168" t="str">
        <f t="shared" si="30"/>
        <v>-</v>
      </c>
      <c r="Y89" s="168" t="str">
        <f t="shared" si="31"/>
        <v>-</v>
      </c>
      <c r="Z89" s="567"/>
      <c r="AD89" s="608">
        <f t="shared" si="42"/>
        <v>44960.440972222219</v>
      </c>
      <c r="AE89" s="607">
        <f t="shared" si="43"/>
        <v>22.382000000000001</v>
      </c>
      <c r="AF89" s="196">
        <f t="shared" si="44"/>
        <v>10</v>
      </c>
      <c r="AG89" s="168" t="str">
        <f t="shared" si="38"/>
        <v>-</v>
      </c>
      <c r="AH89" s="168">
        <f t="shared" si="39"/>
        <v>22.382000000000001</v>
      </c>
      <c r="AI89" s="168" t="str">
        <f t="shared" si="40"/>
        <v>-</v>
      </c>
      <c r="AJ89" s="168" t="str">
        <f t="shared" si="41"/>
        <v>-</v>
      </c>
      <c r="AK89" s="198"/>
      <c r="AL89" s="837"/>
      <c r="AM89" s="790">
        <v>44960.442361111112</v>
      </c>
      <c r="AN89" s="789">
        <v>1</v>
      </c>
      <c r="AO89" s="789">
        <v>4</v>
      </c>
      <c r="AP89" s="789">
        <v>1</v>
      </c>
      <c r="AQ89" s="789">
        <v>184.17148599999999</v>
      </c>
      <c r="AR89" s="789">
        <v>180222</v>
      </c>
      <c r="AS89" s="789">
        <v>138861</v>
      </c>
      <c r="AT89" s="789">
        <v>22.388000000000002</v>
      </c>
      <c r="AV89" s="788">
        <v>44960.442361111112</v>
      </c>
      <c r="AW89" s="787">
        <v>1</v>
      </c>
      <c r="AX89" s="786">
        <v>4</v>
      </c>
      <c r="AY89" s="786">
        <v>1</v>
      </c>
      <c r="AZ89" s="863">
        <v>183.7</v>
      </c>
      <c r="BB89" s="793">
        <f t="shared" si="32"/>
        <v>41</v>
      </c>
      <c r="BC89" s="791">
        <f t="shared" si="33"/>
        <v>184.17148599999999</v>
      </c>
      <c r="BD89" s="814">
        <v>108</v>
      </c>
      <c r="BE89" s="793">
        <v>8</v>
      </c>
      <c r="BF89" s="819">
        <f t="shared" si="34"/>
        <v>454.67240600000002</v>
      </c>
      <c r="BH89" s="793">
        <f t="shared" si="35"/>
        <v>41</v>
      </c>
      <c r="BI89" s="807">
        <f t="shared" si="36"/>
        <v>183.7</v>
      </c>
      <c r="BJ89" s="814">
        <v>108</v>
      </c>
      <c r="BK89" s="793">
        <v>8</v>
      </c>
      <c r="BL89" s="807">
        <f t="shared" si="37"/>
        <v>454</v>
      </c>
      <c r="BQ89" s="797"/>
      <c r="BR89" s="791"/>
      <c r="BS89" s="791"/>
      <c r="BT89" s="791"/>
      <c r="CA89" s="809"/>
      <c r="CB89" s="803"/>
      <c r="CC89" s="804"/>
      <c r="CD89" s="791"/>
      <c r="CE89" s="791"/>
    </row>
    <row r="90" spans="2:83" x14ac:dyDescent="0.25">
      <c r="B90" s="795">
        <v>44960.448738425926</v>
      </c>
      <c r="C90" s="766">
        <v>853.52</v>
      </c>
      <c r="D90" s="492"/>
      <c r="E90" s="492"/>
      <c r="N90" s="517"/>
      <c r="O90" s="796">
        <v>44960</v>
      </c>
      <c r="P90" s="792">
        <v>0.45034722222222223</v>
      </c>
      <c r="Q90" s="794">
        <v>32.200000000000003</v>
      </c>
      <c r="R90" s="165" t="s">
        <v>21</v>
      </c>
      <c r="S90" s="794">
        <v>21.8</v>
      </c>
      <c r="T90" s="165" t="s">
        <v>56</v>
      </c>
      <c r="U90" s="196">
        <f t="shared" si="21"/>
        <v>10</v>
      </c>
      <c r="V90" s="168" t="str">
        <f t="shared" si="28"/>
        <v>-</v>
      </c>
      <c r="W90" s="168">
        <f t="shared" si="29"/>
        <v>21.8</v>
      </c>
      <c r="X90" s="168" t="str">
        <f t="shared" si="30"/>
        <v>-</v>
      </c>
      <c r="Y90" s="168" t="str">
        <f t="shared" si="31"/>
        <v>-</v>
      </c>
      <c r="Z90" s="567"/>
      <c r="AD90" s="608">
        <f t="shared" si="42"/>
        <v>44960.440972222219</v>
      </c>
      <c r="AE90" s="607">
        <f t="shared" si="43"/>
        <v>22.382999999999999</v>
      </c>
      <c r="AF90" s="196">
        <f t="shared" si="44"/>
        <v>10</v>
      </c>
      <c r="AG90" s="168" t="str">
        <f t="shared" si="38"/>
        <v>-</v>
      </c>
      <c r="AH90" s="168">
        <f t="shared" si="39"/>
        <v>22.382999999999999</v>
      </c>
      <c r="AI90" s="168" t="str">
        <f t="shared" si="40"/>
        <v>-</v>
      </c>
      <c r="AJ90" s="168" t="str">
        <f t="shared" si="41"/>
        <v>-</v>
      </c>
      <c r="AK90" s="198"/>
      <c r="AL90" s="837"/>
      <c r="AM90" s="790">
        <v>44960.443055555559</v>
      </c>
      <c r="AN90" s="789">
        <v>1</v>
      </c>
      <c r="AO90" s="789">
        <v>4</v>
      </c>
      <c r="AP90" s="789">
        <v>2</v>
      </c>
      <c r="AQ90" s="789">
        <v>183.89094700000001</v>
      </c>
      <c r="AR90" s="789">
        <v>180932</v>
      </c>
      <c r="AS90" s="789">
        <v>138311</v>
      </c>
      <c r="AT90" s="789">
        <v>22.393000000000001</v>
      </c>
      <c r="AV90" s="788">
        <v>44960.443055555559</v>
      </c>
      <c r="AW90" s="787">
        <v>1</v>
      </c>
      <c r="AX90" s="786">
        <v>4</v>
      </c>
      <c r="AY90" s="786">
        <v>2</v>
      </c>
      <c r="AZ90" s="863">
        <v>183.4</v>
      </c>
      <c r="BB90" s="793">
        <f t="shared" si="32"/>
        <v>42</v>
      </c>
      <c r="BC90" s="791">
        <f t="shared" si="33"/>
        <v>183.89094700000001</v>
      </c>
      <c r="BD90" s="814">
        <v>111</v>
      </c>
      <c r="BE90" s="793">
        <v>1</v>
      </c>
      <c r="BF90" s="819">
        <f t="shared" si="34"/>
        <v>0.218837</v>
      </c>
      <c r="BH90" s="793">
        <f t="shared" si="35"/>
        <v>42</v>
      </c>
      <c r="BI90" s="807">
        <f t="shared" si="36"/>
        <v>183.4</v>
      </c>
      <c r="BJ90" s="814">
        <v>111</v>
      </c>
      <c r="BK90" s="793">
        <v>1</v>
      </c>
      <c r="BL90" s="807">
        <f t="shared" si="37"/>
        <v>4.1149999999999999E-2</v>
      </c>
      <c r="BQ90" s="797"/>
      <c r="BR90" s="791"/>
      <c r="BS90" s="791"/>
      <c r="BT90" s="791"/>
      <c r="CA90" s="809"/>
      <c r="CB90" s="803"/>
      <c r="CC90" s="804"/>
      <c r="CD90" s="791"/>
      <c r="CE90" s="791"/>
    </row>
    <row r="91" spans="2:83" x14ac:dyDescent="0.25">
      <c r="B91" s="795">
        <v>44960.449780092589</v>
      </c>
      <c r="C91" s="766">
        <v>853.51</v>
      </c>
      <c r="D91" s="492"/>
      <c r="E91" s="492"/>
      <c r="N91" s="517"/>
      <c r="O91" s="796">
        <v>44960</v>
      </c>
      <c r="P91" s="792">
        <v>0.45104166666666662</v>
      </c>
      <c r="Q91" s="794">
        <v>32.299999999999997</v>
      </c>
      <c r="R91" s="165" t="s">
        <v>21</v>
      </c>
      <c r="S91" s="794">
        <v>21.75</v>
      </c>
      <c r="T91" s="165" t="s">
        <v>56</v>
      </c>
      <c r="U91" s="196">
        <f t="shared" si="21"/>
        <v>10</v>
      </c>
      <c r="V91" s="168" t="str">
        <f t="shared" ref="V91:V150" si="45">IF(U91=$Q$13, S91, "-")</f>
        <v>-</v>
      </c>
      <c r="W91" s="168">
        <f t="shared" ref="W91:W150" si="46">IF(U91=$R$13, S91, "-")</f>
        <v>21.75</v>
      </c>
      <c r="X91" s="168" t="str">
        <f t="shared" ref="X91:X150" si="47">IF(U91=$S$13, S91, "-")</f>
        <v>-</v>
      </c>
      <c r="Y91" s="168" t="str">
        <f t="shared" ref="Y91:Y150" si="48">IF(U91=$T$13, S91, "-")</f>
        <v>-</v>
      </c>
      <c r="Z91" s="567"/>
      <c r="AD91" s="608">
        <f t="shared" si="42"/>
        <v>44960.441666666666</v>
      </c>
      <c r="AE91" s="607">
        <f t="shared" si="43"/>
        <v>22.388000000000002</v>
      </c>
      <c r="AF91" s="196">
        <f t="shared" si="44"/>
        <v>10</v>
      </c>
      <c r="AG91" s="168" t="str">
        <f t="shared" si="38"/>
        <v>-</v>
      </c>
      <c r="AH91" s="168">
        <f t="shared" si="39"/>
        <v>22.388000000000002</v>
      </c>
      <c r="AI91" s="168" t="str">
        <f t="shared" si="40"/>
        <v>-</v>
      </c>
      <c r="AJ91" s="168" t="str">
        <f t="shared" si="41"/>
        <v>-</v>
      </c>
      <c r="AK91" s="198"/>
      <c r="AL91" s="837"/>
      <c r="AM91" s="790">
        <v>44960.443055555559</v>
      </c>
      <c r="AN91" s="789">
        <v>1</v>
      </c>
      <c r="AO91" s="789">
        <v>4</v>
      </c>
      <c r="AP91" s="789">
        <v>3</v>
      </c>
      <c r="AQ91" s="789">
        <v>183.721407</v>
      </c>
      <c r="AR91" s="789">
        <v>180223</v>
      </c>
      <c r="AS91" s="789">
        <v>138861</v>
      </c>
      <c r="AT91" s="789">
        <v>22.393999999999998</v>
      </c>
      <c r="AV91" s="788">
        <v>44960.443055555559</v>
      </c>
      <c r="AW91" s="787">
        <v>1</v>
      </c>
      <c r="AX91" s="786">
        <v>4</v>
      </c>
      <c r="AY91" s="786">
        <v>3</v>
      </c>
      <c r="AZ91" s="863">
        <v>183.4</v>
      </c>
      <c r="BB91" s="793">
        <f t="shared" si="32"/>
        <v>43</v>
      </c>
      <c r="BC91" s="791">
        <f t="shared" si="33"/>
        <v>183.721407</v>
      </c>
      <c r="BD91" s="814">
        <v>112</v>
      </c>
      <c r="BE91" s="793">
        <v>2</v>
      </c>
      <c r="BF91" s="819">
        <f t="shared" si="34"/>
        <v>-3.9088999999999999E-2</v>
      </c>
      <c r="BH91" s="793">
        <f t="shared" si="35"/>
        <v>43</v>
      </c>
      <c r="BI91" s="807">
        <f t="shared" si="36"/>
        <v>183.4</v>
      </c>
      <c r="BJ91" s="814">
        <v>112</v>
      </c>
      <c r="BK91" s="793">
        <v>2</v>
      </c>
      <c r="BL91" s="807">
        <f t="shared" si="37"/>
        <v>7.1919999999999998E-2</v>
      </c>
      <c r="BQ91" s="797"/>
      <c r="BR91" s="791"/>
      <c r="BS91" s="791"/>
      <c r="BT91" s="791"/>
      <c r="CA91" s="809"/>
      <c r="CB91" s="803"/>
      <c r="CC91" s="804"/>
      <c r="CD91" s="791"/>
      <c r="CE91" s="791"/>
    </row>
    <row r="92" spans="2:83" x14ac:dyDescent="0.25">
      <c r="B92" s="795">
        <v>44960.450821759259</v>
      </c>
      <c r="C92" s="766">
        <v>853.49</v>
      </c>
      <c r="D92" s="492"/>
      <c r="E92" s="492"/>
      <c r="N92" s="517"/>
      <c r="O92" s="796">
        <v>44960</v>
      </c>
      <c r="P92" s="792">
        <v>0.45173611111111112</v>
      </c>
      <c r="Q92" s="794">
        <v>32.1</v>
      </c>
      <c r="R92" s="165" t="s">
        <v>21</v>
      </c>
      <c r="S92" s="794">
        <v>21.75</v>
      </c>
      <c r="T92" s="165" t="s">
        <v>56</v>
      </c>
      <c r="U92" s="196">
        <f t="shared" ref="U92:U150" si="49">IF(ISNUMBER(S92), HOUR(P92), "-")</f>
        <v>10</v>
      </c>
      <c r="V92" s="168" t="str">
        <f t="shared" si="45"/>
        <v>-</v>
      </c>
      <c r="W92" s="168">
        <f t="shared" si="46"/>
        <v>21.75</v>
      </c>
      <c r="X92" s="168" t="str">
        <f t="shared" si="47"/>
        <v>-</v>
      </c>
      <c r="Y92" s="168" t="str">
        <f t="shared" si="48"/>
        <v>-</v>
      </c>
      <c r="Z92" s="567"/>
      <c r="AD92" s="608">
        <f t="shared" si="42"/>
        <v>44960.442361111112</v>
      </c>
      <c r="AE92" s="607">
        <f t="shared" si="43"/>
        <v>22.388000000000002</v>
      </c>
      <c r="AF92" s="196">
        <f t="shared" si="44"/>
        <v>10</v>
      </c>
      <c r="AG92" s="168" t="str">
        <f t="shared" si="38"/>
        <v>-</v>
      </c>
      <c r="AH92" s="168">
        <f t="shared" si="39"/>
        <v>22.388000000000002</v>
      </c>
      <c r="AI92" s="168" t="str">
        <f t="shared" si="40"/>
        <v>-</v>
      </c>
      <c r="AJ92" s="168" t="str">
        <f t="shared" si="41"/>
        <v>-</v>
      </c>
      <c r="AK92" s="198"/>
      <c r="AL92" s="837"/>
      <c r="AM92" s="790">
        <v>44960.443749999999</v>
      </c>
      <c r="AN92" s="789">
        <v>1</v>
      </c>
      <c r="AO92" s="789">
        <v>4</v>
      </c>
      <c r="AP92" s="789">
        <v>4</v>
      </c>
      <c r="AQ92" s="789">
        <v>183.75803099999999</v>
      </c>
      <c r="AR92" s="789">
        <v>180928</v>
      </c>
      <c r="AS92" s="789">
        <v>138308</v>
      </c>
      <c r="AT92" s="789">
        <v>22.399000000000001</v>
      </c>
      <c r="AV92" s="788">
        <v>44960.443749999999</v>
      </c>
      <c r="AW92" s="787">
        <v>1</v>
      </c>
      <c r="AX92" s="786">
        <v>4</v>
      </c>
      <c r="AY92" s="786">
        <v>4</v>
      </c>
      <c r="AZ92" s="863">
        <v>183.1</v>
      </c>
      <c r="BB92" s="793">
        <f t="shared" si="32"/>
        <v>44</v>
      </c>
      <c r="BC92" s="791">
        <f t="shared" si="33"/>
        <v>183.75803099999999</v>
      </c>
      <c r="BD92" s="814">
        <v>113</v>
      </c>
      <c r="BE92" s="793">
        <v>3</v>
      </c>
      <c r="BF92" s="819">
        <f t="shared" si="34"/>
        <v>6.6434000000000007E-2</v>
      </c>
      <c r="BH92" s="793">
        <f t="shared" si="35"/>
        <v>44</v>
      </c>
      <c r="BI92" s="807">
        <f t="shared" si="36"/>
        <v>183.1</v>
      </c>
      <c r="BJ92" s="814">
        <v>113</v>
      </c>
      <c r="BK92" s="793">
        <v>3</v>
      </c>
      <c r="BL92" s="807">
        <f t="shared" si="37"/>
        <v>0.64470000000000005</v>
      </c>
      <c r="BQ92" s="797"/>
      <c r="BR92" s="791"/>
      <c r="BS92" s="791"/>
      <c r="BT92" s="791"/>
      <c r="CA92" s="809"/>
      <c r="CB92" s="803"/>
      <c r="CC92" s="804"/>
      <c r="CD92" s="791"/>
      <c r="CE92" s="791"/>
    </row>
    <row r="93" spans="2:83" x14ac:dyDescent="0.25">
      <c r="B93" s="795">
        <v>44960.451863425929</v>
      </c>
      <c r="C93" s="766">
        <v>853.48</v>
      </c>
      <c r="D93" s="492"/>
      <c r="E93" s="492"/>
      <c r="N93" s="517"/>
      <c r="O93" s="796">
        <v>44960</v>
      </c>
      <c r="P93" s="792">
        <v>0.4524305555555555</v>
      </c>
      <c r="Q93" s="794">
        <v>31.9</v>
      </c>
      <c r="R93" s="165" t="s">
        <v>21</v>
      </c>
      <c r="S93" s="794">
        <v>21.75</v>
      </c>
      <c r="T93" s="165" t="s">
        <v>56</v>
      </c>
      <c r="U93" s="196">
        <f t="shared" si="49"/>
        <v>10</v>
      </c>
      <c r="V93" s="168" t="str">
        <f t="shared" si="45"/>
        <v>-</v>
      </c>
      <c r="W93" s="168">
        <f t="shared" si="46"/>
        <v>21.75</v>
      </c>
      <c r="X93" s="168" t="str">
        <f t="shared" si="47"/>
        <v>-</v>
      </c>
      <c r="Y93" s="168" t="str">
        <f t="shared" si="48"/>
        <v>-</v>
      </c>
      <c r="Z93" s="567"/>
      <c r="AD93" s="608">
        <f t="shared" si="42"/>
        <v>44960.443055555559</v>
      </c>
      <c r="AE93" s="607">
        <f t="shared" si="43"/>
        <v>22.393000000000001</v>
      </c>
      <c r="AF93" s="196">
        <f t="shared" si="44"/>
        <v>10</v>
      </c>
      <c r="AG93" s="168" t="str">
        <f t="shared" si="38"/>
        <v>-</v>
      </c>
      <c r="AH93" s="168">
        <f t="shared" si="39"/>
        <v>22.393000000000001</v>
      </c>
      <c r="AI93" s="168" t="str">
        <f t="shared" si="40"/>
        <v>-</v>
      </c>
      <c r="AJ93" s="168" t="str">
        <f t="shared" si="41"/>
        <v>-</v>
      </c>
      <c r="AK93" s="198"/>
      <c r="AL93" s="837"/>
      <c r="AM93" s="790">
        <v>44960.443749999999</v>
      </c>
      <c r="AN93" s="789">
        <v>1</v>
      </c>
      <c r="AO93" s="789">
        <v>4</v>
      </c>
      <c r="AP93" s="789">
        <v>5</v>
      </c>
      <c r="AQ93" s="789">
        <v>183.99234799999999</v>
      </c>
      <c r="AR93" s="789">
        <v>180217</v>
      </c>
      <c r="AS93" s="789">
        <v>138858</v>
      </c>
      <c r="AT93" s="789">
        <v>22.401</v>
      </c>
      <c r="AV93" s="788">
        <v>44960.443749999999</v>
      </c>
      <c r="AW93" s="787">
        <v>1</v>
      </c>
      <c r="AX93" s="786">
        <v>4</v>
      </c>
      <c r="AY93" s="786">
        <v>5</v>
      </c>
      <c r="AZ93" s="863">
        <v>183.4</v>
      </c>
      <c r="BB93" s="793">
        <f t="shared" si="32"/>
        <v>45</v>
      </c>
      <c r="BC93" s="791">
        <f t="shared" si="33"/>
        <v>183.99234799999999</v>
      </c>
      <c r="BD93" s="814">
        <v>114</v>
      </c>
      <c r="BE93" s="793">
        <v>4</v>
      </c>
      <c r="BF93" s="819">
        <f t="shared" si="34"/>
        <v>2.7361E-2</v>
      </c>
      <c r="BH93" s="793">
        <f t="shared" si="35"/>
        <v>45</v>
      </c>
      <c r="BI93" s="807">
        <f t="shared" si="36"/>
        <v>183.4</v>
      </c>
      <c r="BJ93" s="814">
        <v>114</v>
      </c>
      <c r="BK93" s="793">
        <v>4</v>
      </c>
      <c r="BL93" s="807">
        <f t="shared" si="37"/>
        <v>-0.26640000000000003</v>
      </c>
      <c r="BQ93" s="797"/>
      <c r="BR93" s="791"/>
      <c r="BS93" s="791"/>
      <c r="BT93" s="791"/>
      <c r="CA93" s="809"/>
      <c r="CB93" s="803"/>
      <c r="CC93" s="804"/>
      <c r="CD93" s="791"/>
      <c r="CE93" s="791"/>
    </row>
    <row r="94" spans="2:83" x14ac:dyDescent="0.25">
      <c r="B94" s="795">
        <v>44960.452905092592</v>
      </c>
      <c r="C94" s="766">
        <v>853.46</v>
      </c>
      <c r="D94" s="492"/>
      <c r="E94" s="492"/>
      <c r="N94" s="517"/>
      <c r="O94" s="796">
        <v>44960</v>
      </c>
      <c r="P94" s="792">
        <v>0.453125</v>
      </c>
      <c r="Q94" s="794">
        <v>31.9</v>
      </c>
      <c r="R94" s="165" t="s">
        <v>21</v>
      </c>
      <c r="S94" s="794">
        <v>21.75</v>
      </c>
      <c r="T94" s="165" t="s">
        <v>56</v>
      </c>
      <c r="U94" s="196">
        <f t="shared" si="49"/>
        <v>10</v>
      </c>
      <c r="V94" s="168" t="str">
        <f t="shared" si="45"/>
        <v>-</v>
      </c>
      <c r="W94" s="168">
        <f t="shared" si="46"/>
        <v>21.75</v>
      </c>
      <c r="X94" s="168" t="str">
        <f t="shared" si="47"/>
        <v>-</v>
      </c>
      <c r="Y94" s="168" t="str">
        <f t="shared" si="48"/>
        <v>-</v>
      </c>
      <c r="AD94" s="608">
        <f t="shared" si="42"/>
        <v>44960.443055555559</v>
      </c>
      <c r="AE94" s="607">
        <f t="shared" si="43"/>
        <v>22.393999999999998</v>
      </c>
      <c r="AF94" s="196">
        <f t="shared" si="44"/>
        <v>10</v>
      </c>
      <c r="AG94" s="168" t="str">
        <f t="shared" si="38"/>
        <v>-</v>
      </c>
      <c r="AH94" s="168">
        <f t="shared" si="39"/>
        <v>22.393999999999998</v>
      </c>
      <c r="AI94" s="168" t="str">
        <f t="shared" si="40"/>
        <v>-</v>
      </c>
      <c r="AJ94" s="168" t="str">
        <f t="shared" si="41"/>
        <v>-</v>
      </c>
      <c r="AK94" s="198"/>
      <c r="AL94" s="837"/>
      <c r="AM94" s="790">
        <v>44960.444444444445</v>
      </c>
      <c r="AN94" s="789">
        <v>1</v>
      </c>
      <c r="AO94" s="789">
        <v>4</v>
      </c>
      <c r="AP94" s="789">
        <v>6</v>
      </c>
      <c r="AQ94" s="789">
        <v>183.86852500000001</v>
      </c>
      <c r="AR94" s="789">
        <v>180928</v>
      </c>
      <c r="AS94" s="789">
        <v>138309</v>
      </c>
      <c r="AT94" s="789">
        <v>22.402999999999999</v>
      </c>
      <c r="AV94" s="788">
        <v>44960.444444444445</v>
      </c>
      <c r="AW94" s="787">
        <v>1</v>
      </c>
      <c r="AX94" s="786">
        <v>4</v>
      </c>
      <c r="AY94" s="786">
        <v>6</v>
      </c>
      <c r="AZ94" s="863">
        <v>183.1</v>
      </c>
      <c r="BB94" s="793">
        <f t="shared" si="32"/>
        <v>46</v>
      </c>
      <c r="BC94" s="791">
        <f t="shared" si="33"/>
        <v>183.86852500000001</v>
      </c>
      <c r="BD94" s="814">
        <v>115</v>
      </c>
      <c r="BE94" s="793">
        <v>5</v>
      </c>
      <c r="BF94" s="819">
        <f t="shared" si="34"/>
        <v>6.6435999999999995E-2</v>
      </c>
      <c r="BH94" s="793">
        <f t="shared" si="35"/>
        <v>46</v>
      </c>
      <c r="BI94" s="807">
        <f t="shared" si="36"/>
        <v>183.1</v>
      </c>
      <c r="BJ94" s="814">
        <v>115</v>
      </c>
      <c r="BK94" s="793">
        <v>5</v>
      </c>
      <c r="BL94" s="807">
        <f t="shared" si="37"/>
        <v>-0.29799999999999999</v>
      </c>
      <c r="BQ94" s="797"/>
      <c r="BR94" s="791"/>
      <c r="BS94" s="791"/>
      <c r="BT94" s="791"/>
      <c r="CA94" s="809"/>
      <c r="CB94" s="803"/>
      <c r="CC94" s="804"/>
      <c r="CD94" s="791"/>
      <c r="CE94" s="791"/>
    </row>
    <row r="95" spans="2:83" x14ac:dyDescent="0.25">
      <c r="B95" s="795">
        <v>44960.453946759262</v>
      </c>
      <c r="C95" s="766">
        <v>853.44</v>
      </c>
      <c r="D95" s="492"/>
      <c r="E95" s="492"/>
      <c r="N95" s="517"/>
      <c r="O95" s="796">
        <v>44960</v>
      </c>
      <c r="P95" s="792">
        <v>0.4538194444444445</v>
      </c>
      <c r="Q95" s="794">
        <v>31.8</v>
      </c>
      <c r="R95" s="165" t="s">
        <v>21</v>
      </c>
      <c r="S95" s="794">
        <v>21.8</v>
      </c>
      <c r="T95" s="165" t="s">
        <v>56</v>
      </c>
      <c r="U95" s="196">
        <f t="shared" si="49"/>
        <v>10</v>
      </c>
      <c r="V95" s="168" t="str">
        <f t="shared" si="45"/>
        <v>-</v>
      </c>
      <c r="W95" s="168">
        <f t="shared" si="46"/>
        <v>21.8</v>
      </c>
      <c r="X95" s="168" t="str">
        <f t="shared" si="47"/>
        <v>-</v>
      </c>
      <c r="Y95" s="168" t="str">
        <f t="shared" si="48"/>
        <v>-</v>
      </c>
      <c r="AD95" s="608">
        <f t="shared" si="42"/>
        <v>44960.443749999999</v>
      </c>
      <c r="AE95" s="607">
        <f t="shared" si="43"/>
        <v>22.399000000000001</v>
      </c>
      <c r="AF95" s="196">
        <f t="shared" si="44"/>
        <v>10</v>
      </c>
      <c r="AG95" s="168" t="str">
        <f t="shared" si="38"/>
        <v>-</v>
      </c>
      <c r="AH95" s="168">
        <f t="shared" si="39"/>
        <v>22.399000000000001</v>
      </c>
      <c r="AI95" s="168" t="str">
        <f t="shared" si="40"/>
        <v>-</v>
      </c>
      <c r="AJ95" s="168" t="str">
        <f t="shared" si="41"/>
        <v>-</v>
      </c>
      <c r="AK95" s="198"/>
      <c r="AL95" s="837"/>
      <c r="AM95" s="790">
        <v>44960.444444444445</v>
      </c>
      <c r="AN95" s="789">
        <v>1</v>
      </c>
      <c r="AO95" s="789">
        <v>4</v>
      </c>
      <c r="AP95" s="789">
        <v>7</v>
      </c>
      <c r="AQ95" s="789">
        <v>183.93182400000001</v>
      </c>
      <c r="AR95" s="789">
        <v>180211</v>
      </c>
      <c r="AS95" s="789">
        <v>138854</v>
      </c>
      <c r="AT95" s="789">
        <v>22.402999999999999</v>
      </c>
      <c r="AV95" s="788">
        <v>44960.444444444445</v>
      </c>
      <c r="AW95" s="787">
        <v>1</v>
      </c>
      <c r="AX95" s="786">
        <v>4</v>
      </c>
      <c r="AY95" s="786">
        <v>7</v>
      </c>
      <c r="AZ95" s="863">
        <v>183.8</v>
      </c>
      <c r="BB95" s="793">
        <f t="shared" si="32"/>
        <v>47</v>
      </c>
      <c r="BC95" s="791">
        <f t="shared" si="33"/>
        <v>183.93182400000001</v>
      </c>
      <c r="BD95" s="814">
        <v>116</v>
      </c>
      <c r="BE95" s="793">
        <v>6</v>
      </c>
      <c r="BF95" s="819">
        <f t="shared" si="34"/>
        <v>0.17981900000000001</v>
      </c>
      <c r="BH95" s="793">
        <f t="shared" si="35"/>
        <v>47</v>
      </c>
      <c r="BI95" s="807">
        <f t="shared" si="36"/>
        <v>183.8</v>
      </c>
      <c r="BJ95" s="814">
        <v>116</v>
      </c>
      <c r="BK95" s="793">
        <v>6</v>
      </c>
      <c r="BL95" s="807">
        <f t="shared" si="37"/>
        <v>7.1919999999999998E-2</v>
      </c>
      <c r="BQ95" s="797"/>
      <c r="BR95" s="791"/>
      <c r="BS95" s="791"/>
      <c r="BT95" s="791"/>
      <c r="CA95" s="809"/>
      <c r="CB95" s="803"/>
      <c r="CC95" s="804"/>
      <c r="CD95" s="791"/>
      <c r="CE95" s="791"/>
    </row>
    <row r="96" spans="2:83" x14ac:dyDescent="0.25">
      <c r="B96" s="795">
        <v>44960.454988425925</v>
      </c>
      <c r="C96" s="766">
        <v>853.44</v>
      </c>
      <c r="D96" s="492"/>
      <c r="E96" s="492"/>
      <c r="N96" s="517"/>
      <c r="O96" s="796">
        <v>44960</v>
      </c>
      <c r="P96" s="792">
        <v>0.45451388888888888</v>
      </c>
      <c r="Q96" s="794">
        <v>32.1</v>
      </c>
      <c r="R96" s="165" t="s">
        <v>21</v>
      </c>
      <c r="S96" s="794">
        <v>21.8</v>
      </c>
      <c r="T96" s="165" t="s">
        <v>56</v>
      </c>
      <c r="U96" s="196">
        <f t="shared" si="49"/>
        <v>10</v>
      </c>
      <c r="V96" s="168" t="str">
        <f t="shared" si="45"/>
        <v>-</v>
      </c>
      <c r="W96" s="168">
        <f t="shared" si="46"/>
        <v>21.8</v>
      </c>
      <c r="X96" s="168" t="str">
        <f t="shared" si="47"/>
        <v>-</v>
      </c>
      <c r="Y96" s="168" t="str">
        <f t="shared" si="48"/>
        <v>-</v>
      </c>
      <c r="AD96" s="608">
        <f t="shared" si="42"/>
        <v>44960.443749999999</v>
      </c>
      <c r="AE96" s="607">
        <f t="shared" si="43"/>
        <v>22.401</v>
      </c>
      <c r="AF96" s="196">
        <f t="shared" si="44"/>
        <v>10</v>
      </c>
      <c r="AG96" s="168" t="str">
        <f t="shared" si="38"/>
        <v>-</v>
      </c>
      <c r="AH96" s="168">
        <f t="shared" si="39"/>
        <v>22.401</v>
      </c>
      <c r="AI96" s="168" t="str">
        <f t="shared" si="40"/>
        <v>-</v>
      </c>
      <c r="AJ96" s="168" t="str">
        <f t="shared" si="41"/>
        <v>-</v>
      </c>
      <c r="AK96" s="198"/>
      <c r="AL96" s="837"/>
      <c r="AM96" s="790">
        <v>44960.445138888892</v>
      </c>
      <c r="AN96" s="789">
        <v>1</v>
      </c>
      <c r="AO96" s="789">
        <v>4</v>
      </c>
      <c r="AP96" s="789">
        <v>8</v>
      </c>
      <c r="AQ96" s="789">
        <v>183.49853400000001</v>
      </c>
      <c r="AR96" s="789">
        <v>180940</v>
      </c>
      <c r="AS96" s="789">
        <v>138321</v>
      </c>
      <c r="AT96" s="789">
        <v>22.402000000000001</v>
      </c>
      <c r="AV96" s="788">
        <v>44960.445138888892</v>
      </c>
      <c r="AW96" s="787">
        <v>1</v>
      </c>
      <c r="AX96" s="786">
        <v>4</v>
      </c>
      <c r="AY96" s="786">
        <v>8</v>
      </c>
      <c r="AZ96" s="863">
        <v>183.4</v>
      </c>
      <c r="BB96" s="793">
        <f t="shared" si="32"/>
        <v>48</v>
      </c>
      <c r="BC96" s="791">
        <f t="shared" si="33"/>
        <v>183.49853400000001</v>
      </c>
      <c r="BD96" s="814">
        <v>117</v>
      </c>
      <c r="BE96" s="793">
        <v>7</v>
      </c>
      <c r="BF96" s="819">
        <f t="shared" si="34"/>
        <v>0.16805500000000001</v>
      </c>
      <c r="BH96" s="793">
        <f t="shared" si="35"/>
        <v>48</v>
      </c>
      <c r="BI96" s="807">
        <f t="shared" si="36"/>
        <v>183.4</v>
      </c>
      <c r="BJ96" s="814">
        <v>117</v>
      </c>
      <c r="BK96" s="793">
        <v>7</v>
      </c>
      <c r="BL96" s="807">
        <f t="shared" si="37"/>
        <v>-0.91639999999999999</v>
      </c>
      <c r="BQ96" s="797"/>
      <c r="BR96" s="791"/>
      <c r="BS96" s="791"/>
      <c r="BT96" s="791"/>
      <c r="CA96" s="809"/>
      <c r="CB96" s="803"/>
      <c r="CC96" s="804"/>
      <c r="CD96" s="791"/>
      <c r="CE96" s="791"/>
    </row>
    <row r="97" spans="2:83" x14ac:dyDescent="0.25">
      <c r="B97" s="795">
        <v>44960.456030092595</v>
      </c>
      <c r="C97" s="766">
        <v>853.42</v>
      </c>
      <c r="D97" s="492"/>
      <c r="E97" s="492"/>
      <c r="N97" s="517"/>
      <c r="O97" s="796">
        <v>44960</v>
      </c>
      <c r="P97" s="792">
        <v>0.45520833333333338</v>
      </c>
      <c r="Q97" s="794">
        <v>32.1</v>
      </c>
      <c r="R97" s="165" t="s">
        <v>21</v>
      </c>
      <c r="S97" s="794">
        <v>21.8</v>
      </c>
      <c r="T97" s="165" t="s">
        <v>56</v>
      </c>
      <c r="U97" s="196">
        <f t="shared" si="49"/>
        <v>10</v>
      </c>
      <c r="V97" s="168" t="str">
        <f t="shared" si="45"/>
        <v>-</v>
      </c>
      <c r="W97" s="168">
        <f t="shared" si="46"/>
        <v>21.8</v>
      </c>
      <c r="X97" s="168" t="str">
        <f t="shared" si="47"/>
        <v>-</v>
      </c>
      <c r="Y97" s="168" t="str">
        <f t="shared" si="48"/>
        <v>-</v>
      </c>
      <c r="AD97" s="608">
        <f t="shared" si="42"/>
        <v>44960.444444444445</v>
      </c>
      <c r="AE97" s="607">
        <f t="shared" si="43"/>
        <v>22.402999999999999</v>
      </c>
      <c r="AF97" s="196">
        <f t="shared" si="44"/>
        <v>10</v>
      </c>
      <c r="AG97" s="168" t="str">
        <f t="shared" si="38"/>
        <v>-</v>
      </c>
      <c r="AH97" s="168">
        <f t="shared" si="39"/>
        <v>22.402999999999999</v>
      </c>
      <c r="AI97" s="168" t="str">
        <f t="shared" si="40"/>
        <v>-</v>
      </c>
      <c r="AJ97" s="168" t="str">
        <f t="shared" si="41"/>
        <v>-</v>
      </c>
      <c r="AK97" s="198"/>
      <c r="AL97" s="837"/>
      <c r="AM97" s="790">
        <v>44960.445833333331</v>
      </c>
      <c r="AN97" s="789">
        <v>1</v>
      </c>
      <c r="AO97" s="789">
        <v>5</v>
      </c>
      <c r="AP97" s="789" t="s">
        <v>469</v>
      </c>
      <c r="AQ97" s="789">
        <v>215.309787</v>
      </c>
      <c r="AR97" s="789">
        <v>180030</v>
      </c>
      <c r="AS97" s="789">
        <v>138860</v>
      </c>
      <c r="AT97" s="789">
        <v>22.405999999999999</v>
      </c>
      <c r="AV97" s="788">
        <v>44960.445833333331</v>
      </c>
      <c r="AW97" s="787">
        <v>1</v>
      </c>
      <c r="AX97" s="786">
        <v>5</v>
      </c>
      <c r="AY97" s="786" t="s">
        <v>469</v>
      </c>
      <c r="AZ97" s="863">
        <v>232.1</v>
      </c>
      <c r="BB97" s="793" t="str">
        <f t="shared" si="32"/>
        <v>--</v>
      </c>
      <c r="BC97" s="791">
        <f t="shared" si="33"/>
        <v>215.309787</v>
      </c>
      <c r="BD97" s="814">
        <v>118</v>
      </c>
      <c r="BE97" s="793">
        <v>8</v>
      </c>
      <c r="BF97" s="819">
        <f t="shared" si="34"/>
        <v>0.242367</v>
      </c>
      <c r="BH97" s="793" t="str">
        <f t="shared" si="35"/>
        <v>--</v>
      </c>
      <c r="BI97" s="807">
        <f t="shared" si="36"/>
        <v>232.1</v>
      </c>
      <c r="BJ97" s="814">
        <v>118</v>
      </c>
      <c r="BK97" s="793">
        <v>8</v>
      </c>
      <c r="BL97" s="807">
        <f t="shared" si="37"/>
        <v>-0.29809999999999998</v>
      </c>
      <c r="BQ97" s="797"/>
      <c r="BR97" s="791"/>
      <c r="BS97" s="791"/>
      <c r="BT97" s="791"/>
      <c r="CA97" s="809"/>
      <c r="CB97" s="803"/>
      <c r="CC97" s="804"/>
      <c r="CD97" s="791"/>
      <c r="CE97" s="791"/>
    </row>
    <row r="98" spans="2:83" x14ac:dyDescent="0.25">
      <c r="B98" s="795">
        <v>44960.457071759258</v>
      </c>
      <c r="C98" s="766">
        <v>853.41</v>
      </c>
      <c r="D98" s="492"/>
      <c r="E98" s="492"/>
      <c r="N98" s="517"/>
      <c r="O98" s="796">
        <v>44960</v>
      </c>
      <c r="P98" s="792">
        <v>0.45590277777777777</v>
      </c>
      <c r="Q98" s="794">
        <v>32.200000000000003</v>
      </c>
      <c r="R98" s="165" t="s">
        <v>21</v>
      </c>
      <c r="S98" s="794">
        <v>21.8</v>
      </c>
      <c r="T98" s="165" t="s">
        <v>56</v>
      </c>
      <c r="U98" s="196">
        <f t="shared" si="49"/>
        <v>10</v>
      </c>
      <c r="V98" s="168" t="str">
        <f t="shared" si="45"/>
        <v>-</v>
      </c>
      <c r="W98" s="168">
        <f t="shared" si="46"/>
        <v>21.8</v>
      </c>
      <c r="X98" s="168" t="str">
        <f t="shared" si="47"/>
        <v>-</v>
      </c>
      <c r="Y98" s="168" t="str">
        <f t="shared" si="48"/>
        <v>-</v>
      </c>
      <c r="AD98" s="608">
        <f t="shared" si="42"/>
        <v>44960.444444444445</v>
      </c>
      <c r="AE98" s="607">
        <f t="shared" si="43"/>
        <v>22.402999999999999</v>
      </c>
      <c r="AF98" s="196">
        <f t="shared" si="44"/>
        <v>10</v>
      </c>
      <c r="AG98" s="168" t="str">
        <f t="shared" si="38"/>
        <v>-</v>
      </c>
      <c r="AH98" s="168">
        <f t="shared" si="39"/>
        <v>22.402999999999999</v>
      </c>
      <c r="AI98" s="168" t="str">
        <f t="shared" si="40"/>
        <v>-</v>
      </c>
      <c r="AJ98" s="168" t="str">
        <f t="shared" si="41"/>
        <v>-</v>
      </c>
      <c r="AK98" s="198"/>
      <c r="AL98" s="837"/>
      <c r="AM98" s="790">
        <v>44960.445833333331</v>
      </c>
      <c r="AN98" s="789">
        <v>1</v>
      </c>
      <c r="AO98" s="789">
        <v>5</v>
      </c>
      <c r="AP98" s="789" t="s">
        <v>469</v>
      </c>
      <c r="AQ98" s="789">
        <v>230.11796899999999</v>
      </c>
      <c r="AR98" s="789">
        <v>180915</v>
      </c>
      <c r="AS98" s="789">
        <v>138170</v>
      </c>
      <c r="AT98" s="789">
        <v>22.405000000000001</v>
      </c>
      <c r="AV98" s="788">
        <v>44960.445833333331</v>
      </c>
      <c r="AW98" s="787">
        <v>1</v>
      </c>
      <c r="AX98" s="786">
        <v>5</v>
      </c>
      <c r="AY98" s="786" t="s">
        <v>469</v>
      </c>
      <c r="AZ98" s="863">
        <v>227</v>
      </c>
      <c r="BB98" s="793" t="str">
        <f t="shared" si="32"/>
        <v>--</v>
      </c>
      <c r="BC98" s="791">
        <f t="shared" si="33"/>
        <v>230.11796899999999</v>
      </c>
      <c r="BF98" s="819"/>
      <c r="BH98" s="793" t="str">
        <f t="shared" si="35"/>
        <v>--</v>
      </c>
      <c r="BI98" s="807">
        <f t="shared" si="36"/>
        <v>227</v>
      </c>
      <c r="BL98" s="807"/>
      <c r="BQ98" s="797"/>
      <c r="BR98" s="791"/>
      <c r="BS98" s="791"/>
      <c r="BT98" s="791"/>
      <c r="CA98" s="809"/>
      <c r="CB98" s="803"/>
      <c r="CC98" s="804"/>
      <c r="CD98" s="791"/>
      <c r="CE98" s="791"/>
    </row>
    <row r="99" spans="2:83" x14ac:dyDescent="0.25">
      <c r="B99" s="795">
        <v>44960.458113425928</v>
      </c>
      <c r="C99" s="766">
        <v>853.4</v>
      </c>
      <c r="D99" s="492"/>
      <c r="E99" s="492"/>
      <c r="N99" s="517"/>
      <c r="O99" s="796">
        <v>44960</v>
      </c>
      <c r="P99" s="792">
        <v>0.45659722222222227</v>
      </c>
      <c r="Q99" s="794">
        <v>32.200000000000003</v>
      </c>
      <c r="R99" s="165" t="s">
        <v>21</v>
      </c>
      <c r="S99" s="794">
        <v>21.7</v>
      </c>
      <c r="T99" s="165" t="s">
        <v>56</v>
      </c>
      <c r="U99" s="196">
        <f t="shared" si="49"/>
        <v>10</v>
      </c>
      <c r="V99" s="168" t="str">
        <f t="shared" si="45"/>
        <v>-</v>
      </c>
      <c r="W99" s="168">
        <f t="shared" si="46"/>
        <v>21.7</v>
      </c>
      <c r="X99" s="168" t="str">
        <f t="shared" si="47"/>
        <v>-</v>
      </c>
      <c r="Y99" s="168" t="str">
        <f t="shared" si="48"/>
        <v>-</v>
      </c>
      <c r="AD99" s="608">
        <f t="shared" si="42"/>
        <v>44960.445138888892</v>
      </c>
      <c r="AE99" s="607">
        <f t="shared" si="43"/>
        <v>22.402000000000001</v>
      </c>
      <c r="AF99" s="196">
        <f t="shared" si="44"/>
        <v>10</v>
      </c>
      <c r="AG99" s="168" t="str">
        <f t="shared" si="38"/>
        <v>-</v>
      </c>
      <c r="AH99" s="168">
        <f t="shared" si="39"/>
        <v>22.402000000000001</v>
      </c>
      <c r="AI99" s="168" t="str">
        <f t="shared" si="40"/>
        <v>-</v>
      </c>
      <c r="AJ99" s="168" t="str">
        <f t="shared" si="41"/>
        <v>-</v>
      </c>
      <c r="AK99" s="198"/>
      <c r="AL99" s="837"/>
      <c r="AM99" s="790">
        <v>44960.446527777778</v>
      </c>
      <c r="AN99" s="789">
        <v>1</v>
      </c>
      <c r="AO99" s="789">
        <v>5</v>
      </c>
      <c r="AP99" s="789" t="s">
        <v>469</v>
      </c>
      <c r="AQ99" s="789">
        <v>227.151026</v>
      </c>
      <c r="AR99" s="789">
        <v>180037</v>
      </c>
      <c r="AS99" s="789">
        <v>138848</v>
      </c>
      <c r="AT99" s="789">
        <v>22.405999999999999</v>
      </c>
      <c r="AV99" s="788">
        <v>44960.446527777778</v>
      </c>
      <c r="AW99" s="787">
        <v>1</v>
      </c>
      <c r="AX99" s="786">
        <v>5</v>
      </c>
      <c r="AY99" s="786" t="s">
        <v>469</v>
      </c>
      <c r="AZ99" s="863">
        <v>227.1</v>
      </c>
      <c r="BB99" s="793" t="str">
        <f t="shared" si="32"/>
        <v>--</v>
      </c>
      <c r="BC99" s="791">
        <f t="shared" si="33"/>
        <v>227.151026</v>
      </c>
      <c r="BF99" s="819"/>
      <c r="BH99" s="793" t="str">
        <f t="shared" si="35"/>
        <v>--</v>
      </c>
      <c r="BI99" s="807">
        <f t="shared" si="36"/>
        <v>227.1</v>
      </c>
      <c r="BL99" s="807"/>
      <c r="BQ99" s="797"/>
      <c r="BR99" s="791"/>
      <c r="BS99" s="791"/>
      <c r="BT99" s="791"/>
      <c r="CA99" s="809"/>
      <c r="CB99" s="803"/>
      <c r="CC99" s="804"/>
      <c r="CD99" s="791"/>
      <c r="CE99" s="791"/>
    </row>
    <row r="100" spans="2:83" x14ac:dyDescent="0.25">
      <c r="B100" s="795">
        <v>44960.459155092591</v>
      </c>
      <c r="C100" s="766">
        <v>853.38</v>
      </c>
      <c r="D100" s="492"/>
      <c r="E100" s="492"/>
      <c r="N100" s="517"/>
      <c r="O100" s="796">
        <v>44960</v>
      </c>
      <c r="P100" s="792">
        <v>0.45729166666666665</v>
      </c>
      <c r="Q100" s="794">
        <v>32.1</v>
      </c>
      <c r="R100" s="165" t="s">
        <v>21</v>
      </c>
      <c r="S100" s="794">
        <v>21.7</v>
      </c>
      <c r="T100" s="165" t="s">
        <v>56</v>
      </c>
      <c r="U100" s="196">
        <f t="shared" si="49"/>
        <v>10</v>
      </c>
      <c r="V100" s="168" t="str">
        <f t="shared" si="45"/>
        <v>-</v>
      </c>
      <c r="W100" s="168">
        <f t="shared" si="46"/>
        <v>21.7</v>
      </c>
      <c r="X100" s="168" t="str">
        <f t="shared" si="47"/>
        <v>-</v>
      </c>
      <c r="Y100" s="168" t="str">
        <f t="shared" si="48"/>
        <v>-</v>
      </c>
      <c r="AD100" s="608">
        <f t="shared" si="42"/>
        <v>44960.445833333331</v>
      </c>
      <c r="AE100" s="607">
        <f t="shared" si="43"/>
        <v>22.405999999999999</v>
      </c>
      <c r="AF100" s="196">
        <f t="shared" si="44"/>
        <v>10</v>
      </c>
      <c r="AG100" s="168" t="str">
        <f t="shared" si="38"/>
        <v>-</v>
      </c>
      <c r="AH100" s="168">
        <f t="shared" si="39"/>
        <v>22.405999999999999</v>
      </c>
      <c r="AI100" s="168" t="str">
        <f t="shared" si="40"/>
        <v>-</v>
      </c>
      <c r="AJ100" s="168" t="str">
        <f t="shared" si="41"/>
        <v>-</v>
      </c>
      <c r="AK100" s="198"/>
      <c r="AL100" s="837"/>
      <c r="AM100" s="790">
        <v>44960.446527777778</v>
      </c>
      <c r="AN100" s="789">
        <v>1</v>
      </c>
      <c r="AO100" s="789">
        <v>5</v>
      </c>
      <c r="AP100" s="789" t="s">
        <v>469</v>
      </c>
      <c r="AQ100" s="789">
        <v>226.564492</v>
      </c>
      <c r="AR100" s="789">
        <v>180910</v>
      </c>
      <c r="AS100" s="789">
        <v>138170</v>
      </c>
      <c r="AT100" s="789">
        <v>22.407</v>
      </c>
      <c r="AV100" s="788">
        <v>44960.446527777778</v>
      </c>
      <c r="AW100" s="787">
        <v>1</v>
      </c>
      <c r="AX100" s="786">
        <v>5</v>
      </c>
      <c r="AY100" s="786" t="s">
        <v>469</v>
      </c>
      <c r="AZ100" s="863">
        <v>226.1</v>
      </c>
      <c r="BB100" s="793" t="str">
        <f t="shared" si="32"/>
        <v>--</v>
      </c>
      <c r="BC100" s="791">
        <f t="shared" si="33"/>
        <v>226.564492</v>
      </c>
      <c r="BF100" s="819"/>
      <c r="BH100" s="793" t="str">
        <f t="shared" si="35"/>
        <v>--</v>
      </c>
      <c r="BI100" s="807">
        <f t="shared" si="36"/>
        <v>226.1</v>
      </c>
      <c r="BL100" s="807"/>
      <c r="BQ100" s="797"/>
      <c r="BR100" s="791"/>
      <c r="BS100" s="791"/>
      <c r="BT100" s="791"/>
      <c r="CA100" s="809"/>
      <c r="CB100" s="803"/>
      <c r="CC100" s="804"/>
      <c r="CD100" s="791"/>
      <c r="CE100" s="791"/>
    </row>
    <row r="101" spans="2:83" x14ac:dyDescent="0.25">
      <c r="B101" s="795">
        <v>44960.460196759261</v>
      </c>
      <c r="C101" s="766">
        <v>853.36</v>
      </c>
      <c r="D101" s="492"/>
      <c r="E101" s="492"/>
      <c r="N101" s="517"/>
      <c r="O101" s="796">
        <v>44960</v>
      </c>
      <c r="P101" s="792">
        <v>0.45798611111111115</v>
      </c>
      <c r="Q101" s="794">
        <v>32.1</v>
      </c>
      <c r="R101" s="165" t="s">
        <v>21</v>
      </c>
      <c r="S101" s="794">
        <v>21.75</v>
      </c>
      <c r="T101" s="165" t="s">
        <v>56</v>
      </c>
      <c r="U101" s="196">
        <f t="shared" si="49"/>
        <v>10</v>
      </c>
      <c r="V101" s="168" t="str">
        <f t="shared" si="45"/>
        <v>-</v>
      </c>
      <c r="W101" s="168">
        <f t="shared" si="46"/>
        <v>21.75</v>
      </c>
      <c r="X101" s="168" t="str">
        <f t="shared" si="47"/>
        <v>-</v>
      </c>
      <c r="Y101" s="168" t="str">
        <f t="shared" si="48"/>
        <v>-</v>
      </c>
      <c r="AD101" s="608">
        <f t="shared" si="42"/>
        <v>44960.445833333331</v>
      </c>
      <c r="AE101" s="607">
        <f t="shared" si="43"/>
        <v>22.405000000000001</v>
      </c>
      <c r="AF101" s="196">
        <f t="shared" si="44"/>
        <v>10</v>
      </c>
      <c r="AG101" s="168" t="str">
        <f t="shared" si="38"/>
        <v>-</v>
      </c>
      <c r="AH101" s="168">
        <f t="shared" si="39"/>
        <v>22.405000000000001</v>
      </c>
      <c r="AI101" s="168" t="str">
        <f t="shared" si="40"/>
        <v>-</v>
      </c>
      <c r="AJ101" s="168" t="str">
        <f t="shared" si="41"/>
        <v>-</v>
      </c>
      <c r="AK101" s="198"/>
      <c r="AL101" s="837"/>
      <c r="AM101" s="790">
        <v>44960.447222222225</v>
      </c>
      <c r="AN101" s="789">
        <v>1</v>
      </c>
      <c r="AO101" s="789">
        <v>5</v>
      </c>
      <c r="AP101" s="789" t="s">
        <v>469</v>
      </c>
      <c r="AQ101" s="789">
        <v>226.064301</v>
      </c>
      <c r="AR101" s="789">
        <v>180034</v>
      </c>
      <c r="AS101" s="789">
        <v>138843</v>
      </c>
      <c r="AT101" s="789">
        <v>22.408000000000001</v>
      </c>
      <c r="AV101" s="788">
        <v>44960.447222222225</v>
      </c>
      <c r="AW101" s="787">
        <v>1</v>
      </c>
      <c r="AX101" s="786">
        <v>5</v>
      </c>
      <c r="AY101" s="786" t="s">
        <v>469</v>
      </c>
      <c r="AZ101" s="863">
        <v>225.4</v>
      </c>
      <c r="BB101" s="793" t="str">
        <f t="shared" si="32"/>
        <v>--</v>
      </c>
      <c r="BC101" s="791">
        <f t="shared" si="33"/>
        <v>226.064301</v>
      </c>
      <c r="BF101" s="819"/>
      <c r="BH101" s="793" t="str">
        <f t="shared" si="35"/>
        <v>--</v>
      </c>
      <c r="BI101" s="807">
        <f t="shared" si="36"/>
        <v>225.4</v>
      </c>
      <c r="BL101" s="807"/>
      <c r="BQ101" s="797"/>
      <c r="BR101" s="791"/>
      <c r="BS101" s="791"/>
      <c r="BT101" s="791"/>
      <c r="CA101" s="809"/>
      <c r="CB101" s="803"/>
      <c r="CC101" s="804"/>
      <c r="CD101" s="791"/>
      <c r="CE101" s="791"/>
    </row>
    <row r="102" spans="2:83" x14ac:dyDescent="0.25">
      <c r="B102" s="795">
        <v>44960.461238425924</v>
      </c>
      <c r="C102" s="766">
        <v>853.35</v>
      </c>
      <c r="D102" s="492"/>
      <c r="E102" s="492"/>
      <c r="N102" s="517"/>
      <c r="O102" s="796">
        <v>44960</v>
      </c>
      <c r="P102" s="792">
        <v>0.45868055555555554</v>
      </c>
      <c r="Q102" s="794">
        <v>32</v>
      </c>
      <c r="R102" s="165" t="s">
        <v>21</v>
      </c>
      <c r="S102" s="794">
        <v>21.75</v>
      </c>
      <c r="T102" s="165" t="s">
        <v>56</v>
      </c>
      <c r="U102" s="196">
        <f t="shared" si="49"/>
        <v>11</v>
      </c>
      <c r="V102" s="168" t="str">
        <f t="shared" si="45"/>
        <v>-</v>
      </c>
      <c r="W102" s="168" t="str">
        <f t="shared" si="46"/>
        <v>-</v>
      </c>
      <c r="X102" s="168">
        <f t="shared" si="47"/>
        <v>21.75</v>
      </c>
      <c r="Y102" s="168" t="str">
        <f t="shared" si="48"/>
        <v>-</v>
      </c>
      <c r="AD102" s="608">
        <f t="shared" si="42"/>
        <v>44960.446527777778</v>
      </c>
      <c r="AE102" s="607">
        <f t="shared" si="43"/>
        <v>22.405999999999999</v>
      </c>
      <c r="AF102" s="196">
        <f t="shared" si="44"/>
        <v>10</v>
      </c>
      <c r="AG102" s="168" t="str">
        <f t="shared" si="38"/>
        <v>-</v>
      </c>
      <c r="AH102" s="168">
        <f t="shared" si="39"/>
        <v>22.405999999999999</v>
      </c>
      <c r="AI102" s="168" t="str">
        <f t="shared" si="40"/>
        <v>-</v>
      </c>
      <c r="AJ102" s="168" t="str">
        <f t="shared" si="41"/>
        <v>-</v>
      </c>
      <c r="AK102" s="198"/>
      <c r="AL102" s="837"/>
      <c r="AM102" s="790">
        <v>44960.447222222225</v>
      </c>
      <c r="AN102" s="789">
        <v>1</v>
      </c>
      <c r="AO102" s="789">
        <v>5</v>
      </c>
      <c r="AP102" s="789" t="s">
        <v>469</v>
      </c>
      <c r="AQ102" s="789">
        <v>225.49743599999999</v>
      </c>
      <c r="AR102" s="789">
        <v>180913</v>
      </c>
      <c r="AS102" s="789">
        <v>138176</v>
      </c>
      <c r="AT102" s="789">
        <v>22.411000000000001</v>
      </c>
      <c r="AV102" s="788">
        <v>44960.447222222225</v>
      </c>
      <c r="AW102" s="787">
        <v>1</v>
      </c>
      <c r="AX102" s="786">
        <v>5</v>
      </c>
      <c r="AY102" s="786" t="s">
        <v>469</v>
      </c>
      <c r="AZ102" s="863">
        <v>225.1</v>
      </c>
      <c r="BB102" s="793" t="str">
        <f t="shared" si="32"/>
        <v>--</v>
      </c>
      <c r="BC102" s="791">
        <f t="shared" si="33"/>
        <v>225.49743599999999</v>
      </c>
      <c r="BF102" s="819"/>
      <c r="BH102" s="793" t="str">
        <f t="shared" si="35"/>
        <v>--</v>
      </c>
      <c r="BI102" s="807">
        <f t="shared" si="36"/>
        <v>225.1</v>
      </c>
      <c r="BL102" s="807"/>
      <c r="BQ102" s="797"/>
      <c r="BR102" s="791"/>
      <c r="BS102" s="791"/>
      <c r="BT102" s="791"/>
      <c r="CA102" s="809"/>
      <c r="CB102" s="803"/>
      <c r="CC102" s="804"/>
      <c r="CD102" s="791"/>
      <c r="CE102" s="791"/>
    </row>
    <row r="103" spans="2:83" x14ac:dyDescent="0.25">
      <c r="B103" s="795">
        <v>44960.462280092594</v>
      </c>
      <c r="C103" s="766">
        <v>853.33</v>
      </c>
      <c r="D103" s="492"/>
      <c r="E103" s="492"/>
      <c r="F103" s="169"/>
      <c r="N103" s="517"/>
      <c r="O103" s="796">
        <v>44960</v>
      </c>
      <c r="P103" s="792">
        <v>0.45937500000000003</v>
      </c>
      <c r="Q103" s="794">
        <v>32.1</v>
      </c>
      <c r="R103" s="165" t="s">
        <v>21</v>
      </c>
      <c r="S103" s="794">
        <v>21.75</v>
      </c>
      <c r="T103" s="165" t="s">
        <v>56</v>
      </c>
      <c r="U103" s="196">
        <f t="shared" si="49"/>
        <v>11</v>
      </c>
      <c r="V103" s="168" t="str">
        <f t="shared" si="45"/>
        <v>-</v>
      </c>
      <c r="W103" s="168" t="str">
        <f t="shared" si="46"/>
        <v>-</v>
      </c>
      <c r="X103" s="168">
        <f t="shared" si="47"/>
        <v>21.75</v>
      </c>
      <c r="Y103" s="168" t="str">
        <f t="shared" si="48"/>
        <v>-</v>
      </c>
      <c r="AD103" s="608">
        <f t="shared" si="42"/>
        <v>44960.446527777778</v>
      </c>
      <c r="AE103" s="607">
        <f t="shared" si="43"/>
        <v>22.407</v>
      </c>
      <c r="AF103" s="196">
        <f t="shared" si="44"/>
        <v>10</v>
      </c>
      <c r="AG103" s="168" t="str">
        <f t="shared" si="38"/>
        <v>-</v>
      </c>
      <c r="AH103" s="168">
        <f t="shared" si="39"/>
        <v>22.407</v>
      </c>
      <c r="AI103" s="168" t="str">
        <f t="shared" si="40"/>
        <v>-</v>
      </c>
      <c r="AJ103" s="168" t="str">
        <f t="shared" si="41"/>
        <v>-</v>
      </c>
      <c r="AK103" s="198"/>
      <c r="AL103" s="837"/>
      <c r="AM103" s="790">
        <v>44960.447916666664</v>
      </c>
      <c r="AN103" s="789">
        <v>1</v>
      </c>
      <c r="AO103" s="789">
        <v>5</v>
      </c>
      <c r="AP103" s="789" t="s">
        <v>469</v>
      </c>
      <c r="AQ103" s="789">
        <v>225.35847799999999</v>
      </c>
      <c r="AR103" s="789">
        <v>180036</v>
      </c>
      <c r="AS103" s="789">
        <v>138844</v>
      </c>
      <c r="AT103" s="789">
        <v>22.414000000000001</v>
      </c>
      <c r="AV103" s="788">
        <v>44960.447916666664</v>
      </c>
      <c r="AW103" s="787">
        <v>1</v>
      </c>
      <c r="AX103" s="786">
        <v>5</v>
      </c>
      <c r="AY103" s="786" t="s">
        <v>469</v>
      </c>
      <c r="AZ103" s="863">
        <v>225.2</v>
      </c>
      <c r="BB103" s="793" t="str">
        <f t="shared" si="32"/>
        <v>--</v>
      </c>
      <c r="BC103" s="791">
        <f t="shared" si="33"/>
        <v>225.35847799999999</v>
      </c>
      <c r="BF103" s="819"/>
      <c r="BH103" s="793" t="str">
        <f t="shared" si="35"/>
        <v>--</v>
      </c>
      <c r="BI103" s="807">
        <f t="shared" si="36"/>
        <v>225.2</v>
      </c>
      <c r="BL103" s="807"/>
      <c r="BQ103" s="797"/>
      <c r="BR103" s="791"/>
      <c r="BS103" s="791"/>
      <c r="BT103" s="791"/>
      <c r="CA103" s="809"/>
      <c r="CB103" s="803"/>
      <c r="CC103" s="804"/>
      <c r="CD103" s="791"/>
      <c r="CE103" s="791"/>
    </row>
    <row r="104" spans="2:83" x14ac:dyDescent="0.25">
      <c r="B104" s="795">
        <v>44960.463321759256</v>
      </c>
      <c r="C104" s="766">
        <v>853.3</v>
      </c>
      <c r="D104" s="492"/>
      <c r="E104" s="492"/>
      <c r="F104" s="169"/>
      <c r="N104" s="517"/>
      <c r="O104" s="796">
        <v>44960</v>
      </c>
      <c r="P104" s="792">
        <v>0.46006944444444442</v>
      </c>
      <c r="Q104" s="794">
        <v>32.200000000000003</v>
      </c>
      <c r="R104" s="165" t="s">
        <v>21</v>
      </c>
      <c r="S104" s="794">
        <v>21.7</v>
      </c>
      <c r="T104" s="165" t="s">
        <v>56</v>
      </c>
      <c r="U104" s="196">
        <f t="shared" si="49"/>
        <v>11</v>
      </c>
      <c r="V104" s="168" t="str">
        <f t="shared" si="45"/>
        <v>-</v>
      </c>
      <c r="W104" s="168" t="str">
        <f t="shared" si="46"/>
        <v>-</v>
      </c>
      <c r="X104" s="168">
        <f t="shared" si="47"/>
        <v>21.7</v>
      </c>
      <c r="Y104" s="168" t="str">
        <f t="shared" si="48"/>
        <v>-</v>
      </c>
      <c r="AD104" s="608">
        <f t="shared" si="42"/>
        <v>44960.447222222225</v>
      </c>
      <c r="AE104" s="607">
        <f t="shared" si="43"/>
        <v>22.408000000000001</v>
      </c>
      <c r="AF104" s="196">
        <f t="shared" si="44"/>
        <v>10</v>
      </c>
      <c r="AG104" s="168" t="str">
        <f t="shared" si="38"/>
        <v>-</v>
      </c>
      <c r="AH104" s="168">
        <f t="shared" si="39"/>
        <v>22.408000000000001</v>
      </c>
      <c r="AI104" s="168" t="str">
        <f t="shared" si="40"/>
        <v>-</v>
      </c>
      <c r="AJ104" s="168" t="str">
        <f t="shared" si="41"/>
        <v>-</v>
      </c>
      <c r="AK104" s="198"/>
      <c r="AL104" s="837"/>
      <c r="AM104" s="790">
        <v>44960.448611111111</v>
      </c>
      <c r="AN104" s="789">
        <v>1</v>
      </c>
      <c r="AO104" s="789">
        <v>5</v>
      </c>
      <c r="AP104" s="789" t="s">
        <v>469</v>
      </c>
      <c r="AQ104" s="789">
        <v>225.28694100000001</v>
      </c>
      <c r="AR104" s="789">
        <v>180912</v>
      </c>
      <c r="AS104" s="789">
        <v>138176</v>
      </c>
      <c r="AT104" s="789">
        <v>22.416</v>
      </c>
      <c r="AV104" s="788">
        <v>44960.448611111111</v>
      </c>
      <c r="AW104" s="787">
        <v>1</v>
      </c>
      <c r="AX104" s="786">
        <v>5</v>
      </c>
      <c r="AY104" s="786" t="s">
        <v>469</v>
      </c>
      <c r="AZ104" s="863">
        <v>224.1</v>
      </c>
      <c r="BB104" s="793" t="str">
        <f t="shared" si="32"/>
        <v>--</v>
      </c>
      <c r="BC104" s="791">
        <f t="shared" si="33"/>
        <v>225.28694100000001</v>
      </c>
      <c r="BF104" s="819"/>
      <c r="BH104" s="793" t="str">
        <f t="shared" si="35"/>
        <v>--</v>
      </c>
      <c r="BI104" s="807">
        <f t="shared" si="36"/>
        <v>224.1</v>
      </c>
      <c r="BL104" s="807"/>
      <c r="BQ104" s="797"/>
      <c r="BR104" s="791"/>
      <c r="BS104" s="791"/>
      <c r="BT104" s="791"/>
      <c r="CA104" s="809"/>
      <c r="CB104" s="803"/>
      <c r="CC104" s="804"/>
      <c r="CD104" s="791"/>
      <c r="CE104" s="791"/>
    </row>
    <row r="105" spans="2:83" x14ac:dyDescent="0.25">
      <c r="B105" s="795">
        <v>44960.464363425926</v>
      </c>
      <c r="C105" s="766">
        <v>853.27</v>
      </c>
      <c r="D105" s="492"/>
      <c r="E105" s="492"/>
      <c r="F105" s="169"/>
      <c r="N105" s="517"/>
      <c r="O105" s="796">
        <v>44960</v>
      </c>
      <c r="P105" s="792">
        <v>0.46076388888888892</v>
      </c>
      <c r="Q105" s="794">
        <v>32.299999999999997</v>
      </c>
      <c r="R105" s="165" t="s">
        <v>21</v>
      </c>
      <c r="S105" s="794">
        <v>21.7</v>
      </c>
      <c r="T105" s="165" t="s">
        <v>56</v>
      </c>
      <c r="U105" s="196">
        <f t="shared" si="49"/>
        <v>11</v>
      </c>
      <c r="V105" s="168" t="str">
        <f t="shared" si="45"/>
        <v>-</v>
      </c>
      <c r="W105" s="168" t="str">
        <f t="shared" si="46"/>
        <v>-</v>
      </c>
      <c r="X105" s="168">
        <f t="shared" si="47"/>
        <v>21.7</v>
      </c>
      <c r="Y105" s="168" t="str">
        <f t="shared" si="48"/>
        <v>-</v>
      </c>
      <c r="AD105" s="608">
        <f t="shared" si="42"/>
        <v>44960.447222222225</v>
      </c>
      <c r="AE105" s="607">
        <f t="shared" si="43"/>
        <v>22.411000000000001</v>
      </c>
      <c r="AF105" s="196">
        <f t="shared" si="44"/>
        <v>10</v>
      </c>
      <c r="AG105" s="168" t="str">
        <f t="shared" si="38"/>
        <v>-</v>
      </c>
      <c r="AH105" s="168">
        <f t="shared" si="39"/>
        <v>22.411000000000001</v>
      </c>
      <c r="AI105" s="168" t="str">
        <f t="shared" si="40"/>
        <v>-</v>
      </c>
      <c r="AJ105" s="168" t="str">
        <f t="shared" si="41"/>
        <v>-</v>
      </c>
      <c r="AK105" s="198"/>
      <c r="AL105" s="837"/>
      <c r="AM105" s="790">
        <v>44960.449305555558</v>
      </c>
      <c r="AN105" s="789">
        <v>1</v>
      </c>
      <c r="AO105" s="789">
        <v>5</v>
      </c>
      <c r="AP105" s="789">
        <v>0</v>
      </c>
      <c r="AQ105" s="789">
        <v>225.10969700000001</v>
      </c>
      <c r="AR105" s="789">
        <v>180919</v>
      </c>
      <c r="AS105" s="789">
        <v>138181</v>
      </c>
      <c r="AT105" s="789">
        <v>22.417999999999999</v>
      </c>
      <c r="AV105" s="788">
        <v>44960.449305555558</v>
      </c>
      <c r="AW105" s="787">
        <v>1</v>
      </c>
      <c r="AX105" s="786">
        <v>5</v>
      </c>
      <c r="AY105" s="786">
        <v>0</v>
      </c>
      <c r="AZ105" s="863">
        <v>224.4</v>
      </c>
      <c r="BB105" s="793">
        <f t="shared" si="32"/>
        <v>50</v>
      </c>
      <c r="BC105" s="791">
        <f t="shared" si="33"/>
        <v>225.10969700000001</v>
      </c>
      <c r="BF105" s="819"/>
      <c r="BH105" s="793">
        <f t="shared" si="35"/>
        <v>50</v>
      </c>
      <c r="BI105" s="807">
        <f t="shared" si="36"/>
        <v>224.4</v>
      </c>
      <c r="BL105" s="807"/>
      <c r="BQ105" s="797"/>
      <c r="BR105" s="791"/>
      <c r="BS105" s="791"/>
      <c r="BT105" s="791"/>
      <c r="CA105" s="809"/>
      <c r="CB105" s="803"/>
      <c r="CC105" s="804"/>
      <c r="CD105" s="791"/>
      <c r="CE105" s="791"/>
    </row>
    <row r="106" spans="2:83" x14ac:dyDescent="0.25">
      <c r="B106" s="795">
        <v>44960.465405092589</v>
      </c>
      <c r="C106" s="766">
        <v>853.26</v>
      </c>
      <c r="D106" s="492"/>
      <c r="E106" s="492"/>
      <c r="F106" s="169"/>
      <c r="N106" s="517"/>
      <c r="O106" s="796">
        <v>44960</v>
      </c>
      <c r="P106" s="792">
        <v>0.4614583333333333</v>
      </c>
      <c r="Q106" s="794">
        <v>32.5</v>
      </c>
      <c r="R106" s="165" t="s">
        <v>21</v>
      </c>
      <c r="S106" s="794">
        <v>21.75</v>
      </c>
      <c r="T106" s="165" t="s">
        <v>56</v>
      </c>
      <c r="U106" s="196">
        <f t="shared" si="49"/>
        <v>11</v>
      </c>
      <c r="V106" s="168" t="str">
        <f t="shared" si="45"/>
        <v>-</v>
      </c>
      <c r="W106" s="168" t="str">
        <f t="shared" si="46"/>
        <v>-</v>
      </c>
      <c r="X106" s="168">
        <f t="shared" si="47"/>
        <v>21.75</v>
      </c>
      <c r="Y106" s="168" t="str">
        <f t="shared" si="48"/>
        <v>-</v>
      </c>
      <c r="AD106" s="608">
        <f t="shared" si="42"/>
        <v>44960.447916666664</v>
      </c>
      <c r="AE106" s="607">
        <f t="shared" si="43"/>
        <v>22.414000000000001</v>
      </c>
      <c r="AF106" s="196">
        <f t="shared" si="44"/>
        <v>10</v>
      </c>
      <c r="AG106" s="168" t="str">
        <f t="shared" si="38"/>
        <v>-</v>
      </c>
      <c r="AH106" s="168">
        <f t="shared" si="39"/>
        <v>22.414000000000001</v>
      </c>
      <c r="AI106" s="168" t="str">
        <f t="shared" si="40"/>
        <v>-</v>
      </c>
      <c r="AJ106" s="168" t="str">
        <f t="shared" si="41"/>
        <v>-</v>
      </c>
      <c r="AK106" s="198"/>
      <c r="AL106" s="837"/>
      <c r="AM106" s="790">
        <v>44960.449305555558</v>
      </c>
      <c r="AN106" s="789">
        <v>1</v>
      </c>
      <c r="AO106" s="789">
        <v>5</v>
      </c>
      <c r="AP106" s="789">
        <v>1</v>
      </c>
      <c r="AQ106" s="789">
        <v>224.96264099999999</v>
      </c>
      <c r="AR106" s="789">
        <v>180036</v>
      </c>
      <c r="AS106" s="789">
        <v>138842</v>
      </c>
      <c r="AT106" s="789">
        <v>22.42</v>
      </c>
      <c r="AV106" s="788">
        <v>44960.449305555558</v>
      </c>
      <c r="AW106" s="787">
        <v>1</v>
      </c>
      <c r="AX106" s="786">
        <v>5</v>
      </c>
      <c r="AY106" s="786">
        <v>1</v>
      </c>
      <c r="AZ106" s="863">
        <v>224.1</v>
      </c>
      <c r="BB106" s="793">
        <f t="shared" si="32"/>
        <v>51</v>
      </c>
      <c r="BC106" s="791">
        <f t="shared" si="33"/>
        <v>224.96264099999999</v>
      </c>
      <c r="BF106" s="819"/>
      <c r="BH106" s="793">
        <f t="shared" si="35"/>
        <v>51</v>
      </c>
      <c r="BI106" s="807">
        <f t="shared" si="36"/>
        <v>224.1</v>
      </c>
      <c r="BL106" s="807"/>
      <c r="BQ106" s="797"/>
      <c r="BR106" s="791"/>
      <c r="BS106" s="791"/>
      <c r="BT106" s="791"/>
      <c r="CA106" s="809"/>
      <c r="CB106" s="803"/>
      <c r="CC106" s="804"/>
      <c r="CD106" s="791"/>
      <c r="CE106" s="791"/>
    </row>
    <row r="107" spans="2:83" x14ac:dyDescent="0.25">
      <c r="B107" s="795">
        <v>44960.466446759259</v>
      </c>
      <c r="C107" s="766">
        <v>853.24</v>
      </c>
      <c r="D107" s="492"/>
      <c r="E107" s="492"/>
      <c r="F107" s="169"/>
      <c r="N107" s="517"/>
      <c r="O107" s="796">
        <v>44960</v>
      </c>
      <c r="P107" s="792">
        <v>0.4621527777777778</v>
      </c>
      <c r="Q107" s="794">
        <v>32.6</v>
      </c>
      <c r="R107" s="165" t="s">
        <v>21</v>
      </c>
      <c r="S107" s="794">
        <v>21.7</v>
      </c>
      <c r="T107" s="165" t="s">
        <v>56</v>
      </c>
      <c r="U107" s="196">
        <f t="shared" si="49"/>
        <v>11</v>
      </c>
      <c r="V107" s="168" t="str">
        <f t="shared" si="45"/>
        <v>-</v>
      </c>
      <c r="W107" s="168" t="str">
        <f t="shared" si="46"/>
        <v>-</v>
      </c>
      <c r="X107" s="168">
        <f t="shared" si="47"/>
        <v>21.7</v>
      </c>
      <c r="Y107" s="168" t="str">
        <f t="shared" si="48"/>
        <v>-</v>
      </c>
      <c r="AD107" s="608">
        <f t="shared" si="42"/>
        <v>44960.448611111111</v>
      </c>
      <c r="AE107" s="607">
        <f t="shared" si="43"/>
        <v>22.416</v>
      </c>
      <c r="AF107" s="196">
        <f t="shared" si="44"/>
        <v>10</v>
      </c>
      <c r="AG107" s="168" t="str">
        <f t="shared" si="38"/>
        <v>-</v>
      </c>
      <c r="AH107" s="168">
        <f t="shared" si="39"/>
        <v>22.416</v>
      </c>
      <c r="AI107" s="168" t="str">
        <f t="shared" si="40"/>
        <v>-</v>
      </c>
      <c r="AJ107" s="168" t="str">
        <f t="shared" si="41"/>
        <v>-</v>
      </c>
      <c r="AK107" s="198"/>
      <c r="AL107" s="837"/>
      <c r="AM107" s="790">
        <v>44960.45</v>
      </c>
      <c r="AN107" s="789">
        <v>1</v>
      </c>
      <c r="AO107" s="789">
        <v>5</v>
      </c>
      <c r="AP107" s="789">
        <v>2</v>
      </c>
      <c r="AQ107" s="789">
        <v>224.77332000000001</v>
      </c>
      <c r="AR107" s="789">
        <v>180904</v>
      </c>
      <c r="AS107" s="789">
        <v>138171</v>
      </c>
      <c r="AT107" s="789">
        <v>22.423999999999999</v>
      </c>
      <c r="AV107" s="788">
        <v>44960.45</v>
      </c>
      <c r="AW107" s="787">
        <v>1</v>
      </c>
      <c r="AX107" s="786">
        <v>5</v>
      </c>
      <c r="AY107" s="786">
        <v>2</v>
      </c>
      <c r="AZ107" s="863">
        <v>224.8</v>
      </c>
      <c r="BB107" s="793">
        <f t="shared" si="32"/>
        <v>52</v>
      </c>
      <c r="BC107" s="791">
        <f t="shared" si="33"/>
        <v>224.77332000000001</v>
      </c>
      <c r="BF107" s="819"/>
      <c r="BH107" s="793">
        <f t="shared" si="35"/>
        <v>52</v>
      </c>
      <c r="BI107" s="807">
        <f t="shared" si="36"/>
        <v>224.8</v>
      </c>
      <c r="BL107" s="807"/>
      <c r="BQ107" s="797"/>
      <c r="BR107" s="791"/>
      <c r="BS107" s="791"/>
      <c r="BT107" s="791"/>
      <c r="CA107" s="809"/>
      <c r="CB107" s="803"/>
      <c r="CC107" s="804"/>
      <c r="CD107" s="791"/>
      <c r="CE107" s="791"/>
    </row>
    <row r="108" spans="2:83" x14ac:dyDescent="0.25">
      <c r="B108" s="795">
        <v>44960.467488425929</v>
      </c>
      <c r="C108" s="766">
        <v>853.21</v>
      </c>
      <c r="D108" s="492"/>
      <c r="E108" s="492"/>
      <c r="F108" s="169"/>
      <c r="N108" s="517"/>
      <c r="O108" s="796">
        <v>44960</v>
      </c>
      <c r="P108" s="792">
        <v>0.46284722222222219</v>
      </c>
      <c r="Q108" s="794">
        <v>32.799999999999997</v>
      </c>
      <c r="R108" s="165" t="s">
        <v>21</v>
      </c>
      <c r="S108" s="794">
        <v>21.7</v>
      </c>
      <c r="T108" s="165" t="s">
        <v>56</v>
      </c>
      <c r="U108" s="196">
        <f t="shared" si="49"/>
        <v>11</v>
      </c>
      <c r="V108" s="168" t="str">
        <f t="shared" si="45"/>
        <v>-</v>
      </c>
      <c r="W108" s="168" t="str">
        <f t="shared" si="46"/>
        <v>-</v>
      </c>
      <c r="X108" s="168">
        <f t="shared" si="47"/>
        <v>21.7</v>
      </c>
      <c r="Y108" s="168" t="str">
        <f t="shared" si="48"/>
        <v>-</v>
      </c>
      <c r="AD108" s="608">
        <f t="shared" si="42"/>
        <v>44960.449305555558</v>
      </c>
      <c r="AE108" s="607">
        <f t="shared" si="43"/>
        <v>22.417999999999999</v>
      </c>
      <c r="AF108" s="196">
        <f t="shared" si="44"/>
        <v>10</v>
      </c>
      <c r="AG108" s="168" t="str">
        <f t="shared" si="38"/>
        <v>-</v>
      </c>
      <c r="AH108" s="168">
        <f t="shared" si="39"/>
        <v>22.417999999999999</v>
      </c>
      <c r="AI108" s="168" t="str">
        <f t="shared" si="40"/>
        <v>-</v>
      </c>
      <c r="AJ108" s="168" t="str">
        <f t="shared" si="41"/>
        <v>-</v>
      </c>
      <c r="AK108" s="198"/>
      <c r="AL108" s="837"/>
      <c r="AM108" s="790">
        <v>44960.45</v>
      </c>
      <c r="AN108" s="789">
        <v>1</v>
      </c>
      <c r="AO108" s="789">
        <v>5</v>
      </c>
      <c r="AP108" s="789">
        <v>3</v>
      </c>
      <c r="AQ108" s="789">
        <v>224.672965</v>
      </c>
      <c r="AR108" s="789">
        <v>180052</v>
      </c>
      <c r="AS108" s="789">
        <v>138854</v>
      </c>
      <c r="AT108" s="789">
        <v>22.428999999999998</v>
      </c>
      <c r="AV108" s="788">
        <v>44960.45</v>
      </c>
      <c r="AW108" s="787">
        <v>1</v>
      </c>
      <c r="AX108" s="786">
        <v>5</v>
      </c>
      <c r="AY108" s="786">
        <v>3</v>
      </c>
      <c r="AZ108" s="863">
        <v>224.1</v>
      </c>
      <c r="BB108" s="793">
        <f t="shared" si="32"/>
        <v>53</v>
      </c>
      <c r="BC108" s="791">
        <f t="shared" si="33"/>
        <v>224.672965</v>
      </c>
      <c r="BF108" s="819"/>
      <c r="BH108" s="793">
        <f t="shared" si="35"/>
        <v>53</v>
      </c>
      <c r="BI108" s="807">
        <f t="shared" si="36"/>
        <v>224.1</v>
      </c>
      <c r="BL108" s="807"/>
      <c r="BQ108" s="797"/>
      <c r="BR108" s="791"/>
      <c r="BS108" s="791"/>
      <c r="BT108" s="791"/>
      <c r="CA108" s="809"/>
      <c r="CB108" s="803"/>
      <c r="CC108" s="804"/>
      <c r="CD108" s="791"/>
      <c r="CE108" s="791"/>
    </row>
    <row r="109" spans="2:83" x14ac:dyDescent="0.25">
      <c r="B109" s="795">
        <v>44960.468530092592</v>
      </c>
      <c r="C109" s="766">
        <v>853.18</v>
      </c>
      <c r="D109" s="492"/>
      <c r="E109" s="492"/>
      <c r="F109" s="169"/>
      <c r="N109" s="517"/>
      <c r="O109" s="796">
        <v>44960</v>
      </c>
      <c r="P109" s="792">
        <v>0.46354166666666669</v>
      </c>
      <c r="Q109" s="794">
        <v>32.700000000000003</v>
      </c>
      <c r="R109" s="165" t="s">
        <v>21</v>
      </c>
      <c r="S109" s="794">
        <v>21.7</v>
      </c>
      <c r="T109" s="165" t="s">
        <v>56</v>
      </c>
      <c r="U109" s="196">
        <f t="shared" si="49"/>
        <v>11</v>
      </c>
      <c r="V109" s="168" t="str">
        <f t="shared" si="45"/>
        <v>-</v>
      </c>
      <c r="W109" s="168" t="str">
        <f t="shared" si="46"/>
        <v>-</v>
      </c>
      <c r="X109" s="168">
        <f t="shared" si="47"/>
        <v>21.7</v>
      </c>
      <c r="Y109" s="168" t="str">
        <f t="shared" si="48"/>
        <v>-</v>
      </c>
      <c r="AD109" s="608">
        <f t="shared" si="42"/>
        <v>44960.449305555558</v>
      </c>
      <c r="AE109" s="607">
        <f t="shared" si="43"/>
        <v>22.42</v>
      </c>
      <c r="AF109" s="196">
        <f t="shared" si="44"/>
        <v>10</v>
      </c>
      <c r="AG109" s="168" t="str">
        <f t="shared" si="38"/>
        <v>-</v>
      </c>
      <c r="AH109" s="168">
        <f t="shared" si="39"/>
        <v>22.42</v>
      </c>
      <c r="AI109" s="168" t="str">
        <f t="shared" si="40"/>
        <v>-</v>
      </c>
      <c r="AJ109" s="168" t="str">
        <f t="shared" si="41"/>
        <v>-</v>
      </c>
      <c r="AK109" s="198"/>
      <c r="AL109" s="837"/>
      <c r="AM109" s="790">
        <v>44960.450694444444</v>
      </c>
      <c r="AN109" s="789">
        <v>1</v>
      </c>
      <c r="AO109" s="789">
        <v>5</v>
      </c>
      <c r="AP109" s="789">
        <v>4</v>
      </c>
      <c r="AQ109" s="789">
        <v>224.679517</v>
      </c>
      <c r="AR109" s="789">
        <v>180918</v>
      </c>
      <c r="AS109" s="789">
        <v>138182</v>
      </c>
      <c r="AT109" s="789">
        <v>22.433</v>
      </c>
      <c r="AV109" s="788">
        <v>44960.450694444444</v>
      </c>
      <c r="AW109" s="787">
        <v>1</v>
      </c>
      <c r="AX109" s="786">
        <v>5</v>
      </c>
      <c r="AY109" s="786">
        <v>4</v>
      </c>
      <c r="AZ109" s="863">
        <v>224.1</v>
      </c>
      <c r="BB109" s="793">
        <f t="shared" si="32"/>
        <v>54</v>
      </c>
      <c r="BC109" s="791">
        <f t="shared" si="33"/>
        <v>224.679517</v>
      </c>
      <c r="BF109" s="819"/>
      <c r="BH109" s="793">
        <f t="shared" si="35"/>
        <v>54</v>
      </c>
      <c r="BI109" s="807">
        <f t="shared" si="36"/>
        <v>224.1</v>
      </c>
      <c r="BL109" s="807"/>
      <c r="BQ109" s="797"/>
      <c r="BR109" s="791"/>
      <c r="BS109" s="791"/>
      <c r="BT109" s="791"/>
      <c r="CA109" s="809"/>
      <c r="CB109" s="803"/>
      <c r="CC109" s="804"/>
      <c r="CD109" s="791"/>
      <c r="CE109" s="791"/>
    </row>
    <row r="110" spans="2:83" x14ac:dyDescent="0.25">
      <c r="B110" s="795">
        <v>44960.469571759262</v>
      </c>
      <c r="C110" s="766">
        <v>853.22</v>
      </c>
      <c r="D110" s="492"/>
      <c r="E110" s="492"/>
      <c r="F110" s="169"/>
      <c r="N110" s="517"/>
      <c r="O110" s="796">
        <v>44960</v>
      </c>
      <c r="P110" s="792">
        <v>0.46423611111111113</v>
      </c>
      <c r="Q110" s="794">
        <v>32.6</v>
      </c>
      <c r="R110" s="165" t="s">
        <v>21</v>
      </c>
      <c r="S110" s="794">
        <v>21.7</v>
      </c>
      <c r="T110" s="165" t="s">
        <v>56</v>
      </c>
      <c r="U110" s="196">
        <f t="shared" si="49"/>
        <v>11</v>
      </c>
      <c r="V110" s="168" t="str">
        <f t="shared" si="45"/>
        <v>-</v>
      </c>
      <c r="W110" s="168" t="str">
        <f t="shared" si="46"/>
        <v>-</v>
      </c>
      <c r="X110" s="168">
        <f t="shared" si="47"/>
        <v>21.7</v>
      </c>
      <c r="Y110" s="168" t="str">
        <f t="shared" si="48"/>
        <v>-</v>
      </c>
      <c r="AD110" s="608">
        <f t="shared" si="42"/>
        <v>44960.45</v>
      </c>
      <c r="AE110" s="607">
        <f t="shared" si="43"/>
        <v>22.423999999999999</v>
      </c>
      <c r="AF110" s="196">
        <f t="shared" si="44"/>
        <v>10</v>
      </c>
      <c r="AG110" s="168" t="str">
        <f t="shared" si="38"/>
        <v>-</v>
      </c>
      <c r="AH110" s="168">
        <f t="shared" si="39"/>
        <v>22.423999999999999</v>
      </c>
      <c r="AI110" s="168" t="str">
        <f t="shared" si="40"/>
        <v>-</v>
      </c>
      <c r="AJ110" s="168" t="str">
        <f t="shared" si="41"/>
        <v>-</v>
      </c>
      <c r="AK110" s="198"/>
      <c r="AL110" s="837"/>
      <c r="AM110" s="790">
        <v>44960.450694444444</v>
      </c>
      <c r="AN110" s="789">
        <v>1</v>
      </c>
      <c r="AO110" s="789">
        <v>5</v>
      </c>
      <c r="AP110" s="789">
        <v>5</v>
      </c>
      <c r="AQ110" s="789">
        <v>224.5247</v>
      </c>
      <c r="AR110" s="789">
        <v>180058</v>
      </c>
      <c r="AS110" s="789">
        <v>138858</v>
      </c>
      <c r="AT110" s="789">
        <v>22.437000000000001</v>
      </c>
      <c r="AV110" s="788">
        <v>44960.450694444444</v>
      </c>
      <c r="AW110" s="787">
        <v>1</v>
      </c>
      <c r="AX110" s="786">
        <v>5</v>
      </c>
      <c r="AY110" s="786">
        <v>5</v>
      </c>
      <c r="AZ110" s="863">
        <v>223.8</v>
      </c>
      <c r="BB110" s="793">
        <f t="shared" si="32"/>
        <v>55</v>
      </c>
      <c r="BC110" s="791">
        <f t="shared" si="33"/>
        <v>224.5247</v>
      </c>
      <c r="BF110" s="819"/>
      <c r="BH110" s="793">
        <f t="shared" si="35"/>
        <v>55</v>
      </c>
      <c r="BI110" s="807">
        <f t="shared" si="36"/>
        <v>223.8</v>
      </c>
      <c r="BL110" s="807"/>
      <c r="BQ110" s="797"/>
      <c r="BR110" s="791"/>
      <c r="BS110" s="791"/>
      <c r="BT110" s="791"/>
      <c r="CA110" s="809"/>
      <c r="CB110" s="803"/>
      <c r="CC110" s="804"/>
      <c r="CD110" s="791"/>
      <c r="CE110" s="791"/>
    </row>
    <row r="111" spans="2:83" x14ac:dyDescent="0.25">
      <c r="B111" s="795">
        <v>44960.470613425925</v>
      </c>
      <c r="C111" s="766">
        <v>853.23</v>
      </c>
      <c r="D111" s="492"/>
      <c r="E111" s="492"/>
      <c r="F111" s="169"/>
      <c r="N111" s="517"/>
      <c r="O111" s="796">
        <v>44960</v>
      </c>
      <c r="P111" s="792">
        <v>0.46493055555555557</v>
      </c>
      <c r="Q111" s="794">
        <v>32.5</v>
      </c>
      <c r="R111" s="165" t="s">
        <v>21</v>
      </c>
      <c r="S111" s="794">
        <v>21.7</v>
      </c>
      <c r="T111" s="165" t="s">
        <v>56</v>
      </c>
      <c r="U111" s="196">
        <f t="shared" si="49"/>
        <v>11</v>
      </c>
      <c r="V111" s="168" t="str">
        <f t="shared" si="45"/>
        <v>-</v>
      </c>
      <c r="W111" s="168" t="str">
        <f t="shared" si="46"/>
        <v>-</v>
      </c>
      <c r="X111" s="168">
        <f t="shared" si="47"/>
        <v>21.7</v>
      </c>
      <c r="Y111" s="168" t="str">
        <f t="shared" si="48"/>
        <v>-</v>
      </c>
      <c r="AD111" s="608">
        <f t="shared" si="42"/>
        <v>44960.45</v>
      </c>
      <c r="AE111" s="607">
        <f t="shared" si="43"/>
        <v>22.428999999999998</v>
      </c>
      <c r="AF111" s="196">
        <f t="shared" si="44"/>
        <v>10</v>
      </c>
      <c r="AG111" s="168" t="str">
        <f t="shared" si="38"/>
        <v>-</v>
      </c>
      <c r="AH111" s="168">
        <f t="shared" si="39"/>
        <v>22.428999999999998</v>
      </c>
      <c r="AI111" s="168" t="str">
        <f t="shared" si="40"/>
        <v>-</v>
      </c>
      <c r="AJ111" s="168" t="str">
        <f t="shared" si="41"/>
        <v>-</v>
      </c>
      <c r="AK111" s="198"/>
      <c r="AL111" s="837"/>
      <c r="AM111" s="790">
        <v>44960.451388888891</v>
      </c>
      <c r="AN111" s="789">
        <v>1</v>
      </c>
      <c r="AO111" s="789">
        <v>5</v>
      </c>
      <c r="AP111" s="789">
        <v>6</v>
      </c>
      <c r="AQ111" s="789">
        <v>224.59822299999999</v>
      </c>
      <c r="AR111" s="789">
        <v>180926</v>
      </c>
      <c r="AS111" s="789">
        <v>138188</v>
      </c>
      <c r="AT111" s="789">
        <v>22.44</v>
      </c>
      <c r="AV111" s="788">
        <v>44960.451388888891</v>
      </c>
      <c r="AW111" s="787">
        <v>1</v>
      </c>
      <c r="AX111" s="786">
        <v>5</v>
      </c>
      <c r="AY111" s="786">
        <v>6</v>
      </c>
      <c r="AZ111" s="863">
        <v>223.9</v>
      </c>
      <c r="BB111" s="793">
        <f t="shared" si="32"/>
        <v>56</v>
      </c>
      <c r="BC111" s="791">
        <f t="shared" si="33"/>
        <v>224.59822299999999</v>
      </c>
      <c r="BF111" s="819"/>
      <c r="BH111" s="793">
        <f t="shared" si="35"/>
        <v>56</v>
      </c>
      <c r="BI111" s="807">
        <f t="shared" si="36"/>
        <v>223.9</v>
      </c>
      <c r="BL111" s="807"/>
      <c r="BQ111" s="797"/>
      <c r="BR111" s="791"/>
      <c r="BS111" s="791"/>
      <c r="BT111" s="791"/>
      <c r="CA111" s="809"/>
      <c r="CB111" s="803"/>
      <c r="CC111" s="804"/>
      <c r="CD111" s="791"/>
      <c r="CE111" s="791"/>
    </row>
    <row r="112" spans="2:83" x14ac:dyDescent="0.25">
      <c r="B112" s="795">
        <v>44960.471655092595</v>
      </c>
      <c r="C112" s="766">
        <v>853.21</v>
      </c>
      <c r="D112" s="492"/>
      <c r="E112" s="492"/>
      <c r="F112" s="169"/>
      <c r="N112" s="517"/>
      <c r="O112" s="796">
        <v>44960</v>
      </c>
      <c r="P112" s="792">
        <v>0.46562500000000001</v>
      </c>
      <c r="Q112" s="794">
        <v>32.5</v>
      </c>
      <c r="R112" s="165" t="s">
        <v>21</v>
      </c>
      <c r="S112" s="794">
        <v>21.7</v>
      </c>
      <c r="T112" s="165" t="s">
        <v>56</v>
      </c>
      <c r="U112" s="196">
        <f t="shared" si="49"/>
        <v>11</v>
      </c>
      <c r="V112" s="168" t="str">
        <f t="shared" si="45"/>
        <v>-</v>
      </c>
      <c r="W112" s="168" t="str">
        <f t="shared" si="46"/>
        <v>-</v>
      </c>
      <c r="X112" s="168">
        <f t="shared" si="47"/>
        <v>21.7</v>
      </c>
      <c r="Y112" s="168" t="str">
        <f t="shared" si="48"/>
        <v>-</v>
      </c>
      <c r="AD112" s="608">
        <f t="shared" si="42"/>
        <v>44960.450694444444</v>
      </c>
      <c r="AE112" s="607">
        <f t="shared" si="43"/>
        <v>22.433</v>
      </c>
      <c r="AF112" s="196">
        <f t="shared" si="44"/>
        <v>10</v>
      </c>
      <c r="AG112" s="168" t="str">
        <f t="shared" si="38"/>
        <v>-</v>
      </c>
      <c r="AH112" s="168">
        <f t="shared" si="39"/>
        <v>22.433</v>
      </c>
      <c r="AI112" s="168" t="str">
        <f t="shared" si="40"/>
        <v>-</v>
      </c>
      <c r="AJ112" s="168" t="str">
        <f t="shared" si="41"/>
        <v>-</v>
      </c>
      <c r="AK112" s="198"/>
      <c r="AL112" s="837"/>
      <c r="AM112" s="790">
        <v>44960.45208333333</v>
      </c>
      <c r="AN112" s="789">
        <v>1</v>
      </c>
      <c r="AO112" s="789">
        <v>5</v>
      </c>
      <c r="AP112" s="789">
        <v>7</v>
      </c>
      <c r="AQ112" s="789">
        <v>224.40835799999999</v>
      </c>
      <c r="AR112" s="789">
        <v>180050</v>
      </c>
      <c r="AS112" s="789">
        <v>138851</v>
      </c>
      <c r="AT112" s="789">
        <v>22.443000000000001</v>
      </c>
      <c r="AV112" s="788">
        <v>44960.45208333333</v>
      </c>
      <c r="AW112" s="787">
        <v>1</v>
      </c>
      <c r="AX112" s="786">
        <v>5</v>
      </c>
      <c r="AY112" s="786">
        <v>7</v>
      </c>
      <c r="AZ112" s="863">
        <v>223.6</v>
      </c>
      <c r="BB112" s="793">
        <f t="shared" si="32"/>
        <v>57</v>
      </c>
      <c r="BC112" s="791">
        <f t="shared" si="33"/>
        <v>224.40835799999999</v>
      </c>
      <c r="BF112" s="819"/>
      <c r="BH112" s="793">
        <f t="shared" si="35"/>
        <v>57</v>
      </c>
      <c r="BI112" s="807">
        <f t="shared" si="36"/>
        <v>223.6</v>
      </c>
      <c r="BL112" s="807"/>
      <c r="BQ112" s="797"/>
      <c r="BR112" s="791"/>
      <c r="BS112" s="791"/>
      <c r="BT112" s="791"/>
      <c r="CA112" s="809"/>
      <c r="CB112" s="803"/>
      <c r="CC112" s="804"/>
      <c r="CD112" s="791"/>
      <c r="CE112" s="791"/>
    </row>
    <row r="113" spans="2:83" x14ac:dyDescent="0.25">
      <c r="B113" s="795">
        <v>44960.472696759258</v>
      </c>
      <c r="C113" s="766">
        <v>853.18</v>
      </c>
      <c r="D113" s="492"/>
      <c r="E113" s="492"/>
      <c r="F113" s="169"/>
      <c r="N113" s="517"/>
      <c r="O113" s="796">
        <v>44960</v>
      </c>
      <c r="P113" s="792">
        <v>0.46631944444444445</v>
      </c>
      <c r="Q113" s="794">
        <v>32.6</v>
      </c>
      <c r="R113" s="165" t="s">
        <v>21</v>
      </c>
      <c r="S113" s="794">
        <v>21.75</v>
      </c>
      <c r="T113" s="165" t="s">
        <v>56</v>
      </c>
      <c r="U113" s="196">
        <f t="shared" si="49"/>
        <v>11</v>
      </c>
      <c r="V113" s="168" t="str">
        <f t="shared" si="45"/>
        <v>-</v>
      </c>
      <c r="W113" s="168" t="str">
        <f t="shared" si="46"/>
        <v>-</v>
      </c>
      <c r="X113" s="168">
        <f t="shared" si="47"/>
        <v>21.75</v>
      </c>
      <c r="Y113" s="168" t="str">
        <f t="shared" si="48"/>
        <v>-</v>
      </c>
      <c r="AD113" s="608">
        <f t="shared" si="42"/>
        <v>44960.450694444444</v>
      </c>
      <c r="AE113" s="607">
        <f t="shared" si="43"/>
        <v>22.437000000000001</v>
      </c>
      <c r="AF113" s="196">
        <f t="shared" si="44"/>
        <v>10</v>
      </c>
      <c r="AG113" s="168" t="str">
        <f t="shared" si="38"/>
        <v>-</v>
      </c>
      <c r="AH113" s="168">
        <f t="shared" si="39"/>
        <v>22.437000000000001</v>
      </c>
      <c r="AI113" s="168" t="str">
        <f t="shared" si="40"/>
        <v>-</v>
      </c>
      <c r="AJ113" s="168" t="str">
        <f t="shared" si="41"/>
        <v>-</v>
      </c>
      <c r="AK113" s="198"/>
      <c r="AL113" s="837"/>
      <c r="AM113" s="790">
        <v>44960.45208333333</v>
      </c>
      <c r="AN113" s="789">
        <v>1</v>
      </c>
      <c r="AO113" s="789">
        <v>5</v>
      </c>
      <c r="AP113" s="789">
        <v>8</v>
      </c>
      <c r="AQ113" s="789">
        <v>224.60836699999999</v>
      </c>
      <c r="AR113" s="789">
        <v>180914</v>
      </c>
      <c r="AS113" s="789">
        <v>138178</v>
      </c>
      <c r="AT113" s="789">
        <v>22.448</v>
      </c>
      <c r="AV113" s="788">
        <v>44960.45208333333</v>
      </c>
      <c r="AW113" s="787">
        <v>1</v>
      </c>
      <c r="AX113" s="786">
        <v>5</v>
      </c>
      <c r="AY113" s="786">
        <v>8</v>
      </c>
      <c r="AZ113" s="863">
        <v>224.2</v>
      </c>
      <c r="BB113" s="793">
        <f t="shared" si="32"/>
        <v>58</v>
      </c>
      <c r="BC113" s="791">
        <f t="shared" si="33"/>
        <v>224.60836699999999</v>
      </c>
      <c r="BF113" s="819"/>
      <c r="BH113" s="793">
        <f t="shared" si="35"/>
        <v>58</v>
      </c>
      <c r="BI113" s="807">
        <f t="shared" si="36"/>
        <v>224.2</v>
      </c>
      <c r="BL113" s="807"/>
      <c r="BQ113" s="797"/>
      <c r="BR113" s="791"/>
      <c r="BS113" s="791"/>
      <c r="BT113" s="791"/>
      <c r="CA113" s="809"/>
      <c r="CB113" s="803"/>
      <c r="CC113" s="804"/>
      <c r="CD113" s="791"/>
      <c r="CE113" s="791"/>
    </row>
    <row r="114" spans="2:83" x14ac:dyDescent="0.25">
      <c r="B114" s="795">
        <v>44960.473738425928</v>
      </c>
      <c r="C114" s="766">
        <v>853.12</v>
      </c>
      <c r="D114" s="492"/>
      <c r="E114" s="492"/>
      <c r="F114" s="169"/>
      <c r="N114" s="517"/>
      <c r="O114" s="796">
        <v>44960</v>
      </c>
      <c r="P114" s="792">
        <v>0.4670138888888889</v>
      </c>
      <c r="Q114" s="794">
        <v>32.700000000000003</v>
      </c>
      <c r="R114" s="165" t="s">
        <v>21</v>
      </c>
      <c r="S114" s="794">
        <v>21.7</v>
      </c>
      <c r="T114" s="165" t="s">
        <v>56</v>
      </c>
      <c r="U114" s="196">
        <f t="shared" si="49"/>
        <v>11</v>
      </c>
      <c r="V114" s="168" t="str">
        <f t="shared" si="45"/>
        <v>-</v>
      </c>
      <c r="W114" s="168" t="str">
        <f t="shared" si="46"/>
        <v>-</v>
      </c>
      <c r="X114" s="168">
        <f t="shared" si="47"/>
        <v>21.7</v>
      </c>
      <c r="Y114" s="168" t="str">
        <f t="shared" si="48"/>
        <v>-</v>
      </c>
      <c r="AD114" s="608">
        <f t="shared" si="42"/>
        <v>44960.451388888891</v>
      </c>
      <c r="AE114" s="607">
        <f t="shared" si="43"/>
        <v>22.44</v>
      </c>
      <c r="AF114" s="196">
        <f t="shared" si="44"/>
        <v>10</v>
      </c>
      <c r="AG114" s="168" t="str">
        <f t="shared" si="38"/>
        <v>-</v>
      </c>
      <c r="AH114" s="168">
        <f t="shared" si="39"/>
        <v>22.44</v>
      </c>
      <c r="AI114" s="168" t="str">
        <f t="shared" si="40"/>
        <v>-</v>
      </c>
      <c r="AJ114" s="168" t="str">
        <f t="shared" si="41"/>
        <v>-</v>
      </c>
      <c r="AK114" s="198"/>
      <c r="AL114" s="837"/>
      <c r="AM114" s="790">
        <v>44960.452777777777</v>
      </c>
      <c r="AN114" s="789">
        <v>1</v>
      </c>
      <c r="AO114" s="789">
        <v>6</v>
      </c>
      <c r="AP114" s="789" t="s">
        <v>469</v>
      </c>
      <c r="AQ114" s="789">
        <v>264.06279000000001</v>
      </c>
      <c r="AR114" s="789">
        <v>179802</v>
      </c>
      <c r="AS114" s="789">
        <v>138849</v>
      </c>
      <c r="AT114" s="789">
        <v>22.45</v>
      </c>
      <c r="AV114" s="788">
        <v>44960.452777777777</v>
      </c>
      <c r="AW114" s="787">
        <v>1</v>
      </c>
      <c r="AX114" s="786">
        <v>6</v>
      </c>
      <c r="AY114" s="786" t="s">
        <v>469</v>
      </c>
      <c r="AZ114" s="863">
        <v>286.5</v>
      </c>
      <c r="BB114" s="793" t="str">
        <f t="shared" si="32"/>
        <v>--</v>
      </c>
      <c r="BC114" s="791">
        <f t="shared" si="33"/>
        <v>264.06279000000001</v>
      </c>
      <c r="BF114" s="819"/>
      <c r="BH114" s="793" t="str">
        <f t="shared" si="35"/>
        <v>--</v>
      </c>
      <c r="BI114" s="807">
        <f t="shared" si="36"/>
        <v>286.5</v>
      </c>
      <c r="BL114" s="807"/>
      <c r="BQ114" s="797"/>
      <c r="BR114" s="791"/>
      <c r="BS114" s="791"/>
      <c r="BT114" s="791"/>
      <c r="CA114" s="809"/>
      <c r="CB114" s="803"/>
      <c r="CC114" s="804"/>
      <c r="CD114" s="791"/>
      <c r="CE114" s="791"/>
    </row>
    <row r="115" spans="2:83" x14ac:dyDescent="0.25">
      <c r="B115" s="795">
        <v>44960.474780092591</v>
      </c>
      <c r="C115" s="766">
        <v>853.14</v>
      </c>
      <c r="D115" s="492"/>
      <c r="E115" s="492"/>
      <c r="F115" s="169"/>
      <c r="N115" s="517"/>
      <c r="O115" s="796">
        <v>44960</v>
      </c>
      <c r="P115" s="792">
        <v>0.46770833333333334</v>
      </c>
      <c r="Q115" s="794">
        <v>32.799999999999997</v>
      </c>
      <c r="R115" s="165" t="s">
        <v>21</v>
      </c>
      <c r="S115" s="794">
        <v>21.7</v>
      </c>
      <c r="T115" s="165" t="s">
        <v>56</v>
      </c>
      <c r="U115" s="196">
        <f t="shared" si="49"/>
        <v>11</v>
      </c>
      <c r="V115" s="168" t="str">
        <f t="shared" si="45"/>
        <v>-</v>
      </c>
      <c r="W115" s="168" t="str">
        <f t="shared" si="46"/>
        <v>-</v>
      </c>
      <c r="X115" s="168">
        <f t="shared" si="47"/>
        <v>21.7</v>
      </c>
      <c r="Y115" s="168" t="str">
        <f t="shared" si="48"/>
        <v>-</v>
      </c>
      <c r="AD115" s="608">
        <f t="shared" si="42"/>
        <v>44960.45208333333</v>
      </c>
      <c r="AE115" s="607">
        <f t="shared" si="43"/>
        <v>22.443000000000001</v>
      </c>
      <c r="AF115" s="196">
        <f t="shared" si="44"/>
        <v>10</v>
      </c>
      <c r="AG115" s="168" t="str">
        <f t="shared" si="38"/>
        <v>-</v>
      </c>
      <c r="AH115" s="168">
        <f t="shared" si="39"/>
        <v>22.443000000000001</v>
      </c>
      <c r="AI115" s="168" t="str">
        <f t="shared" si="40"/>
        <v>-</v>
      </c>
      <c r="AJ115" s="168" t="str">
        <f t="shared" si="41"/>
        <v>-</v>
      </c>
      <c r="AK115" s="198"/>
      <c r="AL115" s="837"/>
      <c r="AM115" s="790">
        <v>44960.453472222223</v>
      </c>
      <c r="AN115" s="789">
        <v>1</v>
      </c>
      <c r="AO115" s="789">
        <v>6</v>
      </c>
      <c r="AP115" s="789" t="s">
        <v>469</v>
      </c>
      <c r="AQ115" s="789">
        <v>281.07144599999998</v>
      </c>
      <c r="AR115" s="789">
        <v>180912</v>
      </c>
      <c r="AS115" s="789">
        <v>138030</v>
      </c>
      <c r="AT115" s="789">
        <v>22.452000000000002</v>
      </c>
      <c r="AV115" s="788">
        <v>44960.453472222223</v>
      </c>
      <c r="AW115" s="787">
        <v>1</v>
      </c>
      <c r="AX115" s="786">
        <v>6</v>
      </c>
      <c r="AY115" s="786" t="s">
        <v>469</v>
      </c>
      <c r="AZ115" s="863">
        <v>275.2</v>
      </c>
      <c r="BB115" s="793" t="str">
        <f t="shared" si="32"/>
        <v>--</v>
      </c>
      <c r="BC115" s="791">
        <f t="shared" si="33"/>
        <v>281.07144599999998</v>
      </c>
      <c r="BF115" s="819"/>
      <c r="BH115" s="793" t="str">
        <f t="shared" si="35"/>
        <v>--</v>
      </c>
      <c r="BI115" s="807">
        <f t="shared" si="36"/>
        <v>275.2</v>
      </c>
      <c r="BL115" s="807"/>
      <c r="BQ115" s="797"/>
      <c r="BR115" s="791"/>
      <c r="BS115" s="791"/>
      <c r="BT115" s="791"/>
      <c r="CA115" s="809"/>
      <c r="CB115" s="803"/>
      <c r="CC115" s="804"/>
      <c r="CD115" s="791"/>
      <c r="CE115" s="791"/>
    </row>
    <row r="116" spans="2:83" x14ac:dyDescent="0.25">
      <c r="B116" s="795">
        <v>44960.475821759261</v>
      </c>
      <c r="C116" s="766">
        <v>853.12</v>
      </c>
      <c r="D116" s="492"/>
      <c r="E116" s="492"/>
      <c r="F116" s="169"/>
      <c r="N116" s="517"/>
      <c r="O116" s="796">
        <v>44960</v>
      </c>
      <c r="P116" s="792">
        <v>0.46840277777777778</v>
      </c>
      <c r="Q116" s="794">
        <v>32.5</v>
      </c>
      <c r="R116" s="165" t="s">
        <v>21</v>
      </c>
      <c r="S116" s="794">
        <v>21.75</v>
      </c>
      <c r="T116" s="165" t="s">
        <v>56</v>
      </c>
      <c r="U116" s="196">
        <f t="shared" si="49"/>
        <v>11</v>
      </c>
      <c r="V116" s="168" t="str">
        <f t="shared" si="45"/>
        <v>-</v>
      </c>
      <c r="W116" s="168" t="str">
        <f t="shared" si="46"/>
        <v>-</v>
      </c>
      <c r="X116" s="168">
        <f t="shared" si="47"/>
        <v>21.75</v>
      </c>
      <c r="Y116" s="168" t="str">
        <f t="shared" si="48"/>
        <v>-</v>
      </c>
      <c r="AD116" s="608">
        <f t="shared" si="42"/>
        <v>44960.45208333333</v>
      </c>
      <c r="AE116" s="607">
        <f t="shared" si="43"/>
        <v>22.448</v>
      </c>
      <c r="AF116" s="196">
        <f t="shared" si="44"/>
        <v>10</v>
      </c>
      <c r="AG116" s="168" t="str">
        <f t="shared" si="38"/>
        <v>-</v>
      </c>
      <c r="AH116" s="168">
        <f t="shared" si="39"/>
        <v>22.448</v>
      </c>
      <c r="AI116" s="168" t="str">
        <f t="shared" si="40"/>
        <v>-</v>
      </c>
      <c r="AJ116" s="168" t="str">
        <f t="shared" si="41"/>
        <v>-</v>
      </c>
      <c r="AK116" s="198"/>
      <c r="AL116" s="837"/>
      <c r="AM116" s="790">
        <v>44960.453472222223</v>
      </c>
      <c r="AN116" s="789">
        <v>1</v>
      </c>
      <c r="AO116" s="789">
        <v>6</v>
      </c>
      <c r="AP116" s="789" t="s">
        <v>469</v>
      </c>
      <c r="AQ116" s="789">
        <v>273.95826599999998</v>
      </c>
      <c r="AR116" s="789">
        <v>179850</v>
      </c>
      <c r="AS116" s="789">
        <v>138844</v>
      </c>
      <c r="AT116" s="789">
        <v>22.454000000000001</v>
      </c>
      <c r="AV116" s="788">
        <v>44960.453472222223</v>
      </c>
      <c r="AW116" s="787">
        <v>1</v>
      </c>
      <c r="AX116" s="786">
        <v>6</v>
      </c>
      <c r="AY116" s="786" t="s">
        <v>469</v>
      </c>
      <c r="AZ116" s="863">
        <v>273.60000000000002</v>
      </c>
      <c r="BB116" s="793" t="str">
        <f t="shared" si="32"/>
        <v>--</v>
      </c>
      <c r="BC116" s="791">
        <f t="shared" si="33"/>
        <v>273.95826599999998</v>
      </c>
      <c r="BF116" s="819"/>
      <c r="BH116" s="793" t="str">
        <f t="shared" si="35"/>
        <v>--</v>
      </c>
      <c r="BI116" s="807">
        <f t="shared" si="36"/>
        <v>273.60000000000002</v>
      </c>
      <c r="BL116" s="807"/>
      <c r="BQ116" s="797"/>
      <c r="BR116" s="791"/>
      <c r="BS116" s="791"/>
      <c r="BT116" s="791"/>
      <c r="CA116" s="809"/>
      <c r="CB116" s="803"/>
      <c r="CC116" s="804"/>
      <c r="CD116" s="791"/>
      <c r="CE116" s="791"/>
    </row>
    <row r="117" spans="2:83" x14ac:dyDescent="0.25">
      <c r="B117" s="795">
        <v>44960.476863425924</v>
      </c>
      <c r="C117" s="766">
        <v>853.1</v>
      </c>
      <c r="D117" s="492"/>
      <c r="E117" s="492"/>
      <c r="F117" s="169"/>
      <c r="N117" s="517"/>
      <c r="O117" s="796">
        <v>44960</v>
      </c>
      <c r="P117" s="792">
        <v>0.46909722222222222</v>
      </c>
      <c r="Q117" s="794">
        <v>32.6</v>
      </c>
      <c r="R117" s="165" t="s">
        <v>21</v>
      </c>
      <c r="S117" s="794">
        <v>21.7</v>
      </c>
      <c r="T117" s="165" t="s">
        <v>56</v>
      </c>
      <c r="U117" s="196">
        <f t="shared" si="49"/>
        <v>11</v>
      </c>
      <c r="V117" s="168" t="str">
        <f t="shared" si="45"/>
        <v>-</v>
      </c>
      <c r="W117" s="168" t="str">
        <f t="shared" si="46"/>
        <v>-</v>
      </c>
      <c r="X117" s="168">
        <f t="shared" si="47"/>
        <v>21.7</v>
      </c>
      <c r="Y117" s="168" t="str">
        <f t="shared" si="48"/>
        <v>-</v>
      </c>
      <c r="AD117" s="608">
        <f t="shared" si="42"/>
        <v>44960.452777777777</v>
      </c>
      <c r="AE117" s="607">
        <f t="shared" si="43"/>
        <v>22.45</v>
      </c>
      <c r="AF117" s="196">
        <f t="shared" si="44"/>
        <v>10</v>
      </c>
      <c r="AG117" s="168" t="str">
        <f t="shared" si="38"/>
        <v>-</v>
      </c>
      <c r="AH117" s="168">
        <f t="shared" si="39"/>
        <v>22.45</v>
      </c>
      <c r="AI117" s="168" t="str">
        <f t="shared" si="40"/>
        <v>-</v>
      </c>
      <c r="AJ117" s="168" t="str">
        <f t="shared" si="41"/>
        <v>-</v>
      </c>
      <c r="AK117" s="198"/>
      <c r="AL117" s="837"/>
      <c r="AM117" s="790">
        <v>44960.45416666667</v>
      </c>
      <c r="AN117" s="789">
        <v>1</v>
      </c>
      <c r="AO117" s="789">
        <v>6</v>
      </c>
      <c r="AP117" s="789" t="s">
        <v>469</v>
      </c>
      <c r="AQ117" s="789">
        <v>272.86794200000003</v>
      </c>
      <c r="AR117" s="789">
        <v>180903</v>
      </c>
      <c r="AS117" s="789">
        <v>138030</v>
      </c>
      <c r="AT117" s="789">
        <v>22.457999999999998</v>
      </c>
      <c r="AV117" s="788">
        <v>44960.45416666667</v>
      </c>
      <c r="AW117" s="787">
        <v>1</v>
      </c>
      <c r="AX117" s="786">
        <v>6</v>
      </c>
      <c r="AY117" s="786" t="s">
        <v>469</v>
      </c>
      <c r="AZ117" s="863">
        <v>271.89999999999998</v>
      </c>
      <c r="BB117" s="793" t="str">
        <f t="shared" si="32"/>
        <v>--</v>
      </c>
      <c r="BC117" s="791">
        <f t="shared" si="33"/>
        <v>272.86794200000003</v>
      </c>
      <c r="BF117" s="819"/>
      <c r="BH117" s="793" t="str">
        <f t="shared" si="35"/>
        <v>--</v>
      </c>
      <c r="BI117" s="807">
        <f t="shared" si="36"/>
        <v>271.89999999999998</v>
      </c>
      <c r="BL117" s="807"/>
      <c r="BQ117" s="797"/>
      <c r="BR117" s="791"/>
      <c r="BS117" s="791"/>
      <c r="BT117" s="791"/>
      <c r="CA117" s="809"/>
      <c r="CB117" s="803"/>
      <c r="CC117" s="804"/>
      <c r="CD117" s="791"/>
      <c r="CE117" s="791"/>
    </row>
    <row r="118" spans="2:83" x14ac:dyDescent="0.25">
      <c r="B118" s="795">
        <v>44960.477905092594</v>
      </c>
      <c r="C118" s="766">
        <v>853.07</v>
      </c>
      <c r="D118" s="492"/>
      <c r="E118" s="492"/>
      <c r="F118" s="169"/>
      <c r="N118" s="517"/>
      <c r="O118" s="796">
        <v>44960</v>
      </c>
      <c r="P118" s="792">
        <v>0.46979166666666666</v>
      </c>
      <c r="Q118" s="794">
        <v>32.5</v>
      </c>
      <c r="R118" s="165" t="s">
        <v>21</v>
      </c>
      <c r="S118" s="794">
        <v>21.7</v>
      </c>
      <c r="T118" s="165" t="s">
        <v>56</v>
      </c>
      <c r="U118" s="196">
        <f t="shared" si="49"/>
        <v>11</v>
      </c>
      <c r="V118" s="168" t="str">
        <f t="shared" si="45"/>
        <v>-</v>
      </c>
      <c r="W118" s="168" t="str">
        <f t="shared" si="46"/>
        <v>-</v>
      </c>
      <c r="X118" s="168">
        <f t="shared" si="47"/>
        <v>21.7</v>
      </c>
      <c r="Y118" s="168" t="str">
        <f t="shared" si="48"/>
        <v>-</v>
      </c>
      <c r="AD118" s="608">
        <f t="shared" si="42"/>
        <v>44960.453472222223</v>
      </c>
      <c r="AE118" s="607">
        <f t="shared" si="43"/>
        <v>22.452000000000002</v>
      </c>
      <c r="AF118" s="196">
        <f t="shared" si="44"/>
        <v>10</v>
      </c>
      <c r="AG118" s="168" t="str">
        <f t="shared" si="38"/>
        <v>-</v>
      </c>
      <c r="AH118" s="168">
        <f t="shared" si="39"/>
        <v>22.452000000000002</v>
      </c>
      <c r="AI118" s="168" t="str">
        <f t="shared" si="40"/>
        <v>-</v>
      </c>
      <c r="AJ118" s="168" t="str">
        <f t="shared" si="41"/>
        <v>-</v>
      </c>
      <c r="AK118" s="198"/>
      <c r="AL118" s="837"/>
      <c r="AM118" s="790">
        <v>44960.45416666667</v>
      </c>
      <c r="AN118" s="789">
        <v>1</v>
      </c>
      <c r="AO118" s="789">
        <v>6</v>
      </c>
      <c r="AP118" s="789" t="s">
        <v>469</v>
      </c>
      <c r="AQ118" s="789">
        <v>271.99212499999999</v>
      </c>
      <c r="AR118" s="789">
        <v>179855</v>
      </c>
      <c r="AS118" s="789">
        <v>138843</v>
      </c>
      <c r="AT118" s="789">
        <v>22.457999999999998</v>
      </c>
      <c r="AV118" s="788">
        <v>44960.45416666667</v>
      </c>
      <c r="AW118" s="787">
        <v>1</v>
      </c>
      <c r="AX118" s="786">
        <v>6</v>
      </c>
      <c r="AY118" s="786" t="s">
        <v>469</v>
      </c>
      <c r="AZ118" s="863">
        <v>271.60000000000002</v>
      </c>
      <c r="BB118" s="793" t="str">
        <f t="shared" si="32"/>
        <v>--</v>
      </c>
      <c r="BC118" s="791">
        <f t="shared" si="33"/>
        <v>271.99212499999999</v>
      </c>
      <c r="BF118" s="819"/>
      <c r="BH118" s="793" t="str">
        <f t="shared" si="35"/>
        <v>--</v>
      </c>
      <c r="BI118" s="807">
        <f t="shared" si="36"/>
        <v>271.60000000000002</v>
      </c>
      <c r="BL118" s="807"/>
      <c r="BQ118" s="797"/>
      <c r="BR118" s="791"/>
      <c r="BS118" s="791"/>
      <c r="BT118" s="791"/>
      <c r="CA118" s="809"/>
      <c r="CB118" s="803"/>
      <c r="CC118" s="804"/>
      <c r="CD118" s="791"/>
      <c r="CE118" s="791"/>
    </row>
    <row r="119" spans="2:83" x14ac:dyDescent="0.25">
      <c r="B119" s="795">
        <v>44960.478946759256</v>
      </c>
      <c r="C119" s="766">
        <v>853.03</v>
      </c>
      <c r="D119" s="492"/>
      <c r="E119" s="492"/>
      <c r="F119" s="169"/>
      <c r="N119" s="517"/>
      <c r="O119" s="796">
        <v>44960</v>
      </c>
      <c r="P119" s="792">
        <v>0.4704861111111111</v>
      </c>
      <c r="Q119" s="794">
        <v>32.6</v>
      </c>
      <c r="R119" s="165" t="s">
        <v>21</v>
      </c>
      <c r="S119" s="794">
        <v>21.7</v>
      </c>
      <c r="T119" s="165" t="s">
        <v>56</v>
      </c>
      <c r="U119" s="196">
        <f t="shared" si="49"/>
        <v>11</v>
      </c>
      <c r="V119" s="168" t="str">
        <f t="shared" si="45"/>
        <v>-</v>
      </c>
      <c r="W119" s="168" t="str">
        <f t="shared" si="46"/>
        <v>-</v>
      </c>
      <c r="X119" s="168">
        <f t="shared" si="47"/>
        <v>21.7</v>
      </c>
      <c r="Y119" s="168" t="str">
        <f t="shared" si="48"/>
        <v>-</v>
      </c>
      <c r="AD119" s="608">
        <f t="shared" si="42"/>
        <v>44960.453472222223</v>
      </c>
      <c r="AE119" s="607">
        <f t="shared" si="43"/>
        <v>22.454000000000001</v>
      </c>
      <c r="AF119" s="196">
        <f t="shared" si="44"/>
        <v>10</v>
      </c>
      <c r="AG119" s="168" t="str">
        <f t="shared" si="38"/>
        <v>-</v>
      </c>
      <c r="AH119" s="168">
        <f t="shared" si="39"/>
        <v>22.454000000000001</v>
      </c>
      <c r="AI119" s="168" t="str">
        <f t="shared" si="40"/>
        <v>-</v>
      </c>
      <c r="AJ119" s="168" t="str">
        <f t="shared" si="41"/>
        <v>-</v>
      </c>
      <c r="AK119" s="198"/>
      <c r="AL119" s="837"/>
      <c r="AM119" s="790">
        <v>44960.454861111109</v>
      </c>
      <c r="AN119" s="789">
        <v>1</v>
      </c>
      <c r="AO119" s="789">
        <v>6</v>
      </c>
      <c r="AP119" s="789" t="s">
        <v>469</v>
      </c>
      <c r="AQ119" s="789">
        <v>271.64828299999999</v>
      </c>
      <c r="AR119" s="789">
        <v>180909</v>
      </c>
      <c r="AS119" s="789">
        <v>138037</v>
      </c>
      <c r="AT119" s="789">
        <v>22.459</v>
      </c>
      <c r="AV119" s="788">
        <v>44960.454861111109</v>
      </c>
      <c r="AW119" s="787">
        <v>1</v>
      </c>
      <c r="AX119" s="786">
        <v>6</v>
      </c>
      <c r="AY119" s="786" t="s">
        <v>469</v>
      </c>
      <c r="AZ119" s="863">
        <v>271</v>
      </c>
      <c r="BB119" s="793" t="str">
        <f t="shared" si="32"/>
        <v>--</v>
      </c>
      <c r="BC119" s="791">
        <f t="shared" si="33"/>
        <v>271.64828299999999</v>
      </c>
      <c r="BF119" s="819"/>
      <c r="BH119" s="793" t="str">
        <f t="shared" si="35"/>
        <v>--</v>
      </c>
      <c r="BI119" s="807">
        <f t="shared" si="36"/>
        <v>271</v>
      </c>
      <c r="BL119" s="807"/>
      <c r="BQ119" s="797"/>
      <c r="BR119" s="791"/>
      <c r="BS119" s="791"/>
      <c r="BT119" s="791"/>
      <c r="CA119" s="809"/>
      <c r="CB119" s="803"/>
      <c r="CC119" s="804"/>
      <c r="CD119" s="791"/>
      <c r="CE119" s="791"/>
    </row>
    <row r="120" spans="2:83" x14ac:dyDescent="0.25">
      <c r="B120" s="795">
        <v>44960.479988425926</v>
      </c>
      <c r="C120" s="766">
        <v>853</v>
      </c>
      <c r="D120" s="492"/>
      <c r="E120" s="492"/>
      <c r="F120" s="169"/>
      <c r="N120" s="517"/>
      <c r="O120" s="796">
        <v>44960</v>
      </c>
      <c r="P120" s="792">
        <v>0.47118055555555555</v>
      </c>
      <c r="Q120" s="794">
        <v>32.5</v>
      </c>
      <c r="R120" s="165" t="s">
        <v>21</v>
      </c>
      <c r="S120" s="794">
        <v>21.65</v>
      </c>
      <c r="T120" s="165" t="s">
        <v>56</v>
      </c>
      <c r="U120" s="196">
        <f t="shared" si="49"/>
        <v>11</v>
      </c>
      <c r="V120" s="168" t="str">
        <f t="shared" si="45"/>
        <v>-</v>
      </c>
      <c r="W120" s="168" t="str">
        <f t="shared" si="46"/>
        <v>-</v>
      </c>
      <c r="X120" s="168">
        <f t="shared" si="47"/>
        <v>21.65</v>
      </c>
      <c r="Y120" s="168" t="str">
        <f t="shared" si="48"/>
        <v>-</v>
      </c>
      <c r="AD120" s="608">
        <f t="shared" si="42"/>
        <v>44960.45416666667</v>
      </c>
      <c r="AE120" s="607">
        <f t="shared" si="43"/>
        <v>22.457999999999998</v>
      </c>
      <c r="AF120" s="196">
        <f t="shared" si="44"/>
        <v>10</v>
      </c>
      <c r="AG120" s="168" t="str">
        <f t="shared" si="38"/>
        <v>-</v>
      </c>
      <c r="AH120" s="168">
        <f t="shared" si="39"/>
        <v>22.457999999999998</v>
      </c>
      <c r="AI120" s="168" t="str">
        <f t="shared" si="40"/>
        <v>-</v>
      </c>
      <c r="AJ120" s="168" t="str">
        <f t="shared" si="41"/>
        <v>-</v>
      </c>
      <c r="AK120" s="198"/>
      <c r="AL120" s="837"/>
      <c r="AM120" s="790">
        <v>44960.454861111109</v>
      </c>
      <c r="AN120" s="789">
        <v>1</v>
      </c>
      <c r="AO120" s="789">
        <v>6</v>
      </c>
      <c r="AP120" s="789" t="s">
        <v>469</v>
      </c>
      <c r="AQ120" s="789">
        <v>272.11426499999999</v>
      </c>
      <c r="AR120" s="789">
        <v>179860</v>
      </c>
      <c r="AS120" s="789">
        <v>138850</v>
      </c>
      <c r="AT120" s="789">
        <v>22.459</v>
      </c>
      <c r="AV120" s="788">
        <v>44960.454861111109</v>
      </c>
      <c r="AW120" s="787">
        <v>1</v>
      </c>
      <c r="AX120" s="786">
        <v>6</v>
      </c>
      <c r="AY120" s="786" t="s">
        <v>469</v>
      </c>
      <c r="AZ120" s="863">
        <v>270.5</v>
      </c>
      <c r="BB120" s="793" t="str">
        <f t="shared" si="32"/>
        <v>--</v>
      </c>
      <c r="BC120" s="791">
        <f t="shared" si="33"/>
        <v>272.11426499999999</v>
      </c>
      <c r="BF120" s="819"/>
      <c r="BH120" s="793" t="str">
        <f t="shared" si="35"/>
        <v>--</v>
      </c>
      <c r="BI120" s="807">
        <f t="shared" si="36"/>
        <v>270.5</v>
      </c>
      <c r="BL120" s="807"/>
      <c r="BQ120" s="797"/>
      <c r="BR120" s="791"/>
      <c r="BS120" s="791"/>
      <c r="BT120" s="791"/>
      <c r="CA120" s="809"/>
      <c r="CB120" s="803"/>
      <c r="CC120" s="804"/>
      <c r="CD120" s="791"/>
      <c r="CE120" s="791"/>
    </row>
    <row r="121" spans="2:83" x14ac:dyDescent="0.25">
      <c r="B121" s="795">
        <v>44960.481030092589</v>
      </c>
      <c r="C121" s="766">
        <v>852.98</v>
      </c>
      <c r="D121" s="492"/>
      <c r="E121" s="492"/>
      <c r="F121" s="169"/>
      <c r="N121" s="517"/>
      <c r="O121" s="796">
        <v>44960</v>
      </c>
      <c r="P121" s="792">
        <v>0.47187499999999999</v>
      </c>
      <c r="Q121" s="794">
        <v>32.4</v>
      </c>
      <c r="R121" s="165" t="s">
        <v>21</v>
      </c>
      <c r="S121" s="794">
        <v>21.7</v>
      </c>
      <c r="T121" s="165" t="s">
        <v>56</v>
      </c>
      <c r="U121" s="196">
        <f t="shared" si="49"/>
        <v>11</v>
      </c>
      <c r="V121" s="168" t="str">
        <f t="shared" si="45"/>
        <v>-</v>
      </c>
      <c r="W121" s="168" t="str">
        <f t="shared" si="46"/>
        <v>-</v>
      </c>
      <c r="X121" s="168">
        <f t="shared" si="47"/>
        <v>21.7</v>
      </c>
      <c r="Y121" s="168" t="str">
        <f t="shared" si="48"/>
        <v>-</v>
      </c>
      <c r="AD121" s="608">
        <f t="shared" si="42"/>
        <v>44960.45416666667</v>
      </c>
      <c r="AE121" s="607">
        <f t="shared" si="43"/>
        <v>22.457999999999998</v>
      </c>
      <c r="AF121" s="196">
        <f t="shared" si="44"/>
        <v>10</v>
      </c>
      <c r="AG121" s="168" t="str">
        <f t="shared" si="38"/>
        <v>-</v>
      </c>
      <c r="AH121" s="168">
        <f t="shared" si="39"/>
        <v>22.457999999999998</v>
      </c>
      <c r="AI121" s="168" t="str">
        <f t="shared" si="40"/>
        <v>-</v>
      </c>
      <c r="AJ121" s="168" t="str">
        <f t="shared" si="41"/>
        <v>-</v>
      </c>
      <c r="AK121" s="198"/>
      <c r="AL121" s="837"/>
      <c r="AM121" s="790">
        <v>44960.455555555556</v>
      </c>
      <c r="AN121" s="789">
        <v>1</v>
      </c>
      <c r="AO121" s="789">
        <v>6</v>
      </c>
      <c r="AP121" s="789" t="s">
        <v>469</v>
      </c>
      <c r="AQ121" s="789">
        <v>271.074432</v>
      </c>
      <c r="AR121" s="789">
        <v>180903</v>
      </c>
      <c r="AS121" s="789">
        <v>138039</v>
      </c>
      <c r="AT121" s="789">
        <v>22.462</v>
      </c>
      <c r="AV121" s="788">
        <v>44960.455555555556</v>
      </c>
      <c r="AW121" s="787">
        <v>1</v>
      </c>
      <c r="AX121" s="786">
        <v>6</v>
      </c>
      <c r="AY121" s="786" t="s">
        <v>469</v>
      </c>
      <c r="AZ121" s="863">
        <v>270.3</v>
      </c>
      <c r="BB121" s="793" t="str">
        <f t="shared" si="32"/>
        <v>--</v>
      </c>
      <c r="BC121" s="791">
        <f t="shared" si="33"/>
        <v>271.074432</v>
      </c>
      <c r="BF121" s="819"/>
      <c r="BH121" s="793" t="str">
        <f t="shared" si="35"/>
        <v>--</v>
      </c>
      <c r="BI121" s="807">
        <f t="shared" si="36"/>
        <v>270.3</v>
      </c>
      <c r="BL121" s="807"/>
      <c r="BQ121" s="797"/>
      <c r="BR121" s="791"/>
      <c r="BS121" s="791"/>
      <c r="BT121" s="791"/>
      <c r="CA121" s="809"/>
      <c r="CB121" s="803"/>
      <c r="CC121" s="804"/>
      <c r="CD121" s="791"/>
      <c r="CE121" s="791"/>
    </row>
    <row r="122" spans="2:83" x14ac:dyDescent="0.25">
      <c r="B122" s="795">
        <v>44960.482071759259</v>
      </c>
      <c r="C122" s="766">
        <v>852.95</v>
      </c>
      <c r="D122" s="492"/>
      <c r="E122" s="492"/>
      <c r="F122" s="169"/>
      <c r="N122" s="517"/>
      <c r="O122" s="796">
        <v>44960</v>
      </c>
      <c r="P122" s="792">
        <v>0.47256944444444443</v>
      </c>
      <c r="Q122" s="794">
        <v>32.4</v>
      </c>
      <c r="R122" s="165" t="s">
        <v>21</v>
      </c>
      <c r="S122" s="794">
        <v>21.65</v>
      </c>
      <c r="T122" s="165" t="s">
        <v>56</v>
      </c>
      <c r="U122" s="196">
        <f t="shared" si="49"/>
        <v>11</v>
      </c>
      <c r="V122" s="168" t="str">
        <f t="shared" si="45"/>
        <v>-</v>
      </c>
      <c r="W122" s="168" t="str">
        <f t="shared" si="46"/>
        <v>-</v>
      </c>
      <c r="X122" s="168">
        <f t="shared" si="47"/>
        <v>21.65</v>
      </c>
      <c r="Y122" s="168" t="str">
        <f t="shared" si="48"/>
        <v>-</v>
      </c>
      <c r="AD122" s="608">
        <f t="shared" si="42"/>
        <v>44960.454861111109</v>
      </c>
      <c r="AE122" s="607">
        <f t="shared" si="43"/>
        <v>22.459</v>
      </c>
      <c r="AF122" s="196">
        <f t="shared" si="44"/>
        <v>10</v>
      </c>
      <c r="AG122" s="168" t="str">
        <f t="shared" si="38"/>
        <v>-</v>
      </c>
      <c r="AH122" s="168">
        <f t="shared" si="39"/>
        <v>22.459</v>
      </c>
      <c r="AI122" s="168" t="str">
        <f t="shared" si="40"/>
        <v>-</v>
      </c>
      <c r="AJ122" s="168" t="str">
        <f t="shared" si="41"/>
        <v>-</v>
      </c>
      <c r="AK122" s="198"/>
      <c r="AL122" s="837"/>
      <c r="AM122" s="790">
        <v>44960.455555555556</v>
      </c>
      <c r="AN122" s="789">
        <v>1</v>
      </c>
      <c r="AO122" s="789">
        <v>6</v>
      </c>
      <c r="AP122" s="789" t="s">
        <v>469</v>
      </c>
      <c r="AQ122" s="789">
        <v>270.819954</v>
      </c>
      <c r="AR122" s="789">
        <v>179855</v>
      </c>
      <c r="AS122" s="789">
        <v>138845</v>
      </c>
      <c r="AT122" s="789">
        <v>22.466000000000001</v>
      </c>
      <c r="AV122" s="788">
        <v>44960.455555555556</v>
      </c>
      <c r="AW122" s="787">
        <v>1</v>
      </c>
      <c r="AX122" s="786">
        <v>6</v>
      </c>
      <c r="AY122" s="786" t="s">
        <v>469</v>
      </c>
      <c r="AZ122" s="863">
        <v>270.2</v>
      </c>
      <c r="BB122" s="793" t="str">
        <f t="shared" si="32"/>
        <v>--</v>
      </c>
      <c r="BC122" s="791">
        <f t="shared" si="33"/>
        <v>270.819954</v>
      </c>
      <c r="BF122" s="819"/>
      <c r="BH122" s="793" t="str">
        <f t="shared" si="35"/>
        <v>--</v>
      </c>
      <c r="BI122" s="807">
        <f t="shared" si="36"/>
        <v>270.2</v>
      </c>
      <c r="BL122" s="807"/>
      <c r="BQ122" s="797"/>
      <c r="BR122" s="791"/>
      <c r="BS122" s="791"/>
      <c r="BT122" s="791"/>
      <c r="CA122" s="809"/>
      <c r="CB122" s="803"/>
      <c r="CC122" s="804"/>
      <c r="CD122" s="791"/>
      <c r="CE122" s="791"/>
    </row>
    <row r="123" spans="2:83" x14ac:dyDescent="0.25">
      <c r="B123" s="795">
        <v>44960.483113425929</v>
      </c>
      <c r="C123" s="766">
        <v>852.92</v>
      </c>
      <c r="D123" s="492"/>
      <c r="E123" s="492"/>
      <c r="F123" s="169"/>
      <c r="N123" s="517"/>
      <c r="O123" s="796">
        <v>44960</v>
      </c>
      <c r="P123" s="792">
        <v>0.47326388888888887</v>
      </c>
      <c r="Q123" s="794">
        <v>32.4</v>
      </c>
      <c r="R123" s="165" t="s">
        <v>21</v>
      </c>
      <c r="S123" s="794">
        <v>21.7</v>
      </c>
      <c r="T123" s="165" t="s">
        <v>56</v>
      </c>
      <c r="U123" s="196">
        <f t="shared" si="49"/>
        <v>11</v>
      </c>
      <c r="V123" s="168" t="str">
        <f t="shared" si="45"/>
        <v>-</v>
      </c>
      <c r="W123" s="168" t="str">
        <f t="shared" si="46"/>
        <v>-</v>
      </c>
      <c r="X123" s="168">
        <f t="shared" si="47"/>
        <v>21.7</v>
      </c>
      <c r="Y123" s="168" t="str">
        <f t="shared" si="48"/>
        <v>-</v>
      </c>
      <c r="AD123" s="608">
        <f t="shared" si="42"/>
        <v>44960.454861111109</v>
      </c>
      <c r="AE123" s="607">
        <f t="shared" si="43"/>
        <v>22.459</v>
      </c>
      <c r="AF123" s="196">
        <f t="shared" si="44"/>
        <v>10</v>
      </c>
      <c r="AG123" s="168" t="str">
        <f t="shared" si="38"/>
        <v>-</v>
      </c>
      <c r="AH123" s="168">
        <f t="shared" si="39"/>
        <v>22.459</v>
      </c>
      <c r="AI123" s="168" t="str">
        <f t="shared" si="40"/>
        <v>-</v>
      </c>
      <c r="AJ123" s="168" t="str">
        <f t="shared" si="41"/>
        <v>-</v>
      </c>
      <c r="AK123" s="198"/>
      <c r="AL123" s="837"/>
      <c r="AM123" s="790">
        <v>44960.456250000003</v>
      </c>
      <c r="AN123" s="789">
        <v>1</v>
      </c>
      <c r="AO123" s="789">
        <v>6</v>
      </c>
      <c r="AP123" s="789" t="s">
        <v>469</v>
      </c>
      <c r="AQ123" s="789">
        <v>270.42430400000001</v>
      </c>
      <c r="AR123" s="789">
        <v>180902</v>
      </c>
      <c r="AS123" s="789">
        <v>138041</v>
      </c>
      <c r="AT123" s="789">
        <v>22.47</v>
      </c>
      <c r="AV123" s="788">
        <v>44960.456250000003</v>
      </c>
      <c r="AW123" s="787">
        <v>1</v>
      </c>
      <c r="AX123" s="786">
        <v>6</v>
      </c>
      <c r="AY123" s="786" t="s">
        <v>469</v>
      </c>
      <c r="AZ123" s="863">
        <v>269.8</v>
      </c>
      <c r="BB123" s="793" t="str">
        <f t="shared" si="32"/>
        <v>--</v>
      </c>
      <c r="BC123" s="791">
        <f t="shared" si="33"/>
        <v>270.42430400000001</v>
      </c>
      <c r="BF123" s="819"/>
      <c r="BH123" s="793" t="str">
        <f t="shared" si="35"/>
        <v>--</v>
      </c>
      <c r="BI123" s="807">
        <f t="shared" si="36"/>
        <v>269.8</v>
      </c>
      <c r="BL123" s="807"/>
      <c r="BQ123" s="797"/>
      <c r="BR123" s="791"/>
      <c r="BS123" s="791"/>
      <c r="BT123" s="791"/>
      <c r="CA123" s="809"/>
      <c r="CB123" s="803"/>
      <c r="CC123" s="804"/>
      <c r="CD123" s="791"/>
      <c r="CE123" s="791"/>
    </row>
    <row r="124" spans="2:83" x14ac:dyDescent="0.25">
      <c r="B124" s="795">
        <v>44960.484155092592</v>
      </c>
      <c r="C124" s="766">
        <v>852.89</v>
      </c>
      <c r="D124" s="492"/>
      <c r="E124" s="492"/>
      <c r="F124" s="169"/>
      <c r="N124" s="517"/>
      <c r="O124" s="796">
        <v>44960</v>
      </c>
      <c r="P124" s="792">
        <v>0.47395833333333331</v>
      </c>
      <c r="Q124" s="794">
        <v>32.6</v>
      </c>
      <c r="R124" s="165" t="s">
        <v>21</v>
      </c>
      <c r="S124" s="794">
        <v>21.65</v>
      </c>
      <c r="T124" s="165" t="s">
        <v>56</v>
      </c>
      <c r="U124" s="196">
        <f t="shared" si="49"/>
        <v>11</v>
      </c>
      <c r="V124" s="168" t="str">
        <f t="shared" si="45"/>
        <v>-</v>
      </c>
      <c r="W124" s="168" t="str">
        <f t="shared" si="46"/>
        <v>-</v>
      </c>
      <c r="X124" s="168">
        <f t="shared" si="47"/>
        <v>21.65</v>
      </c>
      <c r="Y124" s="168" t="str">
        <f t="shared" si="48"/>
        <v>-</v>
      </c>
      <c r="AD124" s="608">
        <f t="shared" si="42"/>
        <v>44960.455555555556</v>
      </c>
      <c r="AE124" s="607">
        <f t="shared" si="43"/>
        <v>22.462</v>
      </c>
      <c r="AF124" s="196">
        <f t="shared" si="44"/>
        <v>10</v>
      </c>
      <c r="AG124" s="168" t="str">
        <f t="shared" si="38"/>
        <v>-</v>
      </c>
      <c r="AH124" s="168">
        <f t="shared" si="39"/>
        <v>22.462</v>
      </c>
      <c r="AI124" s="168" t="str">
        <f t="shared" si="40"/>
        <v>-</v>
      </c>
      <c r="AJ124" s="168" t="str">
        <f t="shared" si="41"/>
        <v>-</v>
      </c>
      <c r="AK124" s="198"/>
      <c r="AL124" s="837"/>
      <c r="AM124" s="790">
        <v>44960.456250000003</v>
      </c>
      <c r="AN124" s="789">
        <v>1</v>
      </c>
      <c r="AO124" s="789">
        <v>6</v>
      </c>
      <c r="AP124" s="789" t="s">
        <v>469</v>
      </c>
      <c r="AQ124" s="789">
        <v>269.83376299999998</v>
      </c>
      <c r="AR124" s="789">
        <v>179863</v>
      </c>
      <c r="AS124" s="789">
        <v>138848</v>
      </c>
      <c r="AT124" s="789">
        <v>22.475999999999999</v>
      </c>
      <c r="AV124" s="788">
        <v>44960.456250000003</v>
      </c>
      <c r="AW124" s="787">
        <v>1</v>
      </c>
      <c r="AX124" s="786">
        <v>6</v>
      </c>
      <c r="AY124" s="786" t="s">
        <v>469</v>
      </c>
      <c r="AZ124" s="863">
        <v>270</v>
      </c>
      <c r="BB124" s="793" t="str">
        <f t="shared" si="32"/>
        <v>--</v>
      </c>
      <c r="BC124" s="791">
        <f t="shared" si="33"/>
        <v>269.83376299999998</v>
      </c>
      <c r="BF124" s="819"/>
      <c r="BH124" s="793" t="str">
        <f t="shared" si="35"/>
        <v>--</v>
      </c>
      <c r="BI124" s="807">
        <f t="shared" si="36"/>
        <v>270</v>
      </c>
      <c r="BL124" s="807"/>
      <c r="BQ124" s="797"/>
      <c r="BR124" s="791"/>
      <c r="BS124" s="791"/>
      <c r="BT124" s="791"/>
      <c r="CA124" s="809"/>
      <c r="CB124" s="803"/>
      <c r="CC124" s="804"/>
      <c r="CD124" s="791"/>
      <c r="CE124" s="791"/>
    </row>
    <row r="125" spans="2:83" x14ac:dyDescent="0.25">
      <c r="B125" s="795">
        <v>44960.485196759262</v>
      </c>
      <c r="C125" s="766">
        <v>852.86</v>
      </c>
      <c r="D125" s="492"/>
      <c r="E125" s="492"/>
      <c r="F125" s="169"/>
      <c r="N125" s="517"/>
      <c r="O125" s="796">
        <v>44960</v>
      </c>
      <c r="P125" s="792">
        <v>0.47465277777777781</v>
      </c>
      <c r="Q125" s="794">
        <v>32.6</v>
      </c>
      <c r="R125" s="165" t="s">
        <v>21</v>
      </c>
      <c r="S125" s="794">
        <v>21.6</v>
      </c>
      <c r="T125" s="165" t="s">
        <v>56</v>
      </c>
      <c r="U125" s="196">
        <f t="shared" si="49"/>
        <v>11</v>
      </c>
      <c r="V125" s="168" t="str">
        <f t="shared" si="45"/>
        <v>-</v>
      </c>
      <c r="W125" s="168" t="str">
        <f t="shared" si="46"/>
        <v>-</v>
      </c>
      <c r="X125" s="168">
        <f t="shared" si="47"/>
        <v>21.6</v>
      </c>
      <c r="Y125" s="168" t="str">
        <f t="shared" si="48"/>
        <v>-</v>
      </c>
      <c r="AD125" s="608">
        <f t="shared" si="42"/>
        <v>44960.455555555556</v>
      </c>
      <c r="AE125" s="607">
        <f t="shared" si="43"/>
        <v>22.466000000000001</v>
      </c>
      <c r="AF125" s="196">
        <f t="shared" si="44"/>
        <v>10</v>
      </c>
      <c r="AG125" s="168" t="str">
        <f t="shared" si="38"/>
        <v>-</v>
      </c>
      <c r="AH125" s="168">
        <f t="shared" si="39"/>
        <v>22.466000000000001</v>
      </c>
      <c r="AI125" s="168" t="str">
        <f t="shared" si="40"/>
        <v>-</v>
      </c>
      <c r="AJ125" s="168" t="str">
        <f t="shared" si="41"/>
        <v>-</v>
      </c>
      <c r="AK125" s="198"/>
      <c r="AL125" s="837"/>
      <c r="AM125" s="790">
        <v>44960.456944444442</v>
      </c>
      <c r="AN125" s="789">
        <v>1</v>
      </c>
      <c r="AO125" s="789">
        <v>6</v>
      </c>
      <c r="AP125" s="789" t="s">
        <v>469</v>
      </c>
      <c r="AQ125" s="789">
        <v>269.95970999999997</v>
      </c>
      <c r="AR125" s="789">
        <v>180909</v>
      </c>
      <c r="AS125" s="789">
        <v>138046</v>
      </c>
      <c r="AT125" s="789">
        <v>22.478000000000002</v>
      </c>
      <c r="AV125" s="788">
        <v>44960.456944444442</v>
      </c>
      <c r="AW125" s="787">
        <v>1</v>
      </c>
      <c r="AX125" s="786">
        <v>6</v>
      </c>
      <c r="AY125" s="786" t="s">
        <v>469</v>
      </c>
      <c r="AZ125" s="863">
        <v>270</v>
      </c>
      <c r="BB125" s="793" t="str">
        <f t="shared" si="32"/>
        <v>--</v>
      </c>
      <c r="BC125" s="791">
        <f t="shared" si="33"/>
        <v>269.95970999999997</v>
      </c>
      <c r="BF125" s="819"/>
      <c r="BH125" s="793" t="str">
        <f t="shared" si="35"/>
        <v>--</v>
      </c>
      <c r="BI125" s="807">
        <f t="shared" si="36"/>
        <v>270</v>
      </c>
      <c r="BL125" s="807"/>
      <c r="BQ125" s="797"/>
      <c r="BR125" s="791"/>
      <c r="BS125" s="791"/>
      <c r="BT125" s="791"/>
      <c r="CA125" s="809"/>
      <c r="CB125" s="803"/>
      <c r="CC125" s="804"/>
      <c r="CD125" s="791"/>
      <c r="CE125" s="791"/>
    </row>
    <row r="126" spans="2:83" x14ac:dyDescent="0.25">
      <c r="B126" s="795">
        <v>44960.486238425925</v>
      </c>
      <c r="C126" s="766">
        <v>852.85</v>
      </c>
      <c r="D126" s="492"/>
      <c r="E126" s="492"/>
      <c r="F126" s="169"/>
      <c r="N126" s="517"/>
      <c r="O126" s="796">
        <v>44960</v>
      </c>
      <c r="P126" s="792">
        <v>0.4753472222222222</v>
      </c>
      <c r="Q126" s="794">
        <v>32.5</v>
      </c>
      <c r="R126" s="165" t="s">
        <v>21</v>
      </c>
      <c r="S126" s="794">
        <v>21.6</v>
      </c>
      <c r="T126" s="165" t="s">
        <v>56</v>
      </c>
      <c r="U126" s="196">
        <f t="shared" si="49"/>
        <v>11</v>
      </c>
      <c r="V126" s="168" t="str">
        <f t="shared" si="45"/>
        <v>-</v>
      </c>
      <c r="W126" s="168" t="str">
        <f t="shared" si="46"/>
        <v>-</v>
      </c>
      <c r="X126" s="168">
        <f t="shared" si="47"/>
        <v>21.6</v>
      </c>
      <c r="Y126" s="168" t="str">
        <f t="shared" si="48"/>
        <v>-</v>
      </c>
      <c r="AD126" s="608">
        <f t="shared" si="42"/>
        <v>44960.456250000003</v>
      </c>
      <c r="AE126" s="607">
        <f t="shared" si="43"/>
        <v>22.47</v>
      </c>
      <c r="AF126" s="196">
        <f t="shared" si="44"/>
        <v>10</v>
      </c>
      <c r="AG126" s="168" t="str">
        <f t="shared" si="38"/>
        <v>-</v>
      </c>
      <c r="AH126" s="168">
        <f t="shared" si="39"/>
        <v>22.47</v>
      </c>
      <c r="AI126" s="168" t="str">
        <f t="shared" si="40"/>
        <v>-</v>
      </c>
      <c r="AJ126" s="168" t="str">
        <f t="shared" si="41"/>
        <v>-</v>
      </c>
      <c r="AK126" s="198"/>
      <c r="AL126" s="837"/>
      <c r="AM126" s="790">
        <v>44960.457638888889</v>
      </c>
      <c r="AN126" s="789">
        <v>1</v>
      </c>
      <c r="AO126" s="789">
        <v>6</v>
      </c>
      <c r="AP126" s="789">
        <v>0</v>
      </c>
      <c r="AQ126" s="789">
        <v>270.57236999999998</v>
      </c>
      <c r="AR126" s="789">
        <v>180904</v>
      </c>
      <c r="AS126" s="789">
        <v>138041</v>
      </c>
      <c r="AT126" s="789">
        <v>22.484999999999999</v>
      </c>
      <c r="AV126" s="788">
        <v>44960.457638888889</v>
      </c>
      <c r="AW126" s="787">
        <v>1</v>
      </c>
      <c r="AX126" s="786">
        <v>6</v>
      </c>
      <c r="AY126" s="786">
        <v>0</v>
      </c>
      <c r="AZ126" s="863">
        <v>269.3</v>
      </c>
      <c r="BB126" s="793">
        <f t="shared" si="32"/>
        <v>60</v>
      </c>
      <c r="BC126" s="791">
        <f t="shared" si="33"/>
        <v>270.57236999999998</v>
      </c>
      <c r="BF126" s="819"/>
      <c r="BH126" s="793">
        <f t="shared" si="35"/>
        <v>60</v>
      </c>
      <c r="BI126" s="807">
        <f t="shared" si="36"/>
        <v>269.3</v>
      </c>
      <c r="BL126" s="807"/>
      <c r="BQ126" s="797"/>
      <c r="BR126" s="791"/>
      <c r="BS126" s="791"/>
      <c r="BT126" s="791"/>
      <c r="CA126" s="809"/>
      <c r="CB126" s="803"/>
      <c r="CC126" s="804"/>
      <c r="CD126" s="791"/>
      <c r="CE126" s="791"/>
    </row>
    <row r="127" spans="2:83" x14ac:dyDescent="0.25">
      <c r="B127" s="795">
        <v>44960.487280092595</v>
      </c>
      <c r="C127" s="766">
        <v>852.82</v>
      </c>
      <c r="D127" s="492"/>
      <c r="E127" s="492"/>
      <c r="F127" s="169"/>
      <c r="N127" s="517"/>
      <c r="O127" s="796">
        <v>44960</v>
      </c>
      <c r="P127" s="792">
        <v>0.4760416666666667</v>
      </c>
      <c r="Q127" s="794">
        <v>32.5</v>
      </c>
      <c r="R127" s="165" t="s">
        <v>21</v>
      </c>
      <c r="S127" s="794">
        <v>21.6</v>
      </c>
      <c r="T127" s="165" t="s">
        <v>56</v>
      </c>
      <c r="U127" s="196">
        <f t="shared" si="49"/>
        <v>11</v>
      </c>
      <c r="V127" s="168" t="str">
        <f t="shared" si="45"/>
        <v>-</v>
      </c>
      <c r="W127" s="168" t="str">
        <f t="shared" si="46"/>
        <v>-</v>
      </c>
      <c r="X127" s="168">
        <f t="shared" si="47"/>
        <v>21.6</v>
      </c>
      <c r="Y127" s="168" t="str">
        <f t="shared" si="48"/>
        <v>-</v>
      </c>
      <c r="AD127" s="608">
        <f t="shared" si="42"/>
        <v>44960.456250000003</v>
      </c>
      <c r="AE127" s="607">
        <f t="shared" si="43"/>
        <v>22.475999999999999</v>
      </c>
      <c r="AF127" s="196">
        <f t="shared" si="44"/>
        <v>10</v>
      </c>
      <c r="AG127" s="168" t="str">
        <f t="shared" si="38"/>
        <v>-</v>
      </c>
      <c r="AH127" s="168">
        <f t="shared" si="39"/>
        <v>22.475999999999999</v>
      </c>
      <c r="AI127" s="168" t="str">
        <f t="shared" si="40"/>
        <v>-</v>
      </c>
      <c r="AJ127" s="168" t="str">
        <f t="shared" si="41"/>
        <v>-</v>
      </c>
      <c r="AK127" s="198"/>
      <c r="AL127" s="837"/>
      <c r="AM127" s="790">
        <v>44960.457638888889</v>
      </c>
      <c r="AN127" s="789">
        <v>1</v>
      </c>
      <c r="AO127" s="789">
        <v>6</v>
      </c>
      <c r="AP127" s="789">
        <v>1</v>
      </c>
      <c r="AQ127" s="789">
        <v>270.18907799999999</v>
      </c>
      <c r="AR127" s="789">
        <v>179865</v>
      </c>
      <c r="AS127" s="789">
        <v>138850</v>
      </c>
      <c r="AT127" s="789">
        <v>22.489000000000001</v>
      </c>
      <c r="AV127" s="788">
        <v>44960.457638888889</v>
      </c>
      <c r="AW127" s="787">
        <v>1</v>
      </c>
      <c r="AX127" s="786">
        <v>6</v>
      </c>
      <c r="AY127" s="786">
        <v>1</v>
      </c>
      <c r="AZ127" s="863">
        <v>269.7</v>
      </c>
      <c r="BB127" s="793">
        <f t="shared" si="32"/>
        <v>61</v>
      </c>
      <c r="BC127" s="791">
        <f t="shared" si="33"/>
        <v>270.18907799999999</v>
      </c>
      <c r="BF127" s="819"/>
      <c r="BH127" s="793">
        <f t="shared" si="35"/>
        <v>61</v>
      </c>
      <c r="BI127" s="807">
        <f t="shared" si="36"/>
        <v>269.7</v>
      </c>
      <c r="BL127" s="807"/>
      <c r="BQ127" s="797"/>
      <c r="BR127" s="791"/>
      <c r="BS127" s="791"/>
      <c r="BT127" s="791"/>
      <c r="CA127" s="809"/>
      <c r="CB127" s="803"/>
      <c r="CC127" s="804"/>
      <c r="CD127" s="791"/>
      <c r="CE127" s="791"/>
    </row>
    <row r="128" spans="2:83" x14ac:dyDescent="0.25">
      <c r="B128" s="795">
        <v>44960.488321759258</v>
      </c>
      <c r="C128" s="766">
        <v>852.81</v>
      </c>
      <c r="D128" s="492"/>
      <c r="E128" s="492"/>
      <c r="F128" s="169"/>
      <c r="N128" s="517"/>
      <c r="O128" s="796">
        <v>44960</v>
      </c>
      <c r="P128" s="792">
        <v>0.47673611111111108</v>
      </c>
      <c r="Q128" s="794">
        <v>32.6</v>
      </c>
      <c r="R128" s="165" t="s">
        <v>21</v>
      </c>
      <c r="S128" s="794">
        <v>21.6</v>
      </c>
      <c r="T128" s="165" t="s">
        <v>56</v>
      </c>
      <c r="U128" s="196">
        <f t="shared" si="49"/>
        <v>11</v>
      </c>
      <c r="V128" s="168" t="str">
        <f t="shared" si="45"/>
        <v>-</v>
      </c>
      <c r="W128" s="168" t="str">
        <f t="shared" si="46"/>
        <v>-</v>
      </c>
      <c r="X128" s="168">
        <f t="shared" si="47"/>
        <v>21.6</v>
      </c>
      <c r="Y128" s="168" t="str">
        <f t="shared" si="48"/>
        <v>-</v>
      </c>
      <c r="AD128" s="608">
        <f t="shared" si="42"/>
        <v>44960.456944444442</v>
      </c>
      <c r="AE128" s="607">
        <f t="shared" si="43"/>
        <v>22.478000000000002</v>
      </c>
      <c r="AF128" s="196">
        <f t="shared" si="44"/>
        <v>10</v>
      </c>
      <c r="AG128" s="168" t="str">
        <f t="shared" si="38"/>
        <v>-</v>
      </c>
      <c r="AH128" s="168">
        <f t="shared" si="39"/>
        <v>22.478000000000002</v>
      </c>
      <c r="AI128" s="168" t="str">
        <f t="shared" si="40"/>
        <v>-</v>
      </c>
      <c r="AJ128" s="168" t="str">
        <f t="shared" si="41"/>
        <v>-</v>
      </c>
      <c r="AK128" s="198"/>
      <c r="AL128" s="837"/>
      <c r="AM128" s="790">
        <v>44960.458333333336</v>
      </c>
      <c r="AN128" s="789">
        <v>1</v>
      </c>
      <c r="AO128" s="789">
        <v>6</v>
      </c>
      <c r="AP128" s="789">
        <v>2</v>
      </c>
      <c r="AQ128" s="789">
        <v>270.16341499999999</v>
      </c>
      <c r="AR128" s="789">
        <v>180902</v>
      </c>
      <c r="AS128" s="789">
        <v>138040</v>
      </c>
      <c r="AT128" s="789">
        <v>22.492000000000001</v>
      </c>
      <c r="AV128" s="788">
        <v>44960.458333333336</v>
      </c>
      <c r="AW128" s="787">
        <v>1</v>
      </c>
      <c r="AX128" s="786">
        <v>6</v>
      </c>
      <c r="AY128" s="786">
        <v>2</v>
      </c>
      <c r="AZ128" s="863">
        <v>270</v>
      </c>
      <c r="BB128" s="793">
        <f t="shared" si="32"/>
        <v>62</v>
      </c>
      <c r="BC128" s="791">
        <f t="shared" si="33"/>
        <v>270.16341499999999</v>
      </c>
      <c r="BF128" s="819"/>
      <c r="BH128" s="793">
        <f t="shared" si="35"/>
        <v>62</v>
      </c>
      <c r="BI128" s="807">
        <f t="shared" si="36"/>
        <v>270</v>
      </c>
      <c r="BL128" s="807"/>
      <c r="BQ128" s="797"/>
      <c r="BR128" s="791"/>
      <c r="BS128" s="791"/>
      <c r="BT128" s="791"/>
      <c r="CA128" s="809"/>
      <c r="CB128" s="803"/>
      <c r="CC128" s="804"/>
      <c r="CD128" s="791"/>
      <c r="CE128" s="791"/>
    </row>
    <row r="129" spans="2:83" x14ac:dyDescent="0.25">
      <c r="B129" s="795">
        <v>44960.489363425928</v>
      </c>
      <c r="C129" s="766">
        <v>852.77</v>
      </c>
      <c r="D129" s="492"/>
      <c r="E129" s="492"/>
      <c r="F129" s="169"/>
      <c r="N129" s="517"/>
      <c r="O129" s="796">
        <v>44960</v>
      </c>
      <c r="P129" s="792">
        <v>0.47743055555555558</v>
      </c>
      <c r="Q129" s="794">
        <v>32.6</v>
      </c>
      <c r="R129" s="165" t="s">
        <v>21</v>
      </c>
      <c r="S129" s="794">
        <v>21.6</v>
      </c>
      <c r="T129" s="165" t="s">
        <v>56</v>
      </c>
      <c r="U129" s="196">
        <f t="shared" si="49"/>
        <v>11</v>
      </c>
      <c r="V129" s="168" t="str">
        <f t="shared" si="45"/>
        <v>-</v>
      </c>
      <c r="W129" s="168" t="str">
        <f t="shared" si="46"/>
        <v>-</v>
      </c>
      <c r="X129" s="168">
        <f t="shared" si="47"/>
        <v>21.6</v>
      </c>
      <c r="Y129" s="168" t="str">
        <f t="shared" si="48"/>
        <v>-</v>
      </c>
      <c r="AD129" s="608">
        <f t="shared" si="42"/>
        <v>44960.457638888889</v>
      </c>
      <c r="AE129" s="607">
        <f t="shared" si="43"/>
        <v>22.484999999999999</v>
      </c>
      <c r="AF129" s="196">
        <f t="shared" si="44"/>
        <v>10</v>
      </c>
      <c r="AG129" s="168" t="str">
        <f t="shared" si="38"/>
        <v>-</v>
      </c>
      <c r="AH129" s="168">
        <f t="shared" si="39"/>
        <v>22.484999999999999</v>
      </c>
      <c r="AI129" s="168" t="str">
        <f t="shared" si="40"/>
        <v>-</v>
      </c>
      <c r="AJ129" s="168" t="str">
        <f t="shared" si="41"/>
        <v>-</v>
      </c>
      <c r="AK129" s="198"/>
      <c r="AL129" s="837"/>
      <c r="AM129" s="790">
        <v>44960.459027777775</v>
      </c>
      <c r="AN129" s="789">
        <v>1</v>
      </c>
      <c r="AO129" s="789">
        <v>6</v>
      </c>
      <c r="AP129" s="789">
        <v>3</v>
      </c>
      <c r="AQ129" s="789">
        <v>270.15213999999997</v>
      </c>
      <c r="AR129" s="789">
        <v>179853</v>
      </c>
      <c r="AS129" s="789">
        <v>138841</v>
      </c>
      <c r="AT129" s="789">
        <v>22.494</v>
      </c>
      <c r="AV129" s="788">
        <v>44960.459027777775</v>
      </c>
      <c r="AW129" s="787">
        <v>1</v>
      </c>
      <c r="AX129" s="786">
        <v>6</v>
      </c>
      <c r="AY129" s="786">
        <v>3</v>
      </c>
      <c r="AZ129" s="863">
        <v>270</v>
      </c>
      <c r="BB129" s="793">
        <f t="shared" si="32"/>
        <v>63</v>
      </c>
      <c r="BC129" s="791">
        <f t="shared" si="33"/>
        <v>270.15213999999997</v>
      </c>
      <c r="BF129" s="819"/>
      <c r="BH129" s="793">
        <f t="shared" si="35"/>
        <v>63</v>
      </c>
      <c r="BI129" s="807">
        <f t="shared" si="36"/>
        <v>270</v>
      </c>
      <c r="BL129" s="807"/>
      <c r="BQ129" s="797"/>
      <c r="BR129" s="791"/>
      <c r="BS129" s="791"/>
      <c r="BT129" s="791"/>
      <c r="CA129" s="809"/>
      <c r="CB129" s="803"/>
      <c r="CC129" s="804"/>
      <c r="CD129" s="791"/>
      <c r="CE129" s="791"/>
    </row>
    <row r="130" spans="2:83" x14ac:dyDescent="0.25">
      <c r="B130" s="795">
        <v>44960.490405092591</v>
      </c>
      <c r="C130" s="766">
        <v>852.71</v>
      </c>
      <c r="D130" s="492"/>
      <c r="E130" s="492"/>
      <c r="F130" s="169"/>
      <c r="N130" s="517"/>
      <c r="O130" s="796">
        <v>44960</v>
      </c>
      <c r="P130" s="792">
        <v>0.47812499999999997</v>
      </c>
      <c r="Q130" s="794">
        <v>32.5</v>
      </c>
      <c r="R130" s="165" t="s">
        <v>21</v>
      </c>
      <c r="S130" s="794">
        <v>21.6</v>
      </c>
      <c r="T130" s="165" t="s">
        <v>56</v>
      </c>
      <c r="U130" s="196">
        <f t="shared" si="49"/>
        <v>11</v>
      </c>
      <c r="V130" s="168" t="str">
        <f t="shared" si="45"/>
        <v>-</v>
      </c>
      <c r="W130" s="168" t="str">
        <f t="shared" si="46"/>
        <v>-</v>
      </c>
      <c r="X130" s="168">
        <f t="shared" si="47"/>
        <v>21.6</v>
      </c>
      <c r="Y130" s="168" t="str">
        <f t="shared" si="48"/>
        <v>-</v>
      </c>
      <c r="AD130" s="608">
        <f t="shared" si="42"/>
        <v>44960.457638888889</v>
      </c>
      <c r="AE130" s="607">
        <f t="shared" si="43"/>
        <v>22.489000000000001</v>
      </c>
      <c r="AF130" s="196">
        <f t="shared" si="44"/>
        <v>10</v>
      </c>
      <c r="AG130" s="168" t="str">
        <f t="shared" si="38"/>
        <v>-</v>
      </c>
      <c r="AH130" s="168">
        <f t="shared" si="39"/>
        <v>22.489000000000001</v>
      </c>
      <c r="AI130" s="168" t="str">
        <f t="shared" si="40"/>
        <v>-</v>
      </c>
      <c r="AJ130" s="168" t="str">
        <f t="shared" si="41"/>
        <v>-</v>
      </c>
      <c r="AK130" s="198"/>
      <c r="AL130" s="837"/>
      <c r="AM130" s="790">
        <v>44960.459027777775</v>
      </c>
      <c r="AN130" s="789">
        <v>1</v>
      </c>
      <c r="AO130" s="789">
        <v>6</v>
      </c>
      <c r="AP130" s="789">
        <v>4</v>
      </c>
      <c r="AQ130" s="789">
        <v>269.94939199999999</v>
      </c>
      <c r="AR130" s="789">
        <v>180896</v>
      </c>
      <c r="AS130" s="789">
        <v>138037</v>
      </c>
      <c r="AT130" s="789">
        <v>22.494</v>
      </c>
      <c r="AV130" s="788">
        <v>44960.459027777775</v>
      </c>
      <c r="AW130" s="787">
        <v>1</v>
      </c>
      <c r="AX130" s="786">
        <v>6</v>
      </c>
      <c r="AY130" s="786">
        <v>4</v>
      </c>
      <c r="AZ130" s="863">
        <v>269.7</v>
      </c>
      <c r="BB130" s="793">
        <f t="shared" si="32"/>
        <v>64</v>
      </c>
      <c r="BC130" s="791">
        <f t="shared" si="33"/>
        <v>269.94939199999999</v>
      </c>
      <c r="BF130" s="819"/>
      <c r="BH130" s="793">
        <f t="shared" si="35"/>
        <v>64</v>
      </c>
      <c r="BI130" s="807">
        <f t="shared" si="36"/>
        <v>269.7</v>
      </c>
      <c r="BL130" s="807"/>
      <c r="BQ130" s="797"/>
      <c r="BR130" s="791"/>
      <c r="BS130" s="791"/>
      <c r="BT130" s="791"/>
      <c r="CA130" s="809"/>
      <c r="CB130" s="803"/>
      <c r="CC130" s="804"/>
      <c r="CD130" s="791"/>
      <c r="CE130" s="791"/>
    </row>
    <row r="131" spans="2:83" x14ac:dyDescent="0.25">
      <c r="B131" s="795">
        <v>44960.491446759261</v>
      </c>
      <c r="C131" s="766">
        <v>852.69</v>
      </c>
      <c r="D131" s="492"/>
      <c r="E131" s="492"/>
      <c r="F131" s="169"/>
      <c r="N131" s="517"/>
      <c r="O131" s="796">
        <v>44960</v>
      </c>
      <c r="P131" s="792">
        <v>0.47881944444444446</v>
      </c>
      <c r="Q131" s="794">
        <v>32.4</v>
      </c>
      <c r="R131" s="165" t="s">
        <v>21</v>
      </c>
      <c r="S131" s="794">
        <v>21.6</v>
      </c>
      <c r="T131" s="165" t="s">
        <v>56</v>
      </c>
      <c r="U131" s="196">
        <f t="shared" si="49"/>
        <v>11</v>
      </c>
      <c r="V131" s="168" t="str">
        <f t="shared" si="45"/>
        <v>-</v>
      </c>
      <c r="W131" s="168" t="str">
        <f t="shared" si="46"/>
        <v>-</v>
      </c>
      <c r="X131" s="168">
        <f t="shared" si="47"/>
        <v>21.6</v>
      </c>
      <c r="Y131" s="168" t="str">
        <f t="shared" si="48"/>
        <v>-</v>
      </c>
      <c r="AD131" s="608">
        <f t="shared" si="42"/>
        <v>44960.458333333336</v>
      </c>
      <c r="AE131" s="607">
        <f t="shared" si="43"/>
        <v>22.492000000000001</v>
      </c>
      <c r="AF131" s="196">
        <f t="shared" si="44"/>
        <v>11</v>
      </c>
      <c r="AG131" s="168" t="str">
        <f t="shared" si="38"/>
        <v>-</v>
      </c>
      <c r="AH131" s="168" t="str">
        <f t="shared" si="39"/>
        <v>-</v>
      </c>
      <c r="AI131" s="168">
        <f t="shared" si="40"/>
        <v>22.492000000000001</v>
      </c>
      <c r="AJ131" s="168" t="str">
        <f t="shared" si="41"/>
        <v>-</v>
      </c>
      <c r="AK131" s="198"/>
      <c r="AL131" s="837"/>
      <c r="AM131" s="790">
        <v>44960.459722222222</v>
      </c>
      <c r="AN131" s="789">
        <v>1</v>
      </c>
      <c r="AO131" s="789">
        <v>6</v>
      </c>
      <c r="AP131" s="789">
        <v>5</v>
      </c>
      <c r="AQ131" s="789">
        <v>269.89276699999999</v>
      </c>
      <c r="AR131" s="789">
        <v>179853</v>
      </c>
      <c r="AS131" s="789">
        <v>138841</v>
      </c>
      <c r="AT131" s="789">
        <v>22.498000000000001</v>
      </c>
      <c r="AV131" s="788">
        <v>44960.459722222222</v>
      </c>
      <c r="AW131" s="787">
        <v>1</v>
      </c>
      <c r="AX131" s="786">
        <v>6</v>
      </c>
      <c r="AY131" s="786">
        <v>5</v>
      </c>
      <c r="AZ131" s="863">
        <v>270</v>
      </c>
      <c r="BB131" s="793">
        <f t="shared" ref="BB131:BB194" si="50">IFERROR((AO131*10)+AP131, "--")</f>
        <v>65</v>
      </c>
      <c r="BC131" s="791">
        <f t="shared" ref="BC131:BC194" si="51">AQ131</f>
        <v>269.89276699999999</v>
      </c>
      <c r="BF131" s="819"/>
      <c r="BH131" s="793">
        <f t="shared" ref="BH131:BH194" si="52">IFERROR((AX131*10)+AY131, "--")</f>
        <v>65</v>
      </c>
      <c r="BI131" s="807">
        <f t="shared" ref="BI131:BI194" si="53">AZ131</f>
        <v>270</v>
      </c>
      <c r="BL131" s="807"/>
      <c r="BQ131" s="797"/>
      <c r="BR131" s="791"/>
      <c r="BS131" s="791"/>
      <c r="BT131" s="791"/>
      <c r="CA131" s="809"/>
      <c r="CB131" s="803"/>
      <c r="CC131" s="804"/>
      <c r="CD131" s="791"/>
      <c r="CE131" s="791"/>
    </row>
    <row r="132" spans="2:83" x14ac:dyDescent="0.25">
      <c r="B132" s="795">
        <v>44960.492488425924</v>
      </c>
      <c r="C132" s="766">
        <v>852.65</v>
      </c>
      <c r="D132" s="492"/>
      <c r="E132" s="492"/>
      <c r="F132" s="169"/>
      <c r="N132" s="517"/>
      <c r="O132" s="796">
        <v>44960</v>
      </c>
      <c r="P132" s="792">
        <v>0.47951388888888885</v>
      </c>
      <c r="Q132" s="794">
        <v>32.5</v>
      </c>
      <c r="R132" s="165" t="s">
        <v>21</v>
      </c>
      <c r="S132" s="794">
        <v>21.6</v>
      </c>
      <c r="T132" s="165" t="s">
        <v>56</v>
      </c>
      <c r="U132" s="196">
        <f t="shared" si="49"/>
        <v>11</v>
      </c>
      <c r="V132" s="168" t="str">
        <f t="shared" si="45"/>
        <v>-</v>
      </c>
      <c r="W132" s="168" t="str">
        <f t="shared" si="46"/>
        <v>-</v>
      </c>
      <c r="X132" s="168">
        <f t="shared" si="47"/>
        <v>21.6</v>
      </c>
      <c r="Y132" s="168" t="str">
        <f t="shared" si="48"/>
        <v>-</v>
      </c>
      <c r="AD132" s="608">
        <f t="shared" si="42"/>
        <v>44960.459027777775</v>
      </c>
      <c r="AE132" s="607">
        <f t="shared" si="43"/>
        <v>22.494</v>
      </c>
      <c r="AF132" s="196">
        <f t="shared" si="44"/>
        <v>11</v>
      </c>
      <c r="AG132" s="168" t="str">
        <f t="shared" si="38"/>
        <v>-</v>
      </c>
      <c r="AH132" s="168" t="str">
        <f t="shared" si="39"/>
        <v>-</v>
      </c>
      <c r="AI132" s="168">
        <f t="shared" si="40"/>
        <v>22.494</v>
      </c>
      <c r="AJ132" s="168" t="str">
        <f t="shared" si="41"/>
        <v>-</v>
      </c>
      <c r="AK132" s="198"/>
      <c r="AL132" s="837"/>
      <c r="AM132" s="790">
        <v>44960.459722222222</v>
      </c>
      <c r="AN132" s="789">
        <v>1</v>
      </c>
      <c r="AO132" s="789">
        <v>6</v>
      </c>
      <c r="AP132" s="789">
        <v>6</v>
      </c>
      <c r="AQ132" s="789">
        <v>269.92998999999998</v>
      </c>
      <c r="AR132" s="789">
        <v>180901</v>
      </c>
      <c r="AS132" s="789">
        <v>138041</v>
      </c>
      <c r="AT132" s="789">
        <v>22.5</v>
      </c>
      <c r="AV132" s="788">
        <v>44960.459722222222</v>
      </c>
      <c r="AW132" s="787">
        <v>1</v>
      </c>
      <c r="AX132" s="786">
        <v>6</v>
      </c>
      <c r="AY132" s="786">
        <v>6</v>
      </c>
      <c r="AZ132" s="863">
        <v>270.2</v>
      </c>
      <c r="BB132" s="793">
        <f t="shared" si="50"/>
        <v>66</v>
      </c>
      <c r="BC132" s="791">
        <f t="shared" si="51"/>
        <v>269.92998999999998</v>
      </c>
      <c r="BF132" s="819"/>
      <c r="BH132" s="793">
        <f t="shared" si="52"/>
        <v>66</v>
      </c>
      <c r="BI132" s="807">
        <f t="shared" si="53"/>
        <v>270.2</v>
      </c>
      <c r="BL132" s="807"/>
      <c r="BQ132" s="797"/>
      <c r="BR132" s="791"/>
      <c r="BS132" s="791"/>
      <c r="BT132" s="791"/>
      <c r="CA132" s="809"/>
      <c r="CB132" s="803"/>
      <c r="CC132" s="804"/>
      <c r="CD132" s="791"/>
      <c r="CE132" s="791"/>
    </row>
    <row r="133" spans="2:83" x14ac:dyDescent="0.25">
      <c r="B133" s="795">
        <v>44960.493530092594</v>
      </c>
      <c r="C133" s="766">
        <v>852.62</v>
      </c>
      <c r="D133" s="492"/>
      <c r="E133" s="492"/>
      <c r="F133" s="169"/>
      <c r="N133" s="517"/>
      <c r="O133" s="796">
        <v>44960</v>
      </c>
      <c r="P133" s="792">
        <v>0.48020833333333335</v>
      </c>
      <c r="Q133" s="794">
        <v>32.299999999999997</v>
      </c>
      <c r="R133" s="165" t="s">
        <v>21</v>
      </c>
      <c r="S133" s="794">
        <v>21.6</v>
      </c>
      <c r="T133" s="165" t="s">
        <v>56</v>
      </c>
      <c r="U133" s="196">
        <f t="shared" si="49"/>
        <v>11</v>
      </c>
      <c r="V133" s="168" t="str">
        <f t="shared" si="45"/>
        <v>-</v>
      </c>
      <c r="W133" s="168" t="str">
        <f t="shared" si="46"/>
        <v>-</v>
      </c>
      <c r="X133" s="168">
        <f t="shared" si="47"/>
        <v>21.6</v>
      </c>
      <c r="Y133" s="168" t="str">
        <f t="shared" si="48"/>
        <v>-</v>
      </c>
      <c r="AD133" s="608">
        <f t="shared" si="42"/>
        <v>44960.459027777775</v>
      </c>
      <c r="AE133" s="607">
        <f t="shared" si="43"/>
        <v>22.494</v>
      </c>
      <c r="AF133" s="196">
        <f t="shared" si="44"/>
        <v>11</v>
      </c>
      <c r="AG133" s="168" t="str">
        <f t="shared" ref="AG133:AG150" si="54">IF(AF133=$Q$3, AE133, "-")</f>
        <v>-</v>
      </c>
      <c r="AH133" s="168" t="str">
        <f t="shared" ref="AH133:AH150" si="55">IF(AF133=$R$3, AE133, "-")</f>
        <v>-</v>
      </c>
      <c r="AI133" s="168">
        <f t="shared" ref="AI133:AI150" si="56">IF(AF133=$S$3, AE133, "-")</f>
        <v>22.494</v>
      </c>
      <c r="AJ133" s="168" t="str">
        <f t="shared" ref="AJ133:AJ150" si="57">IF(AF133=$T$3, AE133, "-")</f>
        <v>-</v>
      </c>
      <c r="AK133" s="198"/>
      <c r="AL133" s="837"/>
      <c r="AM133" s="790">
        <v>44960.460416666669</v>
      </c>
      <c r="AN133" s="789">
        <v>1</v>
      </c>
      <c r="AO133" s="789">
        <v>6</v>
      </c>
      <c r="AP133" s="789">
        <v>7</v>
      </c>
      <c r="AQ133" s="789">
        <v>269.83328</v>
      </c>
      <c r="AR133" s="789">
        <v>179852</v>
      </c>
      <c r="AS133" s="789">
        <v>138840</v>
      </c>
      <c r="AT133" s="789">
        <v>22.501999999999999</v>
      </c>
      <c r="AV133" s="788">
        <v>44960.460416666669</v>
      </c>
      <c r="AW133" s="787">
        <v>1</v>
      </c>
      <c r="AX133" s="786">
        <v>6</v>
      </c>
      <c r="AY133" s="786">
        <v>7</v>
      </c>
      <c r="AZ133" s="863">
        <v>269.8</v>
      </c>
      <c r="BB133" s="793">
        <f t="shared" si="50"/>
        <v>67</v>
      </c>
      <c r="BC133" s="791">
        <f t="shared" si="51"/>
        <v>269.83328</v>
      </c>
      <c r="BF133" s="819"/>
      <c r="BH133" s="793">
        <f t="shared" si="52"/>
        <v>67</v>
      </c>
      <c r="BI133" s="807">
        <f t="shared" si="53"/>
        <v>269.8</v>
      </c>
      <c r="BL133" s="807"/>
      <c r="BQ133" s="797"/>
      <c r="BR133" s="791"/>
      <c r="BS133" s="791"/>
      <c r="BT133" s="791"/>
      <c r="CA133" s="809"/>
      <c r="CB133" s="803"/>
      <c r="CC133" s="804"/>
      <c r="CD133" s="791"/>
      <c r="CE133" s="791"/>
    </row>
    <row r="134" spans="2:83" x14ac:dyDescent="0.25">
      <c r="B134" s="795">
        <v>44960.494571759256</v>
      </c>
      <c r="C134" s="766">
        <v>852.61</v>
      </c>
      <c r="D134" s="492"/>
      <c r="E134" s="492"/>
      <c r="F134" s="169"/>
      <c r="N134" s="517"/>
      <c r="O134" s="796">
        <v>44960</v>
      </c>
      <c r="P134" s="792">
        <v>0.48090277777777773</v>
      </c>
      <c r="Q134" s="794">
        <v>32.299999999999997</v>
      </c>
      <c r="R134" s="165" t="s">
        <v>21</v>
      </c>
      <c r="S134" s="794">
        <v>21.55</v>
      </c>
      <c r="T134" s="165" t="s">
        <v>56</v>
      </c>
      <c r="U134" s="196">
        <f t="shared" si="49"/>
        <v>11</v>
      </c>
      <c r="V134" s="168" t="str">
        <f t="shared" si="45"/>
        <v>-</v>
      </c>
      <c r="W134" s="168" t="str">
        <f t="shared" si="46"/>
        <v>-</v>
      </c>
      <c r="X134" s="168">
        <f t="shared" si="47"/>
        <v>21.55</v>
      </c>
      <c r="Y134" s="168" t="str">
        <f t="shared" si="48"/>
        <v>-</v>
      </c>
      <c r="AD134" s="608">
        <f t="shared" ref="AD134:AD197" si="58">IF(AM131="", "-", AM131)</f>
        <v>44960.459722222222</v>
      </c>
      <c r="AE134" s="607">
        <f t="shared" ref="AE134:AE197" si="59">IF(AT131="", "-", AT131)</f>
        <v>22.498000000000001</v>
      </c>
      <c r="AF134" s="196">
        <f t="shared" ref="AF134:AF150" si="60">IF(ISNUMBER(AE134), HOUR(AD134), "-")</f>
        <v>11</v>
      </c>
      <c r="AG134" s="168" t="str">
        <f t="shared" si="54"/>
        <v>-</v>
      </c>
      <c r="AH134" s="168" t="str">
        <f t="shared" si="55"/>
        <v>-</v>
      </c>
      <c r="AI134" s="168">
        <f t="shared" si="56"/>
        <v>22.498000000000001</v>
      </c>
      <c r="AJ134" s="168" t="str">
        <f t="shared" si="57"/>
        <v>-</v>
      </c>
      <c r="AK134" s="198"/>
      <c r="AL134" s="837"/>
      <c r="AM134" s="790">
        <v>44960.460416666669</v>
      </c>
      <c r="AN134" s="789">
        <v>1</v>
      </c>
      <c r="AO134" s="789">
        <v>6</v>
      </c>
      <c r="AP134" s="789">
        <v>8</v>
      </c>
      <c r="AQ134" s="789">
        <v>269.602328</v>
      </c>
      <c r="AR134" s="789">
        <v>180883</v>
      </c>
      <c r="AS134" s="789">
        <v>138029</v>
      </c>
      <c r="AT134" s="789">
        <v>22.507000000000001</v>
      </c>
      <c r="AV134" s="788">
        <v>44960.460416666669</v>
      </c>
      <c r="AW134" s="787">
        <v>1</v>
      </c>
      <c r="AX134" s="786">
        <v>6</v>
      </c>
      <c r="AY134" s="786">
        <v>8</v>
      </c>
      <c r="AZ134" s="863">
        <v>269.2</v>
      </c>
      <c r="BB134" s="793">
        <f t="shared" si="50"/>
        <v>68</v>
      </c>
      <c r="BC134" s="791">
        <f t="shared" si="51"/>
        <v>269.602328</v>
      </c>
      <c r="BF134" s="819"/>
      <c r="BH134" s="793">
        <f t="shared" si="52"/>
        <v>68</v>
      </c>
      <c r="BI134" s="807">
        <f t="shared" si="53"/>
        <v>269.2</v>
      </c>
      <c r="BL134" s="807"/>
      <c r="BQ134" s="797"/>
      <c r="BR134" s="791"/>
      <c r="BS134" s="791"/>
      <c r="BT134" s="791"/>
      <c r="CA134" s="809"/>
      <c r="CB134" s="803"/>
      <c r="CC134" s="804"/>
      <c r="CD134" s="791"/>
      <c r="CE134" s="791"/>
    </row>
    <row r="135" spans="2:83" x14ac:dyDescent="0.25">
      <c r="B135" s="795">
        <v>44960.495613425926</v>
      </c>
      <c r="C135" s="766">
        <v>852.6</v>
      </c>
      <c r="D135" s="492"/>
      <c r="E135" s="492"/>
      <c r="F135" s="169"/>
      <c r="N135" s="517"/>
      <c r="O135" s="796">
        <v>44960</v>
      </c>
      <c r="P135" s="792">
        <v>0.48159722222222223</v>
      </c>
      <c r="Q135" s="794">
        <v>32.200000000000003</v>
      </c>
      <c r="R135" s="165" t="s">
        <v>21</v>
      </c>
      <c r="S135" s="794">
        <v>21.55</v>
      </c>
      <c r="T135" s="165" t="s">
        <v>56</v>
      </c>
      <c r="U135" s="196">
        <f t="shared" si="49"/>
        <v>11</v>
      </c>
      <c r="V135" s="168" t="str">
        <f t="shared" si="45"/>
        <v>-</v>
      </c>
      <c r="W135" s="168" t="str">
        <f t="shared" si="46"/>
        <v>-</v>
      </c>
      <c r="X135" s="168">
        <f t="shared" si="47"/>
        <v>21.55</v>
      </c>
      <c r="Y135" s="168" t="str">
        <f t="shared" si="48"/>
        <v>-</v>
      </c>
      <c r="AD135" s="608">
        <f t="shared" si="58"/>
        <v>44960.459722222222</v>
      </c>
      <c r="AE135" s="607">
        <f t="shared" si="59"/>
        <v>22.5</v>
      </c>
      <c r="AF135" s="196">
        <f t="shared" si="60"/>
        <v>11</v>
      </c>
      <c r="AG135" s="168" t="str">
        <f t="shared" si="54"/>
        <v>-</v>
      </c>
      <c r="AH135" s="168" t="str">
        <f t="shared" si="55"/>
        <v>-</v>
      </c>
      <c r="AI135" s="168">
        <f t="shared" si="56"/>
        <v>22.5</v>
      </c>
      <c r="AJ135" s="168" t="str">
        <f t="shared" si="57"/>
        <v>-</v>
      </c>
      <c r="AK135" s="198"/>
      <c r="AL135" s="837"/>
      <c r="AM135" s="790">
        <v>44960.461111111108</v>
      </c>
      <c r="AN135" s="789">
        <v>1</v>
      </c>
      <c r="AO135" s="789">
        <v>7</v>
      </c>
      <c r="AP135" s="789" t="s">
        <v>469</v>
      </c>
      <c r="AQ135" s="789">
        <v>312.23609299999998</v>
      </c>
      <c r="AR135" s="789">
        <v>179563</v>
      </c>
      <c r="AS135" s="789">
        <v>138837</v>
      </c>
      <c r="AT135" s="789">
        <v>22.510999999999999</v>
      </c>
      <c r="AV135" s="788">
        <v>44960.461111111108</v>
      </c>
      <c r="AW135" s="787">
        <v>1</v>
      </c>
      <c r="AX135" s="786">
        <v>7</v>
      </c>
      <c r="AY135" s="786" t="s">
        <v>469</v>
      </c>
      <c r="AZ135" s="863">
        <v>327.60000000000002</v>
      </c>
      <c r="BB135" s="793" t="str">
        <f t="shared" si="50"/>
        <v>--</v>
      </c>
      <c r="BC135" s="791">
        <f t="shared" si="51"/>
        <v>312.23609299999998</v>
      </c>
      <c r="BF135" s="819"/>
      <c r="BH135" s="793" t="str">
        <f t="shared" si="52"/>
        <v>--</v>
      </c>
      <c r="BI135" s="807">
        <f t="shared" si="53"/>
        <v>327.60000000000002</v>
      </c>
      <c r="BL135" s="807"/>
      <c r="BQ135" s="797"/>
      <c r="BR135" s="791"/>
      <c r="BS135" s="791"/>
      <c r="BT135" s="791"/>
      <c r="CA135" s="809"/>
      <c r="CB135" s="803"/>
      <c r="CC135" s="804"/>
      <c r="CD135" s="791"/>
      <c r="CE135" s="791"/>
    </row>
    <row r="136" spans="2:83" x14ac:dyDescent="0.25">
      <c r="B136" s="795">
        <v>44960.496655092589</v>
      </c>
      <c r="C136" s="766">
        <v>852.57</v>
      </c>
      <c r="D136" s="492"/>
      <c r="E136" s="492"/>
      <c r="F136" s="169"/>
      <c r="N136" s="517"/>
      <c r="O136" s="796">
        <v>44960</v>
      </c>
      <c r="P136" s="792">
        <v>0.48229166666666662</v>
      </c>
      <c r="Q136" s="794">
        <v>32.200000000000003</v>
      </c>
      <c r="R136" s="165" t="s">
        <v>21</v>
      </c>
      <c r="S136" s="794">
        <v>21.55</v>
      </c>
      <c r="T136" s="165" t="s">
        <v>56</v>
      </c>
      <c r="U136" s="196">
        <f t="shared" si="49"/>
        <v>11</v>
      </c>
      <c r="V136" s="168" t="str">
        <f t="shared" si="45"/>
        <v>-</v>
      </c>
      <c r="W136" s="168" t="str">
        <f t="shared" si="46"/>
        <v>-</v>
      </c>
      <c r="X136" s="168">
        <f t="shared" si="47"/>
        <v>21.55</v>
      </c>
      <c r="Y136" s="168" t="str">
        <f t="shared" si="48"/>
        <v>-</v>
      </c>
      <c r="AD136" s="608">
        <f t="shared" si="58"/>
        <v>44960.460416666669</v>
      </c>
      <c r="AE136" s="607">
        <f t="shared" si="59"/>
        <v>22.501999999999999</v>
      </c>
      <c r="AF136" s="196">
        <f t="shared" si="60"/>
        <v>11</v>
      </c>
      <c r="AG136" s="168" t="str">
        <f t="shared" si="54"/>
        <v>-</v>
      </c>
      <c r="AH136" s="168" t="str">
        <f t="shared" si="55"/>
        <v>-</v>
      </c>
      <c r="AI136" s="168">
        <f t="shared" si="56"/>
        <v>22.501999999999999</v>
      </c>
      <c r="AJ136" s="168" t="str">
        <f t="shared" si="57"/>
        <v>-</v>
      </c>
      <c r="AK136" s="198"/>
      <c r="AL136" s="837"/>
      <c r="AM136" s="790">
        <v>44960.461805555555</v>
      </c>
      <c r="AN136" s="789">
        <v>1</v>
      </c>
      <c r="AO136" s="789">
        <v>7</v>
      </c>
      <c r="AP136" s="789" t="s">
        <v>469</v>
      </c>
      <c r="AQ136" s="789">
        <v>337.87570899999997</v>
      </c>
      <c r="AR136" s="789">
        <v>180894</v>
      </c>
      <c r="AS136" s="789">
        <v>137852</v>
      </c>
      <c r="AT136" s="789">
        <v>22.512</v>
      </c>
      <c r="AV136" s="788">
        <v>44960.461805555555</v>
      </c>
      <c r="AW136" s="787">
        <v>1</v>
      </c>
      <c r="AX136" s="786">
        <v>7</v>
      </c>
      <c r="AY136" s="786" t="s">
        <v>469</v>
      </c>
      <c r="AZ136" s="863">
        <v>332.8</v>
      </c>
      <c r="BB136" s="793" t="str">
        <f t="shared" si="50"/>
        <v>--</v>
      </c>
      <c r="BC136" s="791">
        <f t="shared" si="51"/>
        <v>337.87570899999997</v>
      </c>
      <c r="BF136" s="819"/>
      <c r="BH136" s="793" t="str">
        <f t="shared" si="52"/>
        <v>--</v>
      </c>
      <c r="BI136" s="807">
        <f t="shared" si="53"/>
        <v>332.8</v>
      </c>
      <c r="BL136" s="807"/>
      <c r="BQ136" s="797"/>
      <c r="BR136" s="791"/>
      <c r="BS136" s="791"/>
      <c r="BT136" s="791"/>
      <c r="CA136" s="809"/>
      <c r="CB136" s="803"/>
      <c r="CC136" s="804"/>
      <c r="CD136" s="791"/>
      <c r="CE136" s="791"/>
    </row>
    <row r="137" spans="2:83" x14ac:dyDescent="0.25">
      <c r="B137" s="795">
        <v>44960.497696759259</v>
      </c>
      <c r="C137" s="766">
        <v>852.52</v>
      </c>
      <c r="D137" s="492"/>
      <c r="E137" s="492"/>
      <c r="F137" s="169"/>
      <c r="N137" s="517"/>
      <c r="O137" s="796">
        <v>44960</v>
      </c>
      <c r="P137" s="792">
        <v>0.48298611111111112</v>
      </c>
      <c r="Q137" s="794">
        <v>32.1</v>
      </c>
      <c r="R137" s="165" t="s">
        <v>21</v>
      </c>
      <c r="S137" s="794">
        <v>21.55</v>
      </c>
      <c r="T137" s="165" t="s">
        <v>56</v>
      </c>
      <c r="U137" s="196">
        <f t="shared" si="49"/>
        <v>11</v>
      </c>
      <c r="V137" s="168" t="str">
        <f t="shared" si="45"/>
        <v>-</v>
      </c>
      <c r="W137" s="168" t="str">
        <f t="shared" si="46"/>
        <v>-</v>
      </c>
      <c r="X137" s="168">
        <f t="shared" si="47"/>
        <v>21.55</v>
      </c>
      <c r="Y137" s="168" t="str">
        <f t="shared" si="48"/>
        <v>-</v>
      </c>
      <c r="AD137" s="608">
        <f t="shared" si="58"/>
        <v>44960.460416666669</v>
      </c>
      <c r="AE137" s="607">
        <f t="shared" si="59"/>
        <v>22.507000000000001</v>
      </c>
      <c r="AF137" s="196">
        <f t="shared" si="60"/>
        <v>11</v>
      </c>
      <c r="AG137" s="168" t="str">
        <f t="shared" si="54"/>
        <v>-</v>
      </c>
      <c r="AH137" s="168" t="str">
        <f t="shared" si="55"/>
        <v>-</v>
      </c>
      <c r="AI137" s="168">
        <f t="shared" si="56"/>
        <v>22.507000000000001</v>
      </c>
      <c r="AJ137" s="168" t="str">
        <f t="shared" si="57"/>
        <v>-</v>
      </c>
      <c r="AK137" s="198"/>
      <c r="AL137" s="837"/>
      <c r="AM137" s="790">
        <v>44960.461805555555</v>
      </c>
      <c r="AN137" s="789">
        <v>1</v>
      </c>
      <c r="AO137" s="789">
        <v>7</v>
      </c>
      <c r="AP137" s="789" t="s">
        <v>469</v>
      </c>
      <c r="AQ137" s="789">
        <v>331.92646500000001</v>
      </c>
      <c r="AR137" s="789">
        <v>179616</v>
      </c>
      <c r="AS137" s="789">
        <v>138843</v>
      </c>
      <c r="AT137" s="789">
        <v>22.512</v>
      </c>
      <c r="AV137" s="788">
        <v>44960.461805555555</v>
      </c>
      <c r="AW137" s="787">
        <v>1</v>
      </c>
      <c r="AX137" s="786">
        <v>7</v>
      </c>
      <c r="AY137" s="786" t="s">
        <v>469</v>
      </c>
      <c r="AZ137" s="863">
        <v>331.1</v>
      </c>
      <c r="BB137" s="793" t="str">
        <f t="shared" si="50"/>
        <v>--</v>
      </c>
      <c r="BC137" s="791">
        <f t="shared" si="51"/>
        <v>331.92646500000001</v>
      </c>
      <c r="BF137" s="819"/>
      <c r="BH137" s="793" t="str">
        <f t="shared" si="52"/>
        <v>--</v>
      </c>
      <c r="BI137" s="807">
        <f t="shared" si="53"/>
        <v>331.1</v>
      </c>
      <c r="BL137" s="807"/>
      <c r="BQ137" s="791"/>
      <c r="BR137" s="791"/>
      <c r="BS137" s="791"/>
      <c r="BT137" s="791"/>
      <c r="CA137" s="809"/>
      <c r="CB137" s="803"/>
      <c r="CC137" s="804"/>
      <c r="CD137" s="791"/>
      <c r="CE137" s="791"/>
    </row>
    <row r="138" spans="2:83" x14ac:dyDescent="0.25">
      <c r="B138" s="795">
        <v>44960.498738425929</v>
      </c>
      <c r="C138" s="766">
        <v>852.48</v>
      </c>
      <c r="D138" s="492"/>
      <c r="E138" s="492"/>
      <c r="F138" s="169"/>
      <c r="N138" s="517"/>
      <c r="O138" s="796">
        <v>44960</v>
      </c>
      <c r="P138" s="792">
        <v>0.4836805555555555</v>
      </c>
      <c r="Q138" s="794">
        <v>32.1</v>
      </c>
      <c r="R138" s="165" t="s">
        <v>21</v>
      </c>
      <c r="S138" s="794">
        <v>21.6</v>
      </c>
      <c r="T138" s="165" t="s">
        <v>56</v>
      </c>
      <c r="U138" s="196">
        <f t="shared" si="49"/>
        <v>11</v>
      </c>
      <c r="V138" s="168" t="str">
        <f t="shared" si="45"/>
        <v>-</v>
      </c>
      <c r="W138" s="168" t="str">
        <f t="shared" si="46"/>
        <v>-</v>
      </c>
      <c r="X138" s="168">
        <f t="shared" si="47"/>
        <v>21.6</v>
      </c>
      <c r="Y138" s="168" t="str">
        <f t="shared" si="48"/>
        <v>-</v>
      </c>
      <c r="AD138" s="608">
        <f t="shared" si="58"/>
        <v>44960.461111111108</v>
      </c>
      <c r="AE138" s="607">
        <f t="shared" si="59"/>
        <v>22.510999999999999</v>
      </c>
      <c r="AF138" s="196">
        <f t="shared" si="60"/>
        <v>11</v>
      </c>
      <c r="AG138" s="168" t="str">
        <f t="shared" si="54"/>
        <v>-</v>
      </c>
      <c r="AH138" s="168" t="str">
        <f t="shared" si="55"/>
        <v>-</v>
      </c>
      <c r="AI138" s="168">
        <f t="shared" si="56"/>
        <v>22.510999999999999</v>
      </c>
      <c r="AJ138" s="168" t="str">
        <f t="shared" si="57"/>
        <v>-</v>
      </c>
      <c r="AK138" s="198"/>
      <c r="AL138" s="837"/>
      <c r="AM138" s="790">
        <v>44960.462500000001</v>
      </c>
      <c r="AN138" s="789">
        <v>1</v>
      </c>
      <c r="AO138" s="789">
        <v>7</v>
      </c>
      <c r="AP138" s="789" t="s">
        <v>469</v>
      </c>
      <c r="AQ138" s="789">
        <v>330.64537300000001</v>
      </c>
      <c r="AR138" s="789">
        <v>180903</v>
      </c>
      <c r="AS138" s="789">
        <v>137867</v>
      </c>
      <c r="AT138" s="789">
        <v>22.513000000000002</v>
      </c>
      <c r="AV138" s="788">
        <v>44960.462500000001</v>
      </c>
      <c r="AW138" s="787">
        <v>1</v>
      </c>
      <c r="AX138" s="786">
        <v>7</v>
      </c>
      <c r="AY138" s="786" t="s">
        <v>469</v>
      </c>
      <c r="AZ138" s="863">
        <v>329.2</v>
      </c>
      <c r="BB138" s="793" t="str">
        <f t="shared" si="50"/>
        <v>--</v>
      </c>
      <c r="BC138" s="791">
        <f t="shared" si="51"/>
        <v>330.64537300000001</v>
      </c>
      <c r="BF138" s="819"/>
      <c r="BH138" s="793" t="str">
        <f t="shared" si="52"/>
        <v>--</v>
      </c>
      <c r="BI138" s="807">
        <f t="shared" si="53"/>
        <v>329.2</v>
      </c>
      <c r="BL138" s="807"/>
      <c r="BQ138" s="791"/>
      <c r="BR138" s="791"/>
      <c r="BS138" s="791"/>
      <c r="BT138" s="791"/>
      <c r="CA138" s="809"/>
      <c r="CB138" s="803"/>
      <c r="CC138" s="804"/>
      <c r="CD138" s="791"/>
      <c r="CE138" s="791"/>
    </row>
    <row r="139" spans="2:83" x14ac:dyDescent="0.25">
      <c r="B139" s="795">
        <v>44960.499780092592</v>
      </c>
      <c r="C139" s="766">
        <v>852.46</v>
      </c>
      <c r="D139" s="492"/>
      <c r="E139" s="492"/>
      <c r="F139" s="169"/>
      <c r="N139" s="517"/>
      <c r="O139" s="796">
        <v>44960</v>
      </c>
      <c r="P139" s="792">
        <v>0.484375</v>
      </c>
      <c r="Q139" s="794">
        <v>32.299999999999997</v>
      </c>
      <c r="R139" s="165" t="s">
        <v>21</v>
      </c>
      <c r="S139" s="794">
        <v>21.6</v>
      </c>
      <c r="T139" s="165" t="s">
        <v>56</v>
      </c>
      <c r="U139" s="196">
        <f t="shared" si="49"/>
        <v>11</v>
      </c>
      <c r="V139" s="168" t="str">
        <f t="shared" si="45"/>
        <v>-</v>
      </c>
      <c r="W139" s="168" t="str">
        <f t="shared" si="46"/>
        <v>-</v>
      </c>
      <c r="X139" s="168">
        <f t="shared" si="47"/>
        <v>21.6</v>
      </c>
      <c r="Y139" s="168" t="str">
        <f t="shared" si="48"/>
        <v>-</v>
      </c>
      <c r="AD139" s="608">
        <f t="shared" si="58"/>
        <v>44960.461805555555</v>
      </c>
      <c r="AE139" s="607">
        <f t="shared" si="59"/>
        <v>22.512</v>
      </c>
      <c r="AF139" s="196">
        <f t="shared" si="60"/>
        <v>11</v>
      </c>
      <c r="AG139" s="168" t="str">
        <f t="shared" si="54"/>
        <v>-</v>
      </c>
      <c r="AH139" s="168" t="str">
        <f t="shared" si="55"/>
        <v>-</v>
      </c>
      <c r="AI139" s="168">
        <f t="shared" si="56"/>
        <v>22.512</v>
      </c>
      <c r="AJ139" s="168" t="str">
        <f t="shared" si="57"/>
        <v>-</v>
      </c>
      <c r="AK139" s="198"/>
      <c r="AL139" s="837"/>
      <c r="AM139" s="790">
        <v>44960.462500000001</v>
      </c>
      <c r="AN139" s="789">
        <v>1</v>
      </c>
      <c r="AO139" s="789">
        <v>7</v>
      </c>
      <c r="AP139" s="789" t="s">
        <v>469</v>
      </c>
      <c r="AQ139" s="789">
        <v>328.83130499999999</v>
      </c>
      <c r="AR139" s="789">
        <v>179623</v>
      </c>
      <c r="AS139" s="789">
        <v>138838</v>
      </c>
      <c r="AT139" s="789">
        <v>22.515000000000001</v>
      </c>
      <c r="AV139" s="788">
        <v>44960.462500000001</v>
      </c>
      <c r="AW139" s="787">
        <v>1</v>
      </c>
      <c r="AX139" s="786">
        <v>7</v>
      </c>
      <c r="AY139" s="786" t="s">
        <v>469</v>
      </c>
      <c r="AZ139" s="863">
        <v>328</v>
      </c>
      <c r="BB139" s="793" t="str">
        <f t="shared" si="50"/>
        <v>--</v>
      </c>
      <c r="BC139" s="791">
        <f t="shared" si="51"/>
        <v>328.83130499999999</v>
      </c>
      <c r="BF139" s="819"/>
      <c r="BH139" s="793" t="str">
        <f t="shared" si="52"/>
        <v>--</v>
      </c>
      <c r="BI139" s="807">
        <f t="shared" si="53"/>
        <v>328</v>
      </c>
      <c r="BL139" s="807"/>
      <c r="BQ139" s="791"/>
      <c r="BR139" s="791"/>
      <c r="BS139" s="791"/>
      <c r="BT139" s="791"/>
      <c r="CA139" s="809"/>
      <c r="CB139" s="803"/>
      <c r="CC139" s="804"/>
      <c r="CD139" s="791"/>
      <c r="CE139" s="791"/>
    </row>
    <row r="140" spans="2:83" x14ac:dyDescent="0.25">
      <c r="B140" s="795">
        <v>44960.500821759262</v>
      </c>
      <c r="C140" s="766">
        <v>852.41</v>
      </c>
      <c r="D140" s="492"/>
      <c r="E140" s="492"/>
      <c r="F140" s="169"/>
      <c r="N140" s="517"/>
      <c r="O140" s="796">
        <v>44960</v>
      </c>
      <c r="P140" s="792">
        <v>0.4850694444444445</v>
      </c>
      <c r="Q140" s="794">
        <v>32.4</v>
      </c>
      <c r="R140" s="165" t="s">
        <v>21</v>
      </c>
      <c r="S140" s="794">
        <v>21.6</v>
      </c>
      <c r="T140" s="165" t="s">
        <v>56</v>
      </c>
      <c r="U140" s="196">
        <f t="shared" si="49"/>
        <v>11</v>
      </c>
      <c r="V140" s="168" t="str">
        <f t="shared" si="45"/>
        <v>-</v>
      </c>
      <c r="W140" s="168" t="str">
        <f t="shared" si="46"/>
        <v>-</v>
      </c>
      <c r="X140" s="168">
        <f t="shared" si="47"/>
        <v>21.6</v>
      </c>
      <c r="Y140" s="168" t="str">
        <f t="shared" si="48"/>
        <v>-</v>
      </c>
      <c r="AD140" s="608">
        <f t="shared" si="58"/>
        <v>44960.461805555555</v>
      </c>
      <c r="AE140" s="607">
        <f t="shared" si="59"/>
        <v>22.512</v>
      </c>
      <c r="AF140" s="196">
        <f t="shared" si="60"/>
        <v>11</v>
      </c>
      <c r="AG140" s="168" t="str">
        <f t="shared" si="54"/>
        <v>-</v>
      </c>
      <c r="AH140" s="168" t="str">
        <f t="shared" si="55"/>
        <v>-</v>
      </c>
      <c r="AI140" s="168">
        <f t="shared" si="56"/>
        <v>22.512</v>
      </c>
      <c r="AJ140" s="168" t="str">
        <f t="shared" si="57"/>
        <v>-</v>
      </c>
      <c r="AK140" s="198"/>
      <c r="AL140" s="837"/>
      <c r="AM140" s="790">
        <v>44960.463194444441</v>
      </c>
      <c r="AN140" s="789">
        <v>1</v>
      </c>
      <c r="AO140" s="789">
        <v>7</v>
      </c>
      <c r="AP140" s="789" t="s">
        <v>469</v>
      </c>
      <c r="AQ140" s="789">
        <v>327.739914</v>
      </c>
      <c r="AR140" s="789">
        <v>180890</v>
      </c>
      <c r="AS140" s="789">
        <v>137864</v>
      </c>
      <c r="AT140" s="789">
        <v>22.516999999999999</v>
      </c>
      <c r="AV140" s="788">
        <v>44960.463194444441</v>
      </c>
      <c r="AW140" s="787">
        <v>1</v>
      </c>
      <c r="AX140" s="786">
        <v>7</v>
      </c>
      <c r="AY140" s="786" t="s">
        <v>469</v>
      </c>
      <c r="AZ140" s="863">
        <v>327.2</v>
      </c>
      <c r="BB140" s="793" t="str">
        <f t="shared" si="50"/>
        <v>--</v>
      </c>
      <c r="BC140" s="791">
        <f t="shared" si="51"/>
        <v>327.739914</v>
      </c>
      <c r="BF140" s="819"/>
      <c r="BH140" s="793" t="str">
        <f t="shared" si="52"/>
        <v>--</v>
      </c>
      <c r="BI140" s="807">
        <f t="shared" si="53"/>
        <v>327.2</v>
      </c>
      <c r="BL140" s="807"/>
      <c r="BQ140" s="791"/>
      <c r="BR140" s="791"/>
      <c r="BS140" s="791"/>
      <c r="BT140" s="791"/>
      <c r="CA140" s="809"/>
      <c r="CB140" s="803"/>
      <c r="CC140" s="804"/>
      <c r="CD140" s="791"/>
      <c r="CE140" s="791"/>
    </row>
    <row r="141" spans="2:83" x14ac:dyDescent="0.25">
      <c r="B141" s="180"/>
      <c r="C141" s="766"/>
      <c r="D141" s="492"/>
      <c r="E141" s="492"/>
      <c r="F141" s="169"/>
      <c r="N141" s="517"/>
      <c r="O141" s="796">
        <v>44960</v>
      </c>
      <c r="P141" s="792">
        <v>0.48576388888888888</v>
      </c>
      <c r="Q141" s="794">
        <v>32.6</v>
      </c>
      <c r="R141" s="165" t="s">
        <v>21</v>
      </c>
      <c r="S141" s="794">
        <v>21.65</v>
      </c>
      <c r="T141" s="165" t="s">
        <v>56</v>
      </c>
      <c r="U141" s="196">
        <f t="shared" si="49"/>
        <v>11</v>
      </c>
      <c r="V141" s="168" t="str">
        <f t="shared" si="45"/>
        <v>-</v>
      </c>
      <c r="W141" s="168" t="str">
        <f t="shared" si="46"/>
        <v>-</v>
      </c>
      <c r="X141" s="168">
        <f t="shared" si="47"/>
        <v>21.65</v>
      </c>
      <c r="Y141" s="168" t="str">
        <f t="shared" si="48"/>
        <v>-</v>
      </c>
      <c r="AD141" s="608">
        <f t="shared" si="58"/>
        <v>44960.462500000001</v>
      </c>
      <c r="AE141" s="607">
        <f t="shared" si="59"/>
        <v>22.513000000000002</v>
      </c>
      <c r="AF141" s="196">
        <f t="shared" si="60"/>
        <v>11</v>
      </c>
      <c r="AG141" s="168" t="str">
        <f t="shared" si="54"/>
        <v>-</v>
      </c>
      <c r="AH141" s="168" t="str">
        <f t="shared" si="55"/>
        <v>-</v>
      </c>
      <c r="AI141" s="168">
        <f t="shared" si="56"/>
        <v>22.513000000000002</v>
      </c>
      <c r="AJ141" s="168" t="str">
        <f t="shared" si="57"/>
        <v>-</v>
      </c>
      <c r="AK141" s="198"/>
      <c r="AL141" s="837"/>
      <c r="AM141" s="790">
        <v>44960.463194444441</v>
      </c>
      <c r="AN141" s="789">
        <v>1</v>
      </c>
      <c r="AO141" s="789">
        <v>7</v>
      </c>
      <c r="AP141" s="789" t="s">
        <v>469</v>
      </c>
      <c r="AQ141" s="789">
        <v>327.17061200000001</v>
      </c>
      <c r="AR141" s="789">
        <v>179623</v>
      </c>
      <c r="AS141" s="789">
        <v>138835</v>
      </c>
      <c r="AT141" s="789">
        <v>22.52</v>
      </c>
      <c r="AV141" s="788">
        <v>44960.463194444441</v>
      </c>
      <c r="AW141" s="787">
        <v>1</v>
      </c>
      <c r="AX141" s="786">
        <v>7</v>
      </c>
      <c r="AY141" s="786" t="s">
        <v>469</v>
      </c>
      <c r="AZ141" s="863">
        <v>327.7</v>
      </c>
      <c r="BB141" s="793" t="str">
        <f t="shared" si="50"/>
        <v>--</v>
      </c>
      <c r="BC141" s="791">
        <f t="shared" si="51"/>
        <v>327.17061200000001</v>
      </c>
      <c r="BF141" s="819"/>
      <c r="BH141" s="793" t="str">
        <f t="shared" si="52"/>
        <v>--</v>
      </c>
      <c r="BI141" s="807">
        <f t="shared" si="53"/>
        <v>327.7</v>
      </c>
      <c r="BL141" s="807"/>
      <c r="BQ141" s="791"/>
      <c r="BR141" s="791"/>
      <c r="BS141" s="791"/>
      <c r="BT141" s="791"/>
      <c r="CA141" s="809"/>
      <c r="CB141" s="803"/>
      <c r="CC141" s="804"/>
      <c r="CD141" s="791"/>
      <c r="CE141" s="791"/>
    </row>
    <row r="142" spans="2:83" x14ac:dyDescent="0.25">
      <c r="B142" s="180"/>
      <c r="C142" s="766"/>
      <c r="D142" s="492"/>
      <c r="E142" s="492"/>
      <c r="F142" s="169"/>
      <c r="N142" s="517"/>
      <c r="O142" s="796">
        <v>44960</v>
      </c>
      <c r="P142" s="792">
        <v>0.48645833333333338</v>
      </c>
      <c r="Q142" s="794">
        <v>32.9</v>
      </c>
      <c r="R142" s="165" t="s">
        <v>21</v>
      </c>
      <c r="S142" s="794">
        <v>21.65</v>
      </c>
      <c r="T142" s="165" t="s">
        <v>56</v>
      </c>
      <c r="U142" s="196">
        <f t="shared" si="49"/>
        <v>11</v>
      </c>
      <c r="V142" s="168" t="str">
        <f t="shared" si="45"/>
        <v>-</v>
      </c>
      <c r="W142" s="168" t="str">
        <f t="shared" si="46"/>
        <v>-</v>
      </c>
      <c r="X142" s="168">
        <f t="shared" si="47"/>
        <v>21.65</v>
      </c>
      <c r="Y142" s="168" t="str">
        <f t="shared" si="48"/>
        <v>-</v>
      </c>
      <c r="AD142" s="608">
        <f t="shared" si="58"/>
        <v>44960.462500000001</v>
      </c>
      <c r="AE142" s="607">
        <f t="shared" si="59"/>
        <v>22.515000000000001</v>
      </c>
      <c r="AF142" s="196">
        <f t="shared" si="60"/>
        <v>11</v>
      </c>
      <c r="AG142" s="168" t="str">
        <f t="shared" si="54"/>
        <v>-</v>
      </c>
      <c r="AH142" s="168" t="str">
        <f t="shared" si="55"/>
        <v>-</v>
      </c>
      <c r="AI142" s="168">
        <f t="shared" si="56"/>
        <v>22.515000000000001</v>
      </c>
      <c r="AJ142" s="168" t="str">
        <f t="shared" si="57"/>
        <v>-</v>
      </c>
      <c r="AK142" s="198"/>
      <c r="AL142" s="837"/>
      <c r="AM142" s="790">
        <v>44960.463888888888</v>
      </c>
      <c r="AN142" s="789">
        <v>1</v>
      </c>
      <c r="AO142" s="789">
        <v>7</v>
      </c>
      <c r="AP142" s="789" t="s">
        <v>469</v>
      </c>
      <c r="AQ142" s="789">
        <v>326.93688300000002</v>
      </c>
      <c r="AR142" s="789">
        <v>180898</v>
      </c>
      <c r="AS142" s="789">
        <v>137872</v>
      </c>
      <c r="AT142" s="789">
        <v>22.523</v>
      </c>
      <c r="AV142" s="788">
        <v>44960.463888888888</v>
      </c>
      <c r="AW142" s="787">
        <v>1</v>
      </c>
      <c r="AX142" s="786">
        <v>7</v>
      </c>
      <c r="AY142" s="786" t="s">
        <v>469</v>
      </c>
      <c r="AZ142" s="863">
        <v>326.60000000000002</v>
      </c>
      <c r="BB142" s="793" t="str">
        <f t="shared" si="50"/>
        <v>--</v>
      </c>
      <c r="BC142" s="791">
        <f t="shared" si="51"/>
        <v>326.93688300000002</v>
      </c>
      <c r="BF142" s="819"/>
      <c r="BH142" s="793" t="str">
        <f t="shared" si="52"/>
        <v>--</v>
      </c>
      <c r="BI142" s="807">
        <f t="shared" si="53"/>
        <v>326.60000000000002</v>
      </c>
      <c r="BL142" s="807"/>
      <c r="BQ142" s="791"/>
      <c r="BR142" s="791"/>
      <c r="BS142" s="791"/>
      <c r="BT142" s="791"/>
      <c r="CA142" s="809"/>
      <c r="CB142" s="803"/>
      <c r="CC142" s="804"/>
      <c r="CD142" s="791"/>
      <c r="CE142" s="791"/>
    </row>
    <row r="143" spans="2:83" x14ac:dyDescent="0.25">
      <c r="B143" s="180"/>
      <c r="C143" s="766"/>
      <c r="D143" s="492"/>
      <c r="E143" s="492"/>
      <c r="F143" s="169"/>
      <c r="N143" s="517"/>
      <c r="O143" s="796">
        <v>44960</v>
      </c>
      <c r="P143" s="792">
        <v>0.48715277777777777</v>
      </c>
      <c r="Q143" s="794">
        <v>32.9</v>
      </c>
      <c r="R143" s="165" t="s">
        <v>21</v>
      </c>
      <c r="S143" s="794">
        <v>21.6</v>
      </c>
      <c r="T143" s="165" t="s">
        <v>56</v>
      </c>
      <c r="U143" s="196">
        <f t="shared" si="49"/>
        <v>11</v>
      </c>
      <c r="V143" s="168" t="str">
        <f t="shared" si="45"/>
        <v>-</v>
      </c>
      <c r="W143" s="168" t="str">
        <f t="shared" si="46"/>
        <v>-</v>
      </c>
      <c r="X143" s="168">
        <f t="shared" si="47"/>
        <v>21.6</v>
      </c>
      <c r="Y143" s="168" t="str">
        <f t="shared" si="48"/>
        <v>-</v>
      </c>
      <c r="AD143" s="608">
        <f t="shared" si="58"/>
        <v>44960.463194444441</v>
      </c>
      <c r="AE143" s="607">
        <f t="shared" si="59"/>
        <v>22.516999999999999</v>
      </c>
      <c r="AF143" s="196">
        <f t="shared" si="60"/>
        <v>11</v>
      </c>
      <c r="AG143" s="168" t="str">
        <f t="shared" si="54"/>
        <v>-</v>
      </c>
      <c r="AH143" s="168" t="str">
        <f t="shared" si="55"/>
        <v>-</v>
      </c>
      <c r="AI143" s="168">
        <f t="shared" si="56"/>
        <v>22.516999999999999</v>
      </c>
      <c r="AJ143" s="168" t="str">
        <f t="shared" si="57"/>
        <v>-</v>
      </c>
      <c r="AK143" s="198"/>
      <c r="AL143" s="837"/>
      <c r="AM143" s="790">
        <v>44960.463888888888</v>
      </c>
      <c r="AN143" s="789">
        <v>1</v>
      </c>
      <c r="AO143" s="789">
        <v>7</v>
      </c>
      <c r="AP143" s="789" t="s">
        <v>469</v>
      </c>
      <c r="AQ143" s="789">
        <v>326.94591500000001</v>
      </c>
      <c r="AR143" s="789">
        <v>179634</v>
      </c>
      <c r="AS143" s="789">
        <v>138844</v>
      </c>
      <c r="AT143" s="789">
        <v>22.524999999999999</v>
      </c>
      <c r="AV143" s="788">
        <v>44960.463888888888</v>
      </c>
      <c r="AW143" s="787">
        <v>1</v>
      </c>
      <c r="AX143" s="786">
        <v>7</v>
      </c>
      <c r="AY143" s="786" t="s">
        <v>469</v>
      </c>
      <c r="AZ143" s="863">
        <v>326.3</v>
      </c>
      <c r="BB143" s="793" t="str">
        <f t="shared" si="50"/>
        <v>--</v>
      </c>
      <c r="BC143" s="791">
        <f t="shared" si="51"/>
        <v>326.94591500000001</v>
      </c>
      <c r="BF143" s="819"/>
      <c r="BH143" s="793" t="str">
        <f t="shared" si="52"/>
        <v>--</v>
      </c>
      <c r="BI143" s="807">
        <f t="shared" si="53"/>
        <v>326.3</v>
      </c>
      <c r="BL143" s="807"/>
      <c r="BQ143" s="791"/>
      <c r="BR143" s="791"/>
      <c r="BS143" s="791"/>
      <c r="BT143" s="791"/>
      <c r="CA143" s="809"/>
      <c r="CB143" s="803"/>
      <c r="CC143" s="804"/>
      <c r="CD143" s="791"/>
      <c r="CE143" s="791"/>
    </row>
    <row r="144" spans="2:83" x14ac:dyDescent="0.25">
      <c r="B144" s="180"/>
      <c r="C144" s="766"/>
      <c r="D144" s="492"/>
      <c r="E144" s="492"/>
      <c r="F144" s="169"/>
      <c r="N144" s="517"/>
      <c r="O144" s="796">
        <v>44960</v>
      </c>
      <c r="P144" s="792">
        <v>0.48784722222222227</v>
      </c>
      <c r="Q144" s="794">
        <v>33.1</v>
      </c>
      <c r="R144" s="165" t="s">
        <v>21</v>
      </c>
      <c r="S144" s="794">
        <v>21.6</v>
      </c>
      <c r="T144" s="165" t="s">
        <v>56</v>
      </c>
      <c r="U144" s="196">
        <f t="shared" si="49"/>
        <v>11</v>
      </c>
      <c r="V144" s="168" t="str">
        <f t="shared" si="45"/>
        <v>-</v>
      </c>
      <c r="W144" s="168" t="str">
        <f t="shared" si="46"/>
        <v>-</v>
      </c>
      <c r="X144" s="168">
        <f t="shared" si="47"/>
        <v>21.6</v>
      </c>
      <c r="Y144" s="168" t="str">
        <f t="shared" si="48"/>
        <v>-</v>
      </c>
      <c r="AD144" s="608">
        <f t="shared" si="58"/>
        <v>44960.463194444441</v>
      </c>
      <c r="AE144" s="607">
        <f t="shared" si="59"/>
        <v>22.52</v>
      </c>
      <c r="AF144" s="196">
        <f t="shared" si="60"/>
        <v>11</v>
      </c>
      <c r="AG144" s="168" t="str">
        <f t="shared" si="54"/>
        <v>-</v>
      </c>
      <c r="AH144" s="168" t="str">
        <f t="shared" si="55"/>
        <v>-</v>
      </c>
      <c r="AI144" s="168">
        <f t="shared" si="56"/>
        <v>22.52</v>
      </c>
      <c r="AJ144" s="168" t="str">
        <f t="shared" si="57"/>
        <v>-</v>
      </c>
      <c r="AK144" s="198"/>
      <c r="AL144" s="837"/>
      <c r="AM144" s="790">
        <v>44960.465277777781</v>
      </c>
      <c r="AN144" s="789">
        <v>1</v>
      </c>
      <c r="AO144" s="789">
        <v>7</v>
      </c>
      <c r="AP144" s="789">
        <v>0</v>
      </c>
      <c r="AQ144" s="789">
        <v>326.85832699999997</v>
      </c>
      <c r="AR144" s="789">
        <v>180894</v>
      </c>
      <c r="AS144" s="789">
        <v>137870</v>
      </c>
      <c r="AT144" s="789">
        <v>22.533000000000001</v>
      </c>
      <c r="AV144" s="788">
        <v>44960.465277777781</v>
      </c>
      <c r="AW144" s="787">
        <v>1</v>
      </c>
      <c r="AX144" s="786">
        <v>7</v>
      </c>
      <c r="AY144" s="786">
        <v>0</v>
      </c>
      <c r="AZ144" s="863">
        <v>326.60000000000002</v>
      </c>
      <c r="BB144" s="793">
        <f t="shared" si="50"/>
        <v>70</v>
      </c>
      <c r="BC144" s="791">
        <f t="shared" si="51"/>
        <v>326.85832699999997</v>
      </c>
      <c r="BF144" s="819"/>
      <c r="BH144" s="793">
        <f t="shared" si="52"/>
        <v>70</v>
      </c>
      <c r="BI144" s="807">
        <f t="shared" si="53"/>
        <v>326.60000000000002</v>
      </c>
      <c r="BL144" s="807"/>
      <c r="BQ144" s="791"/>
      <c r="BR144" s="791"/>
      <c r="BS144" s="791"/>
      <c r="BT144" s="791"/>
      <c r="CA144" s="809"/>
      <c r="CB144" s="803"/>
      <c r="CC144" s="804"/>
      <c r="CD144" s="791"/>
      <c r="CE144" s="791"/>
    </row>
    <row r="145" spans="2:83" x14ac:dyDescent="0.25">
      <c r="B145" s="180"/>
      <c r="C145" s="766"/>
      <c r="D145" s="492"/>
      <c r="E145" s="492"/>
      <c r="F145" s="169"/>
      <c r="N145" s="517"/>
      <c r="O145" s="796">
        <v>44960</v>
      </c>
      <c r="P145" s="792">
        <v>0.48854166666666665</v>
      </c>
      <c r="Q145" s="794">
        <v>32.9</v>
      </c>
      <c r="R145" s="165" t="s">
        <v>21</v>
      </c>
      <c r="S145" s="794">
        <v>21.6</v>
      </c>
      <c r="T145" s="165" t="s">
        <v>56</v>
      </c>
      <c r="U145" s="196">
        <f t="shared" si="49"/>
        <v>11</v>
      </c>
      <c r="V145" s="168" t="str">
        <f t="shared" si="45"/>
        <v>-</v>
      </c>
      <c r="W145" s="168" t="str">
        <f t="shared" si="46"/>
        <v>-</v>
      </c>
      <c r="X145" s="168">
        <f t="shared" si="47"/>
        <v>21.6</v>
      </c>
      <c r="Y145" s="168" t="str">
        <f t="shared" si="48"/>
        <v>-</v>
      </c>
      <c r="AD145" s="608">
        <f t="shared" si="58"/>
        <v>44960.463888888888</v>
      </c>
      <c r="AE145" s="607">
        <f t="shared" si="59"/>
        <v>22.523</v>
      </c>
      <c r="AF145" s="196">
        <f t="shared" si="60"/>
        <v>11</v>
      </c>
      <c r="AG145" s="168" t="str">
        <f t="shared" si="54"/>
        <v>-</v>
      </c>
      <c r="AH145" s="168" t="str">
        <f t="shared" si="55"/>
        <v>-</v>
      </c>
      <c r="AI145" s="168">
        <f t="shared" si="56"/>
        <v>22.523</v>
      </c>
      <c r="AJ145" s="168" t="str">
        <f t="shared" si="57"/>
        <v>-</v>
      </c>
      <c r="AK145" s="198"/>
      <c r="AL145" s="837"/>
      <c r="AM145" s="790">
        <v>44960.465277777781</v>
      </c>
      <c r="AN145" s="789">
        <v>1</v>
      </c>
      <c r="AO145" s="789">
        <v>7</v>
      </c>
      <c r="AP145" s="789">
        <v>1</v>
      </c>
      <c r="AQ145" s="789">
        <v>326.50653999999997</v>
      </c>
      <c r="AR145" s="789">
        <v>179631</v>
      </c>
      <c r="AS145" s="789">
        <v>138840</v>
      </c>
      <c r="AT145" s="789">
        <v>22.536000000000001</v>
      </c>
      <c r="AV145" s="788">
        <v>44960.465277777781</v>
      </c>
      <c r="AW145" s="787">
        <v>1</v>
      </c>
      <c r="AX145" s="786">
        <v>7</v>
      </c>
      <c r="AY145" s="786">
        <v>1</v>
      </c>
      <c r="AZ145" s="863">
        <v>325.8</v>
      </c>
      <c r="BB145" s="793">
        <f t="shared" si="50"/>
        <v>71</v>
      </c>
      <c r="BC145" s="791">
        <f t="shared" si="51"/>
        <v>326.50653999999997</v>
      </c>
      <c r="BF145" s="819"/>
      <c r="BH145" s="793">
        <f t="shared" si="52"/>
        <v>71</v>
      </c>
      <c r="BI145" s="807">
        <f t="shared" si="53"/>
        <v>325.8</v>
      </c>
      <c r="BL145" s="807"/>
      <c r="BQ145" s="791"/>
      <c r="BR145" s="791"/>
      <c r="BS145" s="791"/>
      <c r="BT145" s="791"/>
      <c r="CA145" s="809"/>
      <c r="CB145" s="803"/>
      <c r="CC145" s="804"/>
      <c r="CD145" s="791"/>
      <c r="CE145" s="791"/>
    </row>
    <row r="146" spans="2:83" x14ac:dyDescent="0.25">
      <c r="B146" s="180"/>
      <c r="C146" s="766"/>
      <c r="D146" s="492"/>
      <c r="E146" s="492"/>
      <c r="F146" s="169"/>
      <c r="N146" s="517"/>
      <c r="O146" s="796">
        <v>44960</v>
      </c>
      <c r="P146" s="792">
        <v>0.48923611111111115</v>
      </c>
      <c r="Q146" s="794">
        <v>32.9</v>
      </c>
      <c r="R146" s="165" t="s">
        <v>21</v>
      </c>
      <c r="S146" s="794">
        <v>21.6</v>
      </c>
      <c r="T146" s="165" t="s">
        <v>56</v>
      </c>
      <c r="U146" s="196">
        <f t="shared" si="49"/>
        <v>11</v>
      </c>
      <c r="V146" s="168" t="str">
        <f t="shared" si="45"/>
        <v>-</v>
      </c>
      <c r="W146" s="168" t="str">
        <f t="shared" si="46"/>
        <v>-</v>
      </c>
      <c r="X146" s="168">
        <f t="shared" si="47"/>
        <v>21.6</v>
      </c>
      <c r="Y146" s="168" t="str">
        <f t="shared" si="48"/>
        <v>-</v>
      </c>
      <c r="AD146" s="608">
        <f t="shared" si="58"/>
        <v>44960.463888888888</v>
      </c>
      <c r="AE146" s="607">
        <f t="shared" si="59"/>
        <v>22.524999999999999</v>
      </c>
      <c r="AF146" s="196">
        <f t="shared" si="60"/>
        <v>11</v>
      </c>
      <c r="AG146" s="168" t="str">
        <f t="shared" si="54"/>
        <v>-</v>
      </c>
      <c r="AH146" s="168" t="str">
        <f t="shared" si="55"/>
        <v>-</v>
      </c>
      <c r="AI146" s="168">
        <f t="shared" si="56"/>
        <v>22.524999999999999</v>
      </c>
      <c r="AJ146" s="168" t="str">
        <f t="shared" si="57"/>
        <v>-</v>
      </c>
      <c r="AK146" s="198"/>
      <c r="AL146" s="837"/>
      <c r="AM146" s="790">
        <v>44960.46597222222</v>
      </c>
      <c r="AN146" s="789">
        <v>1</v>
      </c>
      <c r="AO146" s="789">
        <v>7</v>
      </c>
      <c r="AP146" s="789">
        <v>2</v>
      </c>
      <c r="AQ146" s="789">
        <v>326.45077099999997</v>
      </c>
      <c r="AR146" s="789">
        <v>180889</v>
      </c>
      <c r="AS146" s="789">
        <v>137867</v>
      </c>
      <c r="AT146" s="789">
        <v>22.54</v>
      </c>
      <c r="AV146" s="788">
        <v>44960.46597222222</v>
      </c>
      <c r="AW146" s="787">
        <v>1</v>
      </c>
      <c r="AX146" s="786">
        <v>7</v>
      </c>
      <c r="AY146" s="786">
        <v>2</v>
      </c>
      <c r="AZ146" s="863">
        <v>326.10000000000002</v>
      </c>
      <c r="BB146" s="793">
        <f t="shared" si="50"/>
        <v>72</v>
      </c>
      <c r="BC146" s="791">
        <f t="shared" si="51"/>
        <v>326.45077099999997</v>
      </c>
      <c r="BF146" s="819"/>
      <c r="BH146" s="793">
        <f t="shared" si="52"/>
        <v>72</v>
      </c>
      <c r="BI146" s="807">
        <f t="shared" si="53"/>
        <v>326.10000000000002</v>
      </c>
      <c r="BL146" s="807"/>
      <c r="BQ146" s="791"/>
      <c r="BR146" s="791"/>
      <c r="BS146" s="791"/>
      <c r="BT146" s="791"/>
      <c r="CA146" s="809"/>
      <c r="CB146" s="803"/>
      <c r="CC146" s="804"/>
      <c r="CD146" s="791"/>
      <c r="CE146" s="791"/>
    </row>
    <row r="147" spans="2:83" x14ac:dyDescent="0.25">
      <c r="B147" s="180"/>
      <c r="C147" s="766"/>
      <c r="D147" s="492"/>
      <c r="E147" s="492"/>
      <c r="F147" s="169"/>
      <c r="N147" s="517"/>
      <c r="O147" s="796">
        <v>44960</v>
      </c>
      <c r="P147" s="792">
        <v>0.48993055555555554</v>
      </c>
      <c r="Q147" s="794">
        <v>33.1</v>
      </c>
      <c r="R147" s="165" t="s">
        <v>21</v>
      </c>
      <c r="S147" s="794">
        <v>21.6</v>
      </c>
      <c r="T147" s="165" t="s">
        <v>56</v>
      </c>
      <c r="U147" s="196">
        <f t="shared" si="49"/>
        <v>11</v>
      </c>
      <c r="V147" s="168" t="str">
        <f t="shared" si="45"/>
        <v>-</v>
      </c>
      <c r="W147" s="168" t="str">
        <f t="shared" si="46"/>
        <v>-</v>
      </c>
      <c r="X147" s="168">
        <f t="shared" si="47"/>
        <v>21.6</v>
      </c>
      <c r="Y147" s="168" t="str">
        <f t="shared" si="48"/>
        <v>-</v>
      </c>
      <c r="AD147" s="608">
        <f t="shared" si="58"/>
        <v>44960.465277777781</v>
      </c>
      <c r="AE147" s="607">
        <f t="shared" si="59"/>
        <v>22.533000000000001</v>
      </c>
      <c r="AF147" s="196">
        <f t="shared" si="60"/>
        <v>11</v>
      </c>
      <c r="AG147" s="168" t="str">
        <f t="shared" si="54"/>
        <v>-</v>
      </c>
      <c r="AH147" s="168" t="str">
        <f t="shared" si="55"/>
        <v>-</v>
      </c>
      <c r="AI147" s="168">
        <f t="shared" si="56"/>
        <v>22.533000000000001</v>
      </c>
      <c r="AJ147" s="168" t="str">
        <f t="shared" si="57"/>
        <v>-</v>
      </c>
      <c r="AK147" s="198"/>
      <c r="AL147" s="837"/>
      <c r="AM147" s="790">
        <v>44960.46597222222</v>
      </c>
      <c r="AN147" s="789">
        <v>1</v>
      </c>
      <c r="AO147" s="789">
        <v>7</v>
      </c>
      <c r="AP147" s="789">
        <v>3</v>
      </c>
      <c r="AQ147" s="789">
        <v>326.03046499999999</v>
      </c>
      <c r="AR147" s="789">
        <v>179622</v>
      </c>
      <c r="AS147" s="789">
        <v>138831</v>
      </c>
      <c r="AT147" s="789">
        <v>22.542999999999999</v>
      </c>
      <c r="AV147" s="788">
        <v>44960.46597222222</v>
      </c>
      <c r="AW147" s="787">
        <v>1</v>
      </c>
      <c r="AX147" s="786">
        <v>7</v>
      </c>
      <c r="AY147" s="786">
        <v>3</v>
      </c>
      <c r="AZ147" s="863">
        <v>325.8</v>
      </c>
      <c r="BB147" s="793">
        <f t="shared" si="50"/>
        <v>73</v>
      </c>
      <c r="BC147" s="791">
        <f t="shared" si="51"/>
        <v>326.03046499999999</v>
      </c>
      <c r="BF147" s="819"/>
      <c r="BH147" s="793">
        <f t="shared" si="52"/>
        <v>73</v>
      </c>
      <c r="BI147" s="807">
        <f t="shared" si="53"/>
        <v>325.8</v>
      </c>
      <c r="BL147" s="807"/>
      <c r="BQ147" s="791"/>
      <c r="BR147" s="791"/>
      <c r="BS147" s="791"/>
      <c r="BT147" s="791"/>
      <c r="CA147" s="809"/>
      <c r="CB147" s="803"/>
      <c r="CC147" s="804"/>
      <c r="CD147" s="791"/>
      <c r="CE147" s="791"/>
    </row>
    <row r="148" spans="2:83" x14ac:dyDescent="0.25">
      <c r="B148" s="180"/>
      <c r="C148" s="766"/>
      <c r="D148" s="492"/>
      <c r="E148" s="492"/>
      <c r="F148" s="169"/>
      <c r="N148" s="517"/>
      <c r="O148" s="796">
        <v>44960</v>
      </c>
      <c r="P148" s="792">
        <v>0.49062500000000003</v>
      </c>
      <c r="Q148" s="794">
        <v>33.1</v>
      </c>
      <c r="R148" s="165" t="s">
        <v>21</v>
      </c>
      <c r="S148" s="794">
        <v>21.55</v>
      </c>
      <c r="T148" s="165" t="s">
        <v>56</v>
      </c>
      <c r="U148" s="196">
        <f t="shared" si="49"/>
        <v>11</v>
      </c>
      <c r="V148" s="168" t="str">
        <f t="shared" si="45"/>
        <v>-</v>
      </c>
      <c r="W148" s="168" t="str">
        <f t="shared" si="46"/>
        <v>-</v>
      </c>
      <c r="X148" s="168">
        <f t="shared" si="47"/>
        <v>21.55</v>
      </c>
      <c r="Y148" s="168" t="str">
        <f t="shared" si="48"/>
        <v>-</v>
      </c>
      <c r="AD148" s="608">
        <f t="shared" si="58"/>
        <v>44960.465277777781</v>
      </c>
      <c r="AE148" s="607">
        <f t="shared" si="59"/>
        <v>22.536000000000001</v>
      </c>
      <c r="AF148" s="196">
        <f t="shared" si="60"/>
        <v>11</v>
      </c>
      <c r="AG148" s="168" t="str">
        <f t="shared" si="54"/>
        <v>-</v>
      </c>
      <c r="AH148" s="168" t="str">
        <f t="shared" si="55"/>
        <v>-</v>
      </c>
      <c r="AI148" s="168">
        <f t="shared" si="56"/>
        <v>22.536000000000001</v>
      </c>
      <c r="AJ148" s="168" t="str">
        <f t="shared" si="57"/>
        <v>-</v>
      </c>
      <c r="AK148" s="198"/>
      <c r="AL148" s="837"/>
      <c r="AM148" s="790">
        <v>44960.466666666667</v>
      </c>
      <c r="AN148" s="789">
        <v>1</v>
      </c>
      <c r="AO148" s="789">
        <v>7</v>
      </c>
      <c r="AP148" s="789">
        <v>4</v>
      </c>
      <c r="AQ148" s="789">
        <v>326.08605499999999</v>
      </c>
      <c r="AR148" s="789">
        <v>180894</v>
      </c>
      <c r="AS148" s="789">
        <v>137871</v>
      </c>
      <c r="AT148" s="789">
        <v>22.545999999999999</v>
      </c>
      <c r="AV148" s="788">
        <v>44960.466666666667</v>
      </c>
      <c r="AW148" s="787">
        <v>1</v>
      </c>
      <c r="AX148" s="786">
        <v>7</v>
      </c>
      <c r="AY148" s="786">
        <v>4</v>
      </c>
      <c r="AZ148" s="863">
        <v>325.7</v>
      </c>
      <c r="BB148" s="793">
        <f t="shared" si="50"/>
        <v>74</v>
      </c>
      <c r="BC148" s="791">
        <f t="shared" si="51"/>
        <v>326.08605499999999</v>
      </c>
      <c r="BF148" s="819"/>
      <c r="BH148" s="793">
        <f t="shared" si="52"/>
        <v>74</v>
      </c>
      <c r="BI148" s="807">
        <f t="shared" si="53"/>
        <v>325.7</v>
      </c>
      <c r="BL148" s="807"/>
      <c r="BQ148" s="791"/>
      <c r="BR148" s="791"/>
      <c r="BS148" s="791"/>
      <c r="BT148" s="791"/>
      <c r="CA148" s="809"/>
      <c r="CB148" s="803"/>
      <c r="CC148" s="804"/>
      <c r="CD148" s="791"/>
      <c r="CE148" s="791"/>
    </row>
    <row r="149" spans="2:83" x14ac:dyDescent="0.25">
      <c r="B149" s="180"/>
      <c r="C149" s="766"/>
      <c r="D149" s="492"/>
      <c r="E149" s="492"/>
      <c r="F149" s="169"/>
      <c r="N149" s="517"/>
      <c r="O149" s="796">
        <v>44960</v>
      </c>
      <c r="P149" s="792">
        <v>0.49131944444444442</v>
      </c>
      <c r="Q149" s="794">
        <v>33.200000000000003</v>
      </c>
      <c r="R149" s="165" t="s">
        <v>21</v>
      </c>
      <c r="S149" s="794">
        <v>21.55</v>
      </c>
      <c r="T149" s="165" t="s">
        <v>56</v>
      </c>
      <c r="U149" s="196">
        <f t="shared" si="49"/>
        <v>11</v>
      </c>
      <c r="V149" s="168" t="str">
        <f t="shared" si="45"/>
        <v>-</v>
      </c>
      <c r="W149" s="168" t="str">
        <f t="shared" si="46"/>
        <v>-</v>
      </c>
      <c r="X149" s="168">
        <f t="shared" si="47"/>
        <v>21.55</v>
      </c>
      <c r="Y149" s="168" t="str">
        <f t="shared" si="48"/>
        <v>-</v>
      </c>
      <c r="AD149" s="608">
        <f t="shared" si="58"/>
        <v>44960.46597222222</v>
      </c>
      <c r="AE149" s="607">
        <f t="shared" si="59"/>
        <v>22.54</v>
      </c>
      <c r="AF149" s="196">
        <f t="shared" si="60"/>
        <v>11</v>
      </c>
      <c r="AG149" s="168" t="str">
        <f t="shared" si="54"/>
        <v>-</v>
      </c>
      <c r="AH149" s="168" t="str">
        <f t="shared" si="55"/>
        <v>-</v>
      </c>
      <c r="AI149" s="168">
        <f t="shared" si="56"/>
        <v>22.54</v>
      </c>
      <c r="AJ149" s="168" t="str">
        <f t="shared" si="57"/>
        <v>-</v>
      </c>
      <c r="AK149" s="198"/>
      <c r="AL149" s="837"/>
      <c r="AM149" s="790">
        <v>44960.466666666667</v>
      </c>
      <c r="AN149" s="789">
        <v>1</v>
      </c>
      <c r="AO149" s="789">
        <v>7</v>
      </c>
      <c r="AP149" s="789">
        <v>5</v>
      </c>
      <c r="AQ149" s="789">
        <v>326.01346000000001</v>
      </c>
      <c r="AR149" s="789">
        <v>179644</v>
      </c>
      <c r="AS149" s="789">
        <v>138848</v>
      </c>
      <c r="AT149" s="789">
        <v>22.55</v>
      </c>
      <c r="AV149" s="788">
        <v>44960.466666666667</v>
      </c>
      <c r="AW149" s="787">
        <v>1</v>
      </c>
      <c r="AX149" s="786">
        <v>7</v>
      </c>
      <c r="AY149" s="786">
        <v>5</v>
      </c>
      <c r="AZ149" s="863">
        <v>325.10000000000002</v>
      </c>
      <c r="BB149" s="793">
        <f t="shared" si="50"/>
        <v>75</v>
      </c>
      <c r="BC149" s="791">
        <f t="shared" si="51"/>
        <v>326.01346000000001</v>
      </c>
      <c r="BF149" s="819"/>
      <c r="BH149" s="793">
        <f t="shared" si="52"/>
        <v>75</v>
      </c>
      <c r="BI149" s="807">
        <f t="shared" si="53"/>
        <v>325.10000000000002</v>
      </c>
      <c r="BL149" s="807"/>
      <c r="BQ149" s="791"/>
      <c r="BR149" s="791"/>
      <c r="BS149" s="791"/>
      <c r="BT149" s="791"/>
      <c r="CA149" s="809"/>
      <c r="CB149" s="803"/>
      <c r="CC149" s="804"/>
      <c r="CD149" s="791"/>
      <c r="CE149" s="791"/>
    </row>
    <row r="150" spans="2:83" x14ac:dyDescent="0.25">
      <c r="B150" s="180"/>
      <c r="C150" s="766"/>
      <c r="D150" s="492"/>
      <c r="E150" s="492"/>
      <c r="F150" s="169"/>
      <c r="N150" s="517"/>
      <c r="O150" s="796">
        <v>44960</v>
      </c>
      <c r="P150" s="792">
        <v>0.49201388888888892</v>
      </c>
      <c r="Q150" s="794">
        <v>33.1</v>
      </c>
      <c r="R150" s="165" t="s">
        <v>21</v>
      </c>
      <c r="S150" s="794">
        <v>21.55</v>
      </c>
      <c r="T150" s="165" t="s">
        <v>56</v>
      </c>
      <c r="U150" s="196">
        <f t="shared" si="49"/>
        <v>11</v>
      </c>
      <c r="V150" s="168" t="str">
        <f t="shared" si="45"/>
        <v>-</v>
      </c>
      <c r="W150" s="168" t="str">
        <f t="shared" si="46"/>
        <v>-</v>
      </c>
      <c r="X150" s="168">
        <f t="shared" si="47"/>
        <v>21.55</v>
      </c>
      <c r="Y150" s="168" t="str">
        <f t="shared" si="48"/>
        <v>-</v>
      </c>
      <c r="AD150" s="608">
        <f t="shared" si="58"/>
        <v>44960.46597222222</v>
      </c>
      <c r="AE150" s="607">
        <f t="shared" si="59"/>
        <v>22.542999999999999</v>
      </c>
      <c r="AF150" s="196">
        <f t="shared" si="60"/>
        <v>11</v>
      </c>
      <c r="AG150" s="168" t="str">
        <f t="shared" si="54"/>
        <v>-</v>
      </c>
      <c r="AH150" s="168" t="str">
        <f t="shared" si="55"/>
        <v>-</v>
      </c>
      <c r="AI150" s="168">
        <f t="shared" si="56"/>
        <v>22.542999999999999</v>
      </c>
      <c r="AJ150" s="168" t="str">
        <f t="shared" si="57"/>
        <v>-</v>
      </c>
      <c r="AK150" s="198"/>
      <c r="AL150" s="837"/>
      <c r="AM150" s="790">
        <v>44960.467361111114</v>
      </c>
      <c r="AN150" s="789">
        <v>1</v>
      </c>
      <c r="AO150" s="789">
        <v>7</v>
      </c>
      <c r="AP150" s="789">
        <v>6</v>
      </c>
      <c r="AQ150" s="789">
        <v>325.699523</v>
      </c>
      <c r="AR150" s="789">
        <v>180908</v>
      </c>
      <c r="AS150" s="789">
        <v>137884</v>
      </c>
      <c r="AT150" s="789">
        <v>22.553000000000001</v>
      </c>
      <c r="AV150" s="788">
        <v>44960.467361111114</v>
      </c>
      <c r="AW150" s="787">
        <v>1</v>
      </c>
      <c r="AX150" s="786">
        <v>7</v>
      </c>
      <c r="AY150" s="786">
        <v>6</v>
      </c>
      <c r="AZ150" s="863">
        <v>325.39999999999998</v>
      </c>
      <c r="BB150" s="793">
        <f t="shared" si="50"/>
        <v>76</v>
      </c>
      <c r="BC150" s="791">
        <f t="shared" si="51"/>
        <v>325.699523</v>
      </c>
      <c r="BF150" s="819"/>
      <c r="BH150" s="793">
        <f t="shared" si="52"/>
        <v>76</v>
      </c>
      <c r="BI150" s="807">
        <f t="shared" si="53"/>
        <v>325.39999999999998</v>
      </c>
      <c r="BL150" s="807"/>
      <c r="BQ150" s="791"/>
      <c r="BR150" s="791"/>
      <c r="BS150" s="791"/>
      <c r="BT150" s="791"/>
      <c r="CA150" s="809"/>
      <c r="CB150" s="803"/>
      <c r="CC150" s="804"/>
      <c r="CD150" s="791"/>
      <c r="CE150" s="791"/>
    </row>
    <row r="151" spans="2:83" x14ac:dyDescent="0.25">
      <c r="B151" s="180"/>
      <c r="C151" s="766"/>
      <c r="O151" s="796">
        <v>44960</v>
      </c>
      <c r="P151" s="792">
        <v>0.4927083333333333</v>
      </c>
      <c r="Q151" s="794">
        <v>33</v>
      </c>
      <c r="R151" s="165" t="s">
        <v>21</v>
      </c>
      <c r="S151" s="794">
        <v>21.6</v>
      </c>
      <c r="T151" s="165" t="s">
        <v>56</v>
      </c>
      <c r="U151" s="196">
        <f t="shared" ref="U151:U214" si="61">IF(ISNUMBER(S151), HOUR(P151), "-")</f>
        <v>11</v>
      </c>
      <c r="V151" s="168" t="str">
        <f t="shared" ref="V151:V214" si="62">IF(U151=$Q$13, S151, "-")</f>
        <v>-</v>
      </c>
      <c r="W151" s="168" t="str">
        <f t="shared" ref="W151:W214" si="63">IF(U151=$R$13, S151, "-")</f>
        <v>-</v>
      </c>
      <c r="X151" s="168">
        <f t="shared" ref="X151:X214" si="64">IF(U151=$S$13, S151, "-")</f>
        <v>21.6</v>
      </c>
      <c r="Y151" s="168" t="str">
        <f t="shared" ref="Y151:Y214" si="65">IF(U151=$T$13, S151, "-")</f>
        <v>-</v>
      </c>
      <c r="AD151" s="608">
        <f t="shared" si="58"/>
        <v>44960.466666666667</v>
      </c>
      <c r="AE151" s="607">
        <f t="shared" si="59"/>
        <v>22.545999999999999</v>
      </c>
      <c r="AF151" s="196">
        <f t="shared" ref="AF151:AF214" si="66">IF(ISNUMBER(AE151), HOUR(AD151), "-")</f>
        <v>11</v>
      </c>
      <c r="AG151" s="168" t="str">
        <f t="shared" ref="AG151:AG214" si="67">IF(AF151=$Q$3, AE151, "-")</f>
        <v>-</v>
      </c>
      <c r="AH151" s="168" t="str">
        <f t="shared" ref="AH151:AH214" si="68">IF(AF151=$R$3, AE151, "-")</f>
        <v>-</v>
      </c>
      <c r="AI151" s="168">
        <f t="shared" ref="AI151:AI214" si="69">IF(AF151=$S$3, AE151, "-")</f>
        <v>22.545999999999999</v>
      </c>
      <c r="AJ151" s="168" t="str">
        <f t="shared" ref="AJ151:AJ214" si="70">IF(AF151=$T$3, AE151, "-")</f>
        <v>-</v>
      </c>
      <c r="AM151" s="790">
        <v>44960.468055555553</v>
      </c>
      <c r="AN151" s="789">
        <v>1</v>
      </c>
      <c r="AO151" s="789">
        <v>7</v>
      </c>
      <c r="AP151" s="789">
        <v>7</v>
      </c>
      <c r="AQ151" s="789">
        <v>325.34045600000002</v>
      </c>
      <c r="AR151" s="789">
        <v>179632</v>
      </c>
      <c r="AS151" s="789">
        <v>138837</v>
      </c>
      <c r="AT151" s="789">
        <v>22.556000000000001</v>
      </c>
      <c r="AV151" s="788">
        <v>44960.468055555553</v>
      </c>
      <c r="AW151" s="787">
        <v>1</v>
      </c>
      <c r="AX151" s="786">
        <v>7</v>
      </c>
      <c r="AY151" s="786">
        <v>7</v>
      </c>
      <c r="AZ151" s="863">
        <v>325.10000000000002</v>
      </c>
      <c r="BB151" s="793">
        <f t="shared" si="50"/>
        <v>77</v>
      </c>
      <c r="BC151" s="791">
        <f t="shared" si="51"/>
        <v>325.34045600000002</v>
      </c>
      <c r="BF151" s="819"/>
      <c r="BH151" s="793">
        <f t="shared" si="52"/>
        <v>77</v>
      </c>
      <c r="BI151" s="807">
        <f t="shared" si="53"/>
        <v>325.10000000000002</v>
      </c>
      <c r="BL151" s="807"/>
      <c r="BQ151" s="791"/>
      <c r="BR151" s="791"/>
      <c r="BS151" s="791"/>
      <c r="BT151" s="791"/>
      <c r="CA151" s="809"/>
      <c r="CB151" s="803"/>
      <c r="CC151" s="804"/>
      <c r="CD151" s="791"/>
      <c r="CE151" s="791"/>
    </row>
    <row r="152" spans="2:83" x14ac:dyDescent="0.25">
      <c r="B152" s="180"/>
      <c r="C152" s="766"/>
      <c r="O152" s="796">
        <v>44960</v>
      </c>
      <c r="P152" s="792">
        <v>0.4934027777777778</v>
      </c>
      <c r="Q152" s="794">
        <v>33.200000000000003</v>
      </c>
      <c r="R152" s="165" t="s">
        <v>21</v>
      </c>
      <c r="S152" s="794">
        <v>21.6</v>
      </c>
      <c r="T152" s="165" t="s">
        <v>56</v>
      </c>
      <c r="U152" s="196">
        <f t="shared" si="61"/>
        <v>11</v>
      </c>
      <c r="V152" s="168" t="str">
        <f t="shared" si="62"/>
        <v>-</v>
      </c>
      <c r="W152" s="168" t="str">
        <f t="shared" si="63"/>
        <v>-</v>
      </c>
      <c r="X152" s="168">
        <f t="shared" si="64"/>
        <v>21.6</v>
      </c>
      <c r="Y152" s="168" t="str">
        <f t="shared" si="65"/>
        <v>-</v>
      </c>
      <c r="AD152" s="608">
        <f t="shared" si="58"/>
        <v>44960.466666666667</v>
      </c>
      <c r="AE152" s="607">
        <f t="shared" si="59"/>
        <v>22.55</v>
      </c>
      <c r="AF152" s="196">
        <f t="shared" si="66"/>
        <v>11</v>
      </c>
      <c r="AG152" s="168" t="str">
        <f t="shared" si="67"/>
        <v>-</v>
      </c>
      <c r="AH152" s="168" t="str">
        <f t="shared" si="68"/>
        <v>-</v>
      </c>
      <c r="AI152" s="168">
        <f t="shared" si="69"/>
        <v>22.55</v>
      </c>
      <c r="AJ152" s="168" t="str">
        <f t="shared" si="70"/>
        <v>-</v>
      </c>
      <c r="AM152" s="790">
        <v>44960.468055555553</v>
      </c>
      <c r="AN152" s="789">
        <v>1</v>
      </c>
      <c r="AO152" s="789">
        <v>7</v>
      </c>
      <c r="AP152" s="789">
        <v>8</v>
      </c>
      <c r="AQ152" s="789">
        <v>325.35657099999997</v>
      </c>
      <c r="AR152" s="789">
        <v>180901</v>
      </c>
      <c r="AS152" s="789">
        <v>137879</v>
      </c>
      <c r="AT152" s="789">
        <v>22.556000000000001</v>
      </c>
      <c r="AV152" s="788">
        <v>44960.468055555553</v>
      </c>
      <c r="AW152" s="787">
        <v>1</v>
      </c>
      <c r="AX152" s="786">
        <v>7</v>
      </c>
      <c r="AY152" s="786">
        <v>8</v>
      </c>
      <c r="AZ152" s="863">
        <v>325.10000000000002</v>
      </c>
      <c r="BB152" s="793">
        <f t="shared" si="50"/>
        <v>78</v>
      </c>
      <c r="BC152" s="791">
        <f t="shared" si="51"/>
        <v>325.35657099999997</v>
      </c>
      <c r="BF152" s="819"/>
      <c r="BH152" s="793">
        <f t="shared" si="52"/>
        <v>78</v>
      </c>
      <c r="BI152" s="807">
        <f t="shared" si="53"/>
        <v>325.10000000000002</v>
      </c>
      <c r="BL152" s="807"/>
      <c r="BQ152" s="791"/>
      <c r="BR152" s="791"/>
      <c r="BS152" s="791"/>
      <c r="BT152" s="791"/>
      <c r="CA152" s="809"/>
      <c r="CB152" s="803"/>
      <c r="CC152" s="804"/>
      <c r="CD152" s="791"/>
      <c r="CE152" s="791"/>
    </row>
    <row r="153" spans="2:83" x14ac:dyDescent="0.25">
      <c r="B153" s="180"/>
      <c r="C153" s="766"/>
      <c r="O153" s="796">
        <v>44960</v>
      </c>
      <c r="P153" s="792">
        <v>0.49409722222222219</v>
      </c>
      <c r="Q153" s="794">
        <v>33.4</v>
      </c>
      <c r="R153" s="165" t="s">
        <v>21</v>
      </c>
      <c r="S153" s="794">
        <v>21.6</v>
      </c>
      <c r="T153" s="165" t="s">
        <v>56</v>
      </c>
      <c r="U153" s="196">
        <f t="shared" si="61"/>
        <v>11</v>
      </c>
      <c r="V153" s="168" t="str">
        <f t="shared" si="62"/>
        <v>-</v>
      </c>
      <c r="W153" s="168" t="str">
        <f t="shared" si="63"/>
        <v>-</v>
      </c>
      <c r="X153" s="168">
        <f t="shared" si="64"/>
        <v>21.6</v>
      </c>
      <c r="Y153" s="168" t="str">
        <f t="shared" si="65"/>
        <v>-</v>
      </c>
      <c r="AD153" s="608">
        <f t="shared" si="58"/>
        <v>44960.467361111114</v>
      </c>
      <c r="AE153" s="607">
        <f t="shared" si="59"/>
        <v>22.553000000000001</v>
      </c>
      <c r="AF153" s="196">
        <f t="shared" si="66"/>
        <v>11</v>
      </c>
      <c r="AG153" s="168" t="str">
        <f t="shared" si="67"/>
        <v>-</v>
      </c>
      <c r="AH153" s="168" t="str">
        <f t="shared" si="68"/>
        <v>-</v>
      </c>
      <c r="AI153" s="168">
        <f t="shared" si="69"/>
        <v>22.553000000000001</v>
      </c>
      <c r="AJ153" s="168" t="str">
        <f t="shared" si="70"/>
        <v>-</v>
      </c>
      <c r="AM153" s="790">
        <v>44960.46875</v>
      </c>
      <c r="AN153" s="789">
        <v>1</v>
      </c>
      <c r="AO153" s="789">
        <v>8</v>
      </c>
      <c r="AP153" s="789" t="s">
        <v>469</v>
      </c>
      <c r="AQ153" s="789">
        <v>355.64061800000002</v>
      </c>
      <c r="AR153" s="789">
        <v>179428</v>
      </c>
      <c r="AS153" s="789">
        <v>138846</v>
      </c>
      <c r="AT153" s="789">
        <v>22.562999999999999</v>
      </c>
      <c r="AV153" s="788">
        <v>44960.46875</v>
      </c>
      <c r="AW153" s="787">
        <v>1</v>
      </c>
      <c r="AX153" s="786">
        <v>8</v>
      </c>
      <c r="AY153" s="786" t="s">
        <v>469</v>
      </c>
      <c r="AZ153" s="863">
        <v>378.6</v>
      </c>
      <c r="BB153" s="793" t="str">
        <f t="shared" si="50"/>
        <v>--</v>
      </c>
      <c r="BC153" s="791">
        <f t="shared" si="51"/>
        <v>355.64061800000002</v>
      </c>
      <c r="BF153" s="819"/>
      <c r="BH153" s="793" t="str">
        <f t="shared" si="52"/>
        <v>--</v>
      </c>
      <c r="BI153" s="807">
        <f t="shared" si="53"/>
        <v>378.6</v>
      </c>
      <c r="BL153" s="807"/>
      <c r="BQ153" s="791"/>
      <c r="BR153" s="791"/>
      <c r="BS153" s="791"/>
      <c r="BT153" s="791"/>
      <c r="CA153" s="809"/>
      <c r="CB153" s="803"/>
      <c r="CC153" s="804"/>
      <c r="CD153" s="791"/>
      <c r="CE153" s="791"/>
    </row>
    <row r="154" spans="2:83" x14ac:dyDescent="0.25">
      <c r="B154" s="180"/>
      <c r="C154" s="766"/>
      <c r="O154" s="796">
        <v>44960</v>
      </c>
      <c r="P154" s="792">
        <v>0.49479166666666669</v>
      </c>
      <c r="Q154" s="794">
        <v>33.5</v>
      </c>
      <c r="R154" s="165" t="s">
        <v>21</v>
      </c>
      <c r="S154" s="794">
        <v>21.6</v>
      </c>
      <c r="T154" s="165" t="s">
        <v>56</v>
      </c>
      <c r="U154" s="196">
        <f t="shared" si="61"/>
        <v>11</v>
      </c>
      <c r="V154" s="168" t="str">
        <f t="shared" si="62"/>
        <v>-</v>
      </c>
      <c r="W154" s="168" t="str">
        <f t="shared" si="63"/>
        <v>-</v>
      </c>
      <c r="X154" s="168">
        <f t="shared" si="64"/>
        <v>21.6</v>
      </c>
      <c r="Y154" s="168" t="str">
        <f t="shared" si="65"/>
        <v>-</v>
      </c>
      <c r="AD154" s="608">
        <f t="shared" si="58"/>
        <v>44960.468055555553</v>
      </c>
      <c r="AE154" s="607">
        <f t="shared" si="59"/>
        <v>22.556000000000001</v>
      </c>
      <c r="AF154" s="196">
        <f t="shared" si="66"/>
        <v>11</v>
      </c>
      <c r="AG154" s="168" t="str">
        <f t="shared" si="67"/>
        <v>-</v>
      </c>
      <c r="AH154" s="168" t="str">
        <f t="shared" si="68"/>
        <v>-</v>
      </c>
      <c r="AI154" s="168">
        <f t="shared" si="69"/>
        <v>22.556000000000001</v>
      </c>
      <c r="AJ154" s="168" t="str">
        <f t="shared" si="70"/>
        <v>-</v>
      </c>
      <c r="AM154" s="790">
        <v>44960.46875</v>
      </c>
      <c r="AN154" s="789">
        <v>1</v>
      </c>
      <c r="AO154" s="789">
        <v>8</v>
      </c>
      <c r="AP154" s="789" t="s">
        <v>469</v>
      </c>
      <c r="AQ154" s="789">
        <v>376.80009999999999</v>
      </c>
      <c r="AR154" s="789">
        <v>180894</v>
      </c>
      <c r="AS154" s="789">
        <v>137735</v>
      </c>
      <c r="AT154" s="789">
        <v>22.565000000000001</v>
      </c>
      <c r="AV154" s="788">
        <v>44960.46875</v>
      </c>
      <c r="AW154" s="787">
        <v>1</v>
      </c>
      <c r="AX154" s="786">
        <v>8</v>
      </c>
      <c r="AY154" s="786" t="s">
        <v>469</v>
      </c>
      <c r="AZ154" s="863">
        <v>371.9</v>
      </c>
      <c r="BB154" s="793" t="str">
        <f t="shared" si="50"/>
        <v>--</v>
      </c>
      <c r="BC154" s="791">
        <f t="shared" si="51"/>
        <v>376.80009999999999</v>
      </c>
      <c r="BF154" s="819"/>
      <c r="BH154" s="793" t="str">
        <f t="shared" si="52"/>
        <v>--</v>
      </c>
      <c r="BI154" s="807">
        <f t="shared" si="53"/>
        <v>371.9</v>
      </c>
      <c r="BL154" s="807"/>
      <c r="BQ154" s="791"/>
      <c r="BR154" s="791"/>
      <c r="BS154" s="791"/>
      <c r="BT154" s="791"/>
      <c r="CA154" s="809"/>
      <c r="CB154" s="803"/>
      <c r="CC154" s="804"/>
      <c r="CD154" s="791"/>
      <c r="CE154" s="791"/>
    </row>
    <row r="155" spans="2:83" x14ac:dyDescent="0.25">
      <c r="B155" s="180"/>
      <c r="C155" s="766"/>
      <c r="O155" s="796">
        <v>44960</v>
      </c>
      <c r="P155" s="792">
        <v>0.49548611111111113</v>
      </c>
      <c r="Q155" s="794">
        <v>33.5</v>
      </c>
      <c r="R155" s="165" t="s">
        <v>21</v>
      </c>
      <c r="S155" s="794">
        <v>21.6</v>
      </c>
      <c r="T155" s="165" t="s">
        <v>56</v>
      </c>
      <c r="U155" s="196">
        <f t="shared" si="61"/>
        <v>11</v>
      </c>
      <c r="V155" s="168" t="str">
        <f t="shared" si="62"/>
        <v>-</v>
      </c>
      <c r="W155" s="168" t="str">
        <f t="shared" si="63"/>
        <v>-</v>
      </c>
      <c r="X155" s="168">
        <f t="shared" si="64"/>
        <v>21.6</v>
      </c>
      <c r="Y155" s="168" t="str">
        <f t="shared" si="65"/>
        <v>-</v>
      </c>
      <c r="AD155" s="608">
        <f t="shared" si="58"/>
        <v>44960.468055555553</v>
      </c>
      <c r="AE155" s="607">
        <f t="shared" si="59"/>
        <v>22.556000000000001</v>
      </c>
      <c r="AF155" s="196">
        <f t="shared" si="66"/>
        <v>11</v>
      </c>
      <c r="AG155" s="168" t="str">
        <f t="shared" si="67"/>
        <v>-</v>
      </c>
      <c r="AH155" s="168" t="str">
        <f t="shared" si="68"/>
        <v>-</v>
      </c>
      <c r="AI155" s="168">
        <f t="shared" si="69"/>
        <v>22.556000000000001</v>
      </c>
      <c r="AJ155" s="168" t="str">
        <f t="shared" si="70"/>
        <v>-</v>
      </c>
      <c r="AM155" s="790">
        <v>44960.469444444447</v>
      </c>
      <c r="AN155" s="789">
        <v>1</v>
      </c>
      <c r="AO155" s="789">
        <v>8</v>
      </c>
      <c r="AP155" s="789" t="s">
        <v>469</v>
      </c>
      <c r="AQ155" s="789">
        <v>371.79394300000001</v>
      </c>
      <c r="AR155" s="789">
        <v>179462</v>
      </c>
      <c r="AS155" s="789">
        <v>138843</v>
      </c>
      <c r="AT155" s="789">
        <v>22.568000000000001</v>
      </c>
      <c r="AV155" s="788">
        <v>44960.469444444447</v>
      </c>
      <c r="AW155" s="787">
        <v>1</v>
      </c>
      <c r="AX155" s="786">
        <v>8</v>
      </c>
      <c r="AY155" s="786" t="s">
        <v>469</v>
      </c>
      <c r="AZ155" s="863">
        <v>371.6</v>
      </c>
      <c r="BB155" s="793" t="str">
        <f t="shared" si="50"/>
        <v>--</v>
      </c>
      <c r="BC155" s="791">
        <f t="shared" si="51"/>
        <v>371.79394300000001</v>
      </c>
      <c r="BF155" s="819"/>
      <c r="BH155" s="793" t="str">
        <f t="shared" si="52"/>
        <v>--</v>
      </c>
      <c r="BI155" s="807">
        <f t="shared" si="53"/>
        <v>371.6</v>
      </c>
      <c r="BL155" s="807"/>
      <c r="BQ155" s="791"/>
      <c r="BR155" s="791"/>
      <c r="BS155" s="791"/>
      <c r="BT155" s="791"/>
      <c r="CA155" s="809"/>
      <c r="CB155" s="803"/>
      <c r="CC155" s="804"/>
      <c r="CD155" s="791"/>
      <c r="CE155" s="791"/>
    </row>
    <row r="156" spans="2:83" x14ac:dyDescent="0.25">
      <c r="B156" s="180"/>
      <c r="C156" s="766"/>
      <c r="O156" s="796">
        <v>44960</v>
      </c>
      <c r="P156" s="792">
        <v>0.49618055555555557</v>
      </c>
      <c r="Q156" s="794">
        <v>33.4</v>
      </c>
      <c r="R156" s="165" t="s">
        <v>21</v>
      </c>
      <c r="S156" s="794">
        <v>21.65</v>
      </c>
      <c r="T156" s="165" t="s">
        <v>56</v>
      </c>
      <c r="U156" s="196">
        <f t="shared" si="61"/>
        <v>11</v>
      </c>
      <c r="V156" s="168" t="str">
        <f t="shared" si="62"/>
        <v>-</v>
      </c>
      <c r="W156" s="168" t="str">
        <f t="shared" si="63"/>
        <v>-</v>
      </c>
      <c r="X156" s="168">
        <f t="shared" si="64"/>
        <v>21.65</v>
      </c>
      <c r="Y156" s="168" t="str">
        <f t="shared" si="65"/>
        <v>-</v>
      </c>
      <c r="AD156" s="608">
        <f t="shared" si="58"/>
        <v>44960.46875</v>
      </c>
      <c r="AE156" s="607">
        <f t="shared" si="59"/>
        <v>22.562999999999999</v>
      </c>
      <c r="AF156" s="196">
        <f t="shared" si="66"/>
        <v>11</v>
      </c>
      <c r="AG156" s="168" t="str">
        <f t="shared" si="67"/>
        <v>-</v>
      </c>
      <c r="AH156" s="168" t="str">
        <f t="shared" si="68"/>
        <v>-</v>
      </c>
      <c r="AI156" s="168">
        <f t="shared" si="69"/>
        <v>22.562999999999999</v>
      </c>
      <c r="AJ156" s="168" t="str">
        <f t="shared" si="70"/>
        <v>-</v>
      </c>
      <c r="AM156" s="790">
        <v>44960.470138888886</v>
      </c>
      <c r="AN156" s="789">
        <v>1</v>
      </c>
      <c r="AO156" s="789">
        <v>8</v>
      </c>
      <c r="AP156" s="789" t="s">
        <v>469</v>
      </c>
      <c r="AQ156" s="789">
        <v>370.50942199999997</v>
      </c>
      <c r="AR156" s="789">
        <v>180907</v>
      </c>
      <c r="AS156" s="789">
        <v>137753</v>
      </c>
      <c r="AT156" s="789">
        <v>22.567</v>
      </c>
      <c r="AV156" s="788">
        <v>44960.470138888886</v>
      </c>
      <c r="AW156" s="787">
        <v>1</v>
      </c>
      <c r="AX156" s="786">
        <v>8</v>
      </c>
      <c r="AY156" s="786" t="s">
        <v>469</v>
      </c>
      <c r="AZ156" s="863">
        <v>369.4</v>
      </c>
      <c r="BB156" s="793" t="str">
        <f t="shared" si="50"/>
        <v>--</v>
      </c>
      <c r="BC156" s="791">
        <f t="shared" si="51"/>
        <v>370.50942199999997</v>
      </c>
      <c r="BF156" s="819"/>
      <c r="BH156" s="793" t="str">
        <f t="shared" si="52"/>
        <v>--</v>
      </c>
      <c r="BI156" s="807">
        <f t="shared" si="53"/>
        <v>369.4</v>
      </c>
      <c r="BL156" s="807"/>
      <c r="BQ156" s="791"/>
      <c r="BR156" s="791"/>
      <c r="BS156" s="791"/>
      <c r="BT156" s="791"/>
      <c r="CA156" s="809"/>
      <c r="CB156" s="803"/>
      <c r="CC156" s="804"/>
      <c r="CD156" s="791"/>
      <c r="CE156" s="791"/>
    </row>
    <row r="157" spans="2:83" x14ac:dyDescent="0.25">
      <c r="B157" s="180"/>
      <c r="C157" s="766"/>
      <c r="O157" s="796">
        <v>44960</v>
      </c>
      <c r="P157" s="792">
        <v>0.49687500000000001</v>
      </c>
      <c r="Q157" s="794">
        <v>33.5</v>
      </c>
      <c r="R157" s="165" t="s">
        <v>21</v>
      </c>
      <c r="S157" s="794">
        <v>21.65</v>
      </c>
      <c r="T157" s="165" t="s">
        <v>56</v>
      </c>
      <c r="U157" s="196">
        <f t="shared" si="61"/>
        <v>11</v>
      </c>
      <c r="V157" s="168" t="str">
        <f t="shared" si="62"/>
        <v>-</v>
      </c>
      <c r="W157" s="168" t="str">
        <f t="shared" si="63"/>
        <v>-</v>
      </c>
      <c r="X157" s="168">
        <f t="shared" si="64"/>
        <v>21.65</v>
      </c>
      <c r="Y157" s="168" t="str">
        <f t="shared" si="65"/>
        <v>-</v>
      </c>
      <c r="AD157" s="608">
        <f t="shared" si="58"/>
        <v>44960.46875</v>
      </c>
      <c r="AE157" s="607">
        <f t="shared" si="59"/>
        <v>22.565000000000001</v>
      </c>
      <c r="AF157" s="196">
        <f t="shared" si="66"/>
        <v>11</v>
      </c>
      <c r="AG157" s="168" t="str">
        <f t="shared" si="67"/>
        <v>-</v>
      </c>
      <c r="AH157" s="168" t="str">
        <f t="shared" si="68"/>
        <v>-</v>
      </c>
      <c r="AI157" s="168">
        <f t="shared" si="69"/>
        <v>22.565000000000001</v>
      </c>
      <c r="AJ157" s="168" t="str">
        <f t="shared" si="70"/>
        <v>-</v>
      </c>
      <c r="AM157" s="790">
        <v>44960.470138888886</v>
      </c>
      <c r="AN157" s="789">
        <v>1</v>
      </c>
      <c r="AO157" s="789">
        <v>8</v>
      </c>
      <c r="AP157" s="789" t="s">
        <v>469</v>
      </c>
      <c r="AQ157" s="789">
        <v>369.16355800000002</v>
      </c>
      <c r="AR157" s="789">
        <v>179486</v>
      </c>
      <c r="AS157" s="789">
        <v>138854</v>
      </c>
      <c r="AT157" s="789">
        <v>22.571999999999999</v>
      </c>
      <c r="AV157" s="788">
        <v>44960.470138888886</v>
      </c>
      <c r="AW157" s="787">
        <v>1</v>
      </c>
      <c r="AX157" s="786">
        <v>8</v>
      </c>
      <c r="AY157" s="786" t="s">
        <v>469</v>
      </c>
      <c r="AZ157" s="863">
        <v>369.7</v>
      </c>
      <c r="BB157" s="793" t="str">
        <f t="shared" si="50"/>
        <v>--</v>
      </c>
      <c r="BC157" s="791">
        <f t="shared" si="51"/>
        <v>369.16355800000002</v>
      </c>
      <c r="BF157" s="819"/>
      <c r="BH157" s="793" t="str">
        <f t="shared" si="52"/>
        <v>--</v>
      </c>
      <c r="BI157" s="807">
        <f t="shared" si="53"/>
        <v>369.7</v>
      </c>
      <c r="BL157" s="807"/>
      <c r="BQ157" s="791"/>
      <c r="BR157" s="791"/>
      <c r="BS157" s="791"/>
      <c r="BT157" s="791"/>
      <c r="CA157" s="809"/>
      <c r="CB157" s="803"/>
      <c r="CC157" s="804"/>
      <c r="CD157" s="791"/>
      <c r="CE157" s="791"/>
    </row>
    <row r="158" spans="2:83" x14ac:dyDescent="0.25">
      <c r="B158" s="180"/>
      <c r="C158" s="766"/>
      <c r="O158" s="796">
        <v>44960</v>
      </c>
      <c r="P158" s="792">
        <v>0.49756944444444445</v>
      </c>
      <c r="Q158" s="794">
        <v>33.299999999999997</v>
      </c>
      <c r="R158" s="165" t="s">
        <v>21</v>
      </c>
      <c r="S158" s="794">
        <v>21.65</v>
      </c>
      <c r="T158" s="165" t="s">
        <v>56</v>
      </c>
      <c r="U158" s="196">
        <f t="shared" si="61"/>
        <v>11</v>
      </c>
      <c r="V158" s="168" t="str">
        <f t="shared" si="62"/>
        <v>-</v>
      </c>
      <c r="W158" s="168" t="str">
        <f t="shared" si="63"/>
        <v>-</v>
      </c>
      <c r="X158" s="168">
        <f t="shared" si="64"/>
        <v>21.65</v>
      </c>
      <c r="Y158" s="168" t="str">
        <f t="shared" si="65"/>
        <v>-</v>
      </c>
      <c r="AD158" s="608">
        <f t="shared" si="58"/>
        <v>44960.469444444447</v>
      </c>
      <c r="AE158" s="607">
        <f t="shared" si="59"/>
        <v>22.568000000000001</v>
      </c>
      <c r="AF158" s="196">
        <f t="shared" si="66"/>
        <v>11</v>
      </c>
      <c r="AG158" s="168" t="str">
        <f t="shared" si="67"/>
        <v>-</v>
      </c>
      <c r="AH158" s="168" t="str">
        <f t="shared" si="68"/>
        <v>-</v>
      </c>
      <c r="AI158" s="168">
        <f t="shared" si="69"/>
        <v>22.568000000000001</v>
      </c>
      <c r="AJ158" s="168" t="str">
        <f t="shared" si="70"/>
        <v>-</v>
      </c>
      <c r="AM158" s="790">
        <v>44960.470833333333</v>
      </c>
      <c r="AN158" s="789">
        <v>1</v>
      </c>
      <c r="AO158" s="789">
        <v>8</v>
      </c>
      <c r="AP158" s="789" t="s">
        <v>469</v>
      </c>
      <c r="AQ158" s="789">
        <v>368.46841599999999</v>
      </c>
      <c r="AR158" s="789">
        <v>180914</v>
      </c>
      <c r="AS158" s="789">
        <v>137763</v>
      </c>
      <c r="AT158" s="789">
        <v>22.574999999999999</v>
      </c>
      <c r="AV158" s="788">
        <v>44960.470833333333</v>
      </c>
      <c r="AW158" s="787">
        <v>1</v>
      </c>
      <c r="AX158" s="786">
        <v>8</v>
      </c>
      <c r="AY158" s="786" t="s">
        <v>469</v>
      </c>
      <c r="AZ158" s="863">
        <v>368.7</v>
      </c>
      <c r="BB158" s="793" t="str">
        <f t="shared" si="50"/>
        <v>--</v>
      </c>
      <c r="BC158" s="791">
        <f t="shared" si="51"/>
        <v>368.46841599999999</v>
      </c>
      <c r="BF158" s="819"/>
      <c r="BH158" s="793" t="str">
        <f t="shared" si="52"/>
        <v>--</v>
      </c>
      <c r="BI158" s="807">
        <f t="shared" si="53"/>
        <v>368.7</v>
      </c>
      <c r="BL158" s="807"/>
      <c r="BQ158" s="791"/>
      <c r="BR158" s="791"/>
      <c r="BS158" s="791"/>
      <c r="BT158" s="791"/>
      <c r="CA158" s="809"/>
      <c r="CB158" s="803"/>
      <c r="CC158" s="804"/>
      <c r="CD158" s="791"/>
      <c r="CE158" s="791"/>
    </row>
    <row r="159" spans="2:83" x14ac:dyDescent="0.25">
      <c r="B159" s="180"/>
      <c r="C159" s="766"/>
      <c r="O159" s="796">
        <v>44960</v>
      </c>
      <c r="P159" s="792">
        <v>0.4982638888888889</v>
      </c>
      <c r="Q159" s="794">
        <v>33.4</v>
      </c>
      <c r="R159" s="165" t="s">
        <v>21</v>
      </c>
      <c r="S159" s="794">
        <v>21.65</v>
      </c>
      <c r="T159" s="165" t="s">
        <v>56</v>
      </c>
      <c r="U159" s="196">
        <f t="shared" si="61"/>
        <v>11</v>
      </c>
      <c r="V159" s="168" t="str">
        <f t="shared" si="62"/>
        <v>-</v>
      </c>
      <c r="W159" s="168" t="str">
        <f t="shared" si="63"/>
        <v>-</v>
      </c>
      <c r="X159" s="168">
        <f t="shared" si="64"/>
        <v>21.65</v>
      </c>
      <c r="Y159" s="168" t="str">
        <f t="shared" si="65"/>
        <v>-</v>
      </c>
      <c r="AD159" s="608">
        <f t="shared" si="58"/>
        <v>44960.470138888886</v>
      </c>
      <c r="AE159" s="607">
        <f t="shared" si="59"/>
        <v>22.567</v>
      </c>
      <c r="AF159" s="196">
        <f t="shared" si="66"/>
        <v>11</v>
      </c>
      <c r="AG159" s="168" t="str">
        <f t="shared" si="67"/>
        <v>-</v>
      </c>
      <c r="AH159" s="168" t="str">
        <f t="shared" si="68"/>
        <v>-</v>
      </c>
      <c r="AI159" s="168">
        <f t="shared" si="69"/>
        <v>22.567</v>
      </c>
      <c r="AJ159" s="168" t="str">
        <f t="shared" si="70"/>
        <v>-</v>
      </c>
      <c r="AM159" s="790">
        <v>44960.470833333333</v>
      </c>
      <c r="AN159" s="789">
        <v>1</v>
      </c>
      <c r="AO159" s="789">
        <v>8</v>
      </c>
      <c r="AP159" s="789" t="s">
        <v>469</v>
      </c>
      <c r="AQ159" s="789">
        <v>368.00173899999999</v>
      </c>
      <c r="AR159" s="789">
        <v>179489</v>
      </c>
      <c r="AS159" s="789">
        <v>138854</v>
      </c>
      <c r="AT159" s="789">
        <v>22.579000000000001</v>
      </c>
      <c r="AV159" s="788">
        <v>44960.470833333333</v>
      </c>
      <c r="AW159" s="787">
        <v>1</v>
      </c>
      <c r="AX159" s="786">
        <v>8</v>
      </c>
      <c r="AY159" s="786" t="s">
        <v>469</v>
      </c>
      <c r="AZ159" s="863">
        <v>367.5</v>
      </c>
      <c r="BB159" s="793" t="str">
        <f t="shared" si="50"/>
        <v>--</v>
      </c>
      <c r="BC159" s="791">
        <f t="shared" si="51"/>
        <v>368.00173899999999</v>
      </c>
      <c r="BF159" s="819"/>
      <c r="BH159" s="793" t="str">
        <f t="shared" si="52"/>
        <v>--</v>
      </c>
      <c r="BI159" s="807">
        <f t="shared" si="53"/>
        <v>367.5</v>
      </c>
      <c r="BL159" s="807"/>
      <c r="BQ159" s="791"/>
      <c r="BR159" s="791"/>
      <c r="BS159" s="791"/>
      <c r="BT159" s="791"/>
      <c r="CA159" s="809"/>
      <c r="CB159" s="803"/>
      <c r="CC159" s="804"/>
      <c r="CD159" s="791"/>
      <c r="CE159" s="791"/>
    </row>
    <row r="160" spans="2:83" x14ac:dyDescent="0.25">
      <c r="B160" s="180"/>
      <c r="C160" s="766"/>
      <c r="O160" s="796">
        <v>44960</v>
      </c>
      <c r="P160" s="792">
        <v>0.49895833333333334</v>
      </c>
      <c r="Q160" s="794">
        <v>33.4</v>
      </c>
      <c r="R160" s="165" t="s">
        <v>21</v>
      </c>
      <c r="S160" s="794">
        <v>21.65</v>
      </c>
      <c r="T160" s="165" t="s">
        <v>56</v>
      </c>
      <c r="U160" s="196">
        <f t="shared" si="61"/>
        <v>11</v>
      </c>
      <c r="V160" s="168" t="str">
        <f t="shared" si="62"/>
        <v>-</v>
      </c>
      <c r="W160" s="168" t="str">
        <f t="shared" si="63"/>
        <v>-</v>
      </c>
      <c r="X160" s="168">
        <f t="shared" si="64"/>
        <v>21.65</v>
      </c>
      <c r="Y160" s="168" t="str">
        <f t="shared" si="65"/>
        <v>-</v>
      </c>
      <c r="AD160" s="608">
        <f t="shared" si="58"/>
        <v>44960.470138888886</v>
      </c>
      <c r="AE160" s="607">
        <f t="shared" si="59"/>
        <v>22.571999999999999</v>
      </c>
      <c r="AF160" s="196">
        <f t="shared" si="66"/>
        <v>11</v>
      </c>
      <c r="AG160" s="168" t="str">
        <f t="shared" si="67"/>
        <v>-</v>
      </c>
      <c r="AH160" s="168" t="str">
        <f t="shared" si="68"/>
        <v>-</v>
      </c>
      <c r="AI160" s="168">
        <f t="shared" si="69"/>
        <v>22.571999999999999</v>
      </c>
      <c r="AJ160" s="168" t="str">
        <f t="shared" si="70"/>
        <v>-</v>
      </c>
      <c r="AM160" s="790">
        <v>44960.47152777778</v>
      </c>
      <c r="AN160" s="789">
        <v>1</v>
      </c>
      <c r="AO160" s="789">
        <v>8</v>
      </c>
      <c r="AP160" s="789" t="s">
        <v>469</v>
      </c>
      <c r="AQ160" s="789">
        <v>368.02725199999998</v>
      </c>
      <c r="AR160" s="789">
        <v>180903</v>
      </c>
      <c r="AS160" s="789">
        <v>137755</v>
      </c>
      <c r="AT160" s="789">
        <v>22.581</v>
      </c>
      <c r="AV160" s="788">
        <v>44960.47152777778</v>
      </c>
      <c r="AW160" s="787">
        <v>1</v>
      </c>
      <c r="AX160" s="786">
        <v>8</v>
      </c>
      <c r="AY160" s="786" t="s">
        <v>469</v>
      </c>
      <c r="AZ160" s="863">
        <v>367.4</v>
      </c>
      <c r="BB160" s="793" t="str">
        <f t="shared" si="50"/>
        <v>--</v>
      </c>
      <c r="BC160" s="791">
        <f t="shared" si="51"/>
        <v>368.02725199999998</v>
      </c>
      <c r="BF160" s="819"/>
      <c r="BH160" s="793" t="str">
        <f t="shared" si="52"/>
        <v>--</v>
      </c>
      <c r="BI160" s="807">
        <f t="shared" si="53"/>
        <v>367.4</v>
      </c>
      <c r="BL160" s="807"/>
      <c r="BQ160" s="791"/>
      <c r="BR160" s="791"/>
      <c r="BS160" s="791"/>
      <c r="BT160" s="791"/>
      <c r="CA160" s="809"/>
      <c r="CB160" s="803"/>
      <c r="CC160" s="804"/>
      <c r="CD160" s="791"/>
      <c r="CE160" s="791"/>
    </row>
    <row r="161" spans="2:83" x14ac:dyDescent="0.25">
      <c r="B161" s="180"/>
      <c r="C161" s="766"/>
      <c r="O161" s="796">
        <v>44960</v>
      </c>
      <c r="P161" s="792">
        <v>0.49965277777777778</v>
      </c>
      <c r="Q161" s="794">
        <v>33.299999999999997</v>
      </c>
      <c r="R161" s="165" t="s">
        <v>21</v>
      </c>
      <c r="S161" s="794">
        <v>21.65</v>
      </c>
      <c r="T161" s="165" t="s">
        <v>56</v>
      </c>
      <c r="U161" s="196">
        <f t="shared" si="61"/>
        <v>11</v>
      </c>
      <c r="V161" s="168" t="str">
        <f t="shared" si="62"/>
        <v>-</v>
      </c>
      <c r="W161" s="168" t="str">
        <f t="shared" si="63"/>
        <v>-</v>
      </c>
      <c r="X161" s="168">
        <f t="shared" si="64"/>
        <v>21.65</v>
      </c>
      <c r="Y161" s="168" t="str">
        <f t="shared" si="65"/>
        <v>-</v>
      </c>
      <c r="AD161" s="608">
        <f t="shared" si="58"/>
        <v>44960.470833333333</v>
      </c>
      <c r="AE161" s="607">
        <f t="shared" si="59"/>
        <v>22.574999999999999</v>
      </c>
      <c r="AF161" s="196">
        <f t="shared" si="66"/>
        <v>11</v>
      </c>
      <c r="AG161" s="168" t="str">
        <f t="shared" si="67"/>
        <v>-</v>
      </c>
      <c r="AH161" s="168" t="str">
        <f t="shared" si="68"/>
        <v>-</v>
      </c>
      <c r="AI161" s="168">
        <f t="shared" si="69"/>
        <v>22.574999999999999</v>
      </c>
      <c r="AJ161" s="168" t="str">
        <f t="shared" si="70"/>
        <v>-</v>
      </c>
      <c r="AM161" s="790">
        <v>44960.47152777778</v>
      </c>
      <c r="AN161" s="789">
        <v>1</v>
      </c>
      <c r="AO161" s="789">
        <v>8</v>
      </c>
      <c r="AP161" s="789" t="s">
        <v>469</v>
      </c>
      <c r="AQ161" s="789">
        <v>367.45473199999998</v>
      </c>
      <c r="AR161" s="789">
        <v>179476</v>
      </c>
      <c r="AS161" s="789">
        <v>138841</v>
      </c>
      <c r="AT161" s="789">
        <v>22.584</v>
      </c>
      <c r="AV161" s="788">
        <v>44960.47152777778</v>
      </c>
      <c r="AW161" s="787">
        <v>1</v>
      </c>
      <c r="AX161" s="786">
        <v>8</v>
      </c>
      <c r="AY161" s="786" t="s">
        <v>469</v>
      </c>
      <c r="AZ161" s="863">
        <v>366.8</v>
      </c>
      <c r="BB161" s="793" t="str">
        <f t="shared" si="50"/>
        <v>--</v>
      </c>
      <c r="BC161" s="791">
        <f t="shared" si="51"/>
        <v>367.45473199999998</v>
      </c>
      <c r="BF161" s="819"/>
      <c r="BH161" s="793" t="str">
        <f t="shared" si="52"/>
        <v>--</v>
      </c>
      <c r="BI161" s="807">
        <f t="shared" si="53"/>
        <v>366.8</v>
      </c>
      <c r="BL161" s="807"/>
      <c r="BQ161" s="791"/>
      <c r="BR161" s="791"/>
      <c r="BS161" s="791"/>
      <c r="BT161" s="791"/>
      <c r="CA161" s="809"/>
      <c r="CB161" s="803"/>
      <c r="CC161" s="804"/>
      <c r="CD161" s="791"/>
      <c r="CE161" s="791"/>
    </row>
    <row r="162" spans="2:83" x14ac:dyDescent="0.25">
      <c r="B162" s="180"/>
      <c r="C162" s="766"/>
      <c r="O162" s="796">
        <v>44960</v>
      </c>
      <c r="P162" s="792">
        <v>0.50034722222222217</v>
      </c>
      <c r="Q162" s="794">
        <v>33.299999999999997</v>
      </c>
      <c r="R162" s="165" t="s">
        <v>21</v>
      </c>
      <c r="S162" s="794">
        <v>21.65</v>
      </c>
      <c r="T162" s="165" t="s">
        <v>56</v>
      </c>
      <c r="U162" s="196">
        <f t="shared" si="61"/>
        <v>12</v>
      </c>
      <c r="V162" s="168" t="str">
        <f t="shared" si="62"/>
        <v>-</v>
      </c>
      <c r="W162" s="168" t="str">
        <f t="shared" si="63"/>
        <v>-</v>
      </c>
      <c r="X162" s="168" t="str">
        <f t="shared" si="64"/>
        <v>-</v>
      </c>
      <c r="Y162" s="168">
        <f t="shared" si="65"/>
        <v>21.65</v>
      </c>
      <c r="AD162" s="608">
        <f t="shared" si="58"/>
        <v>44960.470833333333</v>
      </c>
      <c r="AE162" s="607">
        <f t="shared" si="59"/>
        <v>22.579000000000001</v>
      </c>
      <c r="AF162" s="196">
        <f t="shared" si="66"/>
        <v>11</v>
      </c>
      <c r="AG162" s="168" t="str">
        <f t="shared" si="67"/>
        <v>-</v>
      </c>
      <c r="AH162" s="168" t="str">
        <f t="shared" si="68"/>
        <v>-</v>
      </c>
      <c r="AI162" s="168">
        <f t="shared" si="69"/>
        <v>22.579000000000001</v>
      </c>
      <c r="AJ162" s="168" t="str">
        <f t="shared" si="70"/>
        <v>-</v>
      </c>
      <c r="AM162" s="790">
        <v>44960.472222222219</v>
      </c>
      <c r="AN162" s="789">
        <v>1</v>
      </c>
      <c r="AO162" s="789">
        <v>8</v>
      </c>
      <c r="AP162" s="789">
        <v>0</v>
      </c>
      <c r="AQ162" s="789">
        <v>367.180069</v>
      </c>
      <c r="AR162" s="789">
        <v>180900</v>
      </c>
      <c r="AS162" s="789">
        <v>137755</v>
      </c>
      <c r="AT162" s="789">
        <v>22.594000000000001</v>
      </c>
      <c r="AV162" s="788">
        <v>44960.472222222219</v>
      </c>
      <c r="AW162" s="787">
        <v>1</v>
      </c>
      <c r="AX162" s="786">
        <v>8</v>
      </c>
      <c r="AY162" s="786">
        <v>0</v>
      </c>
      <c r="AZ162" s="863">
        <v>367.1</v>
      </c>
      <c r="BB162" s="793">
        <f t="shared" si="50"/>
        <v>80</v>
      </c>
      <c r="BC162" s="791">
        <f t="shared" si="51"/>
        <v>367.180069</v>
      </c>
      <c r="BF162" s="819"/>
      <c r="BH162" s="793">
        <f t="shared" si="52"/>
        <v>80</v>
      </c>
      <c r="BI162" s="807">
        <f t="shared" si="53"/>
        <v>367.1</v>
      </c>
      <c r="BL162" s="807"/>
      <c r="BQ162" s="791"/>
      <c r="BR162" s="791"/>
      <c r="BS162" s="791"/>
      <c r="BT162" s="791"/>
      <c r="CA162" s="809"/>
      <c r="CB162" s="803"/>
      <c r="CC162" s="804"/>
      <c r="CD162" s="791"/>
      <c r="CE162" s="791"/>
    </row>
    <row r="163" spans="2:83" x14ac:dyDescent="0.25">
      <c r="B163" s="180"/>
      <c r="C163" s="766"/>
      <c r="O163" s="796">
        <v>44960</v>
      </c>
      <c r="P163" s="792">
        <v>0.50104166666666672</v>
      </c>
      <c r="Q163" s="794">
        <v>33.5</v>
      </c>
      <c r="R163" s="165" t="s">
        <v>21</v>
      </c>
      <c r="S163" s="794">
        <v>21.6</v>
      </c>
      <c r="T163" s="165" t="s">
        <v>56</v>
      </c>
      <c r="U163" s="196">
        <f t="shared" si="61"/>
        <v>12</v>
      </c>
      <c r="V163" s="168" t="str">
        <f t="shared" si="62"/>
        <v>-</v>
      </c>
      <c r="W163" s="168" t="str">
        <f t="shared" si="63"/>
        <v>-</v>
      </c>
      <c r="X163" s="168" t="str">
        <f t="shared" si="64"/>
        <v>-</v>
      </c>
      <c r="Y163" s="168">
        <f t="shared" si="65"/>
        <v>21.6</v>
      </c>
      <c r="AD163" s="608">
        <f t="shared" si="58"/>
        <v>44960.47152777778</v>
      </c>
      <c r="AE163" s="607">
        <f t="shared" si="59"/>
        <v>22.581</v>
      </c>
      <c r="AF163" s="196">
        <f t="shared" si="66"/>
        <v>11</v>
      </c>
      <c r="AG163" s="168" t="str">
        <f t="shared" si="67"/>
        <v>-</v>
      </c>
      <c r="AH163" s="168" t="str">
        <f t="shared" si="68"/>
        <v>-</v>
      </c>
      <c r="AI163" s="168">
        <f t="shared" si="69"/>
        <v>22.581</v>
      </c>
      <c r="AJ163" s="168" t="str">
        <f t="shared" si="70"/>
        <v>-</v>
      </c>
      <c r="AM163" s="790">
        <v>44960.472916666666</v>
      </c>
      <c r="AN163" s="789">
        <v>1</v>
      </c>
      <c r="AO163" s="789">
        <v>8</v>
      </c>
      <c r="AP163" s="789">
        <v>1</v>
      </c>
      <c r="AQ163" s="789">
        <v>366.87834099999998</v>
      </c>
      <c r="AR163" s="789">
        <v>179479</v>
      </c>
      <c r="AS163" s="789">
        <v>138842</v>
      </c>
      <c r="AT163" s="789">
        <v>22.599</v>
      </c>
      <c r="AV163" s="788">
        <v>44960.472916666666</v>
      </c>
      <c r="AW163" s="787">
        <v>1</v>
      </c>
      <c r="AX163" s="786">
        <v>8</v>
      </c>
      <c r="AY163" s="786">
        <v>1</v>
      </c>
      <c r="AZ163" s="863">
        <v>366.2</v>
      </c>
      <c r="BB163" s="793">
        <f t="shared" si="50"/>
        <v>81</v>
      </c>
      <c r="BC163" s="791">
        <f t="shared" si="51"/>
        <v>366.87834099999998</v>
      </c>
      <c r="BF163" s="819"/>
      <c r="BH163" s="793">
        <f t="shared" si="52"/>
        <v>81</v>
      </c>
      <c r="BI163" s="807">
        <f t="shared" si="53"/>
        <v>366.2</v>
      </c>
      <c r="BL163" s="807"/>
      <c r="BQ163" s="791"/>
      <c r="BR163" s="791"/>
      <c r="BS163" s="791"/>
      <c r="BT163" s="791"/>
      <c r="CA163" s="809"/>
      <c r="CB163" s="803"/>
      <c r="CC163" s="804"/>
      <c r="CD163" s="791"/>
      <c r="CE163" s="791"/>
    </row>
    <row r="164" spans="2:83" x14ac:dyDescent="0.25">
      <c r="B164" s="180"/>
      <c r="C164" s="766"/>
      <c r="O164" s="181"/>
      <c r="P164" s="128"/>
      <c r="Q164" s="179"/>
      <c r="R164" s="165" t="s">
        <v>21</v>
      </c>
      <c r="S164" s="179"/>
      <c r="T164" s="165" t="s">
        <v>56</v>
      </c>
      <c r="U164" s="196" t="str">
        <f t="shared" si="61"/>
        <v>-</v>
      </c>
      <c r="V164" s="168" t="str">
        <f t="shared" si="62"/>
        <v>-</v>
      </c>
      <c r="W164" s="168" t="str">
        <f t="shared" si="63"/>
        <v>-</v>
      </c>
      <c r="X164" s="168" t="str">
        <f t="shared" si="64"/>
        <v>-</v>
      </c>
      <c r="Y164" s="168" t="str">
        <f t="shared" si="65"/>
        <v>-</v>
      </c>
      <c r="AD164" s="608">
        <f t="shared" si="58"/>
        <v>44960.47152777778</v>
      </c>
      <c r="AE164" s="607">
        <f t="shared" si="59"/>
        <v>22.584</v>
      </c>
      <c r="AF164" s="196">
        <f t="shared" si="66"/>
        <v>11</v>
      </c>
      <c r="AG164" s="168" t="str">
        <f t="shared" si="67"/>
        <v>-</v>
      </c>
      <c r="AH164" s="168" t="str">
        <f t="shared" si="68"/>
        <v>-</v>
      </c>
      <c r="AI164" s="168">
        <f t="shared" si="69"/>
        <v>22.584</v>
      </c>
      <c r="AJ164" s="168" t="str">
        <f t="shared" si="70"/>
        <v>-</v>
      </c>
      <c r="AM164" s="790">
        <v>44960.472916666666</v>
      </c>
      <c r="AN164" s="789">
        <v>1</v>
      </c>
      <c r="AO164" s="789">
        <v>8</v>
      </c>
      <c r="AP164" s="789">
        <v>2</v>
      </c>
      <c r="AQ164" s="789">
        <v>366.41916900000001</v>
      </c>
      <c r="AR164" s="789">
        <v>180901</v>
      </c>
      <c r="AS164" s="789">
        <v>137759</v>
      </c>
      <c r="AT164" s="789">
        <v>22.600999999999999</v>
      </c>
      <c r="AV164" s="788">
        <v>44960.472916666666</v>
      </c>
      <c r="AW164" s="787">
        <v>1</v>
      </c>
      <c r="AX164" s="786">
        <v>8</v>
      </c>
      <c r="AY164" s="786">
        <v>2</v>
      </c>
      <c r="AZ164" s="863">
        <v>365.9</v>
      </c>
      <c r="BB164" s="793">
        <f t="shared" si="50"/>
        <v>82</v>
      </c>
      <c r="BC164" s="791">
        <f t="shared" si="51"/>
        <v>366.41916900000001</v>
      </c>
      <c r="BF164" s="819"/>
      <c r="BH164" s="793">
        <f t="shared" si="52"/>
        <v>82</v>
      </c>
      <c r="BI164" s="807">
        <f t="shared" si="53"/>
        <v>365.9</v>
      </c>
      <c r="BL164" s="807"/>
      <c r="BQ164" s="791"/>
      <c r="BR164" s="791"/>
      <c r="BS164" s="791"/>
      <c r="BT164" s="791"/>
      <c r="CA164" s="809"/>
      <c r="CB164" s="803"/>
      <c r="CC164" s="804"/>
      <c r="CD164" s="791"/>
      <c r="CE164" s="791"/>
    </row>
    <row r="165" spans="2:83" x14ac:dyDescent="0.25">
      <c r="B165" s="180"/>
      <c r="C165" s="766"/>
      <c r="O165" s="181"/>
      <c r="P165" s="128"/>
      <c r="Q165" s="179"/>
      <c r="R165" s="165" t="s">
        <v>21</v>
      </c>
      <c r="S165" s="179"/>
      <c r="T165" s="165" t="s">
        <v>56</v>
      </c>
      <c r="U165" s="196" t="str">
        <f t="shared" si="61"/>
        <v>-</v>
      </c>
      <c r="V165" s="168" t="str">
        <f t="shared" si="62"/>
        <v>-</v>
      </c>
      <c r="W165" s="168" t="str">
        <f t="shared" si="63"/>
        <v>-</v>
      </c>
      <c r="X165" s="168" t="str">
        <f t="shared" si="64"/>
        <v>-</v>
      </c>
      <c r="Y165" s="168" t="str">
        <f t="shared" si="65"/>
        <v>-</v>
      </c>
      <c r="AD165" s="608">
        <f t="shared" si="58"/>
        <v>44960.472222222219</v>
      </c>
      <c r="AE165" s="607">
        <f t="shared" si="59"/>
        <v>22.594000000000001</v>
      </c>
      <c r="AF165" s="196">
        <f t="shared" si="66"/>
        <v>11</v>
      </c>
      <c r="AG165" s="168" t="str">
        <f t="shared" si="67"/>
        <v>-</v>
      </c>
      <c r="AH165" s="168" t="str">
        <f t="shared" si="68"/>
        <v>-</v>
      </c>
      <c r="AI165" s="168">
        <f t="shared" si="69"/>
        <v>22.594000000000001</v>
      </c>
      <c r="AJ165" s="168" t="str">
        <f t="shared" si="70"/>
        <v>-</v>
      </c>
      <c r="AM165" s="790">
        <v>44960.473611111112</v>
      </c>
      <c r="AN165" s="789">
        <v>1</v>
      </c>
      <c r="AO165" s="789">
        <v>8</v>
      </c>
      <c r="AP165" s="789">
        <v>3</v>
      </c>
      <c r="AQ165" s="789">
        <v>366.09794599999998</v>
      </c>
      <c r="AR165" s="789">
        <v>179494</v>
      </c>
      <c r="AS165" s="789">
        <v>138852</v>
      </c>
      <c r="AT165" s="789">
        <v>22.603999999999999</v>
      </c>
      <c r="AV165" s="788">
        <v>44960.473611111112</v>
      </c>
      <c r="AW165" s="787">
        <v>1</v>
      </c>
      <c r="AX165" s="786">
        <v>8</v>
      </c>
      <c r="AY165" s="786">
        <v>3</v>
      </c>
      <c r="AZ165" s="863">
        <v>365.8</v>
      </c>
      <c r="BB165" s="793">
        <f t="shared" si="50"/>
        <v>83</v>
      </c>
      <c r="BC165" s="791">
        <f t="shared" si="51"/>
        <v>366.09794599999998</v>
      </c>
      <c r="BF165" s="819"/>
      <c r="BH165" s="793">
        <f t="shared" si="52"/>
        <v>83</v>
      </c>
      <c r="BI165" s="807">
        <f t="shared" si="53"/>
        <v>365.8</v>
      </c>
      <c r="BL165" s="807"/>
      <c r="BQ165" s="791"/>
      <c r="BR165" s="791"/>
      <c r="BS165" s="791"/>
      <c r="BT165" s="791"/>
      <c r="CA165" s="809"/>
      <c r="CB165" s="803"/>
      <c r="CC165" s="804"/>
      <c r="CD165" s="791"/>
      <c r="CE165" s="791"/>
    </row>
    <row r="166" spans="2:83" x14ac:dyDescent="0.25">
      <c r="B166" s="180"/>
      <c r="C166" s="766"/>
      <c r="O166" s="181"/>
      <c r="P166" s="128"/>
      <c r="Q166" s="179"/>
      <c r="R166" s="165" t="s">
        <v>21</v>
      </c>
      <c r="S166" s="179"/>
      <c r="T166" s="165" t="s">
        <v>56</v>
      </c>
      <c r="U166" s="196" t="str">
        <f t="shared" si="61"/>
        <v>-</v>
      </c>
      <c r="V166" s="168" t="str">
        <f t="shared" si="62"/>
        <v>-</v>
      </c>
      <c r="W166" s="168" t="str">
        <f t="shared" si="63"/>
        <v>-</v>
      </c>
      <c r="X166" s="168" t="str">
        <f t="shared" si="64"/>
        <v>-</v>
      </c>
      <c r="Y166" s="168" t="str">
        <f t="shared" si="65"/>
        <v>-</v>
      </c>
      <c r="AD166" s="608">
        <f t="shared" si="58"/>
        <v>44960.472916666666</v>
      </c>
      <c r="AE166" s="607">
        <f t="shared" si="59"/>
        <v>22.599</v>
      </c>
      <c r="AF166" s="196">
        <f t="shared" si="66"/>
        <v>11</v>
      </c>
      <c r="AG166" s="168" t="str">
        <f t="shared" si="67"/>
        <v>-</v>
      </c>
      <c r="AH166" s="168" t="str">
        <f t="shared" si="68"/>
        <v>-</v>
      </c>
      <c r="AI166" s="168">
        <f t="shared" si="69"/>
        <v>22.599</v>
      </c>
      <c r="AJ166" s="168" t="str">
        <f t="shared" si="70"/>
        <v>-</v>
      </c>
      <c r="AM166" s="790">
        <v>44960.474305555559</v>
      </c>
      <c r="AN166" s="789">
        <v>1</v>
      </c>
      <c r="AO166" s="789">
        <v>8</v>
      </c>
      <c r="AP166" s="789">
        <v>4</v>
      </c>
      <c r="AQ166" s="789">
        <v>366.307095</v>
      </c>
      <c r="AR166" s="789">
        <v>180906</v>
      </c>
      <c r="AS166" s="789">
        <v>137762</v>
      </c>
      <c r="AT166" s="789">
        <v>22.606999999999999</v>
      </c>
      <c r="AV166" s="788">
        <v>44960.474305555559</v>
      </c>
      <c r="AW166" s="787">
        <v>1</v>
      </c>
      <c r="AX166" s="786">
        <v>8</v>
      </c>
      <c r="AY166" s="786">
        <v>4</v>
      </c>
      <c r="AZ166" s="863">
        <v>365.9</v>
      </c>
      <c r="BB166" s="793">
        <f t="shared" si="50"/>
        <v>84</v>
      </c>
      <c r="BC166" s="791">
        <f t="shared" si="51"/>
        <v>366.307095</v>
      </c>
      <c r="BF166" s="819"/>
      <c r="BH166" s="793">
        <f t="shared" si="52"/>
        <v>84</v>
      </c>
      <c r="BI166" s="807">
        <f t="shared" si="53"/>
        <v>365.9</v>
      </c>
      <c r="BL166" s="807"/>
      <c r="BQ166" s="791"/>
      <c r="BR166" s="791"/>
      <c r="BS166" s="791"/>
      <c r="BT166" s="791"/>
      <c r="CA166" s="809"/>
      <c r="CB166" s="803"/>
      <c r="CC166" s="804"/>
      <c r="CD166" s="791"/>
      <c r="CE166" s="791"/>
    </row>
    <row r="167" spans="2:83" x14ac:dyDescent="0.25">
      <c r="B167" s="180"/>
      <c r="C167" s="766"/>
      <c r="O167" s="181"/>
      <c r="P167" s="128"/>
      <c r="Q167" s="179"/>
      <c r="R167" s="165" t="s">
        <v>21</v>
      </c>
      <c r="S167" s="179"/>
      <c r="T167" s="165" t="s">
        <v>56</v>
      </c>
      <c r="U167" s="196" t="str">
        <f t="shared" si="61"/>
        <v>-</v>
      </c>
      <c r="V167" s="168" t="str">
        <f t="shared" si="62"/>
        <v>-</v>
      </c>
      <c r="W167" s="168" t="str">
        <f t="shared" si="63"/>
        <v>-</v>
      </c>
      <c r="X167" s="168" t="str">
        <f t="shared" si="64"/>
        <v>-</v>
      </c>
      <c r="Y167" s="168" t="str">
        <f t="shared" si="65"/>
        <v>-</v>
      </c>
      <c r="AD167" s="608">
        <f t="shared" si="58"/>
        <v>44960.472916666666</v>
      </c>
      <c r="AE167" s="607">
        <f t="shared" si="59"/>
        <v>22.600999999999999</v>
      </c>
      <c r="AF167" s="196">
        <f t="shared" si="66"/>
        <v>11</v>
      </c>
      <c r="AG167" s="168" t="str">
        <f t="shared" si="67"/>
        <v>-</v>
      </c>
      <c r="AH167" s="168" t="str">
        <f t="shared" si="68"/>
        <v>-</v>
      </c>
      <c r="AI167" s="168">
        <f t="shared" si="69"/>
        <v>22.600999999999999</v>
      </c>
      <c r="AJ167" s="168" t="str">
        <f t="shared" si="70"/>
        <v>-</v>
      </c>
      <c r="AM167" s="790">
        <v>44960.474305555559</v>
      </c>
      <c r="AN167" s="789">
        <v>1</v>
      </c>
      <c r="AO167" s="789">
        <v>8</v>
      </c>
      <c r="AP167" s="789">
        <v>5</v>
      </c>
      <c r="AQ167" s="789">
        <v>366.173722</v>
      </c>
      <c r="AR167" s="789">
        <v>179475</v>
      </c>
      <c r="AS167" s="789">
        <v>138837</v>
      </c>
      <c r="AT167" s="789">
        <v>22.61</v>
      </c>
      <c r="AV167" s="788">
        <v>44960.474305555559</v>
      </c>
      <c r="AW167" s="787">
        <v>1</v>
      </c>
      <c r="AX167" s="786">
        <v>8</v>
      </c>
      <c r="AY167" s="786">
        <v>5</v>
      </c>
      <c r="AZ167" s="863">
        <v>365.5</v>
      </c>
      <c r="BB167" s="793">
        <f t="shared" si="50"/>
        <v>85</v>
      </c>
      <c r="BC167" s="791">
        <f t="shared" si="51"/>
        <v>366.173722</v>
      </c>
      <c r="BF167" s="819"/>
      <c r="BH167" s="793">
        <f t="shared" si="52"/>
        <v>85</v>
      </c>
      <c r="BI167" s="807">
        <f t="shared" si="53"/>
        <v>365.5</v>
      </c>
      <c r="BL167" s="807"/>
      <c r="BQ167" s="791"/>
      <c r="BR167" s="791"/>
      <c r="BS167" s="791"/>
      <c r="BT167" s="791"/>
      <c r="CA167" s="809"/>
      <c r="CB167" s="803"/>
      <c r="CC167" s="804"/>
      <c r="CD167" s="791"/>
      <c r="CE167" s="791"/>
    </row>
    <row r="168" spans="2:83" x14ac:dyDescent="0.25">
      <c r="B168" s="180"/>
      <c r="C168" s="766"/>
      <c r="O168" s="181"/>
      <c r="P168" s="128"/>
      <c r="Q168" s="179"/>
      <c r="R168" s="165" t="s">
        <v>21</v>
      </c>
      <c r="S168" s="179"/>
      <c r="T168" s="165" t="s">
        <v>56</v>
      </c>
      <c r="U168" s="196" t="str">
        <f t="shared" si="61"/>
        <v>-</v>
      </c>
      <c r="V168" s="168" t="str">
        <f t="shared" si="62"/>
        <v>-</v>
      </c>
      <c r="W168" s="168" t="str">
        <f t="shared" si="63"/>
        <v>-</v>
      </c>
      <c r="X168" s="168" t="str">
        <f t="shared" si="64"/>
        <v>-</v>
      </c>
      <c r="Y168" s="168" t="str">
        <f t="shared" si="65"/>
        <v>-</v>
      </c>
      <c r="AD168" s="608">
        <f t="shared" si="58"/>
        <v>44960.473611111112</v>
      </c>
      <c r="AE168" s="607">
        <f t="shared" si="59"/>
        <v>22.603999999999999</v>
      </c>
      <c r="AF168" s="196">
        <f t="shared" si="66"/>
        <v>11</v>
      </c>
      <c r="AG168" s="168" t="str">
        <f t="shared" si="67"/>
        <v>-</v>
      </c>
      <c r="AH168" s="168" t="str">
        <f t="shared" si="68"/>
        <v>-</v>
      </c>
      <c r="AI168" s="168">
        <f t="shared" si="69"/>
        <v>22.603999999999999</v>
      </c>
      <c r="AJ168" s="168" t="str">
        <f t="shared" si="70"/>
        <v>-</v>
      </c>
      <c r="AM168" s="790">
        <v>44960.474999999999</v>
      </c>
      <c r="AN168" s="789">
        <v>1</v>
      </c>
      <c r="AO168" s="789">
        <v>8</v>
      </c>
      <c r="AP168" s="789">
        <v>6</v>
      </c>
      <c r="AQ168" s="789">
        <v>366.18450000000001</v>
      </c>
      <c r="AR168" s="789">
        <v>180887</v>
      </c>
      <c r="AS168" s="789">
        <v>137748</v>
      </c>
      <c r="AT168" s="789">
        <v>22.613</v>
      </c>
      <c r="AV168" s="788">
        <v>44960.474999999999</v>
      </c>
      <c r="AW168" s="787">
        <v>1</v>
      </c>
      <c r="AX168" s="786">
        <v>8</v>
      </c>
      <c r="AY168" s="786">
        <v>6</v>
      </c>
      <c r="AZ168" s="863">
        <v>365.5</v>
      </c>
      <c r="BB168" s="793">
        <f t="shared" si="50"/>
        <v>86</v>
      </c>
      <c r="BC168" s="791">
        <f t="shared" si="51"/>
        <v>366.18450000000001</v>
      </c>
      <c r="BF168" s="819"/>
      <c r="BH168" s="793">
        <f t="shared" si="52"/>
        <v>86</v>
      </c>
      <c r="BI168" s="807">
        <f t="shared" si="53"/>
        <v>365.5</v>
      </c>
      <c r="BL168" s="807"/>
      <c r="BQ168" s="791"/>
      <c r="BR168" s="791"/>
      <c r="BS168" s="791"/>
      <c r="BT168" s="791"/>
      <c r="CA168" s="809"/>
      <c r="CB168" s="803"/>
      <c r="CC168" s="804"/>
      <c r="CD168" s="791"/>
      <c r="CE168" s="791"/>
    </row>
    <row r="169" spans="2:83" x14ac:dyDescent="0.25">
      <c r="B169" s="180"/>
      <c r="C169" s="766"/>
      <c r="O169" s="181"/>
      <c r="P169" s="128"/>
      <c r="Q169" s="179"/>
      <c r="R169" s="165" t="s">
        <v>21</v>
      </c>
      <c r="S169" s="179"/>
      <c r="T169" s="165" t="s">
        <v>56</v>
      </c>
      <c r="U169" s="196" t="str">
        <f t="shared" si="61"/>
        <v>-</v>
      </c>
      <c r="V169" s="168" t="str">
        <f t="shared" si="62"/>
        <v>-</v>
      </c>
      <c r="W169" s="168" t="str">
        <f t="shared" si="63"/>
        <v>-</v>
      </c>
      <c r="X169" s="168" t="str">
        <f t="shared" si="64"/>
        <v>-</v>
      </c>
      <c r="Y169" s="168" t="str">
        <f t="shared" si="65"/>
        <v>-</v>
      </c>
      <c r="AD169" s="608">
        <f t="shared" si="58"/>
        <v>44960.474305555559</v>
      </c>
      <c r="AE169" s="607">
        <f t="shared" si="59"/>
        <v>22.606999999999999</v>
      </c>
      <c r="AF169" s="196">
        <f t="shared" si="66"/>
        <v>11</v>
      </c>
      <c r="AG169" s="168" t="str">
        <f t="shared" si="67"/>
        <v>-</v>
      </c>
      <c r="AH169" s="168" t="str">
        <f t="shared" si="68"/>
        <v>-</v>
      </c>
      <c r="AI169" s="168">
        <f t="shared" si="69"/>
        <v>22.606999999999999</v>
      </c>
      <c r="AJ169" s="168" t="str">
        <f t="shared" si="70"/>
        <v>-</v>
      </c>
      <c r="AM169" s="790">
        <v>44960.474999999999</v>
      </c>
      <c r="AN169" s="789">
        <v>1</v>
      </c>
      <c r="AO169" s="789">
        <v>8</v>
      </c>
      <c r="AP169" s="789">
        <v>7</v>
      </c>
      <c r="AQ169" s="789">
        <v>365.84494699999999</v>
      </c>
      <c r="AR169" s="789">
        <v>179477</v>
      </c>
      <c r="AS169" s="789">
        <v>138837</v>
      </c>
      <c r="AT169" s="789">
        <v>22.617999999999999</v>
      </c>
      <c r="AV169" s="788">
        <v>44960.474999999999</v>
      </c>
      <c r="AW169" s="787">
        <v>1</v>
      </c>
      <c r="AX169" s="786">
        <v>8</v>
      </c>
      <c r="AY169" s="786">
        <v>7</v>
      </c>
      <c r="AZ169" s="863">
        <v>365.2</v>
      </c>
      <c r="BB169" s="793">
        <f t="shared" si="50"/>
        <v>87</v>
      </c>
      <c r="BC169" s="791">
        <f t="shared" si="51"/>
        <v>365.84494699999999</v>
      </c>
      <c r="BF169" s="819"/>
      <c r="BH169" s="793">
        <f t="shared" si="52"/>
        <v>87</v>
      </c>
      <c r="BI169" s="807">
        <f t="shared" si="53"/>
        <v>365.2</v>
      </c>
      <c r="BL169" s="807"/>
      <c r="BQ169" s="791"/>
      <c r="BR169" s="791"/>
      <c r="BS169" s="791"/>
      <c r="BT169" s="791"/>
      <c r="CA169" s="809"/>
      <c r="CB169" s="803"/>
      <c r="CC169" s="804"/>
      <c r="CD169" s="791"/>
      <c r="CE169" s="791"/>
    </row>
    <row r="170" spans="2:83" x14ac:dyDescent="0.25">
      <c r="B170" s="180"/>
      <c r="C170" s="766"/>
      <c r="O170" s="181"/>
      <c r="P170" s="128"/>
      <c r="Q170" s="179"/>
      <c r="R170" s="165" t="s">
        <v>21</v>
      </c>
      <c r="S170" s="179"/>
      <c r="T170" s="165" t="s">
        <v>56</v>
      </c>
      <c r="U170" s="196" t="str">
        <f t="shared" si="61"/>
        <v>-</v>
      </c>
      <c r="V170" s="168" t="str">
        <f t="shared" si="62"/>
        <v>-</v>
      </c>
      <c r="W170" s="168" t="str">
        <f t="shared" si="63"/>
        <v>-</v>
      </c>
      <c r="X170" s="168" t="str">
        <f t="shared" si="64"/>
        <v>-</v>
      </c>
      <c r="Y170" s="168" t="str">
        <f t="shared" si="65"/>
        <v>-</v>
      </c>
      <c r="AD170" s="608">
        <f t="shared" si="58"/>
        <v>44960.474305555559</v>
      </c>
      <c r="AE170" s="607">
        <f t="shared" si="59"/>
        <v>22.61</v>
      </c>
      <c r="AF170" s="196">
        <f t="shared" si="66"/>
        <v>11</v>
      </c>
      <c r="AG170" s="168" t="str">
        <f t="shared" si="67"/>
        <v>-</v>
      </c>
      <c r="AH170" s="168" t="str">
        <f t="shared" si="68"/>
        <v>-</v>
      </c>
      <c r="AI170" s="168">
        <f t="shared" si="69"/>
        <v>22.61</v>
      </c>
      <c r="AJ170" s="168" t="str">
        <f t="shared" si="70"/>
        <v>-</v>
      </c>
      <c r="AM170" s="790">
        <v>44960.475694444445</v>
      </c>
      <c r="AN170" s="789">
        <v>1</v>
      </c>
      <c r="AO170" s="789">
        <v>8</v>
      </c>
      <c r="AP170" s="789">
        <v>8</v>
      </c>
      <c r="AQ170" s="789">
        <v>365.69457299999999</v>
      </c>
      <c r="AR170" s="789">
        <v>180889</v>
      </c>
      <c r="AS170" s="789">
        <v>137751</v>
      </c>
      <c r="AT170" s="789">
        <v>22.622</v>
      </c>
      <c r="AV170" s="788">
        <v>44960.475694444445</v>
      </c>
      <c r="AW170" s="787">
        <v>1</v>
      </c>
      <c r="AX170" s="786">
        <v>8</v>
      </c>
      <c r="AY170" s="786">
        <v>8</v>
      </c>
      <c r="AZ170" s="863">
        <v>365.5</v>
      </c>
      <c r="BB170" s="793">
        <f t="shared" si="50"/>
        <v>88</v>
      </c>
      <c r="BC170" s="791">
        <f t="shared" si="51"/>
        <v>365.69457299999999</v>
      </c>
      <c r="BF170" s="819"/>
      <c r="BH170" s="793">
        <f t="shared" si="52"/>
        <v>88</v>
      </c>
      <c r="BI170" s="807">
        <f t="shared" si="53"/>
        <v>365.5</v>
      </c>
      <c r="BL170" s="807"/>
      <c r="BQ170" s="791"/>
      <c r="BR170" s="791"/>
      <c r="BS170" s="791"/>
      <c r="BT170" s="791"/>
      <c r="CA170" s="809"/>
      <c r="CB170" s="803"/>
      <c r="CC170" s="804"/>
      <c r="CD170" s="791"/>
      <c r="CE170" s="791"/>
    </row>
    <row r="171" spans="2:83" x14ac:dyDescent="0.25">
      <c r="B171" s="180"/>
      <c r="C171" s="766"/>
      <c r="O171" s="181"/>
      <c r="P171" s="128"/>
      <c r="Q171" s="179"/>
      <c r="R171" s="165" t="s">
        <v>21</v>
      </c>
      <c r="S171" s="179"/>
      <c r="T171" s="165" t="s">
        <v>56</v>
      </c>
      <c r="U171" s="196" t="str">
        <f t="shared" si="61"/>
        <v>-</v>
      </c>
      <c r="V171" s="168" t="str">
        <f t="shared" si="62"/>
        <v>-</v>
      </c>
      <c r="W171" s="168" t="str">
        <f t="shared" si="63"/>
        <v>-</v>
      </c>
      <c r="X171" s="168" t="str">
        <f t="shared" si="64"/>
        <v>-</v>
      </c>
      <c r="Y171" s="168" t="str">
        <f t="shared" si="65"/>
        <v>-</v>
      </c>
      <c r="AD171" s="608">
        <f t="shared" si="58"/>
        <v>44960.474999999999</v>
      </c>
      <c r="AE171" s="607">
        <f t="shared" si="59"/>
        <v>22.613</v>
      </c>
      <c r="AF171" s="196">
        <f t="shared" si="66"/>
        <v>11</v>
      </c>
      <c r="AG171" s="168" t="str">
        <f t="shared" si="67"/>
        <v>-</v>
      </c>
      <c r="AH171" s="168" t="str">
        <f t="shared" si="68"/>
        <v>-</v>
      </c>
      <c r="AI171" s="168">
        <f t="shared" si="69"/>
        <v>22.613</v>
      </c>
      <c r="AJ171" s="168" t="str">
        <f t="shared" si="70"/>
        <v>-</v>
      </c>
      <c r="AM171" s="790">
        <v>44960.476388888892</v>
      </c>
      <c r="AN171" s="789">
        <v>1</v>
      </c>
      <c r="AO171" s="789">
        <v>9</v>
      </c>
      <c r="AP171" s="789" t="s">
        <v>469</v>
      </c>
      <c r="AQ171" s="789">
        <v>397.21011299999998</v>
      </c>
      <c r="AR171" s="789">
        <v>179256</v>
      </c>
      <c r="AS171" s="789">
        <v>138844</v>
      </c>
      <c r="AT171" s="789">
        <v>22.631</v>
      </c>
      <c r="AV171" s="788">
        <v>44960.476388888892</v>
      </c>
      <c r="AW171" s="787">
        <v>1</v>
      </c>
      <c r="AX171" s="786">
        <v>9</v>
      </c>
      <c r="AY171" s="786" t="s">
        <v>469</v>
      </c>
      <c r="AZ171" s="863">
        <v>421.7</v>
      </c>
      <c r="BB171" s="793" t="str">
        <f t="shared" si="50"/>
        <v>--</v>
      </c>
      <c r="BC171" s="791">
        <f t="shared" si="51"/>
        <v>397.21011299999998</v>
      </c>
      <c r="BF171" s="819"/>
      <c r="BH171" s="793" t="str">
        <f t="shared" si="52"/>
        <v>--</v>
      </c>
      <c r="BI171" s="807">
        <f t="shared" si="53"/>
        <v>421.7</v>
      </c>
      <c r="BL171" s="807"/>
      <c r="BQ171" s="791"/>
      <c r="BR171" s="791"/>
      <c r="BS171" s="791"/>
      <c r="BT171" s="791"/>
      <c r="CA171" s="809"/>
      <c r="CB171" s="803"/>
      <c r="CC171" s="804"/>
      <c r="CD171" s="791"/>
      <c r="CE171" s="791"/>
    </row>
    <row r="172" spans="2:83" x14ac:dyDescent="0.25">
      <c r="B172" s="180"/>
      <c r="C172" s="766"/>
      <c r="O172" s="181"/>
      <c r="P172" s="128"/>
      <c r="Q172" s="179"/>
      <c r="R172" s="165" t="s">
        <v>21</v>
      </c>
      <c r="S172" s="179"/>
      <c r="T172" s="165" t="s">
        <v>56</v>
      </c>
      <c r="U172" s="196" t="str">
        <f t="shared" si="61"/>
        <v>-</v>
      </c>
      <c r="V172" s="168" t="str">
        <f t="shared" si="62"/>
        <v>-</v>
      </c>
      <c r="W172" s="168" t="str">
        <f t="shared" si="63"/>
        <v>-</v>
      </c>
      <c r="X172" s="168" t="str">
        <f t="shared" si="64"/>
        <v>-</v>
      </c>
      <c r="Y172" s="168" t="str">
        <f t="shared" si="65"/>
        <v>-</v>
      </c>
      <c r="AD172" s="608">
        <f t="shared" si="58"/>
        <v>44960.474999999999</v>
      </c>
      <c r="AE172" s="607">
        <f t="shared" si="59"/>
        <v>22.617999999999999</v>
      </c>
      <c r="AF172" s="196">
        <f t="shared" si="66"/>
        <v>11</v>
      </c>
      <c r="AG172" s="168" t="str">
        <f t="shared" si="67"/>
        <v>-</v>
      </c>
      <c r="AH172" s="168" t="str">
        <f t="shared" si="68"/>
        <v>-</v>
      </c>
      <c r="AI172" s="168">
        <f t="shared" si="69"/>
        <v>22.617999999999999</v>
      </c>
      <c r="AJ172" s="168" t="str">
        <f t="shared" si="70"/>
        <v>-</v>
      </c>
      <c r="AM172" s="790">
        <v>44960.476388888892</v>
      </c>
      <c r="AN172" s="789">
        <v>1</v>
      </c>
      <c r="AO172" s="789">
        <v>9</v>
      </c>
      <c r="AP172" s="789" t="s">
        <v>469</v>
      </c>
      <c r="AQ172" s="789">
        <v>420.16385300000002</v>
      </c>
      <c r="AR172" s="789">
        <v>180893</v>
      </c>
      <c r="AS172" s="789">
        <v>137609</v>
      </c>
      <c r="AT172" s="789">
        <v>22.632999999999999</v>
      </c>
      <c r="AV172" s="788">
        <v>44960.476388888892</v>
      </c>
      <c r="AW172" s="787">
        <v>1</v>
      </c>
      <c r="AX172" s="786">
        <v>9</v>
      </c>
      <c r="AY172" s="786" t="s">
        <v>469</v>
      </c>
      <c r="AZ172" s="863">
        <v>415.1</v>
      </c>
      <c r="BB172" s="793" t="str">
        <f t="shared" si="50"/>
        <v>--</v>
      </c>
      <c r="BC172" s="791">
        <f t="shared" si="51"/>
        <v>420.16385300000002</v>
      </c>
      <c r="BF172" s="819"/>
      <c r="BH172" s="793" t="str">
        <f t="shared" si="52"/>
        <v>--</v>
      </c>
      <c r="BI172" s="807">
        <f t="shared" si="53"/>
        <v>415.1</v>
      </c>
      <c r="BL172" s="807"/>
      <c r="BQ172" s="791"/>
      <c r="BR172" s="791"/>
      <c r="BS172" s="791"/>
      <c r="BT172" s="791"/>
      <c r="CA172" s="809"/>
      <c r="CB172" s="803"/>
      <c r="CC172" s="804"/>
      <c r="CD172" s="791"/>
      <c r="CE172" s="791"/>
    </row>
    <row r="173" spans="2:83" x14ac:dyDescent="0.25">
      <c r="B173" s="180"/>
      <c r="C173" s="766"/>
      <c r="O173" s="181"/>
      <c r="P173" s="128"/>
      <c r="Q173" s="179"/>
      <c r="R173" s="165" t="s">
        <v>21</v>
      </c>
      <c r="S173" s="179"/>
      <c r="T173" s="165" t="s">
        <v>56</v>
      </c>
      <c r="U173" s="196" t="str">
        <f t="shared" si="61"/>
        <v>-</v>
      </c>
      <c r="V173" s="168" t="str">
        <f t="shared" si="62"/>
        <v>-</v>
      </c>
      <c r="W173" s="168" t="str">
        <f t="shared" si="63"/>
        <v>-</v>
      </c>
      <c r="X173" s="168" t="str">
        <f t="shared" si="64"/>
        <v>-</v>
      </c>
      <c r="Y173" s="168" t="str">
        <f t="shared" si="65"/>
        <v>-</v>
      </c>
      <c r="AD173" s="608">
        <f t="shared" si="58"/>
        <v>44960.475694444445</v>
      </c>
      <c r="AE173" s="607">
        <f t="shared" si="59"/>
        <v>22.622</v>
      </c>
      <c r="AF173" s="196">
        <f t="shared" si="66"/>
        <v>11</v>
      </c>
      <c r="AG173" s="168" t="str">
        <f t="shared" si="67"/>
        <v>-</v>
      </c>
      <c r="AH173" s="168" t="str">
        <f t="shared" si="68"/>
        <v>-</v>
      </c>
      <c r="AI173" s="168">
        <f t="shared" si="69"/>
        <v>22.622</v>
      </c>
      <c r="AJ173" s="168" t="str">
        <f t="shared" si="70"/>
        <v>-</v>
      </c>
      <c r="AM173" s="790">
        <v>44960.477083333331</v>
      </c>
      <c r="AN173" s="789">
        <v>1</v>
      </c>
      <c r="AO173" s="789">
        <v>9</v>
      </c>
      <c r="AP173" s="789" t="s">
        <v>469</v>
      </c>
      <c r="AQ173" s="789">
        <v>414.25103899999999</v>
      </c>
      <c r="AR173" s="789">
        <v>179297</v>
      </c>
      <c r="AS173" s="789">
        <v>138841</v>
      </c>
      <c r="AT173" s="789">
        <v>22.635999999999999</v>
      </c>
      <c r="AV173" s="788">
        <v>44960.477083333331</v>
      </c>
      <c r="AW173" s="787">
        <v>1</v>
      </c>
      <c r="AX173" s="786">
        <v>9</v>
      </c>
      <c r="AY173" s="786" t="s">
        <v>469</v>
      </c>
      <c r="AZ173" s="863">
        <v>414</v>
      </c>
      <c r="BB173" s="793" t="str">
        <f t="shared" si="50"/>
        <v>--</v>
      </c>
      <c r="BC173" s="791">
        <f t="shared" si="51"/>
        <v>414.25103899999999</v>
      </c>
      <c r="BF173" s="819"/>
      <c r="BH173" s="793" t="str">
        <f t="shared" si="52"/>
        <v>--</v>
      </c>
      <c r="BI173" s="807">
        <f t="shared" si="53"/>
        <v>414</v>
      </c>
      <c r="BL173" s="807"/>
      <c r="BQ173" s="791"/>
      <c r="BR173" s="791"/>
      <c r="BS173" s="791"/>
      <c r="BT173" s="791"/>
      <c r="CA173" s="809"/>
      <c r="CB173" s="803"/>
      <c r="CC173" s="804"/>
      <c r="CD173" s="791"/>
      <c r="CE173" s="791"/>
    </row>
    <row r="174" spans="2:83" x14ac:dyDescent="0.25">
      <c r="B174" s="180"/>
      <c r="C174" s="766"/>
      <c r="O174" s="181"/>
      <c r="P174" s="128"/>
      <c r="Q174" s="179"/>
      <c r="R174" s="165" t="s">
        <v>21</v>
      </c>
      <c r="S174" s="179"/>
      <c r="T174" s="165" t="s">
        <v>56</v>
      </c>
      <c r="U174" s="196" t="str">
        <f t="shared" si="61"/>
        <v>-</v>
      </c>
      <c r="V174" s="168" t="str">
        <f t="shared" si="62"/>
        <v>-</v>
      </c>
      <c r="W174" s="168" t="str">
        <f t="shared" si="63"/>
        <v>-</v>
      </c>
      <c r="X174" s="168" t="str">
        <f t="shared" si="64"/>
        <v>-</v>
      </c>
      <c r="Y174" s="168" t="str">
        <f t="shared" si="65"/>
        <v>-</v>
      </c>
      <c r="AD174" s="608">
        <f t="shared" si="58"/>
        <v>44960.476388888892</v>
      </c>
      <c r="AE174" s="607">
        <f t="shared" si="59"/>
        <v>22.631</v>
      </c>
      <c r="AF174" s="196">
        <f t="shared" si="66"/>
        <v>11</v>
      </c>
      <c r="AG174" s="168" t="str">
        <f t="shared" si="67"/>
        <v>-</v>
      </c>
      <c r="AH174" s="168" t="str">
        <f t="shared" si="68"/>
        <v>-</v>
      </c>
      <c r="AI174" s="168">
        <f t="shared" si="69"/>
        <v>22.631</v>
      </c>
      <c r="AJ174" s="168" t="str">
        <f t="shared" si="70"/>
        <v>-</v>
      </c>
      <c r="AM174" s="790">
        <v>44960.477083333331</v>
      </c>
      <c r="AN174" s="789">
        <v>1</v>
      </c>
      <c r="AO174" s="789">
        <v>9</v>
      </c>
      <c r="AP174" s="789" t="s">
        <v>469</v>
      </c>
      <c r="AQ174" s="789">
        <v>412.92054200000001</v>
      </c>
      <c r="AR174" s="789">
        <v>180895</v>
      </c>
      <c r="AS174" s="789">
        <v>137619</v>
      </c>
      <c r="AT174" s="789">
        <v>22.641999999999999</v>
      </c>
      <c r="AV174" s="788">
        <v>44960.477083333331</v>
      </c>
      <c r="AW174" s="787">
        <v>1</v>
      </c>
      <c r="AX174" s="786">
        <v>9</v>
      </c>
      <c r="AY174" s="786" t="s">
        <v>469</v>
      </c>
      <c r="AZ174" s="863">
        <v>412.1</v>
      </c>
      <c r="BB174" s="793" t="str">
        <f t="shared" si="50"/>
        <v>--</v>
      </c>
      <c r="BC174" s="791">
        <f t="shared" si="51"/>
        <v>412.92054200000001</v>
      </c>
      <c r="BF174" s="819"/>
      <c r="BH174" s="793" t="str">
        <f t="shared" si="52"/>
        <v>--</v>
      </c>
      <c r="BI174" s="807">
        <f t="shared" si="53"/>
        <v>412.1</v>
      </c>
      <c r="BL174" s="807"/>
      <c r="BQ174" s="791"/>
      <c r="BR174" s="791"/>
      <c r="BS174" s="791"/>
      <c r="BT174" s="791"/>
      <c r="CA174" s="809"/>
      <c r="CB174" s="803"/>
      <c r="CC174" s="804"/>
      <c r="CD174" s="791"/>
      <c r="CE174" s="791"/>
    </row>
    <row r="175" spans="2:83" x14ac:dyDescent="0.25">
      <c r="B175" s="180"/>
      <c r="C175" s="766"/>
      <c r="O175" s="181"/>
      <c r="P175" s="128"/>
      <c r="Q175" s="179"/>
      <c r="R175" s="165" t="s">
        <v>21</v>
      </c>
      <c r="S175" s="179"/>
      <c r="T175" s="165" t="s">
        <v>56</v>
      </c>
      <c r="U175" s="196" t="str">
        <f t="shared" si="61"/>
        <v>-</v>
      </c>
      <c r="V175" s="168" t="str">
        <f t="shared" si="62"/>
        <v>-</v>
      </c>
      <c r="W175" s="168" t="str">
        <f t="shared" si="63"/>
        <v>-</v>
      </c>
      <c r="X175" s="168" t="str">
        <f t="shared" si="64"/>
        <v>-</v>
      </c>
      <c r="Y175" s="168" t="str">
        <f t="shared" si="65"/>
        <v>-</v>
      </c>
      <c r="AD175" s="608">
        <f t="shared" si="58"/>
        <v>44960.476388888892</v>
      </c>
      <c r="AE175" s="607">
        <f t="shared" si="59"/>
        <v>22.632999999999999</v>
      </c>
      <c r="AF175" s="196">
        <f t="shared" si="66"/>
        <v>11</v>
      </c>
      <c r="AG175" s="168" t="str">
        <f t="shared" si="67"/>
        <v>-</v>
      </c>
      <c r="AH175" s="168" t="str">
        <f t="shared" si="68"/>
        <v>-</v>
      </c>
      <c r="AI175" s="168">
        <f t="shared" si="69"/>
        <v>22.632999999999999</v>
      </c>
      <c r="AJ175" s="168" t="str">
        <f t="shared" si="70"/>
        <v>-</v>
      </c>
      <c r="AM175" s="790">
        <v>44960.477777777778</v>
      </c>
      <c r="AN175" s="789">
        <v>1</v>
      </c>
      <c r="AO175" s="789">
        <v>9</v>
      </c>
      <c r="AP175" s="789" t="s">
        <v>469</v>
      </c>
      <c r="AQ175" s="789">
        <v>411.71411000000001</v>
      </c>
      <c r="AR175" s="789">
        <v>179303</v>
      </c>
      <c r="AS175" s="789">
        <v>138839</v>
      </c>
      <c r="AT175" s="789">
        <v>22.643000000000001</v>
      </c>
      <c r="AV175" s="788">
        <v>44960.477777777778</v>
      </c>
      <c r="AW175" s="787">
        <v>1</v>
      </c>
      <c r="AX175" s="786">
        <v>9</v>
      </c>
      <c r="AY175" s="786" t="s">
        <v>469</v>
      </c>
      <c r="AZ175" s="863">
        <v>411.5</v>
      </c>
      <c r="BB175" s="793" t="str">
        <f t="shared" si="50"/>
        <v>--</v>
      </c>
      <c r="BC175" s="791">
        <f t="shared" si="51"/>
        <v>411.71411000000001</v>
      </c>
      <c r="BF175" s="819"/>
      <c r="BH175" s="793" t="str">
        <f t="shared" si="52"/>
        <v>--</v>
      </c>
      <c r="BI175" s="807">
        <f t="shared" si="53"/>
        <v>411.5</v>
      </c>
      <c r="BL175" s="807"/>
      <c r="BQ175" s="791"/>
      <c r="BR175" s="791"/>
      <c r="BS175" s="791"/>
      <c r="BT175" s="791"/>
      <c r="CA175" s="809"/>
      <c r="CB175" s="803"/>
      <c r="CC175" s="804"/>
      <c r="CD175" s="791"/>
      <c r="CE175" s="791"/>
    </row>
    <row r="176" spans="2:83" x14ac:dyDescent="0.25">
      <c r="B176" s="180"/>
      <c r="C176" s="766"/>
      <c r="O176" s="181"/>
      <c r="P176" s="128"/>
      <c r="Q176" s="179"/>
      <c r="R176" s="165" t="s">
        <v>21</v>
      </c>
      <c r="S176" s="179"/>
      <c r="T176" s="165" t="s">
        <v>56</v>
      </c>
      <c r="U176" s="196" t="str">
        <f t="shared" si="61"/>
        <v>-</v>
      </c>
      <c r="V176" s="168" t="str">
        <f t="shared" si="62"/>
        <v>-</v>
      </c>
      <c r="W176" s="168" t="str">
        <f t="shared" si="63"/>
        <v>-</v>
      </c>
      <c r="X176" s="168" t="str">
        <f t="shared" si="64"/>
        <v>-</v>
      </c>
      <c r="Y176" s="168" t="str">
        <f t="shared" si="65"/>
        <v>-</v>
      </c>
      <c r="AD176" s="608">
        <f t="shared" si="58"/>
        <v>44960.477083333331</v>
      </c>
      <c r="AE176" s="607">
        <f t="shared" si="59"/>
        <v>22.635999999999999</v>
      </c>
      <c r="AF176" s="196">
        <f t="shared" si="66"/>
        <v>11</v>
      </c>
      <c r="AG176" s="168" t="str">
        <f t="shared" si="67"/>
        <v>-</v>
      </c>
      <c r="AH176" s="168" t="str">
        <f t="shared" si="68"/>
        <v>-</v>
      </c>
      <c r="AI176" s="168">
        <f t="shared" si="69"/>
        <v>22.635999999999999</v>
      </c>
      <c r="AJ176" s="168" t="str">
        <f t="shared" si="70"/>
        <v>-</v>
      </c>
      <c r="AM176" s="790">
        <v>44960.477777777778</v>
      </c>
      <c r="AN176" s="789">
        <v>1</v>
      </c>
      <c r="AO176" s="789">
        <v>9</v>
      </c>
      <c r="AP176" s="789" t="s">
        <v>469</v>
      </c>
      <c r="AQ176" s="789">
        <v>410.83682399999998</v>
      </c>
      <c r="AR176" s="789">
        <v>180890</v>
      </c>
      <c r="AS176" s="789">
        <v>137621</v>
      </c>
      <c r="AT176" s="789">
        <v>22.646000000000001</v>
      </c>
      <c r="AV176" s="788">
        <v>44960.477777777778</v>
      </c>
      <c r="AW176" s="787">
        <v>1</v>
      </c>
      <c r="AX176" s="786">
        <v>9</v>
      </c>
      <c r="AY176" s="786" t="s">
        <v>469</v>
      </c>
      <c r="AZ176" s="863">
        <v>409.9</v>
      </c>
      <c r="BB176" s="793" t="str">
        <f t="shared" si="50"/>
        <v>--</v>
      </c>
      <c r="BC176" s="791">
        <f t="shared" si="51"/>
        <v>410.83682399999998</v>
      </c>
      <c r="BF176" s="819"/>
      <c r="BH176" s="793" t="str">
        <f t="shared" si="52"/>
        <v>--</v>
      </c>
      <c r="BI176" s="807">
        <f t="shared" si="53"/>
        <v>409.9</v>
      </c>
      <c r="BL176" s="807"/>
      <c r="BQ176" s="791"/>
      <c r="BR176" s="791"/>
      <c r="BS176" s="791"/>
      <c r="BT176" s="791"/>
      <c r="CA176" s="809"/>
      <c r="CB176" s="803"/>
      <c r="CC176" s="804"/>
      <c r="CD176" s="791"/>
      <c r="CE176" s="791"/>
    </row>
    <row r="177" spans="2:83" x14ac:dyDescent="0.25">
      <c r="B177" s="180"/>
      <c r="C177" s="766"/>
      <c r="O177" s="181"/>
      <c r="P177" s="128"/>
      <c r="Q177" s="179"/>
      <c r="R177" s="165" t="s">
        <v>21</v>
      </c>
      <c r="S177" s="179"/>
      <c r="T177" s="165" t="s">
        <v>56</v>
      </c>
      <c r="U177" s="196" t="str">
        <f t="shared" si="61"/>
        <v>-</v>
      </c>
      <c r="V177" s="168" t="str">
        <f t="shared" si="62"/>
        <v>-</v>
      </c>
      <c r="W177" s="168" t="str">
        <f t="shared" si="63"/>
        <v>-</v>
      </c>
      <c r="X177" s="168" t="str">
        <f t="shared" si="64"/>
        <v>-</v>
      </c>
      <c r="Y177" s="168" t="str">
        <f t="shared" si="65"/>
        <v>-</v>
      </c>
      <c r="AD177" s="608">
        <f t="shared" si="58"/>
        <v>44960.477083333331</v>
      </c>
      <c r="AE177" s="607">
        <f t="shared" si="59"/>
        <v>22.641999999999999</v>
      </c>
      <c r="AF177" s="196">
        <f t="shared" si="66"/>
        <v>11</v>
      </c>
      <c r="AG177" s="168" t="str">
        <f t="shared" si="67"/>
        <v>-</v>
      </c>
      <c r="AH177" s="168" t="str">
        <f t="shared" si="68"/>
        <v>-</v>
      </c>
      <c r="AI177" s="168">
        <f t="shared" si="69"/>
        <v>22.641999999999999</v>
      </c>
      <c r="AJ177" s="168" t="str">
        <f t="shared" si="70"/>
        <v>-</v>
      </c>
      <c r="AM177" s="790">
        <v>44960.478472222225</v>
      </c>
      <c r="AN177" s="789">
        <v>1</v>
      </c>
      <c r="AO177" s="789">
        <v>9</v>
      </c>
      <c r="AP177" s="789" t="s">
        <v>469</v>
      </c>
      <c r="AQ177" s="789">
        <v>410.02696100000003</v>
      </c>
      <c r="AR177" s="789">
        <v>179306</v>
      </c>
      <c r="AS177" s="789">
        <v>138837</v>
      </c>
      <c r="AT177" s="789">
        <v>22.648</v>
      </c>
      <c r="AV177" s="788">
        <v>44960.478472222225</v>
      </c>
      <c r="AW177" s="787">
        <v>1</v>
      </c>
      <c r="AX177" s="786">
        <v>9</v>
      </c>
      <c r="AY177" s="786" t="s">
        <v>469</v>
      </c>
      <c r="AZ177" s="863">
        <v>409.7</v>
      </c>
      <c r="BB177" s="793" t="str">
        <f t="shared" si="50"/>
        <v>--</v>
      </c>
      <c r="BC177" s="791">
        <f t="shared" si="51"/>
        <v>410.02696100000003</v>
      </c>
      <c r="BF177" s="819"/>
      <c r="BH177" s="793" t="str">
        <f t="shared" si="52"/>
        <v>--</v>
      </c>
      <c r="BI177" s="807">
        <f t="shared" si="53"/>
        <v>409.7</v>
      </c>
      <c r="BL177" s="807"/>
      <c r="BQ177" s="791"/>
      <c r="BR177" s="791"/>
      <c r="BS177" s="791"/>
      <c r="BT177" s="791"/>
      <c r="CA177" s="809"/>
      <c r="CB177" s="803"/>
      <c r="CC177" s="804"/>
      <c r="CD177" s="791"/>
      <c r="CE177" s="791"/>
    </row>
    <row r="178" spans="2:83" x14ac:dyDescent="0.25">
      <c r="B178" s="180"/>
      <c r="C178" s="766"/>
      <c r="O178" s="181"/>
      <c r="P178" s="128"/>
      <c r="Q178" s="179"/>
      <c r="R178" s="165" t="s">
        <v>21</v>
      </c>
      <c r="S178" s="179"/>
      <c r="T178" s="165" t="s">
        <v>56</v>
      </c>
      <c r="U178" s="196" t="str">
        <f t="shared" si="61"/>
        <v>-</v>
      </c>
      <c r="V178" s="168" t="str">
        <f t="shared" si="62"/>
        <v>-</v>
      </c>
      <c r="W178" s="168" t="str">
        <f t="shared" si="63"/>
        <v>-</v>
      </c>
      <c r="X178" s="168" t="str">
        <f t="shared" si="64"/>
        <v>-</v>
      </c>
      <c r="Y178" s="168" t="str">
        <f t="shared" si="65"/>
        <v>-</v>
      </c>
      <c r="AD178" s="608">
        <f t="shared" si="58"/>
        <v>44960.477777777778</v>
      </c>
      <c r="AE178" s="607">
        <f t="shared" si="59"/>
        <v>22.643000000000001</v>
      </c>
      <c r="AF178" s="196">
        <f t="shared" si="66"/>
        <v>11</v>
      </c>
      <c r="AG178" s="168" t="str">
        <f t="shared" si="67"/>
        <v>-</v>
      </c>
      <c r="AH178" s="168" t="str">
        <f t="shared" si="68"/>
        <v>-</v>
      </c>
      <c r="AI178" s="168">
        <f t="shared" si="69"/>
        <v>22.643000000000001</v>
      </c>
      <c r="AJ178" s="168" t="str">
        <f t="shared" si="70"/>
        <v>-</v>
      </c>
      <c r="AM178" s="790">
        <v>44960.478472222225</v>
      </c>
      <c r="AN178" s="789">
        <v>1</v>
      </c>
      <c r="AO178" s="789">
        <v>9</v>
      </c>
      <c r="AP178" s="789" t="s">
        <v>469</v>
      </c>
      <c r="AQ178" s="789">
        <v>409.639321</v>
      </c>
      <c r="AR178" s="789">
        <v>180890</v>
      </c>
      <c r="AS178" s="789">
        <v>137624</v>
      </c>
      <c r="AT178" s="789">
        <v>22.655000000000001</v>
      </c>
      <c r="AV178" s="788">
        <v>44960.478472222225</v>
      </c>
      <c r="AW178" s="787">
        <v>1</v>
      </c>
      <c r="AX178" s="786">
        <v>9</v>
      </c>
      <c r="AY178" s="786" t="s">
        <v>469</v>
      </c>
      <c r="AZ178" s="863">
        <v>409.8</v>
      </c>
      <c r="BB178" s="793" t="str">
        <f t="shared" si="50"/>
        <v>--</v>
      </c>
      <c r="BC178" s="791">
        <f t="shared" si="51"/>
        <v>409.639321</v>
      </c>
      <c r="BF178" s="819"/>
      <c r="BH178" s="793" t="str">
        <f t="shared" si="52"/>
        <v>--</v>
      </c>
      <c r="BI178" s="807">
        <f t="shared" si="53"/>
        <v>409.8</v>
      </c>
      <c r="BL178" s="807"/>
      <c r="BQ178" s="791"/>
      <c r="BR178" s="791"/>
      <c r="BS178" s="791"/>
      <c r="BT178" s="791"/>
      <c r="CA178" s="809"/>
      <c r="CB178" s="803"/>
      <c r="CC178" s="804"/>
      <c r="CD178" s="791"/>
      <c r="CE178" s="791"/>
    </row>
    <row r="179" spans="2:83" x14ac:dyDescent="0.25">
      <c r="B179" s="180"/>
      <c r="C179" s="766"/>
      <c r="O179" s="181"/>
      <c r="P179" s="128"/>
      <c r="Q179" s="179"/>
      <c r="R179" s="165" t="s">
        <v>21</v>
      </c>
      <c r="S179" s="179"/>
      <c r="T179" s="165" t="s">
        <v>56</v>
      </c>
      <c r="U179" s="196" t="str">
        <f t="shared" si="61"/>
        <v>-</v>
      </c>
      <c r="V179" s="168" t="str">
        <f t="shared" si="62"/>
        <v>-</v>
      </c>
      <c r="W179" s="168" t="str">
        <f t="shared" si="63"/>
        <v>-</v>
      </c>
      <c r="X179" s="168" t="str">
        <f t="shared" si="64"/>
        <v>-</v>
      </c>
      <c r="Y179" s="168" t="str">
        <f t="shared" si="65"/>
        <v>-</v>
      </c>
      <c r="AD179" s="608">
        <f t="shared" si="58"/>
        <v>44960.477777777778</v>
      </c>
      <c r="AE179" s="607">
        <f t="shared" si="59"/>
        <v>22.646000000000001</v>
      </c>
      <c r="AF179" s="196">
        <f t="shared" si="66"/>
        <v>11</v>
      </c>
      <c r="AG179" s="168" t="str">
        <f t="shared" si="67"/>
        <v>-</v>
      </c>
      <c r="AH179" s="168" t="str">
        <f t="shared" si="68"/>
        <v>-</v>
      </c>
      <c r="AI179" s="168">
        <f t="shared" si="69"/>
        <v>22.646000000000001</v>
      </c>
      <c r="AJ179" s="168" t="str">
        <f t="shared" si="70"/>
        <v>-</v>
      </c>
      <c r="AM179" s="790">
        <v>44960.479166666664</v>
      </c>
      <c r="AN179" s="789">
        <v>1</v>
      </c>
      <c r="AO179" s="789">
        <v>9</v>
      </c>
      <c r="AP179" s="789" t="s">
        <v>469</v>
      </c>
      <c r="AQ179" s="789">
        <v>409.35957000000002</v>
      </c>
      <c r="AR179" s="789">
        <v>179310</v>
      </c>
      <c r="AS179" s="789">
        <v>138839</v>
      </c>
      <c r="AT179" s="789">
        <v>22.658999999999999</v>
      </c>
      <c r="AV179" s="788">
        <v>44960.479166666664</v>
      </c>
      <c r="AW179" s="787">
        <v>1</v>
      </c>
      <c r="AX179" s="786">
        <v>9</v>
      </c>
      <c r="AY179" s="786" t="s">
        <v>469</v>
      </c>
      <c r="AZ179" s="863">
        <v>408.8</v>
      </c>
      <c r="BB179" s="793" t="str">
        <f t="shared" si="50"/>
        <v>--</v>
      </c>
      <c r="BC179" s="791">
        <f t="shared" si="51"/>
        <v>409.35957000000002</v>
      </c>
      <c r="BF179" s="819"/>
      <c r="BH179" s="793" t="str">
        <f t="shared" si="52"/>
        <v>--</v>
      </c>
      <c r="BI179" s="807">
        <f t="shared" si="53"/>
        <v>408.8</v>
      </c>
      <c r="BL179" s="807"/>
      <c r="BQ179" s="791"/>
      <c r="BR179" s="791"/>
      <c r="BS179" s="791"/>
      <c r="BT179" s="791"/>
      <c r="CA179" s="809"/>
      <c r="CB179" s="803"/>
      <c r="CC179" s="804"/>
      <c r="CD179" s="791"/>
      <c r="CE179" s="791"/>
    </row>
    <row r="180" spans="2:83" x14ac:dyDescent="0.25">
      <c r="B180" s="180"/>
      <c r="C180" s="766"/>
      <c r="O180" s="181"/>
      <c r="P180" s="128"/>
      <c r="Q180" s="179"/>
      <c r="R180" s="165" t="s">
        <v>21</v>
      </c>
      <c r="S180" s="179"/>
      <c r="T180" s="165" t="s">
        <v>56</v>
      </c>
      <c r="U180" s="196" t="str">
        <f t="shared" si="61"/>
        <v>-</v>
      </c>
      <c r="V180" s="168" t="str">
        <f t="shared" si="62"/>
        <v>-</v>
      </c>
      <c r="W180" s="168" t="str">
        <f t="shared" si="63"/>
        <v>-</v>
      </c>
      <c r="X180" s="168" t="str">
        <f t="shared" si="64"/>
        <v>-</v>
      </c>
      <c r="Y180" s="168" t="str">
        <f t="shared" si="65"/>
        <v>-</v>
      </c>
      <c r="AD180" s="608">
        <f t="shared" si="58"/>
        <v>44960.478472222225</v>
      </c>
      <c r="AE180" s="607">
        <f t="shared" si="59"/>
        <v>22.648</v>
      </c>
      <c r="AF180" s="196">
        <f t="shared" si="66"/>
        <v>11</v>
      </c>
      <c r="AG180" s="168" t="str">
        <f t="shared" si="67"/>
        <v>-</v>
      </c>
      <c r="AH180" s="168" t="str">
        <f t="shared" si="68"/>
        <v>-</v>
      </c>
      <c r="AI180" s="168">
        <f t="shared" si="69"/>
        <v>22.648</v>
      </c>
      <c r="AJ180" s="168" t="str">
        <f t="shared" si="70"/>
        <v>-</v>
      </c>
      <c r="AM180" s="790">
        <v>44960.479166666664</v>
      </c>
      <c r="AN180" s="789">
        <v>1</v>
      </c>
      <c r="AO180" s="789">
        <v>9</v>
      </c>
      <c r="AP180" s="789" t="s">
        <v>469</v>
      </c>
      <c r="AQ180" s="789">
        <v>409.10758700000002</v>
      </c>
      <c r="AR180" s="789">
        <v>180899</v>
      </c>
      <c r="AS180" s="789">
        <v>137633</v>
      </c>
      <c r="AT180" s="789">
        <v>22.664000000000001</v>
      </c>
      <c r="AV180" s="788">
        <v>44960.479166666664</v>
      </c>
      <c r="AW180" s="787">
        <v>1</v>
      </c>
      <c r="AX180" s="786">
        <v>9</v>
      </c>
      <c r="AY180" s="786" t="s">
        <v>469</v>
      </c>
      <c r="AZ180" s="863">
        <v>409.2</v>
      </c>
      <c r="BB180" s="793" t="str">
        <f t="shared" si="50"/>
        <v>--</v>
      </c>
      <c r="BC180" s="791">
        <f t="shared" si="51"/>
        <v>409.10758700000002</v>
      </c>
      <c r="BF180" s="819"/>
      <c r="BH180" s="793" t="str">
        <f t="shared" si="52"/>
        <v>--</v>
      </c>
      <c r="BI180" s="807">
        <f t="shared" si="53"/>
        <v>409.2</v>
      </c>
      <c r="BL180" s="807"/>
      <c r="BQ180" s="791"/>
      <c r="BR180" s="791"/>
      <c r="BS180" s="791"/>
      <c r="BT180" s="791"/>
      <c r="CA180" s="809"/>
      <c r="CB180" s="803"/>
      <c r="CC180" s="804"/>
      <c r="CD180" s="791"/>
      <c r="CE180" s="791"/>
    </row>
    <row r="181" spans="2:83" x14ac:dyDescent="0.25">
      <c r="B181" s="180"/>
      <c r="C181" s="766"/>
      <c r="O181" s="181"/>
      <c r="P181" s="128"/>
      <c r="Q181" s="179"/>
      <c r="R181" s="165" t="s">
        <v>21</v>
      </c>
      <c r="S181" s="179"/>
      <c r="T181" s="165" t="s">
        <v>56</v>
      </c>
      <c r="U181" s="196" t="str">
        <f t="shared" si="61"/>
        <v>-</v>
      </c>
      <c r="V181" s="168" t="str">
        <f t="shared" si="62"/>
        <v>-</v>
      </c>
      <c r="W181" s="168" t="str">
        <f t="shared" si="63"/>
        <v>-</v>
      </c>
      <c r="X181" s="168" t="str">
        <f t="shared" si="64"/>
        <v>-</v>
      </c>
      <c r="Y181" s="168" t="str">
        <f t="shared" si="65"/>
        <v>-</v>
      </c>
      <c r="AD181" s="608">
        <f t="shared" si="58"/>
        <v>44960.478472222225</v>
      </c>
      <c r="AE181" s="607">
        <f t="shared" si="59"/>
        <v>22.655000000000001</v>
      </c>
      <c r="AF181" s="196">
        <f t="shared" si="66"/>
        <v>11</v>
      </c>
      <c r="AG181" s="168" t="str">
        <f t="shared" si="67"/>
        <v>-</v>
      </c>
      <c r="AH181" s="168" t="str">
        <f t="shared" si="68"/>
        <v>-</v>
      </c>
      <c r="AI181" s="168">
        <f t="shared" si="69"/>
        <v>22.655000000000001</v>
      </c>
      <c r="AJ181" s="168" t="str">
        <f t="shared" si="70"/>
        <v>-</v>
      </c>
      <c r="AM181" s="790">
        <v>44960.479861111111</v>
      </c>
      <c r="AN181" s="789">
        <v>1</v>
      </c>
      <c r="AO181" s="789">
        <v>9</v>
      </c>
      <c r="AP181" s="789" t="s">
        <v>469</v>
      </c>
      <c r="AQ181" s="789">
        <v>408.44142399999998</v>
      </c>
      <c r="AR181" s="789">
        <v>179317</v>
      </c>
      <c r="AS181" s="789">
        <v>138841</v>
      </c>
      <c r="AT181" s="789">
        <v>22.667000000000002</v>
      </c>
      <c r="AV181" s="788">
        <v>44960.479861111111</v>
      </c>
      <c r="AW181" s="787">
        <v>1</v>
      </c>
      <c r="AX181" s="786">
        <v>9</v>
      </c>
      <c r="AY181" s="786" t="s">
        <v>469</v>
      </c>
      <c r="AZ181" s="863">
        <v>408.1</v>
      </c>
      <c r="BB181" s="793" t="str">
        <f t="shared" si="50"/>
        <v>--</v>
      </c>
      <c r="BC181" s="791">
        <f t="shared" si="51"/>
        <v>408.44142399999998</v>
      </c>
      <c r="BF181" s="819"/>
      <c r="BH181" s="793" t="str">
        <f t="shared" si="52"/>
        <v>--</v>
      </c>
      <c r="BI181" s="807">
        <f t="shared" si="53"/>
        <v>408.1</v>
      </c>
      <c r="BL181" s="807"/>
      <c r="BQ181" s="791"/>
      <c r="BR181" s="791"/>
      <c r="BS181" s="791"/>
      <c r="BT181" s="791"/>
      <c r="CA181" s="809"/>
      <c r="CB181" s="803"/>
      <c r="CC181" s="804"/>
      <c r="CD181" s="791"/>
      <c r="CE181" s="791"/>
    </row>
    <row r="182" spans="2:83" x14ac:dyDescent="0.25">
      <c r="B182" s="180"/>
      <c r="C182" s="766"/>
      <c r="O182" s="181"/>
      <c r="P182" s="128"/>
      <c r="Q182" s="179"/>
      <c r="R182" s="165" t="s">
        <v>21</v>
      </c>
      <c r="S182" s="179"/>
      <c r="T182" s="165" t="s">
        <v>56</v>
      </c>
      <c r="U182" s="196" t="str">
        <f t="shared" si="61"/>
        <v>-</v>
      </c>
      <c r="V182" s="168" t="str">
        <f t="shared" si="62"/>
        <v>-</v>
      </c>
      <c r="W182" s="168" t="str">
        <f t="shared" si="63"/>
        <v>-</v>
      </c>
      <c r="X182" s="168" t="str">
        <f t="shared" si="64"/>
        <v>-</v>
      </c>
      <c r="Y182" s="168" t="str">
        <f t="shared" si="65"/>
        <v>-</v>
      </c>
      <c r="AD182" s="608">
        <f t="shared" si="58"/>
        <v>44960.479166666664</v>
      </c>
      <c r="AE182" s="607">
        <f t="shared" si="59"/>
        <v>22.658999999999999</v>
      </c>
      <c r="AF182" s="196">
        <f t="shared" si="66"/>
        <v>11</v>
      </c>
      <c r="AG182" s="168" t="str">
        <f t="shared" si="67"/>
        <v>-</v>
      </c>
      <c r="AH182" s="168" t="str">
        <f t="shared" si="68"/>
        <v>-</v>
      </c>
      <c r="AI182" s="168">
        <f t="shared" si="69"/>
        <v>22.658999999999999</v>
      </c>
      <c r="AJ182" s="168" t="str">
        <f t="shared" si="70"/>
        <v>-</v>
      </c>
      <c r="AM182" s="790">
        <v>44960.479861111111</v>
      </c>
      <c r="AN182" s="789">
        <v>1</v>
      </c>
      <c r="AO182" s="789">
        <v>9</v>
      </c>
      <c r="AP182" s="789" t="s">
        <v>469</v>
      </c>
      <c r="AQ182" s="789">
        <v>408.22738199999998</v>
      </c>
      <c r="AR182" s="789">
        <v>180890</v>
      </c>
      <c r="AS182" s="789">
        <v>137628</v>
      </c>
      <c r="AT182" s="789">
        <v>22.669</v>
      </c>
      <c r="AV182" s="788">
        <v>44960.479861111111</v>
      </c>
      <c r="AW182" s="787">
        <v>1</v>
      </c>
      <c r="AX182" s="786">
        <v>9</v>
      </c>
      <c r="AY182" s="786" t="s">
        <v>469</v>
      </c>
      <c r="AZ182" s="863">
        <v>408.2</v>
      </c>
      <c r="BB182" s="793" t="str">
        <f t="shared" si="50"/>
        <v>--</v>
      </c>
      <c r="BC182" s="791">
        <f t="shared" si="51"/>
        <v>408.22738199999998</v>
      </c>
      <c r="BF182" s="819"/>
      <c r="BH182" s="793" t="str">
        <f t="shared" si="52"/>
        <v>--</v>
      </c>
      <c r="BI182" s="807">
        <f t="shared" si="53"/>
        <v>408.2</v>
      </c>
      <c r="BL182" s="807"/>
      <c r="BQ182" s="791"/>
      <c r="BR182" s="791"/>
      <c r="BS182" s="791"/>
      <c r="BT182" s="791"/>
      <c r="CA182" s="809"/>
      <c r="CB182" s="803"/>
      <c r="CC182" s="804"/>
      <c r="CD182" s="791"/>
      <c r="CE182" s="791"/>
    </row>
    <row r="183" spans="2:83" x14ac:dyDescent="0.25">
      <c r="B183" s="180"/>
      <c r="C183" s="766"/>
      <c r="O183" s="181"/>
      <c r="P183" s="128"/>
      <c r="Q183" s="179"/>
      <c r="R183" s="165" t="s">
        <v>21</v>
      </c>
      <c r="S183" s="179"/>
      <c r="T183" s="165" t="s">
        <v>56</v>
      </c>
      <c r="U183" s="196" t="str">
        <f t="shared" si="61"/>
        <v>-</v>
      </c>
      <c r="V183" s="168" t="str">
        <f t="shared" si="62"/>
        <v>-</v>
      </c>
      <c r="W183" s="168" t="str">
        <f t="shared" si="63"/>
        <v>-</v>
      </c>
      <c r="X183" s="168" t="str">
        <f t="shared" si="64"/>
        <v>-</v>
      </c>
      <c r="Y183" s="168" t="str">
        <f t="shared" si="65"/>
        <v>-</v>
      </c>
      <c r="AD183" s="608">
        <f t="shared" si="58"/>
        <v>44960.479166666664</v>
      </c>
      <c r="AE183" s="607">
        <f t="shared" si="59"/>
        <v>22.664000000000001</v>
      </c>
      <c r="AF183" s="196">
        <f t="shared" si="66"/>
        <v>11</v>
      </c>
      <c r="AG183" s="168" t="str">
        <f t="shared" si="67"/>
        <v>-</v>
      </c>
      <c r="AH183" s="168" t="str">
        <f t="shared" si="68"/>
        <v>-</v>
      </c>
      <c r="AI183" s="168">
        <f t="shared" si="69"/>
        <v>22.664000000000001</v>
      </c>
      <c r="AJ183" s="168" t="str">
        <f t="shared" si="70"/>
        <v>-</v>
      </c>
      <c r="AM183" s="790">
        <v>44960.480555555558</v>
      </c>
      <c r="AN183" s="789">
        <v>1</v>
      </c>
      <c r="AO183" s="789">
        <v>9</v>
      </c>
      <c r="AP183" s="789" t="s">
        <v>469</v>
      </c>
      <c r="AQ183" s="789">
        <v>408.247277</v>
      </c>
      <c r="AR183" s="789">
        <v>179311</v>
      </c>
      <c r="AS183" s="789">
        <v>138837</v>
      </c>
      <c r="AT183" s="789">
        <v>22.670999999999999</v>
      </c>
      <c r="AV183" s="788">
        <v>44960.480555555558</v>
      </c>
      <c r="AW183" s="787">
        <v>1</v>
      </c>
      <c r="AX183" s="786">
        <v>9</v>
      </c>
      <c r="AY183" s="786" t="s">
        <v>469</v>
      </c>
      <c r="AZ183" s="863">
        <v>408.2</v>
      </c>
      <c r="BB183" s="793" t="str">
        <f t="shared" si="50"/>
        <v>--</v>
      </c>
      <c r="BC183" s="791">
        <f t="shared" si="51"/>
        <v>408.247277</v>
      </c>
      <c r="BF183" s="819"/>
      <c r="BH183" s="793" t="str">
        <f t="shared" si="52"/>
        <v>--</v>
      </c>
      <c r="BI183" s="807">
        <f t="shared" si="53"/>
        <v>408.2</v>
      </c>
      <c r="BL183" s="807"/>
      <c r="BQ183" s="791"/>
      <c r="BR183" s="791"/>
      <c r="BS183" s="791"/>
      <c r="BT183" s="791"/>
      <c r="CA183" s="809"/>
      <c r="CB183" s="803"/>
      <c r="CC183" s="804"/>
      <c r="CD183" s="791"/>
      <c r="CE183" s="791"/>
    </row>
    <row r="184" spans="2:83" x14ac:dyDescent="0.25">
      <c r="B184" s="180"/>
      <c r="C184" s="766"/>
      <c r="O184" s="181"/>
      <c r="P184" s="128"/>
      <c r="Q184" s="179"/>
      <c r="R184" s="165" t="s">
        <v>21</v>
      </c>
      <c r="S184" s="179"/>
      <c r="T184" s="165" t="s">
        <v>56</v>
      </c>
      <c r="U184" s="196" t="str">
        <f t="shared" si="61"/>
        <v>-</v>
      </c>
      <c r="V184" s="168" t="str">
        <f t="shared" si="62"/>
        <v>-</v>
      </c>
      <c r="W184" s="168" t="str">
        <f t="shared" si="63"/>
        <v>-</v>
      </c>
      <c r="X184" s="168" t="str">
        <f t="shared" si="64"/>
        <v>-</v>
      </c>
      <c r="Y184" s="168" t="str">
        <f t="shared" si="65"/>
        <v>-</v>
      </c>
      <c r="AD184" s="608">
        <f t="shared" si="58"/>
        <v>44960.479861111111</v>
      </c>
      <c r="AE184" s="607">
        <f t="shared" si="59"/>
        <v>22.667000000000002</v>
      </c>
      <c r="AF184" s="196">
        <f t="shared" si="66"/>
        <v>11</v>
      </c>
      <c r="AG184" s="168" t="str">
        <f t="shared" si="67"/>
        <v>-</v>
      </c>
      <c r="AH184" s="168" t="str">
        <f t="shared" si="68"/>
        <v>-</v>
      </c>
      <c r="AI184" s="168">
        <f t="shared" si="69"/>
        <v>22.667000000000002</v>
      </c>
      <c r="AJ184" s="168" t="str">
        <f t="shared" si="70"/>
        <v>-</v>
      </c>
      <c r="AM184" s="790">
        <v>44960.481249999997</v>
      </c>
      <c r="AN184" s="789">
        <v>1</v>
      </c>
      <c r="AO184" s="789">
        <v>9</v>
      </c>
      <c r="AP184" s="789">
        <v>0</v>
      </c>
      <c r="AQ184" s="789">
        <v>407.91798899999998</v>
      </c>
      <c r="AR184" s="789">
        <v>180880</v>
      </c>
      <c r="AS184" s="789">
        <v>137623</v>
      </c>
      <c r="AT184" s="789">
        <v>22.675999999999998</v>
      </c>
      <c r="AV184" s="788">
        <v>44960.481249999997</v>
      </c>
      <c r="AW184" s="787">
        <v>1</v>
      </c>
      <c r="AX184" s="786">
        <v>9</v>
      </c>
      <c r="AY184" s="786">
        <v>0</v>
      </c>
      <c r="AZ184" s="863">
        <v>406.9</v>
      </c>
      <c r="BB184" s="793">
        <f t="shared" si="50"/>
        <v>90</v>
      </c>
      <c r="BC184" s="791">
        <f t="shared" si="51"/>
        <v>407.91798899999998</v>
      </c>
      <c r="BF184" s="819"/>
      <c r="BH184" s="793">
        <f t="shared" si="52"/>
        <v>90</v>
      </c>
      <c r="BI184" s="807">
        <f t="shared" si="53"/>
        <v>406.9</v>
      </c>
      <c r="BL184" s="807"/>
      <c r="BQ184" s="791"/>
      <c r="BR184" s="791"/>
      <c r="BS184" s="791"/>
      <c r="BT184" s="791"/>
      <c r="CA184" s="809"/>
      <c r="CB184" s="803"/>
      <c r="CC184" s="804"/>
      <c r="CD184" s="791"/>
      <c r="CE184" s="791"/>
    </row>
    <row r="185" spans="2:83" x14ac:dyDescent="0.25">
      <c r="B185" s="180"/>
      <c r="C185" s="766"/>
      <c r="O185" s="181"/>
      <c r="P185" s="128"/>
      <c r="Q185" s="179"/>
      <c r="R185" s="165" t="s">
        <v>21</v>
      </c>
      <c r="S185" s="179"/>
      <c r="T185" s="165" t="s">
        <v>56</v>
      </c>
      <c r="U185" s="196" t="str">
        <f t="shared" si="61"/>
        <v>-</v>
      </c>
      <c r="V185" s="168" t="str">
        <f t="shared" si="62"/>
        <v>-</v>
      </c>
      <c r="W185" s="168" t="str">
        <f t="shared" si="63"/>
        <v>-</v>
      </c>
      <c r="X185" s="168" t="str">
        <f t="shared" si="64"/>
        <v>-</v>
      </c>
      <c r="Y185" s="168" t="str">
        <f t="shared" si="65"/>
        <v>-</v>
      </c>
      <c r="AD185" s="608">
        <f t="shared" si="58"/>
        <v>44960.479861111111</v>
      </c>
      <c r="AE185" s="607">
        <f t="shared" si="59"/>
        <v>22.669</v>
      </c>
      <c r="AF185" s="196">
        <f t="shared" si="66"/>
        <v>11</v>
      </c>
      <c r="AG185" s="168" t="str">
        <f t="shared" si="67"/>
        <v>-</v>
      </c>
      <c r="AH185" s="168" t="str">
        <f t="shared" si="68"/>
        <v>-</v>
      </c>
      <c r="AI185" s="168">
        <f t="shared" si="69"/>
        <v>22.669</v>
      </c>
      <c r="AJ185" s="168" t="str">
        <f t="shared" si="70"/>
        <v>-</v>
      </c>
      <c r="AM185" s="790">
        <v>44960.481944444444</v>
      </c>
      <c r="AN185" s="789">
        <v>1</v>
      </c>
      <c r="AO185" s="789">
        <v>9</v>
      </c>
      <c r="AP185" s="789">
        <v>1</v>
      </c>
      <c r="AQ185" s="789">
        <v>407.51683800000001</v>
      </c>
      <c r="AR185" s="789">
        <v>179316</v>
      </c>
      <c r="AS185" s="789">
        <v>138839</v>
      </c>
      <c r="AT185" s="789">
        <v>22.678999999999998</v>
      </c>
      <c r="AV185" s="788">
        <v>44960.481944444444</v>
      </c>
      <c r="AW185" s="787">
        <v>1</v>
      </c>
      <c r="AX185" s="786">
        <v>9</v>
      </c>
      <c r="AY185" s="786">
        <v>1</v>
      </c>
      <c r="AZ185" s="863">
        <v>407.2</v>
      </c>
      <c r="BB185" s="793">
        <f t="shared" si="50"/>
        <v>91</v>
      </c>
      <c r="BC185" s="791">
        <f t="shared" si="51"/>
        <v>407.51683800000001</v>
      </c>
      <c r="BF185" s="819"/>
      <c r="BH185" s="793">
        <f t="shared" si="52"/>
        <v>91</v>
      </c>
      <c r="BI185" s="807">
        <f t="shared" si="53"/>
        <v>407.2</v>
      </c>
      <c r="BL185" s="807"/>
      <c r="BQ185" s="791"/>
      <c r="BR185" s="791"/>
      <c r="BS185" s="791"/>
      <c r="BT185" s="791"/>
      <c r="CA185" s="809"/>
      <c r="CB185" s="803"/>
      <c r="CC185" s="804"/>
      <c r="CD185" s="791"/>
      <c r="CE185" s="791"/>
    </row>
    <row r="186" spans="2:83" x14ac:dyDescent="0.25">
      <c r="B186" s="180"/>
      <c r="C186" s="766"/>
      <c r="O186" s="181"/>
      <c r="P186" s="128"/>
      <c r="Q186" s="179"/>
      <c r="R186" s="165" t="s">
        <v>21</v>
      </c>
      <c r="S186" s="179"/>
      <c r="T186" s="165" t="s">
        <v>56</v>
      </c>
      <c r="U186" s="196" t="str">
        <f t="shared" si="61"/>
        <v>-</v>
      </c>
      <c r="V186" s="168" t="str">
        <f t="shared" si="62"/>
        <v>-</v>
      </c>
      <c r="W186" s="168" t="str">
        <f t="shared" si="63"/>
        <v>-</v>
      </c>
      <c r="X186" s="168" t="str">
        <f t="shared" si="64"/>
        <v>-</v>
      </c>
      <c r="Y186" s="168" t="str">
        <f t="shared" si="65"/>
        <v>-</v>
      </c>
      <c r="AD186" s="608">
        <f t="shared" si="58"/>
        <v>44960.480555555558</v>
      </c>
      <c r="AE186" s="607">
        <f t="shared" si="59"/>
        <v>22.670999999999999</v>
      </c>
      <c r="AF186" s="196">
        <f t="shared" si="66"/>
        <v>11</v>
      </c>
      <c r="AG186" s="168" t="str">
        <f t="shared" si="67"/>
        <v>-</v>
      </c>
      <c r="AH186" s="168" t="str">
        <f t="shared" si="68"/>
        <v>-</v>
      </c>
      <c r="AI186" s="168">
        <f t="shared" si="69"/>
        <v>22.670999999999999</v>
      </c>
      <c r="AJ186" s="168" t="str">
        <f t="shared" si="70"/>
        <v>-</v>
      </c>
      <c r="AM186" s="790">
        <v>44960.481944444444</v>
      </c>
      <c r="AN186" s="789">
        <v>1</v>
      </c>
      <c r="AO186" s="789">
        <v>9</v>
      </c>
      <c r="AP186" s="789">
        <v>2</v>
      </c>
      <c r="AQ186" s="789">
        <v>407.590416</v>
      </c>
      <c r="AR186" s="789">
        <v>180885</v>
      </c>
      <c r="AS186" s="789">
        <v>137627</v>
      </c>
      <c r="AT186" s="789">
        <v>22.68</v>
      </c>
      <c r="AV186" s="788">
        <v>44960.481944444444</v>
      </c>
      <c r="AW186" s="787">
        <v>1</v>
      </c>
      <c r="AX186" s="786">
        <v>9</v>
      </c>
      <c r="AY186" s="786">
        <v>2</v>
      </c>
      <c r="AZ186" s="863">
        <v>406.8</v>
      </c>
      <c r="BB186" s="793">
        <f t="shared" si="50"/>
        <v>92</v>
      </c>
      <c r="BC186" s="791">
        <f t="shared" si="51"/>
        <v>407.590416</v>
      </c>
      <c r="BF186" s="819"/>
      <c r="BH186" s="793">
        <f t="shared" si="52"/>
        <v>92</v>
      </c>
      <c r="BI186" s="807">
        <f t="shared" si="53"/>
        <v>406.8</v>
      </c>
      <c r="BL186" s="807"/>
      <c r="BQ186" s="791"/>
      <c r="BR186" s="791"/>
      <c r="BS186" s="791"/>
      <c r="BT186" s="791"/>
      <c r="CA186" s="809"/>
      <c r="CB186" s="803"/>
      <c r="CC186" s="804"/>
      <c r="CD186" s="791"/>
      <c r="CE186" s="791"/>
    </row>
    <row r="187" spans="2:83" x14ac:dyDescent="0.25">
      <c r="B187" s="180"/>
      <c r="C187" s="766"/>
      <c r="O187" s="181"/>
      <c r="P187" s="128"/>
      <c r="Q187" s="179"/>
      <c r="R187" s="165" t="s">
        <v>21</v>
      </c>
      <c r="S187" s="179"/>
      <c r="T187" s="165" t="s">
        <v>56</v>
      </c>
      <c r="U187" s="196" t="str">
        <f t="shared" si="61"/>
        <v>-</v>
      </c>
      <c r="V187" s="168" t="str">
        <f t="shared" si="62"/>
        <v>-</v>
      </c>
      <c r="W187" s="168" t="str">
        <f t="shared" si="63"/>
        <v>-</v>
      </c>
      <c r="X187" s="168" t="str">
        <f t="shared" si="64"/>
        <v>-</v>
      </c>
      <c r="Y187" s="168" t="str">
        <f t="shared" si="65"/>
        <v>-</v>
      </c>
      <c r="AD187" s="608">
        <f t="shared" si="58"/>
        <v>44960.481249999997</v>
      </c>
      <c r="AE187" s="607">
        <f t="shared" si="59"/>
        <v>22.675999999999998</v>
      </c>
      <c r="AF187" s="196">
        <f t="shared" si="66"/>
        <v>11</v>
      </c>
      <c r="AG187" s="168" t="str">
        <f t="shared" si="67"/>
        <v>-</v>
      </c>
      <c r="AH187" s="168" t="str">
        <f t="shared" si="68"/>
        <v>-</v>
      </c>
      <c r="AI187" s="168">
        <f t="shared" si="69"/>
        <v>22.675999999999998</v>
      </c>
      <c r="AJ187" s="168" t="str">
        <f t="shared" si="70"/>
        <v>-</v>
      </c>
      <c r="AM187" s="790">
        <v>44960.482638888891</v>
      </c>
      <c r="AN187" s="789">
        <v>1</v>
      </c>
      <c r="AO187" s="789">
        <v>9</v>
      </c>
      <c r="AP187" s="789">
        <v>3</v>
      </c>
      <c r="AQ187" s="789">
        <v>407.24073499999997</v>
      </c>
      <c r="AR187" s="789">
        <v>179318</v>
      </c>
      <c r="AS187" s="789">
        <v>138839</v>
      </c>
      <c r="AT187" s="789">
        <v>22.681000000000001</v>
      </c>
      <c r="AV187" s="788">
        <v>44960.482638888891</v>
      </c>
      <c r="AW187" s="787">
        <v>1</v>
      </c>
      <c r="AX187" s="786">
        <v>9</v>
      </c>
      <c r="AY187" s="786">
        <v>3</v>
      </c>
      <c r="AZ187" s="863">
        <v>407.6</v>
      </c>
      <c r="BB187" s="793">
        <f t="shared" si="50"/>
        <v>93</v>
      </c>
      <c r="BC187" s="791">
        <f t="shared" si="51"/>
        <v>407.24073499999997</v>
      </c>
      <c r="BF187" s="819"/>
      <c r="BH187" s="793">
        <f t="shared" si="52"/>
        <v>93</v>
      </c>
      <c r="BI187" s="807">
        <f t="shared" si="53"/>
        <v>407.6</v>
      </c>
      <c r="BL187" s="807"/>
      <c r="BQ187" s="791"/>
      <c r="BR187" s="791"/>
      <c r="BS187" s="791"/>
      <c r="BT187" s="791"/>
      <c r="CA187" s="809"/>
      <c r="CB187" s="803"/>
      <c r="CC187" s="804"/>
      <c r="CD187" s="791"/>
      <c r="CE187" s="791"/>
    </row>
    <row r="188" spans="2:83" x14ac:dyDescent="0.25">
      <c r="B188" s="180"/>
      <c r="C188" s="766"/>
      <c r="O188" s="181"/>
      <c r="P188" s="128"/>
      <c r="Q188" s="179"/>
      <c r="R188" s="165" t="s">
        <v>21</v>
      </c>
      <c r="S188" s="179"/>
      <c r="T188" s="165" t="s">
        <v>56</v>
      </c>
      <c r="U188" s="196" t="str">
        <f t="shared" si="61"/>
        <v>-</v>
      </c>
      <c r="V188" s="168" t="str">
        <f t="shared" si="62"/>
        <v>-</v>
      </c>
      <c r="W188" s="168" t="str">
        <f t="shared" si="63"/>
        <v>-</v>
      </c>
      <c r="X188" s="168" t="str">
        <f t="shared" si="64"/>
        <v>-</v>
      </c>
      <c r="Y188" s="168" t="str">
        <f t="shared" si="65"/>
        <v>-</v>
      </c>
      <c r="AD188" s="608">
        <f t="shared" si="58"/>
        <v>44960.481944444444</v>
      </c>
      <c r="AE188" s="607">
        <f t="shared" si="59"/>
        <v>22.678999999999998</v>
      </c>
      <c r="AF188" s="196">
        <f t="shared" si="66"/>
        <v>11</v>
      </c>
      <c r="AG188" s="168" t="str">
        <f t="shared" si="67"/>
        <v>-</v>
      </c>
      <c r="AH188" s="168" t="str">
        <f t="shared" si="68"/>
        <v>-</v>
      </c>
      <c r="AI188" s="168">
        <f t="shared" si="69"/>
        <v>22.678999999999998</v>
      </c>
      <c r="AJ188" s="168" t="str">
        <f t="shared" si="70"/>
        <v>-</v>
      </c>
      <c r="AM188" s="790">
        <v>44960.482638888891</v>
      </c>
      <c r="AN188" s="789">
        <v>1</v>
      </c>
      <c r="AO188" s="789">
        <v>9</v>
      </c>
      <c r="AP188" s="789">
        <v>4</v>
      </c>
      <c r="AQ188" s="789">
        <v>407.13294999999999</v>
      </c>
      <c r="AR188" s="789">
        <v>180882</v>
      </c>
      <c r="AS188" s="789">
        <v>137626</v>
      </c>
      <c r="AT188" s="789">
        <v>22.684000000000001</v>
      </c>
      <c r="AV188" s="788">
        <v>44960.482638888891</v>
      </c>
      <c r="AW188" s="787">
        <v>1</v>
      </c>
      <c r="AX188" s="786">
        <v>9</v>
      </c>
      <c r="AY188" s="786">
        <v>4</v>
      </c>
      <c r="AZ188" s="863">
        <v>406.9</v>
      </c>
      <c r="BB188" s="793">
        <f t="shared" si="50"/>
        <v>94</v>
      </c>
      <c r="BC188" s="791">
        <f t="shared" si="51"/>
        <v>407.13294999999999</v>
      </c>
      <c r="BF188" s="819"/>
      <c r="BH188" s="793">
        <f t="shared" si="52"/>
        <v>94</v>
      </c>
      <c r="BI188" s="807">
        <f t="shared" si="53"/>
        <v>406.9</v>
      </c>
      <c r="BL188" s="807"/>
      <c r="BQ188" s="791"/>
      <c r="BR188" s="791"/>
      <c r="BS188" s="791"/>
      <c r="BT188" s="791"/>
      <c r="CA188" s="809"/>
      <c r="CB188" s="803"/>
      <c r="CC188" s="804"/>
      <c r="CD188" s="791"/>
      <c r="CE188" s="791"/>
    </row>
    <row r="189" spans="2:83" x14ac:dyDescent="0.25">
      <c r="B189" s="180"/>
      <c r="C189" s="766"/>
      <c r="O189" s="181"/>
      <c r="P189" s="128"/>
      <c r="Q189" s="179"/>
      <c r="R189" s="165" t="s">
        <v>21</v>
      </c>
      <c r="S189" s="179"/>
      <c r="T189" s="165" t="s">
        <v>56</v>
      </c>
      <c r="U189" s="196" t="str">
        <f t="shared" si="61"/>
        <v>-</v>
      </c>
      <c r="V189" s="168" t="str">
        <f t="shared" si="62"/>
        <v>-</v>
      </c>
      <c r="W189" s="168" t="str">
        <f t="shared" si="63"/>
        <v>-</v>
      </c>
      <c r="X189" s="168" t="str">
        <f t="shared" si="64"/>
        <v>-</v>
      </c>
      <c r="Y189" s="168" t="str">
        <f t="shared" si="65"/>
        <v>-</v>
      </c>
      <c r="AD189" s="608">
        <f t="shared" si="58"/>
        <v>44960.481944444444</v>
      </c>
      <c r="AE189" s="607">
        <f t="shared" si="59"/>
        <v>22.68</v>
      </c>
      <c r="AF189" s="196">
        <f t="shared" si="66"/>
        <v>11</v>
      </c>
      <c r="AG189" s="168" t="str">
        <f t="shared" si="67"/>
        <v>-</v>
      </c>
      <c r="AH189" s="168" t="str">
        <f t="shared" si="68"/>
        <v>-</v>
      </c>
      <c r="AI189" s="168">
        <f t="shared" si="69"/>
        <v>22.68</v>
      </c>
      <c r="AJ189" s="168" t="str">
        <f t="shared" si="70"/>
        <v>-</v>
      </c>
      <c r="AM189" s="790">
        <v>44960.48333333333</v>
      </c>
      <c r="AN189" s="789">
        <v>1</v>
      </c>
      <c r="AO189" s="789">
        <v>9</v>
      </c>
      <c r="AP189" s="789">
        <v>5</v>
      </c>
      <c r="AQ189" s="789">
        <v>406.76782500000002</v>
      </c>
      <c r="AR189" s="789">
        <v>179315</v>
      </c>
      <c r="AS189" s="789">
        <v>138835</v>
      </c>
      <c r="AT189" s="789">
        <v>22.686</v>
      </c>
      <c r="AV189" s="788">
        <v>44960.48333333333</v>
      </c>
      <c r="AW189" s="787">
        <v>1</v>
      </c>
      <c r="AX189" s="786">
        <v>9</v>
      </c>
      <c r="AY189" s="786">
        <v>5</v>
      </c>
      <c r="AZ189" s="863">
        <v>406.8</v>
      </c>
      <c r="BB189" s="793">
        <f t="shared" si="50"/>
        <v>95</v>
      </c>
      <c r="BC189" s="791">
        <f t="shared" si="51"/>
        <v>406.76782500000002</v>
      </c>
      <c r="BF189" s="819"/>
      <c r="BH189" s="793">
        <f t="shared" si="52"/>
        <v>95</v>
      </c>
      <c r="BI189" s="807">
        <f t="shared" si="53"/>
        <v>406.8</v>
      </c>
      <c r="BL189" s="807"/>
      <c r="BQ189" s="791"/>
      <c r="BR189" s="791"/>
      <c r="BS189" s="791"/>
      <c r="BT189" s="791"/>
      <c r="CA189" s="809"/>
      <c r="CB189" s="803"/>
      <c r="CC189" s="804"/>
      <c r="CD189" s="791"/>
      <c r="CE189" s="791"/>
    </row>
    <row r="190" spans="2:83" x14ac:dyDescent="0.25">
      <c r="B190" s="180"/>
      <c r="C190" s="766"/>
      <c r="O190" s="181"/>
      <c r="P190" s="128"/>
      <c r="Q190" s="179"/>
      <c r="R190" s="165" t="s">
        <v>21</v>
      </c>
      <c r="S190" s="179"/>
      <c r="T190" s="165" t="s">
        <v>56</v>
      </c>
      <c r="U190" s="196" t="str">
        <f t="shared" si="61"/>
        <v>-</v>
      </c>
      <c r="V190" s="168" t="str">
        <f t="shared" si="62"/>
        <v>-</v>
      </c>
      <c r="W190" s="168" t="str">
        <f t="shared" si="63"/>
        <v>-</v>
      </c>
      <c r="X190" s="168" t="str">
        <f t="shared" si="64"/>
        <v>-</v>
      </c>
      <c r="Y190" s="168" t="str">
        <f t="shared" si="65"/>
        <v>-</v>
      </c>
      <c r="AD190" s="608">
        <f t="shared" si="58"/>
        <v>44960.482638888891</v>
      </c>
      <c r="AE190" s="607">
        <f t="shared" si="59"/>
        <v>22.681000000000001</v>
      </c>
      <c r="AF190" s="196">
        <f t="shared" si="66"/>
        <v>11</v>
      </c>
      <c r="AG190" s="168" t="str">
        <f t="shared" si="67"/>
        <v>-</v>
      </c>
      <c r="AH190" s="168" t="str">
        <f t="shared" si="68"/>
        <v>-</v>
      </c>
      <c r="AI190" s="168">
        <f t="shared" si="69"/>
        <v>22.681000000000001</v>
      </c>
      <c r="AJ190" s="168" t="str">
        <f t="shared" si="70"/>
        <v>-</v>
      </c>
      <c r="AM190" s="790">
        <v>44960.48333333333</v>
      </c>
      <c r="AN190" s="789">
        <v>1</v>
      </c>
      <c r="AO190" s="789">
        <v>9</v>
      </c>
      <c r="AP190" s="789">
        <v>6</v>
      </c>
      <c r="AQ190" s="789">
        <v>406.57998099999998</v>
      </c>
      <c r="AR190" s="789">
        <v>180885</v>
      </c>
      <c r="AS190" s="789">
        <v>137630</v>
      </c>
      <c r="AT190" s="789">
        <v>22.687999999999999</v>
      </c>
      <c r="AV190" s="788">
        <v>44960.48333333333</v>
      </c>
      <c r="AW190" s="787">
        <v>1</v>
      </c>
      <c r="AX190" s="786">
        <v>9</v>
      </c>
      <c r="AY190" s="786">
        <v>6</v>
      </c>
      <c r="AZ190" s="863">
        <v>406.9</v>
      </c>
      <c r="BB190" s="793">
        <f t="shared" si="50"/>
        <v>96</v>
      </c>
      <c r="BC190" s="791">
        <f t="shared" si="51"/>
        <v>406.57998099999998</v>
      </c>
      <c r="BF190" s="819"/>
      <c r="BH190" s="793">
        <f t="shared" si="52"/>
        <v>96</v>
      </c>
      <c r="BI190" s="807">
        <f t="shared" si="53"/>
        <v>406.9</v>
      </c>
      <c r="BL190" s="807"/>
      <c r="BQ190" s="791"/>
      <c r="BR190" s="791"/>
      <c r="BS190" s="791"/>
      <c r="BT190" s="791"/>
      <c r="CA190" s="809"/>
      <c r="CB190" s="803"/>
      <c r="CC190" s="804"/>
      <c r="CD190" s="791"/>
      <c r="CE190" s="791"/>
    </row>
    <row r="191" spans="2:83" x14ac:dyDescent="0.25">
      <c r="B191" s="180"/>
      <c r="C191" s="766"/>
      <c r="O191" s="181"/>
      <c r="P191" s="128"/>
      <c r="Q191" s="179"/>
      <c r="R191" s="165" t="s">
        <v>21</v>
      </c>
      <c r="S191" s="179"/>
      <c r="T191" s="165" t="s">
        <v>56</v>
      </c>
      <c r="U191" s="196" t="str">
        <f t="shared" si="61"/>
        <v>-</v>
      </c>
      <c r="V191" s="168" t="str">
        <f t="shared" si="62"/>
        <v>-</v>
      </c>
      <c r="W191" s="168" t="str">
        <f t="shared" si="63"/>
        <v>-</v>
      </c>
      <c r="X191" s="168" t="str">
        <f t="shared" si="64"/>
        <v>-</v>
      </c>
      <c r="Y191" s="168" t="str">
        <f t="shared" si="65"/>
        <v>-</v>
      </c>
      <c r="AD191" s="608">
        <f t="shared" si="58"/>
        <v>44960.482638888891</v>
      </c>
      <c r="AE191" s="607">
        <f t="shared" si="59"/>
        <v>22.684000000000001</v>
      </c>
      <c r="AF191" s="196">
        <f t="shared" si="66"/>
        <v>11</v>
      </c>
      <c r="AG191" s="168" t="str">
        <f t="shared" si="67"/>
        <v>-</v>
      </c>
      <c r="AH191" s="168" t="str">
        <f t="shared" si="68"/>
        <v>-</v>
      </c>
      <c r="AI191" s="168">
        <f t="shared" si="69"/>
        <v>22.684000000000001</v>
      </c>
      <c r="AJ191" s="168" t="str">
        <f t="shared" si="70"/>
        <v>-</v>
      </c>
      <c r="AM191" s="790">
        <v>44960.484027777777</v>
      </c>
      <c r="AN191" s="789">
        <v>1</v>
      </c>
      <c r="AO191" s="789">
        <v>9</v>
      </c>
      <c r="AP191" s="789">
        <v>7</v>
      </c>
      <c r="AQ191" s="789">
        <v>406.23851400000001</v>
      </c>
      <c r="AR191" s="789">
        <v>179322</v>
      </c>
      <c r="AS191" s="789">
        <v>138839</v>
      </c>
      <c r="AT191" s="789">
        <v>22.686</v>
      </c>
      <c r="AV191" s="788">
        <v>44960.484027777777</v>
      </c>
      <c r="AW191" s="787">
        <v>1</v>
      </c>
      <c r="AX191" s="786">
        <v>9</v>
      </c>
      <c r="AY191" s="786">
        <v>7</v>
      </c>
      <c r="AZ191" s="863">
        <v>405.9</v>
      </c>
      <c r="BB191" s="793">
        <f t="shared" si="50"/>
        <v>97</v>
      </c>
      <c r="BC191" s="791">
        <f t="shared" si="51"/>
        <v>406.23851400000001</v>
      </c>
      <c r="BF191" s="819"/>
      <c r="BH191" s="793">
        <f t="shared" si="52"/>
        <v>97</v>
      </c>
      <c r="BI191" s="807">
        <f t="shared" si="53"/>
        <v>405.9</v>
      </c>
      <c r="BL191" s="807"/>
      <c r="BQ191" s="791"/>
      <c r="BR191" s="791"/>
      <c r="BS191" s="791"/>
      <c r="BT191" s="791"/>
      <c r="CA191" s="809"/>
      <c r="CB191" s="803"/>
      <c r="CC191" s="804"/>
      <c r="CD191" s="791"/>
      <c r="CE191" s="791"/>
    </row>
    <row r="192" spans="2:83" x14ac:dyDescent="0.25">
      <c r="B192" s="180"/>
      <c r="C192" s="766"/>
      <c r="O192" s="181"/>
      <c r="P192" s="128"/>
      <c r="Q192" s="179"/>
      <c r="R192" s="165" t="s">
        <v>21</v>
      </c>
      <c r="S192" s="179"/>
      <c r="T192" s="165" t="s">
        <v>56</v>
      </c>
      <c r="U192" s="196" t="str">
        <f t="shared" si="61"/>
        <v>-</v>
      </c>
      <c r="V192" s="168" t="str">
        <f t="shared" si="62"/>
        <v>-</v>
      </c>
      <c r="W192" s="168" t="str">
        <f t="shared" si="63"/>
        <v>-</v>
      </c>
      <c r="X192" s="168" t="str">
        <f t="shared" si="64"/>
        <v>-</v>
      </c>
      <c r="Y192" s="168" t="str">
        <f t="shared" si="65"/>
        <v>-</v>
      </c>
      <c r="AD192" s="608">
        <f t="shared" si="58"/>
        <v>44960.48333333333</v>
      </c>
      <c r="AE192" s="607">
        <f t="shared" si="59"/>
        <v>22.686</v>
      </c>
      <c r="AF192" s="196">
        <f t="shared" si="66"/>
        <v>11</v>
      </c>
      <c r="AG192" s="168" t="str">
        <f t="shared" si="67"/>
        <v>-</v>
      </c>
      <c r="AH192" s="168" t="str">
        <f t="shared" si="68"/>
        <v>-</v>
      </c>
      <c r="AI192" s="168">
        <f t="shared" si="69"/>
        <v>22.686</v>
      </c>
      <c r="AJ192" s="168" t="str">
        <f t="shared" si="70"/>
        <v>-</v>
      </c>
      <c r="AM192" s="790">
        <v>44960.484722222223</v>
      </c>
      <c r="AN192" s="789">
        <v>1</v>
      </c>
      <c r="AO192" s="789">
        <v>9</v>
      </c>
      <c r="AP192" s="789">
        <v>8</v>
      </c>
      <c r="AQ192" s="789">
        <v>406.016164</v>
      </c>
      <c r="AR192" s="789">
        <v>180889</v>
      </c>
      <c r="AS192" s="789">
        <v>137635</v>
      </c>
      <c r="AT192" s="789">
        <v>22.689</v>
      </c>
      <c r="AV192" s="788">
        <v>44960.484722222223</v>
      </c>
      <c r="AW192" s="787">
        <v>1</v>
      </c>
      <c r="AX192" s="786">
        <v>9</v>
      </c>
      <c r="AY192" s="786">
        <v>8</v>
      </c>
      <c r="AZ192" s="863">
        <v>406.6</v>
      </c>
      <c r="BB192" s="793">
        <f t="shared" si="50"/>
        <v>98</v>
      </c>
      <c r="BC192" s="791">
        <f t="shared" si="51"/>
        <v>406.016164</v>
      </c>
      <c r="BF192" s="819"/>
      <c r="BH192" s="793">
        <f t="shared" si="52"/>
        <v>98</v>
      </c>
      <c r="BI192" s="807">
        <f t="shared" si="53"/>
        <v>406.6</v>
      </c>
      <c r="BL192" s="807"/>
      <c r="BQ192" s="791"/>
      <c r="BR192" s="791"/>
      <c r="BS192" s="791"/>
      <c r="BT192" s="791"/>
      <c r="CA192" s="809"/>
      <c r="CB192" s="803"/>
      <c r="CC192" s="804"/>
      <c r="CD192" s="791"/>
      <c r="CE192" s="791"/>
    </row>
    <row r="193" spans="2:83" x14ac:dyDescent="0.25">
      <c r="B193" s="180"/>
      <c r="C193" s="766"/>
      <c r="O193" s="181"/>
      <c r="P193" s="128"/>
      <c r="Q193" s="179"/>
      <c r="R193" s="165" t="s">
        <v>21</v>
      </c>
      <c r="S193" s="179"/>
      <c r="T193" s="165" t="s">
        <v>56</v>
      </c>
      <c r="U193" s="196" t="str">
        <f t="shared" si="61"/>
        <v>-</v>
      </c>
      <c r="V193" s="168" t="str">
        <f t="shared" si="62"/>
        <v>-</v>
      </c>
      <c r="W193" s="168" t="str">
        <f t="shared" si="63"/>
        <v>-</v>
      </c>
      <c r="X193" s="168" t="str">
        <f t="shared" si="64"/>
        <v>-</v>
      </c>
      <c r="Y193" s="168" t="str">
        <f t="shared" si="65"/>
        <v>-</v>
      </c>
      <c r="AD193" s="608">
        <f t="shared" si="58"/>
        <v>44960.48333333333</v>
      </c>
      <c r="AE193" s="607">
        <f t="shared" si="59"/>
        <v>22.687999999999999</v>
      </c>
      <c r="AF193" s="196">
        <f t="shared" si="66"/>
        <v>11</v>
      </c>
      <c r="AG193" s="168" t="str">
        <f t="shared" si="67"/>
        <v>-</v>
      </c>
      <c r="AH193" s="168" t="str">
        <f t="shared" si="68"/>
        <v>-</v>
      </c>
      <c r="AI193" s="168">
        <f t="shared" si="69"/>
        <v>22.687999999999999</v>
      </c>
      <c r="AJ193" s="168" t="str">
        <f t="shared" si="70"/>
        <v>-</v>
      </c>
      <c r="AM193" s="790">
        <v>44960.484722222223</v>
      </c>
      <c r="AN193" s="789">
        <v>1</v>
      </c>
      <c r="AO193" s="789">
        <v>10</v>
      </c>
      <c r="AP193" s="789" t="s">
        <v>469</v>
      </c>
      <c r="AQ193" s="789">
        <v>442.22628099999997</v>
      </c>
      <c r="AR193" s="789">
        <v>179059</v>
      </c>
      <c r="AS193" s="789">
        <v>138840</v>
      </c>
      <c r="AT193" s="789">
        <v>22.696000000000002</v>
      </c>
      <c r="AV193" s="788">
        <v>44960.484722222223</v>
      </c>
      <c r="AW193" s="787">
        <v>1</v>
      </c>
      <c r="AX193" s="786">
        <v>10</v>
      </c>
      <c r="AY193" s="786" t="s">
        <v>469</v>
      </c>
      <c r="AZ193" s="863">
        <v>458.3</v>
      </c>
      <c r="BB193" s="793" t="str">
        <f t="shared" si="50"/>
        <v>--</v>
      </c>
      <c r="BC193" s="791">
        <f t="shared" si="51"/>
        <v>442.22628099999997</v>
      </c>
      <c r="BF193" s="819"/>
      <c r="BH193" s="793" t="str">
        <f t="shared" si="52"/>
        <v>--</v>
      </c>
      <c r="BI193" s="807">
        <f t="shared" si="53"/>
        <v>458.3</v>
      </c>
      <c r="BL193" s="807"/>
      <c r="BQ193" s="791"/>
      <c r="BR193" s="791"/>
      <c r="BS193" s="791"/>
      <c r="BT193" s="791"/>
      <c r="CA193" s="809"/>
      <c r="CB193" s="803"/>
      <c r="CC193" s="804"/>
      <c r="CD193" s="791"/>
      <c r="CE193" s="791"/>
    </row>
    <row r="194" spans="2:83" x14ac:dyDescent="0.25">
      <c r="B194" s="180"/>
      <c r="C194" s="766"/>
      <c r="O194" s="181"/>
      <c r="P194" s="128"/>
      <c r="Q194" s="179"/>
      <c r="R194" s="165" t="s">
        <v>21</v>
      </c>
      <c r="S194" s="179"/>
      <c r="T194" s="165" t="s">
        <v>56</v>
      </c>
      <c r="U194" s="196" t="str">
        <f t="shared" si="61"/>
        <v>-</v>
      </c>
      <c r="V194" s="168" t="str">
        <f t="shared" si="62"/>
        <v>-</v>
      </c>
      <c r="W194" s="168" t="str">
        <f t="shared" si="63"/>
        <v>-</v>
      </c>
      <c r="X194" s="168" t="str">
        <f t="shared" si="64"/>
        <v>-</v>
      </c>
      <c r="Y194" s="168" t="str">
        <f t="shared" si="65"/>
        <v>-</v>
      </c>
      <c r="AD194" s="608">
        <f t="shared" si="58"/>
        <v>44960.484027777777</v>
      </c>
      <c r="AE194" s="607">
        <f t="shared" si="59"/>
        <v>22.686</v>
      </c>
      <c r="AF194" s="196">
        <f t="shared" si="66"/>
        <v>11</v>
      </c>
      <c r="AG194" s="168" t="str">
        <f t="shared" si="67"/>
        <v>-</v>
      </c>
      <c r="AH194" s="168" t="str">
        <f t="shared" si="68"/>
        <v>-</v>
      </c>
      <c r="AI194" s="168">
        <f t="shared" si="69"/>
        <v>22.686</v>
      </c>
      <c r="AJ194" s="168" t="str">
        <f t="shared" si="70"/>
        <v>-</v>
      </c>
      <c r="AM194" s="790">
        <v>44960.48541666667</v>
      </c>
      <c r="AN194" s="789">
        <v>1</v>
      </c>
      <c r="AO194" s="789">
        <v>10</v>
      </c>
      <c r="AP194" s="789" t="s">
        <v>469</v>
      </c>
      <c r="AQ194" s="789">
        <v>468.03005899999999</v>
      </c>
      <c r="AR194" s="789">
        <v>180890</v>
      </c>
      <c r="AS194" s="789">
        <v>137473</v>
      </c>
      <c r="AT194" s="789">
        <v>22.701000000000001</v>
      </c>
      <c r="AV194" s="788">
        <v>44960.48541666667</v>
      </c>
      <c r="AW194" s="787">
        <v>1</v>
      </c>
      <c r="AX194" s="786">
        <v>10</v>
      </c>
      <c r="AY194" s="786" t="s">
        <v>469</v>
      </c>
      <c r="AZ194" s="863">
        <v>460.6</v>
      </c>
      <c r="BB194" s="793" t="str">
        <f t="shared" si="50"/>
        <v>--</v>
      </c>
      <c r="BC194" s="791">
        <f t="shared" si="51"/>
        <v>468.03005899999999</v>
      </c>
      <c r="BF194" s="819"/>
      <c r="BH194" s="793" t="str">
        <f t="shared" si="52"/>
        <v>--</v>
      </c>
      <c r="BI194" s="807">
        <f t="shared" si="53"/>
        <v>460.6</v>
      </c>
      <c r="BL194" s="807"/>
      <c r="BQ194" s="791"/>
      <c r="BR194" s="791"/>
      <c r="BS194" s="791"/>
      <c r="BT194" s="791"/>
      <c r="CA194" s="809"/>
      <c r="CB194" s="803"/>
      <c r="CC194" s="804"/>
      <c r="CD194" s="791"/>
      <c r="CE194" s="791"/>
    </row>
    <row r="195" spans="2:83" x14ac:dyDescent="0.25">
      <c r="B195" s="180"/>
      <c r="C195" s="766"/>
      <c r="O195" s="181"/>
      <c r="P195" s="128"/>
      <c r="Q195" s="179"/>
      <c r="R195" s="165" t="s">
        <v>21</v>
      </c>
      <c r="S195" s="179"/>
      <c r="T195" s="165" t="s">
        <v>56</v>
      </c>
      <c r="U195" s="196" t="str">
        <f t="shared" si="61"/>
        <v>-</v>
      </c>
      <c r="V195" s="168" t="str">
        <f t="shared" si="62"/>
        <v>-</v>
      </c>
      <c r="W195" s="168" t="str">
        <f t="shared" si="63"/>
        <v>-</v>
      </c>
      <c r="X195" s="168" t="str">
        <f t="shared" si="64"/>
        <v>-</v>
      </c>
      <c r="Y195" s="168" t="str">
        <f t="shared" si="65"/>
        <v>-</v>
      </c>
      <c r="AD195" s="608">
        <f t="shared" si="58"/>
        <v>44960.484722222223</v>
      </c>
      <c r="AE195" s="607">
        <f t="shared" si="59"/>
        <v>22.689</v>
      </c>
      <c r="AF195" s="196">
        <f t="shared" si="66"/>
        <v>11</v>
      </c>
      <c r="AG195" s="168" t="str">
        <f t="shared" si="67"/>
        <v>-</v>
      </c>
      <c r="AH195" s="168" t="str">
        <f t="shared" si="68"/>
        <v>-</v>
      </c>
      <c r="AI195" s="168">
        <f t="shared" si="69"/>
        <v>22.689</v>
      </c>
      <c r="AJ195" s="168" t="str">
        <f t="shared" si="70"/>
        <v>-</v>
      </c>
      <c r="AM195" s="790">
        <v>44960.48541666667</v>
      </c>
      <c r="AN195" s="789">
        <v>1</v>
      </c>
      <c r="AO195" s="789">
        <v>10</v>
      </c>
      <c r="AP195" s="789" t="s">
        <v>469</v>
      </c>
      <c r="AQ195" s="789">
        <v>460.27829000000003</v>
      </c>
      <c r="AR195" s="789">
        <v>179119</v>
      </c>
      <c r="AS195" s="789">
        <v>138841</v>
      </c>
      <c r="AT195" s="789">
        <v>22.702000000000002</v>
      </c>
      <c r="AV195" s="788">
        <v>44960.48541666667</v>
      </c>
      <c r="AW195" s="787">
        <v>1</v>
      </c>
      <c r="AX195" s="786">
        <v>10</v>
      </c>
      <c r="AY195" s="786" t="s">
        <v>469</v>
      </c>
      <c r="AZ195" s="863">
        <v>460.3</v>
      </c>
      <c r="BB195" s="793" t="str">
        <f t="shared" ref="BB195:BB258" si="71">IFERROR((AO195*10)+AP195, "--")</f>
        <v>--</v>
      </c>
      <c r="BC195" s="791">
        <f t="shared" ref="BC195:BC258" si="72">AQ195</f>
        <v>460.27829000000003</v>
      </c>
      <c r="BF195" s="819"/>
      <c r="BH195" s="793" t="str">
        <f t="shared" ref="BH195:BH258" si="73">IFERROR((AX195*10)+AY195, "--")</f>
        <v>--</v>
      </c>
      <c r="BI195" s="807">
        <f t="shared" ref="BI195:BI258" si="74">AZ195</f>
        <v>460.3</v>
      </c>
      <c r="BL195" s="807"/>
      <c r="BQ195" s="791"/>
      <c r="BR195" s="791"/>
      <c r="BS195" s="791"/>
      <c r="BT195" s="791"/>
      <c r="CA195" s="809"/>
      <c r="CB195" s="803"/>
      <c r="CC195" s="804"/>
      <c r="CD195" s="791"/>
      <c r="CE195" s="791"/>
    </row>
    <row r="196" spans="2:83" x14ac:dyDescent="0.25">
      <c r="B196" s="180"/>
      <c r="C196" s="766"/>
      <c r="O196" s="181"/>
      <c r="P196" s="128"/>
      <c r="Q196" s="179"/>
      <c r="R196" s="165" t="s">
        <v>21</v>
      </c>
      <c r="S196" s="179"/>
      <c r="T196" s="165" t="s">
        <v>56</v>
      </c>
      <c r="U196" s="196" t="str">
        <f t="shared" si="61"/>
        <v>-</v>
      </c>
      <c r="V196" s="168" t="str">
        <f t="shared" si="62"/>
        <v>-</v>
      </c>
      <c r="W196" s="168" t="str">
        <f t="shared" si="63"/>
        <v>-</v>
      </c>
      <c r="X196" s="168" t="str">
        <f t="shared" si="64"/>
        <v>-</v>
      </c>
      <c r="Y196" s="168" t="str">
        <f t="shared" si="65"/>
        <v>-</v>
      </c>
      <c r="AD196" s="608">
        <f t="shared" si="58"/>
        <v>44960.484722222223</v>
      </c>
      <c r="AE196" s="607">
        <f t="shared" si="59"/>
        <v>22.696000000000002</v>
      </c>
      <c r="AF196" s="196">
        <f t="shared" si="66"/>
        <v>11</v>
      </c>
      <c r="AG196" s="168" t="str">
        <f t="shared" si="67"/>
        <v>-</v>
      </c>
      <c r="AH196" s="168" t="str">
        <f t="shared" si="68"/>
        <v>-</v>
      </c>
      <c r="AI196" s="168">
        <f t="shared" si="69"/>
        <v>22.696000000000002</v>
      </c>
      <c r="AJ196" s="168" t="str">
        <f t="shared" si="70"/>
        <v>-</v>
      </c>
      <c r="AM196" s="790">
        <v>44960.486111111109</v>
      </c>
      <c r="AN196" s="789">
        <v>1</v>
      </c>
      <c r="AO196" s="789">
        <v>10</v>
      </c>
      <c r="AP196" s="789" t="s">
        <v>469</v>
      </c>
      <c r="AQ196" s="789">
        <v>459.17966799999999</v>
      </c>
      <c r="AR196" s="789">
        <v>180895</v>
      </c>
      <c r="AS196" s="789">
        <v>137484</v>
      </c>
      <c r="AT196" s="789">
        <v>22.701000000000001</v>
      </c>
      <c r="AV196" s="788">
        <v>44960.486111111109</v>
      </c>
      <c r="AW196" s="787">
        <v>1</v>
      </c>
      <c r="AX196" s="786">
        <v>10</v>
      </c>
      <c r="AY196" s="786" t="s">
        <v>469</v>
      </c>
      <c r="AZ196" s="863">
        <v>458</v>
      </c>
      <c r="BB196" s="793" t="str">
        <f t="shared" si="71"/>
        <v>--</v>
      </c>
      <c r="BC196" s="791">
        <f t="shared" si="72"/>
        <v>459.17966799999999</v>
      </c>
      <c r="BF196" s="819"/>
      <c r="BH196" s="793" t="str">
        <f t="shared" si="73"/>
        <v>--</v>
      </c>
      <c r="BI196" s="807">
        <f t="shared" si="74"/>
        <v>458</v>
      </c>
      <c r="BL196" s="807"/>
      <c r="BQ196" s="791"/>
      <c r="BR196" s="791"/>
      <c r="BS196" s="791"/>
      <c r="BT196" s="791"/>
      <c r="CA196" s="809"/>
      <c r="CB196" s="803"/>
      <c r="CC196" s="804"/>
      <c r="CD196" s="791"/>
      <c r="CE196" s="791"/>
    </row>
    <row r="197" spans="2:83" x14ac:dyDescent="0.25">
      <c r="B197" s="180"/>
      <c r="C197" s="766"/>
      <c r="O197" s="181"/>
      <c r="P197" s="128"/>
      <c r="Q197" s="179"/>
      <c r="R197" s="165" t="s">
        <v>21</v>
      </c>
      <c r="S197" s="179"/>
      <c r="T197" s="165" t="s">
        <v>56</v>
      </c>
      <c r="U197" s="196" t="str">
        <f t="shared" si="61"/>
        <v>-</v>
      </c>
      <c r="V197" s="168" t="str">
        <f t="shared" si="62"/>
        <v>-</v>
      </c>
      <c r="W197" s="168" t="str">
        <f t="shared" si="63"/>
        <v>-</v>
      </c>
      <c r="X197" s="168" t="str">
        <f t="shared" si="64"/>
        <v>-</v>
      </c>
      <c r="Y197" s="168" t="str">
        <f t="shared" si="65"/>
        <v>-</v>
      </c>
      <c r="AD197" s="608">
        <f t="shared" si="58"/>
        <v>44960.48541666667</v>
      </c>
      <c r="AE197" s="607">
        <f t="shared" si="59"/>
        <v>22.701000000000001</v>
      </c>
      <c r="AF197" s="196">
        <f t="shared" si="66"/>
        <v>11</v>
      </c>
      <c r="AG197" s="168" t="str">
        <f t="shared" si="67"/>
        <v>-</v>
      </c>
      <c r="AH197" s="168" t="str">
        <f t="shared" si="68"/>
        <v>-</v>
      </c>
      <c r="AI197" s="168">
        <f t="shared" si="69"/>
        <v>22.701000000000001</v>
      </c>
      <c r="AJ197" s="168" t="str">
        <f t="shared" si="70"/>
        <v>-</v>
      </c>
      <c r="AM197" s="790">
        <v>44960.486805555556</v>
      </c>
      <c r="AN197" s="789">
        <v>1</v>
      </c>
      <c r="AO197" s="789">
        <v>10</v>
      </c>
      <c r="AP197" s="789" t="s">
        <v>469</v>
      </c>
      <c r="AQ197" s="789">
        <v>457.94106299999999</v>
      </c>
      <c r="AR197" s="789">
        <v>179129</v>
      </c>
      <c r="AS197" s="789">
        <v>138842</v>
      </c>
      <c r="AT197" s="789">
        <v>22.702999999999999</v>
      </c>
      <c r="AV197" s="788">
        <v>44960.486805555556</v>
      </c>
      <c r="AW197" s="787">
        <v>1</v>
      </c>
      <c r="AX197" s="786">
        <v>10</v>
      </c>
      <c r="AY197" s="786" t="s">
        <v>469</v>
      </c>
      <c r="AZ197" s="863">
        <v>457.4</v>
      </c>
      <c r="BB197" s="793" t="str">
        <f t="shared" si="71"/>
        <v>--</v>
      </c>
      <c r="BC197" s="791">
        <f t="shared" si="72"/>
        <v>457.94106299999999</v>
      </c>
      <c r="BF197" s="819"/>
      <c r="BH197" s="793" t="str">
        <f t="shared" si="73"/>
        <v>--</v>
      </c>
      <c r="BI197" s="807">
        <f t="shared" si="74"/>
        <v>457.4</v>
      </c>
      <c r="BL197" s="807"/>
      <c r="BQ197" s="791"/>
      <c r="BR197" s="791"/>
      <c r="BS197" s="791"/>
      <c r="BT197" s="791"/>
      <c r="CA197" s="809"/>
      <c r="CB197" s="803"/>
      <c r="CC197" s="804"/>
      <c r="CD197" s="791"/>
      <c r="CE197" s="791"/>
    </row>
    <row r="198" spans="2:83" x14ac:dyDescent="0.25">
      <c r="B198" s="180"/>
      <c r="C198" s="766"/>
      <c r="O198" s="181"/>
      <c r="P198" s="128"/>
      <c r="Q198" s="179"/>
      <c r="R198" s="165" t="s">
        <v>21</v>
      </c>
      <c r="S198" s="179"/>
      <c r="T198" s="165" t="s">
        <v>56</v>
      </c>
      <c r="U198" s="196" t="str">
        <f t="shared" si="61"/>
        <v>-</v>
      </c>
      <c r="V198" s="168" t="str">
        <f t="shared" si="62"/>
        <v>-</v>
      </c>
      <c r="W198" s="168" t="str">
        <f t="shared" si="63"/>
        <v>-</v>
      </c>
      <c r="X198" s="168" t="str">
        <f t="shared" si="64"/>
        <v>-</v>
      </c>
      <c r="Y198" s="168" t="str">
        <f t="shared" si="65"/>
        <v>-</v>
      </c>
      <c r="AD198" s="608">
        <f t="shared" ref="AD198:AD261" si="75">IF(AM195="", "-", AM195)</f>
        <v>44960.48541666667</v>
      </c>
      <c r="AE198" s="607">
        <f t="shared" ref="AE198:AE261" si="76">IF(AT195="", "-", AT195)</f>
        <v>22.702000000000002</v>
      </c>
      <c r="AF198" s="196">
        <f t="shared" si="66"/>
        <v>11</v>
      </c>
      <c r="AG198" s="168" t="str">
        <f t="shared" si="67"/>
        <v>-</v>
      </c>
      <c r="AH198" s="168" t="str">
        <f t="shared" si="68"/>
        <v>-</v>
      </c>
      <c r="AI198" s="168">
        <f t="shared" si="69"/>
        <v>22.702000000000002</v>
      </c>
      <c r="AJ198" s="168" t="str">
        <f t="shared" si="70"/>
        <v>-</v>
      </c>
      <c r="AM198" s="790">
        <v>44960.486805555556</v>
      </c>
      <c r="AN198" s="789">
        <v>1</v>
      </c>
      <c r="AO198" s="789">
        <v>10</v>
      </c>
      <c r="AP198" s="789" t="s">
        <v>469</v>
      </c>
      <c r="AQ198" s="789">
        <v>457.08025800000001</v>
      </c>
      <c r="AR198" s="789">
        <v>180890</v>
      </c>
      <c r="AS198" s="789">
        <v>137486</v>
      </c>
      <c r="AT198" s="789">
        <v>22.706</v>
      </c>
      <c r="AV198" s="788">
        <v>44960.486805555556</v>
      </c>
      <c r="AW198" s="787">
        <v>1</v>
      </c>
      <c r="AX198" s="786">
        <v>10</v>
      </c>
      <c r="AY198" s="786" t="s">
        <v>469</v>
      </c>
      <c r="AZ198" s="863">
        <v>457.1</v>
      </c>
      <c r="BB198" s="793" t="str">
        <f t="shared" si="71"/>
        <v>--</v>
      </c>
      <c r="BC198" s="791">
        <f t="shared" si="72"/>
        <v>457.08025800000001</v>
      </c>
      <c r="BF198" s="819"/>
      <c r="BH198" s="793" t="str">
        <f t="shared" si="73"/>
        <v>--</v>
      </c>
      <c r="BI198" s="807">
        <f t="shared" si="74"/>
        <v>457.1</v>
      </c>
      <c r="BL198" s="807"/>
      <c r="BQ198" s="791"/>
      <c r="BR198" s="791"/>
      <c r="BS198" s="791"/>
      <c r="BT198" s="791"/>
      <c r="CA198" s="809"/>
      <c r="CB198" s="803"/>
      <c r="CC198" s="804"/>
      <c r="CD198" s="791"/>
      <c r="CE198" s="791"/>
    </row>
    <row r="199" spans="2:83" x14ac:dyDescent="0.25">
      <c r="B199" s="180"/>
      <c r="C199" s="766"/>
      <c r="O199" s="181"/>
      <c r="P199" s="128"/>
      <c r="Q199" s="179"/>
      <c r="R199" s="165" t="s">
        <v>21</v>
      </c>
      <c r="S199" s="179"/>
      <c r="T199" s="165" t="s">
        <v>56</v>
      </c>
      <c r="U199" s="196" t="str">
        <f t="shared" si="61"/>
        <v>-</v>
      </c>
      <c r="V199" s="168" t="str">
        <f t="shared" si="62"/>
        <v>-</v>
      </c>
      <c r="W199" s="168" t="str">
        <f t="shared" si="63"/>
        <v>-</v>
      </c>
      <c r="X199" s="168" t="str">
        <f t="shared" si="64"/>
        <v>-</v>
      </c>
      <c r="Y199" s="168" t="str">
        <f t="shared" si="65"/>
        <v>-</v>
      </c>
      <c r="AD199" s="608">
        <f t="shared" si="75"/>
        <v>44960.486111111109</v>
      </c>
      <c r="AE199" s="607">
        <f t="shared" si="76"/>
        <v>22.701000000000001</v>
      </c>
      <c r="AF199" s="196">
        <f t="shared" si="66"/>
        <v>11</v>
      </c>
      <c r="AG199" s="168" t="str">
        <f t="shared" si="67"/>
        <v>-</v>
      </c>
      <c r="AH199" s="168" t="str">
        <f t="shared" si="68"/>
        <v>-</v>
      </c>
      <c r="AI199" s="168">
        <f t="shared" si="69"/>
        <v>22.701000000000001</v>
      </c>
      <c r="AJ199" s="168" t="str">
        <f t="shared" si="70"/>
        <v>-</v>
      </c>
      <c r="AM199" s="790">
        <v>44960.487500000003</v>
      </c>
      <c r="AN199" s="789">
        <v>1</v>
      </c>
      <c r="AO199" s="789">
        <v>10</v>
      </c>
      <c r="AP199" s="789" t="s">
        <v>469</v>
      </c>
      <c r="AQ199" s="789">
        <v>456.43189699999999</v>
      </c>
      <c r="AR199" s="789">
        <v>179128</v>
      </c>
      <c r="AS199" s="789">
        <v>138838</v>
      </c>
      <c r="AT199" s="789">
        <v>22.71</v>
      </c>
      <c r="AV199" s="788">
        <v>44960.487500000003</v>
      </c>
      <c r="AW199" s="787">
        <v>1</v>
      </c>
      <c r="AX199" s="786">
        <v>10</v>
      </c>
      <c r="AY199" s="786" t="s">
        <v>469</v>
      </c>
      <c r="AZ199" s="863">
        <v>456.2</v>
      </c>
      <c r="BB199" s="793" t="str">
        <f t="shared" si="71"/>
        <v>--</v>
      </c>
      <c r="BC199" s="791">
        <f t="shared" si="72"/>
        <v>456.43189699999999</v>
      </c>
      <c r="BF199" s="819"/>
      <c r="BH199" s="793" t="str">
        <f t="shared" si="73"/>
        <v>--</v>
      </c>
      <c r="BI199" s="807">
        <f t="shared" si="74"/>
        <v>456.2</v>
      </c>
      <c r="BL199" s="807"/>
      <c r="BQ199" s="791"/>
      <c r="BR199" s="791"/>
      <c r="BS199" s="791"/>
      <c r="BT199" s="791"/>
      <c r="CA199" s="809"/>
      <c r="CB199" s="803"/>
      <c r="CC199" s="804"/>
      <c r="CD199" s="791"/>
      <c r="CE199" s="791"/>
    </row>
    <row r="200" spans="2:83" x14ac:dyDescent="0.25">
      <c r="B200" s="180"/>
      <c r="C200" s="766"/>
      <c r="O200" s="181"/>
      <c r="P200" s="128"/>
      <c r="Q200" s="179"/>
      <c r="R200" s="165" t="s">
        <v>21</v>
      </c>
      <c r="S200" s="179"/>
      <c r="T200" s="165" t="s">
        <v>56</v>
      </c>
      <c r="U200" s="196" t="str">
        <f t="shared" si="61"/>
        <v>-</v>
      </c>
      <c r="V200" s="168" t="str">
        <f t="shared" si="62"/>
        <v>-</v>
      </c>
      <c r="W200" s="168" t="str">
        <f t="shared" si="63"/>
        <v>-</v>
      </c>
      <c r="X200" s="168" t="str">
        <f t="shared" si="64"/>
        <v>-</v>
      </c>
      <c r="Y200" s="168" t="str">
        <f t="shared" si="65"/>
        <v>-</v>
      </c>
      <c r="AD200" s="608">
        <f t="shared" si="75"/>
        <v>44960.486805555556</v>
      </c>
      <c r="AE200" s="607">
        <f t="shared" si="76"/>
        <v>22.702999999999999</v>
      </c>
      <c r="AF200" s="196">
        <f t="shared" si="66"/>
        <v>11</v>
      </c>
      <c r="AG200" s="168" t="str">
        <f t="shared" si="67"/>
        <v>-</v>
      </c>
      <c r="AH200" s="168" t="str">
        <f t="shared" si="68"/>
        <v>-</v>
      </c>
      <c r="AI200" s="168">
        <f t="shared" si="69"/>
        <v>22.702999999999999</v>
      </c>
      <c r="AJ200" s="168" t="str">
        <f t="shared" si="70"/>
        <v>-</v>
      </c>
      <c r="AM200" s="790">
        <v>44960.487500000003</v>
      </c>
      <c r="AN200" s="789">
        <v>1</v>
      </c>
      <c r="AO200" s="789">
        <v>10</v>
      </c>
      <c r="AP200" s="789" t="s">
        <v>469</v>
      </c>
      <c r="AQ200" s="789">
        <v>456.17232200000001</v>
      </c>
      <c r="AR200" s="789">
        <v>180891</v>
      </c>
      <c r="AS200" s="789">
        <v>137489</v>
      </c>
      <c r="AT200" s="789">
        <v>22.715</v>
      </c>
      <c r="AV200" s="788">
        <v>44960.487500000003</v>
      </c>
      <c r="AW200" s="787">
        <v>1</v>
      </c>
      <c r="AX200" s="786">
        <v>10</v>
      </c>
      <c r="AY200" s="786" t="s">
        <v>469</v>
      </c>
      <c r="AZ200" s="863">
        <v>455.8</v>
      </c>
      <c r="BB200" s="793" t="str">
        <f t="shared" si="71"/>
        <v>--</v>
      </c>
      <c r="BC200" s="791">
        <f t="shared" si="72"/>
        <v>456.17232200000001</v>
      </c>
      <c r="BF200" s="819"/>
      <c r="BH200" s="793" t="str">
        <f t="shared" si="73"/>
        <v>--</v>
      </c>
      <c r="BI200" s="807">
        <f t="shared" si="74"/>
        <v>455.8</v>
      </c>
      <c r="BL200" s="807"/>
      <c r="BQ200" s="791"/>
      <c r="BR200" s="791"/>
      <c r="BS200" s="791"/>
      <c r="BT200" s="791"/>
      <c r="CA200" s="809"/>
      <c r="CB200" s="803"/>
      <c r="CC200" s="804"/>
      <c r="CD200" s="791"/>
      <c r="CE200" s="791"/>
    </row>
    <row r="201" spans="2:83" x14ac:dyDescent="0.25">
      <c r="B201" s="180"/>
      <c r="C201" s="766"/>
      <c r="O201" s="181"/>
      <c r="P201" s="128"/>
      <c r="Q201" s="179"/>
      <c r="R201" s="165" t="s">
        <v>21</v>
      </c>
      <c r="S201" s="179"/>
      <c r="T201" s="165" t="s">
        <v>56</v>
      </c>
      <c r="U201" s="196" t="str">
        <f t="shared" si="61"/>
        <v>-</v>
      </c>
      <c r="V201" s="168" t="str">
        <f t="shared" si="62"/>
        <v>-</v>
      </c>
      <c r="W201" s="168" t="str">
        <f t="shared" si="63"/>
        <v>-</v>
      </c>
      <c r="X201" s="168" t="str">
        <f t="shared" si="64"/>
        <v>-</v>
      </c>
      <c r="Y201" s="168" t="str">
        <f t="shared" si="65"/>
        <v>-</v>
      </c>
      <c r="AD201" s="608">
        <f t="shared" si="75"/>
        <v>44960.486805555556</v>
      </c>
      <c r="AE201" s="607">
        <f t="shared" si="76"/>
        <v>22.706</v>
      </c>
      <c r="AF201" s="196">
        <f t="shared" si="66"/>
        <v>11</v>
      </c>
      <c r="AG201" s="168" t="str">
        <f t="shared" si="67"/>
        <v>-</v>
      </c>
      <c r="AH201" s="168" t="str">
        <f t="shared" si="68"/>
        <v>-</v>
      </c>
      <c r="AI201" s="168">
        <f t="shared" si="69"/>
        <v>22.706</v>
      </c>
      <c r="AJ201" s="168" t="str">
        <f t="shared" si="70"/>
        <v>-</v>
      </c>
      <c r="AM201" s="790">
        <v>44960.488194444442</v>
      </c>
      <c r="AN201" s="789">
        <v>1</v>
      </c>
      <c r="AO201" s="789">
        <v>10</v>
      </c>
      <c r="AP201" s="789" t="s">
        <v>469</v>
      </c>
      <c r="AQ201" s="789">
        <v>455.63868000000002</v>
      </c>
      <c r="AR201" s="789">
        <v>179139</v>
      </c>
      <c r="AS201" s="789">
        <v>138844</v>
      </c>
      <c r="AT201" s="789">
        <v>22.716999999999999</v>
      </c>
      <c r="AV201" s="788">
        <v>44960.488194444442</v>
      </c>
      <c r="AW201" s="787">
        <v>1</v>
      </c>
      <c r="AX201" s="786">
        <v>10</v>
      </c>
      <c r="AY201" s="786" t="s">
        <v>469</v>
      </c>
      <c r="AZ201" s="863">
        <v>455.5</v>
      </c>
      <c r="BB201" s="793" t="str">
        <f t="shared" si="71"/>
        <v>--</v>
      </c>
      <c r="BC201" s="791">
        <f t="shared" si="72"/>
        <v>455.63868000000002</v>
      </c>
      <c r="BF201" s="819"/>
      <c r="BH201" s="793" t="str">
        <f t="shared" si="73"/>
        <v>--</v>
      </c>
      <c r="BI201" s="807">
        <f t="shared" si="74"/>
        <v>455.5</v>
      </c>
      <c r="BL201" s="807"/>
      <c r="BQ201" s="791"/>
      <c r="BR201" s="791"/>
      <c r="BS201" s="791"/>
      <c r="BT201" s="791"/>
      <c r="CA201" s="809"/>
      <c r="CB201" s="803"/>
      <c r="CC201" s="804"/>
      <c r="CD201" s="791"/>
      <c r="CE201" s="791"/>
    </row>
    <row r="202" spans="2:83" x14ac:dyDescent="0.25">
      <c r="B202" s="180"/>
      <c r="C202" s="766"/>
      <c r="O202" s="181"/>
      <c r="P202" s="128"/>
      <c r="Q202" s="179"/>
      <c r="R202" s="165" t="s">
        <v>21</v>
      </c>
      <c r="S202" s="179"/>
      <c r="T202" s="165" t="s">
        <v>56</v>
      </c>
      <c r="U202" s="196" t="str">
        <f t="shared" si="61"/>
        <v>-</v>
      </c>
      <c r="V202" s="168" t="str">
        <f t="shared" si="62"/>
        <v>-</v>
      </c>
      <c r="W202" s="168" t="str">
        <f t="shared" si="63"/>
        <v>-</v>
      </c>
      <c r="X202" s="168" t="str">
        <f t="shared" si="64"/>
        <v>-</v>
      </c>
      <c r="Y202" s="168" t="str">
        <f t="shared" si="65"/>
        <v>-</v>
      </c>
      <c r="AD202" s="608">
        <f t="shared" si="75"/>
        <v>44960.487500000003</v>
      </c>
      <c r="AE202" s="607">
        <f t="shared" si="76"/>
        <v>22.71</v>
      </c>
      <c r="AF202" s="196">
        <f t="shared" si="66"/>
        <v>11</v>
      </c>
      <c r="AG202" s="168" t="str">
        <f t="shared" si="67"/>
        <v>-</v>
      </c>
      <c r="AH202" s="168" t="str">
        <f t="shared" si="68"/>
        <v>-</v>
      </c>
      <c r="AI202" s="168">
        <f t="shared" si="69"/>
        <v>22.71</v>
      </c>
      <c r="AJ202" s="168" t="str">
        <f t="shared" si="70"/>
        <v>-</v>
      </c>
      <c r="AM202" s="790">
        <v>44960.488194444442</v>
      </c>
      <c r="AN202" s="789">
        <v>1</v>
      </c>
      <c r="AO202" s="789">
        <v>10</v>
      </c>
      <c r="AP202" s="789" t="s">
        <v>469</v>
      </c>
      <c r="AQ202" s="789">
        <v>455.73262199999999</v>
      </c>
      <c r="AR202" s="789">
        <v>180896</v>
      </c>
      <c r="AS202" s="789">
        <v>137493</v>
      </c>
      <c r="AT202" s="789">
        <v>22.72</v>
      </c>
      <c r="AV202" s="788">
        <v>44960.488194444442</v>
      </c>
      <c r="AW202" s="787">
        <v>1</v>
      </c>
      <c r="AX202" s="786">
        <v>10</v>
      </c>
      <c r="AY202" s="786" t="s">
        <v>469</v>
      </c>
      <c r="AZ202" s="863">
        <v>455.1</v>
      </c>
      <c r="BB202" s="793" t="str">
        <f t="shared" si="71"/>
        <v>--</v>
      </c>
      <c r="BC202" s="791">
        <f t="shared" si="72"/>
        <v>455.73262199999999</v>
      </c>
      <c r="BF202" s="819"/>
      <c r="BH202" s="793" t="str">
        <f t="shared" si="73"/>
        <v>--</v>
      </c>
      <c r="BI202" s="807">
        <f t="shared" si="74"/>
        <v>455.1</v>
      </c>
      <c r="BL202" s="807"/>
      <c r="BQ202" s="791"/>
      <c r="BR202" s="791"/>
      <c r="BS202" s="791"/>
      <c r="BT202" s="791"/>
      <c r="CA202" s="809"/>
      <c r="CB202" s="803"/>
      <c r="CC202" s="804"/>
      <c r="CD202" s="791"/>
      <c r="CE202" s="791"/>
    </row>
    <row r="203" spans="2:83" x14ac:dyDescent="0.25">
      <c r="B203" s="180"/>
      <c r="C203" s="766"/>
      <c r="O203" s="181"/>
      <c r="P203" s="128"/>
      <c r="Q203" s="179"/>
      <c r="R203" s="165" t="s">
        <v>21</v>
      </c>
      <c r="S203" s="179"/>
      <c r="T203" s="165" t="s">
        <v>56</v>
      </c>
      <c r="U203" s="196" t="str">
        <f t="shared" si="61"/>
        <v>-</v>
      </c>
      <c r="V203" s="168" t="str">
        <f t="shared" si="62"/>
        <v>-</v>
      </c>
      <c r="W203" s="168" t="str">
        <f t="shared" si="63"/>
        <v>-</v>
      </c>
      <c r="X203" s="168" t="str">
        <f t="shared" si="64"/>
        <v>-</v>
      </c>
      <c r="Y203" s="168" t="str">
        <f t="shared" si="65"/>
        <v>-</v>
      </c>
      <c r="AD203" s="608">
        <f t="shared" si="75"/>
        <v>44960.487500000003</v>
      </c>
      <c r="AE203" s="607">
        <f t="shared" si="76"/>
        <v>22.715</v>
      </c>
      <c r="AF203" s="196">
        <f t="shared" si="66"/>
        <v>11</v>
      </c>
      <c r="AG203" s="168" t="str">
        <f t="shared" si="67"/>
        <v>-</v>
      </c>
      <c r="AH203" s="168" t="str">
        <f t="shared" si="68"/>
        <v>-</v>
      </c>
      <c r="AI203" s="168">
        <f t="shared" si="69"/>
        <v>22.715</v>
      </c>
      <c r="AJ203" s="168" t="str">
        <f t="shared" si="70"/>
        <v>-</v>
      </c>
      <c r="AM203" s="790">
        <v>44960.488888888889</v>
      </c>
      <c r="AN203" s="789">
        <v>1</v>
      </c>
      <c r="AO203" s="789">
        <v>10</v>
      </c>
      <c r="AP203" s="789">
        <v>0</v>
      </c>
      <c r="AQ203" s="789">
        <v>455.47151000000002</v>
      </c>
      <c r="AR203" s="789">
        <v>180894</v>
      </c>
      <c r="AS203" s="789">
        <v>137492</v>
      </c>
      <c r="AT203" s="789">
        <v>22.727</v>
      </c>
      <c r="AV203" s="788">
        <v>44960.488888888889</v>
      </c>
      <c r="AW203" s="787">
        <v>1</v>
      </c>
      <c r="AX203" s="786">
        <v>10</v>
      </c>
      <c r="AY203" s="786">
        <v>0</v>
      </c>
      <c r="AZ203" s="863">
        <v>455.8</v>
      </c>
      <c r="BB203" s="793">
        <f t="shared" si="71"/>
        <v>100</v>
      </c>
      <c r="BC203" s="791">
        <f t="shared" si="72"/>
        <v>455.47151000000002</v>
      </c>
      <c r="BF203" s="819"/>
      <c r="BH203" s="793">
        <f t="shared" si="73"/>
        <v>100</v>
      </c>
      <c r="BI203" s="807">
        <f t="shared" si="74"/>
        <v>455.8</v>
      </c>
      <c r="BL203" s="807"/>
      <c r="BQ203" s="791"/>
      <c r="BR203" s="791"/>
      <c r="BS203" s="791"/>
      <c r="BT203" s="791"/>
      <c r="CA203" s="809"/>
      <c r="CB203" s="803"/>
      <c r="CC203" s="804"/>
      <c r="CD203" s="791"/>
      <c r="CE203" s="791"/>
    </row>
    <row r="204" spans="2:83" x14ac:dyDescent="0.25">
      <c r="B204" s="180"/>
      <c r="C204" s="766"/>
      <c r="O204" s="181"/>
      <c r="P204" s="128"/>
      <c r="Q204" s="179"/>
      <c r="R204" s="165" t="s">
        <v>21</v>
      </c>
      <c r="S204" s="179"/>
      <c r="T204" s="165" t="s">
        <v>56</v>
      </c>
      <c r="U204" s="196" t="str">
        <f t="shared" si="61"/>
        <v>-</v>
      </c>
      <c r="V204" s="168" t="str">
        <f t="shared" si="62"/>
        <v>-</v>
      </c>
      <c r="W204" s="168" t="str">
        <f t="shared" si="63"/>
        <v>-</v>
      </c>
      <c r="X204" s="168" t="str">
        <f t="shared" si="64"/>
        <v>-</v>
      </c>
      <c r="Y204" s="168" t="str">
        <f t="shared" si="65"/>
        <v>-</v>
      </c>
      <c r="AD204" s="608">
        <f t="shared" si="75"/>
        <v>44960.488194444442</v>
      </c>
      <c r="AE204" s="607">
        <f t="shared" si="76"/>
        <v>22.716999999999999</v>
      </c>
      <c r="AF204" s="196">
        <f t="shared" si="66"/>
        <v>11</v>
      </c>
      <c r="AG204" s="168" t="str">
        <f t="shared" si="67"/>
        <v>-</v>
      </c>
      <c r="AH204" s="168" t="str">
        <f t="shared" si="68"/>
        <v>-</v>
      </c>
      <c r="AI204" s="168">
        <f t="shared" si="69"/>
        <v>22.716999999999999</v>
      </c>
      <c r="AJ204" s="168" t="str">
        <f t="shared" si="70"/>
        <v>-</v>
      </c>
      <c r="AM204" s="790">
        <v>44960.489583333336</v>
      </c>
      <c r="AN204" s="789">
        <v>1</v>
      </c>
      <c r="AO204" s="789">
        <v>10</v>
      </c>
      <c r="AP204" s="789">
        <v>1</v>
      </c>
      <c r="AQ204" s="789">
        <v>455.37099000000001</v>
      </c>
      <c r="AR204" s="789">
        <v>179147</v>
      </c>
      <c r="AS204" s="789">
        <v>138849</v>
      </c>
      <c r="AT204" s="789">
        <v>22.728999999999999</v>
      </c>
      <c r="AV204" s="788">
        <v>44960.489583333336</v>
      </c>
      <c r="AW204" s="787">
        <v>1</v>
      </c>
      <c r="AX204" s="786">
        <v>10</v>
      </c>
      <c r="AY204" s="786">
        <v>1</v>
      </c>
      <c r="AZ204" s="863">
        <v>455.2</v>
      </c>
      <c r="BB204" s="793">
        <f t="shared" si="71"/>
        <v>101</v>
      </c>
      <c r="BC204" s="791">
        <f t="shared" si="72"/>
        <v>455.37099000000001</v>
      </c>
      <c r="BF204" s="819"/>
      <c r="BH204" s="793">
        <f t="shared" si="73"/>
        <v>101</v>
      </c>
      <c r="BI204" s="807">
        <f t="shared" si="74"/>
        <v>455.2</v>
      </c>
      <c r="BL204" s="807"/>
      <c r="BQ204" s="791"/>
      <c r="BR204" s="791"/>
      <c r="BS204" s="791"/>
      <c r="BT204" s="791"/>
      <c r="CA204" s="809"/>
      <c r="CB204" s="803"/>
      <c r="CC204" s="804"/>
      <c r="CD204" s="791"/>
      <c r="CE204" s="791"/>
    </row>
    <row r="205" spans="2:83" x14ac:dyDescent="0.25">
      <c r="B205" s="180"/>
      <c r="C205" s="766"/>
      <c r="O205" s="181"/>
      <c r="P205" s="128"/>
      <c r="Q205" s="179"/>
      <c r="R205" s="165" t="s">
        <v>21</v>
      </c>
      <c r="S205" s="179"/>
      <c r="T205" s="165" t="s">
        <v>56</v>
      </c>
      <c r="U205" s="196" t="str">
        <f t="shared" si="61"/>
        <v>-</v>
      </c>
      <c r="V205" s="168" t="str">
        <f t="shared" si="62"/>
        <v>-</v>
      </c>
      <c r="W205" s="168" t="str">
        <f t="shared" si="63"/>
        <v>-</v>
      </c>
      <c r="X205" s="168" t="str">
        <f t="shared" si="64"/>
        <v>-</v>
      </c>
      <c r="Y205" s="168" t="str">
        <f t="shared" si="65"/>
        <v>-</v>
      </c>
      <c r="AD205" s="608">
        <f t="shared" si="75"/>
        <v>44960.488194444442</v>
      </c>
      <c r="AE205" s="607">
        <f t="shared" si="76"/>
        <v>22.72</v>
      </c>
      <c r="AF205" s="196">
        <f t="shared" si="66"/>
        <v>11</v>
      </c>
      <c r="AG205" s="168" t="str">
        <f t="shared" si="67"/>
        <v>-</v>
      </c>
      <c r="AH205" s="168" t="str">
        <f t="shared" si="68"/>
        <v>-</v>
      </c>
      <c r="AI205" s="168">
        <f t="shared" si="69"/>
        <v>22.72</v>
      </c>
      <c r="AJ205" s="168" t="str">
        <f t="shared" si="70"/>
        <v>-</v>
      </c>
      <c r="AM205" s="790">
        <v>44960.489583333336</v>
      </c>
      <c r="AN205" s="789">
        <v>1</v>
      </c>
      <c r="AO205" s="789">
        <v>10</v>
      </c>
      <c r="AP205" s="789">
        <v>2</v>
      </c>
      <c r="AQ205" s="789">
        <v>454.99329399999999</v>
      </c>
      <c r="AR205" s="789">
        <v>180906</v>
      </c>
      <c r="AS205" s="789">
        <v>137504</v>
      </c>
      <c r="AT205" s="789">
        <v>22.728000000000002</v>
      </c>
      <c r="AV205" s="788">
        <v>44960.489583333336</v>
      </c>
      <c r="AW205" s="787">
        <v>1</v>
      </c>
      <c r="AX205" s="786">
        <v>10</v>
      </c>
      <c r="AY205" s="786">
        <v>2</v>
      </c>
      <c r="AZ205" s="863">
        <v>454.9</v>
      </c>
      <c r="BB205" s="793">
        <f t="shared" si="71"/>
        <v>102</v>
      </c>
      <c r="BC205" s="791">
        <f t="shared" si="72"/>
        <v>454.99329399999999</v>
      </c>
      <c r="BF205" s="819"/>
      <c r="BH205" s="793">
        <f t="shared" si="73"/>
        <v>102</v>
      </c>
      <c r="BI205" s="807">
        <f t="shared" si="74"/>
        <v>454.9</v>
      </c>
      <c r="BL205" s="807"/>
      <c r="BQ205" s="791"/>
      <c r="BR205" s="791"/>
      <c r="BS205" s="791"/>
      <c r="BT205" s="791"/>
      <c r="CA205" s="809"/>
      <c r="CB205" s="803"/>
      <c r="CC205" s="804"/>
      <c r="CD205" s="791"/>
      <c r="CE205" s="791"/>
    </row>
    <row r="206" spans="2:83" x14ac:dyDescent="0.25">
      <c r="B206" s="180"/>
      <c r="C206" s="766"/>
      <c r="O206" s="181"/>
      <c r="P206" s="128"/>
      <c r="Q206" s="179"/>
      <c r="R206" s="165" t="s">
        <v>21</v>
      </c>
      <c r="S206" s="179"/>
      <c r="T206" s="165" t="s">
        <v>56</v>
      </c>
      <c r="U206" s="196" t="str">
        <f t="shared" si="61"/>
        <v>-</v>
      </c>
      <c r="V206" s="168" t="str">
        <f t="shared" si="62"/>
        <v>-</v>
      </c>
      <c r="W206" s="168" t="str">
        <f t="shared" si="63"/>
        <v>-</v>
      </c>
      <c r="X206" s="168" t="str">
        <f t="shared" si="64"/>
        <v>-</v>
      </c>
      <c r="Y206" s="168" t="str">
        <f t="shared" si="65"/>
        <v>-</v>
      </c>
      <c r="AD206" s="608">
        <f t="shared" si="75"/>
        <v>44960.488888888889</v>
      </c>
      <c r="AE206" s="607">
        <f t="shared" si="76"/>
        <v>22.727</v>
      </c>
      <c r="AF206" s="196">
        <f t="shared" si="66"/>
        <v>11</v>
      </c>
      <c r="AG206" s="168" t="str">
        <f t="shared" si="67"/>
        <v>-</v>
      </c>
      <c r="AH206" s="168" t="str">
        <f t="shared" si="68"/>
        <v>-</v>
      </c>
      <c r="AI206" s="168">
        <f t="shared" si="69"/>
        <v>22.727</v>
      </c>
      <c r="AJ206" s="168" t="str">
        <f t="shared" si="70"/>
        <v>-</v>
      </c>
      <c r="AM206" s="790">
        <v>44960.490277777775</v>
      </c>
      <c r="AN206" s="789">
        <v>1</v>
      </c>
      <c r="AO206" s="789">
        <v>10</v>
      </c>
      <c r="AP206" s="789">
        <v>3</v>
      </c>
      <c r="AQ206" s="789">
        <v>454.72842400000002</v>
      </c>
      <c r="AR206" s="789">
        <v>179161</v>
      </c>
      <c r="AS206" s="789">
        <v>138858</v>
      </c>
      <c r="AT206" s="789">
        <v>22.73</v>
      </c>
      <c r="AV206" s="788">
        <v>44960.490277777775</v>
      </c>
      <c r="AW206" s="787">
        <v>1</v>
      </c>
      <c r="AX206" s="786">
        <v>10</v>
      </c>
      <c r="AY206" s="786">
        <v>3</v>
      </c>
      <c r="AZ206" s="863">
        <v>454.8</v>
      </c>
      <c r="BB206" s="793">
        <f t="shared" si="71"/>
        <v>103</v>
      </c>
      <c r="BC206" s="791">
        <f t="shared" si="72"/>
        <v>454.72842400000002</v>
      </c>
      <c r="BF206" s="819"/>
      <c r="BH206" s="793">
        <f t="shared" si="73"/>
        <v>103</v>
      </c>
      <c r="BI206" s="807">
        <f t="shared" si="74"/>
        <v>454.8</v>
      </c>
      <c r="BL206" s="807"/>
      <c r="BQ206" s="791"/>
      <c r="BR206" s="791"/>
      <c r="BS206" s="791"/>
      <c r="BT206" s="791"/>
      <c r="CA206" s="809"/>
      <c r="CB206" s="803"/>
      <c r="CC206" s="804"/>
      <c r="CD206" s="791"/>
      <c r="CE206" s="791"/>
    </row>
    <row r="207" spans="2:83" x14ac:dyDescent="0.25">
      <c r="B207" s="180"/>
      <c r="C207" s="766"/>
      <c r="O207" s="181"/>
      <c r="P207" s="128"/>
      <c r="Q207" s="179"/>
      <c r="R207" s="165" t="s">
        <v>21</v>
      </c>
      <c r="S207" s="179"/>
      <c r="T207" s="165" t="s">
        <v>56</v>
      </c>
      <c r="U207" s="196" t="str">
        <f t="shared" si="61"/>
        <v>-</v>
      </c>
      <c r="V207" s="168" t="str">
        <f t="shared" si="62"/>
        <v>-</v>
      </c>
      <c r="W207" s="168" t="str">
        <f t="shared" si="63"/>
        <v>-</v>
      </c>
      <c r="X207" s="168" t="str">
        <f t="shared" si="64"/>
        <v>-</v>
      </c>
      <c r="Y207" s="168" t="str">
        <f t="shared" si="65"/>
        <v>-</v>
      </c>
      <c r="AD207" s="608">
        <f t="shared" si="75"/>
        <v>44960.489583333336</v>
      </c>
      <c r="AE207" s="607">
        <f t="shared" si="76"/>
        <v>22.728999999999999</v>
      </c>
      <c r="AF207" s="196">
        <f t="shared" si="66"/>
        <v>11</v>
      </c>
      <c r="AG207" s="168" t="str">
        <f t="shared" si="67"/>
        <v>-</v>
      </c>
      <c r="AH207" s="168" t="str">
        <f t="shared" si="68"/>
        <v>-</v>
      </c>
      <c r="AI207" s="168">
        <f t="shared" si="69"/>
        <v>22.728999999999999</v>
      </c>
      <c r="AJ207" s="168" t="str">
        <f t="shared" si="70"/>
        <v>-</v>
      </c>
      <c r="AM207" s="790">
        <v>44960.490972222222</v>
      </c>
      <c r="AN207" s="789">
        <v>1</v>
      </c>
      <c r="AO207" s="789">
        <v>10</v>
      </c>
      <c r="AP207" s="789">
        <v>4</v>
      </c>
      <c r="AQ207" s="789">
        <v>455.20179200000001</v>
      </c>
      <c r="AR207" s="789">
        <v>180919</v>
      </c>
      <c r="AS207" s="789">
        <v>137511</v>
      </c>
      <c r="AT207" s="789">
        <v>22.734000000000002</v>
      </c>
      <c r="AV207" s="788">
        <v>44960.490972222222</v>
      </c>
      <c r="AW207" s="787">
        <v>1</v>
      </c>
      <c r="AX207" s="786">
        <v>10</v>
      </c>
      <c r="AY207" s="786">
        <v>4</v>
      </c>
      <c r="AZ207" s="863">
        <v>454.9</v>
      </c>
      <c r="BB207" s="793">
        <f t="shared" si="71"/>
        <v>104</v>
      </c>
      <c r="BC207" s="791">
        <f t="shared" si="72"/>
        <v>455.20179200000001</v>
      </c>
      <c r="BF207" s="819"/>
      <c r="BH207" s="793">
        <f t="shared" si="73"/>
        <v>104</v>
      </c>
      <c r="BI207" s="807">
        <f t="shared" si="74"/>
        <v>454.9</v>
      </c>
      <c r="BL207" s="807"/>
      <c r="BQ207" s="791"/>
      <c r="BR207" s="791"/>
      <c r="BS207" s="791"/>
      <c r="BT207" s="791"/>
      <c r="CA207" s="809"/>
      <c r="CB207" s="803"/>
      <c r="CC207" s="804"/>
      <c r="CD207" s="791"/>
      <c r="CE207" s="791"/>
    </row>
    <row r="208" spans="2:83" x14ac:dyDescent="0.25">
      <c r="B208" s="180"/>
      <c r="C208" s="766"/>
      <c r="O208" s="181"/>
      <c r="P208" s="128"/>
      <c r="Q208" s="179"/>
      <c r="R208" s="165" t="s">
        <v>21</v>
      </c>
      <c r="S208" s="179"/>
      <c r="T208" s="165" t="s">
        <v>56</v>
      </c>
      <c r="U208" s="196" t="str">
        <f t="shared" si="61"/>
        <v>-</v>
      </c>
      <c r="V208" s="168" t="str">
        <f t="shared" si="62"/>
        <v>-</v>
      </c>
      <c r="W208" s="168" t="str">
        <f t="shared" si="63"/>
        <v>-</v>
      </c>
      <c r="X208" s="168" t="str">
        <f t="shared" si="64"/>
        <v>-</v>
      </c>
      <c r="Y208" s="168" t="str">
        <f t="shared" si="65"/>
        <v>-</v>
      </c>
      <c r="AD208" s="608">
        <f t="shared" si="75"/>
        <v>44960.489583333336</v>
      </c>
      <c r="AE208" s="607">
        <f t="shared" si="76"/>
        <v>22.728000000000002</v>
      </c>
      <c r="AF208" s="196">
        <f t="shared" si="66"/>
        <v>11</v>
      </c>
      <c r="AG208" s="168" t="str">
        <f t="shared" si="67"/>
        <v>-</v>
      </c>
      <c r="AH208" s="168" t="str">
        <f t="shared" si="68"/>
        <v>-</v>
      </c>
      <c r="AI208" s="168">
        <f t="shared" si="69"/>
        <v>22.728000000000002</v>
      </c>
      <c r="AJ208" s="168" t="str">
        <f t="shared" si="70"/>
        <v>-</v>
      </c>
      <c r="AM208" s="790">
        <v>44960.490972222222</v>
      </c>
      <c r="AN208" s="789">
        <v>1</v>
      </c>
      <c r="AO208" s="789">
        <v>10</v>
      </c>
      <c r="AP208" s="789">
        <v>5</v>
      </c>
      <c r="AQ208" s="789">
        <v>455.12453499999998</v>
      </c>
      <c r="AR208" s="789">
        <v>179157</v>
      </c>
      <c r="AS208" s="789">
        <v>138855</v>
      </c>
      <c r="AT208" s="789">
        <v>22.739000000000001</v>
      </c>
      <c r="AV208" s="788">
        <v>44960.490972222222</v>
      </c>
      <c r="AW208" s="787">
        <v>1</v>
      </c>
      <c r="AX208" s="786">
        <v>10</v>
      </c>
      <c r="AY208" s="786">
        <v>5</v>
      </c>
      <c r="AZ208" s="863">
        <v>454.7</v>
      </c>
      <c r="BB208" s="793">
        <f t="shared" si="71"/>
        <v>105</v>
      </c>
      <c r="BC208" s="791">
        <f t="shared" si="72"/>
        <v>455.12453499999998</v>
      </c>
      <c r="BF208" s="819"/>
      <c r="BH208" s="793">
        <f t="shared" si="73"/>
        <v>105</v>
      </c>
      <c r="BI208" s="807">
        <f t="shared" si="74"/>
        <v>454.7</v>
      </c>
      <c r="BL208" s="807"/>
      <c r="BQ208" s="791"/>
      <c r="BR208" s="791"/>
      <c r="BS208" s="791"/>
      <c r="BT208" s="791"/>
      <c r="CA208" s="809"/>
      <c r="CB208" s="803"/>
      <c r="CC208" s="804"/>
      <c r="CD208" s="791"/>
      <c r="CE208" s="791"/>
    </row>
    <row r="209" spans="2:83" x14ac:dyDescent="0.25">
      <c r="B209" s="180"/>
      <c r="C209" s="766"/>
      <c r="O209" s="181"/>
      <c r="P209" s="128"/>
      <c r="Q209" s="179"/>
      <c r="R209" s="165" t="s">
        <v>21</v>
      </c>
      <c r="S209" s="179"/>
      <c r="T209" s="165" t="s">
        <v>56</v>
      </c>
      <c r="U209" s="196" t="str">
        <f t="shared" si="61"/>
        <v>-</v>
      </c>
      <c r="V209" s="168" t="str">
        <f t="shared" si="62"/>
        <v>-</v>
      </c>
      <c r="W209" s="168" t="str">
        <f t="shared" si="63"/>
        <v>-</v>
      </c>
      <c r="X209" s="168" t="str">
        <f t="shared" si="64"/>
        <v>-</v>
      </c>
      <c r="Y209" s="168" t="str">
        <f t="shared" si="65"/>
        <v>-</v>
      </c>
      <c r="AD209" s="608">
        <f t="shared" si="75"/>
        <v>44960.490277777775</v>
      </c>
      <c r="AE209" s="607">
        <f t="shared" si="76"/>
        <v>22.73</v>
      </c>
      <c r="AF209" s="196">
        <f t="shared" si="66"/>
        <v>11</v>
      </c>
      <c r="AG209" s="168" t="str">
        <f t="shared" si="67"/>
        <v>-</v>
      </c>
      <c r="AH209" s="168" t="str">
        <f t="shared" si="68"/>
        <v>-</v>
      </c>
      <c r="AI209" s="168">
        <f t="shared" si="69"/>
        <v>22.73</v>
      </c>
      <c r="AJ209" s="168" t="str">
        <f t="shared" si="70"/>
        <v>-</v>
      </c>
      <c r="AM209" s="790">
        <v>44960.491666666669</v>
      </c>
      <c r="AN209" s="789">
        <v>1</v>
      </c>
      <c r="AO209" s="789">
        <v>10</v>
      </c>
      <c r="AP209" s="789">
        <v>6</v>
      </c>
      <c r="AQ209" s="789">
        <v>454.76959399999998</v>
      </c>
      <c r="AR209" s="789">
        <v>180914</v>
      </c>
      <c r="AS209" s="789">
        <v>137510</v>
      </c>
      <c r="AT209" s="789">
        <v>22.744</v>
      </c>
      <c r="AV209" s="788">
        <v>44960.491666666669</v>
      </c>
      <c r="AW209" s="787">
        <v>1</v>
      </c>
      <c r="AX209" s="786">
        <v>10</v>
      </c>
      <c r="AY209" s="786">
        <v>6</v>
      </c>
      <c r="AZ209" s="863">
        <v>454.3</v>
      </c>
      <c r="BB209" s="793">
        <f t="shared" si="71"/>
        <v>106</v>
      </c>
      <c r="BC209" s="791">
        <f t="shared" si="72"/>
        <v>454.76959399999998</v>
      </c>
      <c r="BF209" s="819"/>
      <c r="BH209" s="793">
        <f t="shared" si="73"/>
        <v>106</v>
      </c>
      <c r="BI209" s="807">
        <f t="shared" si="74"/>
        <v>454.3</v>
      </c>
      <c r="BL209" s="807"/>
      <c r="BQ209" s="791"/>
      <c r="BR209" s="791"/>
      <c r="BS209" s="791"/>
      <c r="BT209" s="791"/>
      <c r="CA209" s="809"/>
      <c r="CB209" s="803"/>
      <c r="CC209" s="804"/>
      <c r="CD209" s="791"/>
      <c r="CE209" s="791"/>
    </row>
    <row r="210" spans="2:83" x14ac:dyDescent="0.25">
      <c r="B210" s="180"/>
      <c r="C210" s="766"/>
      <c r="O210" s="181"/>
      <c r="P210" s="128"/>
      <c r="Q210" s="179"/>
      <c r="R210" s="165" t="s">
        <v>21</v>
      </c>
      <c r="S210" s="179"/>
      <c r="T210" s="165" t="s">
        <v>56</v>
      </c>
      <c r="U210" s="196" t="str">
        <f t="shared" si="61"/>
        <v>-</v>
      </c>
      <c r="V210" s="168" t="str">
        <f t="shared" si="62"/>
        <v>-</v>
      </c>
      <c r="W210" s="168" t="str">
        <f t="shared" si="63"/>
        <v>-</v>
      </c>
      <c r="X210" s="168" t="str">
        <f t="shared" si="64"/>
        <v>-</v>
      </c>
      <c r="Y210" s="168" t="str">
        <f t="shared" si="65"/>
        <v>-</v>
      </c>
      <c r="AD210" s="608">
        <f t="shared" si="75"/>
        <v>44960.490972222222</v>
      </c>
      <c r="AE210" s="607">
        <f t="shared" si="76"/>
        <v>22.734000000000002</v>
      </c>
      <c r="AF210" s="196">
        <f t="shared" si="66"/>
        <v>11</v>
      </c>
      <c r="AG210" s="168" t="str">
        <f t="shared" si="67"/>
        <v>-</v>
      </c>
      <c r="AH210" s="168" t="str">
        <f t="shared" si="68"/>
        <v>-</v>
      </c>
      <c r="AI210" s="168">
        <f t="shared" si="69"/>
        <v>22.734000000000002</v>
      </c>
      <c r="AJ210" s="168" t="str">
        <f t="shared" si="70"/>
        <v>-</v>
      </c>
      <c r="AM210" s="790">
        <v>44960.491666666669</v>
      </c>
      <c r="AN210" s="789">
        <v>1</v>
      </c>
      <c r="AO210" s="789">
        <v>10</v>
      </c>
      <c r="AP210" s="789">
        <v>7</v>
      </c>
      <c r="AQ210" s="789">
        <v>454.37446399999999</v>
      </c>
      <c r="AR210" s="789">
        <v>179162</v>
      </c>
      <c r="AS210" s="789">
        <v>138857</v>
      </c>
      <c r="AT210" s="789">
        <v>22.751000000000001</v>
      </c>
      <c r="AV210" s="788">
        <v>44960.491666666669</v>
      </c>
      <c r="AW210" s="787">
        <v>1</v>
      </c>
      <c r="AX210" s="786">
        <v>10</v>
      </c>
      <c r="AY210" s="786">
        <v>7</v>
      </c>
      <c r="AZ210" s="863">
        <v>454.6</v>
      </c>
      <c r="BB210" s="793">
        <f t="shared" si="71"/>
        <v>107</v>
      </c>
      <c r="BC210" s="791">
        <f t="shared" si="72"/>
        <v>454.37446399999999</v>
      </c>
      <c r="BF210" s="819"/>
      <c r="BH210" s="793">
        <f t="shared" si="73"/>
        <v>107</v>
      </c>
      <c r="BI210" s="807">
        <f t="shared" si="74"/>
        <v>454.6</v>
      </c>
      <c r="BL210" s="807"/>
      <c r="BQ210" s="791"/>
      <c r="BR210" s="791"/>
      <c r="BS210" s="791"/>
      <c r="BT210" s="791"/>
      <c r="CA210" s="809"/>
      <c r="CB210" s="803"/>
      <c r="CC210" s="804"/>
      <c r="CD210" s="791"/>
      <c r="CE210" s="791"/>
    </row>
    <row r="211" spans="2:83" x14ac:dyDescent="0.25">
      <c r="B211" s="180"/>
      <c r="C211" s="766"/>
      <c r="O211" s="181"/>
      <c r="P211" s="128"/>
      <c r="Q211" s="179"/>
      <c r="R211" s="165" t="s">
        <v>21</v>
      </c>
      <c r="S211" s="179"/>
      <c r="T211" s="165" t="s">
        <v>56</v>
      </c>
      <c r="U211" s="196" t="str">
        <f t="shared" si="61"/>
        <v>-</v>
      </c>
      <c r="V211" s="168" t="str">
        <f t="shared" si="62"/>
        <v>-</v>
      </c>
      <c r="W211" s="168" t="str">
        <f t="shared" si="63"/>
        <v>-</v>
      </c>
      <c r="X211" s="168" t="str">
        <f t="shared" si="64"/>
        <v>-</v>
      </c>
      <c r="Y211" s="168" t="str">
        <f t="shared" si="65"/>
        <v>-</v>
      </c>
      <c r="AD211" s="608">
        <f t="shared" si="75"/>
        <v>44960.490972222222</v>
      </c>
      <c r="AE211" s="607">
        <f t="shared" si="76"/>
        <v>22.739000000000001</v>
      </c>
      <c r="AF211" s="196">
        <f t="shared" si="66"/>
        <v>11</v>
      </c>
      <c r="AG211" s="168" t="str">
        <f t="shared" si="67"/>
        <v>-</v>
      </c>
      <c r="AH211" s="168" t="str">
        <f t="shared" si="68"/>
        <v>-</v>
      </c>
      <c r="AI211" s="168">
        <f t="shared" si="69"/>
        <v>22.739000000000001</v>
      </c>
      <c r="AJ211" s="168" t="str">
        <f t="shared" si="70"/>
        <v>-</v>
      </c>
      <c r="AM211" s="790">
        <v>44960.492361111108</v>
      </c>
      <c r="AN211" s="789">
        <v>1</v>
      </c>
      <c r="AO211" s="789">
        <v>10</v>
      </c>
      <c r="AP211" s="789">
        <v>8</v>
      </c>
      <c r="AQ211" s="789">
        <v>454.67240600000002</v>
      </c>
      <c r="AR211" s="789">
        <v>180918</v>
      </c>
      <c r="AS211" s="789">
        <v>137512</v>
      </c>
      <c r="AT211" s="789">
        <v>22.757000000000001</v>
      </c>
      <c r="AV211" s="788">
        <v>44960.492361111108</v>
      </c>
      <c r="AW211" s="787">
        <v>1</v>
      </c>
      <c r="AX211" s="786">
        <v>10</v>
      </c>
      <c r="AY211" s="786">
        <v>8</v>
      </c>
      <c r="AZ211" s="863">
        <v>454</v>
      </c>
      <c r="BB211" s="793">
        <f t="shared" si="71"/>
        <v>108</v>
      </c>
      <c r="BC211" s="791">
        <f t="shared" si="72"/>
        <v>454.67240600000002</v>
      </c>
      <c r="BF211" s="819"/>
      <c r="BH211" s="793">
        <f t="shared" si="73"/>
        <v>108</v>
      </c>
      <c r="BI211" s="807">
        <f t="shared" si="74"/>
        <v>454</v>
      </c>
      <c r="BL211" s="807"/>
      <c r="BQ211" s="791"/>
      <c r="BR211" s="791"/>
      <c r="BS211" s="791"/>
      <c r="BT211" s="791"/>
      <c r="CA211" s="809"/>
      <c r="CB211" s="803"/>
      <c r="CC211" s="804"/>
      <c r="CD211" s="791"/>
      <c r="CE211" s="791"/>
    </row>
    <row r="212" spans="2:83" x14ac:dyDescent="0.25">
      <c r="B212" s="180"/>
      <c r="C212" s="766"/>
      <c r="O212" s="181"/>
      <c r="P212" s="128"/>
      <c r="Q212" s="179"/>
      <c r="R212" s="165" t="s">
        <v>21</v>
      </c>
      <c r="S212" s="179"/>
      <c r="T212" s="165" t="s">
        <v>56</v>
      </c>
      <c r="U212" s="196" t="str">
        <f t="shared" si="61"/>
        <v>-</v>
      </c>
      <c r="V212" s="168" t="str">
        <f t="shared" si="62"/>
        <v>-</v>
      </c>
      <c r="W212" s="168" t="str">
        <f t="shared" si="63"/>
        <v>-</v>
      </c>
      <c r="X212" s="168" t="str">
        <f t="shared" si="64"/>
        <v>-</v>
      </c>
      <c r="Y212" s="168" t="str">
        <f t="shared" si="65"/>
        <v>-</v>
      </c>
      <c r="AD212" s="608">
        <f t="shared" si="75"/>
        <v>44960.491666666669</v>
      </c>
      <c r="AE212" s="607">
        <f t="shared" si="76"/>
        <v>22.744</v>
      </c>
      <c r="AF212" s="196">
        <f t="shared" si="66"/>
        <v>11</v>
      </c>
      <c r="AG212" s="168" t="str">
        <f t="shared" si="67"/>
        <v>-</v>
      </c>
      <c r="AH212" s="168" t="str">
        <f t="shared" si="68"/>
        <v>-</v>
      </c>
      <c r="AI212" s="168">
        <f t="shared" si="69"/>
        <v>22.744</v>
      </c>
      <c r="AJ212" s="168" t="str">
        <f t="shared" si="70"/>
        <v>-</v>
      </c>
      <c r="AM212" s="790">
        <v>44960.493055555555</v>
      </c>
      <c r="AN212" s="789">
        <v>1</v>
      </c>
      <c r="AO212" s="789">
        <v>11</v>
      </c>
      <c r="AP212" s="789">
        <v>9</v>
      </c>
      <c r="AQ212" s="789">
        <v>63.239162</v>
      </c>
      <c r="AR212" s="789">
        <v>180910</v>
      </c>
      <c r="AS212" s="789">
        <v>138852</v>
      </c>
      <c r="AT212" s="789">
        <v>22.756</v>
      </c>
      <c r="AV212" s="788">
        <v>44960.493055555555</v>
      </c>
      <c r="AW212" s="787">
        <v>1</v>
      </c>
      <c r="AX212" s="786">
        <v>11</v>
      </c>
      <c r="AY212" s="786">
        <v>9</v>
      </c>
      <c r="AZ212" s="863">
        <v>4.1149999999999999E-2</v>
      </c>
      <c r="BB212" s="793">
        <f t="shared" si="71"/>
        <v>119</v>
      </c>
      <c r="BC212" s="791">
        <f t="shared" si="72"/>
        <v>63.239162</v>
      </c>
      <c r="BF212" s="819"/>
      <c r="BH212" s="793">
        <f t="shared" si="73"/>
        <v>119</v>
      </c>
      <c r="BI212" s="807">
        <f t="shared" si="74"/>
        <v>4.1149999999999999E-2</v>
      </c>
      <c r="BL212" s="807"/>
      <c r="BQ212" s="791"/>
      <c r="BR212" s="791"/>
      <c r="BS212" s="791"/>
      <c r="BT212" s="791"/>
      <c r="CA212" s="809"/>
      <c r="CB212" s="803"/>
      <c r="CC212" s="804"/>
      <c r="CD212" s="791"/>
      <c r="CE212" s="791"/>
    </row>
    <row r="213" spans="2:83" x14ac:dyDescent="0.25">
      <c r="B213" s="180"/>
      <c r="C213" s="766"/>
      <c r="O213" s="181"/>
      <c r="P213" s="128"/>
      <c r="Q213" s="179"/>
      <c r="R213" s="165" t="s">
        <v>21</v>
      </c>
      <c r="S213" s="179"/>
      <c r="T213" s="165" t="s">
        <v>56</v>
      </c>
      <c r="U213" s="196" t="str">
        <f t="shared" si="61"/>
        <v>-</v>
      </c>
      <c r="V213" s="168" t="str">
        <f t="shared" si="62"/>
        <v>-</v>
      </c>
      <c r="W213" s="168" t="str">
        <f t="shared" si="63"/>
        <v>-</v>
      </c>
      <c r="X213" s="168" t="str">
        <f t="shared" si="64"/>
        <v>-</v>
      </c>
      <c r="Y213" s="168" t="str">
        <f t="shared" si="65"/>
        <v>-</v>
      </c>
      <c r="AD213" s="608">
        <f t="shared" si="75"/>
        <v>44960.491666666669</v>
      </c>
      <c r="AE213" s="607">
        <f t="shared" si="76"/>
        <v>22.751000000000001</v>
      </c>
      <c r="AF213" s="196">
        <f t="shared" si="66"/>
        <v>11</v>
      </c>
      <c r="AG213" s="168" t="str">
        <f t="shared" si="67"/>
        <v>-</v>
      </c>
      <c r="AH213" s="168" t="str">
        <f t="shared" si="68"/>
        <v>-</v>
      </c>
      <c r="AI213" s="168">
        <f t="shared" si="69"/>
        <v>22.751000000000001</v>
      </c>
      <c r="AJ213" s="168" t="str">
        <f t="shared" si="70"/>
        <v>-</v>
      </c>
      <c r="AM213" s="790">
        <v>44960.493055555555</v>
      </c>
      <c r="AN213" s="789">
        <v>1</v>
      </c>
      <c r="AO213" s="789">
        <v>11</v>
      </c>
      <c r="AP213" s="789">
        <v>9</v>
      </c>
      <c r="AQ213" s="789">
        <v>0.17976900000000001</v>
      </c>
      <c r="AR213" s="789">
        <v>180914</v>
      </c>
      <c r="AS213" s="789">
        <v>138854</v>
      </c>
      <c r="AT213" s="789">
        <v>22.757000000000001</v>
      </c>
      <c r="AV213" s="788">
        <v>44960.493055555555</v>
      </c>
      <c r="AW213" s="787">
        <v>1</v>
      </c>
      <c r="AX213" s="786">
        <v>11</v>
      </c>
      <c r="AY213" s="786">
        <v>9</v>
      </c>
      <c r="AZ213" s="863">
        <v>0.3054</v>
      </c>
      <c r="BB213" s="793">
        <f t="shared" si="71"/>
        <v>119</v>
      </c>
      <c r="BC213" s="791">
        <f t="shared" si="72"/>
        <v>0.17976900000000001</v>
      </c>
      <c r="BF213" s="819"/>
      <c r="BH213" s="793">
        <f t="shared" si="73"/>
        <v>119</v>
      </c>
      <c r="BI213" s="807">
        <f t="shared" si="74"/>
        <v>0.3054</v>
      </c>
      <c r="BL213" s="807"/>
      <c r="BQ213" s="791"/>
      <c r="BR213" s="791"/>
      <c r="BS213" s="791"/>
      <c r="BT213" s="791"/>
      <c r="CA213" s="809"/>
      <c r="CB213" s="803"/>
      <c r="CC213" s="804"/>
      <c r="CD213" s="791"/>
      <c r="CE213" s="791"/>
    </row>
    <row r="214" spans="2:83" x14ac:dyDescent="0.25">
      <c r="B214" s="180"/>
      <c r="C214" s="766"/>
      <c r="O214" s="181"/>
      <c r="P214" s="128"/>
      <c r="Q214" s="179"/>
      <c r="R214" s="165" t="s">
        <v>21</v>
      </c>
      <c r="S214" s="179"/>
      <c r="T214" s="165" t="s">
        <v>56</v>
      </c>
      <c r="U214" s="196" t="str">
        <f t="shared" si="61"/>
        <v>-</v>
      </c>
      <c r="V214" s="168" t="str">
        <f t="shared" si="62"/>
        <v>-</v>
      </c>
      <c r="W214" s="168" t="str">
        <f t="shared" si="63"/>
        <v>-</v>
      </c>
      <c r="X214" s="168" t="str">
        <f t="shared" si="64"/>
        <v>-</v>
      </c>
      <c r="Y214" s="168" t="str">
        <f t="shared" si="65"/>
        <v>-</v>
      </c>
      <c r="AD214" s="608">
        <f t="shared" si="75"/>
        <v>44960.492361111108</v>
      </c>
      <c r="AE214" s="607">
        <f t="shared" si="76"/>
        <v>22.757000000000001</v>
      </c>
      <c r="AF214" s="196">
        <f t="shared" si="66"/>
        <v>11</v>
      </c>
      <c r="AG214" s="168" t="str">
        <f t="shared" si="67"/>
        <v>-</v>
      </c>
      <c r="AH214" s="168" t="str">
        <f t="shared" si="68"/>
        <v>-</v>
      </c>
      <c r="AI214" s="168">
        <f t="shared" si="69"/>
        <v>22.757000000000001</v>
      </c>
      <c r="AJ214" s="168" t="str">
        <f t="shared" si="70"/>
        <v>-</v>
      </c>
      <c r="AM214" s="790">
        <v>44960.493750000001</v>
      </c>
      <c r="AN214" s="789">
        <v>1</v>
      </c>
      <c r="AO214" s="789">
        <v>11</v>
      </c>
      <c r="AP214" s="789">
        <v>9</v>
      </c>
      <c r="AQ214" s="789">
        <v>3.9073999999999998E-2</v>
      </c>
      <c r="AR214" s="789">
        <v>180915</v>
      </c>
      <c r="AS214" s="789">
        <v>138855</v>
      </c>
      <c r="AT214" s="789">
        <v>22.757999999999999</v>
      </c>
      <c r="AV214" s="788">
        <v>44960.493750000001</v>
      </c>
      <c r="AW214" s="787">
        <v>1</v>
      </c>
      <c r="AX214" s="786">
        <v>11</v>
      </c>
      <c r="AY214" s="786">
        <v>9</v>
      </c>
      <c r="AZ214" s="863">
        <v>0.34350000000000003</v>
      </c>
      <c r="BB214" s="793">
        <f t="shared" si="71"/>
        <v>119</v>
      </c>
      <c r="BC214" s="791">
        <f t="shared" si="72"/>
        <v>3.9073999999999998E-2</v>
      </c>
      <c r="BF214" s="819"/>
      <c r="BH214" s="793">
        <f t="shared" si="73"/>
        <v>119</v>
      </c>
      <c r="BI214" s="807">
        <f t="shared" si="74"/>
        <v>0.34350000000000003</v>
      </c>
      <c r="BL214" s="807"/>
      <c r="BQ214" s="791"/>
      <c r="BR214" s="791"/>
      <c r="BS214" s="791"/>
      <c r="BT214" s="791"/>
      <c r="CA214" s="809"/>
      <c r="CB214" s="803"/>
      <c r="CC214" s="804"/>
      <c r="CD214" s="791"/>
      <c r="CE214" s="791"/>
    </row>
    <row r="215" spans="2:83" x14ac:dyDescent="0.25">
      <c r="B215" s="180"/>
      <c r="C215" s="766"/>
      <c r="O215" s="181"/>
      <c r="P215" s="128"/>
      <c r="Q215" s="179"/>
      <c r="R215" s="165" t="s">
        <v>21</v>
      </c>
      <c r="S215" s="179"/>
      <c r="T215" s="165" t="s">
        <v>56</v>
      </c>
      <c r="U215" s="196" t="str">
        <f t="shared" ref="U215:U278" si="77">IF(ISNUMBER(S215), HOUR(P215), "-")</f>
        <v>-</v>
      </c>
      <c r="V215" s="168" t="str">
        <f t="shared" ref="V215:V278" si="78">IF(U215=$Q$13, S215, "-")</f>
        <v>-</v>
      </c>
      <c r="W215" s="168" t="str">
        <f t="shared" ref="W215:W278" si="79">IF(U215=$R$13, S215, "-")</f>
        <v>-</v>
      </c>
      <c r="X215" s="168" t="str">
        <f t="shared" ref="X215:X278" si="80">IF(U215=$S$13, S215, "-")</f>
        <v>-</v>
      </c>
      <c r="Y215" s="168" t="str">
        <f t="shared" ref="Y215:Y278" si="81">IF(U215=$T$13, S215, "-")</f>
        <v>-</v>
      </c>
      <c r="AD215" s="608">
        <f t="shared" si="75"/>
        <v>44960.493055555555</v>
      </c>
      <c r="AE215" s="607">
        <f t="shared" si="76"/>
        <v>22.756</v>
      </c>
      <c r="AF215" s="196">
        <f t="shared" ref="AF215:AF278" si="82">IF(ISNUMBER(AE215), HOUR(AD215), "-")</f>
        <v>11</v>
      </c>
      <c r="AG215" s="168" t="str">
        <f t="shared" ref="AG215:AG278" si="83">IF(AF215=$Q$3, AE215, "-")</f>
        <v>-</v>
      </c>
      <c r="AH215" s="168" t="str">
        <f t="shared" ref="AH215:AH278" si="84">IF(AF215=$R$3, AE215, "-")</f>
        <v>-</v>
      </c>
      <c r="AI215" s="168">
        <f t="shared" ref="AI215:AI278" si="85">IF(AF215=$S$3, AE215, "-")</f>
        <v>22.756</v>
      </c>
      <c r="AJ215" s="168" t="str">
        <f t="shared" ref="AJ215:AJ278" si="86">IF(AF215=$T$3, AE215, "-")</f>
        <v>-</v>
      </c>
      <c r="AM215" s="790">
        <v>44960.493750000001</v>
      </c>
      <c r="AN215" s="789">
        <v>1</v>
      </c>
      <c r="AO215" s="789">
        <v>11</v>
      </c>
      <c r="AP215" s="789">
        <v>9</v>
      </c>
      <c r="AQ215" s="789">
        <v>-0.20713400000000001</v>
      </c>
      <c r="AR215" s="789">
        <v>180916</v>
      </c>
      <c r="AS215" s="789">
        <v>138857</v>
      </c>
      <c r="AT215" s="789">
        <v>22.762</v>
      </c>
      <c r="AV215" s="788">
        <v>44960.493750000001</v>
      </c>
      <c r="AW215" s="787">
        <v>1</v>
      </c>
      <c r="AX215" s="786">
        <v>11</v>
      </c>
      <c r="AY215" s="786">
        <v>9</v>
      </c>
      <c r="AZ215" s="863">
        <v>0.34339999999999998</v>
      </c>
      <c r="BB215" s="793">
        <f t="shared" si="71"/>
        <v>119</v>
      </c>
      <c r="BC215" s="791">
        <f t="shared" si="72"/>
        <v>-0.20713400000000001</v>
      </c>
      <c r="BF215" s="819"/>
      <c r="BH215" s="793">
        <f t="shared" si="73"/>
        <v>119</v>
      </c>
      <c r="BI215" s="807">
        <f t="shared" si="74"/>
        <v>0.34339999999999998</v>
      </c>
      <c r="BL215" s="807"/>
      <c r="BQ215" s="791"/>
      <c r="BR215" s="791"/>
      <c r="BS215" s="791"/>
      <c r="BT215" s="791"/>
      <c r="CA215" s="809"/>
      <c r="CB215" s="803"/>
      <c r="CC215" s="804"/>
      <c r="CD215" s="791"/>
      <c r="CE215" s="791"/>
    </row>
    <row r="216" spans="2:83" x14ac:dyDescent="0.25">
      <c r="B216" s="180"/>
      <c r="C216" s="766"/>
      <c r="O216" s="181"/>
      <c r="P216" s="128"/>
      <c r="Q216" s="179"/>
      <c r="R216" s="165" t="s">
        <v>21</v>
      </c>
      <c r="S216" s="179"/>
      <c r="T216" s="165" t="s">
        <v>56</v>
      </c>
      <c r="U216" s="196" t="str">
        <f t="shared" si="77"/>
        <v>-</v>
      </c>
      <c r="V216" s="168" t="str">
        <f t="shared" si="78"/>
        <v>-</v>
      </c>
      <c r="W216" s="168" t="str">
        <f t="shared" si="79"/>
        <v>-</v>
      </c>
      <c r="X216" s="168" t="str">
        <f t="shared" si="80"/>
        <v>-</v>
      </c>
      <c r="Y216" s="168" t="str">
        <f t="shared" si="81"/>
        <v>-</v>
      </c>
      <c r="AD216" s="608">
        <f t="shared" si="75"/>
        <v>44960.493055555555</v>
      </c>
      <c r="AE216" s="607">
        <f t="shared" si="76"/>
        <v>22.757000000000001</v>
      </c>
      <c r="AF216" s="196">
        <f t="shared" si="82"/>
        <v>11</v>
      </c>
      <c r="AG216" s="168" t="str">
        <f t="shared" si="83"/>
        <v>-</v>
      </c>
      <c r="AH216" s="168" t="str">
        <f t="shared" si="84"/>
        <v>-</v>
      </c>
      <c r="AI216" s="168">
        <f t="shared" si="85"/>
        <v>22.757000000000001</v>
      </c>
      <c r="AJ216" s="168" t="str">
        <f t="shared" si="86"/>
        <v>-</v>
      </c>
      <c r="AM216" s="790">
        <v>44960.494444444441</v>
      </c>
      <c r="AN216" s="789">
        <v>1</v>
      </c>
      <c r="AO216" s="789">
        <v>11</v>
      </c>
      <c r="AP216" s="789">
        <v>9</v>
      </c>
      <c r="AQ216" s="789">
        <v>5.0792999999999998E-2</v>
      </c>
      <c r="AR216" s="789">
        <v>180913</v>
      </c>
      <c r="AS216" s="789">
        <v>138855</v>
      </c>
      <c r="AT216" s="789">
        <v>22.765000000000001</v>
      </c>
      <c r="AV216" s="788">
        <v>44960.494444444441</v>
      </c>
      <c r="AW216" s="787">
        <v>1</v>
      </c>
      <c r="AX216" s="786">
        <v>11</v>
      </c>
      <c r="AY216" s="786">
        <v>9</v>
      </c>
      <c r="AZ216" s="863">
        <v>-0.2387</v>
      </c>
      <c r="BB216" s="793">
        <f t="shared" si="71"/>
        <v>119</v>
      </c>
      <c r="BC216" s="791">
        <f t="shared" si="72"/>
        <v>5.0792999999999998E-2</v>
      </c>
      <c r="BF216" s="819"/>
      <c r="BH216" s="793">
        <f t="shared" si="73"/>
        <v>119</v>
      </c>
      <c r="BI216" s="807">
        <f t="shared" si="74"/>
        <v>-0.2387</v>
      </c>
      <c r="BL216" s="807"/>
      <c r="BQ216" s="791"/>
      <c r="BR216" s="791"/>
      <c r="BS216" s="791"/>
      <c r="BT216" s="791"/>
      <c r="CA216" s="809"/>
      <c r="CB216" s="803"/>
      <c r="CC216" s="804"/>
      <c r="CD216" s="791"/>
      <c r="CE216" s="791"/>
    </row>
    <row r="217" spans="2:83" x14ac:dyDescent="0.25">
      <c r="B217" s="180"/>
      <c r="C217" s="766"/>
      <c r="O217" s="181"/>
      <c r="P217" s="128"/>
      <c r="Q217" s="179"/>
      <c r="R217" s="165" t="s">
        <v>21</v>
      </c>
      <c r="S217" s="179"/>
      <c r="T217" s="165" t="s">
        <v>56</v>
      </c>
      <c r="U217" s="196" t="str">
        <f t="shared" si="77"/>
        <v>-</v>
      </c>
      <c r="V217" s="168" t="str">
        <f t="shared" si="78"/>
        <v>-</v>
      </c>
      <c r="W217" s="168" t="str">
        <f t="shared" si="79"/>
        <v>-</v>
      </c>
      <c r="X217" s="168" t="str">
        <f t="shared" si="80"/>
        <v>-</v>
      </c>
      <c r="Y217" s="168" t="str">
        <f t="shared" si="81"/>
        <v>-</v>
      </c>
      <c r="AD217" s="608">
        <f t="shared" si="75"/>
        <v>44960.493750000001</v>
      </c>
      <c r="AE217" s="607">
        <f t="shared" si="76"/>
        <v>22.757999999999999</v>
      </c>
      <c r="AF217" s="196">
        <f t="shared" si="82"/>
        <v>11</v>
      </c>
      <c r="AG217" s="168" t="str">
        <f t="shared" si="83"/>
        <v>-</v>
      </c>
      <c r="AH217" s="168" t="str">
        <f t="shared" si="84"/>
        <v>-</v>
      </c>
      <c r="AI217" s="168">
        <f t="shared" si="85"/>
        <v>22.757999999999999</v>
      </c>
      <c r="AJ217" s="168" t="str">
        <f t="shared" si="86"/>
        <v>-</v>
      </c>
      <c r="AM217" s="790">
        <v>44960.494444444441</v>
      </c>
      <c r="AN217" s="789">
        <v>1</v>
      </c>
      <c r="AO217" s="789">
        <v>11</v>
      </c>
      <c r="AP217" s="789">
        <v>9</v>
      </c>
      <c r="AQ217" s="789">
        <v>-2.7359000000000001E-2</v>
      </c>
      <c r="AR217" s="789">
        <v>180918</v>
      </c>
      <c r="AS217" s="789">
        <v>138859</v>
      </c>
      <c r="AT217" s="789">
        <v>22.765999999999998</v>
      </c>
      <c r="AV217" s="788">
        <v>44960.494444444441</v>
      </c>
      <c r="AW217" s="787">
        <v>1</v>
      </c>
      <c r="AX217" s="786">
        <v>11</v>
      </c>
      <c r="AY217" s="786">
        <v>9</v>
      </c>
      <c r="AZ217" s="863">
        <v>4.3319999999999999E-3</v>
      </c>
      <c r="BB217" s="793">
        <f t="shared" si="71"/>
        <v>119</v>
      </c>
      <c r="BC217" s="791">
        <f t="shared" si="72"/>
        <v>-2.7359000000000001E-2</v>
      </c>
      <c r="BF217" s="819"/>
      <c r="BH217" s="793">
        <f t="shared" si="73"/>
        <v>119</v>
      </c>
      <c r="BI217" s="807">
        <f t="shared" si="74"/>
        <v>4.3319999999999999E-3</v>
      </c>
      <c r="BL217" s="807"/>
      <c r="BQ217" s="791"/>
      <c r="BR217" s="791"/>
      <c r="BS217" s="791"/>
      <c r="BT217" s="791"/>
      <c r="CA217" s="809"/>
      <c r="CB217" s="803"/>
      <c r="CC217" s="804"/>
      <c r="CD217" s="791"/>
      <c r="CE217" s="791"/>
    </row>
    <row r="218" spans="2:83" x14ac:dyDescent="0.25">
      <c r="B218" s="180"/>
      <c r="C218" s="766"/>
      <c r="O218" s="181"/>
      <c r="P218" s="128"/>
      <c r="Q218" s="179"/>
      <c r="R218" s="165" t="s">
        <v>21</v>
      </c>
      <c r="S218" s="179"/>
      <c r="T218" s="165" t="s">
        <v>56</v>
      </c>
      <c r="U218" s="196" t="str">
        <f t="shared" si="77"/>
        <v>-</v>
      </c>
      <c r="V218" s="168" t="str">
        <f t="shared" si="78"/>
        <v>-</v>
      </c>
      <c r="W218" s="168" t="str">
        <f t="shared" si="79"/>
        <v>-</v>
      </c>
      <c r="X218" s="168" t="str">
        <f t="shared" si="80"/>
        <v>-</v>
      </c>
      <c r="Y218" s="168" t="str">
        <f t="shared" si="81"/>
        <v>-</v>
      </c>
      <c r="AD218" s="608">
        <f t="shared" si="75"/>
        <v>44960.493750000001</v>
      </c>
      <c r="AE218" s="607">
        <f t="shared" si="76"/>
        <v>22.762</v>
      </c>
      <c r="AF218" s="196">
        <f t="shared" si="82"/>
        <v>11</v>
      </c>
      <c r="AG218" s="168" t="str">
        <f t="shared" si="83"/>
        <v>-</v>
      </c>
      <c r="AH218" s="168" t="str">
        <f t="shared" si="84"/>
        <v>-</v>
      </c>
      <c r="AI218" s="168">
        <f t="shared" si="85"/>
        <v>22.762</v>
      </c>
      <c r="AJ218" s="168" t="str">
        <f t="shared" si="86"/>
        <v>-</v>
      </c>
      <c r="AM218" s="790">
        <v>44960.495138888888</v>
      </c>
      <c r="AN218" s="789">
        <v>1</v>
      </c>
      <c r="AO218" s="789">
        <v>11</v>
      </c>
      <c r="AP218" s="789">
        <v>9</v>
      </c>
      <c r="AQ218" s="789">
        <v>7.8145999999999993E-2</v>
      </c>
      <c r="AR218" s="789">
        <v>180920</v>
      </c>
      <c r="AS218" s="789">
        <v>138861</v>
      </c>
      <c r="AT218" s="789">
        <v>22.77</v>
      </c>
      <c r="AV218" s="788">
        <v>44960.495138888888</v>
      </c>
      <c r="AW218" s="787">
        <v>1</v>
      </c>
      <c r="AX218" s="786">
        <v>11</v>
      </c>
      <c r="AY218" s="786">
        <v>9</v>
      </c>
      <c r="AZ218" s="863">
        <v>4.1149999999999999E-2</v>
      </c>
      <c r="BB218" s="793">
        <f t="shared" si="71"/>
        <v>119</v>
      </c>
      <c r="BC218" s="791">
        <f t="shared" si="72"/>
        <v>7.8145999999999993E-2</v>
      </c>
      <c r="BF218" s="819"/>
      <c r="BH218" s="793">
        <f t="shared" si="73"/>
        <v>119</v>
      </c>
      <c r="BI218" s="807">
        <f t="shared" si="74"/>
        <v>4.1149999999999999E-2</v>
      </c>
      <c r="BL218" s="807"/>
      <c r="BQ218" s="791"/>
      <c r="BR218" s="791"/>
      <c r="BS218" s="791"/>
      <c r="BT218" s="791"/>
      <c r="CA218" s="809"/>
      <c r="CB218" s="803"/>
      <c r="CC218" s="804"/>
      <c r="CD218" s="791"/>
      <c r="CE218" s="791"/>
    </row>
    <row r="219" spans="2:83" x14ac:dyDescent="0.25">
      <c r="B219" s="180"/>
      <c r="C219" s="766"/>
      <c r="O219" s="181"/>
      <c r="P219" s="128"/>
      <c r="Q219" s="179"/>
      <c r="R219" s="165" t="s">
        <v>21</v>
      </c>
      <c r="S219" s="179"/>
      <c r="T219" s="165" t="s">
        <v>56</v>
      </c>
      <c r="U219" s="196" t="str">
        <f t="shared" si="77"/>
        <v>-</v>
      </c>
      <c r="V219" s="168" t="str">
        <f t="shared" si="78"/>
        <v>-</v>
      </c>
      <c r="W219" s="168" t="str">
        <f t="shared" si="79"/>
        <v>-</v>
      </c>
      <c r="X219" s="168" t="str">
        <f t="shared" si="80"/>
        <v>-</v>
      </c>
      <c r="Y219" s="168" t="str">
        <f t="shared" si="81"/>
        <v>-</v>
      </c>
      <c r="AD219" s="608">
        <f t="shared" si="75"/>
        <v>44960.494444444441</v>
      </c>
      <c r="AE219" s="607">
        <f t="shared" si="76"/>
        <v>22.765000000000001</v>
      </c>
      <c r="AF219" s="196">
        <f t="shared" si="82"/>
        <v>11</v>
      </c>
      <c r="AG219" s="168" t="str">
        <f t="shared" si="83"/>
        <v>-</v>
      </c>
      <c r="AH219" s="168" t="str">
        <f t="shared" si="84"/>
        <v>-</v>
      </c>
      <c r="AI219" s="168">
        <f t="shared" si="85"/>
        <v>22.765000000000001</v>
      </c>
      <c r="AJ219" s="168" t="str">
        <f t="shared" si="86"/>
        <v>-</v>
      </c>
      <c r="AM219" s="790">
        <v>44960.495138888888</v>
      </c>
      <c r="AN219" s="789">
        <v>1</v>
      </c>
      <c r="AO219" s="789">
        <v>11</v>
      </c>
      <c r="AP219" s="789">
        <v>9</v>
      </c>
      <c r="AQ219" s="789">
        <v>0.128969</v>
      </c>
      <c r="AR219" s="789">
        <v>180921</v>
      </c>
      <c r="AS219" s="789">
        <v>138861</v>
      </c>
      <c r="AT219" s="789">
        <v>22.771999999999998</v>
      </c>
      <c r="AV219" s="788">
        <v>44960.495138888888</v>
      </c>
      <c r="AW219" s="787">
        <v>1</v>
      </c>
      <c r="AX219" s="786">
        <v>11</v>
      </c>
      <c r="AY219" s="786">
        <v>9</v>
      </c>
      <c r="AZ219" s="863">
        <v>4.1149999999999999E-2</v>
      </c>
      <c r="BB219" s="793">
        <f t="shared" si="71"/>
        <v>119</v>
      </c>
      <c r="BC219" s="791">
        <f t="shared" si="72"/>
        <v>0.128969</v>
      </c>
      <c r="BF219" s="819"/>
      <c r="BH219" s="793">
        <f t="shared" si="73"/>
        <v>119</v>
      </c>
      <c r="BI219" s="807">
        <f t="shared" si="74"/>
        <v>4.1149999999999999E-2</v>
      </c>
      <c r="BL219" s="807"/>
      <c r="BQ219" s="791"/>
      <c r="BR219" s="791"/>
      <c r="BS219" s="791"/>
      <c r="BT219" s="791"/>
      <c r="CA219" s="809"/>
      <c r="CB219" s="803"/>
      <c r="CC219" s="804"/>
      <c r="CD219" s="791"/>
      <c r="CE219" s="791"/>
    </row>
    <row r="220" spans="2:83" x14ac:dyDescent="0.25">
      <c r="B220" s="180"/>
      <c r="C220" s="766"/>
      <c r="O220" s="181"/>
      <c r="P220" s="128"/>
      <c r="Q220" s="179"/>
      <c r="R220" s="165" t="s">
        <v>21</v>
      </c>
      <c r="S220" s="179"/>
      <c r="T220" s="165" t="s">
        <v>56</v>
      </c>
      <c r="U220" s="196" t="str">
        <f t="shared" si="77"/>
        <v>-</v>
      </c>
      <c r="V220" s="168" t="str">
        <f t="shared" si="78"/>
        <v>-</v>
      </c>
      <c r="W220" s="168" t="str">
        <f t="shared" si="79"/>
        <v>-</v>
      </c>
      <c r="X220" s="168" t="str">
        <f t="shared" si="80"/>
        <v>-</v>
      </c>
      <c r="Y220" s="168" t="str">
        <f t="shared" si="81"/>
        <v>-</v>
      </c>
      <c r="AD220" s="608">
        <f t="shared" si="75"/>
        <v>44960.494444444441</v>
      </c>
      <c r="AE220" s="607">
        <f t="shared" si="76"/>
        <v>22.765999999999998</v>
      </c>
      <c r="AF220" s="196">
        <f t="shared" si="82"/>
        <v>11</v>
      </c>
      <c r="AG220" s="168" t="str">
        <f t="shared" si="83"/>
        <v>-</v>
      </c>
      <c r="AH220" s="168" t="str">
        <f t="shared" si="84"/>
        <v>-</v>
      </c>
      <c r="AI220" s="168">
        <f t="shared" si="85"/>
        <v>22.765999999999998</v>
      </c>
      <c r="AJ220" s="168" t="str">
        <f t="shared" si="86"/>
        <v>-</v>
      </c>
      <c r="AM220" s="790">
        <v>44960.495833333334</v>
      </c>
      <c r="AN220" s="789">
        <v>1</v>
      </c>
      <c r="AO220" s="789">
        <v>11</v>
      </c>
      <c r="AP220" s="789">
        <v>9</v>
      </c>
      <c r="AQ220" s="789">
        <v>-7.8149999999999997E-2</v>
      </c>
      <c r="AR220" s="789">
        <v>180919</v>
      </c>
      <c r="AS220" s="789">
        <v>138859</v>
      </c>
      <c r="AT220" s="789">
        <v>22.777999999999999</v>
      </c>
      <c r="AV220" s="788">
        <v>44960.495833333334</v>
      </c>
      <c r="AW220" s="787">
        <v>1</v>
      </c>
      <c r="AX220" s="786">
        <v>11</v>
      </c>
      <c r="AY220" s="786">
        <v>9</v>
      </c>
      <c r="AZ220" s="863">
        <v>-0.29799999999999999</v>
      </c>
      <c r="BB220" s="793">
        <f t="shared" si="71"/>
        <v>119</v>
      </c>
      <c r="BC220" s="791">
        <f t="shared" si="72"/>
        <v>-7.8149999999999997E-2</v>
      </c>
      <c r="BF220" s="819"/>
      <c r="BH220" s="793">
        <f t="shared" si="73"/>
        <v>119</v>
      </c>
      <c r="BI220" s="807">
        <f t="shared" si="74"/>
        <v>-0.29799999999999999</v>
      </c>
      <c r="BL220" s="807"/>
      <c r="BQ220" s="791"/>
      <c r="BR220" s="791"/>
      <c r="BS220" s="791"/>
      <c r="BT220" s="791"/>
      <c r="CA220" s="809"/>
      <c r="CB220" s="803"/>
      <c r="CC220" s="804"/>
      <c r="CD220" s="791"/>
      <c r="CE220" s="791"/>
    </row>
    <row r="221" spans="2:83" x14ac:dyDescent="0.25">
      <c r="B221" s="180"/>
      <c r="C221" s="766"/>
      <c r="O221" s="181"/>
      <c r="P221" s="128"/>
      <c r="Q221" s="179"/>
      <c r="R221" s="165" t="s">
        <v>21</v>
      </c>
      <c r="S221" s="179"/>
      <c r="T221" s="165" t="s">
        <v>56</v>
      </c>
      <c r="U221" s="196" t="str">
        <f t="shared" si="77"/>
        <v>-</v>
      </c>
      <c r="V221" s="168" t="str">
        <f t="shared" si="78"/>
        <v>-</v>
      </c>
      <c r="W221" s="168" t="str">
        <f t="shared" si="79"/>
        <v>-</v>
      </c>
      <c r="X221" s="168" t="str">
        <f t="shared" si="80"/>
        <v>-</v>
      </c>
      <c r="Y221" s="168" t="str">
        <f t="shared" si="81"/>
        <v>-</v>
      </c>
      <c r="AD221" s="608">
        <f t="shared" si="75"/>
        <v>44960.495138888888</v>
      </c>
      <c r="AE221" s="607">
        <f t="shared" si="76"/>
        <v>22.77</v>
      </c>
      <c r="AF221" s="196">
        <f t="shared" si="82"/>
        <v>11</v>
      </c>
      <c r="AG221" s="168" t="str">
        <f t="shared" si="83"/>
        <v>-</v>
      </c>
      <c r="AH221" s="168" t="str">
        <f t="shared" si="84"/>
        <v>-</v>
      </c>
      <c r="AI221" s="168">
        <f t="shared" si="85"/>
        <v>22.77</v>
      </c>
      <c r="AJ221" s="168" t="str">
        <f t="shared" si="86"/>
        <v>-</v>
      </c>
      <c r="AM221" s="790">
        <v>44960.496527777781</v>
      </c>
      <c r="AN221" s="789">
        <v>1</v>
      </c>
      <c r="AO221" s="789">
        <v>11</v>
      </c>
      <c r="AP221" s="789">
        <v>0</v>
      </c>
      <c r="AQ221" s="789">
        <v>8.9897000000000005E-2</v>
      </c>
      <c r="AR221" s="789">
        <v>180921</v>
      </c>
      <c r="AS221" s="789">
        <v>138860</v>
      </c>
      <c r="AT221" s="789">
        <v>22.785</v>
      </c>
      <c r="AV221" s="788">
        <v>44960.496527777781</v>
      </c>
      <c r="AW221" s="787">
        <v>1</v>
      </c>
      <c r="AX221" s="786">
        <v>11</v>
      </c>
      <c r="AY221" s="786">
        <v>0</v>
      </c>
      <c r="AZ221" s="863">
        <v>-0.33400000000000002</v>
      </c>
      <c r="BB221" s="793">
        <f t="shared" si="71"/>
        <v>110</v>
      </c>
      <c r="BC221" s="791">
        <f t="shared" si="72"/>
        <v>8.9897000000000005E-2</v>
      </c>
      <c r="BF221" s="819"/>
      <c r="BH221" s="793">
        <f t="shared" si="73"/>
        <v>110</v>
      </c>
      <c r="BI221" s="807">
        <f t="shared" si="74"/>
        <v>-0.33400000000000002</v>
      </c>
      <c r="BL221" s="807"/>
      <c r="BQ221" s="791"/>
      <c r="BR221" s="791"/>
      <c r="BS221" s="791"/>
      <c r="BT221" s="791"/>
      <c r="CA221" s="809"/>
      <c r="CB221" s="803"/>
      <c r="CC221" s="804"/>
      <c r="CD221" s="791"/>
      <c r="CE221" s="791"/>
    </row>
    <row r="222" spans="2:83" x14ac:dyDescent="0.25">
      <c r="B222" s="180"/>
      <c r="C222" s="766"/>
      <c r="O222" s="181"/>
      <c r="P222" s="128"/>
      <c r="Q222" s="179"/>
      <c r="R222" s="165" t="s">
        <v>21</v>
      </c>
      <c r="S222" s="179"/>
      <c r="T222" s="165" t="s">
        <v>56</v>
      </c>
      <c r="U222" s="196" t="str">
        <f t="shared" si="77"/>
        <v>-</v>
      </c>
      <c r="V222" s="168" t="str">
        <f t="shared" si="78"/>
        <v>-</v>
      </c>
      <c r="W222" s="168" t="str">
        <f t="shared" si="79"/>
        <v>-</v>
      </c>
      <c r="X222" s="168" t="str">
        <f t="shared" si="80"/>
        <v>-</v>
      </c>
      <c r="Y222" s="168" t="str">
        <f t="shared" si="81"/>
        <v>-</v>
      </c>
      <c r="AD222" s="608">
        <f t="shared" si="75"/>
        <v>44960.495138888888</v>
      </c>
      <c r="AE222" s="607">
        <f t="shared" si="76"/>
        <v>22.771999999999998</v>
      </c>
      <c r="AF222" s="196">
        <f t="shared" si="82"/>
        <v>11</v>
      </c>
      <c r="AG222" s="168" t="str">
        <f t="shared" si="83"/>
        <v>-</v>
      </c>
      <c r="AH222" s="168" t="str">
        <f t="shared" si="84"/>
        <v>-</v>
      </c>
      <c r="AI222" s="168">
        <f t="shared" si="85"/>
        <v>22.771999999999998</v>
      </c>
      <c r="AJ222" s="168" t="str">
        <f t="shared" si="86"/>
        <v>-</v>
      </c>
      <c r="AM222" s="790">
        <v>44960.496527777781</v>
      </c>
      <c r="AN222" s="789">
        <v>1</v>
      </c>
      <c r="AO222" s="789">
        <v>11</v>
      </c>
      <c r="AP222" s="789">
        <v>1</v>
      </c>
      <c r="AQ222" s="789">
        <v>0.218837</v>
      </c>
      <c r="AR222" s="789">
        <v>180918</v>
      </c>
      <c r="AS222" s="789">
        <v>138859</v>
      </c>
      <c r="AT222" s="789">
        <v>22.79</v>
      </c>
      <c r="AV222" s="788">
        <v>44960.496527777781</v>
      </c>
      <c r="AW222" s="787">
        <v>1</v>
      </c>
      <c r="AX222" s="786">
        <v>11</v>
      </c>
      <c r="AY222" s="786">
        <v>1</v>
      </c>
      <c r="AZ222" s="863">
        <v>4.1149999999999999E-2</v>
      </c>
      <c r="BB222" s="793">
        <f t="shared" si="71"/>
        <v>111</v>
      </c>
      <c r="BC222" s="791">
        <f t="shared" si="72"/>
        <v>0.218837</v>
      </c>
      <c r="BF222" s="819"/>
      <c r="BH222" s="793">
        <f t="shared" si="73"/>
        <v>111</v>
      </c>
      <c r="BI222" s="807">
        <f t="shared" si="74"/>
        <v>4.1149999999999999E-2</v>
      </c>
      <c r="BL222" s="807"/>
      <c r="BQ222" s="791"/>
      <c r="BR222" s="791"/>
      <c r="BS222" s="791"/>
      <c r="BT222" s="791"/>
      <c r="CA222" s="809"/>
      <c r="CB222" s="803"/>
      <c r="CC222" s="804"/>
      <c r="CD222" s="791"/>
      <c r="CE222" s="791"/>
    </row>
    <row r="223" spans="2:83" x14ac:dyDescent="0.25">
      <c r="B223" s="180"/>
      <c r="C223" s="766"/>
      <c r="O223" s="181"/>
      <c r="P223" s="128"/>
      <c r="Q223" s="179"/>
      <c r="R223" s="165" t="s">
        <v>21</v>
      </c>
      <c r="S223" s="179"/>
      <c r="T223" s="165" t="s">
        <v>56</v>
      </c>
      <c r="U223" s="196" t="str">
        <f t="shared" si="77"/>
        <v>-</v>
      </c>
      <c r="V223" s="168" t="str">
        <f t="shared" si="78"/>
        <v>-</v>
      </c>
      <c r="W223" s="168" t="str">
        <f t="shared" si="79"/>
        <v>-</v>
      </c>
      <c r="X223" s="168" t="str">
        <f t="shared" si="80"/>
        <v>-</v>
      </c>
      <c r="Y223" s="168" t="str">
        <f t="shared" si="81"/>
        <v>-</v>
      </c>
      <c r="AD223" s="608">
        <f t="shared" si="75"/>
        <v>44960.495833333334</v>
      </c>
      <c r="AE223" s="607">
        <f t="shared" si="76"/>
        <v>22.777999999999999</v>
      </c>
      <c r="AF223" s="196">
        <f t="shared" si="82"/>
        <v>11</v>
      </c>
      <c r="AG223" s="168" t="str">
        <f t="shared" si="83"/>
        <v>-</v>
      </c>
      <c r="AH223" s="168" t="str">
        <f t="shared" si="84"/>
        <v>-</v>
      </c>
      <c r="AI223" s="168">
        <f t="shared" si="85"/>
        <v>22.777999999999999</v>
      </c>
      <c r="AJ223" s="168" t="str">
        <f t="shared" si="86"/>
        <v>-</v>
      </c>
      <c r="AM223" s="790">
        <v>44960.49722222222</v>
      </c>
      <c r="AN223" s="789">
        <v>1</v>
      </c>
      <c r="AO223" s="789">
        <v>11</v>
      </c>
      <c r="AP223" s="789">
        <v>2</v>
      </c>
      <c r="AQ223" s="789">
        <v>-3.9088999999999999E-2</v>
      </c>
      <c r="AR223" s="789">
        <v>180919</v>
      </c>
      <c r="AS223" s="789">
        <v>138860</v>
      </c>
      <c r="AT223" s="789">
        <v>22.792999999999999</v>
      </c>
      <c r="AV223" s="788">
        <v>44960.49722222222</v>
      </c>
      <c r="AW223" s="787">
        <v>1</v>
      </c>
      <c r="AX223" s="786">
        <v>11</v>
      </c>
      <c r="AY223" s="786">
        <v>2</v>
      </c>
      <c r="AZ223" s="863">
        <v>7.1919999999999998E-2</v>
      </c>
      <c r="BB223" s="793">
        <f t="shared" si="71"/>
        <v>112</v>
      </c>
      <c r="BC223" s="791">
        <f t="shared" si="72"/>
        <v>-3.9088999999999999E-2</v>
      </c>
      <c r="BF223" s="819"/>
      <c r="BH223" s="793">
        <f t="shared" si="73"/>
        <v>112</v>
      </c>
      <c r="BI223" s="807">
        <f t="shared" si="74"/>
        <v>7.1919999999999998E-2</v>
      </c>
      <c r="BL223" s="807"/>
      <c r="BQ223" s="791"/>
      <c r="BR223" s="791"/>
      <c r="BS223" s="791"/>
      <c r="BT223" s="791"/>
      <c r="CA223" s="809"/>
      <c r="CB223" s="803"/>
      <c r="CC223" s="804"/>
      <c r="CD223" s="791"/>
      <c r="CE223" s="791"/>
    </row>
    <row r="224" spans="2:83" x14ac:dyDescent="0.25">
      <c r="B224" s="180"/>
      <c r="C224" s="766"/>
      <c r="O224" s="181"/>
      <c r="P224" s="128"/>
      <c r="Q224" s="179"/>
      <c r="R224" s="165" t="s">
        <v>21</v>
      </c>
      <c r="S224" s="179"/>
      <c r="T224" s="165" t="s">
        <v>56</v>
      </c>
      <c r="U224" s="196" t="str">
        <f t="shared" si="77"/>
        <v>-</v>
      </c>
      <c r="V224" s="168" t="str">
        <f t="shared" si="78"/>
        <v>-</v>
      </c>
      <c r="W224" s="168" t="str">
        <f t="shared" si="79"/>
        <v>-</v>
      </c>
      <c r="X224" s="168" t="str">
        <f t="shared" si="80"/>
        <v>-</v>
      </c>
      <c r="Y224" s="168" t="str">
        <f t="shared" si="81"/>
        <v>-</v>
      </c>
      <c r="AD224" s="608">
        <f t="shared" si="75"/>
        <v>44960.496527777781</v>
      </c>
      <c r="AE224" s="607">
        <f t="shared" si="76"/>
        <v>22.785</v>
      </c>
      <c r="AF224" s="196">
        <f t="shared" si="82"/>
        <v>11</v>
      </c>
      <c r="AG224" s="168" t="str">
        <f t="shared" si="83"/>
        <v>-</v>
      </c>
      <c r="AH224" s="168" t="str">
        <f t="shared" si="84"/>
        <v>-</v>
      </c>
      <c r="AI224" s="168">
        <f t="shared" si="85"/>
        <v>22.785</v>
      </c>
      <c r="AJ224" s="168" t="str">
        <f t="shared" si="86"/>
        <v>-</v>
      </c>
      <c r="AM224" s="790">
        <v>44960.497916666667</v>
      </c>
      <c r="AN224" s="789">
        <v>1</v>
      </c>
      <c r="AO224" s="789">
        <v>11</v>
      </c>
      <c r="AP224" s="789">
        <v>3</v>
      </c>
      <c r="AQ224" s="789">
        <v>6.6434000000000007E-2</v>
      </c>
      <c r="AR224" s="789">
        <v>180925</v>
      </c>
      <c r="AS224" s="789">
        <v>138865</v>
      </c>
      <c r="AT224" s="789">
        <v>22.792000000000002</v>
      </c>
      <c r="AV224" s="788">
        <v>44960.497916666667</v>
      </c>
      <c r="AW224" s="787">
        <v>1</v>
      </c>
      <c r="AX224" s="786">
        <v>11</v>
      </c>
      <c r="AY224" s="786">
        <v>3</v>
      </c>
      <c r="AZ224" s="863">
        <v>0.64470000000000005</v>
      </c>
      <c r="BB224" s="793">
        <f t="shared" si="71"/>
        <v>113</v>
      </c>
      <c r="BC224" s="791">
        <f t="shared" si="72"/>
        <v>6.6434000000000007E-2</v>
      </c>
      <c r="BF224" s="819"/>
      <c r="BH224" s="793">
        <f t="shared" si="73"/>
        <v>113</v>
      </c>
      <c r="BI224" s="807">
        <f t="shared" si="74"/>
        <v>0.64470000000000005</v>
      </c>
      <c r="BL224" s="807"/>
      <c r="BQ224" s="791"/>
      <c r="BR224" s="791"/>
      <c r="BS224" s="791"/>
      <c r="BT224" s="791"/>
      <c r="CA224" s="809"/>
      <c r="CB224" s="803"/>
      <c r="CC224" s="804"/>
      <c r="CD224" s="791"/>
      <c r="CE224" s="791"/>
    </row>
    <row r="225" spans="2:83" x14ac:dyDescent="0.25">
      <c r="B225" s="180"/>
      <c r="C225" s="766"/>
      <c r="O225" s="181"/>
      <c r="P225" s="128"/>
      <c r="Q225" s="179"/>
      <c r="R225" s="165" t="s">
        <v>21</v>
      </c>
      <c r="S225" s="179"/>
      <c r="T225" s="165" t="s">
        <v>56</v>
      </c>
      <c r="U225" s="196" t="str">
        <f t="shared" si="77"/>
        <v>-</v>
      </c>
      <c r="V225" s="168" t="str">
        <f t="shared" si="78"/>
        <v>-</v>
      </c>
      <c r="W225" s="168" t="str">
        <f t="shared" si="79"/>
        <v>-</v>
      </c>
      <c r="X225" s="168" t="str">
        <f t="shared" si="80"/>
        <v>-</v>
      </c>
      <c r="Y225" s="168" t="str">
        <f t="shared" si="81"/>
        <v>-</v>
      </c>
      <c r="AD225" s="608">
        <f t="shared" si="75"/>
        <v>44960.496527777781</v>
      </c>
      <c r="AE225" s="607">
        <f t="shared" si="76"/>
        <v>22.79</v>
      </c>
      <c r="AF225" s="196">
        <f t="shared" si="82"/>
        <v>11</v>
      </c>
      <c r="AG225" s="168" t="str">
        <f t="shared" si="83"/>
        <v>-</v>
      </c>
      <c r="AH225" s="168" t="str">
        <f t="shared" si="84"/>
        <v>-</v>
      </c>
      <c r="AI225" s="168">
        <f t="shared" si="85"/>
        <v>22.79</v>
      </c>
      <c r="AJ225" s="168" t="str">
        <f t="shared" si="86"/>
        <v>-</v>
      </c>
      <c r="AM225" s="790">
        <v>44960.497916666667</v>
      </c>
      <c r="AN225" s="789">
        <v>1</v>
      </c>
      <c r="AO225" s="789">
        <v>11</v>
      </c>
      <c r="AP225" s="789">
        <v>4</v>
      </c>
      <c r="AQ225" s="789">
        <v>2.7361E-2</v>
      </c>
      <c r="AR225" s="789">
        <v>180920</v>
      </c>
      <c r="AS225" s="789">
        <v>138861</v>
      </c>
      <c r="AT225" s="789">
        <v>22.795000000000002</v>
      </c>
      <c r="AV225" s="788">
        <v>44960.497916666667</v>
      </c>
      <c r="AW225" s="787">
        <v>1</v>
      </c>
      <c r="AX225" s="786">
        <v>11</v>
      </c>
      <c r="AY225" s="786">
        <v>4</v>
      </c>
      <c r="AZ225" s="863">
        <v>-0.26640000000000003</v>
      </c>
      <c r="BB225" s="793">
        <f t="shared" si="71"/>
        <v>114</v>
      </c>
      <c r="BC225" s="791">
        <f t="shared" si="72"/>
        <v>2.7361E-2</v>
      </c>
      <c r="BF225" s="819"/>
      <c r="BH225" s="793">
        <f t="shared" si="73"/>
        <v>114</v>
      </c>
      <c r="BI225" s="807">
        <f t="shared" si="74"/>
        <v>-0.26640000000000003</v>
      </c>
      <c r="BL225" s="807"/>
      <c r="BQ225" s="791"/>
      <c r="BR225" s="791"/>
      <c r="BS225" s="791"/>
      <c r="BT225" s="791"/>
      <c r="CA225" s="809"/>
      <c r="CB225" s="803"/>
      <c r="CC225" s="804"/>
      <c r="CD225" s="791"/>
      <c r="CE225" s="791"/>
    </row>
    <row r="226" spans="2:83" x14ac:dyDescent="0.25">
      <c r="B226" s="180"/>
      <c r="C226" s="766"/>
      <c r="O226" s="181"/>
      <c r="P226" s="128"/>
      <c r="Q226" s="179"/>
      <c r="R226" s="165" t="s">
        <v>21</v>
      </c>
      <c r="S226" s="179"/>
      <c r="T226" s="165" t="s">
        <v>56</v>
      </c>
      <c r="U226" s="196" t="str">
        <f t="shared" si="77"/>
        <v>-</v>
      </c>
      <c r="V226" s="168" t="str">
        <f t="shared" si="78"/>
        <v>-</v>
      </c>
      <c r="W226" s="168" t="str">
        <f t="shared" si="79"/>
        <v>-</v>
      </c>
      <c r="X226" s="168" t="str">
        <f t="shared" si="80"/>
        <v>-</v>
      </c>
      <c r="Y226" s="168" t="str">
        <f t="shared" si="81"/>
        <v>-</v>
      </c>
      <c r="AD226" s="608">
        <f t="shared" si="75"/>
        <v>44960.49722222222</v>
      </c>
      <c r="AE226" s="607">
        <f t="shared" si="76"/>
        <v>22.792999999999999</v>
      </c>
      <c r="AF226" s="196">
        <f t="shared" si="82"/>
        <v>11</v>
      </c>
      <c r="AG226" s="168" t="str">
        <f t="shared" si="83"/>
        <v>-</v>
      </c>
      <c r="AH226" s="168" t="str">
        <f t="shared" si="84"/>
        <v>-</v>
      </c>
      <c r="AI226" s="168">
        <f t="shared" si="85"/>
        <v>22.792999999999999</v>
      </c>
      <c r="AJ226" s="168" t="str">
        <f t="shared" si="86"/>
        <v>-</v>
      </c>
      <c r="AM226" s="790">
        <v>44960.498611111114</v>
      </c>
      <c r="AN226" s="789">
        <v>1</v>
      </c>
      <c r="AO226" s="789">
        <v>11</v>
      </c>
      <c r="AP226" s="789">
        <v>5</v>
      </c>
      <c r="AQ226" s="789">
        <v>6.6435999999999995E-2</v>
      </c>
      <c r="AR226" s="789">
        <v>180926</v>
      </c>
      <c r="AS226" s="789">
        <v>138866</v>
      </c>
      <c r="AT226" s="789">
        <v>22.8</v>
      </c>
      <c r="AV226" s="788">
        <v>44960.498611111114</v>
      </c>
      <c r="AW226" s="787">
        <v>1</v>
      </c>
      <c r="AX226" s="786">
        <v>11</v>
      </c>
      <c r="AY226" s="786">
        <v>5</v>
      </c>
      <c r="AZ226" s="863">
        <v>-0.29799999999999999</v>
      </c>
      <c r="BB226" s="793">
        <f t="shared" si="71"/>
        <v>115</v>
      </c>
      <c r="BC226" s="791">
        <f t="shared" si="72"/>
        <v>6.6435999999999995E-2</v>
      </c>
      <c r="BF226" s="819"/>
      <c r="BH226" s="793">
        <f t="shared" si="73"/>
        <v>115</v>
      </c>
      <c r="BI226" s="807">
        <f t="shared" si="74"/>
        <v>-0.29799999999999999</v>
      </c>
      <c r="BL226" s="807"/>
      <c r="BQ226" s="791"/>
      <c r="BR226" s="791"/>
      <c r="BS226" s="791"/>
      <c r="BT226" s="791"/>
      <c r="CA226" s="809"/>
      <c r="CB226" s="803"/>
      <c r="CC226" s="804"/>
      <c r="CD226" s="791"/>
      <c r="CE226" s="791"/>
    </row>
    <row r="227" spans="2:83" x14ac:dyDescent="0.25">
      <c r="B227" s="180"/>
      <c r="C227" s="766"/>
      <c r="O227" s="181"/>
      <c r="P227" s="128"/>
      <c r="Q227" s="179"/>
      <c r="R227" s="165" t="s">
        <v>21</v>
      </c>
      <c r="S227" s="179"/>
      <c r="T227" s="165" t="s">
        <v>56</v>
      </c>
      <c r="U227" s="196" t="str">
        <f t="shared" si="77"/>
        <v>-</v>
      </c>
      <c r="V227" s="168" t="str">
        <f t="shared" si="78"/>
        <v>-</v>
      </c>
      <c r="W227" s="168" t="str">
        <f t="shared" si="79"/>
        <v>-</v>
      </c>
      <c r="X227" s="168" t="str">
        <f t="shared" si="80"/>
        <v>-</v>
      </c>
      <c r="Y227" s="168" t="str">
        <f t="shared" si="81"/>
        <v>-</v>
      </c>
      <c r="AD227" s="608">
        <f t="shared" si="75"/>
        <v>44960.497916666667</v>
      </c>
      <c r="AE227" s="607">
        <f t="shared" si="76"/>
        <v>22.792000000000002</v>
      </c>
      <c r="AF227" s="196">
        <f t="shared" si="82"/>
        <v>11</v>
      </c>
      <c r="AG227" s="168" t="str">
        <f t="shared" si="83"/>
        <v>-</v>
      </c>
      <c r="AH227" s="168" t="str">
        <f t="shared" si="84"/>
        <v>-</v>
      </c>
      <c r="AI227" s="168">
        <f t="shared" si="85"/>
        <v>22.792000000000002</v>
      </c>
      <c r="AJ227" s="168" t="str">
        <f t="shared" si="86"/>
        <v>-</v>
      </c>
      <c r="AM227" s="790">
        <v>44960.498611111114</v>
      </c>
      <c r="AN227" s="789">
        <v>1</v>
      </c>
      <c r="AO227" s="789">
        <v>11</v>
      </c>
      <c r="AP227" s="789">
        <v>6</v>
      </c>
      <c r="AQ227" s="789">
        <v>0.17981900000000001</v>
      </c>
      <c r="AR227" s="789">
        <v>180930</v>
      </c>
      <c r="AS227" s="789">
        <v>138868</v>
      </c>
      <c r="AT227" s="789">
        <v>22.806000000000001</v>
      </c>
      <c r="AV227" s="788">
        <v>44960.498611111114</v>
      </c>
      <c r="AW227" s="787">
        <v>1</v>
      </c>
      <c r="AX227" s="786">
        <v>11</v>
      </c>
      <c r="AY227" s="786">
        <v>6</v>
      </c>
      <c r="AZ227" s="863">
        <v>7.1919999999999998E-2</v>
      </c>
      <c r="BB227" s="793">
        <f t="shared" si="71"/>
        <v>116</v>
      </c>
      <c r="BC227" s="791">
        <f t="shared" si="72"/>
        <v>0.17981900000000001</v>
      </c>
      <c r="BF227" s="819"/>
      <c r="BH227" s="793">
        <f t="shared" si="73"/>
        <v>116</v>
      </c>
      <c r="BI227" s="807">
        <f t="shared" si="74"/>
        <v>7.1919999999999998E-2</v>
      </c>
      <c r="BL227" s="807"/>
      <c r="BQ227" s="791"/>
      <c r="BR227" s="791"/>
      <c r="BS227" s="791"/>
      <c r="BT227" s="791"/>
      <c r="CA227" s="809"/>
      <c r="CB227" s="803"/>
      <c r="CC227" s="804"/>
      <c r="CD227" s="791"/>
      <c r="CE227" s="791"/>
    </row>
    <row r="228" spans="2:83" x14ac:dyDescent="0.25">
      <c r="B228" s="180"/>
      <c r="C228" s="766"/>
      <c r="O228" s="181"/>
      <c r="P228" s="128"/>
      <c r="Q228" s="179"/>
      <c r="R228" s="165" t="s">
        <v>21</v>
      </c>
      <c r="S228" s="179"/>
      <c r="T228" s="165" t="s">
        <v>56</v>
      </c>
      <c r="U228" s="196" t="str">
        <f t="shared" si="77"/>
        <v>-</v>
      </c>
      <c r="V228" s="168" t="str">
        <f t="shared" si="78"/>
        <v>-</v>
      </c>
      <c r="W228" s="168" t="str">
        <f t="shared" si="79"/>
        <v>-</v>
      </c>
      <c r="X228" s="168" t="str">
        <f t="shared" si="80"/>
        <v>-</v>
      </c>
      <c r="Y228" s="168" t="str">
        <f t="shared" si="81"/>
        <v>-</v>
      </c>
      <c r="AD228" s="608">
        <f t="shared" si="75"/>
        <v>44960.497916666667</v>
      </c>
      <c r="AE228" s="607">
        <f t="shared" si="76"/>
        <v>22.795000000000002</v>
      </c>
      <c r="AF228" s="196">
        <f t="shared" si="82"/>
        <v>11</v>
      </c>
      <c r="AG228" s="168" t="str">
        <f t="shared" si="83"/>
        <v>-</v>
      </c>
      <c r="AH228" s="168" t="str">
        <f t="shared" si="84"/>
        <v>-</v>
      </c>
      <c r="AI228" s="168">
        <f t="shared" si="85"/>
        <v>22.795000000000002</v>
      </c>
      <c r="AJ228" s="168" t="str">
        <f t="shared" si="86"/>
        <v>-</v>
      </c>
      <c r="AM228" s="790">
        <v>44960.499305555553</v>
      </c>
      <c r="AN228" s="789">
        <v>1</v>
      </c>
      <c r="AO228" s="789">
        <v>11</v>
      </c>
      <c r="AP228" s="789">
        <v>7</v>
      </c>
      <c r="AQ228" s="789">
        <v>0.16805500000000001</v>
      </c>
      <c r="AR228" s="789">
        <v>180930</v>
      </c>
      <c r="AS228" s="789">
        <v>138869</v>
      </c>
      <c r="AT228" s="789">
        <v>22.812000000000001</v>
      </c>
      <c r="AV228" s="788">
        <v>44960.499305555553</v>
      </c>
      <c r="AW228" s="787">
        <v>1</v>
      </c>
      <c r="AX228" s="786">
        <v>11</v>
      </c>
      <c r="AY228" s="786">
        <v>7</v>
      </c>
      <c r="AZ228" s="863">
        <v>-0.91639999999999999</v>
      </c>
      <c r="BB228" s="793">
        <f t="shared" si="71"/>
        <v>117</v>
      </c>
      <c r="BC228" s="791">
        <f t="shared" si="72"/>
        <v>0.16805500000000001</v>
      </c>
      <c r="BF228" s="819"/>
      <c r="BH228" s="793">
        <f t="shared" si="73"/>
        <v>117</v>
      </c>
      <c r="BI228" s="807">
        <f t="shared" si="74"/>
        <v>-0.91639999999999999</v>
      </c>
      <c r="BL228" s="807"/>
      <c r="BQ228" s="791"/>
      <c r="BR228" s="791"/>
      <c r="BS228" s="791"/>
      <c r="BT228" s="791"/>
      <c r="CA228" s="809"/>
      <c r="CB228" s="803"/>
      <c r="CC228" s="804"/>
      <c r="CD228" s="791"/>
      <c r="CE228" s="791"/>
    </row>
    <row r="229" spans="2:83" x14ac:dyDescent="0.25">
      <c r="B229" s="180"/>
      <c r="C229" s="766"/>
      <c r="O229" s="181"/>
      <c r="P229" s="128"/>
      <c r="Q229" s="179"/>
      <c r="R229" s="165" t="s">
        <v>21</v>
      </c>
      <c r="S229" s="179"/>
      <c r="T229" s="165" t="s">
        <v>56</v>
      </c>
      <c r="U229" s="196" t="str">
        <f t="shared" si="77"/>
        <v>-</v>
      </c>
      <c r="V229" s="168" t="str">
        <f t="shared" si="78"/>
        <v>-</v>
      </c>
      <c r="W229" s="168" t="str">
        <f t="shared" si="79"/>
        <v>-</v>
      </c>
      <c r="X229" s="168" t="str">
        <f t="shared" si="80"/>
        <v>-</v>
      </c>
      <c r="Y229" s="168" t="str">
        <f t="shared" si="81"/>
        <v>-</v>
      </c>
      <c r="AD229" s="608">
        <f t="shared" si="75"/>
        <v>44960.498611111114</v>
      </c>
      <c r="AE229" s="607">
        <f t="shared" si="76"/>
        <v>22.8</v>
      </c>
      <c r="AF229" s="196">
        <f t="shared" si="82"/>
        <v>11</v>
      </c>
      <c r="AG229" s="168" t="str">
        <f t="shared" si="83"/>
        <v>-</v>
      </c>
      <c r="AH229" s="168" t="str">
        <f t="shared" si="84"/>
        <v>-</v>
      </c>
      <c r="AI229" s="168">
        <f t="shared" si="85"/>
        <v>22.8</v>
      </c>
      <c r="AJ229" s="168" t="str">
        <f t="shared" si="86"/>
        <v>-</v>
      </c>
      <c r="AM229" s="790">
        <v>44960.5</v>
      </c>
      <c r="AN229" s="789">
        <v>1</v>
      </c>
      <c r="AO229" s="789">
        <v>11</v>
      </c>
      <c r="AP229" s="789">
        <v>8</v>
      </c>
      <c r="AQ229" s="789">
        <v>0.242367</v>
      </c>
      <c r="AR229" s="789">
        <v>180941</v>
      </c>
      <c r="AS229" s="789">
        <v>138876</v>
      </c>
      <c r="AT229" s="789">
        <v>22.817</v>
      </c>
      <c r="AV229" s="788">
        <v>44960.5</v>
      </c>
      <c r="AW229" s="787">
        <v>1</v>
      </c>
      <c r="AX229" s="786">
        <v>11</v>
      </c>
      <c r="AY229" s="786">
        <v>8</v>
      </c>
      <c r="AZ229" s="863">
        <v>-0.29809999999999998</v>
      </c>
      <c r="BB229" s="793">
        <f t="shared" si="71"/>
        <v>118</v>
      </c>
      <c r="BC229" s="791">
        <f t="shared" si="72"/>
        <v>0.242367</v>
      </c>
      <c r="BF229" s="819"/>
      <c r="BH229" s="793">
        <f t="shared" si="73"/>
        <v>118</v>
      </c>
      <c r="BI229" s="807">
        <f t="shared" si="74"/>
        <v>-0.29809999999999998</v>
      </c>
      <c r="BL229" s="807"/>
      <c r="BQ229" s="791"/>
      <c r="BR229" s="791"/>
      <c r="BS229" s="791"/>
      <c r="BT229" s="791"/>
      <c r="CA229" s="809"/>
      <c r="CB229" s="803"/>
      <c r="CC229" s="804"/>
      <c r="CD229" s="791"/>
      <c r="CE229" s="791"/>
    </row>
    <row r="230" spans="2:83" x14ac:dyDescent="0.25">
      <c r="B230" s="180"/>
      <c r="C230" s="766"/>
      <c r="O230" s="181"/>
      <c r="P230" s="128"/>
      <c r="Q230" s="179"/>
      <c r="R230" s="165" t="s">
        <v>21</v>
      </c>
      <c r="S230" s="179"/>
      <c r="T230" s="165" t="s">
        <v>56</v>
      </c>
      <c r="U230" s="196" t="str">
        <f t="shared" si="77"/>
        <v>-</v>
      </c>
      <c r="V230" s="168" t="str">
        <f t="shared" si="78"/>
        <v>-</v>
      </c>
      <c r="W230" s="168" t="str">
        <f t="shared" si="79"/>
        <v>-</v>
      </c>
      <c r="X230" s="168" t="str">
        <f t="shared" si="80"/>
        <v>-</v>
      </c>
      <c r="Y230" s="168" t="str">
        <f t="shared" si="81"/>
        <v>-</v>
      </c>
      <c r="AD230" s="608">
        <f t="shared" si="75"/>
        <v>44960.498611111114</v>
      </c>
      <c r="AE230" s="607">
        <f t="shared" si="76"/>
        <v>22.806000000000001</v>
      </c>
      <c r="AF230" s="196">
        <f t="shared" si="82"/>
        <v>11</v>
      </c>
      <c r="AG230" s="168" t="str">
        <f t="shared" si="83"/>
        <v>-</v>
      </c>
      <c r="AH230" s="168" t="str">
        <f t="shared" si="84"/>
        <v>-</v>
      </c>
      <c r="AI230" s="168">
        <f t="shared" si="85"/>
        <v>22.806000000000001</v>
      </c>
      <c r="AJ230" s="168" t="str">
        <f t="shared" si="86"/>
        <v>-</v>
      </c>
      <c r="AM230" s="785"/>
      <c r="AN230" s="785"/>
      <c r="AO230" s="785"/>
      <c r="AP230" s="785"/>
      <c r="AQ230" s="785"/>
      <c r="AR230" s="785"/>
      <c r="AS230" s="785"/>
      <c r="AT230" s="785"/>
      <c r="AV230" s="864"/>
      <c r="AW230" s="865"/>
      <c r="AX230" s="866"/>
      <c r="AY230" s="866"/>
      <c r="AZ230" s="867"/>
      <c r="BB230" s="793">
        <f t="shared" si="71"/>
        <v>0</v>
      </c>
      <c r="BC230" s="791">
        <f t="shared" si="72"/>
        <v>0</v>
      </c>
      <c r="BF230" s="819"/>
      <c r="BH230" s="793">
        <f t="shared" si="73"/>
        <v>0</v>
      </c>
      <c r="BI230" s="807">
        <f t="shared" si="74"/>
        <v>0</v>
      </c>
      <c r="BL230" s="807"/>
      <c r="BQ230" s="791"/>
      <c r="BR230" s="791"/>
      <c r="BS230" s="791"/>
      <c r="BT230" s="791"/>
      <c r="CA230" s="809"/>
      <c r="CB230" s="803"/>
      <c r="CC230" s="804"/>
      <c r="CD230" s="791"/>
      <c r="CE230" s="791"/>
    </row>
    <row r="231" spans="2:83" x14ac:dyDescent="0.25">
      <c r="B231" s="180"/>
      <c r="C231" s="766"/>
      <c r="O231" s="181"/>
      <c r="P231" s="128"/>
      <c r="Q231" s="179"/>
      <c r="R231" s="165" t="s">
        <v>21</v>
      </c>
      <c r="S231" s="179"/>
      <c r="T231" s="165" t="s">
        <v>56</v>
      </c>
      <c r="U231" s="196" t="str">
        <f t="shared" si="77"/>
        <v>-</v>
      </c>
      <c r="V231" s="168" t="str">
        <f t="shared" si="78"/>
        <v>-</v>
      </c>
      <c r="W231" s="168" t="str">
        <f t="shared" si="79"/>
        <v>-</v>
      </c>
      <c r="X231" s="168" t="str">
        <f t="shared" si="80"/>
        <v>-</v>
      </c>
      <c r="Y231" s="168" t="str">
        <f t="shared" si="81"/>
        <v>-</v>
      </c>
      <c r="AD231" s="608">
        <f t="shared" si="75"/>
        <v>44960.499305555553</v>
      </c>
      <c r="AE231" s="607">
        <f t="shared" si="76"/>
        <v>22.812000000000001</v>
      </c>
      <c r="AF231" s="196">
        <f t="shared" si="82"/>
        <v>11</v>
      </c>
      <c r="AG231" s="168" t="str">
        <f t="shared" si="83"/>
        <v>-</v>
      </c>
      <c r="AH231" s="168" t="str">
        <f t="shared" si="84"/>
        <v>-</v>
      </c>
      <c r="AI231" s="168">
        <f t="shared" si="85"/>
        <v>22.812000000000001</v>
      </c>
      <c r="AJ231" s="168" t="str">
        <f t="shared" si="86"/>
        <v>-</v>
      </c>
      <c r="AM231" s="785"/>
      <c r="AN231" s="785"/>
      <c r="AO231" s="785"/>
      <c r="AP231" s="785"/>
      <c r="AQ231" s="785"/>
      <c r="AR231" s="785"/>
      <c r="AS231" s="785"/>
      <c r="AT231" s="785"/>
      <c r="AV231" s="864"/>
      <c r="AW231" s="865"/>
      <c r="AX231" s="866"/>
      <c r="AY231" s="866"/>
      <c r="AZ231" s="867"/>
      <c r="BB231" s="793">
        <f t="shared" si="71"/>
        <v>0</v>
      </c>
      <c r="BC231" s="791">
        <f t="shared" si="72"/>
        <v>0</v>
      </c>
      <c r="BF231" s="819"/>
      <c r="BH231" s="793">
        <f t="shared" si="73"/>
        <v>0</v>
      </c>
      <c r="BI231" s="807">
        <f t="shared" si="74"/>
        <v>0</v>
      </c>
      <c r="BL231" s="807"/>
      <c r="BQ231" s="791"/>
      <c r="BR231" s="791"/>
      <c r="BS231" s="791"/>
      <c r="BT231" s="791"/>
      <c r="CA231" s="809"/>
      <c r="CB231" s="803"/>
      <c r="CC231" s="804"/>
      <c r="CD231" s="791"/>
      <c r="CE231" s="791"/>
    </row>
    <row r="232" spans="2:83" x14ac:dyDescent="0.25">
      <c r="B232" s="180"/>
      <c r="C232" s="766"/>
      <c r="O232" s="181"/>
      <c r="P232" s="128"/>
      <c r="Q232" s="179"/>
      <c r="R232" s="165" t="s">
        <v>21</v>
      </c>
      <c r="S232" s="179"/>
      <c r="T232" s="165" t="s">
        <v>56</v>
      </c>
      <c r="U232" s="196" t="str">
        <f t="shared" si="77"/>
        <v>-</v>
      </c>
      <c r="V232" s="168" t="str">
        <f t="shared" si="78"/>
        <v>-</v>
      </c>
      <c r="W232" s="168" t="str">
        <f t="shared" si="79"/>
        <v>-</v>
      </c>
      <c r="X232" s="168" t="str">
        <f t="shared" si="80"/>
        <v>-</v>
      </c>
      <c r="Y232" s="168" t="str">
        <f t="shared" si="81"/>
        <v>-</v>
      </c>
      <c r="AD232" s="608">
        <f t="shared" si="75"/>
        <v>44960.5</v>
      </c>
      <c r="AE232" s="607">
        <f t="shared" si="76"/>
        <v>22.817</v>
      </c>
      <c r="AF232" s="196">
        <f t="shared" si="82"/>
        <v>12</v>
      </c>
      <c r="AG232" s="168" t="str">
        <f t="shared" si="83"/>
        <v>-</v>
      </c>
      <c r="AH232" s="168" t="str">
        <f t="shared" si="84"/>
        <v>-</v>
      </c>
      <c r="AI232" s="168" t="str">
        <f t="shared" si="85"/>
        <v>-</v>
      </c>
      <c r="AJ232" s="168">
        <f t="shared" si="86"/>
        <v>22.817</v>
      </c>
      <c r="AM232" s="785"/>
      <c r="AN232" s="785"/>
      <c r="AO232" s="785"/>
      <c r="AP232" s="785"/>
      <c r="AQ232" s="785"/>
      <c r="AR232" s="785"/>
      <c r="AS232" s="785"/>
      <c r="AT232" s="785"/>
      <c r="AV232" s="864"/>
      <c r="AW232" s="865"/>
      <c r="AX232" s="866"/>
      <c r="AY232" s="866"/>
      <c r="AZ232" s="867"/>
      <c r="BB232" s="793">
        <f t="shared" si="71"/>
        <v>0</v>
      </c>
      <c r="BC232" s="791">
        <f t="shared" si="72"/>
        <v>0</v>
      </c>
      <c r="BF232" s="819"/>
      <c r="BH232" s="793">
        <f t="shared" si="73"/>
        <v>0</v>
      </c>
      <c r="BI232" s="807">
        <f t="shared" si="74"/>
        <v>0</v>
      </c>
      <c r="BL232" s="807"/>
      <c r="BQ232" s="791"/>
      <c r="BR232" s="791"/>
      <c r="BS232" s="791"/>
      <c r="BT232" s="791"/>
      <c r="CA232" s="809"/>
      <c r="CB232" s="803"/>
      <c r="CC232" s="804"/>
      <c r="CD232" s="791"/>
      <c r="CE232" s="791"/>
    </row>
    <row r="233" spans="2:83" x14ac:dyDescent="0.25">
      <c r="B233" s="180"/>
      <c r="C233" s="766"/>
      <c r="O233" s="181"/>
      <c r="P233" s="128"/>
      <c r="Q233" s="179"/>
      <c r="R233" s="165" t="s">
        <v>21</v>
      </c>
      <c r="S233" s="179"/>
      <c r="T233" s="165" t="s">
        <v>56</v>
      </c>
      <c r="U233" s="196" t="str">
        <f t="shared" si="77"/>
        <v>-</v>
      </c>
      <c r="V233" s="168" t="str">
        <f t="shared" si="78"/>
        <v>-</v>
      </c>
      <c r="W233" s="168" t="str">
        <f t="shared" si="79"/>
        <v>-</v>
      </c>
      <c r="X233" s="168" t="str">
        <f t="shared" si="80"/>
        <v>-</v>
      </c>
      <c r="Y233" s="168" t="str">
        <f t="shared" si="81"/>
        <v>-</v>
      </c>
      <c r="AD233" s="608" t="str">
        <f t="shared" si="75"/>
        <v>-</v>
      </c>
      <c r="AE233" s="607" t="str">
        <f t="shared" si="76"/>
        <v>-</v>
      </c>
      <c r="AF233" s="196" t="str">
        <f t="shared" si="82"/>
        <v>-</v>
      </c>
      <c r="AG233" s="168" t="str">
        <f t="shared" si="83"/>
        <v>-</v>
      </c>
      <c r="AH233" s="168" t="str">
        <f t="shared" si="84"/>
        <v>-</v>
      </c>
      <c r="AI233" s="168" t="str">
        <f t="shared" si="85"/>
        <v>-</v>
      </c>
      <c r="AJ233" s="168" t="str">
        <f t="shared" si="86"/>
        <v>-</v>
      </c>
      <c r="AM233" s="785"/>
      <c r="AN233" s="785"/>
      <c r="AO233" s="785"/>
      <c r="AP233" s="785"/>
      <c r="AQ233" s="785"/>
      <c r="AR233" s="785"/>
      <c r="AS233" s="785"/>
      <c r="AT233" s="785"/>
      <c r="AV233" s="864"/>
      <c r="AW233" s="865"/>
      <c r="AX233" s="866"/>
      <c r="AY233" s="866"/>
      <c r="AZ233" s="867"/>
      <c r="BB233" s="793">
        <f t="shared" si="71"/>
        <v>0</v>
      </c>
      <c r="BC233" s="791">
        <f t="shared" si="72"/>
        <v>0</v>
      </c>
      <c r="BF233" s="819"/>
      <c r="BH233" s="793">
        <f t="shared" si="73"/>
        <v>0</v>
      </c>
      <c r="BI233" s="807">
        <f t="shared" si="74"/>
        <v>0</v>
      </c>
      <c r="BL233" s="807"/>
      <c r="BQ233" s="791"/>
      <c r="BR233" s="791"/>
      <c r="BS233" s="791"/>
      <c r="BT233" s="791"/>
      <c r="CA233" s="809"/>
      <c r="CB233" s="803"/>
      <c r="CC233" s="804"/>
      <c r="CD233" s="791"/>
      <c r="CE233" s="791"/>
    </row>
    <row r="234" spans="2:83" x14ac:dyDescent="0.25">
      <c r="B234" s="180"/>
      <c r="C234" s="766"/>
      <c r="O234" s="181"/>
      <c r="P234" s="128"/>
      <c r="Q234" s="179"/>
      <c r="R234" s="165" t="s">
        <v>21</v>
      </c>
      <c r="S234" s="179"/>
      <c r="T234" s="165" t="s">
        <v>56</v>
      </c>
      <c r="U234" s="196" t="str">
        <f t="shared" si="77"/>
        <v>-</v>
      </c>
      <c r="V234" s="168" t="str">
        <f t="shared" si="78"/>
        <v>-</v>
      </c>
      <c r="W234" s="168" t="str">
        <f t="shared" si="79"/>
        <v>-</v>
      </c>
      <c r="X234" s="168" t="str">
        <f t="shared" si="80"/>
        <v>-</v>
      </c>
      <c r="Y234" s="168" t="str">
        <f t="shared" si="81"/>
        <v>-</v>
      </c>
      <c r="AD234" s="608" t="str">
        <f t="shared" si="75"/>
        <v>-</v>
      </c>
      <c r="AE234" s="607" t="str">
        <f t="shared" si="76"/>
        <v>-</v>
      </c>
      <c r="AF234" s="196" t="str">
        <f t="shared" si="82"/>
        <v>-</v>
      </c>
      <c r="AG234" s="168" t="str">
        <f t="shared" si="83"/>
        <v>-</v>
      </c>
      <c r="AH234" s="168" t="str">
        <f t="shared" si="84"/>
        <v>-</v>
      </c>
      <c r="AI234" s="168" t="str">
        <f t="shared" si="85"/>
        <v>-</v>
      </c>
      <c r="AJ234" s="168" t="str">
        <f t="shared" si="86"/>
        <v>-</v>
      </c>
      <c r="AM234" s="785"/>
      <c r="AN234" s="785"/>
      <c r="AO234" s="785"/>
      <c r="AP234" s="785"/>
      <c r="AQ234" s="785"/>
      <c r="AR234" s="785"/>
      <c r="AS234" s="785"/>
      <c r="AT234" s="785"/>
      <c r="AV234" s="864"/>
      <c r="AW234" s="865"/>
      <c r="AX234" s="866"/>
      <c r="AY234" s="866"/>
      <c r="AZ234" s="867"/>
      <c r="BB234" s="793">
        <f t="shared" si="71"/>
        <v>0</v>
      </c>
      <c r="BC234" s="791">
        <f t="shared" si="72"/>
        <v>0</v>
      </c>
      <c r="BF234" s="819"/>
      <c r="BH234" s="793">
        <f t="shared" si="73"/>
        <v>0</v>
      </c>
      <c r="BI234" s="807">
        <f t="shared" si="74"/>
        <v>0</v>
      </c>
      <c r="BL234" s="807"/>
      <c r="BQ234" s="791"/>
      <c r="BR234" s="791"/>
      <c r="BS234" s="791"/>
      <c r="BT234" s="791"/>
      <c r="CA234" s="809"/>
      <c r="CB234" s="803"/>
      <c r="CC234" s="804"/>
      <c r="CD234" s="791"/>
      <c r="CE234" s="791"/>
    </row>
    <row r="235" spans="2:83" x14ac:dyDescent="0.25">
      <c r="B235" s="180"/>
      <c r="C235" s="766"/>
      <c r="O235" s="181"/>
      <c r="P235" s="128"/>
      <c r="Q235" s="179"/>
      <c r="R235" s="165" t="s">
        <v>21</v>
      </c>
      <c r="S235" s="179"/>
      <c r="T235" s="165" t="s">
        <v>56</v>
      </c>
      <c r="U235" s="196" t="str">
        <f t="shared" si="77"/>
        <v>-</v>
      </c>
      <c r="V235" s="168" t="str">
        <f t="shared" si="78"/>
        <v>-</v>
      </c>
      <c r="W235" s="168" t="str">
        <f t="shared" si="79"/>
        <v>-</v>
      </c>
      <c r="X235" s="168" t="str">
        <f t="shared" si="80"/>
        <v>-</v>
      </c>
      <c r="Y235" s="168" t="str">
        <f t="shared" si="81"/>
        <v>-</v>
      </c>
      <c r="AD235" s="608" t="str">
        <f t="shared" si="75"/>
        <v>-</v>
      </c>
      <c r="AE235" s="607" t="str">
        <f t="shared" si="76"/>
        <v>-</v>
      </c>
      <c r="AF235" s="196" t="str">
        <f t="shared" si="82"/>
        <v>-</v>
      </c>
      <c r="AG235" s="168" t="str">
        <f t="shared" si="83"/>
        <v>-</v>
      </c>
      <c r="AH235" s="168" t="str">
        <f t="shared" si="84"/>
        <v>-</v>
      </c>
      <c r="AI235" s="168" t="str">
        <f t="shared" si="85"/>
        <v>-</v>
      </c>
      <c r="AJ235" s="168" t="str">
        <f t="shared" si="86"/>
        <v>-</v>
      </c>
      <c r="AM235" s="785"/>
      <c r="AN235" s="785"/>
      <c r="AO235" s="785"/>
      <c r="AP235" s="785"/>
      <c r="AQ235" s="785"/>
      <c r="AR235" s="785"/>
      <c r="AS235" s="785"/>
      <c r="AT235" s="785"/>
      <c r="AV235" s="864"/>
      <c r="AW235" s="865"/>
      <c r="AX235" s="866"/>
      <c r="AY235" s="866"/>
      <c r="AZ235" s="867"/>
      <c r="BB235" s="793">
        <f t="shared" si="71"/>
        <v>0</v>
      </c>
      <c r="BC235" s="791">
        <f t="shared" si="72"/>
        <v>0</v>
      </c>
      <c r="BF235" s="819"/>
      <c r="BH235" s="793">
        <f t="shared" si="73"/>
        <v>0</v>
      </c>
      <c r="BI235" s="807">
        <f t="shared" si="74"/>
        <v>0</v>
      </c>
      <c r="BL235" s="807"/>
      <c r="BQ235" s="791"/>
      <c r="BR235" s="791"/>
      <c r="BS235" s="791"/>
      <c r="BT235" s="791"/>
      <c r="CA235" s="809"/>
      <c r="CB235" s="803"/>
      <c r="CC235" s="804"/>
      <c r="CD235" s="791"/>
      <c r="CE235" s="791"/>
    </row>
    <row r="236" spans="2:83" x14ac:dyDescent="0.25">
      <c r="B236" s="180"/>
      <c r="C236" s="766"/>
      <c r="O236" s="181"/>
      <c r="P236" s="128"/>
      <c r="Q236" s="179"/>
      <c r="R236" s="165" t="s">
        <v>21</v>
      </c>
      <c r="S236" s="179"/>
      <c r="T236" s="165" t="s">
        <v>56</v>
      </c>
      <c r="U236" s="196" t="str">
        <f t="shared" si="77"/>
        <v>-</v>
      </c>
      <c r="V236" s="168" t="str">
        <f t="shared" si="78"/>
        <v>-</v>
      </c>
      <c r="W236" s="168" t="str">
        <f t="shared" si="79"/>
        <v>-</v>
      </c>
      <c r="X236" s="168" t="str">
        <f t="shared" si="80"/>
        <v>-</v>
      </c>
      <c r="Y236" s="168" t="str">
        <f t="shared" si="81"/>
        <v>-</v>
      </c>
      <c r="AD236" s="608" t="str">
        <f t="shared" si="75"/>
        <v>-</v>
      </c>
      <c r="AE236" s="607" t="str">
        <f t="shared" si="76"/>
        <v>-</v>
      </c>
      <c r="AF236" s="196" t="str">
        <f t="shared" si="82"/>
        <v>-</v>
      </c>
      <c r="AG236" s="168" t="str">
        <f t="shared" si="83"/>
        <v>-</v>
      </c>
      <c r="AH236" s="168" t="str">
        <f t="shared" si="84"/>
        <v>-</v>
      </c>
      <c r="AI236" s="168" t="str">
        <f t="shared" si="85"/>
        <v>-</v>
      </c>
      <c r="AJ236" s="168" t="str">
        <f t="shared" si="86"/>
        <v>-</v>
      </c>
      <c r="AM236" s="785"/>
      <c r="AN236" s="785"/>
      <c r="AO236" s="785"/>
      <c r="AP236" s="785"/>
      <c r="AQ236" s="785"/>
      <c r="AR236" s="785"/>
      <c r="AS236" s="785"/>
      <c r="AT236" s="785"/>
      <c r="AV236" s="864"/>
      <c r="AW236" s="865"/>
      <c r="AX236" s="866"/>
      <c r="AY236" s="866"/>
      <c r="AZ236" s="867"/>
      <c r="BB236" s="793">
        <f t="shared" si="71"/>
        <v>0</v>
      </c>
      <c r="BC236" s="791">
        <f t="shared" si="72"/>
        <v>0</v>
      </c>
      <c r="BF236" s="819"/>
      <c r="BH236" s="793">
        <f t="shared" si="73"/>
        <v>0</v>
      </c>
      <c r="BI236" s="807">
        <f t="shared" si="74"/>
        <v>0</v>
      </c>
      <c r="BL236" s="807"/>
      <c r="BQ236" s="791"/>
      <c r="BR236" s="791"/>
      <c r="BS236" s="791"/>
      <c r="BT236" s="791"/>
      <c r="CA236" s="809"/>
      <c r="CB236" s="803"/>
      <c r="CC236" s="804"/>
      <c r="CD236" s="791"/>
      <c r="CE236" s="791"/>
    </row>
    <row r="237" spans="2:83" x14ac:dyDescent="0.25">
      <c r="B237" s="180"/>
      <c r="C237" s="766"/>
      <c r="O237" s="181"/>
      <c r="P237" s="128"/>
      <c r="Q237" s="179"/>
      <c r="R237" s="165" t="s">
        <v>21</v>
      </c>
      <c r="S237" s="179"/>
      <c r="T237" s="165" t="s">
        <v>56</v>
      </c>
      <c r="U237" s="196" t="str">
        <f t="shared" si="77"/>
        <v>-</v>
      </c>
      <c r="V237" s="168" t="str">
        <f t="shared" si="78"/>
        <v>-</v>
      </c>
      <c r="W237" s="168" t="str">
        <f t="shared" si="79"/>
        <v>-</v>
      </c>
      <c r="X237" s="168" t="str">
        <f t="shared" si="80"/>
        <v>-</v>
      </c>
      <c r="Y237" s="168" t="str">
        <f t="shared" si="81"/>
        <v>-</v>
      </c>
      <c r="AD237" s="608" t="str">
        <f t="shared" si="75"/>
        <v>-</v>
      </c>
      <c r="AE237" s="607" t="str">
        <f t="shared" si="76"/>
        <v>-</v>
      </c>
      <c r="AF237" s="196" t="str">
        <f t="shared" si="82"/>
        <v>-</v>
      </c>
      <c r="AG237" s="168" t="str">
        <f t="shared" si="83"/>
        <v>-</v>
      </c>
      <c r="AH237" s="168" t="str">
        <f t="shared" si="84"/>
        <v>-</v>
      </c>
      <c r="AI237" s="168" t="str">
        <f t="shared" si="85"/>
        <v>-</v>
      </c>
      <c r="AJ237" s="168" t="str">
        <f t="shared" si="86"/>
        <v>-</v>
      </c>
      <c r="AM237" s="785"/>
      <c r="AN237" s="785"/>
      <c r="AO237" s="785"/>
      <c r="AP237" s="785"/>
      <c r="AQ237" s="785"/>
      <c r="AR237" s="785"/>
      <c r="AS237" s="785"/>
      <c r="AT237" s="785"/>
      <c r="AV237" s="864"/>
      <c r="AW237" s="865"/>
      <c r="AX237" s="866"/>
      <c r="AY237" s="866"/>
      <c r="AZ237" s="867"/>
      <c r="BB237" s="793">
        <f t="shared" si="71"/>
        <v>0</v>
      </c>
      <c r="BC237" s="791">
        <f t="shared" si="72"/>
        <v>0</v>
      </c>
      <c r="BF237" s="819"/>
      <c r="BH237" s="793">
        <f t="shared" si="73"/>
        <v>0</v>
      </c>
      <c r="BI237" s="807">
        <f t="shared" si="74"/>
        <v>0</v>
      </c>
      <c r="BL237" s="807"/>
      <c r="BQ237" s="791"/>
      <c r="BR237" s="791"/>
      <c r="BS237" s="791"/>
      <c r="BT237" s="791"/>
      <c r="CA237" s="809"/>
      <c r="CB237" s="803"/>
      <c r="CC237" s="804"/>
      <c r="CD237" s="791"/>
      <c r="CE237" s="791"/>
    </row>
    <row r="238" spans="2:83" x14ac:dyDescent="0.25">
      <c r="B238" s="180"/>
      <c r="C238" s="766"/>
      <c r="O238" s="181"/>
      <c r="P238" s="128"/>
      <c r="Q238" s="179"/>
      <c r="R238" s="165" t="s">
        <v>21</v>
      </c>
      <c r="S238" s="179"/>
      <c r="T238" s="165" t="s">
        <v>56</v>
      </c>
      <c r="U238" s="196" t="str">
        <f t="shared" si="77"/>
        <v>-</v>
      </c>
      <c r="V238" s="168" t="str">
        <f t="shared" si="78"/>
        <v>-</v>
      </c>
      <c r="W238" s="168" t="str">
        <f t="shared" si="79"/>
        <v>-</v>
      </c>
      <c r="X238" s="168" t="str">
        <f t="shared" si="80"/>
        <v>-</v>
      </c>
      <c r="Y238" s="168" t="str">
        <f t="shared" si="81"/>
        <v>-</v>
      </c>
      <c r="AD238" s="608" t="str">
        <f t="shared" si="75"/>
        <v>-</v>
      </c>
      <c r="AE238" s="607" t="str">
        <f t="shared" si="76"/>
        <v>-</v>
      </c>
      <c r="AF238" s="196" t="str">
        <f t="shared" si="82"/>
        <v>-</v>
      </c>
      <c r="AG238" s="168" t="str">
        <f t="shared" si="83"/>
        <v>-</v>
      </c>
      <c r="AH238" s="168" t="str">
        <f t="shared" si="84"/>
        <v>-</v>
      </c>
      <c r="AI238" s="168" t="str">
        <f t="shared" si="85"/>
        <v>-</v>
      </c>
      <c r="AJ238" s="168" t="str">
        <f t="shared" si="86"/>
        <v>-</v>
      </c>
      <c r="AM238" s="785"/>
      <c r="AN238" s="785"/>
      <c r="AO238" s="785"/>
      <c r="AP238" s="785"/>
      <c r="AQ238" s="785"/>
      <c r="AR238" s="785"/>
      <c r="AS238" s="785"/>
      <c r="AT238" s="785"/>
      <c r="AV238" s="864"/>
      <c r="AW238" s="865"/>
      <c r="AX238" s="866"/>
      <c r="AY238" s="866"/>
      <c r="AZ238" s="867"/>
      <c r="BB238" s="793">
        <f t="shared" si="71"/>
        <v>0</v>
      </c>
      <c r="BC238" s="791">
        <f t="shared" si="72"/>
        <v>0</v>
      </c>
      <c r="BF238" s="819"/>
      <c r="BH238" s="793">
        <f t="shared" si="73"/>
        <v>0</v>
      </c>
      <c r="BI238" s="807">
        <f t="shared" si="74"/>
        <v>0</v>
      </c>
      <c r="BL238" s="807"/>
      <c r="BQ238" s="791"/>
      <c r="BR238" s="791"/>
      <c r="BS238" s="791"/>
      <c r="BT238" s="791"/>
      <c r="CA238" s="809"/>
      <c r="CB238" s="810"/>
      <c r="CC238" s="811"/>
    </row>
    <row r="239" spans="2:83" x14ac:dyDescent="0.25">
      <c r="B239" s="180"/>
      <c r="C239" s="766"/>
      <c r="O239" s="181"/>
      <c r="P239" s="128"/>
      <c r="Q239" s="179"/>
      <c r="R239" s="165" t="s">
        <v>21</v>
      </c>
      <c r="S239" s="179"/>
      <c r="T239" s="165" t="s">
        <v>56</v>
      </c>
      <c r="U239" s="196" t="str">
        <f t="shared" si="77"/>
        <v>-</v>
      </c>
      <c r="V239" s="168" t="str">
        <f t="shared" si="78"/>
        <v>-</v>
      </c>
      <c r="W239" s="168" t="str">
        <f t="shared" si="79"/>
        <v>-</v>
      </c>
      <c r="X239" s="168" t="str">
        <f t="shared" si="80"/>
        <v>-</v>
      </c>
      <c r="Y239" s="168" t="str">
        <f t="shared" si="81"/>
        <v>-</v>
      </c>
      <c r="AD239" s="608" t="str">
        <f t="shared" si="75"/>
        <v>-</v>
      </c>
      <c r="AE239" s="607" t="str">
        <f t="shared" si="76"/>
        <v>-</v>
      </c>
      <c r="AF239" s="196" t="str">
        <f t="shared" si="82"/>
        <v>-</v>
      </c>
      <c r="AG239" s="168" t="str">
        <f t="shared" si="83"/>
        <v>-</v>
      </c>
      <c r="AH239" s="168" t="str">
        <f t="shared" si="84"/>
        <v>-</v>
      </c>
      <c r="AI239" s="168" t="str">
        <f t="shared" si="85"/>
        <v>-</v>
      </c>
      <c r="AJ239" s="168" t="str">
        <f t="shared" si="86"/>
        <v>-</v>
      </c>
      <c r="AM239" s="785"/>
      <c r="AN239" s="785"/>
      <c r="AO239" s="785"/>
      <c r="AP239" s="785"/>
      <c r="AQ239" s="785"/>
      <c r="AR239" s="785"/>
      <c r="AS239" s="785"/>
      <c r="AT239" s="785"/>
      <c r="AV239" s="864"/>
      <c r="AW239" s="865"/>
      <c r="AX239" s="866"/>
      <c r="AY239" s="866"/>
      <c r="AZ239" s="867"/>
      <c r="BB239" s="793">
        <f t="shared" si="71"/>
        <v>0</v>
      </c>
      <c r="BC239" s="791">
        <f t="shared" si="72"/>
        <v>0</v>
      </c>
      <c r="BF239" s="819"/>
      <c r="BH239" s="793">
        <f t="shared" si="73"/>
        <v>0</v>
      </c>
      <c r="BI239" s="807">
        <f t="shared" si="74"/>
        <v>0</v>
      </c>
      <c r="BL239" s="807"/>
      <c r="BQ239" s="791"/>
      <c r="BR239" s="791"/>
      <c r="BS239" s="791"/>
      <c r="BT239" s="791"/>
      <c r="CA239" s="809"/>
      <c r="CB239" s="810"/>
      <c r="CC239" s="811"/>
    </row>
    <row r="240" spans="2:83" x14ac:dyDescent="0.25">
      <c r="B240" s="180"/>
      <c r="C240" s="766"/>
      <c r="O240" s="181"/>
      <c r="P240" s="128"/>
      <c r="Q240" s="179"/>
      <c r="R240" s="165" t="s">
        <v>21</v>
      </c>
      <c r="S240" s="179"/>
      <c r="T240" s="165" t="s">
        <v>56</v>
      </c>
      <c r="U240" s="196" t="str">
        <f t="shared" si="77"/>
        <v>-</v>
      </c>
      <c r="V240" s="168" t="str">
        <f t="shared" si="78"/>
        <v>-</v>
      </c>
      <c r="W240" s="168" t="str">
        <f t="shared" si="79"/>
        <v>-</v>
      </c>
      <c r="X240" s="168" t="str">
        <f t="shared" si="80"/>
        <v>-</v>
      </c>
      <c r="Y240" s="168" t="str">
        <f t="shared" si="81"/>
        <v>-</v>
      </c>
      <c r="AD240" s="608" t="str">
        <f t="shared" si="75"/>
        <v>-</v>
      </c>
      <c r="AE240" s="607" t="str">
        <f t="shared" si="76"/>
        <v>-</v>
      </c>
      <c r="AF240" s="196" t="str">
        <f t="shared" si="82"/>
        <v>-</v>
      </c>
      <c r="AG240" s="168" t="str">
        <f t="shared" si="83"/>
        <v>-</v>
      </c>
      <c r="AH240" s="168" t="str">
        <f t="shared" si="84"/>
        <v>-</v>
      </c>
      <c r="AI240" s="168" t="str">
        <f t="shared" si="85"/>
        <v>-</v>
      </c>
      <c r="AJ240" s="168" t="str">
        <f t="shared" si="86"/>
        <v>-</v>
      </c>
      <c r="AM240" s="785"/>
      <c r="AN240" s="785"/>
      <c r="AO240" s="785"/>
      <c r="AP240" s="785"/>
      <c r="AQ240" s="785"/>
      <c r="AR240" s="785"/>
      <c r="AS240" s="785"/>
      <c r="AT240" s="785"/>
      <c r="AV240" s="864"/>
      <c r="AW240" s="865"/>
      <c r="AX240" s="866"/>
      <c r="AY240" s="866"/>
      <c r="AZ240" s="867"/>
      <c r="BB240" s="793">
        <f t="shared" si="71"/>
        <v>0</v>
      </c>
      <c r="BC240" s="791">
        <f t="shared" si="72"/>
        <v>0</v>
      </c>
      <c r="BF240" s="819"/>
      <c r="BH240" s="793">
        <f t="shared" si="73"/>
        <v>0</v>
      </c>
      <c r="BI240" s="807">
        <f t="shared" si="74"/>
        <v>0</v>
      </c>
      <c r="BL240" s="807"/>
      <c r="BQ240" s="791"/>
      <c r="BR240" s="791"/>
      <c r="BS240" s="791"/>
      <c r="BT240" s="791"/>
      <c r="CA240" s="809"/>
      <c r="CB240" s="810"/>
      <c r="CC240" s="811"/>
    </row>
    <row r="241" spans="2:81" x14ac:dyDescent="0.25">
      <c r="B241" s="180"/>
      <c r="C241" s="766"/>
      <c r="O241" s="181"/>
      <c r="P241" s="128"/>
      <c r="Q241" s="179"/>
      <c r="R241" s="165" t="s">
        <v>21</v>
      </c>
      <c r="S241" s="179"/>
      <c r="T241" s="165" t="s">
        <v>56</v>
      </c>
      <c r="U241" s="196" t="str">
        <f t="shared" si="77"/>
        <v>-</v>
      </c>
      <c r="V241" s="168" t="str">
        <f t="shared" si="78"/>
        <v>-</v>
      </c>
      <c r="W241" s="168" t="str">
        <f t="shared" si="79"/>
        <v>-</v>
      </c>
      <c r="X241" s="168" t="str">
        <f t="shared" si="80"/>
        <v>-</v>
      </c>
      <c r="Y241" s="168" t="str">
        <f t="shared" si="81"/>
        <v>-</v>
      </c>
      <c r="AD241" s="608" t="str">
        <f t="shared" si="75"/>
        <v>-</v>
      </c>
      <c r="AE241" s="607" t="str">
        <f t="shared" si="76"/>
        <v>-</v>
      </c>
      <c r="AF241" s="196" t="str">
        <f t="shared" si="82"/>
        <v>-</v>
      </c>
      <c r="AG241" s="168" t="str">
        <f t="shared" si="83"/>
        <v>-</v>
      </c>
      <c r="AH241" s="168" t="str">
        <f t="shared" si="84"/>
        <v>-</v>
      </c>
      <c r="AI241" s="168" t="str">
        <f t="shared" si="85"/>
        <v>-</v>
      </c>
      <c r="AJ241" s="168" t="str">
        <f t="shared" si="86"/>
        <v>-</v>
      </c>
      <c r="AM241" s="785"/>
      <c r="AN241" s="785"/>
      <c r="AO241" s="785"/>
      <c r="AP241" s="785"/>
      <c r="AQ241" s="785"/>
      <c r="AR241" s="785"/>
      <c r="AS241" s="785"/>
      <c r="AT241" s="785"/>
      <c r="AV241" s="864"/>
      <c r="AW241" s="865"/>
      <c r="AX241" s="866"/>
      <c r="AY241" s="866"/>
      <c r="AZ241" s="867"/>
      <c r="BB241" s="793">
        <f t="shared" si="71"/>
        <v>0</v>
      </c>
      <c r="BC241" s="791">
        <f t="shared" si="72"/>
        <v>0</v>
      </c>
      <c r="BF241" s="819"/>
      <c r="BH241" s="793">
        <f t="shared" si="73"/>
        <v>0</v>
      </c>
      <c r="BI241" s="807">
        <f t="shared" si="74"/>
        <v>0</v>
      </c>
      <c r="BL241" s="807"/>
      <c r="BQ241" s="791"/>
      <c r="BR241" s="791"/>
      <c r="BS241" s="791"/>
      <c r="BT241" s="791"/>
      <c r="CA241" s="809"/>
      <c r="CB241" s="810"/>
      <c r="CC241" s="811"/>
    </row>
    <row r="242" spans="2:81" x14ac:dyDescent="0.25">
      <c r="B242" s="180"/>
      <c r="C242" s="766"/>
      <c r="O242" s="181"/>
      <c r="P242" s="128"/>
      <c r="Q242" s="179"/>
      <c r="R242" s="165" t="s">
        <v>21</v>
      </c>
      <c r="S242" s="179"/>
      <c r="T242" s="165" t="s">
        <v>56</v>
      </c>
      <c r="U242" s="196" t="str">
        <f t="shared" si="77"/>
        <v>-</v>
      </c>
      <c r="V242" s="168" t="str">
        <f t="shared" si="78"/>
        <v>-</v>
      </c>
      <c r="W242" s="168" t="str">
        <f t="shared" si="79"/>
        <v>-</v>
      </c>
      <c r="X242" s="168" t="str">
        <f t="shared" si="80"/>
        <v>-</v>
      </c>
      <c r="Y242" s="168" t="str">
        <f t="shared" si="81"/>
        <v>-</v>
      </c>
      <c r="AD242" s="608" t="str">
        <f t="shared" si="75"/>
        <v>-</v>
      </c>
      <c r="AE242" s="607" t="str">
        <f t="shared" si="76"/>
        <v>-</v>
      </c>
      <c r="AF242" s="196" t="str">
        <f t="shared" si="82"/>
        <v>-</v>
      </c>
      <c r="AG242" s="168" t="str">
        <f t="shared" si="83"/>
        <v>-</v>
      </c>
      <c r="AH242" s="168" t="str">
        <f t="shared" si="84"/>
        <v>-</v>
      </c>
      <c r="AI242" s="168" t="str">
        <f t="shared" si="85"/>
        <v>-</v>
      </c>
      <c r="AJ242" s="168" t="str">
        <f t="shared" si="86"/>
        <v>-</v>
      </c>
      <c r="AM242" s="785"/>
      <c r="AN242" s="785"/>
      <c r="AO242" s="785"/>
      <c r="AP242" s="785"/>
      <c r="AQ242" s="785"/>
      <c r="AR242" s="785"/>
      <c r="AS242" s="785"/>
      <c r="AT242" s="785"/>
      <c r="AV242" s="865"/>
      <c r="AW242" s="865"/>
      <c r="AX242" s="866"/>
      <c r="AY242" s="866"/>
      <c r="AZ242" s="867"/>
      <c r="BB242" s="793">
        <f t="shared" si="71"/>
        <v>0</v>
      </c>
      <c r="BC242" s="791">
        <f t="shared" si="72"/>
        <v>0</v>
      </c>
      <c r="BF242" s="819"/>
      <c r="BH242" s="793">
        <f t="shared" si="73"/>
        <v>0</v>
      </c>
      <c r="BI242" s="807">
        <f t="shared" si="74"/>
        <v>0</v>
      </c>
      <c r="BL242" s="807"/>
      <c r="BQ242" s="791"/>
      <c r="BR242" s="791"/>
      <c r="BS242" s="791"/>
      <c r="BT242" s="791"/>
      <c r="CA242" s="809"/>
      <c r="CB242" s="810"/>
      <c r="CC242" s="811"/>
    </row>
    <row r="243" spans="2:81" x14ac:dyDescent="0.25">
      <c r="B243" s="180"/>
      <c r="C243" s="766"/>
      <c r="O243" s="181"/>
      <c r="P243" s="128"/>
      <c r="Q243" s="179"/>
      <c r="R243" s="165" t="s">
        <v>21</v>
      </c>
      <c r="S243" s="179"/>
      <c r="T243" s="165" t="s">
        <v>56</v>
      </c>
      <c r="U243" s="196" t="str">
        <f t="shared" si="77"/>
        <v>-</v>
      </c>
      <c r="V243" s="168" t="str">
        <f t="shared" si="78"/>
        <v>-</v>
      </c>
      <c r="W243" s="168" t="str">
        <f t="shared" si="79"/>
        <v>-</v>
      </c>
      <c r="X243" s="168" t="str">
        <f t="shared" si="80"/>
        <v>-</v>
      </c>
      <c r="Y243" s="168" t="str">
        <f t="shared" si="81"/>
        <v>-</v>
      </c>
      <c r="AD243" s="608" t="str">
        <f t="shared" si="75"/>
        <v>-</v>
      </c>
      <c r="AE243" s="607" t="str">
        <f t="shared" si="76"/>
        <v>-</v>
      </c>
      <c r="AF243" s="196" t="str">
        <f t="shared" si="82"/>
        <v>-</v>
      </c>
      <c r="AG243" s="168" t="str">
        <f t="shared" si="83"/>
        <v>-</v>
      </c>
      <c r="AH243" s="168" t="str">
        <f t="shared" si="84"/>
        <v>-</v>
      </c>
      <c r="AI243" s="168" t="str">
        <f t="shared" si="85"/>
        <v>-</v>
      </c>
      <c r="AJ243" s="168" t="str">
        <f t="shared" si="86"/>
        <v>-</v>
      </c>
      <c r="AM243" s="785"/>
      <c r="AN243" s="785"/>
      <c r="AO243" s="785"/>
      <c r="AP243" s="785"/>
      <c r="AQ243" s="785"/>
      <c r="AR243" s="785"/>
      <c r="AS243" s="785"/>
      <c r="AT243" s="785"/>
      <c r="AV243" s="865"/>
      <c r="AW243" s="865"/>
      <c r="AX243" s="866"/>
      <c r="AY243" s="866"/>
      <c r="AZ243" s="867"/>
      <c r="BB243" s="793">
        <f t="shared" si="71"/>
        <v>0</v>
      </c>
      <c r="BC243" s="791">
        <f t="shared" si="72"/>
        <v>0</v>
      </c>
      <c r="BF243" s="819"/>
      <c r="BH243" s="793">
        <f t="shared" si="73"/>
        <v>0</v>
      </c>
      <c r="BI243" s="807">
        <f t="shared" si="74"/>
        <v>0</v>
      </c>
      <c r="BL243" s="807"/>
      <c r="BQ243" s="791"/>
      <c r="BR243" s="791"/>
      <c r="BS243" s="791"/>
      <c r="BT243" s="791"/>
      <c r="CA243" s="809"/>
      <c r="CB243" s="810"/>
      <c r="CC243" s="811"/>
    </row>
    <row r="244" spans="2:81" x14ac:dyDescent="0.25">
      <c r="B244" s="180"/>
      <c r="C244" s="766"/>
      <c r="O244" s="181"/>
      <c r="P244" s="128"/>
      <c r="Q244" s="179"/>
      <c r="R244" s="165" t="s">
        <v>21</v>
      </c>
      <c r="S244" s="179"/>
      <c r="T244" s="165" t="s">
        <v>56</v>
      </c>
      <c r="U244" s="196" t="str">
        <f t="shared" si="77"/>
        <v>-</v>
      </c>
      <c r="V244" s="168" t="str">
        <f t="shared" si="78"/>
        <v>-</v>
      </c>
      <c r="W244" s="168" t="str">
        <f t="shared" si="79"/>
        <v>-</v>
      </c>
      <c r="X244" s="168" t="str">
        <f t="shared" si="80"/>
        <v>-</v>
      </c>
      <c r="Y244" s="168" t="str">
        <f t="shared" si="81"/>
        <v>-</v>
      </c>
      <c r="AD244" s="608" t="str">
        <f t="shared" si="75"/>
        <v>-</v>
      </c>
      <c r="AE244" s="607" t="str">
        <f t="shared" si="76"/>
        <v>-</v>
      </c>
      <c r="AF244" s="196" t="str">
        <f t="shared" si="82"/>
        <v>-</v>
      </c>
      <c r="AG244" s="168" t="str">
        <f t="shared" si="83"/>
        <v>-</v>
      </c>
      <c r="AH244" s="168" t="str">
        <f t="shared" si="84"/>
        <v>-</v>
      </c>
      <c r="AI244" s="168" t="str">
        <f t="shared" si="85"/>
        <v>-</v>
      </c>
      <c r="AJ244" s="168" t="str">
        <f t="shared" si="86"/>
        <v>-</v>
      </c>
      <c r="AM244" s="785"/>
      <c r="AN244" s="785"/>
      <c r="AO244" s="785"/>
      <c r="AP244" s="785"/>
      <c r="AQ244" s="785"/>
      <c r="AR244" s="785"/>
      <c r="AS244" s="785"/>
      <c r="AT244" s="785"/>
      <c r="AV244" s="865"/>
      <c r="AW244" s="865"/>
      <c r="AX244" s="866"/>
      <c r="AY244" s="866"/>
      <c r="AZ244" s="867"/>
      <c r="BB244" s="793">
        <f t="shared" si="71"/>
        <v>0</v>
      </c>
      <c r="BC244" s="791">
        <f t="shared" si="72"/>
        <v>0</v>
      </c>
      <c r="BF244" s="819"/>
      <c r="BH244" s="793">
        <f t="shared" si="73"/>
        <v>0</v>
      </c>
      <c r="BI244" s="807">
        <f t="shared" si="74"/>
        <v>0</v>
      </c>
      <c r="BL244" s="807"/>
      <c r="BQ244" s="791"/>
      <c r="BR244" s="791"/>
      <c r="BS244" s="791"/>
      <c r="BT244" s="791"/>
      <c r="CA244" s="809"/>
      <c r="CB244" s="810"/>
      <c r="CC244" s="811"/>
    </row>
    <row r="245" spans="2:81" x14ac:dyDescent="0.25">
      <c r="B245" s="180"/>
      <c r="C245" s="766"/>
      <c r="O245" s="181"/>
      <c r="P245" s="128"/>
      <c r="Q245" s="179"/>
      <c r="R245" s="165" t="s">
        <v>21</v>
      </c>
      <c r="S245" s="179"/>
      <c r="T245" s="165" t="s">
        <v>56</v>
      </c>
      <c r="U245" s="196" t="str">
        <f t="shared" si="77"/>
        <v>-</v>
      </c>
      <c r="V245" s="168" t="str">
        <f t="shared" si="78"/>
        <v>-</v>
      </c>
      <c r="W245" s="168" t="str">
        <f t="shared" si="79"/>
        <v>-</v>
      </c>
      <c r="X245" s="168" t="str">
        <f t="shared" si="80"/>
        <v>-</v>
      </c>
      <c r="Y245" s="168" t="str">
        <f t="shared" si="81"/>
        <v>-</v>
      </c>
      <c r="AD245" s="608" t="str">
        <f t="shared" si="75"/>
        <v>-</v>
      </c>
      <c r="AE245" s="607" t="str">
        <f t="shared" si="76"/>
        <v>-</v>
      </c>
      <c r="AF245" s="196" t="str">
        <f t="shared" si="82"/>
        <v>-</v>
      </c>
      <c r="AG245" s="168" t="str">
        <f t="shared" si="83"/>
        <v>-</v>
      </c>
      <c r="AH245" s="168" t="str">
        <f t="shared" si="84"/>
        <v>-</v>
      </c>
      <c r="AI245" s="168" t="str">
        <f t="shared" si="85"/>
        <v>-</v>
      </c>
      <c r="AJ245" s="168" t="str">
        <f t="shared" si="86"/>
        <v>-</v>
      </c>
      <c r="AM245" s="785"/>
      <c r="AN245" s="785"/>
      <c r="AO245" s="785"/>
      <c r="AP245" s="785"/>
      <c r="AQ245" s="785"/>
      <c r="AR245" s="785"/>
      <c r="AS245" s="785"/>
      <c r="AT245" s="785"/>
      <c r="AV245" s="865"/>
      <c r="AW245" s="865"/>
      <c r="AX245" s="866"/>
      <c r="AY245" s="866"/>
      <c r="AZ245" s="867"/>
      <c r="BB245" s="793">
        <f t="shared" si="71"/>
        <v>0</v>
      </c>
      <c r="BC245" s="791">
        <f t="shared" si="72"/>
        <v>0</v>
      </c>
      <c r="BF245" s="819"/>
      <c r="BH245" s="793">
        <f t="shared" si="73"/>
        <v>0</v>
      </c>
      <c r="BI245" s="807">
        <f t="shared" si="74"/>
        <v>0</v>
      </c>
      <c r="BL245" s="807"/>
      <c r="BQ245" s="791"/>
      <c r="BR245" s="791"/>
      <c r="BS245" s="791"/>
      <c r="BT245" s="791"/>
      <c r="CA245" s="809"/>
      <c r="CB245" s="810"/>
      <c r="CC245" s="811"/>
    </row>
    <row r="246" spans="2:81" x14ac:dyDescent="0.25">
      <c r="B246" s="180"/>
      <c r="C246" s="766"/>
      <c r="O246" s="181"/>
      <c r="P246" s="128"/>
      <c r="Q246" s="179"/>
      <c r="R246" s="165" t="s">
        <v>21</v>
      </c>
      <c r="S246" s="179"/>
      <c r="T246" s="165" t="s">
        <v>56</v>
      </c>
      <c r="U246" s="196" t="str">
        <f t="shared" si="77"/>
        <v>-</v>
      </c>
      <c r="V246" s="168" t="str">
        <f t="shared" si="78"/>
        <v>-</v>
      </c>
      <c r="W246" s="168" t="str">
        <f t="shared" si="79"/>
        <v>-</v>
      </c>
      <c r="X246" s="168" t="str">
        <f t="shared" si="80"/>
        <v>-</v>
      </c>
      <c r="Y246" s="168" t="str">
        <f t="shared" si="81"/>
        <v>-</v>
      </c>
      <c r="AD246" s="608" t="str">
        <f t="shared" si="75"/>
        <v>-</v>
      </c>
      <c r="AE246" s="607" t="str">
        <f t="shared" si="76"/>
        <v>-</v>
      </c>
      <c r="AF246" s="196" t="str">
        <f t="shared" si="82"/>
        <v>-</v>
      </c>
      <c r="AG246" s="168" t="str">
        <f t="shared" si="83"/>
        <v>-</v>
      </c>
      <c r="AH246" s="168" t="str">
        <f t="shared" si="84"/>
        <v>-</v>
      </c>
      <c r="AI246" s="168" t="str">
        <f t="shared" si="85"/>
        <v>-</v>
      </c>
      <c r="AJ246" s="168" t="str">
        <f t="shared" si="86"/>
        <v>-</v>
      </c>
      <c r="AM246" s="785"/>
      <c r="AN246" s="785"/>
      <c r="AO246" s="785"/>
      <c r="AP246" s="785"/>
      <c r="AQ246" s="785"/>
      <c r="AR246" s="785"/>
      <c r="AS246" s="785"/>
      <c r="AT246" s="785"/>
      <c r="AV246" s="865"/>
      <c r="AW246" s="865"/>
      <c r="AX246" s="866"/>
      <c r="AY246" s="866"/>
      <c r="AZ246" s="867"/>
      <c r="BB246" s="793">
        <f t="shared" si="71"/>
        <v>0</v>
      </c>
      <c r="BC246" s="791">
        <f t="shared" si="72"/>
        <v>0</v>
      </c>
      <c r="BF246" s="819"/>
      <c r="BH246" s="793">
        <f t="shared" si="73"/>
        <v>0</v>
      </c>
      <c r="BI246" s="807">
        <f t="shared" si="74"/>
        <v>0</v>
      </c>
      <c r="BL246" s="807"/>
      <c r="BQ246" s="791"/>
      <c r="BR246" s="791"/>
      <c r="BS246" s="791"/>
      <c r="BT246" s="791"/>
      <c r="CA246" s="809"/>
      <c r="CB246" s="810"/>
      <c r="CC246" s="811"/>
    </row>
    <row r="247" spans="2:81" x14ac:dyDescent="0.25">
      <c r="B247" s="180"/>
      <c r="C247" s="766"/>
      <c r="O247" s="181"/>
      <c r="P247" s="128"/>
      <c r="Q247" s="179"/>
      <c r="R247" s="165" t="s">
        <v>21</v>
      </c>
      <c r="S247" s="179"/>
      <c r="T247" s="165" t="s">
        <v>56</v>
      </c>
      <c r="U247" s="196" t="str">
        <f t="shared" si="77"/>
        <v>-</v>
      </c>
      <c r="V247" s="168" t="str">
        <f t="shared" si="78"/>
        <v>-</v>
      </c>
      <c r="W247" s="168" t="str">
        <f t="shared" si="79"/>
        <v>-</v>
      </c>
      <c r="X247" s="168" t="str">
        <f t="shared" si="80"/>
        <v>-</v>
      </c>
      <c r="Y247" s="168" t="str">
        <f t="shared" si="81"/>
        <v>-</v>
      </c>
      <c r="AD247" s="608" t="str">
        <f t="shared" si="75"/>
        <v>-</v>
      </c>
      <c r="AE247" s="607" t="str">
        <f t="shared" si="76"/>
        <v>-</v>
      </c>
      <c r="AF247" s="196" t="str">
        <f t="shared" si="82"/>
        <v>-</v>
      </c>
      <c r="AG247" s="168" t="str">
        <f t="shared" si="83"/>
        <v>-</v>
      </c>
      <c r="AH247" s="168" t="str">
        <f t="shared" si="84"/>
        <v>-</v>
      </c>
      <c r="AI247" s="168" t="str">
        <f t="shared" si="85"/>
        <v>-</v>
      </c>
      <c r="AJ247" s="168" t="str">
        <f t="shared" si="86"/>
        <v>-</v>
      </c>
      <c r="AM247" s="785"/>
      <c r="AN247" s="785"/>
      <c r="AO247" s="785"/>
      <c r="AP247" s="785"/>
      <c r="AQ247" s="785"/>
      <c r="AR247" s="785"/>
      <c r="AS247" s="785"/>
      <c r="AT247" s="785"/>
      <c r="AV247" s="865"/>
      <c r="AW247" s="865"/>
      <c r="AX247" s="866"/>
      <c r="AY247" s="866"/>
      <c r="AZ247" s="867"/>
      <c r="BB247" s="793">
        <f t="shared" si="71"/>
        <v>0</v>
      </c>
      <c r="BC247" s="791">
        <f t="shared" si="72"/>
        <v>0</v>
      </c>
      <c r="BF247" s="819"/>
      <c r="BH247" s="793">
        <f t="shared" si="73"/>
        <v>0</v>
      </c>
      <c r="BI247" s="807">
        <f t="shared" si="74"/>
        <v>0</v>
      </c>
      <c r="BL247" s="807"/>
      <c r="BQ247" s="791"/>
      <c r="BR247" s="791"/>
      <c r="BS247" s="791"/>
      <c r="BT247" s="791"/>
      <c r="CA247" s="809"/>
      <c r="CB247" s="810"/>
      <c r="CC247" s="811"/>
    </row>
    <row r="248" spans="2:81" x14ac:dyDescent="0.25">
      <c r="B248" s="180"/>
      <c r="C248" s="766"/>
      <c r="O248" s="181"/>
      <c r="P248" s="128"/>
      <c r="Q248" s="179"/>
      <c r="R248" s="165" t="s">
        <v>21</v>
      </c>
      <c r="S248" s="179"/>
      <c r="T248" s="165" t="s">
        <v>56</v>
      </c>
      <c r="U248" s="196" t="str">
        <f t="shared" si="77"/>
        <v>-</v>
      </c>
      <c r="V248" s="168" t="str">
        <f t="shared" si="78"/>
        <v>-</v>
      </c>
      <c r="W248" s="168" t="str">
        <f t="shared" si="79"/>
        <v>-</v>
      </c>
      <c r="X248" s="168" t="str">
        <f t="shared" si="80"/>
        <v>-</v>
      </c>
      <c r="Y248" s="168" t="str">
        <f t="shared" si="81"/>
        <v>-</v>
      </c>
      <c r="AD248" s="608" t="str">
        <f t="shared" si="75"/>
        <v>-</v>
      </c>
      <c r="AE248" s="607" t="str">
        <f t="shared" si="76"/>
        <v>-</v>
      </c>
      <c r="AF248" s="196" t="str">
        <f t="shared" si="82"/>
        <v>-</v>
      </c>
      <c r="AG248" s="168" t="str">
        <f t="shared" si="83"/>
        <v>-</v>
      </c>
      <c r="AH248" s="168" t="str">
        <f t="shared" si="84"/>
        <v>-</v>
      </c>
      <c r="AI248" s="168" t="str">
        <f t="shared" si="85"/>
        <v>-</v>
      </c>
      <c r="AJ248" s="168" t="str">
        <f t="shared" si="86"/>
        <v>-</v>
      </c>
      <c r="AM248" s="785"/>
      <c r="AN248" s="785"/>
      <c r="AO248" s="785"/>
      <c r="AP248" s="785"/>
      <c r="AQ248" s="785"/>
      <c r="AR248" s="785"/>
      <c r="AS248" s="785"/>
      <c r="AT248" s="785"/>
      <c r="AV248" s="865"/>
      <c r="AW248" s="865"/>
      <c r="AX248" s="866"/>
      <c r="AY248" s="866"/>
      <c r="AZ248" s="867"/>
      <c r="BB248" s="793">
        <f t="shared" si="71"/>
        <v>0</v>
      </c>
      <c r="BC248" s="791">
        <f t="shared" si="72"/>
        <v>0</v>
      </c>
      <c r="BF248" s="819"/>
      <c r="BH248" s="793">
        <f t="shared" si="73"/>
        <v>0</v>
      </c>
      <c r="BI248" s="807">
        <f t="shared" si="74"/>
        <v>0</v>
      </c>
      <c r="BL248" s="807"/>
      <c r="BQ248" s="791"/>
      <c r="BR248" s="791"/>
      <c r="BS248" s="791"/>
      <c r="BT248" s="791"/>
      <c r="CA248" s="809"/>
      <c r="CB248" s="810"/>
      <c r="CC248" s="811"/>
    </row>
    <row r="249" spans="2:81" x14ac:dyDescent="0.25">
      <c r="B249" s="180"/>
      <c r="C249" s="766"/>
      <c r="O249" s="181"/>
      <c r="P249" s="128"/>
      <c r="Q249" s="179"/>
      <c r="R249" s="165" t="s">
        <v>21</v>
      </c>
      <c r="S249" s="179"/>
      <c r="T249" s="165" t="s">
        <v>56</v>
      </c>
      <c r="U249" s="196" t="str">
        <f t="shared" si="77"/>
        <v>-</v>
      </c>
      <c r="V249" s="168" t="str">
        <f t="shared" si="78"/>
        <v>-</v>
      </c>
      <c r="W249" s="168" t="str">
        <f t="shared" si="79"/>
        <v>-</v>
      </c>
      <c r="X249" s="168" t="str">
        <f t="shared" si="80"/>
        <v>-</v>
      </c>
      <c r="Y249" s="168" t="str">
        <f t="shared" si="81"/>
        <v>-</v>
      </c>
      <c r="AD249" s="608" t="str">
        <f t="shared" si="75"/>
        <v>-</v>
      </c>
      <c r="AE249" s="607" t="str">
        <f t="shared" si="76"/>
        <v>-</v>
      </c>
      <c r="AF249" s="196" t="str">
        <f t="shared" si="82"/>
        <v>-</v>
      </c>
      <c r="AG249" s="168" t="str">
        <f t="shared" si="83"/>
        <v>-</v>
      </c>
      <c r="AH249" s="168" t="str">
        <f t="shared" si="84"/>
        <v>-</v>
      </c>
      <c r="AI249" s="168" t="str">
        <f t="shared" si="85"/>
        <v>-</v>
      </c>
      <c r="AJ249" s="168" t="str">
        <f t="shared" si="86"/>
        <v>-</v>
      </c>
      <c r="AM249" s="785"/>
      <c r="AN249" s="785"/>
      <c r="AO249" s="785"/>
      <c r="AP249" s="785"/>
      <c r="AQ249" s="785"/>
      <c r="AR249" s="785"/>
      <c r="AS249" s="785"/>
      <c r="AT249" s="785"/>
      <c r="AV249" s="865"/>
      <c r="AW249" s="865"/>
      <c r="AX249" s="866"/>
      <c r="AY249" s="866"/>
      <c r="AZ249" s="867"/>
      <c r="BB249" s="793">
        <f t="shared" si="71"/>
        <v>0</v>
      </c>
      <c r="BC249" s="791">
        <f t="shared" si="72"/>
        <v>0</v>
      </c>
      <c r="BF249" s="819"/>
      <c r="BH249" s="793">
        <f t="shared" si="73"/>
        <v>0</v>
      </c>
      <c r="BI249" s="807">
        <f t="shared" si="74"/>
        <v>0</v>
      </c>
      <c r="BL249" s="807"/>
      <c r="BQ249" s="791"/>
      <c r="BR249" s="791"/>
      <c r="BS249" s="791"/>
      <c r="BT249" s="791"/>
      <c r="CA249" s="809"/>
      <c r="CB249" s="810"/>
      <c r="CC249" s="811"/>
    </row>
    <row r="250" spans="2:81" x14ac:dyDescent="0.25">
      <c r="B250" s="180"/>
      <c r="C250" s="766"/>
      <c r="O250" s="181"/>
      <c r="P250" s="128"/>
      <c r="Q250" s="179"/>
      <c r="R250" s="165" t="s">
        <v>21</v>
      </c>
      <c r="S250" s="179"/>
      <c r="T250" s="165" t="s">
        <v>56</v>
      </c>
      <c r="U250" s="196" t="str">
        <f t="shared" si="77"/>
        <v>-</v>
      </c>
      <c r="V250" s="168" t="str">
        <f t="shared" si="78"/>
        <v>-</v>
      </c>
      <c r="W250" s="168" t="str">
        <f t="shared" si="79"/>
        <v>-</v>
      </c>
      <c r="X250" s="168" t="str">
        <f t="shared" si="80"/>
        <v>-</v>
      </c>
      <c r="Y250" s="168" t="str">
        <f t="shared" si="81"/>
        <v>-</v>
      </c>
      <c r="AD250" s="608" t="str">
        <f t="shared" si="75"/>
        <v>-</v>
      </c>
      <c r="AE250" s="607" t="str">
        <f t="shared" si="76"/>
        <v>-</v>
      </c>
      <c r="AF250" s="196" t="str">
        <f t="shared" si="82"/>
        <v>-</v>
      </c>
      <c r="AG250" s="168" t="str">
        <f t="shared" si="83"/>
        <v>-</v>
      </c>
      <c r="AH250" s="168" t="str">
        <f t="shared" si="84"/>
        <v>-</v>
      </c>
      <c r="AI250" s="168" t="str">
        <f t="shared" si="85"/>
        <v>-</v>
      </c>
      <c r="AJ250" s="168" t="str">
        <f t="shared" si="86"/>
        <v>-</v>
      </c>
      <c r="AM250" s="785"/>
      <c r="AN250" s="785"/>
      <c r="AO250" s="785"/>
      <c r="AP250" s="785"/>
      <c r="AQ250" s="785"/>
      <c r="AR250" s="785"/>
      <c r="AS250" s="785"/>
      <c r="AT250" s="785"/>
      <c r="AV250" s="865"/>
      <c r="AW250" s="865"/>
      <c r="AX250" s="866"/>
      <c r="AY250" s="866"/>
      <c r="AZ250" s="867"/>
      <c r="BB250" s="793">
        <f t="shared" si="71"/>
        <v>0</v>
      </c>
      <c r="BC250" s="791">
        <f t="shared" si="72"/>
        <v>0</v>
      </c>
      <c r="BF250" s="819"/>
      <c r="BH250" s="793">
        <f t="shared" si="73"/>
        <v>0</v>
      </c>
      <c r="BI250" s="807">
        <f t="shared" si="74"/>
        <v>0</v>
      </c>
      <c r="BL250" s="807"/>
      <c r="BQ250" s="791"/>
      <c r="BR250" s="791"/>
      <c r="BS250" s="791"/>
      <c r="BT250" s="791"/>
      <c r="CA250" s="809"/>
      <c r="CB250" s="810"/>
      <c r="CC250" s="811"/>
    </row>
    <row r="251" spans="2:81" x14ac:dyDescent="0.25">
      <c r="B251" s="180"/>
      <c r="C251" s="766"/>
      <c r="O251" s="181"/>
      <c r="P251" s="128"/>
      <c r="Q251" s="179"/>
      <c r="R251" s="165" t="s">
        <v>21</v>
      </c>
      <c r="S251" s="179"/>
      <c r="T251" s="165" t="s">
        <v>56</v>
      </c>
      <c r="U251" s="196" t="str">
        <f t="shared" si="77"/>
        <v>-</v>
      </c>
      <c r="V251" s="168" t="str">
        <f t="shared" si="78"/>
        <v>-</v>
      </c>
      <c r="W251" s="168" t="str">
        <f t="shared" si="79"/>
        <v>-</v>
      </c>
      <c r="X251" s="168" t="str">
        <f t="shared" si="80"/>
        <v>-</v>
      </c>
      <c r="Y251" s="168" t="str">
        <f t="shared" si="81"/>
        <v>-</v>
      </c>
      <c r="AD251" s="608" t="str">
        <f t="shared" si="75"/>
        <v>-</v>
      </c>
      <c r="AE251" s="607" t="str">
        <f t="shared" si="76"/>
        <v>-</v>
      </c>
      <c r="AF251" s="196" t="str">
        <f t="shared" si="82"/>
        <v>-</v>
      </c>
      <c r="AG251" s="168" t="str">
        <f t="shared" si="83"/>
        <v>-</v>
      </c>
      <c r="AH251" s="168" t="str">
        <f t="shared" si="84"/>
        <v>-</v>
      </c>
      <c r="AI251" s="168" t="str">
        <f t="shared" si="85"/>
        <v>-</v>
      </c>
      <c r="AJ251" s="168" t="str">
        <f t="shared" si="86"/>
        <v>-</v>
      </c>
      <c r="AM251" s="785"/>
      <c r="AN251" s="785"/>
      <c r="AO251" s="785"/>
      <c r="AP251" s="785"/>
      <c r="AQ251" s="785"/>
      <c r="AR251" s="785"/>
      <c r="AS251" s="785"/>
      <c r="AT251" s="785"/>
      <c r="AV251" s="865"/>
      <c r="AW251" s="865"/>
      <c r="AX251" s="866"/>
      <c r="AY251" s="866"/>
      <c r="AZ251" s="867"/>
      <c r="BB251" s="793">
        <f t="shared" si="71"/>
        <v>0</v>
      </c>
      <c r="BC251" s="791">
        <f t="shared" si="72"/>
        <v>0</v>
      </c>
      <c r="BF251" s="819"/>
      <c r="BH251" s="793">
        <f t="shared" si="73"/>
        <v>0</v>
      </c>
      <c r="BI251" s="807">
        <f t="shared" si="74"/>
        <v>0</v>
      </c>
      <c r="BQ251" s="791"/>
      <c r="BR251" s="791"/>
      <c r="BS251" s="791"/>
      <c r="BT251" s="791"/>
      <c r="CA251" s="809"/>
      <c r="CB251" s="810"/>
      <c r="CC251" s="811"/>
    </row>
    <row r="252" spans="2:81" x14ac:dyDescent="0.25">
      <c r="B252" s="180"/>
      <c r="C252" s="766"/>
      <c r="O252" s="181"/>
      <c r="P252" s="128"/>
      <c r="Q252" s="179"/>
      <c r="R252" s="165" t="s">
        <v>21</v>
      </c>
      <c r="S252" s="179"/>
      <c r="T252" s="165" t="s">
        <v>56</v>
      </c>
      <c r="U252" s="196" t="str">
        <f t="shared" si="77"/>
        <v>-</v>
      </c>
      <c r="V252" s="168" t="str">
        <f t="shared" si="78"/>
        <v>-</v>
      </c>
      <c r="W252" s="168" t="str">
        <f t="shared" si="79"/>
        <v>-</v>
      </c>
      <c r="X252" s="168" t="str">
        <f t="shared" si="80"/>
        <v>-</v>
      </c>
      <c r="Y252" s="168" t="str">
        <f t="shared" si="81"/>
        <v>-</v>
      </c>
      <c r="AD252" s="608" t="str">
        <f t="shared" si="75"/>
        <v>-</v>
      </c>
      <c r="AE252" s="607" t="str">
        <f t="shared" si="76"/>
        <v>-</v>
      </c>
      <c r="AF252" s="196" t="str">
        <f t="shared" si="82"/>
        <v>-</v>
      </c>
      <c r="AG252" s="168" t="str">
        <f t="shared" si="83"/>
        <v>-</v>
      </c>
      <c r="AH252" s="168" t="str">
        <f t="shared" si="84"/>
        <v>-</v>
      </c>
      <c r="AI252" s="168" t="str">
        <f t="shared" si="85"/>
        <v>-</v>
      </c>
      <c r="AJ252" s="168" t="str">
        <f t="shared" si="86"/>
        <v>-</v>
      </c>
      <c r="AM252" s="785"/>
      <c r="AN252" s="785"/>
      <c r="AO252" s="785"/>
      <c r="AP252" s="785"/>
      <c r="AQ252" s="785"/>
      <c r="AR252" s="785"/>
      <c r="AS252" s="785"/>
      <c r="AT252" s="785"/>
      <c r="AV252" s="865"/>
      <c r="AW252" s="865"/>
      <c r="AX252" s="866"/>
      <c r="AY252" s="866"/>
      <c r="AZ252" s="867"/>
      <c r="BB252" s="793">
        <f t="shared" si="71"/>
        <v>0</v>
      </c>
      <c r="BC252" s="791">
        <f t="shared" si="72"/>
        <v>0</v>
      </c>
      <c r="BF252" s="819"/>
      <c r="BH252" s="793">
        <f t="shared" si="73"/>
        <v>0</v>
      </c>
      <c r="BI252" s="807">
        <f t="shared" si="74"/>
        <v>0</v>
      </c>
      <c r="BQ252" s="791"/>
      <c r="BR252" s="791"/>
      <c r="BS252" s="791"/>
      <c r="BT252" s="791"/>
      <c r="CA252" s="809"/>
      <c r="CB252" s="810"/>
      <c r="CC252" s="811"/>
    </row>
    <row r="253" spans="2:81" x14ac:dyDescent="0.25">
      <c r="B253" s="180"/>
      <c r="C253" s="766"/>
      <c r="O253" s="181"/>
      <c r="P253" s="128"/>
      <c r="Q253" s="179"/>
      <c r="R253" s="165" t="s">
        <v>21</v>
      </c>
      <c r="S253" s="179"/>
      <c r="T253" s="165" t="s">
        <v>56</v>
      </c>
      <c r="U253" s="196" t="str">
        <f t="shared" si="77"/>
        <v>-</v>
      </c>
      <c r="V253" s="168" t="str">
        <f t="shared" si="78"/>
        <v>-</v>
      </c>
      <c r="W253" s="168" t="str">
        <f t="shared" si="79"/>
        <v>-</v>
      </c>
      <c r="X253" s="168" t="str">
        <f t="shared" si="80"/>
        <v>-</v>
      </c>
      <c r="Y253" s="168" t="str">
        <f t="shared" si="81"/>
        <v>-</v>
      </c>
      <c r="AD253" s="608" t="str">
        <f t="shared" si="75"/>
        <v>-</v>
      </c>
      <c r="AE253" s="607" t="str">
        <f t="shared" si="76"/>
        <v>-</v>
      </c>
      <c r="AF253" s="196" t="str">
        <f t="shared" si="82"/>
        <v>-</v>
      </c>
      <c r="AG253" s="168" t="str">
        <f t="shared" si="83"/>
        <v>-</v>
      </c>
      <c r="AH253" s="168" t="str">
        <f t="shared" si="84"/>
        <v>-</v>
      </c>
      <c r="AI253" s="168" t="str">
        <f t="shared" si="85"/>
        <v>-</v>
      </c>
      <c r="AJ253" s="168" t="str">
        <f t="shared" si="86"/>
        <v>-</v>
      </c>
      <c r="AM253" s="785"/>
      <c r="AN253" s="785"/>
      <c r="AO253" s="785"/>
      <c r="AP253" s="785"/>
      <c r="AQ253" s="785"/>
      <c r="AR253" s="785"/>
      <c r="AS253" s="785"/>
      <c r="AT253" s="785"/>
      <c r="AV253" s="865"/>
      <c r="AW253" s="865"/>
      <c r="AX253" s="866"/>
      <c r="AY253" s="866"/>
      <c r="AZ253" s="867"/>
      <c r="BB253" s="793">
        <f t="shared" si="71"/>
        <v>0</v>
      </c>
      <c r="BC253" s="791">
        <f t="shared" si="72"/>
        <v>0</v>
      </c>
      <c r="BF253" s="819"/>
      <c r="BH253" s="793">
        <f t="shared" si="73"/>
        <v>0</v>
      </c>
      <c r="BI253" s="807">
        <f t="shared" si="74"/>
        <v>0</v>
      </c>
      <c r="BQ253" s="791"/>
      <c r="BR253" s="791"/>
      <c r="BS253" s="791"/>
      <c r="BT253" s="791"/>
      <c r="CA253" s="809"/>
      <c r="CB253" s="810"/>
      <c r="CC253" s="811"/>
    </row>
    <row r="254" spans="2:81" x14ac:dyDescent="0.25">
      <c r="B254" s="180"/>
      <c r="C254" s="766"/>
      <c r="O254" s="181"/>
      <c r="P254" s="128"/>
      <c r="Q254" s="179"/>
      <c r="R254" s="165" t="s">
        <v>21</v>
      </c>
      <c r="S254" s="179"/>
      <c r="T254" s="165" t="s">
        <v>56</v>
      </c>
      <c r="U254" s="196" t="str">
        <f t="shared" si="77"/>
        <v>-</v>
      </c>
      <c r="V254" s="168" t="str">
        <f t="shared" si="78"/>
        <v>-</v>
      </c>
      <c r="W254" s="168" t="str">
        <f t="shared" si="79"/>
        <v>-</v>
      </c>
      <c r="X254" s="168" t="str">
        <f t="shared" si="80"/>
        <v>-</v>
      </c>
      <c r="Y254" s="168" t="str">
        <f t="shared" si="81"/>
        <v>-</v>
      </c>
      <c r="AD254" s="608" t="str">
        <f t="shared" si="75"/>
        <v>-</v>
      </c>
      <c r="AE254" s="607" t="str">
        <f t="shared" si="76"/>
        <v>-</v>
      </c>
      <c r="AF254" s="196" t="str">
        <f t="shared" si="82"/>
        <v>-</v>
      </c>
      <c r="AG254" s="168" t="str">
        <f t="shared" si="83"/>
        <v>-</v>
      </c>
      <c r="AH254" s="168" t="str">
        <f t="shared" si="84"/>
        <v>-</v>
      </c>
      <c r="AI254" s="168" t="str">
        <f t="shared" si="85"/>
        <v>-</v>
      </c>
      <c r="AJ254" s="168" t="str">
        <f t="shared" si="86"/>
        <v>-</v>
      </c>
      <c r="AM254" s="785"/>
      <c r="AN254" s="785"/>
      <c r="AO254" s="785"/>
      <c r="AP254" s="785"/>
      <c r="AQ254" s="785"/>
      <c r="AR254" s="785"/>
      <c r="AS254" s="785"/>
      <c r="AT254" s="785"/>
      <c r="AV254" s="865"/>
      <c r="AW254" s="865"/>
      <c r="AX254" s="866"/>
      <c r="AY254" s="866"/>
      <c r="AZ254" s="867"/>
      <c r="BB254" s="793">
        <f t="shared" si="71"/>
        <v>0</v>
      </c>
      <c r="BC254" s="791">
        <f t="shared" si="72"/>
        <v>0</v>
      </c>
      <c r="BF254" s="819"/>
      <c r="BH254" s="793">
        <f t="shared" si="73"/>
        <v>0</v>
      </c>
      <c r="BI254" s="807">
        <f t="shared" si="74"/>
        <v>0</v>
      </c>
      <c r="BQ254" s="791"/>
      <c r="BR254" s="791"/>
      <c r="BS254" s="791"/>
      <c r="BT254" s="791"/>
      <c r="CA254" s="809"/>
      <c r="CB254" s="810"/>
      <c r="CC254" s="811"/>
    </row>
    <row r="255" spans="2:81" x14ac:dyDescent="0.25">
      <c r="B255" s="180"/>
      <c r="C255" s="766"/>
      <c r="O255" s="181"/>
      <c r="P255" s="128"/>
      <c r="Q255" s="179"/>
      <c r="R255" s="165" t="s">
        <v>21</v>
      </c>
      <c r="S255" s="179"/>
      <c r="T255" s="165" t="s">
        <v>56</v>
      </c>
      <c r="U255" s="196" t="str">
        <f t="shared" si="77"/>
        <v>-</v>
      </c>
      <c r="V255" s="168" t="str">
        <f t="shared" si="78"/>
        <v>-</v>
      </c>
      <c r="W255" s="168" t="str">
        <f t="shared" si="79"/>
        <v>-</v>
      </c>
      <c r="X255" s="168" t="str">
        <f t="shared" si="80"/>
        <v>-</v>
      </c>
      <c r="Y255" s="168" t="str">
        <f t="shared" si="81"/>
        <v>-</v>
      </c>
      <c r="AD255" s="608" t="str">
        <f t="shared" si="75"/>
        <v>-</v>
      </c>
      <c r="AE255" s="607" t="str">
        <f t="shared" si="76"/>
        <v>-</v>
      </c>
      <c r="AF255" s="196" t="str">
        <f t="shared" si="82"/>
        <v>-</v>
      </c>
      <c r="AG255" s="168" t="str">
        <f t="shared" si="83"/>
        <v>-</v>
      </c>
      <c r="AH255" s="168" t="str">
        <f t="shared" si="84"/>
        <v>-</v>
      </c>
      <c r="AI255" s="168" t="str">
        <f t="shared" si="85"/>
        <v>-</v>
      </c>
      <c r="AJ255" s="168" t="str">
        <f t="shared" si="86"/>
        <v>-</v>
      </c>
      <c r="AM255" s="785"/>
      <c r="AN255" s="785"/>
      <c r="AO255" s="785"/>
      <c r="AP255" s="785"/>
      <c r="AQ255" s="785"/>
      <c r="AR255" s="785"/>
      <c r="AS255" s="785"/>
      <c r="AT255" s="785"/>
      <c r="AV255" s="865"/>
      <c r="AW255" s="865"/>
      <c r="AX255" s="866"/>
      <c r="AY255" s="866"/>
      <c r="AZ255" s="867"/>
      <c r="BB255" s="793">
        <f t="shared" si="71"/>
        <v>0</v>
      </c>
      <c r="BC255" s="791">
        <f t="shared" si="72"/>
        <v>0</v>
      </c>
      <c r="BF255" s="819"/>
      <c r="BH255" s="793">
        <f t="shared" si="73"/>
        <v>0</v>
      </c>
      <c r="BI255" s="807">
        <f t="shared" si="74"/>
        <v>0</v>
      </c>
      <c r="BQ255" s="791"/>
      <c r="BR255" s="791"/>
      <c r="BS255" s="791"/>
      <c r="BT255" s="791"/>
      <c r="CA255" s="809"/>
      <c r="CB255" s="810"/>
      <c r="CC255" s="811"/>
    </row>
    <row r="256" spans="2:81" x14ac:dyDescent="0.25">
      <c r="B256" s="180"/>
      <c r="C256" s="766"/>
      <c r="O256" s="181"/>
      <c r="P256" s="128"/>
      <c r="Q256" s="179"/>
      <c r="R256" s="165" t="s">
        <v>21</v>
      </c>
      <c r="S256" s="179"/>
      <c r="T256" s="165" t="s">
        <v>56</v>
      </c>
      <c r="U256" s="196" t="str">
        <f t="shared" si="77"/>
        <v>-</v>
      </c>
      <c r="V256" s="168" t="str">
        <f t="shared" si="78"/>
        <v>-</v>
      </c>
      <c r="W256" s="168" t="str">
        <f t="shared" si="79"/>
        <v>-</v>
      </c>
      <c r="X256" s="168" t="str">
        <f t="shared" si="80"/>
        <v>-</v>
      </c>
      <c r="Y256" s="168" t="str">
        <f t="shared" si="81"/>
        <v>-</v>
      </c>
      <c r="AD256" s="608" t="str">
        <f t="shared" si="75"/>
        <v>-</v>
      </c>
      <c r="AE256" s="607" t="str">
        <f t="shared" si="76"/>
        <v>-</v>
      </c>
      <c r="AF256" s="196" t="str">
        <f t="shared" si="82"/>
        <v>-</v>
      </c>
      <c r="AG256" s="168" t="str">
        <f t="shared" si="83"/>
        <v>-</v>
      </c>
      <c r="AH256" s="168" t="str">
        <f t="shared" si="84"/>
        <v>-</v>
      </c>
      <c r="AI256" s="168" t="str">
        <f t="shared" si="85"/>
        <v>-</v>
      </c>
      <c r="AJ256" s="168" t="str">
        <f t="shared" si="86"/>
        <v>-</v>
      </c>
      <c r="AM256" s="785"/>
      <c r="AN256" s="785"/>
      <c r="AO256" s="785"/>
      <c r="AP256" s="785"/>
      <c r="AQ256" s="785"/>
      <c r="AR256" s="785"/>
      <c r="AS256" s="785"/>
      <c r="AT256" s="785"/>
      <c r="AV256" s="865"/>
      <c r="AW256" s="865"/>
      <c r="AX256" s="866"/>
      <c r="AY256" s="866"/>
      <c r="AZ256" s="867"/>
      <c r="BB256" s="793">
        <f t="shared" si="71"/>
        <v>0</v>
      </c>
      <c r="BC256" s="791">
        <f t="shared" si="72"/>
        <v>0</v>
      </c>
      <c r="BF256" s="819"/>
      <c r="BH256" s="793">
        <f t="shared" si="73"/>
        <v>0</v>
      </c>
      <c r="BI256" s="807">
        <f t="shared" si="74"/>
        <v>0</v>
      </c>
      <c r="BQ256" s="791"/>
      <c r="BR256" s="791"/>
      <c r="BS256" s="791"/>
      <c r="BT256" s="791"/>
      <c r="CA256" s="809"/>
      <c r="CB256" s="810"/>
      <c r="CC256" s="811"/>
    </row>
    <row r="257" spans="2:81" x14ac:dyDescent="0.25">
      <c r="B257" s="180"/>
      <c r="C257" s="766"/>
      <c r="O257" s="181"/>
      <c r="P257" s="128"/>
      <c r="Q257" s="179"/>
      <c r="R257" s="165" t="s">
        <v>21</v>
      </c>
      <c r="S257" s="179"/>
      <c r="T257" s="165" t="s">
        <v>56</v>
      </c>
      <c r="U257" s="196" t="str">
        <f t="shared" si="77"/>
        <v>-</v>
      </c>
      <c r="V257" s="168" t="str">
        <f t="shared" si="78"/>
        <v>-</v>
      </c>
      <c r="W257" s="168" t="str">
        <f t="shared" si="79"/>
        <v>-</v>
      </c>
      <c r="X257" s="168" t="str">
        <f t="shared" si="80"/>
        <v>-</v>
      </c>
      <c r="Y257" s="168" t="str">
        <f t="shared" si="81"/>
        <v>-</v>
      </c>
      <c r="AD257" s="608" t="str">
        <f t="shared" si="75"/>
        <v>-</v>
      </c>
      <c r="AE257" s="607" t="str">
        <f t="shared" si="76"/>
        <v>-</v>
      </c>
      <c r="AF257" s="196" t="str">
        <f t="shared" si="82"/>
        <v>-</v>
      </c>
      <c r="AG257" s="168" t="str">
        <f t="shared" si="83"/>
        <v>-</v>
      </c>
      <c r="AH257" s="168" t="str">
        <f t="shared" si="84"/>
        <v>-</v>
      </c>
      <c r="AI257" s="168" t="str">
        <f t="shared" si="85"/>
        <v>-</v>
      </c>
      <c r="AJ257" s="168" t="str">
        <f t="shared" si="86"/>
        <v>-</v>
      </c>
      <c r="AM257" s="785"/>
      <c r="AN257" s="785"/>
      <c r="AO257" s="785"/>
      <c r="AP257" s="785"/>
      <c r="AQ257" s="785"/>
      <c r="AR257" s="785"/>
      <c r="AS257" s="785"/>
      <c r="AT257" s="785"/>
      <c r="AV257" s="865"/>
      <c r="AW257" s="865"/>
      <c r="AX257" s="866"/>
      <c r="AY257" s="866"/>
      <c r="AZ257" s="867"/>
      <c r="BB257" s="793">
        <f t="shared" si="71"/>
        <v>0</v>
      </c>
      <c r="BC257" s="791">
        <f t="shared" si="72"/>
        <v>0</v>
      </c>
      <c r="BF257" s="819"/>
      <c r="BH257" s="793">
        <f t="shared" si="73"/>
        <v>0</v>
      </c>
      <c r="BI257" s="807">
        <f t="shared" si="74"/>
        <v>0</v>
      </c>
      <c r="BQ257" s="791"/>
      <c r="BR257" s="791"/>
      <c r="BS257" s="791"/>
      <c r="BT257" s="791"/>
      <c r="CA257" s="809"/>
      <c r="CB257" s="810"/>
      <c r="CC257" s="811"/>
    </row>
    <row r="258" spans="2:81" x14ac:dyDescent="0.25">
      <c r="B258" s="180"/>
      <c r="C258" s="766"/>
      <c r="O258" s="181"/>
      <c r="P258" s="128"/>
      <c r="Q258" s="179"/>
      <c r="R258" s="165" t="s">
        <v>21</v>
      </c>
      <c r="S258" s="179"/>
      <c r="T258" s="165" t="s">
        <v>56</v>
      </c>
      <c r="U258" s="196" t="str">
        <f t="shared" si="77"/>
        <v>-</v>
      </c>
      <c r="V258" s="168" t="str">
        <f t="shared" si="78"/>
        <v>-</v>
      </c>
      <c r="W258" s="168" t="str">
        <f t="shared" si="79"/>
        <v>-</v>
      </c>
      <c r="X258" s="168" t="str">
        <f t="shared" si="80"/>
        <v>-</v>
      </c>
      <c r="Y258" s="168" t="str">
        <f t="shared" si="81"/>
        <v>-</v>
      </c>
      <c r="AD258" s="608" t="str">
        <f t="shared" si="75"/>
        <v>-</v>
      </c>
      <c r="AE258" s="607" t="str">
        <f t="shared" si="76"/>
        <v>-</v>
      </c>
      <c r="AF258" s="196" t="str">
        <f t="shared" si="82"/>
        <v>-</v>
      </c>
      <c r="AG258" s="168" t="str">
        <f t="shared" si="83"/>
        <v>-</v>
      </c>
      <c r="AH258" s="168" t="str">
        <f t="shared" si="84"/>
        <v>-</v>
      </c>
      <c r="AI258" s="168" t="str">
        <f t="shared" si="85"/>
        <v>-</v>
      </c>
      <c r="AJ258" s="168" t="str">
        <f t="shared" si="86"/>
        <v>-</v>
      </c>
      <c r="AM258" s="785"/>
      <c r="AN258" s="785"/>
      <c r="AO258" s="785"/>
      <c r="AP258" s="785"/>
      <c r="AQ258" s="785"/>
      <c r="AR258" s="785"/>
      <c r="AS258" s="785"/>
      <c r="AT258" s="785"/>
      <c r="AV258" s="865"/>
      <c r="AW258" s="865"/>
      <c r="AX258" s="866"/>
      <c r="AY258" s="866"/>
      <c r="AZ258" s="867"/>
      <c r="BB258" s="793">
        <f t="shared" si="71"/>
        <v>0</v>
      </c>
      <c r="BC258" s="791">
        <f t="shared" si="72"/>
        <v>0</v>
      </c>
      <c r="BF258" s="819"/>
      <c r="BH258" s="793">
        <f t="shared" si="73"/>
        <v>0</v>
      </c>
      <c r="BI258" s="807">
        <f t="shared" si="74"/>
        <v>0</v>
      </c>
      <c r="BQ258" s="791"/>
      <c r="BR258" s="791"/>
      <c r="BS258" s="791"/>
      <c r="BT258" s="791"/>
      <c r="CA258" s="809"/>
      <c r="CB258" s="810"/>
      <c r="CC258" s="811"/>
    </row>
    <row r="259" spans="2:81" x14ac:dyDescent="0.25">
      <c r="B259" s="180"/>
      <c r="C259" s="766"/>
      <c r="O259" s="181"/>
      <c r="P259" s="128"/>
      <c r="Q259" s="179"/>
      <c r="R259" s="165" t="s">
        <v>21</v>
      </c>
      <c r="S259" s="179"/>
      <c r="T259" s="165" t="s">
        <v>56</v>
      </c>
      <c r="U259" s="196" t="str">
        <f t="shared" si="77"/>
        <v>-</v>
      </c>
      <c r="V259" s="168" t="str">
        <f t="shared" si="78"/>
        <v>-</v>
      </c>
      <c r="W259" s="168" t="str">
        <f t="shared" si="79"/>
        <v>-</v>
      </c>
      <c r="X259" s="168" t="str">
        <f t="shared" si="80"/>
        <v>-</v>
      </c>
      <c r="Y259" s="168" t="str">
        <f t="shared" si="81"/>
        <v>-</v>
      </c>
      <c r="AD259" s="608" t="str">
        <f t="shared" si="75"/>
        <v>-</v>
      </c>
      <c r="AE259" s="607" t="str">
        <f t="shared" si="76"/>
        <v>-</v>
      </c>
      <c r="AF259" s="196" t="str">
        <f t="shared" si="82"/>
        <v>-</v>
      </c>
      <c r="AG259" s="168" t="str">
        <f t="shared" si="83"/>
        <v>-</v>
      </c>
      <c r="AH259" s="168" t="str">
        <f t="shared" si="84"/>
        <v>-</v>
      </c>
      <c r="AI259" s="168" t="str">
        <f t="shared" si="85"/>
        <v>-</v>
      </c>
      <c r="AJ259" s="168" t="str">
        <f t="shared" si="86"/>
        <v>-</v>
      </c>
      <c r="AM259" s="785"/>
      <c r="AN259" s="785"/>
      <c r="AO259" s="785"/>
      <c r="AP259" s="785"/>
      <c r="AQ259" s="785"/>
      <c r="AR259" s="785"/>
      <c r="AS259" s="785"/>
      <c r="AT259" s="785"/>
      <c r="AV259" s="865"/>
      <c r="AW259" s="865"/>
      <c r="AX259" s="866"/>
      <c r="AY259" s="866"/>
      <c r="AZ259" s="867"/>
      <c r="BB259" s="793">
        <f t="shared" ref="BB259:BB300" si="87">IFERROR((AO259*10)+AP259, "--")</f>
        <v>0</v>
      </c>
      <c r="BC259" s="791">
        <f t="shared" ref="BC259:BC300" si="88">AQ259</f>
        <v>0</v>
      </c>
      <c r="BF259" s="819"/>
      <c r="BH259" s="793">
        <f t="shared" ref="BH259:BH300" si="89">IFERROR((AX259*10)+AY259, "--")</f>
        <v>0</v>
      </c>
      <c r="BI259" s="807">
        <f t="shared" ref="BI259:BI300" si="90">AZ259</f>
        <v>0</v>
      </c>
      <c r="BQ259" s="791"/>
      <c r="BR259" s="791"/>
      <c r="BS259" s="791"/>
      <c r="BT259" s="791"/>
      <c r="CA259" s="809"/>
      <c r="CB259" s="810"/>
      <c r="CC259" s="811"/>
    </row>
    <row r="260" spans="2:81" x14ac:dyDescent="0.25">
      <c r="B260" s="180"/>
      <c r="C260" s="766"/>
      <c r="O260" s="181"/>
      <c r="P260" s="128"/>
      <c r="Q260" s="179"/>
      <c r="R260" s="165" t="s">
        <v>21</v>
      </c>
      <c r="S260" s="179"/>
      <c r="T260" s="165" t="s">
        <v>56</v>
      </c>
      <c r="U260" s="196" t="str">
        <f t="shared" si="77"/>
        <v>-</v>
      </c>
      <c r="V260" s="168" t="str">
        <f t="shared" si="78"/>
        <v>-</v>
      </c>
      <c r="W260" s="168" t="str">
        <f t="shared" si="79"/>
        <v>-</v>
      </c>
      <c r="X260" s="168" t="str">
        <f t="shared" si="80"/>
        <v>-</v>
      </c>
      <c r="Y260" s="168" t="str">
        <f t="shared" si="81"/>
        <v>-</v>
      </c>
      <c r="AD260" s="608" t="str">
        <f t="shared" si="75"/>
        <v>-</v>
      </c>
      <c r="AE260" s="607" t="str">
        <f t="shared" si="76"/>
        <v>-</v>
      </c>
      <c r="AF260" s="196" t="str">
        <f t="shared" si="82"/>
        <v>-</v>
      </c>
      <c r="AG260" s="168" t="str">
        <f t="shared" si="83"/>
        <v>-</v>
      </c>
      <c r="AH260" s="168" t="str">
        <f t="shared" si="84"/>
        <v>-</v>
      </c>
      <c r="AI260" s="168" t="str">
        <f t="shared" si="85"/>
        <v>-</v>
      </c>
      <c r="AJ260" s="168" t="str">
        <f t="shared" si="86"/>
        <v>-</v>
      </c>
      <c r="AM260" s="785"/>
      <c r="AN260" s="785"/>
      <c r="AO260" s="785"/>
      <c r="AP260" s="785"/>
      <c r="AQ260" s="785"/>
      <c r="AR260" s="785"/>
      <c r="AS260" s="785"/>
      <c r="AT260" s="785"/>
      <c r="AV260" s="865"/>
      <c r="AW260" s="865"/>
      <c r="AX260" s="866"/>
      <c r="AY260" s="866"/>
      <c r="AZ260" s="867"/>
      <c r="BB260" s="793">
        <f t="shared" si="87"/>
        <v>0</v>
      </c>
      <c r="BC260" s="791">
        <f t="shared" si="88"/>
        <v>0</v>
      </c>
      <c r="BF260" s="819"/>
      <c r="BH260" s="793">
        <f t="shared" si="89"/>
        <v>0</v>
      </c>
      <c r="BI260" s="807">
        <f t="shared" si="90"/>
        <v>0</v>
      </c>
      <c r="BQ260" s="791"/>
      <c r="BR260" s="791"/>
      <c r="BS260" s="791"/>
      <c r="BT260" s="791"/>
      <c r="CA260" s="809"/>
      <c r="CB260" s="810"/>
      <c r="CC260" s="811"/>
    </row>
    <row r="261" spans="2:81" x14ac:dyDescent="0.25">
      <c r="B261" s="180"/>
      <c r="C261" s="766"/>
      <c r="O261" s="181"/>
      <c r="P261" s="128"/>
      <c r="Q261" s="179"/>
      <c r="R261" s="165" t="s">
        <v>21</v>
      </c>
      <c r="S261" s="179"/>
      <c r="T261" s="165" t="s">
        <v>56</v>
      </c>
      <c r="U261" s="196" t="str">
        <f t="shared" si="77"/>
        <v>-</v>
      </c>
      <c r="V261" s="168" t="str">
        <f t="shared" si="78"/>
        <v>-</v>
      </c>
      <c r="W261" s="168" t="str">
        <f t="shared" si="79"/>
        <v>-</v>
      </c>
      <c r="X261" s="168" t="str">
        <f t="shared" si="80"/>
        <v>-</v>
      </c>
      <c r="Y261" s="168" t="str">
        <f t="shared" si="81"/>
        <v>-</v>
      </c>
      <c r="AD261" s="608" t="str">
        <f t="shared" si="75"/>
        <v>-</v>
      </c>
      <c r="AE261" s="607" t="str">
        <f t="shared" si="76"/>
        <v>-</v>
      </c>
      <c r="AF261" s="196" t="str">
        <f t="shared" si="82"/>
        <v>-</v>
      </c>
      <c r="AG261" s="168" t="str">
        <f t="shared" si="83"/>
        <v>-</v>
      </c>
      <c r="AH261" s="168" t="str">
        <f t="shared" si="84"/>
        <v>-</v>
      </c>
      <c r="AI261" s="168" t="str">
        <f t="shared" si="85"/>
        <v>-</v>
      </c>
      <c r="AJ261" s="168" t="str">
        <f t="shared" si="86"/>
        <v>-</v>
      </c>
      <c r="AM261" s="785"/>
      <c r="AN261" s="785"/>
      <c r="AO261" s="785"/>
      <c r="AP261" s="785"/>
      <c r="AQ261" s="785"/>
      <c r="AR261" s="785"/>
      <c r="AS261" s="785"/>
      <c r="AT261" s="785"/>
      <c r="AV261" s="865"/>
      <c r="AW261" s="865"/>
      <c r="AX261" s="866"/>
      <c r="AY261" s="866"/>
      <c r="AZ261" s="867"/>
      <c r="BB261" s="793">
        <f t="shared" si="87"/>
        <v>0</v>
      </c>
      <c r="BC261" s="791">
        <f t="shared" si="88"/>
        <v>0</v>
      </c>
      <c r="BF261" s="819"/>
      <c r="BH261" s="793">
        <f t="shared" si="89"/>
        <v>0</v>
      </c>
      <c r="BI261" s="807">
        <f t="shared" si="90"/>
        <v>0</v>
      </c>
      <c r="BQ261" s="791"/>
      <c r="BR261" s="791"/>
      <c r="BS261" s="791"/>
      <c r="BT261" s="791"/>
      <c r="CA261" s="809"/>
      <c r="CB261" s="810"/>
      <c r="CC261" s="811"/>
    </row>
    <row r="262" spans="2:81" x14ac:dyDescent="0.25">
      <c r="B262" s="180"/>
      <c r="C262" s="766"/>
      <c r="O262" s="181"/>
      <c r="P262" s="128"/>
      <c r="Q262" s="179"/>
      <c r="R262" s="165" t="s">
        <v>21</v>
      </c>
      <c r="S262" s="179"/>
      <c r="T262" s="165" t="s">
        <v>56</v>
      </c>
      <c r="U262" s="196" t="str">
        <f t="shared" si="77"/>
        <v>-</v>
      </c>
      <c r="V262" s="168" t="str">
        <f t="shared" si="78"/>
        <v>-</v>
      </c>
      <c r="W262" s="168" t="str">
        <f t="shared" si="79"/>
        <v>-</v>
      </c>
      <c r="X262" s="168" t="str">
        <f t="shared" si="80"/>
        <v>-</v>
      </c>
      <c r="Y262" s="168" t="str">
        <f t="shared" si="81"/>
        <v>-</v>
      </c>
      <c r="AD262" s="608" t="str">
        <f t="shared" ref="AD262:AD300" si="91">IF(AM259="", "-", AM259)</f>
        <v>-</v>
      </c>
      <c r="AE262" s="607" t="str">
        <f t="shared" ref="AE262:AE300" si="92">IF(AT259="", "-", AT259)</f>
        <v>-</v>
      </c>
      <c r="AF262" s="196" t="str">
        <f t="shared" si="82"/>
        <v>-</v>
      </c>
      <c r="AG262" s="168" t="str">
        <f t="shared" si="83"/>
        <v>-</v>
      </c>
      <c r="AH262" s="168" t="str">
        <f t="shared" si="84"/>
        <v>-</v>
      </c>
      <c r="AI262" s="168" t="str">
        <f t="shared" si="85"/>
        <v>-</v>
      </c>
      <c r="AJ262" s="168" t="str">
        <f t="shared" si="86"/>
        <v>-</v>
      </c>
      <c r="AM262" s="785"/>
      <c r="AN262" s="785"/>
      <c r="AO262" s="785"/>
      <c r="AP262" s="785"/>
      <c r="AQ262" s="785"/>
      <c r="AR262" s="785"/>
      <c r="AS262" s="785"/>
      <c r="AT262" s="785"/>
      <c r="AV262" s="865"/>
      <c r="AW262" s="865"/>
      <c r="AX262" s="866"/>
      <c r="AY262" s="866"/>
      <c r="AZ262" s="867"/>
      <c r="BB262" s="793">
        <f t="shared" si="87"/>
        <v>0</v>
      </c>
      <c r="BC262" s="791">
        <f t="shared" si="88"/>
        <v>0</v>
      </c>
      <c r="BF262" s="819"/>
      <c r="BH262" s="793">
        <f t="shared" si="89"/>
        <v>0</v>
      </c>
      <c r="BI262" s="807">
        <f t="shared" si="90"/>
        <v>0</v>
      </c>
      <c r="BQ262" s="791"/>
      <c r="BR262" s="791"/>
      <c r="BS262" s="791"/>
      <c r="BT262" s="791"/>
      <c r="CA262" s="809"/>
      <c r="CB262" s="810"/>
      <c r="CC262" s="811"/>
    </row>
    <row r="263" spans="2:81" x14ac:dyDescent="0.25">
      <c r="B263" s="180"/>
      <c r="C263" s="766"/>
      <c r="O263" s="181"/>
      <c r="P263" s="128"/>
      <c r="Q263" s="179"/>
      <c r="R263" s="165" t="s">
        <v>21</v>
      </c>
      <c r="S263" s="179"/>
      <c r="T263" s="165" t="s">
        <v>56</v>
      </c>
      <c r="U263" s="196" t="str">
        <f t="shared" si="77"/>
        <v>-</v>
      </c>
      <c r="V263" s="168" t="str">
        <f t="shared" si="78"/>
        <v>-</v>
      </c>
      <c r="W263" s="168" t="str">
        <f t="shared" si="79"/>
        <v>-</v>
      </c>
      <c r="X263" s="168" t="str">
        <f t="shared" si="80"/>
        <v>-</v>
      </c>
      <c r="Y263" s="168" t="str">
        <f t="shared" si="81"/>
        <v>-</v>
      </c>
      <c r="AD263" s="608" t="str">
        <f t="shared" si="91"/>
        <v>-</v>
      </c>
      <c r="AE263" s="607" t="str">
        <f t="shared" si="92"/>
        <v>-</v>
      </c>
      <c r="AF263" s="196" t="str">
        <f t="shared" si="82"/>
        <v>-</v>
      </c>
      <c r="AG263" s="168" t="str">
        <f t="shared" si="83"/>
        <v>-</v>
      </c>
      <c r="AH263" s="168" t="str">
        <f t="shared" si="84"/>
        <v>-</v>
      </c>
      <c r="AI263" s="168" t="str">
        <f t="shared" si="85"/>
        <v>-</v>
      </c>
      <c r="AJ263" s="168" t="str">
        <f t="shared" si="86"/>
        <v>-</v>
      </c>
      <c r="AM263" s="785"/>
      <c r="AN263" s="785"/>
      <c r="AO263" s="785"/>
      <c r="AP263" s="785"/>
      <c r="AQ263" s="785"/>
      <c r="AR263" s="785"/>
      <c r="AS263" s="785"/>
      <c r="AT263" s="785"/>
      <c r="AV263" s="865"/>
      <c r="AW263" s="865"/>
      <c r="AX263" s="866"/>
      <c r="AY263" s="866"/>
      <c r="AZ263" s="867"/>
      <c r="BB263" s="793">
        <f t="shared" si="87"/>
        <v>0</v>
      </c>
      <c r="BC263" s="791">
        <f t="shared" si="88"/>
        <v>0</v>
      </c>
      <c r="BF263" s="819"/>
      <c r="BH263" s="793">
        <f t="shared" si="89"/>
        <v>0</v>
      </c>
      <c r="BI263" s="807">
        <f t="shared" si="90"/>
        <v>0</v>
      </c>
      <c r="BQ263" s="791"/>
      <c r="BR263" s="791"/>
      <c r="BS263" s="791"/>
      <c r="BT263" s="791"/>
      <c r="CA263" s="809"/>
      <c r="CB263" s="810"/>
      <c r="CC263" s="811"/>
    </row>
    <row r="264" spans="2:81" x14ac:dyDescent="0.25">
      <c r="B264" s="180"/>
      <c r="C264" s="766"/>
      <c r="O264" s="181"/>
      <c r="P264" s="128"/>
      <c r="Q264" s="179"/>
      <c r="R264" s="165" t="s">
        <v>21</v>
      </c>
      <c r="S264" s="179"/>
      <c r="T264" s="165" t="s">
        <v>56</v>
      </c>
      <c r="U264" s="196" t="str">
        <f t="shared" si="77"/>
        <v>-</v>
      </c>
      <c r="V264" s="168" t="str">
        <f t="shared" si="78"/>
        <v>-</v>
      </c>
      <c r="W264" s="168" t="str">
        <f t="shared" si="79"/>
        <v>-</v>
      </c>
      <c r="X264" s="168" t="str">
        <f t="shared" si="80"/>
        <v>-</v>
      </c>
      <c r="Y264" s="168" t="str">
        <f t="shared" si="81"/>
        <v>-</v>
      </c>
      <c r="AD264" s="608" t="str">
        <f t="shared" si="91"/>
        <v>-</v>
      </c>
      <c r="AE264" s="607" t="str">
        <f t="shared" si="92"/>
        <v>-</v>
      </c>
      <c r="AF264" s="196" t="str">
        <f t="shared" si="82"/>
        <v>-</v>
      </c>
      <c r="AG264" s="168" t="str">
        <f t="shared" si="83"/>
        <v>-</v>
      </c>
      <c r="AH264" s="168" t="str">
        <f t="shared" si="84"/>
        <v>-</v>
      </c>
      <c r="AI264" s="168" t="str">
        <f t="shared" si="85"/>
        <v>-</v>
      </c>
      <c r="AJ264" s="168" t="str">
        <f t="shared" si="86"/>
        <v>-</v>
      </c>
      <c r="AM264" s="785"/>
      <c r="AN264" s="785"/>
      <c r="AO264" s="785"/>
      <c r="AP264" s="785"/>
      <c r="AQ264" s="785"/>
      <c r="AR264" s="785"/>
      <c r="AS264" s="785"/>
      <c r="AT264" s="785"/>
      <c r="AV264" s="865"/>
      <c r="AW264" s="865"/>
      <c r="AX264" s="866"/>
      <c r="AY264" s="866"/>
      <c r="AZ264" s="867"/>
      <c r="BB264" s="793">
        <f t="shared" si="87"/>
        <v>0</v>
      </c>
      <c r="BC264" s="791">
        <f t="shared" si="88"/>
        <v>0</v>
      </c>
      <c r="BF264" s="819"/>
      <c r="BH264" s="793">
        <f t="shared" si="89"/>
        <v>0</v>
      </c>
      <c r="BI264" s="807">
        <f t="shared" si="90"/>
        <v>0</v>
      </c>
      <c r="BQ264" s="791"/>
      <c r="BR264" s="791"/>
      <c r="BS264" s="791"/>
      <c r="BT264" s="791"/>
      <c r="CA264" s="809"/>
      <c r="CB264" s="810"/>
      <c r="CC264" s="811"/>
    </row>
    <row r="265" spans="2:81" x14ac:dyDescent="0.25">
      <c r="B265" s="180"/>
      <c r="C265" s="766"/>
      <c r="O265" s="181"/>
      <c r="P265" s="128"/>
      <c r="Q265" s="179"/>
      <c r="R265" s="165" t="s">
        <v>21</v>
      </c>
      <c r="S265" s="179"/>
      <c r="T265" s="165" t="s">
        <v>56</v>
      </c>
      <c r="U265" s="196" t="str">
        <f t="shared" si="77"/>
        <v>-</v>
      </c>
      <c r="V265" s="168" t="str">
        <f t="shared" si="78"/>
        <v>-</v>
      </c>
      <c r="W265" s="168" t="str">
        <f t="shared" si="79"/>
        <v>-</v>
      </c>
      <c r="X265" s="168" t="str">
        <f t="shared" si="80"/>
        <v>-</v>
      </c>
      <c r="Y265" s="168" t="str">
        <f t="shared" si="81"/>
        <v>-</v>
      </c>
      <c r="AD265" s="608" t="str">
        <f t="shared" si="91"/>
        <v>-</v>
      </c>
      <c r="AE265" s="607" t="str">
        <f t="shared" si="92"/>
        <v>-</v>
      </c>
      <c r="AF265" s="196" t="str">
        <f t="shared" si="82"/>
        <v>-</v>
      </c>
      <c r="AG265" s="168" t="str">
        <f t="shared" si="83"/>
        <v>-</v>
      </c>
      <c r="AH265" s="168" t="str">
        <f t="shared" si="84"/>
        <v>-</v>
      </c>
      <c r="AI265" s="168" t="str">
        <f t="shared" si="85"/>
        <v>-</v>
      </c>
      <c r="AJ265" s="168" t="str">
        <f t="shared" si="86"/>
        <v>-</v>
      </c>
      <c r="AM265" s="785"/>
      <c r="AN265" s="785"/>
      <c r="AO265" s="785"/>
      <c r="AP265" s="785"/>
      <c r="AQ265" s="785"/>
      <c r="AR265" s="785"/>
      <c r="AS265" s="785"/>
      <c r="AT265" s="785"/>
      <c r="AV265" s="865"/>
      <c r="AW265" s="865"/>
      <c r="AX265" s="866"/>
      <c r="AY265" s="866"/>
      <c r="AZ265" s="867"/>
      <c r="BB265" s="793">
        <f t="shared" si="87"/>
        <v>0</v>
      </c>
      <c r="BC265" s="791">
        <f t="shared" si="88"/>
        <v>0</v>
      </c>
      <c r="BF265" s="819"/>
      <c r="BH265" s="793">
        <f t="shared" si="89"/>
        <v>0</v>
      </c>
      <c r="BI265" s="807">
        <f t="shared" si="90"/>
        <v>0</v>
      </c>
      <c r="BQ265" s="791"/>
      <c r="BR265" s="791"/>
      <c r="BS265" s="791"/>
      <c r="BT265" s="791"/>
      <c r="CA265" s="809"/>
      <c r="CB265" s="810"/>
      <c r="CC265" s="811"/>
    </row>
    <row r="266" spans="2:81" x14ac:dyDescent="0.25">
      <c r="B266" s="180"/>
      <c r="C266" s="766"/>
      <c r="O266" s="181"/>
      <c r="P266" s="128"/>
      <c r="Q266" s="179"/>
      <c r="R266" s="165" t="s">
        <v>21</v>
      </c>
      <c r="S266" s="179"/>
      <c r="T266" s="165" t="s">
        <v>56</v>
      </c>
      <c r="U266" s="196" t="str">
        <f t="shared" si="77"/>
        <v>-</v>
      </c>
      <c r="V266" s="168" t="str">
        <f t="shared" si="78"/>
        <v>-</v>
      </c>
      <c r="W266" s="168" t="str">
        <f t="shared" si="79"/>
        <v>-</v>
      </c>
      <c r="X266" s="168" t="str">
        <f t="shared" si="80"/>
        <v>-</v>
      </c>
      <c r="Y266" s="168" t="str">
        <f t="shared" si="81"/>
        <v>-</v>
      </c>
      <c r="AD266" s="608" t="str">
        <f t="shared" si="91"/>
        <v>-</v>
      </c>
      <c r="AE266" s="607" t="str">
        <f t="shared" si="92"/>
        <v>-</v>
      </c>
      <c r="AF266" s="196" t="str">
        <f t="shared" si="82"/>
        <v>-</v>
      </c>
      <c r="AG266" s="168" t="str">
        <f t="shared" si="83"/>
        <v>-</v>
      </c>
      <c r="AH266" s="168" t="str">
        <f t="shared" si="84"/>
        <v>-</v>
      </c>
      <c r="AI266" s="168" t="str">
        <f t="shared" si="85"/>
        <v>-</v>
      </c>
      <c r="AJ266" s="168" t="str">
        <f t="shared" si="86"/>
        <v>-</v>
      </c>
      <c r="AM266" s="785"/>
      <c r="AN266" s="785"/>
      <c r="AO266" s="785"/>
      <c r="AP266" s="785"/>
      <c r="AQ266" s="785"/>
      <c r="AR266" s="785"/>
      <c r="AS266" s="785"/>
      <c r="AT266" s="785"/>
      <c r="AV266" s="865"/>
      <c r="AW266" s="865"/>
      <c r="AX266" s="866"/>
      <c r="AY266" s="866"/>
      <c r="AZ266" s="867"/>
      <c r="BB266" s="793">
        <f t="shared" si="87"/>
        <v>0</v>
      </c>
      <c r="BC266" s="791">
        <f t="shared" si="88"/>
        <v>0</v>
      </c>
      <c r="BF266" s="819"/>
      <c r="BH266" s="793">
        <f t="shared" si="89"/>
        <v>0</v>
      </c>
      <c r="BI266" s="807">
        <f t="shared" si="90"/>
        <v>0</v>
      </c>
      <c r="BQ266" s="791"/>
      <c r="BR266" s="791"/>
      <c r="BS266" s="791"/>
      <c r="BT266" s="791"/>
      <c r="CA266" s="809"/>
      <c r="CB266" s="810"/>
      <c r="CC266" s="811"/>
    </row>
    <row r="267" spans="2:81" x14ac:dyDescent="0.25">
      <c r="B267" s="180"/>
      <c r="C267" s="766"/>
      <c r="O267" s="181"/>
      <c r="P267" s="128"/>
      <c r="Q267" s="179"/>
      <c r="R267" s="165" t="s">
        <v>21</v>
      </c>
      <c r="S267" s="179"/>
      <c r="T267" s="165" t="s">
        <v>56</v>
      </c>
      <c r="U267" s="196" t="str">
        <f t="shared" si="77"/>
        <v>-</v>
      </c>
      <c r="V267" s="168" t="str">
        <f t="shared" si="78"/>
        <v>-</v>
      </c>
      <c r="W267" s="168" t="str">
        <f t="shared" si="79"/>
        <v>-</v>
      </c>
      <c r="X267" s="168" t="str">
        <f t="shared" si="80"/>
        <v>-</v>
      </c>
      <c r="Y267" s="168" t="str">
        <f t="shared" si="81"/>
        <v>-</v>
      </c>
      <c r="AD267" s="608" t="str">
        <f t="shared" si="91"/>
        <v>-</v>
      </c>
      <c r="AE267" s="607" t="str">
        <f t="shared" si="92"/>
        <v>-</v>
      </c>
      <c r="AF267" s="196" t="str">
        <f t="shared" si="82"/>
        <v>-</v>
      </c>
      <c r="AG267" s="168" t="str">
        <f t="shared" si="83"/>
        <v>-</v>
      </c>
      <c r="AH267" s="168" t="str">
        <f t="shared" si="84"/>
        <v>-</v>
      </c>
      <c r="AI267" s="168" t="str">
        <f t="shared" si="85"/>
        <v>-</v>
      </c>
      <c r="AJ267" s="168" t="str">
        <f t="shared" si="86"/>
        <v>-</v>
      </c>
      <c r="AM267" s="785"/>
      <c r="AN267" s="785"/>
      <c r="AO267" s="785"/>
      <c r="AP267" s="785"/>
      <c r="AQ267" s="785"/>
      <c r="AR267" s="785"/>
      <c r="AS267" s="785"/>
      <c r="AT267" s="785"/>
      <c r="AV267" s="865"/>
      <c r="AW267" s="865"/>
      <c r="AX267" s="866"/>
      <c r="AY267" s="866"/>
      <c r="AZ267" s="867"/>
      <c r="BB267" s="793">
        <f t="shared" si="87"/>
        <v>0</v>
      </c>
      <c r="BC267" s="791">
        <f t="shared" si="88"/>
        <v>0</v>
      </c>
      <c r="BF267" s="819"/>
      <c r="BH267" s="793">
        <f t="shared" si="89"/>
        <v>0</v>
      </c>
      <c r="BI267" s="807">
        <f t="shared" si="90"/>
        <v>0</v>
      </c>
      <c r="BQ267" s="791"/>
      <c r="BR267" s="791"/>
      <c r="BS267" s="791"/>
      <c r="BT267" s="791"/>
      <c r="CA267" s="809"/>
      <c r="CB267" s="810"/>
      <c r="CC267" s="811"/>
    </row>
    <row r="268" spans="2:81" x14ac:dyDescent="0.25">
      <c r="B268" s="180"/>
      <c r="C268" s="766"/>
      <c r="O268" s="181"/>
      <c r="P268" s="128"/>
      <c r="Q268" s="179"/>
      <c r="R268" s="165" t="s">
        <v>21</v>
      </c>
      <c r="S268" s="179"/>
      <c r="T268" s="165" t="s">
        <v>56</v>
      </c>
      <c r="U268" s="196" t="str">
        <f t="shared" si="77"/>
        <v>-</v>
      </c>
      <c r="V268" s="168" t="str">
        <f t="shared" si="78"/>
        <v>-</v>
      </c>
      <c r="W268" s="168" t="str">
        <f t="shared" si="79"/>
        <v>-</v>
      </c>
      <c r="X268" s="168" t="str">
        <f t="shared" si="80"/>
        <v>-</v>
      </c>
      <c r="Y268" s="168" t="str">
        <f t="shared" si="81"/>
        <v>-</v>
      </c>
      <c r="AD268" s="608" t="str">
        <f t="shared" si="91"/>
        <v>-</v>
      </c>
      <c r="AE268" s="607" t="str">
        <f t="shared" si="92"/>
        <v>-</v>
      </c>
      <c r="AF268" s="196" t="str">
        <f t="shared" si="82"/>
        <v>-</v>
      </c>
      <c r="AG268" s="168" t="str">
        <f t="shared" si="83"/>
        <v>-</v>
      </c>
      <c r="AH268" s="168" t="str">
        <f t="shared" si="84"/>
        <v>-</v>
      </c>
      <c r="AI268" s="168" t="str">
        <f t="shared" si="85"/>
        <v>-</v>
      </c>
      <c r="AJ268" s="168" t="str">
        <f t="shared" si="86"/>
        <v>-</v>
      </c>
      <c r="AM268" s="785"/>
      <c r="AN268" s="785"/>
      <c r="AO268" s="785"/>
      <c r="AP268" s="785"/>
      <c r="AQ268" s="785"/>
      <c r="AR268" s="785"/>
      <c r="AS268" s="785"/>
      <c r="AT268" s="785"/>
      <c r="AV268" s="865"/>
      <c r="AW268" s="865"/>
      <c r="AX268" s="866"/>
      <c r="AY268" s="866"/>
      <c r="AZ268" s="867"/>
      <c r="BB268" s="793">
        <f t="shared" si="87"/>
        <v>0</v>
      </c>
      <c r="BC268" s="791">
        <f t="shared" si="88"/>
        <v>0</v>
      </c>
      <c r="BF268" s="819"/>
      <c r="BH268" s="793">
        <f t="shared" si="89"/>
        <v>0</v>
      </c>
      <c r="BI268" s="807">
        <f t="shared" si="90"/>
        <v>0</v>
      </c>
      <c r="BQ268" s="791"/>
      <c r="BR268" s="791"/>
      <c r="BS268" s="791"/>
      <c r="BT268" s="791"/>
      <c r="CA268" s="809"/>
      <c r="CB268" s="810"/>
      <c r="CC268" s="811"/>
    </row>
    <row r="269" spans="2:81" x14ac:dyDescent="0.25">
      <c r="B269" s="180"/>
      <c r="C269" s="766"/>
      <c r="O269" s="181"/>
      <c r="P269" s="128"/>
      <c r="Q269" s="179"/>
      <c r="R269" s="165" t="s">
        <v>21</v>
      </c>
      <c r="S269" s="179"/>
      <c r="T269" s="165" t="s">
        <v>56</v>
      </c>
      <c r="U269" s="196" t="str">
        <f t="shared" si="77"/>
        <v>-</v>
      </c>
      <c r="V269" s="168" t="str">
        <f t="shared" si="78"/>
        <v>-</v>
      </c>
      <c r="W269" s="168" t="str">
        <f t="shared" si="79"/>
        <v>-</v>
      </c>
      <c r="X269" s="168" t="str">
        <f t="shared" si="80"/>
        <v>-</v>
      </c>
      <c r="Y269" s="168" t="str">
        <f t="shared" si="81"/>
        <v>-</v>
      </c>
      <c r="AD269" s="608" t="str">
        <f t="shared" si="91"/>
        <v>-</v>
      </c>
      <c r="AE269" s="607" t="str">
        <f t="shared" si="92"/>
        <v>-</v>
      </c>
      <c r="AF269" s="196" t="str">
        <f t="shared" si="82"/>
        <v>-</v>
      </c>
      <c r="AG269" s="168" t="str">
        <f t="shared" si="83"/>
        <v>-</v>
      </c>
      <c r="AH269" s="168" t="str">
        <f t="shared" si="84"/>
        <v>-</v>
      </c>
      <c r="AI269" s="168" t="str">
        <f t="shared" si="85"/>
        <v>-</v>
      </c>
      <c r="AJ269" s="168" t="str">
        <f t="shared" si="86"/>
        <v>-</v>
      </c>
      <c r="AM269" s="785"/>
      <c r="AN269" s="785"/>
      <c r="AO269" s="785"/>
      <c r="AP269" s="785"/>
      <c r="AQ269" s="785"/>
      <c r="AR269" s="785"/>
      <c r="AS269" s="785"/>
      <c r="AT269" s="785"/>
      <c r="AV269" s="865"/>
      <c r="AW269" s="865"/>
      <c r="AX269" s="866"/>
      <c r="AY269" s="866"/>
      <c r="AZ269" s="867"/>
      <c r="BB269" s="793">
        <f t="shared" si="87"/>
        <v>0</v>
      </c>
      <c r="BC269" s="791">
        <f t="shared" si="88"/>
        <v>0</v>
      </c>
      <c r="BF269" s="819"/>
      <c r="BH269" s="793">
        <f t="shared" si="89"/>
        <v>0</v>
      </c>
      <c r="BI269" s="807">
        <f t="shared" si="90"/>
        <v>0</v>
      </c>
      <c r="BQ269" s="791"/>
      <c r="BR269" s="791"/>
      <c r="BS269" s="791"/>
      <c r="BT269" s="791"/>
      <c r="CA269" s="809"/>
      <c r="CB269" s="810"/>
      <c r="CC269" s="811"/>
    </row>
    <row r="270" spans="2:81" x14ac:dyDescent="0.25">
      <c r="B270" s="180"/>
      <c r="C270" s="766"/>
      <c r="O270" s="181"/>
      <c r="P270" s="128"/>
      <c r="Q270" s="179"/>
      <c r="R270" s="165" t="s">
        <v>21</v>
      </c>
      <c r="S270" s="179"/>
      <c r="T270" s="165" t="s">
        <v>56</v>
      </c>
      <c r="U270" s="196" t="str">
        <f t="shared" si="77"/>
        <v>-</v>
      </c>
      <c r="V270" s="168" t="str">
        <f t="shared" si="78"/>
        <v>-</v>
      </c>
      <c r="W270" s="168" t="str">
        <f t="shared" si="79"/>
        <v>-</v>
      </c>
      <c r="X270" s="168" t="str">
        <f t="shared" si="80"/>
        <v>-</v>
      </c>
      <c r="Y270" s="168" t="str">
        <f t="shared" si="81"/>
        <v>-</v>
      </c>
      <c r="AD270" s="608" t="str">
        <f t="shared" si="91"/>
        <v>-</v>
      </c>
      <c r="AE270" s="607" t="str">
        <f t="shared" si="92"/>
        <v>-</v>
      </c>
      <c r="AF270" s="196" t="str">
        <f t="shared" si="82"/>
        <v>-</v>
      </c>
      <c r="AG270" s="168" t="str">
        <f t="shared" si="83"/>
        <v>-</v>
      </c>
      <c r="AH270" s="168" t="str">
        <f t="shared" si="84"/>
        <v>-</v>
      </c>
      <c r="AI270" s="168" t="str">
        <f t="shared" si="85"/>
        <v>-</v>
      </c>
      <c r="AJ270" s="168" t="str">
        <f t="shared" si="86"/>
        <v>-</v>
      </c>
      <c r="AM270" s="785"/>
      <c r="AN270" s="785"/>
      <c r="AO270" s="785"/>
      <c r="AP270" s="785"/>
      <c r="AQ270" s="785"/>
      <c r="AR270" s="785"/>
      <c r="AS270" s="785"/>
      <c r="AT270" s="785"/>
      <c r="AV270" s="865"/>
      <c r="AW270" s="865"/>
      <c r="AX270" s="866"/>
      <c r="AY270" s="866"/>
      <c r="AZ270" s="867"/>
      <c r="BB270" s="793">
        <f t="shared" si="87"/>
        <v>0</v>
      </c>
      <c r="BC270" s="791">
        <f t="shared" si="88"/>
        <v>0</v>
      </c>
      <c r="BF270" s="819"/>
      <c r="BH270" s="793">
        <f t="shared" si="89"/>
        <v>0</v>
      </c>
      <c r="BI270" s="807">
        <f t="shared" si="90"/>
        <v>0</v>
      </c>
      <c r="BQ270" s="791"/>
      <c r="BR270" s="791"/>
      <c r="BS270" s="791"/>
      <c r="BT270" s="791"/>
      <c r="CA270" s="809"/>
      <c r="CB270" s="810"/>
      <c r="CC270" s="811"/>
    </row>
    <row r="271" spans="2:81" x14ac:dyDescent="0.25">
      <c r="B271" s="180"/>
      <c r="C271" s="766"/>
      <c r="O271" s="181"/>
      <c r="P271" s="128"/>
      <c r="Q271" s="179"/>
      <c r="R271" s="165" t="s">
        <v>21</v>
      </c>
      <c r="S271" s="179"/>
      <c r="T271" s="165" t="s">
        <v>56</v>
      </c>
      <c r="U271" s="196" t="str">
        <f t="shared" si="77"/>
        <v>-</v>
      </c>
      <c r="V271" s="168" t="str">
        <f t="shared" si="78"/>
        <v>-</v>
      </c>
      <c r="W271" s="168" t="str">
        <f t="shared" si="79"/>
        <v>-</v>
      </c>
      <c r="X271" s="168" t="str">
        <f t="shared" si="80"/>
        <v>-</v>
      </c>
      <c r="Y271" s="168" t="str">
        <f t="shared" si="81"/>
        <v>-</v>
      </c>
      <c r="AD271" s="608" t="str">
        <f t="shared" si="91"/>
        <v>-</v>
      </c>
      <c r="AE271" s="607" t="str">
        <f t="shared" si="92"/>
        <v>-</v>
      </c>
      <c r="AF271" s="196" t="str">
        <f t="shared" si="82"/>
        <v>-</v>
      </c>
      <c r="AG271" s="168" t="str">
        <f t="shared" si="83"/>
        <v>-</v>
      </c>
      <c r="AH271" s="168" t="str">
        <f t="shared" si="84"/>
        <v>-</v>
      </c>
      <c r="AI271" s="168" t="str">
        <f t="shared" si="85"/>
        <v>-</v>
      </c>
      <c r="AJ271" s="168" t="str">
        <f t="shared" si="86"/>
        <v>-</v>
      </c>
      <c r="AM271" s="785"/>
      <c r="AN271" s="785"/>
      <c r="AO271" s="785"/>
      <c r="AP271" s="785"/>
      <c r="AQ271" s="785"/>
      <c r="AR271" s="785"/>
      <c r="AS271" s="785"/>
      <c r="AT271" s="785"/>
      <c r="AV271" s="865"/>
      <c r="AW271" s="865"/>
      <c r="AX271" s="866"/>
      <c r="AY271" s="866"/>
      <c r="AZ271" s="867"/>
      <c r="BB271" s="793">
        <f t="shared" si="87"/>
        <v>0</v>
      </c>
      <c r="BC271" s="791">
        <f t="shared" si="88"/>
        <v>0</v>
      </c>
      <c r="BF271" s="819"/>
      <c r="BH271" s="793">
        <f t="shared" si="89"/>
        <v>0</v>
      </c>
      <c r="BI271" s="807">
        <f t="shared" si="90"/>
        <v>0</v>
      </c>
      <c r="BQ271" s="791"/>
      <c r="BR271" s="791"/>
      <c r="BS271" s="791"/>
      <c r="BT271" s="791"/>
      <c r="CA271" s="809"/>
      <c r="CB271" s="810"/>
      <c r="CC271" s="811"/>
    </row>
    <row r="272" spans="2:81" x14ac:dyDescent="0.25">
      <c r="B272" s="180"/>
      <c r="C272" s="766"/>
      <c r="O272" s="181"/>
      <c r="P272" s="128"/>
      <c r="Q272" s="179"/>
      <c r="R272" s="165" t="s">
        <v>21</v>
      </c>
      <c r="S272" s="179"/>
      <c r="T272" s="165" t="s">
        <v>56</v>
      </c>
      <c r="U272" s="196" t="str">
        <f t="shared" si="77"/>
        <v>-</v>
      </c>
      <c r="V272" s="168" t="str">
        <f t="shared" si="78"/>
        <v>-</v>
      </c>
      <c r="W272" s="168" t="str">
        <f t="shared" si="79"/>
        <v>-</v>
      </c>
      <c r="X272" s="168" t="str">
        <f t="shared" si="80"/>
        <v>-</v>
      </c>
      <c r="Y272" s="168" t="str">
        <f t="shared" si="81"/>
        <v>-</v>
      </c>
      <c r="AD272" s="608" t="str">
        <f t="shared" si="91"/>
        <v>-</v>
      </c>
      <c r="AE272" s="607" t="str">
        <f t="shared" si="92"/>
        <v>-</v>
      </c>
      <c r="AF272" s="196" t="str">
        <f t="shared" si="82"/>
        <v>-</v>
      </c>
      <c r="AG272" s="168" t="str">
        <f t="shared" si="83"/>
        <v>-</v>
      </c>
      <c r="AH272" s="168" t="str">
        <f t="shared" si="84"/>
        <v>-</v>
      </c>
      <c r="AI272" s="168" t="str">
        <f t="shared" si="85"/>
        <v>-</v>
      </c>
      <c r="AJ272" s="168" t="str">
        <f t="shared" si="86"/>
        <v>-</v>
      </c>
      <c r="AM272" s="785"/>
      <c r="AN272" s="785"/>
      <c r="AO272" s="785"/>
      <c r="AP272" s="785"/>
      <c r="AQ272" s="785"/>
      <c r="AR272" s="785"/>
      <c r="AS272" s="785"/>
      <c r="AT272" s="785"/>
      <c r="AV272" s="865"/>
      <c r="AW272" s="865"/>
      <c r="AX272" s="866"/>
      <c r="AY272" s="866"/>
      <c r="AZ272" s="867"/>
      <c r="BB272" s="793">
        <f t="shared" si="87"/>
        <v>0</v>
      </c>
      <c r="BC272" s="791">
        <f t="shared" si="88"/>
        <v>0</v>
      </c>
      <c r="BF272" s="819"/>
      <c r="BH272" s="793">
        <f t="shared" si="89"/>
        <v>0</v>
      </c>
      <c r="BI272" s="807">
        <f t="shared" si="90"/>
        <v>0</v>
      </c>
      <c r="BQ272" s="791"/>
      <c r="BR272" s="791"/>
      <c r="BS272" s="791"/>
      <c r="BT272" s="791"/>
      <c r="CA272" s="809"/>
      <c r="CB272" s="810"/>
      <c r="CC272" s="811"/>
    </row>
    <row r="273" spans="2:81" x14ac:dyDescent="0.25">
      <c r="B273" s="180"/>
      <c r="C273" s="766"/>
      <c r="O273" s="181"/>
      <c r="P273" s="128"/>
      <c r="Q273" s="179"/>
      <c r="R273" s="165" t="s">
        <v>21</v>
      </c>
      <c r="S273" s="179"/>
      <c r="T273" s="165" t="s">
        <v>56</v>
      </c>
      <c r="U273" s="196" t="str">
        <f t="shared" si="77"/>
        <v>-</v>
      </c>
      <c r="V273" s="168" t="str">
        <f t="shared" si="78"/>
        <v>-</v>
      </c>
      <c r="W273" s="168" t="str">
        <f t="shared" si="79"/>
        <v>-</v>
      </c>
      <c r="X273" s="168" t="str">
        <f t="shared" si="80"/>
        <v>-</v>
      </c>
      <c r="Y273" s="168" t="str">
        <f t="shared" si="81"/>
        <v>-</v>
      </c>
      <c r="AD273" s="608" t="str">
        <f t="shared" si="91"/>
        <v>-</v>
      </c>
      <c r="AE273" s="607" t="str">
        <f t="shared" si="92"/>
        <v>-</v>
      </c>
      <c r="AF273" s="196" t="str">
        <f t="shared" si="82"/>
        <v>-</v>
      </c>
      <c r="AG273" s="168" t="str">
        <f t="shared" si="83"/>
        <v>-</v>
      </c>
      <c r="AH273" s="168" t="str">
        <f t="shared" si="84"/>
        <v>-</v>
      </c>
      <c r="AI273" s="168" t="str">
        <f t="shared" si="85"/>
        <v>-</v>
      </c>
      <c r="AJ273" s="168" t="str">
        <f t="shared" si="86"/>
        <v>-</v>
      </c>
      <c r="AM273" s="785"/>
      <c r="AN273" s="785"/>
      <c r="AO273" s="785"/>
      <c r="AP273" s="785"/>
      <c r="AQ273" s="785"/>
      <c r="AR273" s="785"/>
      <c r="AS273" s="785"/>
      <c r="AT273" s="785"/>
      <c r="AV273" s="865"/>
      <c r="AW273" s="865"/>
      <c r="AX273" s="866"/>
      <c r="AY273" s="866"/>
      <c r="AZ273" s="867"/>
      <c r="BB273" s="793">
        <f t="shared" si="87"/>
        <v>0</v>
      </c>
      <c r="BC273" s="791">
        <f t="shared" si="88"/>
        <v>0</v>
      </c>
      <c r="BF273" s="819"/>
      <c r="BH273" s="793">
        <f t="shared" si="89"/>
        <v>0</v>
      </c>
      <c r="BI273" s="807">
        <f t="shared" si="90"/>
        <v>0</v>
      </c>
      <c r="BQ273" s="791"/>
      <c r="BR273" s="791"/>
      <c r="BS273" s="791"/>
      <c r="BT273" s="791"/>
      <c r="CA273" s="809"/>
      <c r="CB273" s="810"/>
      <c r="CC273" s="811"/>
    </row>
    <row r="274" spans="2:81" x14ac:dyDescent="0.25">
      <c r="B274" s="180"/>
      <c r="C274" s="766"/>
      <c r="O274" s="181"/>
      <c r="P274" s="128"/>
      <c r="Q274" s="179"/>
      <c r="R274" s="165" t="s">
        <v>21</v>
      </c>
      <c r="S274" s="179"/>
      <c r="T274" s="165" t="s">
        <v>56</v>
      </c>
      <c r="U274" s="196" t="str">
        <f t="shared" si="77"/>
        <v>-</v>
      </c>
      <c r="V274" s="168" t="str">
        <f t="shared" si="78"/>
        <v>-</v>
      </c>
      <c r="W274" s="168" t="str">
        <f t="shared" si="79"/>
        <v>-</v>
      </c>
      <c r="X274" s="168" t="str">
        <f t="shared" si="80"/>
        <v>-</v>
      </c>
      <c r="Y274" s="168" t="str">
        <f t="shared" si="81"/>
        <v>-</v>
      </c>
      <c r="AD274" s="608" t="str">
        <f t="shared" si="91"/>
        <v>-</v>
      </c>
      <c r="AE274" s="607" t="str">
        <f t="shared" si="92"/>
        <v>-</v>
      </c>
      <c r="AF274" s="196" t="str">
        <f t="shared" si="82"/>
        <v>-</v>
      </c>
      <c r="AG274" s="168" t="str">
        <f t="shared" si="83"/>
        <v>-</v>
      </c>
      <c r="AH274" s="168" t="str">
        <f t="shared" si="84"/>
        <v>-</v>
      </c>
      <c r="AI274" s="168" t="str">
        <f t="shared" si="85"/>
        <v>-</v>
      </c>
      <c r="AJ274" s="168" t="str">
        <f t="shared" si="86"/>
        <v>-</v>
      </c>
      <c r="AM274" s="785"/>
      <c r="AN274" s="785"/>
      <c r="AO274" s="785"/>
      <c r="AP274" s="785"/>
      <c r="AQ274" s="785"/>
      <c r="AR274" s="785"/>
      <c r="AS274" s="785"/>
      <c r="AT274" s="785"/>
      <c r="AV274" s="865"/>
      <c r="AW274" s="865"/>
      <c r="AX274" s="866"/>
      <c r="AY274" s="866"/>
      <c r="AZ274" s="867"/>
      <c r="BB274" s="793">
        <f t="shared" si="87"/>
        <v>0</v>
      </c>
      <c r="BC274" s="791">
        <f t="shared" si="88"/>
        <v>0</v>
      </c>
      <c r="BF274" s="819"/>
      <c r="BH274" s="793">
        <f t="shared" si="89"/>
        <v>0</v>
      </c>
      <c r="BI274" s="807">
        <f t="shared" si="90"/>
        <v>0</v>
      </c>
      <c r="BQ274" s="791"/>
      <c r="BR274" s="791"/>
      <c r="BS274" s="791"/>
      <c r="BT274" s="791"/>
      <c r="CA274" s="809"/>
      <c r="CB274" s="810"/>
      <c r="CC274" s="811"/>
    </row>
    <row r="275" spans="2:81" x14ac:dyDescent="0.25">
      <c r="B275" s="180"/>
      <c r="C275" s="766"/>
      <c r="O275" s="181"/>
      <c r="P275" s="128"/>
      <c r="Q275" s="179"/>
      <c r="R275" s="165" t="s">
        <v>21</v>
      </c>
      <c r="S275" s="179"/>
      <c r="T275" s="165" t="s">
        <v>56</v>
      </c>
      <c r="U275" s="196" t="str">
        <f t="shared" si="77"/>
        <v>-</v>
      </c>
      <c r="V275" s="168" t="str">
        <f t="shared" si="78"/>
        <v>-</v>
      </c>
      <c r="W275" s="168" t="str">
        <f t="shared" si="79"/>
        <v>-</v>
      </c>
      <c r="X275" s="168" t="str">
        <f t="shared" si="80"/>
        <v>-</v>
      </c>
      <c r="Y275" s="168" t="str">
        <f t="shared" si="81"/>
        <v>-</v>
      </c>
      <c r="AD275" s="608" t="str">
        <f t="shared" si="91"/>
        <v>-</v>
      </c>
      <c r="AE275" s="607" t="str">
        <f t="shared" si="92"/>
        <v>-</v>
      </c>
      <c r="AF275" s="196" t="str">
        <f t="shared" si="82"/>
        <v>-</v>
      </c>
      <c r="AG275" s="168" t="str">
        <f t="shared" si="83"/>
        <v>-</v>
      </c>
      <c r="AH275" s="168" t="str">
        <f t="shared" si="84"/>
        <v>-</v>
      </c>
      <c r="AI275" s="168" t="str">
        <f t="shared" si="85"/>
        <v>-</v>
      </c>
      <c r="AJ275" s="168" t="str">
        <f t="shared" si="86"/>
        <v>-</v>
      </c>
      <c r="AM275" s="785"/>
      <c r="AN275" s="785"/>
      <c r="AO275" s="785"/>
      <c r="AP275" s="785"/>
      <c r="AQ275" s="785"/>
      <c r="AR275" s="785"/>
      <c r="AS275" s="785"/>
      <c r="AT275" s="785"/>
      <c r="AV275" s="865"/>
      <c r="AW275" s="865"/>
      <c r="AX275" s="866"/>
      <c r="AY275" s="866"/>
      <c r="AZ275" s="867"/>
      <c r="BB275" s="793">
        <f t="shared" si="87"/>
        <v>0</v>
      </c>
      <c r="BC275" s="791">
        <f t="shared" si="88"/>
        <v>0</v>
      </c>
      <c r="BF275" s="819"/>
      <c r="BH275" s="793">
        <f t="shared" si="89"/>
        <v>0</v>
      </c>
      <c r="BI275" s="807">
        <f t="shared" si="90"/>
        <v>0</v>
      </c>
      <c r="BQ275" s="791"/>
      <c r="BR275" s="791"/>
      <c r="BS275" s="791"/>
      <c r="BT275" s="791"/>
      <c r="CA275" s="809"/>
      <c r="CB275" s="810"/>
      <c r="CC275" s="811"/>
    </row>
    <row r="276" spans="2:81" x14ac:dyDescent="0.25">
      <c r="B276" s="180"/>
      <c r="C276" s="766"/>
      <c r="O276" s="181"/>
      <c r="P276" s="128"/>
      <c r="Q276" s="179"/>
      <c r="R276" s="165" t="s">
        <v>21</v>
      </c>
      <c r="S276" s="179"/>
      <c r="T276" s="165" t="s">
        <v>56</v>
      </c>
      <c r="U276" s="196" t="str">
        <f t="shared" si="77"/>
        <v>-</v>
      </c>
      <c r="V276" s="168" t="str">
        <f t="shared" si="78"/>
        <v>-</v>
      </c>
      <c r="W276" s="168" t="str">
        <f t="shared" si="79"/>
        <v>-</v>
      </c>
      <c r="X276" s="168" t="str">
        <f t="shared" si="80"/>
        <v>-</v>
      </c>
      <c r="Y276" s="168" t="str">
        <f t="shared" si="81"/>
        <v>-</v>
      </c>
      <c r="AD276" s="608" t="str">
        <f t="shared" si="91"/>
        <v>-</v>
      </c>
      <c r="AE276" s="607" t="str">
        <f t="shared" si="92"/>
        <v>-</v>
      </c>
      <c r="AF276" s="196" t="str">
        <f t="shared" si="82"/>
        <v>-</v>
      </c>
      <c r="AG276" s="168" t="str">
        <f t="shared" si="83"/>
        <v>-</v>
      </c>
      <c r="AH276" s="168" t="str">
        <f t="shared" si="84"/>
        <v>-</v>
      </c>
      <c r="AI276" s="168" t="str">
        <f t="shared" si="85"/>
        <v>-</v>
      </c>
      <c r="AJ276" s="168" t="str">
        <f t="shared" si="86"/>
        <v>-</v>
      </c>
      <c r="AM276" s="785"/>
      <c r="AN276" s="785"/>
      <c r="AO276" s="785"/>
      <c r="AP276" s="785"/>
      <c r="AQ276" s="785"/>
      <c r="AR276" s="785"/>
      <c r="AS276" s="785"/>
      <c r="AT276" s="785"/>
      <c r="AV276" s="865"/>
      <c r="AW276" s="865"/>
      <c r="AX276" s="866"/>
      <c r="AY276" s="866"/>
      <c r="AZ276" s="867"/>
      <c r="BB276" s="793">
        <f t="shared" si="87"/>
        <v>0</v>
      </c>
      <c r="BC276" s="791">
        <f t="shared" si="88"/>
        <v>0</v>
      </c>
      <c r="BF276" s="819"/>
      <c r="BH276" s="793">
        <f t="shared" si="89"/>
        <v>0</v>
      </c>
      <c r="BI276" s="807">
        <f t="shared" si="90"/>
        <v>0</v>
      </c>
      <c r="BQ276" s="791"/>
      <c r="BR276" s="791"/>
      <c r="BS276" s="791"/>
      <c r="BT276" s="791"/>
      <c r="CA276" s="809"/>
      <c r="CB276" s="810"/>
      <c r="CC276" s="811"/>
    </row>
    <row r="277" spans="2:81" x14ac:dyDescent="0.25">
      <c r="B277" s="180"/>
      <c r="C277" s="766"/>
      <c r="O277" s="181"/>
      <c r="P277" s="128"/>
      <c r="Q277" s="179"/>
      <c r="R277" s="165" t="s">
        <v>21</v>
      </c>
      <c r="S277" s="179"/>
      <c r="T277" s="165" t="s">
        <v>56</v>
      </c>
      <c r="U277" s="196" t="str">
        <f t="shared" si="77"/>
        <v>-</v>
      </c>
      <c r="V277" s="168" t="str">
        <f t="shared" si="78"/>
        <v>-</v>
      </c>
      <c r="W277" s="168" t="str">
        <f t="shared" si="79"/>
        <v>-</v>
      </c>
      <c r="X277" s="168" t="str">
        <f t="shared" si="80"/>
        <v>-</v>
      </c>
      <c r="Y277" s="168" t="str">
        <f t="shared" si="81"/>
        <v>-</v>
      </c>
      <c r="AD277" s="608" t="str">
        <f t="shared" si="91"/>
        <v>-</v>
      </c>
      <c r="AE277" s="607" t="str">
        <f t="shared" si="92"/>
        <v>-</v>
      </c>
      <c r="AF277" s="196" t="str">
        <f t="shared" si="82"/>
        <v>-</v>
      </c>
      <c r="AG277" s="168" t="str">
        <f t="shared" si="83"/>
        <v>-</v>
      </c>
      <c r="AH277" s="168" t="str">
        <f t="shared" si="84"/>
        <v>-</v>
      </c>
      <c r="AI277" s="168" t="str">
        <f t="shared" si="85"/>
        <v>-</v>
      </c>
      <c r="AJ277" s="168" t="str">
        <f t="shared" si="86"/>
        <v>-</v>
      </c>
      <c r="AM277" s="785"/>
      <c r="AN277" s="785"/>
      <c r="AO277" s="785"/>
      <c r="AP277" s="785"/>
      <c r="AQ277" s="785"/>
      <c r="AR277" s="785"/>
      <c r="AS277" s="785"/>
      <c r="AT277" s="785"/>
      <c r="AV277" s="865"/>
      <c r="AW277" s="865"/>
      <c r="AX277" s="866"/>
      <c r="AY277" s="866"/>
      <c r="AZ277" s="867"/>
      <c r="BB277" s="793">
        <f t="shared" si="87"/>
        <v>0</v>
      </c>
      <c r="BC277" s="791">
        <f t="shared" si="88"/>
        <v>0</v>
      </c>
      <c r="BF277" s="819"/>
      <c r="BH277" s="793">
        <f t="shared" si="89"/>
        <v>0</v>
      </c>
      <c r="BI277" s="807">
        <f t="shared" si="90"/>
        <v>0</v>
      </c>
      <c r="BQ277" s="791"/>
      <c r="BR277" s="791"/>
      <c r="BS277" s="791"/>
      <c r="BT277" s="791"/>
      <c r="CA277" s="809"/>
      <c r="CB277" s="810"/>
      <c r="CC277" s="811"/>
    </row>
    <row r="278" spans="2:81" x14ac:dyDescent="0.25">
      <c r="B278" s="180"/>
      <c r="C278" s="766"/>
      <c r="O278" s="181"/>
      <c r="P278" s="128"/>
      <c r="Q278" s="179"/>
      <c r="R278" s="165" t="s">
        <v>21</v>
      </c>
      <c r="S278" s="179"/>
      <c r="T278" s="165" t="s">
        <v>56</v>
      </c>
      <c r="U278" s="196" t="str">
        <f t="shared" si="77"/>
        <v>-</v>
      </c>
      <c r="V278" s="168" t="str">
        <f t="shared" si="78"/>
        <v>-</v>
      </c>
      <c r="W278" s="168" t="str">
        <f t="shared" si="79"/>
        <v>-</v>
      </c>
      <c r="X278" s="168" t="str">
        <f t="shared" si="80"/>
        <v>-</v>
      </c>
      <c r="Y278" s="168" t="str">
        <f t="shared" si="81"/>
        <v>-</v>
      </c>
      <c r="AD278" s="608" t="str">
        <f t="shared" si="91"/>
        <v>-</v>
      </c>
      <c r="AE278" s="607" t="str">
        <f t="shared" si="92"/>
        <v>-</v>
      </c>
      <c r="AF278" s="196" t="str">
        <f t="shared" si="82"/>
        <v>-</v>
      </c>
      <c r="AG278" s="168" t="str">
        <f t="shared" si="83"/>
        <v>-</v>
      </c>
      <c r="AH278" s="168" t="str">
        <f t="shared" si="84"/>
        <v>-</v>
      </c>
      <c r="AI278" s="168" t="str">
        <f t="shared" si="85"/>
        <v>-</v>
      </c>
      <c r="AJ278" s="168" t="str">
        <f t="shared" si="86"/>
        <v>-</v>
      </c>
      <c r="AM278" s="785"/>
      <c r="AN278" s="785"/>
      <c r="AO278" s="785"/>
      <c r="AP278" s="785"/>
      <c r="AQ278" s="785"/>
      <c r="AR278" s="785"/>
      <c r="AS278" s="785"/>
      <c r="AT278" s="785"/>
      <c r="AV278" s="865"/>
      <c r="AW278" s="865"/>
      <c r="AX278" s="866"/>
      <c r="AY278" s="866"/>
      <c r="AZ278" s="867"/>
      <c r="BB278" s="793">
        <f t="shared" si="87"/>
        <v>0</v>
      </c>
      <c r="BC278" s="791">
        <f t="shared" si="88"/>
        <v>0</v>
      </c>
      <c r="BF278" s="819"/>
      <c r="BH278" s="793">
        <f t="shared" si="89"/>
        <v>0</v>
      </c>
      <c r="BI278" s="807">
        <f t="shared" si="90"/>
        <v>0</v>
      </c>
      <c r="BQ278" s="791"/>
      <c r="BR278" s="791"/>
      <c r="BS278" s="791"/>
      <c r="BT278" s="791"/>
      <c r="CA278" s="809"/>
      <c r="CB278" s="810"/>
      <c r="CC278" s="811"/>
    </row>
    <row r="279" spans="2:81" x14ac:dyDescent="0.25">
      <c r="B279" s="180"/>
      <c r="C279" s="766"/>
      <c r="O279" s="181"/>
      <c r="P279" s="128"/>
      <c r="Q279" s="179"/>
      <c r="R279" s="165" t="s">
        <v>21</v>
      </c>
      <c r="S279" s="179"/>
      <c r="T279" s="165" t="s">
        <v>56</v>
      </c>
      <c r="U279" s="196" t="str">
        <f t="shared" ref="U279:U300" si="93">IF(ISNUMBER(S279), HOUR(P279), "-")</f>
        <v>-</v>
      </c>
      <c r="V279" s="168" t="str">
        <f t="shared" ref="V279:V300" si="94">IF(U279=$Q$13, S279, "-")</f>
        <v>-</v>
      </c>
      <c r="W279" s="168" t="str">
        <f t="shared" ref="W279:W300" si="95">IF(U279=$R$13, S279, "-")</f>
        <v>-</v>
      </c>
      <c r="X279" s="168" t="str">
        <f t="shared" ref="X279:X300" si="96">IF(U279=$S$13, S279, "-")</f>
        <v>-</v>
      </c>
      <c r="Y279" s="168" t="str">
        <f t="shared" ref="Y279:Y300" si="97">IF(U279=$T$13, S279, "-")</f>
        <v>-</v>
      </c>
      <c r="AD279" s="608" t="str">
        <f t="shared" si="91"/>
        <v>-</v>
      </c>
      <c r="AE279" s="607" t="str">
        <f t="shared" si="92"/>
        <v>-</v>
      </c>
      <c r="AF279" s="196" t="str">
        <f t="shared" ref="AF279:AF300" si="98">IF(ISNUMBER(AE279), HOUR(AD279), "-")</f>
        <v>-</v>
      </c>
      <c r="AG279" s="168" t="str">
        <f t="shared" ref="AG279:AG300" si="99">IF(AF279=$Q$3, AE279, "-")</f>
        <v>-</v>
      </c>
      <c r="AH279" s="168" t="str">
        <f t="shared" ref="AH279:AH300" si="100">IF(AF279=$R$3, AE279, "-")</f>
        <v>-</v>
      </c>
      <c r="AI279" s="168" t="str">
        <f t="shared" ref="AI279:AI300" si="101">IF(AF279=$S$3, AE279, "-")</f>
        <v>-</v>
      </c>
      <c r="AJ279" s="168" t="str">
        <f t="shared" ref="AJ279:AJ300" si="102">IF(AF279=$T$3, AE279, "-")</f>
        <v>-</v>
      </c>
      <c r="AM279" s="785"/>
      <c r="AN279" s="785"/>
      <c r="AO279" s="785"/>
      <c r="AP279" s="785"/>
      <c r="AQ279" s="785"/>
      <c r="AR279" s="785"/>
      <c r="AS279" s="785"/>
      <c r="AT279" s="785"/>
      <c r="AV279" s="865"/>
      <c r="AW279" s="865"/>
      <c r="AX279" s="866"/>
      <c r="AY279" s="866"/>
      <c r="AZ279" s="867"/>
      <c r="BB279" s="793">
        <f t="shared" si="87"/>
        <v>0</v>
      </c>
      <c r="BC279" s="791">
        <f t="shared" si="88"/>
        <v>0</v>
      </c>
      <c r="BF279" s="819"/>
      <c r="BH279" s="793">
        <f t="shared" si="89"/>
        <v>0</v>
      </c>
      <c r="BI279" s="807">
        <f t="shared" si="90"/>
        <v>0</v>
      </c>
      <c r="BQ279" s="791"/>
      <c r="BR279" s="791"/>
      <c r="BS279" s="791"/>
      <c r="BT279" s="791"/>
      <c r="CA279" s="809"/>
      <c r="CB279" s="810"/>
      <c r="CC279" s="811"/>
    </row>
    <row r="280" spans="2:81" x14ac:dyDescent="0.25">
      <c r="B280" s="180"/>
      <c r="C280" s="766"/>
      <c r="O280" s="181"/>
      <c r="P280" s="128"/>
      <c r="Q280" s="179"/>
      <c r="R280" s="165" t="s">
        <v>21</v>
      </c>
      <c r="S280" s="179"/>
      <c r="T280" s="165" t="s">
        <v>56</v>
      </c>
      <c r="U280" s="196" t="str">
        <f t="shared" si="93"/>
        <v>-</v>
      </c>
      <c r="V280" s="168" t="str">
        <f t="shared" si="94"/>
        <v>-</v>
      </c>
      <c r="W280" s="168" t="str">
        <f t="shared" si="95"/>
        <v>-</v>
      </c>
      <c r="X280" s="168" t="str">
        <f t="shared" si="96"/>
        <v>-</v>
      </c>
      <c r="Y280" s="168" t="str">
        <f t="shared" si="97"/>
        <v>-</v>
      </c>
      <c r="AD280" s="608" t="str">
        <f t="shared" si="91"/>
        <v>-</v>
      </c>
      <c r="AE280" s="607" t="str">
        <f t="shared" si="92"/>
        <v>-</v>
      </c>
      <c r="AF280" s="196" t="str">
        <f t="shared" si="98"/>
        <v>-</v>
      </c>
      <c r="AG280" s="168" t="str">
        <f t="shared" si="99"/>
        <v>-</v>
      </c>
      <c r="AH280" s="168" t="str">
        <f t="shared" si="100"/>
        <v>-</v>
      </c>
      <c r="AI280" s="168" t="str">
        <f t="shared" si="101"/>
        <v>-</v>
      </c>
      <c r="AJ280" s="168" t="str">
        <f t="shared" si="102"/>
        <v>-</v>
      </c>
      <c r="AM280" s="785"/>
      <c r="AN280" s="785"/>
      <c r="AO280" s="785"/>
      <c r="AP280" s="785"/>
      <c r="AQ280" s="785"/>
      <c r="AR280" s="785"/>
      <c r="AS280" s="785"/>
      <c r="AT280" s="785"/>
      <c r="AV280" s="865"/>
      <c r="AW280" s="865"/>
      <c r="AX280" s="866"/>
      <c r="AY280" s="866"/>
      <c r="AZ280" s="867"/>
      <c r="BB280" s="793">
        <f t="shared" si="87"/>
        <v>0</v>
      </c>
      <c r="BC280" s="791">
        <f t="shared" si="88"/>
        <v>0</v>
      </c>
      <c r="BF280" s="819"/>
      <c r="BH280" s="793">
        <f t="shared" si="89"/>
        <v>0</v>
      </c>
      <c r="BI280" s="807">
        <f t="shared" si="90"/>
        <v>0</v>
      </c>
      <c r="BQ280" s="791"/>
      <c r="BR280" s="791"/>
      <c r="BS280" s="791"/>
      <c r="BT280" s="791"/>
      <c r="CA280" s="809"/>
      <c r="CB280" s="810"/>
      <c r="CC280" s="811"/>
    </row>
    <row r="281" spans="2:81" x14ac:dyDescent="0.25">
      <c r="B281" s="180"/>
      <c r="C281" s="766"/>
      <c r="O281" s="181"/>
      <c r="P281" s="128"/>
      <c r="Q281" s="179"/>
      <c r="R281" s="165" t="s">
        <v>21</v>
      </c>
      <c r="S281" s="179"/>
      <c r="T281" s="165" t="s">
        <v>56</v>
      </c>
      <c r="U281" s="196" t="str">
        <f t="shared" si="93"/>
        <v>-</v>
      </c>
      <c r="V281" s="168" t="str">
        <f t="shared" si="94"/>
        <v>-</v>
      </c>
      <c r="W281" s="168" t="str">
        <f t="shared" si="95"/>
        <v>-</v>
      </c>
      <c r="X281" s="168" t="str">
        <f t="shared" si="96"/>
        <v>-</v>
      </c>
      <c r="Y281" s="168" t="str">
        <f t="shared" si="97"/>
        <v>-</v>
      </c>
      <c r="AD281" s="608" t="str">
        <f t="shared" si="91"/>
        <v>-</v>
      </c>
      <c r="AE281" s="607" t="str">
        <f t="shared" si="92"/>
        <v>-</v>
      </c>
      <c r="AF281" s="196" t="str">
        <f t="shared" si="98"/>
        <v>-</v>
      </c>
      <c r="AG281" s="168" t="str">
        <f t="shared" si="99"/>
        <v>-</v>
      </c>
      <c r="AH281" s="168" t="str">
        <f t="shared" si="100"/>
        <v>-</v>
      </c>
      <c r="AI281" s="168" t="str">
        <f t="shared" si="101"/>
        <v>-</v>
      </c>
      <c r="AJ281" s="168" t="str">
        <f t="shared" si="102"/>
        <v>-</v>
      </c>
      <c r="AM281" s="785"/>
      <c r="AN281" s="785"/>
      <c r="AO281" s="785"/>
      <c r="AP281" s="785"/>
      <c r="AQ281" s="785"/>
      <c r="AR281" s="785"/>
      <c r="AS281" s="785"/>
      <c r="AT281" s="785"/>
      <c r="AV281" s="865"/>
      <c r="AW281" s="865"/>
      <c r="AX281" s="866"/>
      <c r="AY281" s="866"/>
      <c r="AZ281" s="867"/>
      <c r="BB281" s="793">
        <f t="shared" si="87"/>
        <v>0</v>
      </c>
      <c r="BC281" s="791">
        <f t="shared" si="88"/>
        <v>0</v>
      </c>
      <c r="BF281" s="819"/>
      <c r="BH281" s="793">
        <f t="shared" si="89"/>
        <v>0</v>
      </c>
      <c r="BI281" s="807">
        <f t="shared" si="90"/>
        <v>0</v>
      </c>
      <c r="BQ281" s="791"/>
      <c r="BR281" s="791"/>
      <c r="BS281" s="791"/>
      <c r="BT281" s="791"/>
      <c r="CA281" s="809"/>
      <c r="CB281" s="810"/>
      <c r="CC281" s="811"/>
    </row>
    <row r="282" spans="2:81" x14ac:dyDescent="0.25">
      <c r="B282" s="180"/>
      <c r="C282" s="766"/>
      <c r="O282" s="181"/>
      <c r="P282" s="128"/>
      <c r="Q282" s="179"/>
      <c r="R282" s="165" t="s">
        <v>21</v>
      </c>
      <c r="S282" s="179"/>
      <c r="T282" s="165" t="s">
        <v>56</v>
      </c>
      <c r="U282" s="196" t="str">
        <f t="shared" si="93"/>
        <v>-</v>
      </c>
      <c r="V282" s="168" t="str">
        <f t="shared" si="94"/>
        <v>-</v>
      </c>
      <c r="W282" s="168" t="str">
        <f t="shared" si="95"/>
        <v>-</v>
      </c>
      <c r="X282" s="168" t="str">
        <f t="shared" si="96"/>
        <v>-</v>
      </c>
      <c r="Y282" s="168" t="str">
        <f t="shared" si="97"/>
        <v>-</v>
      </c>
      <c r="AD282" s="608" t="str">
        <f t="shared" si="91"/>
        <v>-</v>
      </c>
      <c r="AE282" s="607" t="str">
        <f t="shared" si="92"/>
        <v>-</v>
      </c>
      <c r="AF282" s="196" t="str">
        <f t="shared" si="98"/>
        <v>-</v>
      </c>
      <c r="AG282" s="168" t="str">
        <f t="shared" si="99"/>
        <v>-</v>
      </c>
      <c r="AH282" s="168" t="str">
        <f t="shared" si="100"/>
        <v>-</v>
      </c>
      <c r="AI282" s="168" t="str">
        <f t="shared" si="101"/>
        <v>-</v>
      </c>
      <c r="AJ282" s="168" t="str">
        <f t="shared" si="102"/>
        <v>-</v>
      </c>
      <c r="AM282" s="785"/>
      <c r="AN282" s="785"/>
      <c r="AO282" s="785"/>
      <c r="AP282" s="785"/>
      <c r="AQ282" s="785"/>
      <c r="AR282" s="785"/>
      <c r="AS282" s="785"/>
      <c r="AT282" s="785"/>
      <c r="AV282" s="865"/>
      <c r="AW282" s="865"/>
      <c r="AX282" s="866"/>
      <c r="AY282" s="866"/>
      <c r="AZ282" s="867"/>
      <c r="BB282" s="793">
        <f t="shared" si="87"/>
        <v>0</v>
      </c>
      <c r="BC282" s="791">
        <f t="shared" si="88"/>
        <v>0</v>
      </c>
      <c r="BF282" s="819"/>
      <c r="BH282" s="793">
        <f t="shared" si="89"/>
        <v>0</v>
      </c>
      <c r="BI282" s="807">
        <f t="shared" si="90"/>
        <v>0</v>
      </c>
      <c r="BQ282" s="791"/>
      <c r="BR282" s="791"/>
      <c r="BS282" s="791"/>
      <c r="BT282" s="791"/>
      <c r="CA282" s="809"/>
      <c r="CB282" s="810"/>
      <c r="CC282" s="811"/>
    </row>
    <row r="283" spans="2:81" x14ac:dyDescent="0.25">
      <c r="B283" s="180"/>
      <c r="C283" s="766"/>
      <c r="O283" s="181"/>
      <c r="P283" s="128"/>
      <c r="Q283" s="179"/>
      <c r="R283" s="165" t="s">
        <v>21</v>
      </c>
      <c r="S283" s="179"/>
      <c r="T283" s="165" t="s">
        <v>56</v>
      </c>
      <c r="U283" s="196" t="str">
        <f t="shared" si="93"/>
        <v>-</v>
      </c>
      <c r="V283" s="168" t="str">
        <f t="shared" si="94"/>
        <v>-</v>
      </c>
      <c r="W283" s="168" t="str">
        <f t="shared" si="95"/>
        <v>-</v>
      </c>
      <c r="X283" s="168" t="str">
        <f t="shared" si="96"/>
        <v>-</v>
      </c>
      <c r="Y283" s="168" t="str">
        <f t="shared" si="97"/>
        <v>-</v>
      </c>
      <c r="AD283" s="608" t="str">
        <f t="shared" si="91"/>
        <v>-</v>
      </c>
      <c r="AE283" s="607" t="str">
        <f t="shared" si="92"/>
        <v>-</v>
      </c>
      <c r="AF283" s="196" t="str">
        <f t="shared" si="98"/>
        <v>-</v>
      </c>
      <c r="AG283" s="168" t="str">
        <f t="shared" si="99"/>
        <v>-</v>
      </c>
      <c r="AH283" s="168" t="str">
        <f t="shared" si="100"/>
        <v>-</v>
      </c>
      <c r="AI283" s="168" t="str">
        <f t="shared" si="101"/>
        <v>-</v>
      </c>
      <c r="AJ283" s="168" t="str">
        <f t="shared" si="102"/>
        <v>-</v>
      </c>
      <c r="AM283" s="785"/>
      <c r="AN283" s="785"/>
      <c r="AO283" s="785"/>
      <c r="AP283" s="785"/>
      <c r="AQ283" s="785"/>
      <c r="AR283" s="785"/>
      <c r="AS283" s="785"/>
      <c r="AT283" s="785"/>
      <c r="AV283" s="865"/>
      <c r="AW283" s="865"/>
      <c r="AX283" s="866"/>
      <c r="AY283" s="866"/>
      <c r="AZ283" s="867"/>
      <c r="BB283" s="793">
        <f t="shared" si="87"/>
        <v>0</v>
      </c>
      <c r="BC283" s="791">
        <f t="shared" si="88"/>
        <v>0</v>
      </c>
      <c r="BF283" s="819"/>
      <c r="BH283" s="793">
        <f t="shared" si="89"/>
        <v>0</v>
      </c>
      <c r="BI283" s="807">
        <f t="shared" si="90"/>
        <v>0</v>
      </c>
      <c r="BQ283" s="791"/>
      <c r="BR283" s="791"/>
      <c r="BS283" s="791"/>
      <c r="BT283" s="791"/>
      <c r="CA283" s="809"/>
      <c r="CB283" s="810"/>
      <c r="CC283" s="811"/>
    </row>
    <row r="284" spans="2:81" x14ac:dyDescent="0.25">
      <c r="B284" s="180"/>
      <c r="C284" s="766"/>
      <c r="O284" s="181"/>
      <c r="P284" s="128"/>
      <c r="Q284" s="179"/>
      <c r="R284" s="165" t="s">
        <v>21</v>
      </c>
      <c r="S284" s="179"/>
      <c r="T284" s="165" t="s">
        <v>56</v>
      </c>
      <c r="U284" s="196" t="str">
        <f t="shared" si="93"/>
        <v>-</v>
      </c>
      <c r="V284" s="168" t="str">
        <f t="shared" si="94"/>
        <v>-</v>
      </c>
      <c r="W284" s="168" t="str">
        <f t="shared" si="95"/>
        <v>-</v>
      </c>
      <c r="X284" s="168" t="str">
        <f t="shared" si="96"/>
        <v>-</v>
      </c>
      <c r="Y284" s="168" t="str">
        <f t="shared" si="97"/>
        <v>-</v>
      </c>
      <c r="AD284" s="608" t="str">
        <f t="shared" si="91"/>
        <v>-</v>
      </c>
      <c r="AE284" s="607" t="str">
        <f t="shared" si="92"/>
        <v>-</v>
      </c>
      <c r="AF284" s="196" t="str">
        <f t="shared" si="98"/>
        <v>-</v>
      </c>
      <c r="AG284" s="168" t="str">
        <f t="shared" si="99"/>
        <v>-</v>
      </c>
      <c r="AH284" s="168" t="str">
        <f t="shared" si="100"/>
        <v>-</v>
      </c>
      <c r="AI284" s="168" t="str">
        <f t="shared" si="101"/>
        <v>-</v>
      </c>
      <c r="AJ284" s="168" t="str">
        <f t="shared" si="102"/>
        <v>-</v>
      </c>
      <c r="AM284" s="785"/>
      <c r="AN284" s="785"/>
      <c r="AO284" s="785"/>
      <c r="AP284" s="785"/>
      <c r="AQ284" s="785"/>
      <c r="AR284" s="785"/>
      <c r="AS284" s="785"/>
      <c r="AT284" s="785"/>
      <c r="AV284" s="865"/>
      <c r="AW284" s="865"/>
      <c r="AX284" s="866"/>
      <c r="AY284" s="866"/>
      <c r="AZ284" s="867"/>
      <c r="BB284" s="793">
        <f t="shared" si="87"/>
        <v>0</v>
      </c>
      <c r="BC284" s="791">
        <f t="shared" si="88"/>
        <v>0</v>
      </c>
      <c r="BF284" s="819"/>
      <c r="BH284" s="793">
        <f t="shared" si="89"/>
        <v>0</v>
      </c>
      <c r="BI284" s="807">
        <f t="shared" si="90"/>
        <v>0</v>
      </c>
      <c r="BQ284" s="791"/>
      <c r="BR284" s="791"/>
      <c r="BS284" s="791"/>
      <c r="BT284" s="791"/>
      <c r="CA284" s="809"/>
      <c r="CB284" s="810"/>
      <c r="CC284" s="811"/>
    </row>
    <row r="285" spans="2:81" x14ac:dyDescent="0.25">
      <c r="B285" s="180"/>
      <c r="C285" s="766"/>
      <c r="O285" s="181"/>
      <c r="P285" s="128"/>
      <c r="Q285" s="179"/>
      <c r="R285" s="165" t="s">
        <v>21</v>
      </c>
      <c r="S285" s="179"/>
      <c r="T285" s="165" t="s">
        <v>56</v>
      </c>
      <c r="U285" s="196" t="str">
        <f t="shared" si="93"/>
        <v>-</v>
      </c>
      <c r="V285" s="168" t="str">
        <f t="shared" si="94"/>
        <v>-</v>
      </c>
      <c r="W285" s="168" t="str">
        <f t="shared" si="95"/>
        <v>-</v>
      </c>
      <c r="X285" s="168" t="str">
        <f t="shared" si="96"/>
        <v>-</v>
      </c>
      <c r="Y285" s="168" t="str">
        <f t="shared" si="97"/>
        <v>-</v>
      </c>
      <c r="AD285" s="608" t="str">
        <f t="shared" si="91"/>
        <v>-</v>
      </c>
      <c r="AE285" s="607" t="str">
        <f t="shared" si="92"/>
        <v>-</v>
      </c>
      <c r="AF285" s="196" t="str">
        <f t="shared" si="98"/>
        <v>-</v>
      </c>
      <c r="AG285" s="168" t="str">
        <f t="shared" si="99"/>
        <v>-</v>
      </c>
      <c r="AH285" s="168" t="str">
        <f t="shared" si="100"/>
        <v>-</v>
      </c>
      <c r="AI285" s="168" t="str">
        <f t="shared" si="101"/>
        <v>-</v>
      </c>
      <c r="AJ285" s="168" t="str">
        <f t="shared" si="102"/>
        <v>-</v>
      </c>
      <c r="AM285" s="785"/>
      <c r="AN285" s="785"/>
      <c r="AO285" s="785"/>
      <c r="AP285" s="785"/>
      <c r="AQ285" s="785"/>
      <c r="AR285" s="785"/>
      <c r="AS285" s="785"/>
      <c r="AT285" s="785"/>
      <c r="AV285" s="865"/>
      <c r="AW285" s="865"/>
      <c r="AX285" s="866"/>
      <c r="AY285" s="866"/>
      <c r="AZ285" s="867"/>
      <c r="BB285" s="793">
        <f t="shared" si="87"/>
        <v>0</v>
      </c>
      <c r="BC285" s="791">
        <f t="shared" si="88"/>
        <v>0</v>
      </c>
      <c r="BF285" s="819"/>
      <c r="BH285" s="793">
        <f t="shared" si="89"/>
        <v>0</v>
      </c>
      <c r="BI285" s="807">
        <f t="shared" si="90"/>
        <v>0</v>
      </c>
      <c r="BQ285" s="791"/>
      <c r="BR285" s="791"/>
      <c r="BS285" s="791"/>
      <c r="BT285" s="791"/>
      <c r="CA285" s="809"/>
      <c r="CB285" s="810"/>
      <c r="CC285" s="811"/>
    </row>
    <row r="286" spans="2:81" x14ac:dyDescent="0.25">
      <c r="B286" s="180"/>
      <c r="C286" s="766"/>
      <c r="O286" s="181"/>
      <c r="P286" s="128"/>
      <c r="Q286" s="179"/>
      <c r="R286" s="165" t="s">
        <v>21</v>
      </c>
      <c r="S286" s="179"/>
      <c r="T286" s="165" t="s">
        <v>56</v>
      </c>
      <c r="U286" s="196" t="str">
        <f t="shared" si="93"/>
        <v>-</v>
      </c>
      <c r="V286" s="168" t="str">
        <f t="shared" si="94"/>
        <v>-</v>
      </c>
      <c r="W286" s="168" t="str">
        <f t="shared" si="95"/>
        <v>-</v>
      </c>
      <c r="X286" s="168" t="str">
        <f t="shared" si="96"/>
        <v>-</v>
      </c>
      <c r="Y286" s="168" t="str">
        <f t="shared" si="97"/>
        <v>-</v>
      </c>
      <c r="AD286" s="608" t="str">
        <f t="shared" si="91"/>
        <v>-</v>
      </c>
      <c r="AE286" s="607" t="str">
        <f t="shared" si="92"/>
        <v>-</v>
      </c>
      <c r="AF286" s="196" t="str">
        <f t="shared" si="98"/>
        <v>-</v>
      </c>
      <c r="AG286" s="168" t="str">
        <f t="shared" si="99"/>
        <v>-</v>
      </c>
      <c r="AH286" s="168" t="str">
        <f t="shared" si="100"/>
        <v>-</v>
      </c>
      <c r="AI286" s="168" t="str">
        <f t="shared" si="101"/>
        <v>-</v>
      </c>
      <c r="AJ286" s="168" t="str">
        <f t="shared" si="102"/>
        <v>-</v>
      </c>
      <c r="AM286" s="785"/>
      <c r="AN286" s="785"/>
      <c r="AO286" s="785"/>
      <c r="AP286" s="785"/>
      <c r="AQ286" s="785"/>
      <c r="AR286" s="785"/>
      <c r="AS286" s="785"/>
      <c r="AT286" s="785"/>
      <c r="AV286" s="865"/>
      <c r="AW286" s="865"/>
      <c r="AX286" s="866"/>
      <c r="AY286" s="866"/>
      <c r="AZ286" s="867"/>
      <c r="BB286" s="793">
        <f t="shared" si="87"/>
        <v>0</v>
      </c>
      <c r="BC286" s="791">
        <f t="shared" si="88"/>
        <v>0</v>
      </c>
      <c r="BF286" s="819"/>
      <c r="BH286" s="793">
        <f t="shared" si="89"/>
        <v>0</v>
      </c>
      <c r="BI286" s="807">
        <f t="shared" si="90"/>
        <v>0</v>
      </c>
      <c r="BQ286" s="791"/>
      <c r="BR286" s="791"/>
      <c r="BS286" s="791"/>
      <c r="BT286" s="791"/>
      <c r="CA286" s="809"/>
      <c r="CB286" s="810"/>
      <c r="CC286" s="811"/>
    </row>
    <row r="287" spans="2:81" x14ac:dyDescent="0.25">
      <c r="B287" s="180"/>
      <c r="C287" s="766"/>
      <c r="O287" s="181"/>
      <c r="P287" s="128"/>
      <c r="Q287" s="179"/>
      <c r="R287" s="165" t="s">
        <v>21</v>
      </c>
      <c r="S287" s="179"/>
      <c r="T287" s="165" t="s">
        <v>56</v>
      </c>
      <c r="U287" s="196" t="str">
        <f t="shared" si="93"/>
        <v>-</v>
      </c>
      <c r="V287" s="168" t="str">
        <f t="shared" si="94"/>
        <v>-</v>
      </c>
      <c r="W287" s="168" t="str">
        <f t="shared" si="95"/>
        <v>-</v>
      </c>
      <c r="X287" s="168" t="str">
        <f t="shared" si="96"/>
        <v>-</v>
      </c>
      <c r="Y287" s="168" t="str">
        <f t="shared" si="97"/>
        <v>-</v>
      </c>
      <c r="AD287" s="608" t="str">
        <f t="shared" si="91"/>
        <v>-</v>
      </c>
      <c r="AE287" s="607" t="str">
        <f t="shared" si="92"/>
        <v>-</v>
      </c>
      <c r="AF287" s="196" t="str">
        <f t="shared" si="98"/>
        <v>-</v>
      </c>
      <c r="AG287" s="168" t="str">
        <f t="shared" si="99"/>
        <v>-</v>
      </c>
      <c r="AH287" s="168" t="str">
        <f t="shared" si="100"/>
        <v>-</v>
      </c>
      <c r="AI287" s="168" t="str">
        <f t="shared" si="101"/>
        <v>-</v>
      </c>
      <c r="AJ287" s="168" t="str">
        <f t="shared" si="102"/>
        <v>-</v>
      </c>
      <c r="AM287" s="785"/>
      <c r="AN287" s="785"/>
      <c r="AO287" s="785"/>
      <c r="AP287" s="785"/>
      <c r="AQ287" s="785"/>
      <c r="AR287" s="785"/>
      <c r="AS287" s="785"/>
      <c r="AT287" s="785"/>
      <c r="AV287" s="865"/>
      <c r="AW287" s="865"/>
      <c r="AX287" s="866"/>
      <c r="AY287" s="866"/>
      <c r="AZ287" s="867"/>
      <c r="BB287" s="793">
        <f t="shared" si="87"/>
        <v>0</v>
      </c>
      <c r="BC287" s="791">
        <f t="shared" si="88"/>
        <v>0</v>
      </c>
      <c r="BF287" s="819"/>
      <c r="BH287" s="793">
        <f t="shared" si="89"/>
        <v>0</v>
      </c>
      <c r="BI287" s="807">
        <f t="shared" si="90"/>
        <v>0</v>
      </c>
      <c r="BQ287" s="791"/>
      <c r="BR287" s="791"/>
      <c r="BS287" s="791"/>
      <c r="BT287" s="791"/>
      <c r="CA287" s="809"/>
      <c r="CB287" s="810"/>
      <c r="CC287" s="811"/>
    </row>
    <row r="288" spans="2:81" x14ac:dyDescent="0.25">
      <c r="B288" s="180"/>
      <c r="C288" s="766"/>
      <c r="O288" s="181"/>
      <c r="P288" s="128"/>
      <c r="Q288" s="179"/>
      <c r="R288" s="165" t="s">
        <v>21</v>
      </c>
      <c r="S288" s="179"/>
      <c r="T288" s="165" t="s">
        <v>56</v>
      </c>
      <c r="U288" s="196" t="str">
        <f t="shared" si="93"/>
        <v>-</v>
      </c>
      <c r="V288" s="168" t="str">
        <f t="shared" si="94"/>
        <v>-</v>
      </c>
      <c r="W288" s="168" t="str">
        <f t="shared" si="95"/>
        <v>-</v>
      </c>
      <c r="X288" s="168" t="str">
        <f t="shared" si="96"/>
        <v>-</v>
      </c>
      <c r="Y288" s="168" t="str">
        <f t="shared" si="97"/>
        <v>-</v>
      </c>
      <c r="AD288" s="608" t="str">
        <f t="shared" si="91"/>
        <v>-</v>
      </c>
      <c r="AE288" s="607" t="str">
        <f t="shared" si="92"/>
        <v>-</v>
      </c>
      <c r="AF288" s="196" t="str">
        <f t="shared" si="98"/>
        <v>-</v>
      </c>
      <c r="AG288" s="168" t="str">
        <f t="shared" si="99"/>
        <v>-</v>
      </c>
      <c r="AH288" s="168" t="str">
        <f t="shared" si="100"/>
        <v>-</v>
      </c>
      <c r="AI288" s="168" t="str">
        <f t="shared" si="101"/>
        <v>-</v>
      </c>
      <c r="AJ288" s="168" t="str">
        <f t="shared" si="102"/>
        <v>-</v>
      </c>
      <c r="AM288" s="785"/>
      <c r="AN288" s="785"/>
      <c r="AO288" s="785"/>
      <c r="AP288" s="785"/>
      <c r="AQ288" s="785"/>
      <c r="AR288" s="785"/>
      <c r="AS288" s="785"/>
      <c r="AT288" s="785"/>
      <c r="AV288" s="865"/>
      <c r="AW288" s="865"/>
      <c r="AX288" s="866"/>
      <c r="AY288" s="866"/>
      <c r="AZ288" s="867"/>
      <c r="BB288" s="793">
        <f t="shared" si="87"/>
        <v>0</v>
      </c>
      <c r="BC288" s="791">
        <f t="shared" si="88"/>
        <v>0</v>
      </c>
      <c r="BF288" s="819"/>
      <c r="BH288" s="793">
        <f t="shared" si="89"/>
        <v>0</v>
      </c>
      <c r="BI288" s="807">
        <f t="shared" si="90"/>
        <v>0</v>
      </c>
      <c r="BQ288" s="791"/>
      <c r="BR288" s="791"/>
      <c r="BS288" s="791"/>
      <c r="BT288" s="791"/>
      <c r="CA288" s="809"/>
      <c r="CB288" s="810"/>
      <c r="CC288" s="811"/>
    </row>
    <row r="289" spans="2:81" x14ac:dyDescent="0.25">
      <c r="B289" s="180"/>
      <c r="C289" s="766"/>
      <c r="O289" s="181"/>
      <c r="P289" s="128"/>
      <c r="Q289" s="179"/>
      <c r="R289" s="165" t="s">
        <v>21</v>
      </c>
      <c r="S289" s="179"/>
      <c r="T289" s="165" t="s">
        <v>56</v>
      </c>
      <c r="U289" s="196" t="str">
        <f t="shared" si="93"/>
        <v>-</v>
      </c>
      <c r="V289" s="168" t="str">
        <f t="shared" si="94"/>
        <v>-</v>
      </c>
      <c r="W289" s="168" t="str">
        <f t="shared" si="95"/>
        <v>-</v>
      </c>
      <c r="X289" s="168" t="str">
        <f t="shared" si="96"/>
        <v>-</v>
      </c>
      <c r="Y289" s="168" t="str">
        <f t="shared" si="97"/>
        <v>-</v>
      </c>
      <c r="AD289" s="608" t="str">
        <f t="shared" si="91"/>
        <v>-</v>
      </c>
      <c r="AE289" s="607" t="str">
        <f t="shared" si="92"/>
        <v>-</v>
      </c>
      <c r="AF289" s="196" t="str">
        <f t="shared" si="98"/>
        <v>-</v>
      </c>
      <c r="AG289" s="168" t="str">
        <f t="shared" si="99"/>
        <v>-</v>
      </c>
      <c r="AH289" s="168" t="str">
        <f t="shared" si="100"/>
        <v>-</v>
      </c>
      <c r="AI289" s="168" t="str">
        <f t="shared" si="101"/>
        <v>-</v>
      </c>
      <c r="AJ289" s="168" t="str">
        <f t="shared" si="102"/>
        <v>-</v>
      </c>
      <c r="AM289" s="785"/>
      <c r="AN289" s="785"/>
      <c r="AO289" s="785"/>
      <c r="AP289" s="785"/>
      <c r="AQ289" s="785"/>
      <c r="AR289" s="785"/>
      <c r="AS289" s="785"/>
      <c r="AT289" s="785"/>
      <c r="AV289" s="865"/>
      <c r="AW289" s="865"/>
      <c r="AX289" s="866"/>
      <c r="AY289" s="866"/>
      <c r="AZ289" s="867"/>
      <c r="BB289" s="793">
        <f t="shared" si="87"/>
        <v>0</v>
      </c>
      <c r="BC289" s="791">
        <f t="shared" si="88"/>
        <v>0</v>
      </c>
      <c r="BF289" s="819"/>
      <c r="BH289" s="793">
        <f t="shared" si="89"/>
        <v>0</v>
      </c>
      <c r="BI289" s="807">
        <f t="shared" si="90"/>
        <v>0</v>
      </c>
      <c r="BQ289" s="791"/>
      <c r="BR289" s="791"/>
      <c r="BS289" s="791"/>
      <c r="BT289" s="791"/>
      <c r="CA289" s="809"/>
      <c r="CB289" s="810"/>
      <c r="CC289" s="811"/>
    </row>
    <row r="290" spans="2:81" x14ac:dyDescent="0.25">
      <c r="B290" s="180"/>
      <c r="C290" s="766"/>
      <c r="O290" s="181"/>
      <c r="P290" s="128"/>
      <c r="Q290" s="179"/>
      <c r="R290" s="165" t="s">
        <v>21</v>
      </c>
      <c r="S290" s="179"/>
      <c r="T290" s="165" t="s">
        <v>56</v>
      </c>
      <c r="U290" s="196" t="str">
        <f t="shared" si="93"/>
        <v>-</v>
      </c>
      <c r="V290" s="168" t="str">
        <f t="shared" si="94"/>
        <v>-</v>
      </c>
      <c r="W290" s="168" t="str">
        <f t="shared" si="95"/>
        <v>-</v>
      </c>
      <c r="X290" s="168" t="str">
        <f t="shared" si="96"/>
        <v>-</v>
      </c>
      <c r="Y290" s="168" t="str">
        <f t="shared" si="97"/>
        <v>-</v>
      </c>
      <c r="AD290" s="608" t="str">
        <f t="shared" si="91"/>
        <v>-</v>
      </c>
      <c r="AE290" s="607" t="str">
        <f t="shared" si="92"/>
        <v>-</v>
      </c>
      <c r="AF290" s="196" t="str">
        <f t="shared" si="98"/>
        <v>-</v>
      </c>
      <c r="AG290" s="168" t="str">
        <f t="shared" si="99"/>
        <v>-</v>
      </c>
      <c r="AH290" s="168" t="str">
        <f t="shared" si="100"/>
        <v>-</v>
      </c>
      <c r="AI290" s="168" t="str">
        <f t="shared" si="101"/>
        <v>-</v>
      </c>
      <c r="AJ290" s="168" t="str">
        <f t="shared" si="102"/>
        <v>-</v>
      </c>
      <c r="AM290" s="785"/>
      <c r="AN290" s="785"/>
      <c r="AO290" s="785"/>
      <c r="AP290" s="785"/>
      <c r="AQ290" s="785"/>
      <c r="AR290" s="785"/>
      <c r="AS290" s="785"/>
      <c r="AT290" s="785"/>
      <c r="AV290" s="865"/>
      <c r="AW290" s="865"/>
      <c r="AX290" s="866"/>
      <c r="AY290" s="866"/>
      <c r="AZ290" s="867"/>
      <c r="BB290" s="793">
        <f t="shared" si="87"/>
        <v>0</v>
      </c>
      <c r="BC290" s="791">
        <f t="shared" si="88"/>
        <v>0</v>
      </c>
      <c r="BF290" s="819"/>
      <c r="BH290" s="793">
        <f t="shared" si="89"/>
        <v>0</v>
      </c>
      <c r="BI290" s="807">
        <f t="shared" si="90"/>
        <v>0</v>
      </c>
      <c r="BQ290" s="791"/>
      <c r="BR290" s="791"/>
      <c r="BS290" s="791"/>
      <c r="BT290" s="791"/>
      <c r="CA290" s="809"/>
      <c r="CB290" s="810"/>
      <c r="CC290" s="811"/>
    </row>
    <row r="291" spans="2:81" x14ac:dyDescent="0.25">
      <c r="B291" s="180"/>
      <c r="C291" s="766"/>
      <c r="O291" s="181"/>
      <c r="P291" s="128"/>
      <c r="Q291" s="179"/>
      <c r="R291" s="165" t="s">
        <v>21</v>
      </c>
      <c r="S291" s="179"/>
      <c r="T291" s="165" t="s">
        <v>56</v>
      </c>
      <c r="U291" s="196" t="str">
        <f t="shared" si="93"/>
        <v>-</v>
      </c>
      <c r="V291" s="168" t="str">
        <f t="shared" si="94"/>
        <v>-</v>
      </c>
      <c r="W291" s="168" t="str">
        <f t="shared" si="95"/>
        <v>-</v>
      </c>
      <c r="X291" s="168" t="str">
        <f t="shared" si="96"/>
        <v>-</v>
      </c>
      <c r="Y291" s="168" t="str">
        <f t="shared" si="97"/>
        <v>-</v>
      </c>
      <c r="AD291" s="608" t="str">
        <f t="shared" si="91"/>
        <v>-</v>
      </c>
      <c r="AE291" s="607" t="str">
        <f t="shared" si="92"/>
        <v>-</v>
      </c>
      <c r="AF291" s="196" t="str">
        <f t="shared" si="98"/>
        <v>-</v>
      </c>
      <c r="AG291" s="168" t="str">
        <f t="shared" si="99"/>
        <v>-</v>
      </c>
      <c r="AH291" s="168" t="str">
        <f t="shared" si="100"/>
        <v>-</v>
      </c>
      <c r="AI291" s="168" t="str">
        <f t="shared" si="101"/>
        <v>-</v>
      </c>
      <c r="AJ291" s="168" t="str">
        <f t="shared" si="102"/>
        <v>-</v>
      </c>
      <c r="AM291" s="785"/>
      <c r="AN291" s="785"/>
      <c r="AO291" s="785"/>
      <c r="AP291" s="785"/>
      <c r="AQ291" s="785"/>
      <c r="AR291" s="785"/>
      <c r="AS291" s="785"/>
      <c r="AT291" s="785"/>
      <c r="AV291" s="865"/>
      <c r="AW291" s="865"/>
      <c r="AX291" s="866"/>
      <c r="AY291" s="866"/>
      <c r="AZ291" s="867"/>
      <c r="BB291" s="793">
        <f t="shared" si="87"/>
        <v>0</v>
      </c>
      <c r="BC291" s="791">
        <f t="shared" si="88"/>
        <v>0</v>
      </c>
      <c r="BF291" s="819"/>
      <c r="BH291" s="793">
        <f t="shared" si="89"/>
        <v>0</v>
      </c>
      <c r="BI291" s="807">
        <f t="shared" si="90"/>
        <v>0</v>
      </c>
      <c r="BQ291" s="791"/>
      <c r="BR291" s="791"/>
      <c r="BS291" s="791"/>
      <c r="BT291" s="791"/>
      <c r="CA291" s="809"/>
      <c r="CB291" s="810"/>
      <c r="CC291" s="811"/>
    </row>
    <row r="292" spans="2:81" x14ac:dyDescent="0.25">
      <c r="B292" s="180"/>
      <c r="C292" s="766"/>
      <c r="O292" s="181"/>
      <c r="P292" s="128"/>
      <c r="Q292" s="179"/>
      <c r="R292" s="165" t="s">
        <v>21</v>
      </c>
      <c r="S292" s="179"/>
      <c r="T292" s="165" t="s">
        <v>56</v>
      </c>
      <c r="U292" s="196" t="str">
        <f t="shared" si="93"/>
        <v>-</v>
      </c>
      <c r="V292" s="168" t="str">
        <f t="shared" si="94"/>
        <v>-</v>
      </c>
      <c r="W292" s="168" t="str">
        <f t="shared" si="95"/>
        <v>-</v>
      </c>
      <c r="X292" s="168" t="str">
        <f t="shared" si="96"/>
        <v>-</v>
      </c>
      <c r="Y292" s="168" t="str">
        <f t="shared" si="97"/>
        <v>-</v>
      </c>
      <c r="AD292" s="608" t="str">
        <f t="shared" si="91"/>
        <v>-</v>
      </c>
      <c r="AE292" s="607" t="str">
        <f t="shared" si="92"/>
        <v>-</v>
      </c>
      <c r="AF292" s="196" t="str">
        <f t="shared" si="98"/>
        <v>-</v>
      </c>
      <c r="AG292" s="168" t="str">
        <f t="shared" si="99"/>
        <v>-</v>
      </c>
      <c r="AH292" s="168" t="str">
        <f t="shared" si="100"/>
        <v>-</v>
      </c>
      <c r="AI292" s="168" t="str">
        <f t="shared" si="101"/>
        <v>-</v>
      </c>
      <c r="AJ292" s="168" t="str">
        <f t="shared" si="102"/>
        <v>-</v>
      </c>
      <c r="AM292" s="785"/>
      <c r="AN292" s="785"/>
      <c r="AO292" s="785"/>
      <c r="AP292" s="785"/>
      <c r="AQ292" s="785"/>
      <c r="AR292" s="785"/>
      <c r="AS292" s="785"/>
      <c r="AT292" s="785"/>
      <c r="AV292" s="865"/>
      <c r="AW292" s="865"/>
      <c r="AX292" s="866"/>
      <c r="AY292" s="866"/>
      <c r="AZ292" s="867"/>
      <c r="BB292" s="793">
        <f t="shared" si="87"/>
        <v>0</v>
      </c>
      <c r="BC292" s="791">
        <f t="shared" si="88"/>
        <v>0</v>
      </c>
      <c r="BF292" s="819"/>
      <c r="BH292" s="793">
        <f t="shared" si="89"/>
        <v>0</v>
      </c>
      <c r="BI292" s="807">
        <f t="shared" si="90"/>
        <v>0</v>
      </c>
      <c r="BQ292" s="791"/>
      <c r="BR292" s="791"/>
      <c r="BS292" s="791"/>
      <c r="BT292" s="791"/>
      <c r="CA292" s="809"/>
      <c r="CB292" s="810"/>
      <c r="CC292" s="811"/>
    </row>
    <row r="293" spans="2:81" x14ac:dyDescent="0.25">
      <c r="B293" s="180"/>
      <c r="C293" s="766"/>
      <c r="O293" s="181"/>
      <c r="P293" s="128"/>
      <c r="Q293" s="179"/>
      <c r="R293" s="165" t="s">
        <v>21</v>
      </c>
      <c r="S293" s="179"/>
      <c r="T293" s="165" t="s">
        <v>56</v>
      </c>
      <c r="U293" s="196" t="str">
        <f t="shared" si="93"/>
        <v>-</v>
      </c>
      <c r="V293" s="168" t="str">
        <f t="shared" si="94"/>
        <v>-</v>
      </c>
      <c r="W293" s="168" t="str">
        <f t="shared" si="95"/>
        <v>-</v>
      </c>
      <c r="X293" s="168" t="str">
        <f t="shared" si="96"/>
        <v>-</v>
      </c>
      <c r="Y293" s="168" t="str">
        <f t="shared" si="97"/>
        <v>-</v>
      </c>
      <c r="AD293" s="608" t="str">
        <f t="shared" si="91"/>
        <v>-</v>
      </c>
      <c r="AE293" s="607" t="str">
        <f t="shared" si="92"/>
        <v>-</v>
      </c>
      <c r="AF293" s="196" t="str">
        <f t="shared" si="98"/>
        <v>-</v>
      </c>
      <c r="AG293" s="168" t="str">
        <f t="shared" si="99"/>
        <v>-</v>
      </c>
      <c r="AH293" s="168" t="str">
        <f t="shared" si="100"/>
        <v>-</v>
      </c>
      <c r="AI293" s="168" t="str">
        <f t="shared" si="101"/>
        <v>-</v>
      </c>
      <c r="AJ293" s="168" t="str">
        <f t="shared" si="102"/>
        <v>-</v>
      </c>
      <c r="AM293" s="785"/>
      <c r="AN293" s="785"/>
      <c r="AO293" s="785"/>
      <c r="AP293" s="785"/>
      <c r="AQ293" s="785"/>
      <c r="AR293" s="785"/>
      <c r="AS293" s="785"/>
      <c r="AT293" s="785"/>
      <c r="AV293" s="865"/>
      <c r="AW293" s="865"/>
      <c r="AX293" s="866"/>
      <c r="AY293" s="866"/>
      <c r="AZ293" s="867"/>
      <c r="BB293" s="793">
        <f t="shared" si="87"/>
        <v>0</v>
      </c>
      <c r="BC293" s="791">
        <f t="shared" si="88"/>
        <v>0</v>
      </c>
      <c r="BF293" s="819"/>
      <c r="BH293" s="793">
        <f t="shared" si="89"/>
        <v>0</v>
      </c>
      <c r="BI293" s="807">
        <f t="shared" si="90"/>
        <v>0</v>
      </c>
      <c r="BQ293" s="791"/>
      <c r="BR293" s="791"/>
      <c r="BS293" s="791"/>
      <c r="BT293" s="791"/>
      <c r="CA293" s="809"/>
      <c r="CB293" s="810"/>
      <c r="CC293" s="811"/>
    </row>
    <row r="294" spans="2:81" x14ac:dyDescent="0.25">
      <c r="B294" s="180"/>
      <c r="C294" s="766"/>
      <c r="O294" s="181"/>
      <c r="P294" s="128"/>
      <c r="Q294" s="179"/>
      <c r="R294" s="165" t="s">
        <v>21</v>
      </c>
      <c r="S294" s="179"/>
      <c r="T294" s="165" t="s">
        <v>56</v>
      </c>
      <c r="U294" s="196" t="str">
        <f t="shared" si="93"/>
        <v>-</v>
      </c>
      <c r="V294" s="168" t="str">
        <f t="shared" si="94"/>
        <v>-</v>
      </c>
      <c r="W294" s="168" t="str">
        <f t="shared" si="95"/>
        <v>-</v>
      </c>
      <c r="X294" s="168" t="str">
        <f t="shared" si="96"/>
        <v>-</v>
      </c>
      <c r="Y294" s="168" t="str">
        <f t="shared" si="97"/>
        <v>-</v>
      </c>
      <c r="AD294" s="608" t="str">
        <f t="shared" si="91"/>
        <v>-</v>
      </c>
      <c r="AE294" s="607" t="str">
        <f t="shared" si="92"/>
        <v>-</v>
      </c>
      <c r="AF294" s="196" t="str">
        <f t="shared" si="98"/>
        <v>-</v>
      </c>
      <c r="AG294" s="168" t="str">
        <f t="shared" si="99"/>
        <v>-</v>
      </c>
      <c r="AH294" s="168" t="str">
        <f t="shared" si="100"/>
        <v>-</v>
      </c>
      <c r="AI294" s="168" t="str">
        <f t="shared" si="101"/>
        <v>-</v>
      </c>
      <c r="AJ294" s="168" t="str">
        <f t="shared" si="102"/>
        <v>-</v>
      </c>
      <c r="AM294" s="785"/>
      <c r="AN294" s="785"/>
      <c r="AO294" s="785"/>
      <c r="AP294" s="785"/>
      <c r="AQ294" s="785"/>
      <c r="AR294" s="785"/>
      <c r="AS294" s="785"/>
      <c r="AT294" s="785"/>
      <c r="AV294" s="865"/>
      <c r="AW294" s="865"/>
      <c r="AX294" s="866"/>
      <c r="AY294" s="866"/>
      <c r="AZ294" s="867"/>
      <c r="BB294" s="793">
        <f t="shared" si="87"/>
        <v>0</v>
      </c>
      <c r="BC294" s="791">
        <f t="shared" si="88"/>
        <v>0</v>
      </c>
      <c r="BF294" s="819"/>
      <c r="BH294" s="793">
        <f t="shared" si="89"/>
        <v>0</v>
      </c>
      <c r="BI294" s="807">
        <f t="shared" si="90"/>
        <v>0</v>
      </c>
      <c r="BQ294" s="791"/>
      <c r="BR294" s="791"/>
      <c r="BS294" s="791"/>
      <c r="BT294" s="791"/>
      <c r="CA294" s="809"/>
      <c r="CB294" s="810"/>
      <c r="CC294" s="811"/>
    </row>
    <row r="295" spans="2:81" x14ac:dyDescent="0.25">
      <c r="B295" s="180"/>
      <c r="C295" s="766"/>
      <c r="O295" s="181"/>
      <c r="P295" s="128"/>
      <c r="Q295" s="179"/>
      <c r="R295" s="165" t="s">
        <v>21</v>
      </c>
      <c r="S295" s="179"/>
      <c r="T295" s="165" t="s">
        <v>56</v>
      </c>
      <c r="U295" s="196" t="str">
        <f t="shared" si="93"/>
        <v>-</v>
      </c>
      <c r="V295" s="168" t="str">
        <f t="shared" si="94"/>
        <v>-</v>
      </c>
      <c r="W295" s="168" t="str">
        <f t="shared" si="95"/>
        <v>-</v>
      </c>
      <c r="X295" s="168" t="str">
        <f t="shared" si="96"/>
        <v>-</v>
      </c>
      <c r="Y295" s="168" t="str">
        <f t="shared" si="97"/>
        <v>-</v>
      </c>
      <c r="AD295" s="608" t="str">
        <f t="shared" si="91"/>
        <v>-</v>
      </c>
      <c r="AE295" s="607" t="str">
        <f t="shared" si="92"/>
        <v>-</v>
      </c>
      <c r="AF295" s="196" t="str">
        <f t="shared" si="98"/>
        <v>-</v>
      </c>
      <c r="AG295" s="168" t="str">
        <f t="shared" si="99"/>
        <v>-</v>
      </c>
      <c r="AH295" s="168" t="str">
        <f t="shared" si="100"/>
        <v>-</v>
      </c>
      <c r="AI295" s="168" t="str">
        <f t="shared" si="101"/>
        <v>-</v>
      </c>
      <c r="AJ295" s="168" t="str">
        <f t="shared" si="102"/>
        <v>-</v>
      </c>
      <c r="AM295" s="785"/>
      <c r="AN295" s="785"/>
      <c r="AO295" s="785"/>
      <c r="AP295" s="785"/>
      <c r="AQ295" s="785"/>
      <c r="AR295" s="785"/>
      <c r="AS295" s="785"/>
      <c r="AT295" s="785"/>
      <c r="AV295" s="865"/>
      <c r="AW295" s="865"/>
      <c r="AX295" s="866"/>
      <c r="AY295" s="866"/>
      <c r="AZ295" s="867"/>
      <c r="BB295" s="793">
        <f t="shared" si="87"/>
        <v>0</v>
      </c>
      <c r="BC295" s="791">
        <f t="shared" si="88"/>
        <v>0</v>
      </c>
      <c r="BF295" s="819"/>
      <c r="BH295" s="793">
        <f t="shared" si="89"/>
        <v>0</v>
      </c>
      <c r="BI295" s="807">
        <f t="shared" si="90"/>
        <v>0</v>
      </c>
      <c r="BQ295" s="791"/>
      <c r="BR295" s="791"/>
      <c r="BS295" s="791"/>
      <c r="BT295" s="791"/>
      <c r="CA295" s="809"/>
      <c r="CB295" s="810"/>
      <c r="CC295" s="811"/>
    </row>
    <row r="296" spans="2:81" x14ac:dyDescent="0.25">
      <c r="B296" s="180"/>
      <c r="C296" s="766"/>
      <c r="O296" s="181"/>
      <c r="P296" s="128"/>
      <c r="Q296" s="179"/>
      <c r="R296" s="165" t="s">
        <v>21</v>
      </c>
      <c r="S296" s="179"/>
      <c r="T296" s="165" t="s">
        <v>56</v>
      </c>
      <c r="U296" s="196" t="str">
        <f t="shared" si="93"/>
        <v>-</v>
      </c>
      <c r="V296" s="168" t="str">
        <f t="shared" si="94"/>
        <v>-</v>
      </c>
      <c r="W296" s="168" t="str">
        <f t="shared" si="95"/>
        <v>-</v>
      </c>
      <c r="X296" s="168" t="str">
        <f t="shared" si="96"/>
        <v>-</v>
      </c>
      <c r="Y296" s="168" t="str">
        <f t="shared" si="97"/>
        <v>-</v>
      </c>
      <c r="AD296" s="608" t="str">
        <f t="shared" si="91"/>
        <v>-</v>
      </c>
      <c r="AE296" s="607" t="str">
        <f t="shared" si="92"/>
        <v>-</v>
      </c>
      <c r="AF296" s="196" t="str">
        <f t="shared" si="98"/>
        <v>-</v>
      </c>
      <c r="AG296" s="168" t="str">
        <f t="shared" si="99"/>
        <v>-</v>
      </c>
      <c r="AH296" s="168" t="str">
        <f t="shared" si="100"/>
        <v>-</v>
      </c>
      <c r="AI296" s="168" t="str">
        <f t="shared" si="101"/>
        <v>-</v>
      </c>
      <c r="AJ296" s="168" t="str">
        <f t="shared" si="102"/>
        <v>-</v>
      </c>
      <c r="AM296" s="785"/>
      <c r="AN296" s="785"/>
      <c r="AO296" s="785"/>
      <c r="AP296" s="785"/>
      <c r="AQ296" s="785"/>
      <c r="AR296" s="785"/>
      <c r="AS296" s="785"/>
      <c r="AT296" s="785"/>
      <c r="AV296" s="865"/>
      <c r="AW296" s="865"/>
      <c r="AX296" s="866"/>
      <c r="AY296" s="866"/>
      <c r="AZ296" s="867"/>
      <c r="BB296" s="793">
        <f t="shared" si="87"/>
        <v>0</v>
      </c>
      <c r="BC296" s="791">
        <f t="shared" si="88"/>
        <v>0</v>
      </c>
      <c r="BF296" s="819"/>
      <c r="BH296" s="793">
        <f t="shared" si="89"/>
        <v>0</v>
      </c>
      <c r="BI296" s="807">
        <f t="shared" si="90"/>
        <v>0</v>
      </c>
      <c r="BQ296" s="791"/>
      <c r="BR296" s="791"/>
      <c r="BS296" s="791"/>
      <c r="BT296" s="791"/>
      <c r="CA296" s="809"/>
      <c r="CB296" s="810"/>
      <c r="CC296" s="811"/>
    </row>
    <row r="297" spans="2:81" x14ac:dyDescent="0.25">
      <c r="B297" s="180"/>
      <c r="C297" s="766"/>
      <c r="O297" s="181"/>
      <c r="P297" s="128"/>
      <c r="Q297" s="179"/>
      <c r="R297" s="165" t="s">
        <v>21</v>
      </c>
      <c r="S297" s="179"/>
      <c r="T297" s="165" t="s">
        <v>56</v>
      </c>
      <c r="U297" s="196" t="str">
        <f t="shared" si="93"/>
        <v>-</v>
      </c>
      <c r="V297" s="168" t="str">
        <f t="shared" si="94"/>
        <v>-</v>
      </c>
      <c r="W297" s="168" t="str">
        <f t="shared" si="95"/>
        <v>-</v>
      </c>
      <c r="X297" s="168" t="str">
        <f t="shared" si="96"/>
        <v>-</v>
      </c>
      <c r="Y297" s="168" t="str">
        <f t="shared" si="97"/>
        <v>-</v>
      </c>
      <c r="AD297" s="608" t="str">
        <f t="shared" si="91"/>
        <v>-</v>
      </c>
      <c r="AE297" s="607" t="str">
        <f t="shared" si="92"/>
        <v>-</v>
      </c>
      <c r="AF297" s="196" t="str">
        <f t="shared" si="98"/>
        <v>-</v>
      </c>
      <c r="AG297" s="168" t="str">
        <f t="shared" si="99"/>
        <v>-</v>
      </c>
      <c r="AH297" s="168" t="str">
        <f t="shared" si="100"/>
        <v>-</v>
      </c>
      <c r="AI297" s="168" t="str">
        <f t="shared" si="101"/>
        <v>-</v>
      </c>
      <c r="AJ297" s="168" t="str">
        <f t="shared" si="102"/>
        <v>-</v>
      </c>
      <c r="AM297" s="785"/>
      <c r="AN297" s="785"/>
      <c r="AO297" s="785"/>
      <c r="AP297" s="785"/>
      <c r="AQ297" s="785"/>
      <c r="AR297" s="785"/>
      <c r="AS297" s="785"/>
      <c r="AT297" s="785"/>
      <c r="AV297" s="865"/>
      <c r="AW297" s="865"/>
      <c r="AX297" s="866"/>
      <c r="AY297" s="866"/>
      <c r="AZ297" s="867"/>
      <c r="BB297" s="793">
        <f t="shared" si="87"/>
        <v>0</v>
      </c>
      <c r="BC297" s="791">
        <f t="shared" si="88"/>
        <v>0</v>
      </c>
      <c r="BF297" s="819"/>
      <c r="BH297" s="793">
        <f t="shared" si="89"/>
        <v>0</v>
      </c>
      <c r="BI297" s="807">
        <f t="shared" si="90"/>
        <v>0</v>
      </c>
      <c r="BQ297" s="791"/>
      <c r="BR297" s="791"/>
      <c r="BS297" s="791"/>
      <c r="BT297" s="791"/>
      <c r="CA297" s="809"/>
      <c r="CB297" s="810"/>
      <c r="CC297" s="811"/>
    </row>
    <row r="298" spans="2:81" x14ac:dyDescent="0.25">
      <c r="B298" s="180"/>
      <c r="C298" s="766"/>
      <c r="O298" s="181"/>
      <c r="P298" s="128"/>
      <c r="Q298" s="179"/>
      <c r="R298" s="165" t="s">
        <v>21</v>
      </c>
      <c r="S298" s="179"/>
      <c r="T298" s="165" t="s">
        <v>56</v>
      </c>
      <c r="U298" s="196" t="str">
        <f t="shared" si="93"/>
        <v>-</v>
      </c>
      <c r="V298" s="168" t="str">
        <f t="shared" si="94"/>
        <v>-</v>
      </c>
      <c r="W298" s="168" t="str">
        <f t="shared" si="95"/>
        <v>-</v>
      </c>
      <c r="X298" s="168" t="str">
        <f t="shared" si="96"/>
        <v>-</v>
      </c>
      <c r="Y298" s="168" t="str">
        <f t="shared" si="97"/>
        <v>-</v>
      </c>
      <c r="AD298" s="608" t="str">
        <f t="shared" si="91"/>
        <v>-</v>
      </c>
      <c r="AE298" s="607" t="str">
        <f t="shared" si="92"/>
        <v>-</v>
      </c>
      <c r="AF298" s="196" t="str">
        <f t="shared" si="98"/>
        <v>-</v>
      </c>
      <c r="AG298" s="168" t="str">
        <f t="shared" si="99"/>
        <v>-</v>
      </c>
      <c r="AH298" s="168" t="str">
        <f t="shared" si="100"/>
        <v>-</v>
      </c>
      <c r="AI298" s="168" t="str">
        <f t="shared" si="101"/>
        <v>-</v>
      </c>
      <c r="AJ298" s="168" t="str">
        <f t="shared" si="102"/>
        <v>-</v>
      </c>
      <c r="AM298" s="785"/>
      <c r="AN298" s="785"/>
      <c r="AO298" s="785"/>
      <c r="AP298" s="785"/>
      <c r="AQ298" s="785"/>
      <c r="AR298" s="785"/>
      <c r="AS298" s="785"/>
      <c r="AT298" s="785"/>
      <c r="AV298" s="865"/>
      <c r="AW298" s="865"/>
      <c r="AX298" s="866"/>
      <c r="AY298" s="866"/>
      <c r="AZ298" s="867"/>
      <c r="BB298" s="793">
        <f t="shared" si="87"/>
        <v>0</v>
      </c>
      <c r="BC298" s="791">
        <f t="shared" si="88"/>
        <v>0</v>
      </c>
      <c r="BF298" s="819"/>
      <c r="BH298" s="793">
        <f t="shared" si="89"/>
        <v>0</v>
      </c>
      <c r="BI298" s="807">
        <f t="shared" si="90"/>
        <v>0</v>
      </c>
      <c r="BQ298" s="791"/>
      <c r="BR298" s="791"/>
      <c r="BS298" s="791"/>
      <c r="BT298" s="791"/>
      <c r="CA298" s="809"/>
      <c r="CB298" s="810"/>
      <c r="CC298" s="811"/>
    </row>
    <row r="299" spans="2:81" x14ac:dyDescent="0.25">
      <c r="B299" s="180"/>
      <c r="C299" s="766"/>
      <c r="O299" s="181"/>
      <c r="P299" s="128"/>
      <c r="Q299" s="179"/>
      <c r="R299" s="165" t="s">
        <v>21</v>
      </c>
      <c r="S299" s="179"/>
      <c r="T299" s="165" t="s">
        <v>56</v>
      </c>
      <c r="U299" s="196" t="str">
        <f t="shared" si="93"/>
        <v>-</v>
      </c>
      <c r="V299" s="168" t="str">
        <f t="shared" si="94"/>
        <v>-</v>
      </c>
      <c r="W299" s="168" t="str">
        <f t="shared" si="95"/>
        <v>-</v>
      </c>
      <c r="X299" s="168" t="str">
        <f t="shared" si="96"/>
        <v>-</v>
      </c>
      <c r="Y299" s="168" t="str">
        <f t="shared" si="97"/>
        <v>-</v>
      </c>
      <c r="AD299" s="608" t="str">
        <f t="shared" si="91"/>
        <v>-</v>
      </c>
      <c r="AE299" s="607" t="str">
        <f t="shared" si="92"/>
        <v>-</v>
      </c>
      <c r="AF299" s="196" t="str">
        <f t="shared" si="98"/>
        <v>-</v>
      </c>
      <c r="AG299" s="168" t="str">
        <f t="shared" si="99"/>
        <v>-</v>
      </c>
      <c r="AH299" s="168" t="str">
        <f t="shared" si="100"/>
        <v>-</v>
      </c>
      <c r="AI299" s="168" t="str">
        <f t="shared" si="101"/>
        <v>-</v>
      </c>
      <c r="AJ299" s="168" t="str">
        <f t="shared" si="102"/>
        <v>-</v>
      </c>
      <c r="AM299" s="785"/>
      <c r="AN299" s="785"/>
      <c r="AO299" s="785"/>
      <c r="AP299" s="785"/>
      <c r="AQ299" s="785"/>
      <c r="AR299" s="785"/>
      <c r="AS299" s="785"/>
      <c r="AT299" s="785"/>
      <c r="AV299" s="865"/>
      <c r="AW299" s="865"/>
      <c r="AX299" s="866"/>
      <c r="AY299" s="866"/>
      <c r="AZ299" s="867"/>
      <c r="BB299" s="793">
        <f t="shared" si="87"/>
        <v>0</v>
      </c>
      <c r="BC299" s="791">
        <f t="shared" si="88"/>
        <v>0</v>
      </c>
      <c r="BF299" s="819"/>
      <c r="BH299" s="793">
        <f t="shared" si="89"/>
        <v>0</v>
      </c>
      <c r="BI299" s="807">
        <f t="shared" si="90"/>
        <v>0</v>
      </c>
      <c r="BQ299" s="791"/>
      <c r="BR299" s="791"/>
      <c r="BS299" s="791"/>
      <c r="BT299" s="791"/>
      <c r="CA299" s="809"/>
      <c r="CB299" s="810"/>
      <c r="CC299" s="811"/>
    </row>
    <row r="300" spans="2:81" x14ac:dyDescent="0.25">
      <c r="B300" s="180"/>
      <c r="C300" s="766"/>
      <c r="O300" s="181"/>
      <c r="P300" s="128"/>
      <c r="Q300" s="179"/>
      <c r="R300" s="165" t="s">
        <v>21</v>
      </c>
      <c r="S300" s="179"/>
      <c r="T300" s="165" t="s">
        <v>56</v>
      </c>
      <c r="U300" s="196" t="str">
        <f t="shared" si="93"/>
        <v>-</v>
      </c>
      <c r="V300" s="168" t="str">
        <f t="shared" si="94"/>
        <v>-</v>
      </c>
      <c r="W300" s="168" t="str">
        <f t="shared" si="95"/>
        <v>-</v>
      </c>
      <c r="X300" s="168" t="str">
        <f t="shared" si="96"/>
        <v>-</v>
      </c>
      <c r="Y300" s="168" t="str">
        <f t="shared" si="97"/>
        <v>-</v>
      </c>
      <c r="AD300" s="608" t="str">
        <f t="shared" si="91"/>
        <v>-</v>
      </c>
      <c r="AE300" s="607" t="str">
        <f t="shared" si="92"/>
        <v>-</v>
      </c>
      <c r="AF300" s="196" t="str">
        <f t="shared" si="98"/>
        <v>-</v>
      </c>
      <c r="AG300" s="168" t="str">
        <f t="shared" si="99"/>
        <v>-</v>
      </c>
      <c r="AH300" s="168" t="str">
        <f t="shared" si="100"/>
        <v>-</v>
      </c>
      <c r="AI300" s="168" t="str">
        <f t="shared" si="101"/>
        <v>-</v>
      </c>
      <c r="AJ300" s="168" t="str">
        <f t="shared" si="102"/>
        <v>-</v>
      </c>
      <c r="AM300" s="785"/>
      <c r="AN300" s="785"/>
      <c r="AO300" s="785"/>
      <c r="AP300" s="785"/>
      <c r="AQ300" s="785"/>
      <c r="AR300" s="785"/>
      <c r="AS300" s="785"/>
      <c r="AT300" s="785"/>
      <c r="AV300" s="865"/>
      <c r="AW300" s="865"/>
      <c r="AX300" s="866"/>
      <c r="AY300" s="866"/>
      <c r="AZ300" s="867"/>
      <c r="BB300" s="793">
        <f t="shared" si="87"/>
        <v>0</v>
      </c>
      <c r="BC300" s="791">
        <f t="shared" si="88"/>
        <v>0</v>
      </c>
      <c r="BF300" s="819"/>
      <c r="BH300" s="793">
        <f t="shared" si="89"/>
        <v>0</v>
      </c>
      <c r="BI300" s="807">
        <f t="shared" si="90"/>
        <v>0</v>
      </c>
      <c r="BQ300" s="791"/>
      <c r="BR300" s="791"/>
      <c r="BS300" s="791"/>
      <c r="BT300" s="791"/>
      <c r="CA300" s="809"/>
      <c r="CB300" s="810"/>
      <c r="CC300" s="811"/>
    </row>
    <row r="301" spans="2:81" x14ac:dyDescent="0.25">
      <c r="BQ301" s="791"/>
      <c r="BR301" s="791"/>
      <c r="BS301" s="791"/>
      <c r="BT301" s="791"/>
      <c r="CA301" s="809"/>
      <c r="CB301" s="810"/>
      <c r="CC301" s="811"/>
    </row>
    <row r="302" spans="2:81" x14ac:dyDescent="0.25">
      <c r="BQ302" s="791"/>
      <c r="BR302" s="791"/>
      <c r="BS302" s="791"/>
      <c r="BT302" s="791"/>
      <c r="CA302" s="809"/>
      <c r="CB302" s="810"/>
      <c r="CC302" s="811"/>
    </row>
    <row r="303" spans="2:81" x14ac:dyDescent="0.25">
      <c r="BQ303" s="791"/>
      <c r="BR303" s="791"/>
      <c r="BS303" s="791"/>
      <c r="BT303" s="791"/>
      <c r="CA303" s="809"/>
      <c r="CB303" s="810"/>
      <c r="CC303" s="811"/>
    </row>
    <row r="304" spans="2:81" x14ac:dyDescent="0.25">
      <c r="BQ304" s="791"/>
      <c r="BR304" s="791"/>
      <c r="BS304" s="791"/>
      <c r="BT304" s="791"/>
      <c r="CA304" s="809"/>
      <c r="CB304" s="810"/>
      <c r="CC304" s="811"/>
    </row>
    <row r="305" spans="69:81" x14ac:dyDescent="0.25">
      <c r="BQ305" s="791"/>
      <c r="BR305" s="791"/>
      <c r="BS305" s="791"/>
      <c r="BT305" s="791"/>
      <c r="CA305" s="809"/>
      <c r="CB305" s="810"/>
      <c r="CC305" s="811"/>
    </row>
    <row r="306" spans="69:81" x14ac:dyDescent="0.25">
      <c r="BQ306" s="791"/>
      <c r="BR306" s="791"/>
      <c r="BS306" s="791"/>
      <c r="BT306" s="791"/>
    </row>
    <row r="307" spans="69:81" x14ac:dyDescent="0.25">
      <c r="BQ307" s="791"/>
      <c r="BR307" s="791"/>
      <c r="BS307" s="791"/>
      <c r="BT307" s="791"/>
    </row>
    <row r="308" spans="69:81" x14ac:dyDescent="0.25">
      <c r="BQ308" s="791"/>
      <c r="BR308" s="791"/>
      <c r="BS308" s="791"/>
      <c r="BT308" s="791"/>
    </row>
    <row r="309" spans="69:81" x14ac:dyDescent="0.25">
      <c r="BQ309" s="791"/>
      <c r="BR309" s="791"/>
      <c r="BS309" s="791"/>
      <c r="BT309" s="791"/>
    </row>
    <row r="310" spans="69:81" x14ac:dyDescent="0.25">
      <c r="BQ310" s="791"/>
      <c r="BR310" s="791"/>
      <c r="BS310" s="791"/>
      <c r="BT310" s="791"/>
    </row>
    <row r="311" spans="69:81" x14ac:dyDescent="0.25">
      <c r="BQ311" s="791"/>
      <c r="BR311" s="791"/>
      <c r="BS311" s="791"/>
      <c r="BT311" s="791"/>
    </row>
    <row r="312" spans="69:81" x14ac:dyDescent="0.25">
      <c r="BQ312" s="791"/>
      <c r="BR312" s="791"/>
      <c r="BS312" s="791"/>
      <c r="BT312" s="791"/>
    </row>
    <row r="313" spans="69:81" x14ac:dyDescent="0.25">
      <c r="BQ313" s="791"/>
      <c r="BR313" s="791"/>
      <c r="BS313" s="791"/>
      <c r="BT313" s="791"/>
    </row>
    <row r="314" spans="69:81" x14ac:dyDescent="0.25">
      <c r="BQ314" s="791"/>
      <c r="BR314" s="791"/>
      <c r="BS314" s="791"/>
      <c r="BT314" s="791"/>
    </row>
    <row r="315" spans="69:81" x14ac:dyDescent="0.25">
      <c r="BQ315" s="791"/>
      <c r="BR315" s="791"/>
      <c r="BS315" s="791"/>
      <c r="BT315" s="791"/>
    </row>
    <row r="316" spans="69:81" x14ac:dyDescent="0.25">
      <c r="BQ316" s="791"/>
      <c r="BR316" s="791"/>
      <c r="BS316" s="791"/>
      <c r="BT316" s="791"/>
    </row>
    <row r="317" spans="69:81" x14ac:dyDescent="0.25">
      <c r="BQ317" s="791"/>
      <c r="BR317" s="791"/>
      <c r="BS317" s="791"/>
      <c r="BT317" s="791"/>
    </row>
    <row r="318" spans="69:81" x14ac:dyDescent="0.25">
      <c r="BQ318" s="791"/>
      <c r="BR318" s="791"/>
      <c r="BS318" s="791"/>
      <c r="BT318" s="791"/>
    </row>
    <row r="319" spans="69:81" x14ac:dyDescent="0.25">
      <c r="BQ319" s="791"/>
      <c r="BR319" s="791"/>
      <c r="BS319" s="791"/>
      <c r="BT319" s="791"/>
    </row>
    <row r="320" spans="69:81" x14ac:dyDescent="0.25">
      <c r="BQ320" s="791"/>
      <c r="BR320" s="791"/>
      <c r="BS320" s="791"/>
      <c r="BT320" s="791"/>
    </row>
    <row r="321" spans="69:72" x14ac:dyDescent="0.25">
      <c r="BQ321" s="791"/>
      <c r="BR321" s="791"/>
      <c r="BS321" s="791"/>
      <c r="BT321" s="791"/>
    </row>
    <row r="322" spans="69:72" x14ac:dyDescent="0.25">
      <c r="BQ322" s="791"/>
      <c r="BR322" s="791"/>
      <c r="BS322" s="791"/>
      <c r="BT322" s="791"/>
    </row>
    <row r="323" spans="69:72" x14ac:dyDescent="0.25">
      <c r="BQ323" s="791"/>
      <c r="BR323" s="791"/>
      <c r="BS323" s="791"/>
      <c r="BT323" s="791"/>
    </row>
    <row r="324" spans="69:72" x14ac:dyDescent="0.25">
      <c r="BQ324" s="791"/>
      <c r="BR324" s="791"/>
      <c r="BS324" s="791"/>
      <c r="BT324" s="791"/>
    </row>
    <row r="325" spans="69:72" x14ac:dyDescent="0.25">
      <c r="BQ325" s="791"/>
      <c r="BR325" s="791"/>
      <c r="BS325" s="791"/>
      <c r="BT325" s="791"/>
    </row>
    <row r="326" spans="69:72" x14ac:dyDescent="0.25">
      <c r="BQ326" s="791"/>
      <c r="BR326" s="791"/>
      <c r="BS326" s="791"/>
      <c r="BT326" s="791"/>
    </row>
    <row r="327" spans="69:72" x14ac:dyDescent="0.25">
      <c r="BQ327" s="791"/>
      <c r="BR327" s="791"/>
      <c r="BS327" s="791"/>
      <c r="BT327" s="791"/>
    </row>
    <row r="328" spans="69:72" x14ac:dyDescent="0.25">
      <c r="BQ328" s="791"/>
      <c r="BR328" s="791"/>
      <c r="BS328" s="791"/>
      <c r="BT328" s="791"/>
    </row>
    <row r="329" spans="69:72" x14ac:dyDescent="0.25">
      <c r="BQ329" s="791"/>
      <c r="BR329" s="791"/>
      <c r="BS329" s="791"/>
      <c r="BT329" s="791"/>
    </row>
    <row r="330" spans="69:72" x14ac:dyDescent="0.25">
      <c r="BQ330" s="791"/>
      <c r="BR330" s="791"/>
      <c r="BS330" s="791"/>
      <c r="BT330" s="791"/>
    </row>
    <row r="331" spans="69:72" x14ac:dyDescent="0.25">
      <c r="BQ331" s="791"/>
      <c r="BR331" s="791"/>
      <c r="BS331" s="791"/>
      <c r="BT331" s="791"/>
    </row>
    <row r="332" spans="69:72" x14ac:dyDescent="0.25">
      <c r="BQ332" s="791"/>
      <c r="BR332" s="791"/>
      <c r="BS332" s="791"/>
      <c r="BT332" s="791"/>
    </row>
    <row r="333" spans="69:72" x14ac:dyDescent="0.25">
      <c r="BQ333" s="791"/>
      <c r="BR333" s="791"/>
      <c r="BS333" s="791"/>
      <c r="BT333" s="791"/>
    </row>
    <row r="334" spans="69:72" x14ac:dyDescent="0.25">
      <c r="BQ334" s="791"/>
      <c r="BR334" s="791"/>
      <c r="BS334" s="791"/>
      <c r="BT334" s="791"/>
    </row>
    <row r="335" spans="69:72" x14ac:dyDescent="0.25">
      <c r="BQ335" s="791"/>
      <c r="BR335" s="791"/>
      <c r="BS335" s="791"/>
      <c r="BT335" s="791"/>
    </row>
    <row r="336" spans="69:72" x14ac:dyDescent="0.25">
      <c r="BQ336" s="791"/>
      <c r="BR336" s="791"/>
      <c r="BS336" s="791"/>
      <c r="BT336" s="791"/>
    </row>
    <row r="337" spans="69:72" x14ac:dyDescent="0.25">
      <c r="BQ337" s="791"/>
      <c r="BR337" s="791"/>
      <c r="BS337" s="791"/>
      <c r="BT337" s="791"/>
    </row>
    <row r="338" spans="69:72" x14ac:dyDescent="0.25">
      <c r="BQ338" s="791"/>
      <c r="BR338" s="791"/>
      <c r="BS338" s="791"/>
      <c r="BT338" s="791"/>
    </row>
    <row r="339" spans="69:72" x14ac:dyDescent="0.25">
      <c r="BQ339" s="791"/>
      <c r="BR339" s="791"/>
      <c r="BS339" s="791"/>
      <c r="BT339" s="791"/>
    </row>
    <row r="340" spans="69:72" x14ac:dyDescent="0.25">
      <c r="BQ340" s="791"/>
      <c r="BR340" s="791"/>
      <c r="BS340" s="791"/>
      <c r="BT340" s="791"/>
    </row>
    <row r="341" spans="69:72" x14ac:dyDescent="0.25">
      <c r="BQ341" s="791"/>
      <c r="BR341" s="791"/>
      <c r="BS341" s="791"/>
      <c r="BT341" s="791"/>
    </row>
    <row r="342" spans="69:72" x14ac:dyDescent="0.25">
      <c r="BQ342" s="791"/>
      <c r="BR342" s="791"/>
      <c r="BS342" s="791"/>
      <c r="BT342" s="791"/>
    </row>
    <row r="343" spans="69:72" x14ac:dyDescent="0.25">
      <c r="BQ343" s="791"/>
      <c r="BR343" s="791"/>
      <c r="BS343" s="791"/>
      <c r="BT343" s="791"/>
    </row>
    <row r="344" spans="69:72" x14ac:dyDescent="0.25">
      <c r="BQ344" s="791"/>
      <c r="BR344" s="791"/>
      <c r="BS344" s="791"/>
      <c r="BT344" s="791"/>
    </row>
    <row r="345" spans="69:72" x14ac:dyDescent="0.25">
      <c r="BQ345" s="791"/>
      <c r="BR345" s="791"/>
      <c r="BS345" s="791"/>
      <c r="BT345" s="791"/>
    </row>
    <row r="346" spans="69:72" x14ac:dyDescent="0.25">
      <c r="BQ346" s="791"/>
      <c r="BR346" s="791"/>
      <c r="BS346" s="791"/>
      <c r="BT346" s="791"/>
    </row>
    <row r="347" spans="69:72" x14ac:dyDescent="0.25">
      <c r="BQ347" s="791"/>
      <c r="BR347" s="791"/>
      <c r="BS347" s="791"/>
      <c r="BT347" s="791"/>
    </row>
    <row r="348" spans="69:72" x14ac:dyDescent="0.25">
      <c r="BQ348" s="791"/>
      <c r="BR348" s="791"/>
      <c r="BS348" s="791"/>
      <c r="BT348" s="791"/>
    </row>
    <row r="349" spans="69:72" x14ac:dyDescent="0.25">
      <c r="BQ349" s="791"/>
      <c r="BR349" s="791"/>
      <c r="BS349" s="791"/>
      <c r="BT349" s="791"/>
    </row>
    <row r="350" spans="69:72" x14ac:dyDescent="0.25">
      <c r="BQ350" s="791"/>
      <c r="BR350" s="791"/>
      <c r="BS350" s="791"/>
      <c r="BT350" s="791"/>
    </row>
    <row r="351" spans="69:72" x14ac:dyDescent="0.25">
      <c r="BQ351" s="791"/>
      <c r="BR351" s="791"/>
      <c r="BS351" s="791"/>
      <c r="BT351" s="791"/>
    </row>
    <row r="352" spans="69:72" x14ac:dyDescent="0.25">
      <c r="BQ352" s="791"/>
      <c r="BR352" s="791"/>
      <c r="BS352" s="791"/>
      <c r="BT352" s="791"/>
    </row>
    <row r="353" spans="69:72" x14ac:dyDescent="0.25">
      <c r="BQ353" s="791"/>
      <c r="BR353" s="791"/>
      <c r="BS353" s="791"/>
      <c r="BT353" s="791"/>
    </row>
    <row r="354" spans="69:72" x14ac:dyDescent="0.25">
      <c r="BQ354" s="791"/>
      <c r="BR354" s="791"/>
      <c r="BS354" s="791"/>
      <c r="BT354" s="791"/>
    </row>
    <row r="355" spans="69:72" x14ac:dyDescent="0.25">
      <c r="BQ355" s="791"/>
      <c r="BR355" s="791"/>
      <c r="BS355" s="791"/>
      <c r="BT355" s="791"/>
    </row>
    <row r="356" spans="69:72" x14ac:dyDescent="0.25">
      <c r="BQ356" s="791"/>
      <c r="BR356" s="791"/>
      <c r="BS356" s="791"/>
      <c r="BT356" s="791"/>
    </row>
    <row r="357" spans="69:72" x14ac:dyDescent="0.25">
      <c r="BQ357" s="791"/>
      <c r="BR357" s="791"/>
      <c r="BS357" s="791"/>
      <c r="BT357" s="791"/>
    </row>
    <row r="358" spans="69:72" x14ac:dyDescent="0.25">
      <c r="BQ358" s="791"/>
      <c r="BR358" s="791"/>
      <c r="BS358" s="791"/>
      <c r="BT358" s="791"/>
    </row>
    <row r="359" spans="69:72" x14ac:dyDescent="0.25">
      <c r="BQ359" s="791"/>
      <c r="BR359" s="791"/>
      <c r="BS359" s="791"/>
      <c r="BT359" s="791"/>
    </row>
    <row r="360" spans="69:72" x14ac:dyDescent="0.25">
      <c r="BQ360" s="791"/>
      <c r="BR360" s="791"/>
      <c r="BS360" s="791"/>
      <c r="BT360" s="791"/>
    </row>
    <row r="361" spans="69:72" x14ac:dyDescent="0.25">
      <c r="BQ361" s="791"/>
      <c r="BR361" s="791"/>
      <c r="BS361" s="791"/>
      <c r="BT361" s="791"/>
    </row>
    <row r="362" spans="69:72" x14ac:dyDescent="0.25">
      <c r="BQ362" s="791"/>
      <c r="BR362" s="791"/>
      <c r="BS362" s="791"/>
      <c r="BT362" s="791"/>
    </row>
    <row r="363" spans="69:72" x14ac:dyDescent="0.25">
      <c r="BQ363" s="791"/>
      <c r="BR363" s="791"/>
      <c r="BS363" s="791"/>
      <c r="BT363" s="791"/>
    </row>
    <row r="364" spans="69:72" x14ac:dyDescent="0.25">
      <c r="BQ364" s="791"/>
      <c r="BR364" s="791"/>
      <c r="BS364" s="791"/>
      <c r="BT364" s="791"/>
    </row>
    <row r="365" spans="69:72" x14ac:dyDescent="0.25">
      <c r="BQ365" s="791"/>
      <c r="BR365" s="791"/>
      <c r="BS365" s="791"/>
      <c r="BT365" s="791"/>
    </row>
    <row r="366" spans="69:72" x14ac:dyDescent="0.25">
      <c r="BQ366" s="791"/>
      <c r="BR366" s="791"/>
      <c r="BS366" s="791"/>
      <c r="BT366" s="791"/>
    </row>
    <row r="367" spans="69:72" x14ac:dyDescent="0.25">
      <c r="BQ367" s="791"/>
      <c r="BR367" s="791"/>
      <c r="BS367" s="791"/>
      <c r="BT367" s="791"/>
    </row>
    <row r="368" spans="69:72" x14ac:dyDescent="0.25">
      <c r="BQ368" s="791"/>
      <c r="BR368" s="791"/>
      <c r="BS368" s="791"/>
      <c r="BT368" s="791"/>
    </row>
    <row r="369" spans="69:72" x14ac:dyDescent="0.25">
      <c r="BQ369" s="791"/>
      <c r="BR369" s="791"/>
      <c r="BS369" s="791"/>
      <c r="BT369" s="791"/>
    </row>
    <row r="370" spans="69:72" x14ac:dyDescent="0.25">
      <c r="BQ370" s="791"/>
      <c r="BR370" s="791"/>
      <c r="BS370" s="791"/>
      <c r="BT370" s="791"/>
    </row>
    <row r="371" spans="69:72" x14ac:dyDescent="0.25">
      <c r="BQ371" s="791"/>
      <c r="BR371" s="791"/>
      <c r="BS371" s="791"/>
      <c r="BT371" s="791"/>
    </row>
    <row r="372" spans="69:72" x14ac:dyDescent="0.25">
      <c r="BQ372" s="791"/>
      <c r="BR372" s="791"/>
      <c r="BS372" s="791"/>
      <c r="BT372" s="791"/>
    </row>
    <row r="373" spans="69:72" x14ac:dyDescent="0.25">
      <c r="BQ373" s="791"/>
      <c r="BR373" s="791"/>
      <c r="BS373" s="791"/>
      <c r="BT373" s="791"/>
    </row>
    <row r="374" spans="69:72" x14ac:dyDescent="0.25">
      <c r="BQ374" s="791"/>
      <c r="BR374" s="791"/>
      <c r="BS374" s="791"/>
      <c r="BT374" s="791"/>
    </row>
    <row r="375" spans="69:72" x14ac:dyDescent="0.25">
      <c r="BQ375" s="791"/>
      <c r="BR375" s="791"/>
      <c r="BS375" s="791"/>
      <c r="BT375" s="791"/>
    </row>
    <row r="376" spans="69:72" x14ac:dyDescent="0.25">
      <c r="BQ376" s="791"/>
      <c r="BR376" s="791"/>
      <c r="BS376" s="791"/>
      <c r="BT376" s="791"/>
    </row>
    <row r="377" spans="69:72" x14ac:dyDescent="0.25">
      <c r="BQ377" s="791"/>
      <c r="BR377" s="791"/>
      <c r="BS377" s="791"/>
      <c r="BT377" s="791"/>
    </row>
    <row r="378" spans="69:72" x14ac:dyDescent="0.25">
      <c r="BQ378" s="791"/>
      <c r="BR378" s="791"/>
      <c r="BS378" s="791"/>
      <c r="BT378" s="791"/>
    </row>
    <row r="379" spans="69:72" x14ac:dyDescent="0.25">
      <c r="BQ379" s="791"/>
      <c r="BR379" s="791"/>
      <c r="BS379" s="791"/>
      <c r="BT379" s="791"/>
    </row>
    <row r="380" spans="69:72" x14ac:dyDescent="0.25">
      <c r="BQ380" s="791"/>
      <c r="BR380" s="791"/>
      <c r="BS380" s="791"/>
      <c r="BT380" s="791"/>
    </row>
    <row r="381" spans="69:72" x14ac:dyDescent="0.25">
      <c r="BQ381" s="791"/>
      <c r="BR381" s="791"/>
      <c r="BS381" s="791"/>
      <c r="BT381" s="791"/>
    </row>
    <row r="382" spans="69:72" x14ac:dyDescent="0.25">
      <c r="BQ382" s="791"/>
      <c r="BR382" s="791"/>
      <c r="BS382" s="791"/>
      <c r="BT382" s="791"/>
    </row>
    <row r="383" spans="69:72" x14ac:dyDescent="0.25">
      <c r="BQ383" s="791"/>
      <c r="BR383" s="791"/>
      <c r="BS383" s="791"/>
      <c r="BT383" s="791"/>
    </row>
    <row r="384" spans="69:72" x14ac:dyDescent="0.25">
      <c r="BQ384" s="791"/>
      <c r="BR384" s="791"/>
      <c r="BS384" s="791"/>
      <c r="BT384" s="791"/>
    </row>
    <row r="385" spans="69:72" x14ac:dyDescent="0.25">
      <c r="BQ385" s="791"/>
      <c r="BR385" s="791"/>
      <c r="BS385" s="791"/>
      <c r="BT385" s="791"/>
    </row>
    <row r="386" spans="69:72" x14ac:dyDescent="0.25">
      <c r="BQ386" s="791"/>
      <c r="BR386" s="791"/>
      <c r="BS386" s="791"/>
      <c r="BT386" s="791"/>
    </row>
    <row r="387" spans="69:72" x14ac:dyDescent="0.25">
      <c r="BQ387" s="791"/>
      <c r="BR387" s="791"/>
      <c r="BS387" s="791"/>
      <c r="BT387" s="791"/>
    </row>
    <row r="388" spans="69:72" x14ac:dyDescent="0.25">
      <c r="BQ388" s="791"/>
      <c r="BR388" s="791"/>
      <c r="BS388" s="791"/>
      <c r="BT388" s="791"/>
    </row>
    <row r="389" spans="69:72" x14ac:dyDescent="0.25">
      <c r="BQ389" s="791"/>
      <c r="BR389" s="791"/>
      <c r="BS389" s="791"/>
      <c r="BT389" s="791"/>
    </row>
    <row r="390" spans="69:72" x14ac:dyDescent="0.25">
      <c r="BQ390" s="791"/>
      <c r="BR390" s="791"/>
      <c r="BS390" s="791"/>
      <c r="BT390" s="791"/>
    </row>
    <row r="391" spans="69:72" x14ac:dyDescent="0.25">
      <c r="BQ391" s="791"/>
      <c r="BR391" s="791"/>
      <c r="BS391" s="791"/>
      <c r="BT391" s="791"/>
    </row>
    <row r="392" spans="69:72" x14ac:dyDescent="0.25">
      <c r="BQ392" s="791"/>
      <c r="BR392" s="791"/>
      <c r="BS392" s="791"/>
      <c r="BT392" s="791"/>
    </row>
    <row r="393" spans="69:72" x14ac:dyDescent="0.25">
      <c r="BQ393" s="791"/>
      <c r="BR393" s="791"/>
      <c r="BS393" s="791"/>
      <c r="BT393" s="791"/>
    </row>
    <row r="394" spans="69:72" x14ac:dyDescent="0.25">
      <c r="BQ394" s="791"/>
      <c r="BR394" s="791"/>
      <c r="BS394" s="791"/>
      <c r="BT394" s="791"/>
    </row>
    <row r="395" spans="69:72" x14ac:dyDescent="0.25">
      <c r="BQ395" s="791"/>
      <c r="BR395" s="791"/>
      <c r="BS395" s="791"/>
      <c r="BT395" s="791"/>
    </row>
    <row r="396" spans="69:72" x14ac:dyDescent="0.25">
      <c r="BQ396" s="791"/>
      <c r="BR396" s="791"/>
      <c r="BS396" s="791"/>
      <c r="BT396" s="791"/>
    </row>
    <row r="397" spans="69:72" x14ac:dyDescent="0.25">
      <c r="BQ397" s="791"/>
      <c r="BR397" s="791"/>
      <c r="BS397" s="791"/>
      <c r="BT397" s="791"/>
    </row>
    <row r="398" spans="69:72" x14ac:dyDescent="0.25">
      <c r="BQ398" s="791"/>
      <c r="BR398" s="791"/>
      <c r="BS398" s="791"/>
      <c r="BT398" s="791"/>
    </row>
    <row r="399" spans="69:72" x14ac:dyDescent="0.25">
      <c r="BQ399" s="791"/>
      <c r="BR399" s="791"/>
      <c r="BS399" s="791"/>
      <c r="BT399" s="791"/>
    </row>
    <row r="400" spans="69:72" x14ac:dyDescent="0.25">
      <c r="BQ400" s="791"/>
      <c r="BR400" s="791"/>
      <c r="BS400" s="791"/>
      <c r="BT400" s="791"/>
    </row>
    <row r="401" spans="69:72" x14ac:dyDescent="0.25">
      <c r="BQ401" s="791"/>
      <c r="BR401" s="791"/>
      <c r="BS401" s="791"/>
      <c r="BT401" s="791"/>
    </row>
    <row r="402" spans="69:72" x14ac:dyDescent="0.25">
      <c r="BQ402" s="791"/>
      <c r="BR402" s="791"/>
      <c r="BS402" s="791"/>
      <c r="BT402" s="791"/>
    </row>
    <row r="403" spans="69:72" x14ac:dyDescent="0.25">
      <c r="BQ403" s="791"/>
      <c r="BR403" s="791"/>
      <c r="BS403" s="791"/>
      <c r="BT403" s="791"/>
    </row>
    <row r="404" spans="69:72" x14ac:dyDescent="0.25">
      <c r="BQ404" s="791"/>
      <c r="BR404" s="791"/>
      <c r="BS404" s="791"/>
      <c r="BT404" s="791"/>
    </row>
    <row r="405" spans="69:72" x14ac:dyDescent="0.25">
      <c r="BQ405" s="791"/>
      <c r="BR405" s="791"/>
      <c r="BS405" s="791"/>
      <c r="BT405" s="791"/>
    </row>
    <row r="406" spans="69:72" x14ac:dyDescent="0.25">
      <c r="BQ406" s="791"/>
      <c r="BR406" s="791"/>
      <c r="BS406" s="791"/>
      <c r="BT406" s="791"/>
    </row>
    <row r="407" spans="69:72" x14ac:dyDescent="0.25">
      <c r="BQ407" s="791"/>
      <c r="BR407" s="791"/>
      <c r="BS407" s="791"/>
      <c r="BT407" s="791"/>
    </row>
    <row r="408" spans="69:72" x14ac:dyDescent="0.25">
      <c r="BQ408" s="791"/>
      <c r="BR408" s="791"/>
      <c r="BS408" s="791"/>
      <c r="BT408" s="791"/>
    </row>
    <row r="409" spans="69:72" x14ac:dyDescent="0.25">
      <c r="BQ409" s="791"/>
      <c r="BR409" s="791"/>
      <c r="BS409" s="791"/>
      <c r="BT409" s="791"/>
    </row>
    <row r="410" spans="69:72" x14ac:dyDescent="0.25">
      <c r="BQ410" s="791"/>
      <c r="BR410" s="791"/>
      <c r="BS410" s="791"/>
      <c r="BT410" s="791"/>
    </row>
    <row r="411" spans="69:72" x14ac:dyDescent="0.25">
      <c r="BQ411" s="791"/>
      <c r="BR411" s="791"/>
      <c r="BS411" s="791"/>
      <c r="BT411" s="791"/>
    </row>
    <row r="412" spans="69:72" x14ac:dyDescent="0.25">
      <c r="BQ412" s="791"/>
      <c r="BR412" s="791"/>
      <c r="BS412" s="791"/>
      <c r="BT412" s="791"/>
    </row>
    <row r="413" spans="69:72" x14ac:dyDescent="0.25">
      <c r="BQ413" s="791"/>
      <c r="BR413" s="791"/>
      <c r="BS413" s="791"/>
      <c r="BT413" s="791"/>
    </row>
    <row r="414" spans="69:72" x14ac:dyDescent="0.25">
      <c r="BQ414" s="791"/>
      <c r="BR414" s="791"/>
      <c r="BS414" s="791"/>
      <c r="BT414" s="791"/>
    </row>
    <row r="415" spans="69:72" x14ac:dyDescent="0.25">
      <c r="BQ415" s="791"/>
      <c r="BR415" s="791"/>
      <c r="BS415" s="791"/>
      <c r="BT415" s="791"/>
    </row>
    <row r="416" spans="69:72" x14ac:dyDescent="0.25">
      <c r="BQ416" s="791"/>
      <c r="BR416" s="791"/>
      <c r="BS416" s="791"/>
      <c r="BT416" s="791"/>
    </row>
    <row r="417" spans="69:72" x14ac:dyDescent="0.25">
      <c r="BQ417" s="791"/>
      <c r="BR417" s="791"/>
      <c r="BS417" s="791"/>
      <c r="BT417" s="791"/>
    </row>
    <row r="418" spans="69:72" x14ac:dyDescent="0.25">
      <c r="BQ418" s="791"/>
      <c r="BR418" s="791"/>
      <c r="BS418" s="791"/>
      <c r="BT418" s="791"/>
    </row>
    <row r="419" spans="69:72" x14ac:dyDescent="0.25">
      <c r="BQ419" s="791"/>
      <c r="BR419" s="791"/>
      <c r="BS419" s="791"/>
      <c r="BT419" s="791"/>
    </row>
    <row r="420" spans="69:72" x14ac:dyDescent="0.25">
      <c r="BQ420" s="791"/>
      <c r="BR420" s="791"/>
      <c r="BS420" s="791"/>
      <c r="BT420" s="791"/>
    </row>
    <row r="421" spans="69:72" x14ac:dyDescent="0.25">
      <c r="BQ421" s="791"/>
      <c r="BR421" s="791"/>
      <c r="BS421" s="791"/>
      <c r="BT421" s="791"/>
    </row>
    <row r="422" spans="69:72" x14ac:dyDescent="0.25">
      <c r="BQ422" s="791"/>
      <c r="BR422" s="791"/>
      <c r="BS422" s="791"/>
      <c r="BT422" s="791"/>
    </row>
    <row r="423" spans="69:72" x14ac:dyDescent="0.25">
      <c r="BQ423" s="791"/>
      <c r="BR423" s="791"/>
      <c r="BS423" s="791"/>
      <c r="BT423" s="791"/>
    </row>
    <row r="424" spans="69:72" x14ac:dyDescent="0.25">
      <c r="BQ424" s="791"/>
      <c r="BR424" s="791"/>
      <c r="BS424" s="791"/>
      <c r="BT424" s="791"/>
    </row>
    <row r="425" spans="69:72" x14ac:dyDescent="0.25">
      <c r="BQ425" s="791"/>
      <c r="BR425" s="791"/>
      <c r="BS425" s="791"/>
      <c r="BT425" s="791"/>
    </row>
    <row r="426" spans="69:72" x14ac:dyDescent="0.25">
      <c r="BQ426" s="791"/>
      <c r="BR426" s="791"/>
      <c r="BS426" s="791"/>
      <c r="BT426" s="791"/>
    </row>
    <row r="427" spans="69:72" x14ac:dyDescent="0.25">
      <c r="BQ427" s="791"/>
      <c r="BR427" s="791"/>
      <c r="BS427" s="791"/>
      <c r="BT427" s="791"/>
    </row>
    <row r="428" spans="69:72" x14ac:dyDescent="0.25">
      <c r="BQ428" s="791"/>
      <c r="BR428" s="791"/>
      <c r="BS428" s="791"/>
      <c r="BT428" s="791"/>
    </row>
    <row r="429" spans="69:72" x14ac:dyDescent="0.25">
      <c r="BQ429" s="791"/>
      <c r="BR429" s="791"/>
      <c r="BS429" s="791"/>
      <c r="BT429" s="791"/>
    </row>
    <row r="430" spans="69:72" x14ac:dyDescent="0.25">
      <c r="BQ430" s="791"/>
      <c r="BR430" s="791"/>
      <c r="BS430" s="791"/>
      <c r="BT430" s="791"/>
    </row>
    <row r="431" spans="69:72" x14ac:dyDescent="0.25">
      <c r="BQ431" s="791"/>
      <c r="BR431" s="791"/>
      <c r="BS431" s="791"/>
      <c r="BT431" s="791"/>
    </row>
    <row r="432" spans="69:72" x14ac:dyDescent="0.25">
      <c r="BQ432" s="791"/>
      <c r="BR432" s="791"/>
      <c r="BS432" s="791"/>
      <c r="BT432" s="791"/>
    </row>
    <row r="433" spans="69:72" x14ac:dyDescent="0.25">
      <c r="BQ433" s="791"/>
      <c r="BR433" s="791"/>
      <c r="BS433" s="791"/>
      <c r="BT433" s="791"/>
    </row>
    <row r="434" spans="69:72" x14ac:dyDescent="0.25">
      <c r="BQ434" s="791"/>
      <c r="BR434" s="791"/>
      <c r="BS434" s="791"/>
      <c r="BT434" s="791"/>
    </row>
    <row r="435" spans="69:72" x14ac:dyDescent="0.25">
      <c r="BQ435" s="791"/>
      <c r="BR435" s="791"/>
      <c r="BS435" s="791"/>
      <c r="BT435" s="791"/>
    </row>
    <row r="436" spans="69:72" x14ac:dyDescent="0.25">
      <c r="BQ436" s="791"/>
      <c r="BR436" s="791"/>
      <c r="BS436" s="791"/>
      <c r="BT436" s="791"/>
    </row>
    <row r="437" spans="69:72" x14ac:dyDescent="0.25">
      <c r="BQ437" s="791"/>
      <c r="BR437" s="791"/>
      <c r="BS437" s="791"/>
      <c r="BT437" s="791"/>
    </row>
    <row r="438" spans="69:72" x14ac:dyDescent="0.25">
      <c r="BQ438" s="791"/>
      <c r="BR438" s="791"/>
      <c r="BS438" s="791"/>
      <c r="BT438" s="791"/>
    </row>
    <row r="439" spans="69:72" x14ac:dyDescent="0.25">
      <c r="BQ439" s="791"/>
      <c r="BR439" s="791"/>
      <c r="BS439" s="791"/>
      <c r="BT439" s="791"/>
    </row>
    <row r="440" spans="69:72" x14ac:dyDescent="0.25">
      <c r="BQ440" s="791"/>
      <c r="BR440" s="791"/>
      <c r="BS440" s="791"/>
      <c r="BT440" s="791"/>
    </row>
    <row r="441" spans="69:72" x14ac:dyDescent="0.25">
      <c r="BQ441" s="791"/>
      <c r="BR441" s="791"/>
      <c r="BS441" s="791"/>
      <c r="BT441" s="791"/>
    </row>
    <row r="442" spans="69:72" x14ac:dyDescent="0.25">
      <c r="BQ442" s="791"/>
      <c r="BR442" s="791"/>
      <c r="BS442" s="791"/>
      <c r="BT442" s="791"/>
    </row>
    <row r="443" spans="69:72" x14ac:dyDescent="0.25">
      <c r="BQ443" s="791"/>
      <c r="BR443" s="791"/>
      <c r="BS443" s="791"/>
      <c r="BT443" s="791"/>
    </row>
    <row r="444" spans="69:72" x14ac:dyDescent="0.25">
      <c r="BQ444" s="791"/>
      <c r="BR444" s="791"/>
      <c r="BS444" s="791"/>
      <c r="BT444" s="791"/>
    </row>
    <row r="445" spans="69:72" x14ac:dyDescent="0.25">
      <c r="BQ445" s="791"/>
      <c r="BR445" s="791"/>
      <c r="BS445" s="791"/>
      <c r="BT445" s="791"/>
    </row>
    <row r="446" spans="69:72" x14ac:dyDescent="0.25">
      <c r="BQ446" s="791"/>
      <c r="BR446" s="791"/>
      <c r="BS446" s="791"/>
      <c r="BT446" s="791"/>
    </row>
    <row r="447" spans="69:72" x14ac:dyDescent="0.25">
      <c r="BQ447" s="791"/>
      <c r="BR447" s="791"/>
      <c r="BS447" s="791"/>
      <c r="BT447" s="791"/>
    </row>
    <row r="448" spans="69:72" x14ac:dyDescent="0.25">
      <c r="BQ448" s="791"/>
      <c r="BR448" s="791"/>
      <c r="BS448" s="791"/>
      <c r="BT448" s="791"/>
    </row>
    <row r="449" spans="69:72" x14ac:dyDescent="0.25">
      <c r="BQ449" s="791"/>
      <c r="BR449" s="791"/>
      <c r="BS449" s="791"/>
      <c r="BT449" s="791"/>
    </row>
    <row r="450" spans="69:72" x14ac:dyDescent="0.25">
      <c r="BQ450" s="791"/>
      <c r="BR450" s="791"/>
      <c r="BS450" s="791"/>
      <c r="BT450" s="791"/>
    </row>
    <row r="451" spans="69:72" x14ac:dyDescent="0.25">
      <c r="BQ451" s="791"/>
      <c r="BR451" s="791"/>
      <c r="BS451" s="791"/>
      <c r="BT451" s="791"/>
    </row>
    <row r="452" spans="69:72" x14ac:dyDescent="0.25">
      <c r="BQ452" s="791"/>
      <c r="BR452" s="791"/>
      <c r="BS452" s="791"/>
      <c r="BT452" s="791"/>
    </row>
    <row r="453" spans="69:72" x14ac:dyDescent="0.25">
      <c r="BQ453" s="791"/>
      <c r="BR453" s="791"/>
      <c r="BS453" s="791"/>
      <c r="BT453" s="791"/>
    </row>
    <row r="454" spans="69:72" x14ac:dyDescent="0.25">
      <c r="BQ454" s="791"/>
      <c r="BR454" s="791"/>
      <c r="BS454" s="791"/>
      <c r="BT454" s="791"/>
    </row>
    <row r="455" spans="69:72" x14ac:dyDescent="0.25">
      <c r="BQ455" s="791"/>
      <c r="BR455" s="791"/>
      <c r="BS455" s="791"/>
      <c r="BT455" s="791"/>
    </row>
    <row r="456" spans="69:72" x14ac:dyDescent="0.25">
      <c r="BQ456" s="791"/>
      <c r="BR456" s="791"/>
      <c r="BS456" s="791"/>
      <c r="BT456" s="791"/>
    </row>
    <row r="457" spans="69:72" x14ac:dyDescent="0.25">
      <c r="BQ457" s="791"/>
      <c r="BR457" s="791"/>
      <c r="BS457" s="791"/>
      <c r="BT457" s="791"/>
    </row>
    <row r="458" spans="69:72" x14ac:dyDescent="0.25">
      <c r="BQ458" s="791"/>
      <c r="BR458" s="791"/>
      <c r="BS458" s="791"/>
      <c r="BT458" s="791"/>
    </row>
    <row r="459" spans="69:72" x14ac:dyDescent="0.25">
      <c r="BQ459" s="791"/>
      <c r="BR459" s="791"/>
      <c r="BS459" s="791"/>
      <c r="BT459" s="791"/>
    </row>
    <row r="460" spans="69:72" x14ac:dyDescent="0.25">
      <c r="BQ460" s="791"/>
      <c r="BR460" s="791"/>
      <c r="BS460" s="791"/>
      <c r="BT460" s="791"/>
    </row>
    <row r="461" spans="69:72" x14ac:dyDescent="0.25">
      <c r="BQ461" s="791"/>
      <c r="BR461" s="791"/>
      <c r="BS461" s="791"/>
      <c r="BT461" s="791"/>
    </row>
    <row r="462" spans="69:72" x14ac:dyDescent="0.25">
      <c r="BQ462" s="791"/>
      <c r="BR462" s="791"/>
      <c r="BS462" s="791"/>
      <c r="BT462" s="791"/>
    </row>
    <row r="463" spans="69:72" x14ac:dyDescent="0.25">
      <c r="BQ463" s="791"/>
      <c r="BR463" s="791"/>
      <c r="BS463" s="791"/>
      <c r="BT463" s="791"/>
    </row>
    <row r="464" spans="69:72" x14ac:dyDescent="0.25">
      <c r="BQ464" s="791"/>
      <c r="BR464" s="791"/>
      <c r="BS464" s="791"/>
      <c r="BT464" s="791"/>
    </row>
    <row r="465" spans="69:72" x14ac:dyDescent="0.25">
      <c r="BQ465" s="791"/>
      <c r="BR465" s="791"/>
      <c r="BS465" s="791"/>
      <c r="BT465" s="791"/>
    </row>
    <row r="466" spans="69:72" x14ac:dyDescent="0.25">
      <c r="BQ466" s="791"/>
      <c r="BR466" s="791"/>
      <c r="BS466" s="791"/>
      <c r="BT466" s="791"/>
    </row>
    <row r="467" spans="69:72" x14ac:dyDescent="0.25">
      <c r="BQ467" s="791"/>
      <c r="BR467" s="791"/>
      <c r="BS467" s="791"/>
      <c r="BT467" s="791"/>
    </row>
    <row r="468" spans="69:72" x14ac:dyDescent="0.25">
      <c r="BQ468" s="791"/>
      <c r="BR468" s="791"/>
      <c r="BS468" s="791"/>
      <c r="BT468" s="791"/>
    </row>
    <row r="469" spans="69:72" x14ac:dyDescent="0.25">
      <c r="BQ469" s="791"/>
      <c r="BR469" s="791"/>
      <c r="BS469" s="791"/>
      <c r="BT469" s="791"/>
    </row>
    <row r="470" spans="69:72" x14ac:dyDescent="0.25">
      <c r="BQ470" s="791"/>
      <c r="BR470" s="791"/>
      <c r="BS470" s="791"/>
      <c r="BT470" s="791"/>
    </row>
    <row r="471" spans="69:72" x14ac:dyDescent="0.25">
      <c r="BQ471" s="791"/>
      <c r="BR471" s="791"/>
      <c r="BS471" s="791"/>
      <c r="BT471" s="791"/>
    </row>
    <row r="472" spans="69:72" x14ac:dyDescent="0.25">
      <c r="BQ472" s="791"/>
      <c r="BR472" s="791"/>
      <c r="BS472" s="791"/>
      <c r="BT472" s="791"/>
    </row>
    <row r="473" spans="69:72" x14ac:dyDescent="0.25">
      <c r="BQ473" s="791"/>
      <c r="BR473" s="791"/>
      <c r="BS473" s="791"/>
      <c r="BT473" s="791"/>
    </row>
    <row r="474" spans="69:72" x14ac:dyDescent="0.25">
      <c r="BQ474" s="791"/>
      <c r="BR474" s="791"/>
      <c r="BS474" s="791"/>
      <c r="BT474" s="791"/>
    </row>
    <row r="475" spans="69:72" x14ac:dyDescent="0.25">
      <c r="BQ475" s="791"/>
      <c r="BR475" s="791"/>
      <c r="BS475" s="791"/>
      <c r="BT475" s="791"/>
    </row>
    <row r="476" spans="69:72" x14ac:dyDescent="0.25">
      <c r="BQ476" s="791"/>
      <c r="BR476" s="791"/>
      <c r="BS476" s="791"/>
      <c r="BT476" s="791"/>
    </row>
    <row r="477" spans="69:72" x14ac:dyDescent="0.25">
      <c r="BQ477" s="791"/>
      <c r="BR477" s="791"/>
      <c r="BS477" s="791"/>
      <c r="BT477" s="791"/>
    </row>
    <row r="478" spans="69:72" x14ac:dyDescent="0.25">
      <c r="BQ478" s="791"/>
      <c r="BR478" s="791"/>
      <c r="BS478" s="791"/>
      <c r="BT478" s="791"/>
    </row>
    <row r="479" spans="69:72" x14ac:dyDescent="0.25">
      <c r="BQ479" s="791"/>
      <c r="BR479" s="791"/>
      <c r="BS479" s="791"/>
      <c r="BT479" s="791"/>
    </row>
    <row r="480" spans="69:72" x14ac:dyDescent="0.25">
      <c r="BQ480" s="791"/>
      <c r="BR480" s="791"/>
      <c r="BS480" s="791"/>
      <c r="BT480" s="791"/>
    </row>
    <row r="481" spans="69:72" x14ac:dyDescent="0.25">
      <c r="BQ481" s="791"/>
      <c r="BR481" s="791"/>
      <c r="BS481" s="791"/>
      <c r="BT481" s="791"/>
    </row>
    <row r="482" spans="69:72" x14ac:dyDescent="0.25">
      <c r="BQ482" s="791"/>
      <c r="BR482" s="791"/>
      <c r="BS482" s="791"/>
      <c r="BT482" s="791"/>
    </row>
    <row r="483" spans="69:72" x14ac:dyDescent="0.25">
      <c r="BQ483" s="791"/>
      <c r="BR483" s="791"/>
      <c r="BS483" s="791"/>
      <c r="BT483" s="791"/>
    </row>
    <row r="484" spans="69:72" x14ac:dyDescent="0.25">
      <c r="BQ484" s="791"/>
      <c r="BR484" s="791"/>
      <c r="BS484" s="791"/>
      <c r="BT484" s="791"/>
    </row>
    <row r="485" spans="69:72" x14ac:dyDescent="0.25">
      <c r="BQ485" s="791"/>
      <c r="BR485" s="791"/>
      <c r="BS485" s="791"/>
      <c r="BT485" s="791"/>
    </row>
    <row r="486" spans="69:72" x14ac:dyDescent="0.25">
      <c r="BQ486" s="791"/>
      <c r="BR486" s="791"/>
      <c r="BS486" s="791"/>
      <c r="BT486" s="791"/>
    </row>
    <row r="487" spans="69:72" x14ac:dyDescent="0.25">
      <c r="BQ487" s="791"/>
      <c r="BR487" s="791"/>
      <c r="BS487" s="791"/>
      <c r="BT487" s="791"/>
    </row>
    <row r="488" spans="69:72" x14ac:dyDescent="0.25">
      <c r="BQ488" s="791"/>
      <c r="BR488" s="791"/>
      <c r="BS488" s="791"/>
      <c r="BT488" s="791"/>
    </row>
    <row r="489" spans="69:72" x14ac:dyDescent="0.25">
      <c r="BQ489" s="791"/>
      <c r="BR489" s="791"/>
      <c r="BS489" s="791"/>
      <c r="BT489" s="791"/>
    </row>
    <row r="490" spans="69:72" x14ac:dyDescent="0.25">
      <c r="BQ490" s="791"/>
      <c r="BR490" s="791"/>
      <c r="BS490" s="791"/>
      <c r="BT490" s="791"/>
    </row>
    <row r="491" spans="69:72" x14ac:dyDescent="0.25">
      <c r="BQ491" s="791"/>
      <c r="BR491" s="791"/>
      <c r="BS491" s="791"/>
      <c r="BT491" s="791"/>
    </row>
    <row r="492" spans="69:72" x14ac:dyDescent="0.25">
      <c r="BQ492" s="791"/>
      <c r="BR492" s="791"/>
      <c r="BS492" s="791"/>
      <c r="BT492" s="791"/>
    </row>
    <row r="493" spans="69:72" x14ac:dyDescent="0.25">
      <c r="BQ493" s="791"/>
      <c r="BR493" s="791"/>
      <c r="BS493" s="791"/>
      <c r="BT493" s="791"/>
    </row>
    <row r="494" spans="69:72" x14ac:dyDescent="0.25">
      <c r="BQ494" s="791"/>
      <c r="BR494" s="791"/>
      <c r="BS494" s="791"/>
      <c r="BT494" s="791"/>
    </row>
    <row r="495" spans="69:72" x14ac:dyDescent="0.25">
      <c r="BQ495" s="791"/>
      <c r="BR495" s="791"/>
      <c r="BS495" s="791"/>
      <c r="BT495" s="791"/>
    </row>
    <row r="496" spans="69:72" x14ac:dyDescent="0.25">
      <c r="BQ496" s="791"/>
      <c r="BR496" s="791"/>
      <c r="BS496" s="791"/>
      <c r="BT496" s="791"/>
    </row>
    <row r="497" spans="69:72" x14ac:dyDescent="0.25">
      <c r="BQ497" s="791"/>
      <c r="BR497" s="791"/>
      <c r="BS497" s="791"/>
      <c r="BT497" s="791"/>
    </row>
    <row r="498" spans="69:72" x14ac:dyDescent="0.25">
      <c r="BQ498" s="791"/>
      <c r="BR498" s="791"/>
      <c r="BS498" s="791"/>
      <c r="BT498" s="791"/>
    </row>
    <row r="499" spans="69:72" x14ac:dyDescent="0.25">
      <c r="BQ499" s="791"/>
      <c r="BR499" s="791"/>
      <c r="BS499" s="791"/>
      <c r="BT499" s="791"/>
    </row>
    <row r="500" spans="69:72" x14ac:dyDescent="0.25">
      <c r="BQ500" s="791"/>
      <c r="BR500" s="791"/>
      <c r="BS500" s="791"/>
      <c r="BT500" s="791"/>
    </row>
    <row r="501" spans="69:72" x14ac:dyDescent="0.25">
      <c r="BQ501" s="791"/>
      <c r="BR501" s="791"/>
      <c r="BS501" s="791"/>
      <c r="BT501" s="791"/>
    </row>
    <row r="502" spans="69:72" x14ac:dyDescent="0.25">
      <c r="BQ502" s="791"/>
      <c r="BR502" s="791"/>
      <c r="BS502" s="791"/>
      <c r="BT502" s="791"/>
    </row>
    <row r="503" spans="69:72" x14ac:dyDescent="0.25">
      <c r="BQ503" s="791"/>
      <c r="BR503" s="791"/>
      <c r="BS503" s="791"/>
      <c r="BT503" s="791"/>
    </row>
    <row r="504" spans="69:72" x14ac:dyDescent="0.25">
      <c r="BQ504" s="791"/>
      <c r="BR504" s="791"/>
      <c r="BS504" s="791"/>
      <c r="BT504" s="791"/>
    </row>
    <row r="505" spans="69:72" x14ac:dyDescent="0.25">
      <c r="BQ505" s="791"/>
      <c r="BR505" s="791"/>
      <c r="BS505" s="791"/>
      <c r="BT505" s="791"/>
    </row>
    <row r="506" spans="69:72" x14ac:dyDescent="0.25">
      <c r="BQ506" s="791"/>
      <c r="BR506" s="791"/>
      <c r="BS506" s="791"/>
      <c r="BT506" s="791"/>
    </row>
    <row r="507" spans="69:72" x14ac:dyDescent="0.25">
      <c r="BQ507" s="791"/>
      <c r="BR507" s="791"/>
      <c r="BS507" s="791"/>
      <c r="BT507" s="791"/>
    </row>
    <row r="508" spans="69:72" x14ac:dyDescent="0.25">
      <c r="BQ508" s="791"/>
      <c r="BR508" s="791"/>
      <c r="BS508" s="791"/>
      <c r="BT508" s="791"/>
    </row>
    <row r="509" spans="69:72" x14ac:dyDescent="0.25">
      <c r="BQ509" s="791"/>
      <c r="BR509" s="791"/>
      <c r="BS509" s="791"/>
      <c r="BT509" s="791"/>
    </row>
    <row r="510" spans="69:72" x14ac:dyDescent="0.25">
      <c r="BQ510" s="791"/>
      <c r="BR510" s="791"/>
      <c r="BS510" s="791"/>
      <c r="BT510" s="791"/>
    </row>
    <row r="511" spans="69:72" x14ac:dyDescent="0.25">
      <c r="BQ511" s="791"/>
      <c r="BR511" s="791"/>
      <c r="BS511" s="791"/>
      <c r="BT511" s="791"/>
    </row>
    <row r="512" spans="69:72" x14ac:dyDescent="0.25">
      <c r="BQ512" s="791"/>
      <c r="BR512" s="791"/>
      <c r="BS512" s="791"/>
      <c r="BT512" s="791"/>
    </row>
    <row r="513" spans="69:72" x14ac:dyDescent="0.25">
      <c r="BQ513" s="791"/>
      <c r="BR513" s="791"/>
      <c r="BS513" s="791"/>
      <c r="BT513" s="791"/>
    </row>
    <row r="514" spans="69:72" x14ac:dyDescent="0.25">
      <c r="BQ514" s="791"/>
      <c r="BR514" s="791"/>
      <c r="BS514" s="791"/>
      <c r="BT514" s="791"/>
    </row>
    <row r="515" spans="69:72" x14ac:dyDescent="0.25">
      <c r="BQ515" s="791"/>
      <c r="BR515" s="791"/>
      <c r="BS515" s="791"/>
      <c r="BT515" s="791"/>
    </row>
    <row r="516" spans="69:72" x14ac:dyDescent="0.25">
      <c r="BQ516" s="791"/>
      <c r="BR516" s="791"/>
      <c r="BS516" s="791"/>
      <c r="BT516" s="791"/>
    </row>
    <row r="517" spans="69:72" x14ac:dyDescent="0.25">
      <c r="BQ517" s="791"/>
      <c r="BR517" s="791"/>
      <c r="BS517" s="791"/>
      <c r="BT517" s="791"/>
    </row>
    <row r="518" spans="69:72" x14ac:dyDescent="0.25">
      <c r="BQ518" s="791"/>
      <c r="BR518" s="791"/>
      <c r="BS518" s="791"/>
      <c r="BT518" s="791"/>
    </row>
    <row r="519" spans="69:72" x14ac:dyDescent="0.25">
      <c r="BQ519" s="791"/>
      <c r="BR519" s="791"/>
      <c r="BS519" s="791"/>
      <c r="BT519" s="791"/>
    </row>
    <row r="520" spans="69:72" x14ac:dyDescent="0.25">
      <c r="BQ520" s="791"/>
      <c r="BR520" s="791"/>
      <c r="BS520" s="791"/>
      <c r="BT520" s="791"/>
    </row>
    <row r="521" spans="69:72" x14ac:dyDescent="0.25">
      <c r="BQ521" s="791"/>
      <c r="BR521" s="791"/>
      <c r="BS521" s="791"/>
      <c r="BT521" s="791"/>
    </row>
    <row r="522" spans="69:72" x14ac:dyDescent="0.25">
      <c r="BQ522" s="791"/>
      <c r="BR522" s="791"/>
      <c r="BS522" s="791"/>
      <c r="BT522" s="791"/>
    </row>
    <row r="523" spans="69:72" x14ac:dyDescent="0.25">
      <c r="BQ523" s="791"/>
      <c r="BR523" s="791"/>
      <c r="BS523" s="791"/>
      <c r="BT523" s="791"/>
    </row>
    <row r="524" spans="69:72" x14ac:dyDescent="0.25">
      <c r="BQ524" s="791"/>
      <c r="BR524" s="791"/>
      <c r="BS524" s="791"/>
      <c r="BT524" s="791"/>
    </row>
    <row r="525" spans="69:72" x14ac:dyDescent="0.25">
      <c r="BQ525" s="791"/>
      <c r="BR525" s="791"/>
      <c r="BS525" s="791"/>
      <c r="BT525" s="791"/>
    </row>
    <row r="526" spans="69:72" x14ac:dyDescent="0.25">
      <c r="BQ526" s="791"/>
      <c r="BR526" s="791"/>
      <c r="BS526" s="791"/>
      <c r="BT526" s="791"/>
    </row>
    <row r="527" spans="69:72" x14ac:dyDescent="0.25">
      <c r="BQ527" s="791"/>
      <c r="BR527" s="791"/>
      <c r="BS527" s="791"/>
      <c r="BT527" s="791"/>
    </row>
    <row r="528" spans="69:72" x14ac:dyDescent="0.25">
      <c r="BQ528" s="791"/>
      <c r="BR528" s="791"/>
      <c r="BS528" s="791"/>
      <c r="BT528" s="791"/>
    </row>
    <row r="529" spans="69:72" x14ac:dyDescent="0.25">
      <c r="BQ529" s="791"/>
      <c r="BR529" s="791"/>
      <c r="BS529" s="791"/>
      <c r="BT529" s="791"/>
    </row>
    <row r="530" spans="69:72" x14ac:dyDescent="0.25">
      <c r="BQ530" s="791"/>
      <c r="BR530" s="791"/>
      <c r="BS530" s="791"/>
      <c r="BT530" s="791"/>
    </row>
    <row r="531" spans="69:72" x14ac:dyDescent="0.25">
      <c r="BQ531" s="791"/>
      <c r="BR531" s="791"/>
      <c r="BS531" s="791"/>
      <c r="BT531" s="791"/>
    </row>
    <row r="532" spans="69:72" x14ac:dyDescent="0.25">
      <c r="BQ532" s="791"/>
      <c r="BR532" s="791"/>
      <c r="BS532" s="791"/>
      <c r="BT532" s="791"/>
    </row>
    <row r="533" spans="69:72" x14ac:dyDescent="0.25">
      <c r="BQ533" s="791"/>
      <c r="BR533" s="791"/>
      <c r="BS533" s="791"/>
      <c r="BT533" s="791"/>
    </row>
    <row r="534" spans="69:72" x14ac:dyDescent="0.25">
      <c r="BQ534" s="791"/>
      <c r="BR534" s="791"/>
      <c r="BS534" s="791"/>
      <c r="BT534" s="791"/>
    </row>
    <row r="535" spans="69:72" x14ac:dyDescent="0.25">
      <c r="BQ535" s="791"/>
      <c r="BR535" s="791"/>
      <c r="BS535" s="791"/>
      <c r="BT535" s="791"/>
    </row>
    <row r="536" spans="69:72" x14ac:dyDescent="0.25">
      <c r="BQ536" s="791"/>
      <c r="BR536" s="791"/>
      <c r="BS536" s="791"/>
      <c r="BT536" s="791"/>
    </row>
    <row r="537" spans="69:72" x14ac:dyDescent="0.25">
      <c r="BQ537" s="791"/>
      <c r="BR537" s="791"/>
      <c r="BS537" s="791"/>
      <c r="BT537" s="791"/>
    </row>
    <row r="538" spans="69:72" x14ac:dyDescent="0.25">
      <c r="BQ538" s="791"/>
      <c r="BR538" s="791"/>
      <c r="BS538" s="791"/>
      <c r="BT538" s="791"/>
    </row>
    <row r="539" spans="69:72" x14ac:dyDescent="0.25">
      <c r="BQ539" s="791"/>
      <c r="BR539" s="791"/>
      <c r="BS539" s="791"/>
      <c r="BT539" s="791"/>
    </row>
    <row r="540" spans="69:72" x14ac:dyDescent="0.25">
      <c r="BQ540" s="791"/>
      <c r="BR540" s="791"/>
      <c r="BS540" s="791"/>
      <c r="BT540" s="791"/>
    </row>
    <row r="541" spans="69:72" x14ac:dyDescent="0.25">
      <c r="BQ541" s="791"/>
      <c r="BR541" s="791"/>
      <c r="BS541" s="791"/>
      <c r="BT541" s="791"/>
    </row>
    <row r="542" spans="69:72" x14ac:dyDescent="0.25">
      <c r="BQ542" s="791"/>
      <c r="BR542" s="791"/>
      <c r="BS542" s="791"/>
      <c r="BT542" s="791"/>
    </row>
    <row r="543" spans="69:72" x14ac:dyDescent="0.25">
      <c r="BQ543" s="791"/>
      <c r="BR543" s="791"/>
      <c r="BS543" s="791"/>
      <c r="BT543" s="791"/>
    </row>
    <row r="544" spans="69:72" x14ac:dyDescent="0.25">
      <c r="BQ544" s="791"/>
      <c r="BR544" s="791"/>
      <c r="BS544" s="791"/>
      <c r="BT544" s="791"/>
    </row>
    <row r="545" spans="69:72" x14ac:dyDescent="0.25">
      <c r="BQ545" s="791"/>
      <c r="BR545" s="791"/>
      <c r="BS545" s="791"/>
      <c r="BT545" s="791"/>
    </row>
    <row r="546" spans="69:72" x14ac:dyDescent="0.25">
      <c r="BQ546" s="791"/>
      <c r="BR546" s="791"/>
      <c r="BS546" s="791"/>
      <c r="BT546" s="791"/>
    </row>
    <row r="547" spans="69:72" x14ac:dyDescent="0.25">
      <c r="BQ547" s="791"/>
      <c r="BR547" s="791"/>
      <c r="BS547" s="791"/>
      <c r="BT547" s="791"/>
    </row>
    <row r="548" spans="69:72" x14ac:dyDescent="0.25">
      <c r="BQ548" s="791"/>
      <c r="BR548" s="791"/>
      <c r="BS548" s="791"/>
      <c r="BT548" s="791"/>
    </row>
    <row r="549" spans="69:72" x14ac:dyDescent="0.25">
      <c r="BQ549" s="791"/>
      <c r="BR549" s="791"/>
      <c r="BS549" s="791"/>
      <c r="BT549" s="791"/>
    </row>
    <row r="550" spans="69:72" x14ac:dyDescent="0.25">
      <c r="BQ550" s="791"/>
      <c r="BR550" s="791"/>
      <c r="BS550" s="791"/>
      <c r="BT550" s="791"/>
    </row>
    <row r="551" spans="69:72" x14ac:dyDescent="0.25">
      <c r="BQ551" s="791"/>
      <c r="BR551" s="791"/>
      <c r="BS551" s="791"/>
      <c r="BT551" s="791"/>
    </row>
    <row r="552" spans="69:72" x14ac:dyDescent="0.25">
      <c r="BQ552" s="791"/>
      <c r="BR552" s="791"/>
      <c r="BS552" s="791"/>
      <c r="BT552" s="791"/>
    </row>
    <row r="553" spans="69:72" x14ac:dyDescent="0.25">
      <c r="BQ553" s="791"/>
      <c r="BR553" s="791"/>
      <c r="BS553" s="791"/>
      <c r="BT553" s="791"/>
    </row>
    <row r="554" spans="69:72" x14ac:dyDescent="0.25">
      <c r="BQ554" s="791"/>
      <c r="BR554" s="791"/>
      <c r="BS554" s="791"/>
      <c r="BT554" s="791"/>
    </row>
    <row r="555" spans="69:72" x14ac:dyDescent="0.25">
      <c r="BQ555" s="791"/>
      <c r="BR555" s="791"/>
      <c r="BS555" s="791"/>
      <c r="BT555" s="791"/>
    </row>
    <row r="556" spans="69:72" x14ac:dyDescent="0.25">
      <c r="BQ556" s="791"/>
      <c r="BR556" s="791"/>
      <c r="BS556" s="791"/>
      <c r="BT556" s="791"/>
    </row>
    <row r="557" spans="69:72" x14ac:dyDescent="0.25">
      <c r="BQ557" s="791"/>
      <c r="BR557" s="791"/>
      <c r="BS557" s="791"/>
      <c r="BT557" s="791"/>
    </row>
    <row r="558" spans="69:72" x14ac:dyDescent="0.25">
      <c r="BQ558" s="791"/>
      <c r="BR558" s="791"/>
      <c r="BS558" s="791"/>
      <c r="BT558" s="791"/>
    </row>
    <row r="559" spans="69:72" x14ac:dyDescent="0.25">
      <c r="BQ559" s="791"/>
      <c r="BR559" s="791"/>
      <c r="BS559" s="791"/>
      <c r="BT559" s="791"/>
    </row>
    <row r="560" spans="69:72" x14ac:dyDescent="0.25">
      <c r="BQ560" s="791"/>
      <c r="BR560" s="791"/>
      <c r="BS560" s="791"/>
      <c r="BT560" s="791"/>
    </row>
    <row r="561" spans="69:72" x14ac:dyDescent="0.25">
      <c r="BQ561" s="791"/>
      <c r="BR561" s="791"/>
      <c r="BS561" s="791"/>
      <c r="BT561" s="791"/>
    </row>
    <row r="562" spans="69:72" x14ac:dyDescent="0.25">
      <c r="BQ562" s="791"/>
      <c r="BR562" s="791"/>
      <c r="BS562" s="791"/>
      <c r="BT562" s="791"/>
    </row>
    <row r="563" spans="69:72" x14ac:dyDescent="0.25">
      <c r="BQ563" s="791"/>
      <c r="BR563" s="791"/>
      <c r="BS563" s="791"/>
      <c r="BT563" s="791"/>
    </row>
    <row r="564" spans="69:72" x14ac:dyDescent="0.25">
      <c r="BQ564" s="791"/>
      <c r="BR564" s="791"/>
      <c r="BS564" s="791"/>
      <c r="BT564" s="791"/>
    </row>
    <row r="565" spans="69:72" x14ac:dyDescent="0.25">
      <c r="BQ565" s="791"/>
      <c r="BR565" s="791"/>
      <c r="BS565" s="791"/>
      <c r="BT565" s="791"/>
    </row>
    <row r="566" spans="69:72" x14ac:dyDescent="0.25">
      <c r="BQ566" s="791"/>
      <c r="BR566" s="791"/>
      <c r="BS566" s="791"/>
      <c r="BT566" s="791"/>
    </row>
    <row r="567" spans="69:72" x14ac:dyDescent="0.25">
      <c r="BQ567" s="791"/>
      <c r="BR567" s="791"/>
      <c r="BS567" s="791"/>
      <c r="BT567" s="791"/>
    </row>
    <row r="568" spans="69:72" x14ac:dyDescent="0.25">
      <c r="BQ568" s="791"/>
      <c r="BR568" s="791"/>
      <c r="BS568" s="791"/>
      <c r="BT568" s="791"/>
    </row>
    <row r="569" spans="69:72" x14ac:dyDescent="0.25">
      <c r="BQ569" s="791"/>
      <c r="BR569" s="791"/>
      <c r="BS569" s="791"/>
      <c r="BT569" s="791"/>
    </row>
    <row r="570" spans="69:72" x14ac:dyDescent="0.25">
      <c r="BQ570" s="791"/>
      <c r="BR570" s="791"/>
      <c r="BS570" s="791"/>
      <c r="BT570" s="791"/>
    </row>
    <row r="571" spans="69:72" x14ac:dyDescent="0.25">
      <c r="BQ571" s="791"/>
      <c r="BR571" s="791"/>
      <c r="BS571" s="791"/>
      <c r="BT571" s="791"/>
    </row>
    <row r="572" spans="69:72" x14ac:dyDescent="0.25">
      <c r="BQ572" s="791"/>
      <c r="BR572" s="791"/>
      <c r="BS572" s="791"/>
      <c r="BT572" s="791"/>
    </row>
    <row r="573" spans="69:72" x14ac:dyDescent="0.25">
      <c r="BQ573" s="791"/>
      <c r="BR573" s="791"/>
      <c r="BS573" s="791"/>
      <c r="BT573" s="791"/>
    </row>
    <row r="574" spans="69:72" x14ac:dyDescent="0.25">
      <c r="BQ574" s="791"/>
      <c r="BR574" s="791"/>
      <c r="BS574" s="791"/>
      <c r="BT574" s="791"/>
    </row>
    <row r="575" spans="69:72" x14ac:dyDescent="0.25">
      <c r="BQ575" s="791"/>
      <c r="BR575" s="791"/>
      <c r="BS575" s="791"/>
      <c r="BT575" s="791"/>
    </row>
    <row r="576" spans="69:72" x14ac:dyDescent="0.25">
      <c r="BQ576" s="791"/>
      <c r="BR576" s="791"/>
      <c r="BS576" s="791"/>
      <c r="BT576" s="791"/>
    </row>
    <row r="577" spans="69:72" x14ac:dyDescent="0.25">
      <c r="BQ577" s="791"/>
      <c r="BR577" s="791"/>
      <c r="BS577" s="791"/>
      <c r="BT577" s="791"/>
    </row>
    <row r="578" spans="69:72" x14ac:dyDescent="0.25">
      <c r="BQ578" s="791"/>
      <c r="BR578" s="791"/>
      <c r="BS578" s="791"/>
      <c r="BT578" s="791"/>
    </row>
    <row r="579" spans="69:72" x14ac:dyDescent="0.25">
      <c r="BQ579" s="791"/>
      <c r="BR579" s="791"/>
      <c r="BS579" s="791"/>
      <c r="BT579" s="791"/>
    </row>
    <row r="580" spans="69:72" x14ac:dyDescent="0.25">
      <c r="BQ580" s="791"/>
      <c r="BR580" s="791"/>
      <c r="BS580" s="791"/>
      <c r="BT580" s="791"/>
    </row>
    <row r="581" spans="69:72" x14ac:dyDescent="0.25">
      <c r="BQ581" s="791"/>
      <c r="BR581" s="791"/>
      <c r="BS581" s="791"/>
      <c r="BT581" s="791"/>
    </row>
    <row r="582" spans="69:72" x14ac:dyDescent="0.25">
      <c r="BQ582" s="791"/>
      <c r="BR582" s="791"/>
      <c r="BS582" s="791"/>
      <c r="BT582" s="791"/>
    </row>
    <row r="583" spans="69:72" x14ac:dyDescent="0.25">
      <c r="BQ583" s="791"/>
      <c r="BR583" s="791"/>
      <c r="BS583" s="791"/>
      <c r="BT583" s="791"/>
    </row>
    <row r="584" spans="69:72" x14ac:dyDescent="0.25">
      <c r="BQ584" s="791"/>
      <c r="BR584" s="791"/>
      <c r="BS584" s="791"/>
      <c r="BT584" s="791"/>
    </row>
    <row r="585" spans="69:72" x14ac:dyDescent="0.25">
      <c r="BQ585" s="791"/>
      <c r="BR585" s="791"/>
      <c r="BS585" s="791"/>
      <c r="BT585" s="791"/>
    </row>
    <row r="586" spans="69:72" x14ac:dyDescent="0.25">
      <c r="BQ586" s="791"/>
      <c r="BR586" s="791"/>
      <c r="BS586" s="791"/>
      <c r="BT586" s="791"/>
    </row>
    <row r="587" spans="69:72" x14ac:dyDescent="0.25">
      <c r="BQ587" s="791"/>
      <c r="BR587" s="791"/>
      <c r="BS587" s="791"/>
      <c r="BT587" s="791"/>
    </row>
    <row r="588" spans="69:72" x14ac:dyDescent="0.25">
      <c r="BQ588" s="791"/>
      <c r="BR588" s="791"/>
      <c r="BS588" s="791"/>
      <c r="BT588" s="791"/>
    </row>
    <row r="589" spans="69:72" x14ac:dyDescent="0.25">
      <c r="BQ589" s="791"/>
      <c r="BR589" s="791"/>
      <c r="BS589" s="791"/>
      <c r="BT589" s="791"/>
    </row>
    <row r="590" spans="69:72" x14ac:dyDescent="0.25">
      <c r="BQ590" s="791"/>
      <c r="BR590" s="791"/>
      <c r="BS590" s="791"/>
      <c r="BT590" s="791"/>
    </row>
    <row r="591" spans="69:72" x14ac:dyDescent="0.25">
      <c r="BQ591" s="791"/>
      <c r="BR591" s="791"/>
      <c r="BS591" s="791"/>
      <c r="BT591" s="791"/>
    </row>
    <row r="592" spans="69:72" x14ac:dyDescent="0.25">
      <c r="BQ592" s="791"/>
      <c r="BR592" s="791"/>
      <c r="BS592" s="791"/>
      <c r="BT592" s="791"/>
    </row>
    <row r="593" spans="69:72" x14ac:dyDescent="0.25">
      <c r="BQ593" s="791"/>
      <c r="BR593" s="791"/>
      <c r="BS593" s="791"/>
      <c r="BT593" s="791"/>
    </row>
    <row r="594" spans="69:72" x14ac:dyDescent="0.25">
      <c r="BQ594" s="791"/>
      <c r="BR594" s="791"/>
      <c r="BS594" s="791"/>
      <c r="BT594" s="791"/>
    </row>
    <row r="595" spans="69:72" x14ac:dyDescent="0.25">
      <c r="BQ595" s="791"/>
      <c r="BR595" s="791"/>
      <c r="BS595" s="791"/>
      <c r="BT595" s="791"/>
    </row>
    <row r="596" spans="69:72" x14ac:dyDescent="0.25">
      <c r="BQ596" s="791"/>
      <c r="BR596" s="791"/>
      <c r="BS596" s="791"/>
      <c r="BT596" s="791"/>
    </row>
    <row r="597" spans="69:72" x14ac:dyDescent="0.25">
      <c r="BQ597" s="791"/>
      <c r="BR597" s="791"/>
      <c r="BS597" s="791"/>
      <c r="BT597" s="791"/>
    </row>
    <row r="598" spans="69:72" x14ac:dyDescent="0.25">
      <c r="BQ598" s="791"/>
      <c r="BR598" s="791"/>
      <c r="BS598" s="791"/>
      <c r="BT598" s="791"/>
    </row>
    <row r="599" spans="69:72" x14ac:dyDescent="0.25">
      <c r="BQ599" s="791"/>
      <c r="BR599" s="791"/>
      <c r="BS599" s="791"/>
      <c r="BT599" s="791"/>
    </row>
    <row r="600" spans="69:72" x14ac:dyDescent="0.25">
      <c r="BQ600" s="791"/>
      <c r="BR600" s="791"/>
      <c r="BS600" s="791"/>
      <c r="BT600" s="791"/>
    </row>
    <row r="601" spans="69:72" x14ac:dyDescent="0.25">
      <c r="BQ601" s="791"/>
      <c r="BR601" s="791"/>
      <c r="BS601" s="791"/>
      <c r="BT601" s="791"/>
    </row>
    <row r="602" spans="69:72" x14ac:dyDescent="0.25">
      <c r="BQ602" s="791"/>
      <c r="BR602" s="791"/>
      <c r="BS602" s="791"/>
      <c r="BT602" s="791"/>
    </row>
    <row r="603" spans="69:72" x14ac:dyDescent="0.25">
      <c r="BQ603" s="791"/>
      <c r="BR603" s="791"/>
      <c r="BS603" s="791"/>
      <c r="BT603" s="791"/>
    </row>
    <row r="604" spans="69:72" x14ac:dyDescent="0.25">
      <c r="BQ604" s="791"/>
      <c r="BR604" s="791"/>
      <c r="BS604" s="791"/>
      <c r="BT604" s="791"/>
    </row>
    <row r="605" spans="69:72" x14ac:dyDescent="0.25">
      <c r="BQ605" s="791"/>
      <c r="BR605" s="791"/>
      <c r="BS605" s="791"/>
      <c r="BT605" s="791"/>
    </row>
    <row r="606" spans="69:72" x14ac:dyDescent="0.25">
      <c r="BQ606" s="791"/>
      <c r="BR606" s="791"/>
      <c r="BS606" s="791"/>
      <c r="BT606" s="791"/>
    </row>
    <row r="607" spans="69:72" x14ac:dyDescent="0.25">
      <c r="BQ607" s="791"/>
      <c r="BR607" s="791"/>
      <c r="BS607" s="791"/>
      <c r="BT607" s="791"/>
    </row>
    <row r="608" spans="69:72" x14ac:dyDescent="0.25">
      <c r="BQ608" s="791"/>
      <c r="BR608" s="791"/>
      <c r="BS608" s="791"/>
      <c r="BT608" s="791"/>
    </row>
    <row r="609" spans="69:72" x14ac:dyDescent="0.25">
      <c r="BQ609" s="791"/>
      <c r="BR609" s="791"/>
      <c r="BS609" s="791"/>
      <c r="BT609" s="791"/>
    </row>
    <row r="610" spans="69:72" x14ac:dyDescent="0.25">
      <c r="BQ610" s="791"/>
      <c r="BR610" s="791"/>
      <c r="BS610" s="791"/>
      <c r="BT610" s="791"/>
    </row>
    <row r="611" spans="69:72" x14ac:dyDescent="0.25">
      <c r="BQ611" s="791"/>
      <c r="BR611" s="791"/>
      <c r="BS611" s="791"/>
      <c r="BT611" s="791"/>
    </row>
    <row r="612" spans="69:72" x14ac:dyDescent="0.25">
      <c r="BQ612" s="791"/>
      <c r="BR612" s="791"/>
      <c r="BS612" s="791"/>
      <c r="BT612" s="791"/>
    </row>
    <row r="613" spans="69:72" x14ac:dyDescent="0.25">
      <c r="BQ613" s="791"/>
      <c r="BR613" s="791"/>
      <c r="BS613" s="791"/>
      <c r="BT613" s="791"/>
    </row>
    <row r="614" spans="69:72" x14ac:dyDescent="0.25">
      <c r="BQ614" s="791"/>
      <c r="BR614" s="791"/>
      <c r="BS614" s="791"/>
      <c r="BT614" s="791"/>
    </row>
    <row r="615" spans="69:72" x14ac:dyDescent="0.25">
      <c r="BQ615" s="791"/>
      <c r="BR615" s="791"/>
      <c r="BS615" s="791"/>
      <c r="BT615" s="791"/>
    </row>
    <row r="616" spans="69:72" x14ac:dyDescent="0.25">
      <c r="BQ616" s="791"/>
      <c r="BR616" s="791"/>
      <c r="BS616" s="791"/>
      <c r="BT616" s="791"/>
    </row>
    <row r="617" spans="69:72" x14ac:dyDescent="0.25">
      <c r="BQ617" s="791"/>
      <c r="BR617" s="791"/>
      <c r="BS617" s="791"/>
      <c r="BT617" s="791"/>
    </row>
    <row r="618" spans="69:72" x14ac:dyDescent="0.25">
      <c r="BQ618" s="791"/>
      <c r="BR618" s="791"/>
      <c r="BS618" s="791"/>
      <c r="BT618" s="791"/>
    </row>
    <row r="619" spans="69:72" x14ac:dyDescent="0.25">
      <c r="BQ619" s="791"/>
      <c r="BR619" s="791"/>
      <c r="BS619" s="791"/>
      <c r="BT619" s="791"/>
    </row>
    <row r="620" spans="69:72" x14ac:dyDescent="0.25">
      <c r="BQ620" s="791"/>
      <c r="BR620" s="791"/>
      <c r="BS620" s="791"/>
      <c r="BT620" s="791"/>
    </row>
    <row r="621" spans="69:72" x14ac:dyDescent="0.25">
      <c r="BQ621" s="791"/>
      <c r="BR621" s="791"/>
      <c r="BS621" s="791"/>
      <c r="BT621" s="791"/>
    </row>
    <row r="622" spans="69:72" x14ac:dyDescent="0.25">
      <c r="BQ622" s="791"/>
      <c r="BR622" s="791"/>
      <c r="BS622" s="791"/>
      <c r="BT622" s="791"/>
    </row>
    <row r="623" spans="69:72" x14ac:dyDescent="0.25">
      <c r="BQ623" s="791"/>
      <c r="BR623" s="791"/>
      <c r="BS623" s="791"/>
      <c r="BT623" s="791"/>
    </row>
    <row r="624" spans="69:72" x14ac:dyDescent="0.25">
      <c r="BQ624" s="791"/>
      <c r="BR624" s="791"/>
      <c r="BS624" s="791"/>
      <c r="BT624" s="791"/>
    </row>
    <row r="625" spans="69:72" x14ac:dyDescent="0.25">
      <c r="BQ625" s="791"/>
      <c r="BR625" s="791"/>
      <c r="BS625" s="791"/>
      <c r="BT625" s="791"/>
    </row>
    <row r="626" spans="69:72" x14ac:dyDescent="0.25">
      <c r="BQ626" s="791"/>
      <c r="BR626" s="791"/>
      <c r="BS626" s="791"/>
      <c r="BT626" s="791"/>
    </row>
    <row r="627" spans="69:72" x14ac:dyDescent="0.25">
      <c r="BQ627" s="791"/>
      <c r="BR627" s="791"/>
      <c r="BS627" s="791"/>
      <c r="BT627" s="791"/>
    </row>
    <row r="628" spans="69:72" x14ac:dyDescent="0.25">
      <c r="BQ628" s="791"/>
      <c r="BR628" s="791"/>
      <c r="BS628" s="791"/>
      <c r="BT628" s="791"/>
    </row>
    <row r="629" spans="69:72" x14ac:dyDescent="0.25">
      <c r="BQ629" s="791"/>
      <c r="BR629" s="791"/>
      <c r="BS629" s="791"/>
      <c r="BT629" s="791"/>
    </row>
    <row r="630" spans="69:72" x14ac:dyDescent="0.25">
      <c r="BQ630" s="791"/>
      <c r="BR630" s="791"/>
      <c r="BS630" s="791"/>
      <c r="BT630" s="791"/>
    </row>
    <row r="631" spans="69:72" x14ac:dyDescent="0.25">
      <c r="BQ631" s="791"/>
      <c r="BR631" s="791"/>
      <c r="BS631" s="791"/>
      <c r="BT631" s="791"/>
    </row>
    <row r="632" spans="69:72" x14ac:dyDescent="0.25">
      <c r="BQ632" s="791"/>
      <c r="BR632" s="791"/>
      <c r="BS632" s="791"/>
      <c r="BT632" s="791"/>
    </row>
    <row r="633" spans="69:72" x14ac:dyDescent="0.25">
      <c r="BQ633" s="791"/>
      <c r="BR633" s="791"/>
      <c r="BS633" s="791"/>
      <c r="BT633" s="791"/>
    </row>
    <row r="634" spans="69:72" x14ac:dyDescent="0.25">
      <c r="BQ634" s="791"/>
      <c r="BR634" s="791"/>
      <c r="BS634" s="791"/>
      <c r="BT634" s="791"/>
    </row>
    <row r="635" spans="69:72" x14ac:dyDescent="0.25">
      <c r="BQ635" s="791"/>
      <c r="BR635" s="791"/>
      <c r="BS635" s="791"/>
      <c r="BT635" s="791"/>
    </row>
    <row r="636" spans="69:72" x14ac:dyDescent="0.25">
      <c r="BQ636" s="791"/>
      <c r="BR636" s="791"/>
      <c r="BS636" s="791"/>
      <c r="BT636" s="791"/>
    </row>
    <row r="637" spans="69:72" x14ac:dyDescent="0.25">
      <c r="BQ637" s="791"/>
      <c r="BR637" s="791"/>
      <c r="BS637" s="791"/>
      <c r="BT637" s="791"/>
    </row>
    <row r="638" spans="69:72" x14ac:dyDescent="0.25">
      <c r="BQ638" s="791"/>
      <c r="BR638" s="791"/>
      <c r="BS638" s="791"/>
      <c r="BT638" s="791"/>
    </row>
    <row r="639" spans="69:72" x14ac:dyDescent="0.25">
      <c r="BQ639" s="791"/>
      <c r="BR639" s="791"/>
      <c r="BS639" s="791"/>
      <c r="BT639" s="791"/>
    </row>
    <row r="640" spans="69:72" x14ac:dyDescent="0.25">
      <c r="BQ640" s="791"/>
      <c r="BR640" s="791"/>
      <c r="BS640" s="791"/>
      <c r="BT640" s="791"/>
    </row>
    <row r="641" spans="69:72" x14ac:dyDescent="0.25">
      <c r="BQ641" s="791"/>
      <c r="BR641" s="791"/>
      <c r="BS641" s="791"/>
      <c r="BT641" s="791"/>
    </row>
    <row r="642" spans="69:72" x14ac:dyDescent="0.25">
      <c r="BQ642" s="791"/>
      <c r="BR642" s="791"/>
      <c r="BS642" s="791"/>
      <c r="BT642" s="791"/>
    </row>
    <row r="643" spans="69:72" x14ac:dyDescent="0.25">
      <c r="BQ643" s="791"/>
      <c r="BR643" s="791"/>
      <c r="BS643" s="791"/>
      <c r="BT643" s="791"/>
    </row>
    <row r="644" spans="69:72" x14ac:dyDescent="0.25">
      <c r="BQ644" s="791"/>
      <c r="BR644" s="791"/>
      <c r="BS644" s="791"/>
      <c r="BT644" s="791"/>
    </row>
    <row r="645" spans="69:72" x14ac:dyDescent="0.25">
      <c r="BQ645" s="791"/>
      <c r="BR645" s="791"/>
      <c r="BS645" s="791"/>
      <c r="BT645" s="791"/>
    </row>
    <row r="646" spans="69:72" x14ac:dyDescent="0.25">
      <c r="BQ646" s="791"/>
      <c r="BR646" s="791"/>
      <c r="BS646" s="791"/>
      <c r="BT646" s="791"/>
    </row>
    <row r="647" spans="69:72" x14ac:dyDescent="0.25">
      <c r="BQ647" s="791"/>
      <c r="BR647" s="791"/>
      <c r="BS647" s="791"/>
      <c r="BT647" s="791"/>
    </row>
    <row r="648" spans="69:72" x14ac:dyDescent="0.25">
      <c r="BQ648" s="791"/>
      <c r="BR648" s="791"/>
      <c r="BS648" s="791"/>
      <c r="BT648" s="791"/>
    </row>
    <row r="649" spans="69:72" x14ac:dyDescent="0.25">
      <c r="BQ649" s="791"/>
      <c r="BR649" s="791"/>
      <c r="BS649" s="791"/>
      <c r="BT649" s="791"/>
    </row>
    <row r="650" spans="69:72" x14ac:dyDescent="0.25">
      <c r="BQ650" s="791"/>
      <c r="BR650" s="791"/>
      <c r="BS650" s="791"/>
      <c r="BT650" s="791"/>
    </row>
    <row r="651" spans="69:72" x14ac:dyDescent="0.25">
      <c r="BQ651" s="791"/>
      <c r="BR651" s="791"/>
      <c r="BS651" s="791"/>
      <c r="BT651" s="791"/>
    </row>
    <row r="652" spans="69:72" x14ac:dyDescent="0.25">
      <c r="BQ652" s="791"/>
      <c r="BR652" s="791"/>
      <c r="BS652" s="791"/>
      <c r="BT652" s="791"/>
    </row>
    <row r="653" spans="69:72" x14ac:dyDescent="0.25">
      <c r="BQ653" s="791"/>
      <c r="BR653" s="791"/>
      <c r="BS653" s="791"/>
      <c r="BT653" s="791"/>
    </row>
    <row r="654" spans="69:72" x14ac:dyDescent="0.25">
      <c r="BQ654" s="791"/>
      <c r="BR654" s="791"/>
      <c r="BS654" s="791"/>
      <c r="BT654" s="791"/>
    </row>
    <row r="655" spans="69:72" x14ac:dyDescent="0.25">
      <c r="BQ655" s="791"/>
      <c r="BR655" s="791"/>
      <c r="BS655" s="791"/>
      <c r="BT655" s="791"/>
    </row>
    <row r="656" spans="69:72" x14ac:dyDescent="0.25">
      <c r="BQ656" s="791"/>
      <c r="BR656" s="791"/>
      <c r="BS656" s="791"/>
      <c r="BT656" s="791"/>
    </row>
    <row r="657" spans="69:72" x14ac:dyDescent="0.25">
      <c r="BQ657" s="791"/>
      <c r="BR657" s="791"/>
      <c r="BS657" s="791"/>
      <c r="BT657" s="791"/>
    </row>
    <row r="658" spans="69:72" x14ac:dyDescent="0.25">
      <c r="BQ658" s="791"/>
      <c r="BR658" s="791"/>
      <c r="BS658" s="791"/>
      <c r="BT658" s="791"/>
    </row>
    <row r="659" spans="69:72" x14ac:dyDescent="0.25">
      <c r="BQ659" s="791"/>
      <c r="BR659" s="791"/>
      <c r="BS659" s="791"/>
      <c r="BT659" s="791"/>
    </row>
    <row r="660" spans="69:72" x14ac:dyDescent="0.25">
      <c r="BQ660" s="791"/>
      <c r="BR660" s="791"/>
      <c r="BS660" s="791"/>
      <c r="BT660" s="791"/>
    </row>
    <row r="661" spans="69:72" x14ac:dyDescent="0.25">
      <c r="BQ661" s="791"/>
      <c r="BR661" s="791"/>
      <c r="BS661" s="791"/>
      <c r="BT661" s="791"/>
    </row>
    <row r="662" spans="69:72" x14ac:dyDescent="0.25">
      <c r="BQ662" s="791"/>
      <c r="BR662" s="791"/>
      <c r="BS662" s="791"/>
      <c r="BT662" s="791"/>
    </row>
    <row r="663" spans="69:72" x14ac:dyDescent="0.25">
      <c r="BQ663" s="791"/>
      <c r="BR663" s="791"/>
      <c r="BS663" s="791"/>
      <c r="BT663" s="791"/>
    </row>
    <row r="664" spans="69:72" x14ac:dyDescent="0.25">
      <c r="BQ664" s="791"/>
      <c r="BR664" s="791"/>
      <c r="BS664" s="791"/>
      <c r="BT664" s="791"/>
    </row>
    <row r="665" spans="69:72" x14ac:dyDescent="0.25">
      <c r="BQ665" s="791"/>
      <c r="BR665" s="791"/>
      <c r="BS665" s="791"/>
      <c r="BT665" s="791"/>
    </row>
    <row r="666" spans="69:72" x14ac:dyDescent="0.25">
      <c r="BQ666" s="791"/>
      <c r="BR666" s="791"/>
      <c r="BS666" s="791"/>
      <c r="BT666" s="791"/>
    </row>
    <row r="667" spans="69:72" x14ac:dyDescent="0.25">
      <c r="BQ667" s="791"/>
      <c r="BR667" s="791"/>
      <c r="BS667" s="791"/>
      <c r="BT667" s="791"/>
    </row>
    <row r="668" spans="69:72" x14ac:dyDescent="0.25">
      <c r="BQ668" s="791"/>
      <c r="BR668" s="791"/>
      <c r="BS668" s="791"/>
      <c r="BT668" s="791"/>
    </row>
    <row r="669" spans="69:72" x14ac:dyDescent="0.25">
      <c r="BQ669" s="791"/>
      <c r="BR669" s="791"/>
      <c r="BS669" s="791"/>
      <c r="BT669" s="791"/>
    </row>
    <row r="670" spans="69:72" x14ac:dyDescent="0.25">
      <c r="BQ670" s="791"/>
      <c r="BR670" s="791"/>
      <c r="BS670" s="791"/>
      <c r="BT670" s="791"/>
    </row>
    <row r="671" spans="69:72" x14ac:dyDescent="0.25">
      <c r="BQ671" s="791"/>
      <c r="BR671" s="791"/>
      <c r="BS671" s="791"/>
      <c r="BT671" s="791"/>
    </row>
    <row r="672" spans="69:72" x14ac:dyDescent="0.25">
      <c r="BQ672" s="791"/>
      <c r="BR672" s="791"/>
      <c r="BS672" s="791"/>
      <c r="BT672" s="791"/>
    </row>
    <row r="673" spans="69:72" x14ac:dyDescent="0.25">
      <c r="BQ673" s="791"/>
      <c r="BR673" s="791"/>
      <c r="BS673" s="791"/>
      <c r="BT673" s="791"/>
    </row>
    <row r="674" spans="69:72" x14ac:dyDescent="0.25">
      <c r="BQ674" s="791"/>
      <c r="BR674" s="791"/>
      <c r="BS674" s="791"/>
      <c r="BT674" s="791"/>
    </row>
    <row r="675" spans="69:72" x14ac:dyDescent="0.25">
      <c r="BQ675" s="791"/>
      <c r="BR675" s="791"/>
      <c r="BS675" s="791"/>
      <c r="BT675" s="791"/>
    </row>
    <row r="676" spans="69:72" x14ac:dyDescent="0.25">
      <c r="BQ676" s="791"/>
      <c r="BR676" s="791"/>
      <c r="BS676" s="791"/>
      <c r="BT676" s="791"/>
    </row>
    <row r="677" spans="69:72" x14ac:dyDescent="0.25">
      <c r="BQ677" s="791"/>
      <c r="BR677" s="791"/>
      <c r="BS677" s="791"/>
      <c r="BT677" s="791"/>
    </row>
    <row r="678" spans="69:72" x14ac:dyDescent="0.25">
      <c r="BQ678" s="791"/>
      <c r="BR678" s="791"/>
      <c r="BS678" s="791"/>
      <c r="BT678" s="791"/>
    </row>
    <row r="679" spans="69:72" x14ac:dyDescent="0.25">
      <c r="BQ679" s="791"/>
      <c r="BR679" s="791"/>
      <c r="BS679" s="791"/>
      <c r="BT679" s="791"/>
    </row>
    <row r="680" spans="69:72" x14ac:dyDescent="0.25">
      <c r="BQ680" s="791"/>
      <c r="BR680" s="791"/>
      <c r="BS680" s="791"/>
      <c r="BT680" s="791"/>
    </row>
    <row r="681" spans="69:72" x14ac:dyDescent="0.25">
      <c r="BQ681" s="791"/>
      <c r="BR681" s="791"/>
      <c r="BS681" s="791"/>
      <c r="BT681" s="791"/>
    </row>
    <row r="682" spans="69:72" x14ac:dyDescent="0.25">
      <c r="BQ682" s="791"/>
      <c r="BR682" s="791"/>
      <c r="BS682" s="791"/>
      <c r="BT682" s="791"/>
    </row>
    <row r="683" spans="69:72" x14ac:dyDescent="0.25">
      <c r="BQ683" s="791"/>
      <c r="BR683" s="791"/>
      <c r="BS683" s="791"/>
      <c r="BT683" s="791"/>
    </row>
    <row r="684" spans="69:72" x14ac:dyDescent="0.25">
      <c r="BQ684" s="791"/>
      <c r="BR684" s="791"/>
      <c r="BS684" s="791"/>
      <c r="BT684" s="791"/>
    </row>
    <row r="685" spans="69:72" x14ac:dyDescent="0.25">
      <c r="BQ685" s="791"/>
      <c r="BR685" s="791"/>
      <c r="BS685" s="791"/>
      <c r="BT685" s="791"/>
    </row>
    <row r="686" spans="69:72" x14ac:dyDescent="0.25">
      <c r="BQ686" s="791"/>
      <c r="BR686" s="791"/>
      <c r="BS686" s="791"/>
      <c r="BT686" s="791"/>
    </row>
    <row r="687" spans="69:72" x14ac:dyDescent="0.25">
      <c r="BQ687" s="791"/>
      <c r="BR687" s="791"/>
      <c r="BS687" s="791"/>
      <c r="BT687" s="791"/>
    </row>
    <row r="688" spans="69:72" x14ac:dyDescent="0.25">
      <c r="BQ688" s="791"/>
      <c r="BR688" s="791"/>
      <c r="BS688" s="791"/>
      <c r="BT688" s="791"/>
    </row>
    <row r="689" spans="69:72" x14ac:dyDescent="0.25">
      <c r="BQ689" s="791"/>
      <c r="BR689" s="791"/>
      <c r="BS689" s="791"/>
      <c r="BT689" s="791"/>
    </row>
    <row r="690" spans="69:72" x14ac:dyDescent="0.25">
      <c r="BQ690" s="791"/>
      <c r="BR690" s="791"/>
      <c r="BS690" s="791"/>
      <c r="BT690" s="791"/>
    </row>
    <row r="691" spans="69:72" x14ac:dyDescent="0.25">
      <c r="BQ691" s="791"/>
      <c r="BR691" s="791"/>
      <c r="BS691" s="791"/>
      <c r="BT691" s="791"/>
    </row>
    <row r="692" spans="69:72" x14ac:dyDescent="0.25">
      <c r="BQ692" s="791"/>
      <c r="BR692" s="791"/>
      <c r="BS692" s="791"/>
      <c r="BT692" s="791"/>
    </row>
    <row r="693" spans="69:72" x14ac:dyDescent="0.25">
      <c r="BQ693" s="791"/>
      <c r="BR693" s="791"/>
      <c r="BS693" s="791"/>
      <c r="BT693" s="791"/>
    </row>
    <row r="694" spans="69:72" x14ac:dyDescent="0.25">
      <c r="BQ694" s="791"/>
      <c r="BR694" s="791"/>
      <c r="BS694" s="791"/>
      <c r="BT694" s="791"/>
    </row>
    <row r="695" spans="69:72" x14ac:dyDescent="0.25">
      <c r="BQ695" s="791"/>
      <c r="BR695" s="791"/>
      <c r="BS695" s="791"/>
      <c r="BT695" s="791"/>
    </row>
    <row r="696" spans="69:72" x14ac:dyDescent="0.25">
      <c r="BQ696" s="791"/>
      <c r="BR696" s="791"/>
      <c r="BS696" s="791"/>
      <c r="BT696" s="791"/>
    </row>
    <row r="697" spans="69:72" x14ac:dyDescent="0.25">
      <c r="BQ697" s="791"/>
      <c r="BR697" s="791"/>
      <c r="BS697" s="791"/>
      <c r="BT697" s="791"/>
    </row>
    <row r="698" spans="69:72" x14ac:dyDescent="0.25">
      <c r="BQ698" s="791"/>
      <c r="BR698" s="791"/>
      <c r="BS698" s="791"/>
      <c r="BT698" s="791"/>
    </row>
    <row r="699" spans="69:72" x14ac:dyDescent="0.25">
      <c r="BQ699" s="791"/>
      <c r="BR699" s="791"/>
      <c r="BS699" s="791"/>
      <c r="BT699" s="791"/>
    </row>
    <row r="700" spans="69:72" x14ac:dyDescent="0.25">
      <c r="BQ700" s="791"/>
      <c r="BR700" s="791"/>
      <c r="BS700" s="791"/>
      <c r="BT700" s="791"/>
    </row>
    <row r="701" spans="69:72" x14ac:dyDescent="0.25">
      <c r="BQ701" s="791"/>
      <c r="BR701" s="791"/>
      <c r="BS701" s="791"/>
      <c r="BT701" s="791"/>
    </row>
    <row r="702" spans="69:72" x14ac:dyDescent="0.25">
      <c r="BQ702" s="791"/>
      <c r="BR702" s="791"/>
      <c r="BS702" s="791"/>
      <c r="BT702" s="791"/>
    </row>
    <row r="703" spans="69:72" x14ac:dyDescent="0.25">
      <c r="BQ703" s="791"/>
      <c r="BR703" s="791"/>
      <c r="BS703" s="791"/>
      <c r="BT703" s="791"/>
    </row>
    <row r="704" spans="69:72" x14ac:dyDescent="0.25">
      <c r="BQ704" s="791"/>
      <c r="BR704" s="791"/>
      <c r="BS704" s="791"/>
      <c r="BT704" s="791"/>
    </row>
    <row r="705" spans="69:72" x14ac:dyDescent="0.25">
      <c r="BQ705" s="791"/>
      <c r="BR705" s="791"/>
      <c r="BS705" s="791"/>
      <c r="BT705" s="791"/>
    </row>
    <row r="706" spans="69:72" x14ac:dyDescent="0.25">
      <c r="BQ706" s="791"/>
      <c r="BR706" s="791"/>
      <c r="BS706" s="791"/>
      <c r="BT706" s="791"/>
    </row>
    <row r="707" spans="69:72" x14ac:dyDescent="0.25">
      <c r="BQ707" s="791"/>
      <c r="BR707" s="791"/>
      <c r="BS707" s="791"/>
      <c r="BT707" s="791"/>
    </row>
    <row r="708" spans="69:72" x14ac:dyDescent="0.25">
      <c r="BQ708" s="791"/>
      <c r="BR708" s="791"/>
      <c r="BS708" s="791"/>
      <c r="BT708" s="791"/>
    </row>
    <row r="709" spans="69:72" x14ac:dyDescent="0.25">
      <c r="BQ709" s="791"/>
      <c r="BR709" s="791"/>
      <c r="BS709" s="791"/>
      <c r="BT709" s="791"/>
    </row>
    <row r="710" spans="69:72" x14ac:dyDescent="0.25">
      <c r="BQ710" s="791"/>
      <c r="BR710" s="791"/>
      <c r="BS710" s="791"/>
      <c r="BT710" s="791"/>
    </row>
    <row r="711" spans="69:72" x14ac:dyDescent="0.25">
      <c r="BQ711" s="791"/>
      <c r="BR711" s="791"/>
      <c r="BS711" s="791"/>
      <c r="BT711" s="791"/>
    </row>
    <row r="712" spans="69:72" x14ac:dyDescent="0.25">
      <c r="BQ712" s="791"/>
      <c r="BR712" s="791"/>
      <c r="BS712" s="791"/>
      <c r="BT712" s="791"/>
    </row>
    <row r="713" spans="69:72" x14ac:dyDescent="0.25">
      <c r="BQ713" s="791"/>
      <c r="BR713" s="791"/>
      <c r="BS713" s="791"/>
      <c r="BT713" s="791"/>
    </row>
    <row r="714" spans="69:72" x14ac:dyDescent="0.25">
      <c r="BQ714" s="791"/>
      <c r="BR714" s="791"/>
      <c r="BS714" s="791"/>
      <c r="BT714" s="791"/>
    </row>
    <row r="715" spans="69:72" x14ac:dyDescent="0.25">
      <c r="BQ715" s="791"/>
      <c r="BR715" s="791"/>
      <c r="BS715" s="791"/>
      <c r="BT715" s="791"/>
    </row>
    <row r="716" spans="69:72" x14ac:dyDescent="0.25">
      <c r="BQ716" s="791"/>
      <c r="BR716" s="791"/>
      <c r="BS716" s="791"/>
      <c r="BT716" s="791"/>
    </row>
    <row r="717" spans="69:72" x14ac:dyDescent="0.25">
      <c r="BQ717" s="791"/>
      <c r="BR717" s="791"/>
      <c r="BS717" s="791"/>
      <c r="BT717" s="791"/>
    </row>
    <row r="718" spans="69:72" x14ac:dyDescent="0.25">
      <c r="BQ718" s="791"/>
      <c r="BR718" s="791"/>
      <c r="BS718" s="791"/>
      <c r="BT718" s="791"/>
    </row>
    <row r="719" spans="69:72" x14ac:dyDescent="0.25">
      <c r="BQ719" s="791"/>
      <c r="BR719" s="791"/>
      <c r="BS719" s="791"/>
      <c r="BT719" s="791"/>
    </row>
    <row r="720" spans="69:72" x14ac:dyDescent="0.25">
      <c r="BQ720" s="791"/>
      <c r="BR720" s="791"/>
      <c r="BS720" s="791"/>
      <c r="BT720" s="791"/>
    </row>
    <row r="721" spans="69:72" x14ac:dyDescent="0.25">
      <c r="BQ721" s="791"/>
      <c r="BR721" s="791"/>
      <c r="BS721" s="791"/>
      <c r="BT721" s="791"/>
    </row>
    <row r="722" spans="69:72" x14ac:dyDescent="0.25">
      <c r="BQ722" s="791"/>
      <c r="BR722" s="791"/>
      <c r="BS722" s="791"/>
      <c r="BT722" s="791"/>
    </row>
    <row r="723" spans="69:72" x14ac:dyDescent="0.25">
      <c r="BQ723" s="791"/>
      <c r="BR723" s="791"/>
      <c r="BS723" s="791"/>
      <c r="BT723" s="791"/>
    </row>
    <row r="724" spans="69:72" x14ac:dyDescent="0.25">
      <c r="BQ724" s="791"/>
      <c r="BR724" s="791"/>
      <c r="BS724" s="791"/>
      <c r="BT724" s="791"/>
    </row>
    <row r="725" spans="69:72" x14ac:dyDescent="0.25">
      <c r="BQ725" s="791"/>
      <c r="BR725" s="791"/>
      <c r="BS725" s="791"/>
      <c r="BT725" s="791"/>
    </row>
    <row r="726" spans="69:72" x14ac:dyDescent="0.25">
      <c r="BQ726" s="791"/>
      <c r="BR726" s="791"/>
      <c r="BS726" s="791"/>
      <c r="BT726" s="791"/>
    </row>
    <row r="727" spans="69:72" x14ac:dyDescent="0.25">
      <c r="BQ727" s="791"/>
      <c r="BR727" s="791"/>
      <c r="BS727" s="791"/>
      <c r="BT727" s="791"/>
    </row>
    <row r="728" spans="69:72" x14ac:dyDescent="0.25">
      <c r="BQ728" s="791"/>
      <c r="BR728" s="791"/>
      <c r="BS728" s="791"/>
      <c r="BT728" s="791"/>
    </row>
    <row r="729" spans="69:72" x14ac:dyDescent="0.25">
      <c r="BQ729" s="791"/>
      <c r="BR729" s="791"/>
      <c r="BS729" s="791"/>
      <c r="BT729" s="791"/>
    </row>
    <row r="730" spans="69:72" x14ac:dyDescent="0.25">
      <c r="BQ730" s="791"/>
      <c r="BR730" s="791"/>
      <c r="BS730" s="791"/>
      <c r="BT730" s="791"/>
    </row>
    <row r="731" spans="69:72" x14ac:dyDescent="0.25">
      <c r="BQ731" s="791"/>
      <c r="BR731" s="791"/>
      <c r="BS731" s="791"/>
      <c r="BT731" s="791"/>
    </row>
    <row r="732" spans="69:72" x14ac:dyDescent="0.25">
      <c r="BQ732" s="791"/>
      <c r="BR732" s="791"/>
      <c r="BS732" s="791"/>
      <c r="BT732" s="791"/>
    </row>
    <row r="733" spans="69:72" x14ac:dyDescent="0.25">
      <c r="BQ733" s="791"/>
      <c r="BR733" s="791"/>
      <c r="BS733" s="791"/>
      <c r="BT733" s="791"/>
    </row>
    <row r="734" spans="69:72" x14ac:dyDescent="0.25">
      <c r="BQ734" s="791"/>
      <c r="BR734" s="791"/>
      <c r="BS734" s="791"/>
      <c r="BT734" s="791"/>
    </row>
    <row r="735" spans="69:72" x14ac:dyDescent="0.25">
      <c r="BQ735" s="791"/>
      <c r="BR735" s="791"/>
      <c r="BS735" s="791"/>
      <c r="BT735" s="791"/>
    </row>
    <row r="736" spans="69:72" x14ac:dyDescent="0.25">
      <c r="BQ736" s="791"/>
      <c r="BR736" s="791"/>
      <c r="BS736" s="791"/>
      <c r="BT736" s="791"/>
    </row>
    <row r="737" spans="69:72" x14ac:dyDescent="0.25">
      <c r="BQ737" s="791"/>
      <c r="BR737" s="791"/>
      <c r="BS737" s="791"/>
      <c r="BT737" s="791"/>
    </row>
    <row r="738" spans="69:72" x14ac:dyDescent="0.25">
      <c r="BQ738" s="791"/>
      <c r="BR738" s="791"/>
      <c r="BS738" s="791"/>
      <c r="BT738" s="791"/>
    </row>
    <row r="739" spans="69:72" x14ac:dyDescent="0.25">
      <c r="BQ739" s="791"/>
      <c r="BR739" s="791"/>
      <c r="BS739" s="791"/>
      <c r="BT739" s="791"/>
    </row>
    <row r="740" spans="69:72" x14ac:dyDescent="0.25">
      <c r="BQ740" s="791"/>
      <c r="BR740" s="791"/>
      <c r="BS740" s="791"/>
      <c r="BT740" s="791"/>
    </row>
    <row r="741" spans="69:72" x14ac:dyDescent="0.25">
      <c r="BQ741" s="791"/>
      <c r="BR741" s="791"/>
      <c r="BS741" s="791"/>
      <c r="BT741" s="791"/>
    </row>
    <row r="742" spans="69:72" x14ac:dyDescent="0.25">
      <c r="BQ742" s="791"/>
      <c r="BR742" s="791"/>
      <c r="BS742" s="791"/>
      <c r="BT742" s="791"/>
    </row>
    <row r="743" spans="69:72" x14ac:dyDescent="0.25">
      <c r="BQ743" s="791"/>
      <c r="BR743" s="791"/>
      <c r="BS743" s="791"/>
      <c r="BT743" s="791"/>
    </row>
    <row r="744" spans="69:72" x14ac:dyDescent="0.25">
      <c r="BQ744" s="791"/>
      <c r="BR744" s="791"/>
      <c r="BS744" s="791"/>
      <c r="BT744" s="791"/>
    </row>
    <row r="745" spans="69:72" x14ac:dyDescent="0.25">
      <c r="BQ745" s="791"/>
      <c r="BR745" s="791"/>
      <c r="BS745" s="791"/>
      <c r="BT745" s="791"/>
    </row>
    <row r="746" spans="69:72" x14ac:dyDescent="0.25">
      <c r="BQ746" s="791"/>
      <c r="BR746" s="791"/>
      <c r="BS746" s="791"/>
      <c r="BT746" s="791"/>
    </row>
    <row r="747" spans="69:72" x14ac:dyDescent="0.25">
      <c r="BQ747" s="791"/>
      <c r="BR747" s="791"/>
      <c r="BS747" s="791"/>
      <c r="BT747" s="791"/>
    </row>
    <row r="748" spans="69:72" x14ac:dyDescent="0.25">
      <c r="BQ748" s="791"/>
      <c r="BR748" s="791"/>
      <c r="BS748" s="791"/>
      <c r="BT748" s="791"/>
    </row>
    <row r="749" spans="69:72" x14ac:dyDescent="0.25">
      <c r="BQ749" s="791"/>
      <c r="BR749" s="791"/>
      <c r="BS749" s="791"/>
      <c r="BT749" s="791"/>
    </row>
    <row r="750" spans="69:72" x14ac:dyDescent="0.25">
      <c r="BQ750" s="791"/>
      <c r="BR750" s="791"/>
      <c r="BS750" s="791"/>
      <c r="BT750" s="791"/>
    </row>
    <row r="751" spans="69:72" x14ac:dyDescent="0.25">
      <c r="BQ751" s="791"/>
      <c r="BR751" s="791"/>
      <c r="BS751" s="791"/>
      <c r="BT751" s="791"/>
    </row>
    <row r="752" spans="69:72" x14ac:dyDescent="0.25">
      <c r="BQ752" s="791"/>
      <c r="BR752" s="791"/>
      <c r="BS752" s="791"/>
      <c r="BT752" s="791"/>
    </row>
    <row r="753" spans="69:72" x14ac:dyDescent="0.25">
      <c r="BQ753" s="791"/>
      <c r="BR753" s="791"/>
      <c r="BS753" s="791"/>
      <c r="BT753" s="791"/>
    </row>
    <row r="754" spans="69:72" x14ac:dyDescent="0.25">
      <c r="BQ754" s="791"/>
      <c r="BR754" s="791"/>
      <c r="BS754" s="791"/>
      <c r="BT754" s="791"/>
    </row>
    <row r="755" spans="69:72" x14ac:dyDescent="0.25">
      <c r="BQ755" s="791"/>
      <c r="BR755" s="791"/>
      <c r="BS755" s="791"/>
      <c r="BT755" s="791"/>
    </row>
    <row r="756" spans="69:72" x14ac:dyDescent="0.25">
      <c r="BQ756" s="791"/>
      <c r="BR756" s="791"/>
      <c r="BS756" s="791"/>
      <c r="BT756" s="791"/>
    </row>
    <row r="757" spans="69:72" x14ac:dyDescent="0.25">
      <c r="BQ757" s="791"/>
      <c r="BR757" s="791"/>
      <c r="BS757" s="791"/>
      <c r="BT757" s="791"/>
    </row>
    <row r="758" spans="69:72" x14ac:dyDescent="0.25">
      <c r="BQ758" s="791"/>
      <c r="BR758" s="791"/>
      <c r="BS758" s="791"/>
      <c r="BT758" s="791"/>
    </row>
    <row r="759" spans="69:72" x14ac:dyDescent="0.25">
      <c r="BQ759" s="791"/>
      <c r="BR759" s="791"/>
      <c r="BS759" s="791"/>
      <c r="BT759" s="791"/>
    </row>
    <row r="760" spans="69:72" x14ac:dyDescent="0.25">
      <c r="BQ760" s="791"/>
      <c r="BR760" s="791"/>
      <c r="BS760" s="791"/>
      <c r="BT760" s="791"/>
    </row>
    <row r="761" spans="69:72" x14ac:dyDescent="0.25">
      <c r="BQ761" s="791"/>
      <c r="BR761" s="791"/>
      <c r="BS761" s="791"/>
      <c r="BT761" s="791"/>
    </row>
    <row r="762" spans="69:72" x14ac:dyDescent="0.25">
      <c r="BQ762" s="791"/>
      <c r="BR762" s="791"/>
      <c r="BS762" s="791"/>
      <c r="BT762" s="791"/>
    </row>
    <row r="763" spans="69:72" x14ac:dyDescent="0.25">
      <c r="BQ763" s="791"/>
      <c r="BR763" s="791"/>
      <c r="BS763" s="791"/>
      <c r="BT763" s="791"/>
    </row>
    <row r="764" spans="69:72" x14ac:dyDescent="0.25">
      <c r="BQ764" s="791"/>
      <c r="BR764" s="791"/>
      <c r="BS764" s="791"/>
      <c r="BT764" s="791"/>
    </row>
    <row r="765" spans="69:72" x14ac:dyDescent="0.25">
      <c r="BQ765" s="791"/>
      <c r="BR765" s="791"/>
      <c r="BS765" s="791"/>
      <c r="BT765" s="791"/>
    </row>
    <row r="766" spans="69:72" x14ac:dyDescent="0.25">
      <c r="BQ766" s="791"/>
      <c r="BR766" s="791"/>
      <c r="BS766" s="791"/>
      <c r="BT766" s="791"/>
    </row>
    <row r="767" spans="69:72" x14ac:dyDescent="0.25">
      <c r="BQ767" s="791"/>
      <c r="BR767" s="791"/>
      <c r="BS767" s="791"/>
      <c r="BT767" s="791"/>
    </row>
    <row r="768" spans="69:72" x14ac:dyDescent="0.25">
      <c r="BQ768" s="791"/>
      <c r="BR768" s="791"/>
      <c r="BS768" s="791"/>
      <c r="BT768" s="791"/>
    </row>
    <row r="769" spans="69:72" x14ac:dyDescent="0.25">
      <c r="BQ769" s="791"/>
      <c r="BR769" s="791"/>
      <c r="BS769" s="791"/>
      <c r="BT769" s="791"/>
    </row>
    <row r="770" spans="69:72" x14ac:dyDescent="0.25">
      <c r="BQ770" s="791"/>
      <c r="BR770" s="791"/>
      <c r="BS770" s="791"/>
      <c r="BT770" s="791"/>
    </row>
    <row r="771" spans="69:72" x14ac:dyDescent="0.25">
      <c r="BQ771" s="791"/>
      <c r="BR771" s="791"/>
      <c r="BS771" s="791"/>
      <c r="BT771" s="791"/>
    </row>
    <row r="772" spans="69:72" x14ac:dyDescent="0.25">
      <c r="BQ772" s="791"/>
      <c r="BR772" s="791"/>
      <c r="BS772" s="791"/>
      <c r="BT772" s="791"/>
    </row>
    <row r="773" spans="69:72" x14ac:dyDescent="0.25">
      <c r="BQ773" s="791"/>
      <c r="BR773" s="791"/>
      <c r="BS773" s="791"/>
      <c r="BT773" s="791"/>
    </row>
    <row r="774" spans="69:72" x14ac:dyDescent="0.25">
      <c r="BQ774" s="791"/>
      <c r="BR774" s="791"/>
      <c r="BS774" s="791"/>
      <c r="BT774" s="791"/>
    </row>
    <row r="775" spans="69:72" x14ac:dyDescent="0.25">
      <c r="BQ775" s="791"/>
      <c r="BR775" s="791"/>
      <c r="BS775" s="791"/>
      <c r="BT775" s="791"/>
    </row>
    <row r="776" spans="69:72" x14ac:dyDescent="0.25">
      <c r="BQ776" s="791"/>
      <c r="BR776" s="791"/>
      <c r="BS776" s="791"/>
      <c r="BT776" s="791"/>
    </row>
    <row r="777" spans="69:72" x14ac:dyDescent="0.25">
      <c r="BQ777" s="791"/>
      <c r="BR777" s="791"/>
      <c r="BS777" s="791"/>
      <c r="BT777" s="791"/>
    </row>
    <row r="778" spans="69:72" x14ac:dyDescent="0.25">
      <c r="BQ778" s="791"/>
      <c r="BR778" s="791"/>
      <c r="BS778" s="791"/>
      <c r="BT778" s="791"/>
    </row>
    <row r="779" spans="69:72" x14ac:dyDescent="0.25">
      <c r="BQ779" s="791"/>
      <c r="BR779" s="791"/>
      <c r="BS779" s="791"/>
      <c r="BT779" s="791"/>
    </row>
    <row r="780" spans="69:72" x14ac:dyDescent="0.25">
      <c r="BQ780" s="791"/>
      <c r="BR780" s="791"/>
      <c r="BS780" s="791"/>
      <c r="BT780" s="791"/>
    </row>
    <row r="781" spans="69:72" x14ac:dyDescent="0.25">
      <c r="BQ781" s="791"/>
      <c r="BR781" s="791"/>
      <c r="BS781" s="791"/>
      <c r="BT781" s="791"/>
    </row>
    <row r="782" spans="69:72" x14ac:dyDescent="0.25">
      <c r="BQ782" s="791"/>
      <c r="BR782" s="791"/>
      <c r="BS782" s="791"/>
      <c r="BT782" s="791"/>
    </row>
    <row r="783" spans="69:72" x14ac:dyDescent="0.25">
      <c r="BQ783" s="791"/>
      <c r="BR783" s="791"/>
      <c r="BS783" s="791"/>
      <c r="BT783" s="791"/>
    </row>
    <row r="784" spans="69:72" x14ac:dyDescent="0.25">
      <c r="BQ784" s="791"/>
      <c r="BR784" s="791"/>
      <c r="BS784" s="791"/>
      <c r="BT784" s="791"/>
    </row>
    <row r="785" spans="69:72" x14ac:dyDescent="0.25">
      <c r="BQ785" s="791"/>
      <c r="BR785" s="791"/>
      <c r="BS785" s="791"/>
      <c r="BT785" s="791"/>
    </row>
    <row r="786" spans="69:72" x14ac:dyDescent="0.25">
      <c r="BQ786" s="791"/>
      <c r="BR786" s="791"/>
      <c r="BS786" s="791"/>
      <c r="BT786" s="791"/>
    </row>
    <row r="787" spans="69:72" x14ac:dyDescent="0.25">
      <c r="BQ787" s="791"/>
      <c r="BR787" s="791"/>
      <c r="BS787" s="791"/>
      <c r="BT787" s="791"/>
    </row>
    <row r="788" spans="69:72" x14ac:dyDescent="0.25">
      <c r="BQ788" s="791"/>
      <c r="BR788" s="791"/>
      <c r="BS788" s="791"/>
      <c r="BT788" s="791"/>
    </row>
    <row r="789" spans="69:72" x14ac:dyDescent="0.25">
      <c r="BQ789" s="791"/>
      <c r="BR789" s="791"/>
      <c r="BS789" s="791"/>
      <c r="BT789" s="791"/>
    </row>
    <row r="790" spans="69:72" x14ac:dyDescent="0.25">
      <c r="BQ790" s="791"/>
      <c r="BR790" s="791"/>
      <c r="BS790" s="791"/>
      <c r="BT790" s="791"/>
    </row>
    <row r="791" spans="69:72" x14ac:dyDescent="0.25">
      <c r="BQ791" s="791"/>
      <c r="BR791" s="791"/>
      <c r="BS791" s="791"/>
      <c r="BT791" s="791"/>
    </row>
    <row r="792" spans="69:72" x14ac:dyDescent="0.25">
      <c r="BQ792" s="791"/>
      <c r="BR792" s="791"/>
      <c r="BS792" s="791"/>
      <c r="BT792" s="791"/>
    </row>
    <row r="793" spans="69:72" x14ac:dyDescent="0.25">
      <c r="BQ793" s="791"/>
      <c r="BR793" s="791"/>
      <c r="BS793" s="791"/>
      <c r="BT793" s="791"/>
    </row>
    <row r="794" spans="69:72" x14ac:dyDescent="0.25">
      <c r="BQ794" s="791"/>
      <c r="BR794" s="791"/>
      <c r="BS794" s="791"/>
      <c r="BT794" s="791"/>
    </row>
    <row r="795" spans="69:72" x14ac:dyDescent="0.25">
      <c r="BQ795" s="791"/>
      <c r="BR795" s="791"/>
      <c r="BS795" s="791"/>
      <c r="BT795" s="791"/>
    </row>
    <row r="796" spans="69:72" x14ac:dyDescent="0.25">
      <c r="BQ796" s="791"/>
      <c r="BR796" s="791"/>
      <c r="BS796" s="791"/>
      <c r="BT796" s="791"/>
    </row>
    <row r="797" spans="69:72" x14ac:dyDescent="0.25">
      <c r="BQ797" s="791"/>
      <c r="BR797" s="791"/>
      <c r="BS797" s="791"/>
      <c r="BT797" s="791"/>
    </row>
    <row r="798" spans="69:72" x14ac:dyDescent="0.25">
      <c r="BQ798" s="791"/>
      <c r="BR798" s="791"/>
      <c r="BS798" s="791"/>
      <c r="BT798" s="791"/>
    </row>
    <row r="799" spans="69:72" x14ac:dyDescent="0.25">
      <c r="BQ799" s="791"/>
      <c r="BR799" s="791"/>
      <c r="BS799" s="791"/>
      <c r="BT799" s="791"/>
    </row>
    <row r="800" spans="69:72" x14ac:dyDescent="0.25">
      <c r="BQ800" s="791"/>
      <c r="BR800" s="791"/>
      <c r="BS800" s="791"/>
      <c r="BT800" s="791"/>
    </row>
    <row r="801" spans="69:72" x14ac:dyDescent="0.25">
      <c r="BQ801" s="791"/>
      <c r="BR801" s="791"/>
      <c r="BS801" s="791"/>
      <c r="BT801" s="791"/>
    </row>
    <row r="802" spans="69:72" x14ac:dyDescent="0.25">
      <c r="BQ802" s="791"/>
      <c r="BR802" s="791"/>
      <c r="BS802" s="791"/>
      <c r="BT802" s="791"/>
    </row>
    <row r="803" spans="69:72" x14ac:dyDescent="0.25">
      <c r="BQ803" s="791"/>
      <c r="BR803" s="791"/>
      <c r="BS803" s="791"/>
      <c r="BT803" s="791"/>
    </row>
    <row r="804" spans="69:72" x14ac:dyDescent="0.25">
      <c r="BQ804" s="791"/>
      <c r="BR804" s="791"/>
      <c r="BS804" s="791"/>
      <c r="BT804" s="791"/>
    </row>
    <row r="805" spans="69:72" x14ac:dyDescent="0.25">
      <c r="BQ805" s="791"/>
      <c r="BR805" s="791"/>
      <c r="BS805" s="791"/>
      <c r="BT805" s="791"/>
    </row>
    <row r="806" spans="69:72" x14ac:dyDescent="0.25">
      <c r="BQ806" s="791"/>
      <c r="BR806" s="791"/>
      <c r="BS806" s="791"/>
      <c r="BT806" s="791"/>
    </row>
    <row r="807" spans="69:72" x14ac:dyDescent="0.25">
      <c r="BQ807" s="791"/>
      <c r="BR807" s="791"/>
      <c r="BS807" s="791"/>
      <c r="BT807" s="791"/>
    </row>
    <row r="808" spans="69:72" x14ac:dyDescent="0.25">
      <c r="BQ808" s="791"/>
      <c r="BR808" s="791"/>
      <c r="BS808" s="791"/>
      <c r="BT808" s="791"/>
    </row>
    <row r="809" spans="69:72" x14ac:dyDescent="0.25">
      <c r="BQ809" s="791"/>
      <c r="BR809" s="791"/>
      <c r="BS809" s="791"/>
      <c r="BT809" s="791"/>
    </row>
    <row r="810" spans="69:72" x14ac:dyDescent="0.25">
      <c r="BQ810" s="791"/>
      <c r="BR810" s="791"/>
      <c r="BS810" s="791"/>
      <c r="BT810" s="791"/>
    </row>
    <row r="811" spans="69:72" x14ac:dyDescent="0.25">
      <c r="BQ811" s="791"/>
      <c r="BR811" s="791"/>
      <c r="BS811" s="791"/>
      <c r="BT811" s="791"/>
    </row>
    <row r="812" spans="69:72" x14ac:dyDescent="0.25">
      <c r="BQ812" s="791"/>
      <c r="BR812" s="791"/>
      <c r="BS812" s="791"/>
      <c r="BT812" s="791"/>
    </row>
    <row r="813" spans="69:72" x14ac:dyDescent="0.25">
      <c r="BQ813" s="791"/>
      <c r="BR813" s="791"/>
      <c r="BS813" s="791"/>
      <c r="BT813" s="791"/>
    </row>
    <row r="814" spans="69:72" x14ac:dyDescent="0.25">
      <c r="BQ814" s="791"/>
      <c r="BR814" s="791"/>
      <c r="BS814" s="791"/>
      <c r="BT814" s="791"/>
    </row>
    <row r="815" spans="69:72" x14ac:dyDescent="0.25">
      <c r="BQ815" s="791"/>
      <c r="BR815" s="791"/>
      <c r="BS815" s="791"/>
      <c r="BT815" s="791"/>
    </row>
    <row r="816" spans="69:72" x14ac:dyDescent="0.25">
      <c r="BQ816" s="791"/>
      <c r="BR816" s="791"/>
      <c r="BS816" s="791"/>
      <c r="BT816" s="791"/>
    </row>
    <row r="817" spans="69:72" x14ac:dyDescent="0.25">
      <c r="BQ817" s="791"/>
      <c r="BR817" s="791"/>
      <c r="BS817" s="791"/>
      <c r="BT817" s="791"/>
    </row>
    <row r="818" spans="69:72" x14ac:dyDescent="0.25">
      <c r="BQ818" s="791"/>
      <c r="BR818" s="791"/>
      <c r="BS818" s="791"/>
      <c r="BT818" s="791"/>
    </row>
    <row r="819" spans="69:72" x14ac:dyDescent="0.25">
      <c r="BQ819" s="791"/>
      <c r="BR819" s="791"/>
      <c r="BS819" s="791"/>
      <c r="BT819" s="791"/>
    </row>
    <row r="820" spans="69:72" x14ac:dyDescent="0.25">
      <c r="BQ820" s="791"/>
      <c r="BR820" s="791"/>
      <c r="BS820" s="791"/>
      <c r="BT820" s="791"/>
    </row>
    <row r="821" spans="69:72" x14ac:dyDescent="0.25">
      <c r="BQ821" s="791"/>
      <c r="BR821" s="791"/>
      <c r="BS821" s="791"/>
      <c r="BT821" s="791"/>
    </row>
    <row r="822" spans="69:72" x14ac:dyDescent="0.25">
      <c r="BQ822" s="791"/>
      <c r="BR822" s="791"/>
      <c r="BS822" s="791"/>
      <c r="BT822" s="791"/>
    </row>
    <row r="823" spans="69:72" x14ac:dyDescent="0.25">
      <c r="BQ823" s="791"/>
      <c r="BR823" s="791"/>
      <c r="BS823" s="791"/>
      <c r="BT823" s="791"/>
    </row>
    <row r="824" spans="69:72" x14ac:dyDescent="0.25">
      <c r="BQ824" s="791"/>
      <c r="BR824" s="791"/>
      <c r="BS824" s="791"/>
      <c r="BT824" s="791"/>
    </row>
    <row r="825" spans="69:72" x14ac:dyDescent="0.25">
      <c r="BQ825" s="791"/>
      <c r="BR825" s="791"/>
      <c r="BS825" s="791"/>
      <c r="BT825" s="791"/>
    </row>
    <row r="826" spans="69:72" x14ac:dyDescent="0.25">
      <c r="BQ826" s="791"/>
      <c r="BR826" s="791"/>
      <c r="BS826" s="791"/>
      <c r="BT826" s="791"/>
    </row>
    <row r="827" spans="69:72" x14ac:dyDescent="0.25">
      <c r="BQ827" s="791"/>
      <c r="BR827" s="791"/>
      <c r="BS827" s="791"/>
      <c r="BT827" s="791"/>
    </row>
    <row r="828" spans="69:72" x14ac:dyDescent="0.25">
      <c r="BQ828" s="791"/>
      <c r="BR828" s="791"/>
      <c r="BS828" s="791"/>
      <c r="BT828" s="791"/>
    </row>
    <row r="829" spans="69:72" x14ac:dyDescent="0.25">
      <c r="BQ829" s="791"/>
      <c r="BR829" s="791"/>
      <c r="BS829" s="791"/>
      <c r="BT829" s="791"/>
    </row>
    <row r="830" spans="69:72" x14ac:dyDescent="0.25">
      <c r="BQ830" s="791"/>
      <c r="BR830" s="791"/>
      <c r="BS830" s="791"/>
      <c r="BT830" s="791"/>
    </row>
    <row r="831" spans="69:72" x14ac:dyDescent="0.25">
      <c r="BQ831" s="791"/>
      <c r="BR831" s="791"/>
      <c r="BS831" s="791"/>
      <c r="BT831" s="791"/>
    </row>
    <row r="832" spans="69:72" x14ac:dyDescent="0.25">
      <c r="BQ832" s="791"/>
      <c r="BR832" s="791"/>
      <c r="BS832" s="791"/>
      <c r="BT832" s="791"/>
    </row>
    <row r="833" spans="69:72" x14ac:dyDescent="0.25">
      <c r="BQ833" s="791"/>
      <c r="BR833" s="791"/>
      <c r="BS833" s="791"/>
      <c r="BT833" s="791"/>
    </row>
    <row r="834" spans="69:72" x14ac:dyDescent="0.25">
      <c r="BQ834" s="791"/>
      <c r="BR834" s="791"/>
      <c r="BS834" s="791"/>
      <c r="BT834" s="791"/>
    </row>
    <row r="835" spans="69:72" x14ac:dyDescent="0.25">
      <c r="BQ835" s="791"/>
      <c r="BR835" s="791"/>
      <c r="BS835" s="791"/>
      <c r="BT835" s="791"/>
    </row>
    <row r="836" spans="69:72" x14ac:dyDescent="0.25">
      <c r="BQ836" s="791"/>
      <c r="BR836" s="791"/>
      <c r="BS836" s="791"/>
      <c r="BT836" s="791"/>
    </row>
    <row r="837" spans="69:72" x14ac:dyDescent="0.25">
      <c r="BQ837" s="791"/>
      <c r="BR837" s="791"/>
      <c r="BS837" s="791"/>
      <c r="BT837" s="791"/>
    </row>
    <row r="838" spans="69:72" x14ac:dyDescent="0.25">
      <c r="BQ838" s="791"/>
      <c r="BR838" s="791"/>
      <c r="BS838" s="791"/>
      <c r="BT838" s="791"/>
    </row>
    <row r="839" spans="69:72" x14ac:dyDescent="0.25">
      <c r="BQ839" s="791"/>
      <c r="BR839" s="791"/>
      <c r="BS839" s="791"/>
      <c r="BT839" s="791"/>
    </row>
    <row r="840" spans="69:72" x14ac:dyDescent="0.25">
      <c r="BQ840" s="791"/>
      <c r="BR840" s="791"/>
      <c r="BS840" s="791"/>
      <c r="BT840" s="791"/>
    </row>
    <row r="841" spans="69:72" x14ac:dyDescent="0.25">
      <c r="BQ841" s="791"/>
      <c r="BR841" s="791"/>
      <c r="BS841" s="791"/>
      <c r="BT841" s="791"/>
    </row>
    <row r="842" spans="69:72" x14ac:dyDescent="0.25">
      <c r="BQ842" s="791"/>
      <c r="BR842" s="791"/>
      <c r="BS842" s="791"/>
      <c r="BT842" s="791"/>
    </row>
    <row r="843" spans="69:72" x14ac:dyDescent="0.25">
      <c r="BQ843" s="791"/>
      <c r="BR843" s="791"/>
      <c r="BS843" s="791"/>
      <c r="BT843" s="791"/>
    </row>
    <row r="844" spans="69:72" x14ac:dyDescent="0.25">
      <c r="BQ844" s="791"/>
      <c r="BR844" s="791"/>
      <c r="BS844" s="791"/>
      <c r="BT844" s="791"/>
    </row>
    <row r="845" spans="69:72" x14ac:dyDescent="0.25">
      <c r="BQ845" s="791"/>
      <c r="BR845" s="791"/>
      <c r="BS845" s="791"/>
      <c r="BT845" s="791"/>
    </row>
    <row r="846" spans="69:72" x14ac:dyDescent="0.25">
      <c r="BQ846" s="791"/>
      <c r="BR846" s="791"/>
      <c r="BS846" s="791"/>
      <c r="BT846" s="791"/>
    </row>
    <row r="847" spans="69:72" x14ac:dyDescent="0.25">
      <c r="BQ847" s="791"/>
      <c r="BR847" s="791"/>
      <c r="BS847" s="791"/>
      <c r="BT847" s="791"/>
    </row>
    <row r="848" spans="69:72" x14ac:dyDescent="0.25">
      <c r="BQ848" s="791"/>
      <c r="BR848" s="791"/>
      <c r="BS848" s="791"/>
      <c r="BT848" s="791"/>
    </row>
    <row r="849" spans="69:72" x14ac:dyDescent="0.25">
      <c r="BQ849" s="791"/>
      <c r="BR849" s="791"/>
      <c r="BS849" s="791"/>
      <c r="BT849" s="791"/>
    </row>
    <row r="850" spans="69:72" x14ac:dyDescent="0.25">
      <c r="BQ850" s="791"/>
      <c r="BR850" s="791"/>
      <c r="BS850" s="791"/>
      <c r="BT850" s="791"/>
    </row>
    <row r="851" spans="69:72" x14ac:dyDescent="0.25">
      <c r="BQ851" s="791"/>
      <c r="BR851" s="791"/>
      <c r="BS851" s="791"/>
      <c r="BT851" s="791"/>
    </row>
    <row r="852" spans="69:72" x14ac:dyDescent="0.25">
      <c r="BQ852" s="791"/>
      <c r="BR852" s="791"/>
      <c r="BS852" s="791"/>
      <c r="BT852" s="791"/>
    </row>
    <row r="853" spans="69:72" x14ac:dyDescent="0.25">
      <c r="BQ853" s="791"/>
      <c r="BR853" s="791"/>
      <c r="BS853" s="791"/>
      <c r="BT853" s="791"/>
    </row>
    <row r="854" spans="69:72" x14ac:dyDescent="0.25">
      <c r="BQ854" s="791"/>
      <c r="BR854" s="791"/>
      <c r="BS854" s="791"/>
      <c r="BT854" s="791"/>
    </row>
    <row r="855" spans="69:72" x14ac:dyDescent="0.25">
      <c r="BQ855" s="791"/>
      <c r="BR855" s="791"/>
      <c r="BS855" s="791"/>
      <c r="BT855" s="791"/>
    </row>
    <row r="856" spans="69:72" x14ac:dyDescent="0.25">
      <c r="BQ856" s="791"/>
      <c r="BR856" s="791"/>
      <c r="BS856" s="791"/>
      <c r="BT856" s="791"/>
    </row>
    <row r="857" spans="69:72" x14ac:dyDescent="0.25">
      <c r="BQ857" s="791"/>
      <c r="BR857" s="791"/>
      <c r="BS857" s="791"/>
      <c r="BT857" s="791"/>
    </row>
    <row r="858" spans="69:72" x14ac:dyDescent="0.25">
      <c r="BQ858" s="791"/>
      <c r="BR858" s="791"/>
      <c r="BS858" s="791"/>
      <c r="BT858" s="791"/>
    </row>
    <row r="859" spans="69:72" x14ac:dyDescent="0.25">
      <c r="BQ859" s="791"/>
      <c r="BR859" s="791"/>
      <c r="BS859" s="791"/>
      <c r="BT859" s="791"/>
    </row>
    <row r="860" spans="69:72" x14ac:dyDescent="0.25">
      <c r="BQ860" s="791"/>
      <c r="BR860" s="791"/>
      <c r="BS860" s="791"/>
      <c r="BT860" s="791"/>
    </row>
    <row r="861" spans="69:72" x14ac:dyDescent="0.25">
      <c r="BQ861" s="791"/>
      <c r="BR861" s="791"/>
      <c r="BS861" s="791"/>
      <c r="BT861" s="791"/>
    </row>
    <row r="862" spans="69:72" x14ac:dyDescent="0.25">
      <c r="BQ862" s="791"/>
      <c r="BR862" s="791"/>
      <c r="BS862" s="791"/>
      <c r="BT862" s="791"/>
    </row>
    <row r="863" spans="69:72" x14ac:dyDescent="0.25">
      <c r="BQ863" s="791"/>
      <c r="BR863" s="791"/>
      <c r="BS863" s="791"/>
      <c r="BT863" s="791"/>
    </row>
    <row r="864" spans="69:72" x14ac:dyDescent="0.25">
      <c r="BQ864" s="791"/>
      <c r="BR864" s="791"/>
      <c r="BS864" s="791"/>
      <c r="BT864" s="791"/>
    </row>
    <row r="865" spans="69:72" x14ac:dyDescent="0.25">
      <c r="BQ865" s="791"/>
      <c r="BR865" s="791"/>
      <c r="BS865" s="791"/>
      <c r="BT865" s="791"/>
    </row>
    <row r="866" spans="69:72" x14ac:dyDescent="0.25">
      <c r="BQ866" s="791"/>
      <c r="BR866" s="791"/>
      <c r="BS866" s="791"/>
      <c r="BT866" s="791"/>
    </row>
    <row r="867" spans="69:72" x14ac:dyDescent="0.25">
      <c r="BQ867" s="791"/>
      <c r="BR867" s="791"/>
      <c r="BS867" s="791"/>
      <c r="BT867" s="791"/>
    </row>
    <row r="868" spans="69:72" x14ac:dyDescent="0.25">
      <c r="BQ868" s="791"/>
      <c r="BR868" s="791"/>
      <c r="BS868" s="791"/>
      <c r="BT868" s="791"/>
    </row>
    <row r="869" spans="69:72" x14ac:dyDescent="0.25">
      <c r="BQ869" s="791"/>
      <c r="BR869" s="791"/>
      <c r="BS869" s="791"/>
      <c r="BT869" s="791"/>
    </row>
    <row r="870" spans="69:72" x14ac:dyDescent="0.25">
      <c r="BQ870" s="791"/>
      <c r="BR870" s="791"/>
      <c r="BS870" s="791"/>
      <c r="BT870" s="791"/>
    </row>
    <row r="871" spans="69:72" x14ac:dyDescent="0.25">
      <c r="BQ871" s="791"/>
      <c r="BR871" s="791"/>
      <c r="BS871" s="791"/>
      <c r="BT871" s="791"/>
    </row>
    <row r="872" spans="69:72" x14ac:dyDescent="0.25">
      <c r="BQ872" s="791"/>
      <c r="BR872" s="791"/>
      <c r="BS872" s="791"/>
      <c r="BT872" s="791"/>
    </row>
    <row r="873" spans="69:72" x14ac:dyDescent="0.25">
      <c r="BQ873" s="791"/>
      <c r="BR873" s="791"/>
      <c r="BS873" s="791"/>
      <c r="BT873" s="791"/>
    </row>
    <row r="874" spans="69:72" x14ac:dyDescent="0.25">
      <c r="BQ874" s="791"/>
      <c r="BR874" s="791"/>
      <c r="BS874" s="791"/>
      <c r="BT874" s="791"/>
    </row>
    <row r="875" spans="69:72" x14ac:dyDescent="0.25">
      <c r="BQ875" s="791"/>
      <c r="BR875" s="791"/>
      <c r="BS875" s="791"/>
      <c r="BT875" s="791"/>
    </row>
    <row r="876" spans="69:72" x14ac:dyDescent="0.25">
      <c r="BQ876" s="791"/>
      <c r="BR876" s="791"/>
      <c r="BS876" s="791"/>
      <c r="BT876" s="791"/>
    </row>
    <row r="877" spans="69:72" x14ac:dyDescent="0.25">
      <c r="BQ877" s="791"/>
      <c r="BR877" s="791"/>
      <c r="BS877" s="791"/>
      <c r="BT877" s="791"/>
    </row>
    <row r="878" spans="69:72" x14ac:dyDescent="0.25">
      <c r="BQ878" s="791"/>
      <c r="BR878" s="791"/>
      <c r="BS878" s="791"/>
      <c r="BT878" s="791"/>
    </row>
    <row r="879" spans="69:72" x14ac:dyDescent="0.25">
      <c r="BQ879" s="791"/>
      <c r="BR879" s="791"/>
      <c r="BS879" s="791"/>
      <c r="BT879" s="791"/>
    </row>
    <row r="880" spans="69:72" x14ac:dyDescent="0.25">
      <c r="BQ880" s="791"/>
      <c r="BR880" s="791"/>
      <c r="BS880" s="791"/>
      <c r="BT880" s="791"/>
    </row>
    <row r="881" spans="69:72" x14ac:dyDescent="0.25">
      <c r="BQ881" s="791"/>
      <c r="BR881" s="791"/>
      <c r="BS881" s="791"/>
      <c r="BT881" s="791"/>
    </row>
    <row r="882" spans="69:72" x14ac:dyDescent="0.25">
      <c r="BQ882" s="791"/>
      <c r="BR882" s="791"/>
      <c r="BS882" s="791"/>
      <c r="BT882" s="791"/>
    </row>
    <row r="883" spans="69:72" x14ac:dyDescent="0.25">
      <c r="BQ883" s="791"/>
      <c r="BR883" s="791"/>
      <c r="BS883" s="791"/>
      <c r="BT883" s="791"/>
    </row>
    <row r="884" spans="69:72" x14ac:dyDescent="0.25">
      <c r="BQ884" s="791"/>
      <c r="BR884" s="791"/>
      <c r="BS884" s="791"/>
      <c r="BT884" s="791"/>
    </row>
    <row r="885" spans="69:72" x14ac:dyDescent="0.25">
      <c r="BQ885" s="791"/>
      <c r="BR885" s="791"/>
      <c r="BS885" s="791"/>
      <c r="BT885" s="791"/>
    </row>
    <row r="886" spans="69:72" x14ac:dyDescent="0.25">
      <c r="BQ886" s="791"/>
      <c r="BR886" s="791"/>
      <c r="BS886" s="791"/>
      <c r="BT886" s="791"/>
    </row>
    <row r="887" spans="69:72" x14ac:dyDescent="0.25">
      <c r="BQ887" s="791"/>
      <c r="BR887" s="791"/>
      <c r="BS887" s="791"/>
      <c r="BT887" s="791"/>
    </row>
    <row r="888" spans="69:72" x14ac:dyDescent="0.25">
      <c r="BQ888" s="791"/>
      <c r="BR888" s="791"/>
      <c r="BS888" s="791"/>
      <c r="BT888" s="791"/>
    </row>
    <row r="889" spans="69:72" x14ac:dyDescent="0.25">
      <c r="BQ889" s="791"/>
      <c r="BR889" s="791"/>
      <c r="BS889" s="791"/>
      <c r="BT889" s="791"/>
    </row>
    <row r="890" spans="69:72" x14ac:dyDescent="0.25">
      <c r="BQ890" s="791"/>
      <c r="BR890" s="791"/>
      <c r="BS890" s="791"/>
      <c r="BT890" s="791"/>
    </row>
    <row r="891" spans="69:72" x14ac:dyDescent="0.25">
      <c r="BQ891" s="791"/>
      <c r="BR891" s="791"/>
      <c r="BS891" s="791"/>
      <c r="BT891" s="791"/>
    </row>
    <row r="892" spans="69:72" x14ac:dyDescent="0.25">
      <c r="BQ892" s="791"/>
      <c r="BR892" s="791"/>
      <c r="BS892" s="791"/>
      <c r="BT892" s="791"/>
    </row>
    <row r="893" spans="69:72" x14ac:dyDescent="0.25">
      <c r="BQ893" s="791"/>
      <c r="BR893" s="791"/>
      <c r="BS893" s="791"/>
      <c r="BT893" s="791"/>
    </row>
    <row r="894" spans="69:72" x14ac:dyDescent="0.25">
      <c r="BQ894" s="791"/>
      <c r="BR894" s="791"/>
      <c r="BS894" s="791"/>
      <c r="BT894" s="791"/>
    </row>
    <row r="895" spans="69:72" x14ac:dyDescent="0.25">
      <c r="BQ895" s="791"/>
      <c r="BR895" s="791"/>
      <c r="BS895" s="791"/>
      <c r="BT895" s="791"/>
    </row>
    <row r="896" spans="69:72" x14ac:dyDescent="0.25">
      <c r="BQ896" s="791"/>
      <c r="BR896" s="791"/>
      <c r="BS896" s="791"/>
      <c r="BT896" s="791"/>
    </row>
    <row r="897" spans="69:72" x14ac:dyDescent="0.25">
      <c r="BQ897" s="791"/>
      <c r="BR897" s="791"/>
      <c r="BS897" s="791"/>
      <c r="BT897" s="791"/>
    </row>
    <row r="898" spans="69:72" x14ac:dyDescent="0.25">
      <c r="BQ898" s="791"/>
      <c r="BR898" s="791"/>
      <c r="BS898" s="791"/>
      <c r="BT898" s="791"/>
    </row>
    <row r="899" spans="69:72" x14ac:dyDescent="0.25">
      <c r="BQ899" s="791"/>
      <c r="BR899" s="791"/>
      <c r="BS899" s="791"/>
      <c r="BT899" s="791"/>
    </row>
    <row r="900" spans="69:72" x14ac:dyDescent="0.25">
      <c r="BQ900" s="791"/>
      <c r="BR900" s="791"/>
      <c r="BS900" s="791"/>
      <c r="BT900" s="791"/>
    </row>
    <row r="901" spans="69:72" x14ac:dyDescent="0.25">
      <c r="BQ901" s="791"/>
      <c r="BR901" s="791"/>
      <c r="BS901" s="791"/>
      <c r="BT901" s="791"/>
    </row>
    <row r="902" spans="69:72" x14ac:dyDescent="0.25">
      <c r="BQ902" s="791"/>
      <c r="BR902" s="791"/>
      <c r="BS902" s="791"/>
      <c r="BT902" s="791"/>
    </row>
    <row r="903" spans="69:72" x14ac:dyDescent="0.25">
      <c r="BQ903" s="791"/>
      <c r="BR903" s="791"/>
      <c r="BS903" s="791"/>
      <c r="BT903" s="791"/>
    </row>
    <row r="904" spans="69:72" x14ac:dyDescent="0.25">
      <c r="BQ904" s="791"/>
      <c r="BR904" s="791"/>
      <c r="BS904" s="791"/>
      <c r="BT904" s="791"/>
    </row>
    <row r="905" spans="69:72" x14ac:dyDescent="0.25">
      <c r="BQ905" s="791"/>
      <c r="BR905" s="791"/>
      <c r="BS905" s="791"/>
      <c r="BT905" s="791"/>
    </row>
    <row r="906" spans="69:72" x14ac:dyDescent="0.25">
      <c r="BQ906" s="791"/>
      <c r="BR906" s="791"/>
      <c r="BS906" s="791"/>
      <c r="BT906" s="791"/>
    </row>
    <row r="907" spans="69:72" x14ac:dyDescent="0.25">
      <c r="BQ907" s="791"/>
      <c r="BR907" s="791"/>
      <c r="BS907" s="791"/>
      <c r="BT907" s="791"/>
    </row>
    <row r="908" spans="69:72" x14ac:dyDescent="0.25">
      <c r="BQ908" s="791"/>
      <c r="BR908" s="791"/>
      <c r="BS908" s="791"/>
      <c r="BT908" s="791"/>
    </row>
    <row r="909" spans="69:72" x14ac:dyDescent="0.25">
      <c r="BQ909" s="791"/>
      <c r="BR909" s="791"/>
      <c r="BS909" s="791"/>
      <c r="BT909" s="791"/>
    </row>
    <row r="910" spans="69:72" x14ac:dyDescent="0.25">
      <c r="BQ910" s="791"/>
      <c r="BR910" s="791"/>
      <c r="BS910" s="791"/>
      <c r="BT910" s="791"/>
    </row>
    <row r="911" spans="69:72" x14ac:dyDescent="0.25">
      <c r="BQ911" s="791"/>
      <c r="BR911" s="791"/>
      <c r="BS911" s="791"/>
      <c r="BT911" s="791"/>
    </row>
    <row r="912" spans="69:72" x14ac:dyDescent="0.25">
      <c r="BQ912" s="791"/>
      <c r="BR912" s="791"/>
      <c r="BS912" s="791"/>
      <c r="BT912" s="791"/>
    </row>
    <row r="913" spans="69:72" x14ac:dyDescent="0.25">
      <c r="BQ913" s="791"/>
      <c r="BR913" s="791"/>
      <c r="BS913" s="791"/>
      <c r="BT913" s="791"/>
    </row>
    <row r="914" spans="69:72" x14ac:dyDescent="0.25">
      <c r="BQ914" s="791"/>
      <c r="BR914" s="791"/>
      <c r="BS914" s="791"/>
      <c r="BT914" s="791"/>
    </row>
    <row r="915" spans="69:72" x14ac:dyDescent="0.25">
      <c r="BQ915" s="791"/>
      <c r="BR915" s="791"/>
      <c r="BS915" s="791"/>
      <c r="BT915" s="791"/>
    </row>
    <row r="916" spans="69:72" x14ac:dyDescent="0.25">
      <c r="BQ916" s="791"/>
      <c r="BR916" s="791"/>
      <c r="BS916" s="791"/>
      <c r="BT916" s="791"/>
    </row>
    <row r="917" spans="69:72" x14ac:dyDescent="0.25">
      <c r="BQ917" s="791"/>
      <c r="BR917" s="791"/>
      <c r="BS917" s="791"/>
      <c r="BT917" s="791"/>
    </row>
    <row r="918" spans="69:72" x14ac:dyDescent="0.25">
      <c r="BQ918" s="791"/>
      <c r="BR918" s="791"/>
      <c r="BS918" s="791"/>
      <c r="BT918" s="791"/>
    </row>
    <row r="919" spans="69:72" x14ac:dyDescent="0.25">
      <c r="BQ919" s="791"/>
      <c r="BR919" s="791"/>
      <c r="BS919" s="791"/>
      <c r="BT919" s="791"/>
    </row>
    <row r="920" spans="69:72" x14ac:dyDescent="0.25">
      <c r="BQ920" s="791"/>
      <c r="BR920" s="791"/>
      <c r="BS920" s="791"/>
      <c r="BT920" s="791"/>
    </row>
    <row r="921" spans="69:72" x14ac:dyDescent="0.25">
      <c r="BQ921" s="791"/>
      <c r="BR921" s="791"/>
      <c r="BS921" s="791"/>
      <c r="BT921" s="791"/>
    </row>
    <row r="922" spans="69:72" x14ac:dyDescent="0.25">
      <c r="BQ922" s="791"/>
      <c r="BR922" s="791"/>
      <c r="BS922" s="791"/>
      <c r="BT922" s="791"/>
    </row>
    <row r="923" spans="69:72" x14ac:dyDescent="0.25">
      <c r="BQ923" s="791"/>
      <c r="BR923" s="791"/>
      <c r="BS923" s="791"/>
      <c r="BT923" s="791"/>
    </row>
    <row r="924" spans="69:72" x14ac:dyDescent="0.25">
      <c r="BQ924" s="791"/>
      <c r="BR924" s="791"/>
      <c r="BS924" s="791"/>
      <c r="BT924" s="791"/>
    </row>
    <row r="925" spans="69:72" x14ac:dyDescent="0.25">
      <c r="BQ925" s="791"/>
      <c r="BR925" s="791"/>
      <c r="BS925" s="791"/>
      <c r="BT925" s="791"/>
    </row>
    <row r="926" spans="69:72" x14ac:dyDescent="0.25">
      <c r="BQ926" s="791"/>
      <c r="BR926" s="791"/>
      <c r="BS926" s="791"/>
      <c r="BT926" s="791"/>
    </row>
    <row r="927" spans="69:72" x14ac:dyDescent="0.25">
      <c r="BQ927" s="791"/>
      <c r="BR927" s="791"/>
      <c r="BS927" s="791"/>
      <c r="BT927" s="791"/>
    </row>
    <row r="928" spans="69:72" x14ac:dyDescent="0.25">
      <c r="BQ928" s="791"/>
      <c r="BR928" s="791"/>
      <c r="BS928" s="791"/>
      <c r="BT928" s="791"/>
    </row>
    <row r="929" spans="69:72" x14ac:dyDescent="0.25">
      <c r="BQ929" s="791"/>
      <c r="BR929" s="791"/>
      <c r="BS929" s="791"/>
      <c r="BT929" s="791"/>
    </row>
    <row r="930" spans="69:72" x14ac:dyDescent="0.25">
      <c r="BQ930" s="791"/>
      <c r="BR930" s="791"/>
      <c r="BS930" s="791"/>
      <c r="BT930" s="791"/>
    </row>
    <row r="931" spans="69:72" x14ac:dyDescent="0.25">
      <c r="BQ931" s="791"/>
      <c r="BR931" s="791"/>
      <c r="BS931" s="791"/>
      <c r="BT931" s="791"/>
    </row>
    <row r="932" spans="69:72" x14ac:dyDescent="0.25">
      <c r="BQ932" s="791"/>
      <c r="BR932" s="791"/>
      <c r="BS932" s="791"/>
      <c r="BT932" s="791"/>
    </row>
    <row r="933" spans="69:72" x14ac:dyDescent="0.25">
      <c r="BQ933" s="791"/>
      <c r="BR933" s="791"/>
      <c r="BS933" s="791"/>
      <c r="BT933" s="791"/>
    </row>
    <row r="934" spans="69:72" x14ac:dyDescent="0.25">
      <c r="BQ934" s="791"/>
      <c r="BR934" s="791"/>
      <c r="BS934" s="791"/>
      <c r="BT934" s="791"/>
    </row>
    <row r="935" spans="69:72" x14ac:dyDescent="0.25">
      <c r="BQ935" s="791"/>
      <c r="BR935" s="791"/>
      <c r="BS935" s="791"/>
      <c r="BT935" s="791"/>
    </row>
    <row r="936" spans="69:72" x14ac:dyDescent="0.25">
      <c r="BQ936" s="791"/>
      <c r="BR936" s="791"/>
      <c r="BS936" s="791"/>
      <c r="BT936" s="791"/>
    </row>
    <row r="937" spans="69:72" x14ac:dyDescent="0.25">
      <c r="BQ937" s="791"/>
      <c r="BR937" s="791"/>
      <c r="BS937" s="791"/>
      <c r="BT937" s="791"/>
    </row>
    <row r="938" spans="69:72" x14ac:dyDescent="0.25">
      <c r="BQ938" s="791"/>
      <c r="BR938" s="791"/>
      <c r="BS938" s="791"/>
      <c r="BT938" s="791"/>
    </row>
    <row r="939" spans="69:72" x14ac:dyDescent="0.25">
      <c r="BQ939" s="791"/>
      <c r="BR939" s="791"/>
      <c r="BS939" s="791"/>
      <c r="BT939" s="791"/>
    </row>
    <row r="940" spans="69:72" x14ac:dyDescent="0.25">
      <c r="BQ940" s="791"/>
      <c r="BR940" s="791"/>
      <c r="BS940" s="791"/>
      <c r="BT940" s="791"/>
    </row>
    <row r="941" spans="69:72" x14ac:dyDescent="0.25">
      <c r="BQ941" s="791"/>
      <c r="BR941" s="791"/>
      <c r="BS941" s="791"/>
      <c r="BT941" s="791"/>
    </row>
    <row r="942" spans="69:72" x14ac:dyDescent="0.25">
      <c r="BQ942" s="791"/>
      <c r="BR942" s="791"/>
      <c r="BS942" s="791"/>
      <c r="BT942" s="791"/>
    </row>
    <row r="943" spans="69:72" x14ac:dyDescent="0.25">
      <c r="BQ943" s="791"/>
      <c r="BR943" s="791"/>
      <c r="BS943" s="791"/>
      <c r="BT943" s="791"/>
    </row>
    <row r="944" spans="69:72" x14ac:dyDescent="0.25">
      <c r="BQ944" s="791"/>
      <c r="BR944" s="791"/>
      <c r="BS944" s="791"/>
      <c r="BT944" s="791"/>
    </row>
    <row r="945" spans="69:72" x14ac:dyDescent="0.25">
      <c r="BQ945" s="791"/>
      <c r="BR945" s="791"/>
      <c r="BS945" s="791"/>
      <c r="BT945" s="791"/>
    </row>
    <row r="946" spans="69:72" x14ac:dyDescent="0.25">
      <c r="BQ946" s="791"/>
      <c r="BR946" s="791"/>
      <c r="BS946" s="791"/>
      <c r="BT946" s="791"/>
    </row>
    <row r="947" spans="69:72" x14ac:dyDescent="0.25">
      <c r="BQ947" s="791"/>
      <c r="BR947" s="791"/>
      <c r="BS947" s="791"/>
      <c r="BT947" s="791"/>
    </row>
    <row r="948" spans="69:72" x14ac:dyDescent="0.25">
      <c r="BQ948" s="791"/>
      <c r="BR948" s="791"/>
      <c r="BS948" s="791"/>
      <c r="BT948" s="791"/>
    </row>
    <row r="949" spans="69:72" x14ac:dyDescent="0.25">
      <c r="BQ949" s="791"/>
      <c r="BR949" s="791"/>
      <c r="BS949" s="791"/>
      <c r="BT949" s="791"/>
    </row>
    <row r="950" spans="69:72" x14ac:dyDescent="0.25">
      <c r="BQ950" s="791"/>
      <c r="BR950" s="791"/>
      <c r="BS950" s="791"/>
      <c r="BT950" s="791"/>
    </row>
    <row r="951" spans="69:72" x14ac:dyDescent="0.25">
      <c r="BQ951" s="791"/>
      <c r="BR951" s="791"/>
      <c r="BS951" s="791"/>
      <c r="BT951" s="791"/>
    </row>
    <row r="952" spans="69:72" x14ac:dyDescent="0.25">
      <c r="BQ952" s="791"/>
      <c r="BR952" s="791"/>
      <c r="BS952" s="791"/>
      <c r="BT952" s="791"/>
    </row>
    <row r="953" spans="69:72" x14ac:dyDescent="0.25">
      <c r="BQ953" s="791"/>
      <c r="BR953" s="791"/>
      <c r="BS953" s="791"/>
      <c r="BT953" s="791"/>
    </row>
    <row r="954" spans="69:72" x14ac:dyDescent="0.25">
      <c r="BQ954" s="791"/>
      <c r="BR954" s="791"/>
      <c r="BS954" s="791"/>
      <c r="BT954" s="791"/>
    </row>
    <row r="955" spans="69:72" x14ac:dyDescent="0.25">
      <c r="BQ955" s="791"/>
      <c r="BR955" s="791"/>
      <c r="BS955" s="791"/>
      <c r="BT955" s="791"/>
    </row>
    <row r="956" spans="69:72" x14ac:dyDescent="0.25">
      <c r="BQ956" s="791"/>
      <c r="BR956" s="791"/>
      <c r="BS956" s="791"/>
      <c r="BT956" s="791"/>
    </row>
    <row r="957" spans="69:72" x14ac:dyDescent="0.25">
      <c r="BQ957" s="791"/>
      <c r="BR957" s="791"/>
      <c r="BS957" s="791"/>
      <c r="BT957" s="791"/>
    </row>
    <row r="958" spans="69:72" x14ac:dyDescent="0.25">
      <c r="BQ958" s="791"/>
      <c r="BR958" s="791"/>
      <c r="BS958" s="791"/>
      <c r="BT958" s="791"/>
    </row>
    <row r="959" spans="69:72" x14ac:dyDescent="0.25">
      <c r="BQ959" s="791"/>
      <c r="BR959" s="791"/>
      <c r="BS959" s="791"/>
      <c r="BT959" s="791"/>
    </row>
    <row r="960" spans="69:72" x14ac:dyDescent="0.25">
      <c r="BQ960" s="791"/>
      <c r="BR960" s="791"/>
      <c r="BS960" s="791"/>
      <c r="BT960" s="791"/>
    </row>
    <row r="961" spans="69:72" x14ac:dyDescent="0.25">
      <c r="BQ961" s="791"/>
      <c r="BR961" s="791"/>
      <c r="BS961" s="791"/>
      <c r="BT961" s="791"/>
    </row>
    <row r="962" spans="69:72" x14ac:dyDescent="0.25">
      <c r="BQ962" s="791"/>
      <c r="BR962" s="791"/>
      <c r="BS962" s="791"/>
      <c r="BT962" s="791"/>
    </row>
    <row r="963" spans="69:72" x14ac:dyDescent="0.25">
      <c r="BQ963" s="791"/>
      <c r="BR963" s="791"/>
      <c r="BS963" s="791"/>
      <c r="BT963" s="791"/>
    </row>
    <row r="964" spans="69:72" x14ac:dyDescent="0.25">
      <c r="BQ964" s="791"/>
      <c r="BR964" s="791"/>
      <c r="BS964" s="791"/>
      <c r="BT964" s="791"/>
    </row>
    <row r="965" spans="69:72" x14ac:dyDescent="0.25">
      <c r="BQ965" s="791"/>
      <c r="BR965" s="791"/>
      <c r="BS965" s="791"/>
      <c r="BT965" s="791"/>
    </row>
    <row r="966" spans="69:72" x14ac:dyDescent="0.25">
      <c r="BQ966" s="791"/>
      <c r="BR966" s="791"/>
      <c r="BS966" s="791"/>
      <c r="BT966" s="791"/>
    </row>
    <row r="967" spans="69:72" x14ac:dyDescent="0.25">
      <c r="BQ967" s="791"/>
      <c r="BR967" s="791"/>
      <c r="BS967" s="791"/>
      <c r="BT967" s="791"/>
    </row>
    <row r="968" spans="69:72" x14ac:dyDescent="0.25">
      <c r="BQ968" s="791"/>
      <c r="BR968" s="791"/>
      <c r="BS968" s="791"/>
      <c r="BT968" s="791"/>
    </row>
    <row r="969" spans="69:72" x14ac:dyDescent="0.25">
      <c r="BQ969" s="791"/>
      <c r="BR969" s="791"/>
      <c r="BS969" s="791"/>
      <c r="BT969" s="791"/>
    </row>
    <row r="970" spans="69:72" x14ac:dyDescent="0.25">
      <c r="BQ970" s="791"/>
      <c r="BR970" s="791"/>
      <c r="BS970" s="791"/>
      <c r="BT970" s="791"/>
    </row>
    <row r="971" spans="69:72" x14ac:dyDescent="0.25">
      <c r="BQ971" s="791"/>
      <c r="BR971" s="791"/>
      <c r="BS971" s="791"/>
      <c r="BT971" s="791"/>
    </row>
    <row r="972" spans="69:72" x14ac:dyDescent="0.25">
      <c r="BQ972" s="791"/>
      <c r="BR972" s="791"/>
      <c r="BS972" s="791"/>
      <c r="BT972" s="791"/>
    </row>
    <row r="973" spans="69:72" x14ac:dyDescent="0.25">
      <c r="BQ973" s="791"/>
      <c r="BR973" s="791"/>
      <c r="BS973" s="791"/>
      <c r="BT973" s="791"/>
    </row>
    <row r="974" spans="69:72" x14ac:dyDescent="0.25">
      <c r="BQ974" s="791"/>
      <c r="BR974" s="791"/>
      <c r="BS974" s="791"/>
      <c r="BT974" s="791"/>
    </row>
    <row r="975" spans="69:72" x14ac:dyDescent="0.25">
      <c r="BQ975" s="791"/>
      <c r="BR975" s="791"/>
      <c r="BS975" s="791"/>
      <c r="BT975" s="791"/>
    </row>
    <row r="976" spans="69:72" x14ac:dyDescent="0.25">
      <c r="BQ976" s="791"/>
      <c r="BR976" s="791"/>
      <c r="BS976" s="791"/>
      <c r="BT976" s="791"/>
    </row>
    <row r="977" spans="69:72" x14ac:dyDescent="0.25">
      <c r="BQ977" s="791"/>
      <c r="BR977" s="791"/>
      <c r="BS977" s="791"/>
      <c r="BT977" s="791"/>
    </row>
    <row r="978" spans="69:72" x14ac:dyDescent="0.25">
      <c r="BQ978" s="791"/>
      <c r="BR978" s="791"/>
      <c r="BS978" s="791"/>
      <c r="BT978" s="791"/>
    </row>
    <row r="979" spans="69:72" x14ac:dyDescent="0.25">
      <c r="BQ979" s="791"/>
      <c r="BR979" s="791"/>
      <c r="BS979" s="791"/>
      <c r="BT979" s="791"/>
    </row>
    <row r="980" spans="69:72" x14ac:dyDescent="0.25">
      <c r="BQ980" s="791"/>
      <c r="BR980" s="791"/>
      <c r="BS980" s="791"/>
      <c r="BT980" s="791"/>
    </row>
    <row r="981" spans="69:72" x14ac:dyDescent="0.25">
      <c r="BQ981" s="791"/>
      <c r="BR981" s="791"/>
      <c r="BS981" s="791"/>
      <c r="BT981" s="791"/>
    </row>
    <row r="982" spans="69:72" x14ac:dyDescent="0.25">
      <c r="BQ982" s="791"/>
      <c r="BR982" s="791"/>
      <c r="BS982" s="791"/>
      <c r="BT982" s="791"/>
    </row>
    <row r="983" spans="69:72" x14ac:dyDescent="0.25">
      <c r="BQ983" s="791"/>
      <c r="BR983" s="791"/>
      <c r="BS983" s="791"/>
      <c r="BT983" s="791"/>
    </row>
    <row r="984" spans="69:72" x14ac:dyDescent="0.25">
      <c r="BQ984" s="791"/>
      <c r="BR984" s="791"/>
      <c r="BS984" s="791"/>
      <c r="BT984" s="791"/>
    </row>
    <row r="985" spans="69:72" x14ac:dyDescent="0.25">
      <c r="BQ985" s="791"/>
      <c r="BR985" s="791"/>
      <c r="BS985" s="791"/>
      <c r="BT985" s="791"/>
    </row>
    <row r="986" spans="69:72" x14ac:dyDescent="0.25">
      <c r="BQ986" s="791"/>
      <c r="BR986" s="791"/>
      <c r="BS986" s="791"/>
      <c r="BT986" s="791"/>
    </row>
    <row r="987" spans="69:72" x14ac:dyDescent="0.25">
      <c r="BQ987" s="791"/>
      <c r="BR987" s="791"/>
      <c r="BS987" s="791"/>
      <c r="BT987" s="791"/>
    </row>
    <row r="988" spans="69:72" x14ac:dyDescent="0.25">
      <c r="BQ988" s="791"/>
      <c r="BR988" s="791"/>
      <c r="BS988" s="791"/>
      <c r="BT988" s="791"/>
    </row>
    <row r="989" spans="69:72" x14ac:dyDescent="0.25">
      <c r="BQ989" s="791"/>
      <c r="BR989" s="791"/>
      <c r="BS989" s="791"/>
      <c r="BT989" s="791"/>
    </row>
    <row r="990" spans="69:72" x14ac:dyDescent="0.25">
      <c r="BQ990" s="791"/>
      <c r="BR990" s="791"/>
      <c r="BS990" s="791"/>
      <c r="BT990" s="791"/>
    </row>
    <row r="991" spans="69:72" x14ac:dyDescent="0.25">
      <c r="BQ991" s="791"/>
      <c r="BR991" s="791"/>
      <c r="BS991" s="791"/>
      <c r="BT991" s="791"/>
    </row>
    <row r="992" spans="69:72" x14ac:dyDescent="0.25">
      <c r="BQ992" s="791"/>
      <c r="BR992" s="791"/>
      <c r="BS992" s="791"/>
      <c r="BT992" s="791"/>
    </row>
    <row r="993" spans="69:72" x14ac:dyDescent="0.25">
      <c r="BQ993" s="791"/>
      <c r="BR993" s="791"/>
      <c r="BS993" s="791"/>
      <c r="BT993" s="791"/>
    </row>
    <row r="994" spans="69:72" x14ac:dyDescent="0.25">
      <c r="BQ994" s="791"/>
      <c r="BR994" s="791"/>
      <c r="BS994" s="791"/>
      <c r="BT994" s="791"/>
    </row>
    <row r="995" spans="69:72" x14ac:dyDescent="0.25">
      <c r="BQ995" s="791"/>
      <c r="BR995" s="791"/>
      <c r="BS995" s="791"/>
      <c r="BT995" s="791"/>
    </row>
    <row r="996" spans="69:72" x14ac:dyDescent="0.25">
      <c r="BQ996" s="791"/>
      <c r="BR996" s="791"/>
      <c r="BS996" s="791"/>
      <c r="BT996" s="791"/>
    </row>
    <row r="997" spans="69:72" x14ac:dyDescent="0.25">
      <c r="BQ997" s="791"/>
      <c r="BR997" s="791"/>
      <c r="BS997" s="791"/>
      <c r="BT997" s="791"/>
    </row>
    <row r="998" spans="69:72" x14ac:dyDescent="0.25">
      <c r="BQ998" s="791"/>
      <c r="BR998" s="791"/>
      <c r="BS998" s="791"/>
      <c r="BT998" s="791"/>
    </row>
    <row r="999" spans="69:72" x14ac:dyDescent="0.25">
      <c r="BQ999" s="791"/>
      <c r="BR999" s="791"/>
      <c r="BS999" s="791"/>
      <c r="BT999" s="791"/>
    </row>
    <row r="1000" spans="69:72" x14ac:dyDescent="0.25">
      <c r="BQ1000" s="791"/>
      <c r="BR1000" s="791"/>
      <c r="BS1000" s="791"/>
      <c r="BT1000" s="791"/>
    </row>
    <row r="1001" spans="69:72" x14ac:dyDescent="0.25">
      <c r="BQ1001" s="791"/>
      <c r="BR1001" s="791"/>
      <c r="BS1001" s="791"/>
      <c r="BT1001" s="791"/>
    </row>
    <row r="1002" spans="69:72" x14ac:dyDescent="0.25">
      <c r="BQ1002" s="791"/>
      <c r="BR1002" s="791"/>
      <c r="BS1002" s="791"/>
      <c r="BT1002" s="791"/>
    </row>
    <row r="1003" spans="69:72" x14ac:dyDescent="0.25">
      <c r="BQ1003" s="791"/>
      <c r="BR1003" s="791"/>
      <c r="BS1003" s="791"/>
      <c r="BT1003" s="791"/>
    </row>
    <row r="1004" spans="69:72" x14ac:dyDescent="0.25">
      <c r="BQ1004" s="791"/>
      <c r="BR1004" s="791"/>
      <c r="BS1004" s="791"/>
      <c r="BT1004" s="791"/>
    </row>
    <row r="1005" spans="69:72" x14ac:dyDescent="0.25">
      <c r="BQ1005" s="791"/>
      <c r="BR1005" s="791"/>
      <c r="BS1005" s="791"/>
      <c r="BT1005" s="791"/>
    </row>
    <row r="1006" spans="69:72" x14ac:dyDescent="0.25">
      <c r="BQ1006" s="791"/>
      <c r="BR1006" s="791"/>
      <c r="BS1006" s="791"/>
      <c r="BT1006" s="791"/>
    </row>
    <row r="1007" spans="69:72" x14ac:dyDescent="0.25">
      <c r="BQ1007" s="791"/>
      <c r="BR1007" s="791"/>
      <c r="BS1007" s="791"/>
      <c r="BT1007" s="791"/>
    </row>
    <row r="1008" spans="69:72" x14ac:dyDescent="0.25">
      <c r="BQ1008" s="791"/>
      <c r="BR1008" s="791"/>
      <c r="BS1008" s="791"/>
      <c r="BT1008" s="791"/>
    </row>
    <row r="1009" spans="69:72" x14ac:dyDescent="0.25">
      <c r="BQ1009" s="791"/>
      <c r="BR1009" s="791"/>
      <c r="BS1009" s="791"/>
      <c r="BT1009" s="791"/>
    </row>
    <row r="1010" spans="69:72" x14ac:dyDescent="0.25">
      <c r="BQ1010" s="791"/>
      <c r="BR1010" s="791"/>
      <c r="BS1010" s="791"/>
      <c r="BT1010" s="791"/>
    </row>
    <row r="1011" spans="69:72" x14ac:dyDescent="0.25">
      <c r="BQ1011" s="791"/>
      <c r="BR1011" s="791"/>
      <c r="BS1011" s="791"/>
      <c r="BT1011" s="791"/>
    </row>
    <row r="1012" spans="69:72" x14ac:dyDescent="0.25">
      <c r="BQ1012" s="791"/>
      <c r="BR1012" s="791"/>
      <c r="BS1012" s="791"/>
      <c r="BT1012" s="791"/>
    </row>
    <row r="1013" spans="69:72" x14ac:dyDescent="0.25">
      <c r="BQ1013" s="791"/>
      <c r="BR1013" s="791"/>
      <c r="BS1013" s="791"/>
      <c r="BT1013" s="791"/>
    </row>
    <row r="1014" spans="69:72" x14ac:dyDescent="0.25">
      <c r="BQ1014" s="791"/>
      <c r="BR1014" s="791"/>
      <c r="BS1014" s="791"/>
      <c r="BT1014" s="791"/>
    </row>
    <row r="1015" spans="69:72" x14ac:dyDescent="0.25">
      <c r="BQ1015" s="791"/>
      <c r="BR1015" s="791"/>
      <c r="BS1015" s="791"/>
      <c r="BT1015" s="791"/>
    </row>
    <row r="1016" spans="69:72" x14ac:dyDescent="0.25">
      <c r="BQ1016" s="791"/>
      <c r="BR1016" s="791"/>
      <c r="BS1016" s="791"/>
      <c r="BT1016" s="791"/>
    </row>
    <row r="1017" spans="69:72" x14ac:dyDescent="0.25">
      <c r="BQ1017" s="791"/>
      <c r="BR1017" s="791"/>
      <c r="BS1017" s="791"/>
      <c r="BT1017" s="791"/>
    </row>
    <row r="1018" spans="69:72" x14ac:dyDescent="0.25">
      <c r="BQ1018" s="791"/>
      <c r="BR1018" s="791"/>
      <c r="BS1018" s="791"/>
      <c r="BT1018" s="791"/>
    </row>
    <row r="1019" spans="69:72" x14ac:dyDescent="0.25">
      <c r="BQ1019" s="791"/>
      <c r="BR1019" s="791"/>
      <c r="BS1019" s="791"/>
      <c r="BT1019" s="791"/>
    </row>
    <row r="1020" spans="69:72" x14ac:dyDescent="0.25">
      <c r="BQ1020" s="791"/>
      <c r="BR1020" s="791"/>
      <c r="BS1020" s="791"/>
      <c r="BT1020" s="791"/>
    </row>
    <row r="1021" spans="69:72" x14ac:dyDescent="0.25">
      <c r="BQ1021" s="791"/>
      <c r="BR1021" s="791"/>
      <c r="BS1021" s="791"/>
      <c r="BT1021" s="791"/>
    </row>
    <row r="1022" spans="69:72" x14ac:dyDescent="0.25">
      <c r="BQ1022" s="791"/>
      <c r="BR1022" s="791"/>
      <c r="BS1022" s="791"/>
      <c r="BT1022" s="791"/>
    </row>
    <row r="1023" spans="69:72" x14ac:dyDescent="0.25">
      <c r="BQ1023" s="791"/>
      <c r="BR1023" s="791"/>
      <c r="BS1023" s="791"/>
      <c r="BT1023" s="791"/>
    </row>
    <row r="1024" spans="69:72" x14ac:dyDescent="0.25">
      <c r="BQ1024" s="791"/>
      <c r="BR1024" s="791"/>
      <c r="BS1024" s="791"/>
      <c r="BT1024" s="791"/>
    </row>
    <row r="1025" spans="69:72" x14ac:dyDescent="0.25">
      <c r="BQ1025" s="791"/>
      <c r="BR1025" s="791"/>
      <c r="BS1025" s="791"/>
      <c r="BT1025" s="791"/>
    </row>
    <row r="1026" spans="69:72" x14ac:dyDescent="0.25">
      <c r="BQ1026" s="791"/>
      <c r="BR1026" s="791"/>
      <c r="BS1026" s="791"/>
      <c r="BT1026" s="791"/>
    </row>
    <row r="1027" spans="69:72" x14ac:dyDescent="0.25">
      <c r="BQ1027" s="791"/>
      <c r="BR1027" s="791"/>
      <c r="BS1027" s="791"/>
      <c r="BT1027" s="791"/>
    </row>
    <row r="1028" spans="69:72" x14ac:dyDescent="0.25">
      <c r="BQ1028" s="791"/>
      <c r="BR1028" s="791"/>
      <c r="BS1028" s="791"/>
      <c r="BT1028" s="791"/>
    </row>
    <row r="1029" spans="69:72" x14ac:dyDescent="0.25">
      <c r="BQ1029" s="791"/>
      <c r="BR1029" s="791"/>
      <c r="BS1029" s="791"/>
      <c r="BT1029" s="791"/>
    </row>
    <row r="1030" spans="69:72" x14ac:dyDescent="0.25">
      <c r="BQ1030" s="791"/>
      <c r="BR1030" s="791"/>
      <c r="BS1030" s="791"/>
      <c r="BT1030" s="791"/>
    </row>
    <row r="1031" spans="69:72" x14ac:dyDescent="0.25">
      <c r="BQ1031" s="791"/>
      <c r="BR1031" s="791"/>
      <c r="BS1031" s="791"/>
      <c r="BT1031" s="791"/>
    </row>
    <row r="1032" spans="69:72" x14ac:dyDescent="0.25">
      <c r="BQ1032" s="791"/>
      <c r="BR1032" s="791"/>
      <c r="BS1032" s="791"/>
      <c r="BT1032" s="791"/>
    </row>
    <row r="1033" spans="69:72" x14ac:dyDescent="0.25">
      <c r="BQ1033" s="791"/>
      <c r="BR1033" s="791"/>
      <c r="BS1033" s="791"/>
      <c r="BT1033" s="791"/>
    </row>
    <row r="1034" spans="69:72" x14ac:dyDescent="0.25">
      <c r="BQ1034" s="791"/>
      <c r="BR1034" s="791"/>
      <c r="BS1034" s="791"/>
      <c r="BT1034" s="791"/>
    </row>
    <row r="1035" spans="69:72" x14ac:dyDescent="0.25">
      <c r="BQ1035" s="791"/>
      <c r="BR1035" s="791"/>
      <c r="BS1035" s="791"/>
      <c r="BT1035" s="791"/>
    </row>
    <row r="1036" spans="69:72" x14ac:dyDescent="0.25">
      <c r="BQ1036" s="791"/>
      <c r="BR1036" s="791"/>
      <c r="BS1036" s="791"/>
      <c r="BT1036" s="791"/>
    </row>
    <row r="1037" spans="69:72" x14ac:dyDescent="0.25">
      <c r="BQ1037" s="791"/>
      <c r="BR1037" s="791"/>
      <c r="BS1037" s="791"/>
      <c r="BT1037" s="791"/>
    </row>
    <row r="1038" spans="69:72" x14ac:dyDescent="0.25">
      <c r="BQ1038" s="791"/>
      <c r="BR1038" s="791"/>
      <c r="BS1038" s="791"/>
      <c r="BT1038" s="791"/>
    </row>
    <row r="1039" spans="69:72" x14ac:dyDescent="0.25">
      <c r="BQ1039" s="791"/>
      <c r="BR1039" s="791"/>
      <c r="BS1039" s="791"/>
      <c r="BT1039" s="791"/>
    </row>
    <row r="1040" spans="69:72" x14ac:dyDescent="0.25">
      <c r="BQ1040" s="791"/>
      <c r="BR1040" s="791"/>
      <c r="BS1040" s="791"/>
      <c r="BT1040" s="791"/>
    </row>
    <row r="1041" spans="69:72" x14ac:dyDescent="0.25">
      <c r="BQ1041" s="791"/>
      <c r="BR1041" s="791"/>
      <c r="BS1041" s="791"/>
      <c r="BT1041" s="791"/>
    </row>
    <row r="1042" spans="69:72" x14ac:dyDescent="0.25">
      <c r="BQ1042" s="791"/>
      <c r="BR1042" s="791"/>
      <c r="BS1042" s="791"/>
      <c r="BT1042" s="791"/>
    </row>
    <row r="1043" spans="69:72" x14ac:dyDescent="0.25">
      <c r="BQ1043" s="791"/>
      <c r="BR1043" s="791"/>
      <c r="BS1043" s="791"/>
      <c r="BT1043" s="791"/>
    </row>
    <row r="1044" spans="69:72" x14ac:dyDescent="0.25">
      <c r="BQ1044" s="791"/>
      <c r="BR1044" s="791"/>
      <c r="BS1044" s="791"/>
      <c r="BT1044" s="791"/>
    </row>
    <row r="1045" spans="69:72" x14ac:dyDescent="0.25">
      <c r="BQ1045" s="791"/>
      <c r="BR1045" s="791"/>
      <c r="BS1045" s="791"/>
      <c r="BT1045" s="791"/>
    </row>
    <row r="1046" spans="69:72" x14ac:dyDescent="0.25">
      <c r="BQ1046" s="791"/>
      <c r="BR1046" s="791"/>
      <c r="BS1046" s="791"/>
      <c r="BT1046" s="791"/>
    </row>
    <row r="1047" spans="69:72" x14ac:dyDescent="0.25">
      <c r="BQ1047" s="791"/>
      <c r="BR1047" s="791"/>
      <c r="BS1047" s="791"/>
      <c r="BT1047" s="791"/>
    </row>
    <row r="1048" spans="69:72" x14ac:dyDescent="0.25">
      <c r="BQ1048" s="791"/>
      <c r="BR1048" s="791"/>
      <c r="BS1048" s="791"/>
      <c r="BT1048" s="791"/>
    </row>
    <row r="1049" spans="69:72" x14ac:dyDescent="0.25">
      <c r="BQ1049" s="791"/>
      <c r="BR1049" s="791"/>
      <c r="BS1049" s="791"/>
      <c r="BT1049" s="791"/>
    </row>
    <row r="1050" spans="69:72" x14ac:dyDescent="0.25">
      <c r="BQ1050" s="791"/>
      <c r="BR1050" s="791"/>
      <c r="BS1050" s="791"/>
      <c r="BT1050" s="791"/>
    </row>
    <row r="1051" spans="69:72" x14ac:dyDescent="0.25">
      <c r="BQ1051" s="791"/>
      <c r="BR1051" s="791"/>
      <c r="BS1051" s="791"/>
      <c r="BT1051" s="791"/>
    </row>
    <row r="1052" spans="69:72" x14ac:dyDescent="0.25">
      <c r="BQ1052" s="791"/>
      <c r="BR1052" s="791"/>
      <c r="BS1052" s="791"/>
      <c r="BT1052" s="791"/>
    </row>
    <row r="1053" spans="69:72" x14ac:dyDescent="0.25">
      <c r="BQ1053" s="791"/>
      <c r="BR1053" s="791"/>
      <c r="BS1053" s="791"/>
      <c r="BT1053" s="791"/>
    </row>
    <row r="1054" spans="69:72" x14ac:dyDescent="0.25">
      <c r="BQ1054" s="791"/>
      <c r="BR1054" s="791"/>
      <c r="BS1054" s="791"/>
      <c r="BT1054" s="791"/>
    </row>
    <row r="1055" spans="69:72" x14ac:dyDescent="0.25">
      <c r="BQ1055" s="791"/>
      <c r="BR1055" s="791"/>
      <c r="BS1055" s="791"/>
      <c r="BT1055" s="791"/>
    </row>
    <row r="1056" spans="69:72" x14ac:dyDescent="0.25">
      <c r="BQ1056" s="791"/>
      <c r="BR1056" s="791"/>
      <c r="BS1056" s="791"/>
      <c r="BT1056" s="791"/>
    </row>
    <row r="1057" spans="69:72" x14ac:dyDescent="0.25">
      <c r="BQ1057" s="791"/>
      <c r="BR1057" s="791"/>
      <c r="BS1057" s="791"/>
      <c r="BT1057" s="791"/>
    </row>
    <row r="1058" spans="69:72" x14ac:dyDescent="0.25">
      <c r="BQ1058" s="791"/>
      <c r="BR1058" s="791"/>
      <c r="BS1058" s="791"/>
      <c r="BT1058" s="791"/>
    </row>
    <row r="1059" spans="69:72" x14ac:dyDescent="0.25">
      <c r="BQ1059" s="791"/>
      <c r="BR1059" s="791"/>
      <c r="BS1059" s="791"/>
      <c r="BT1059" s="791"/>
    </row>
    <row r="1060" spans="69:72" x14ac:dyDescent="0.25">
      <c r="BQ1060" s="791"/>
      <c r="BR1060" s="791"/>
      <c r="BS1060" s="791"/>
      <c r="BT1060" s="791"/>
    </row>
    <row r="1061" spans="69:72" x14ac:dyDescent="0.25">
      <c r="BQ1061" s="791"/>
      <c r="BR1061" s="791"/>
      <c r="BS1061" s="791"/>
      <c r="BT1061" s="791"/>
    </row>
    <row r="1062" spans="69:72" x14ac:dyDescent="0.25">
      <c r="BQ1062" s="791"/>
      <c r="BR1062" s="791"/>
      <c r="BS1062" s="791"/>
      <c r="BT1062" s="791"/>
    </row>
    <row r="1063" spans="69:72" x14ac:dyDescent="0.25">
      <c r="BQ1063" s="791"/>
      <c r="BR1063" s="791"/>
      <c r="BS1063" s="791"/>
      <c r="BT1063" s="791"/>
    </row>
    <row r="1064" spans="69:72" x14ac:dyDescent="0.25">
      <c r="BQ1064" s="791"/>
      <c r="BR1064" s="791"/>
      <c r="BS1064" s="791"/>
      <c r="BT1064" s="791"/>
    </row>
    <row r="1065" spans="69:72" x14ac:dyDescent="0.25">
      <c r="BQ1065" s="791"/>
      <c r="BR1065" s="791"/>
      <c r="BS1065" s="791"/>
      <c r="BT1065" s="791"/>
    </row>
    <row r="1066" spans="69:72" x14ac:dyDescent="0.25">
      <c r="BQ1066" s="791"/>
      <c r="BR1066" s="791"/>
      <c r="BS1066" s="791"/>
      <c r="BT1066" s="791"/>
    </row>
    <row r="1067" spans="69:72" x14ac:dyDescent="0.25">
      <c r="BQ1067" s="791"/>
      <c r="BR1067" s="791"/>
      <c r="BS1067" s="791"/>
      <c r="BT1067" s="791"/>
    </row>
    <row r="1068" spans="69:72" x14ac:dyDescent="0.25">
      <c r="BQ1068" s="791"/>
      <c r="BR1068" s="791"/>
      <c r="BS1068" s="791"/>
      <c r="BT1068" s="791"/>
    </row>
    <row r="1069" spans="69:72" x14ac:dyDescent="0.25">
      <c r="BQ1069" s="791"/>
      <c r="BR1069" s="791"/>
      <c r="BS1069" s="791"/>
      <c r="BT1069" s="791"/>
    </row>
    <row r="1070" spans="69:72" x14ac:dyDescent="0.25">
      <c r="BQ1070" s="791"/>
      <c r="BR1070" s="791"/>
      <c r="BS1070" s="791"/>
      <c r="BT1070" s="791"/>
    </row>
    <row r="1071" spans="69:72" x14ac:dyDescent="0.25">
      <c r="BQ1071" s="791"/>
      <c r="BR1071" s="791"/>
      <c r="BS1071" s="791"/>
      <c r="BT1071" s="791"/>
    </row>
    <row r="1072" spans="69:72" x14ac:dyDescent="0.25">
      <c r="BQ1072" s="791"/>
      <c r="BR1072" s="791"/>
      <c r="BS1072" s="791"/>
      <c r="BT1072" s="791"/>
    </row>
    <row r="1073" spans="69:72" x14ac:dyDescent="0.25">
      <c r="BQ1073" s="791"/>
      <c r="BR1073" s="791"/>
      <c r="BS1073" s="791"/>
      <c r="BT1073" s="791"/>
    </row>
    <row r="1074" spans="69:72" x14ac:dyDescent="0.25">
      <c r="BQ1074" s="791"/>
      <c r="BR1074" s="791"/>
      <c r="BS1074" s="791"/>
      <c r="BT1074" s="791"/>
    </row>
    <row r="1075" spans="69:72" x14ac:dyDescent="0.25">
      <c r="BQ1075" s="791"/>
      <c r="BR1075" s="791"/>
      <c r="BS1075" s="791"/>
      <c r="BT1075" s="791"/>
    </row>
    <row r="1076" spans="69:72" x14ac:dyDescent="0.25">
      <c r="BQ1076" s="791"/>
      <c r="BR1076" s="791"/>
      <c r="BS1076" s="791"/>
      <c r="BT1076" s="791"/>
    </row>
    <row r="1077" spans="69:72" x14ac:dyDescent="0.25">
      <c r="BQ1077" s="791"/>
      <c r="BR1077" s="791"/>
      <c r="BS1077" s="791"/>
      <c r="BT1077" s="791"/>
    </row>
    <row r="1078" spans="69:72" x14ac:dyDescent="0.25">
      <c r="BQ1078" s="791"/>
      <c r="BR1078" s="791"/>
      <c r="BS1078" s="791"/>
      <c r="BT1078" s="791"/>
    </row>
    <row r="1079" spans="69:72" x14ac:dyDescent="0.25">
      <c r="BQ1079" s="791"/>
      <c r="BR1079" s="791"/>
      <c r="BS1079" s="791"/>
      <c r="BT1079" s="791"/>
    </row>
    <row r="1080" spans="69:72" x14ac:dyDescent="0.25">
      <c r="BQ1080" s="791"/>
      <c r="BR1080" s="791"/>
      <c r="BS1080" s="791"/>
      <c r="BT1080" s="791"/>
    </row>
    <row r="1081" spans="69:72" x14ac:dyDescent="0.25">
      <c r="BQ1081" s="791"/>
      <c r="BR1081" s="791"/>
      <c r="BS1081" s="791"/>
      <c r="BT1081" s="791"/>
    </row>
    <row r="1082" spans="69:72" x14ac:dyDescent="0.25">
      <c r="BQ1082" s="791"/>
      <c r="BR1082" s="791"/>
      <c r="BS1082" s="791"/>
      <c r="BT1082" s="791"/>
    </row>
    <row r="1083" spans="69:72" x14ac:dyDescent="0.25">
      <c r="BQ1083" s="791"/>
      <c r="BR1083" s="791"/>
      <c r="BS1083" s="791"/>
      <c r="BT1083" s="791"/>
    </row>
    <row r="1084" spans="69:72" x14ac:dyDescent="0.25">
      <c r="BQ1084" s="791"/>
      <c r="BR1084" s="791"/>
      <c r="BS1084" s="791"/>
      <c r="BT1084" s="791"/>
    </row>
    <row r="1085" spans="69:72" x14ac:dyDescent="0.25">
      <c r="BQ1085" s="791"/>
      <c r="BR1085" s="791"/>
      <c r="BS1085" s="791"/>
      <c r="BT1085" s="791"/>
    </row>
    <row r="1086" spans="69:72" x14ac:dyDescent="0.25">
      <c r="BQ1086" s="791"/>
      <c r="BR1086" s="791"/>
      <c r="BS1086" s="791"/>
      <c r="BT1086" s="791"/>
    </row>
    <row r="1087" spans="69:72" x14ac:dyDescent="0.25">
      <c r="BQ1087" s="791"/>
      <c r="BR1087" s="791"/>
      <c r="BS1087" s="791"/>
      <c r="BT1087" s="791"/>
    </row>
    <row r="1088" spans="69:72" x14ac:dyDescent="0.25">
      <c r="BQ1088" s="791"/>
      <c r="BR1088" s="791"/>
      <c r="BS1088" s="791"/>
      <c r="BT1088" s="791"/>
    </row>
    <row r="1089" spans="69:72" x14ac:dyDescent="0.25">
      <c r="BQ1089" s="791"/>
      <c r="BR1089" s="791"/>
      <c r="BS1089" s="791"/>
      <c r="BT1089" s="791"/>
    </row>
    <row r="1090" spans="69:72" x14ac:dyDescent="0.25">
      <c r="BQ1090" s="791"/>
      <c r="BR1090" s="791"/>
      <c r="BS1090" s="791"/>
      <c r="BT1090" s="791"/>
    </row>
    <row r="1091" spans="69:72" x14ac:dyDescent="0.25">
      <c r="BQ1091" s="791"/>
      <c r="BR1091" s="791"/>
      <c r="BS1091" s="791"/>
      <c r="BT1091" s="791"/>
    </row>
    <row r="1092" spans="69:72" x14ac:dyDescent="0.25">
      <c r="BQ1092" s="791"/>
      <c r="BR1092" s="791"/>
      <c r="BS1092" s="791"/>
      <c r="BT1092" s="791"/>
    </row>
    <row r="1093" spans="69:72" x14ac:dyDescent="0.25">
      <c r="BQ1093" s="791"/>
      <c r="BR1093" s="791"/>
      <c r="BS1093" s="791"/>
      <c r="BT1093" s="791"/>
    </row>
    <row r="1094" spans="69:72" x14ac:dyDescent="0.25">
      <c r="BQ1094" s="791"/>
      <c r="BR1094" s="791"/>
      <c r="BS1094" s="791"/>
      <c r="BT1094" s="791"/>
    </row>
    <row r="1095" spans="69:72" x14ac:dyDescent="0.25">
      <c r="BQ1095" s="791"/>
      <c r="BR1095" s="791"/>
      <c r="BS1095" s="791"/>
      <c r="BT1095" s="791"/>
    </row>
    <row r="1096" spans="69:72" x14ac:dyDescent="0.25">
      <c r="BQ1096" s="791"/>
      <c r="BR1096" s="791"/>
      <c r="BS1096" s="791"/>
      <c r="BT1096" s="791"/>
    </row>
    <row r="1097" spans="69:72" x14ac:dyDescent="0.25">
      <c r="BQ1097" s="791"/>
      <c r="BR1097" s="791"/>
      <c r="BS1097" s="791"/>
      <c r="BT1097" s="791"/>
    </row>
    <row r="1098" spans="69:72" x14ac:dyDescent="0.25">
      <c r="BQ1098" s="791"/>
      <c r="BR1098" s="791"/>
      <c r="BS1098" s="791"/>
      <c r="BT1098" s="791"/>
    </row>
    <row r="1099" spans="69:72" x14ac:dyDescent="0.25">
      <c r="BQ1099" s="791"/>
      <c r="BR1099" s="791"/>
      <c r="BS1099" s="791"/>
      <c r="BT1099" s="791"/>
    </row>
    <row r="1100" spans="69:72" x14ac:dyDescent="0.25">
      <c r="BQ1100" s="791"/>
      <c r="BR1100" s="791"/>
      <c r="BS1100" s="791"/>
      <c r="BT1100" s="791"/>
    </row>
    <row r="1101" spans="69:72" x14ac:dyDescent="0.25">
      <c r="BQ1101" s="791"/>
      <c r="BR1101" s="791"/>
      <c r="BS1101" s="791"/>
      <c r="BT1101" s="791"/>
    </row>
    <row r="1102" spans="69:72" x14ac:dyDescent="0.25">
      <c r="BQ1102" s="791"/>
      <c r="BR1102" s="791"/>
      <c r="BS1102" s="791"/>
      <c r="BT1102" s="791"/>
    </row>
    <row r="1103" spans="69:72" x14ac:dyDescent="0.25">
      <c r="BQ1103" s="791"/>
      <c r="BR1103" s="791"/>
      <c r="BS1103" s="791"/>
      <c r="BT1103" s="791"/>
    </row>
    <row r="1104" spans="69:72" x14ac:dyDescent="0.25">
      <c r="BQ1104" s="791"/>
      <c r="BR1104" s="791"/>
      <c r="BS1104" s="791"/>
      <c r="BT1104" s="791"/>
    </row>
    <row r="1105" spans="69:72" x14ac:dyDescent="0.25">
      <c r="BQ1105" s="791"/>
      <c r="BR1105" s="791"/>
      <c r="BS1105" s="791"/>
      <c r="BT1105" s="791"/>
    </row>
    <row r="1106" spans="69:72" x14ac:dyDescent="0.25">
      <c r="BQ1106" s="791"/>
      <c r="BR1106" s="791"/>
      <c r="BS1106" s="791"/>
      <c r="BT1106" s="791"/>
    </row>
    <row r="1107" spans="69:72" x14ac:dyDescent="0.25">
      <c r="BQ1107" s="791"/>
      <c r="BR1107" s="791"/>
      <c r="BS1107" s="791"/>
      <c r="BT1107" s="791"/>
    </row>
    <row r="1108" spans="69:72" x14ac:dyDescent="0.25">
      <c r="BQ1108" s="791"/>
      <c r="BR1108" s="791"/>
      <c r="BS1108" s="791"/>
      <c r="BT1108" s="791"/>
    </row>
    <row r="1109" spans="69:72" x14ac:dyDescent="0.25">
      <c r="BQ1109" s="791"/>
      <c r="BR1109" s="791"/>
      <c r="BS1109" s="791"/>
      <c r="BT1109" s="791"/>
    </row>
    <row r="1110" spans="69:72" x14ac:dyDescent="0.25">
      <c r="BQ1110" s="791"/>
      <c r="BR1110" s="791"/>
      <c r="BS1110" s="791"/>
      <c r="BT1110" s="791"/>
    </row>
    <row r="1111" spans="69:72" x14ac:dyDescent="0.25">
      <c r="BQ1111" s="791"/>
      <c r="BR1111" s="791"/>
      <c r="BS1111" s="791"/>
      <c r="BT1111" s="791"/>
    </row>
    <row r="1112" spans="69:72" x14ac:dyDescent="0.25">
      <c r="BQ1112" s="791"/>
      <c r="BR1112" s="791"/>
      <c r="BS1112" s="791"/>
      <c r="BT1112" s="791"/>
    </row>
    <row r="1113" spans="69:72" x14ac:dyDescent="0.25">
      <c r="BQ1113" s="791"/>
      <c r="BR1113" s="791"/>
      <c r="BS1113" s="791"/>
      <c r="BT1113" s="791"/>
    </row>
    <row r="1114" spans="69:72" x14ac:dyDescent="0.25">
      <c r="BQ1114" s="791"/>
      <c r="BR1114" s="791"/>
      <c r="BS1114" s="791"/>
      <c r="BT1114" s="791"/>
    </row>
    <row r="1115" spans="69:72" x14ac:dyDescent="0.25">
      <c r="BQ1115" s="791"/>
      <c r="BR1115" s="791"/>
      <c r="BS1115" s="791"/>
      <c r="BT1115" s="791"/>
    </row>
    <row r="1116" spans="69:72" x14ac:dyDescent="0.25">
      <c r="BQ1116" s="791"/>
      <c r="BR1116" s="791"/>
      <c r="BS1116" s="791"/>
      <c r="BT1116" s="791"/>
    </row>
    <row r="1117" spans="69:72" x14ac:dyDescent="0.25">
      <c r="BQ1117" s="791"/>
      <c r="BR1117" s="791"/>
      <c r="BS1117" s="791"/>
      <c r="BT1117" s="791"/>
    </row>
    <row r="1118" spans="69:72" x14ac:dyDescent="0.25">
      <c r="BQ1118" s="791"/>
      <c r="BR1118" s="791"/>
      <c r="BS1118" s="791"/>
      <c r="BT1118" s="791"/>
    </row>
    <row r="1119" spans="69:72" x14ac:dyDescent="0.25">
      <c r="BQ1119" s="791"/>
      <c r="BR1119" s="791"/>
      <c r="BS1119" s="791"/>
      <c r="BT1119" s="791"/>
    </row>
    <row r="1120" spans="69:72" x14ac:dyDescent="0.25">
      <c r="BQ1120" s="791"/>
      <c r="BR1120" s="791"/>
      <c r="BS1120" s="791"/>
      <c r="BT1120" s="791"/>
    </row>
    <row r="1121" spans="69:72" x14ac:dyDescent="0.25">
      <c r="BQ1121" s="791"/>
      <c r="BR1121" s="791"/>
      <c r="BS1121" s="791"/>
      <c r="BT1121" s="791"/>
    </row>
    <row r="1122" spans="69:72" x14ac:dyDescent="0.25">
      <c r="BQ1122" s="791"/>
      <c r="BR1122" s="791"/>
      <c r="BS1122" s="791"/>
      <c r="BT1122" s="791"/>
    </row>
    <row r="1123" spans="69:72" x14ac:dyDescent="0.25">
      <c r="BQ1123" s="791"/>
      <c r="BR1123" s="791"/>
      <c r="BS1123" s="791"/>
      <c r="BT1123" s="791"/>
    </row>
    <row r="1124" spans="69:72" x14ac:dyDescent="0.25">
      <c r="BQ1124" s="791"/>
      <c r="BR1124" s="791"/>
      <c r="BS1124" s="791"/>
      <c r="BT1124" s="791"/>
    </row>
    <row r="1125" spans="69:72" x14ac:dyDescent="0.25">
      <c r="BQ1125" s="791"/>
      <c r="BR1125" s="791"/>
      <c r="BS1125" s="791"/>
      <c r="BT1125" s="791"/>
    </row>
    <row r="1126" spans="69:72" x14ac:dyDescent="0.25">
      <c r="BQ1126" s="791"/>
      <c r="BR1126" s="791"/>
      <c r="BS1126" s="791"/>
      <c r="BT1126" s="791"/>
    </row>
    <row r="1127" spans="69:72" x14ac:dyDescent="0.25">
      <c r="BQ1127" s="791"/>
      <c r="BR1127" s="791"/>
      <c r="BS1127" s="791"/>
      <c r="BT1127" s="791"/>
    </row>
    <row r="1128" spans="69:72" x14ac:dyDescent="0.25">
      <c r="BQ1128" s="791"/>
      <c r="BR1128" s="791"/>
      <c r="BS1128" s="791"/>
      <c r="BT1128" s="791"/>
    </row>
    <row r="1129" spans="69:72" x14ac:dyDescent="0.25">
      <c r="BQ1129" s="791"/>
      <c r="BR1129" s="791"/>
      <c r="BS1129" s="791"/>
      <c r="BT1129" s="791"/>
    </row>
    <row r="1130" spans="69:72" x14ac:dyDescent="0.25">
      <c r="BQ1130" s="791"/>
      <c r="BR1130" s="791"/>
      <c r="BS1130" s="791"/>
      <c r="BT1130" s="791"/>
    </row>
    <row r="1131" spans="69:72" x14ac:dyDescent="0.25">
      <c r="BQ1131" s="791"/>
      <c r="BR1131" s="791"/>
      <c r="BS1131" s="791"/>
      <c r="BT1131" s="791"/>
    </row>
    <row r="1132" spans="69:72" x14ac:dyDescent="0.25">
      <c r="BQ1132" s="791"/>
      <c r="BR1132" s="791"/>
      <c r="BS1132" s="791"/>
      <c r="BT1132" s="791"/>
    </row>
    <row r="1133" spans="69:72" x14ac:dyDescent="0.25">
      <c r="BQ1133" s="791"/>
      <c r="BR1133" s="791"/>
      <c r="BS1133" s="791"/>
      <c r="BT1133" s="791"/>
    </row>
    <row r="1134" spans="69:72" x14ac:dyDescent="0.25">
      <c r="BQ1134" s="791"/>
      <c r="BR1134" s="791"/>
      <c r="BS1134" s="791"/>
      <c r="BT1134" s="791"/>
    </row>
    <row r="1135" spans="69:72" x14ac:dyDescent="0.25">
      <c r="BQ1135" s="791"/>
      <c r="BR1135" s="791"/>
      <c r="BS1135" s="791"/>
      <c r="BT1135" s="791"/>
    </row>
    <row r="1136" spans="69:72" x14ac:dyDescent="0.25">
      <c r="BQ1136" s="791"/>
      <c r="BR1136" s="791"/>
      <c r="BS1136" s="791"/>
      <c r="BT1136" s="791"/>
    </row>
    <row r="1137" spans="69:72" x14ac:dyDescent="0.25">
      <c r="BQ1137" s="791"/>
      <c r="BR1137" s="791"/>
      <c r="BS1137" s="791"/>
      <c r="BT1137" s="791"/>
    </row>
    <row r="1138" spans="69:72" x14ac:dyDescent="0.25">
      <c r="BQ1138" s="791"/>
      <c r="BR1138" s="791"/>
      <c r="BS1138" s="791"/>
      <c r="BT1138" s="791"/>
    </row>
    <row r="1139" spans="69:72" x14ac:dyDescent="0.25">
      <c r="BQ1139" s="791"/>
      <c r="BR1139" s="791"/>
      <c r="BS1139" s="791"/>
      <c r="BT1139" s="791"/>
    </row>
    <row r="1140" spans="69:72" x14ac:dyDescent="0.25">
      <c r="BQ1140" s="791"/>
      <c r="BR1140" s="791"/>
      <c r="BS1140" s="791"/>
      <c r="BT1140" s="791"/>
    </row>
    <row r="1141" spans="69:72" x14ac:dyDescent="0.25">
      <c r="BQ1141" s="791"/>
      <c r="BR1141" s="791"/>
      <c r="BS1141" s="791"/>
      <c r="BT1141" s="791"/>
    </row>
    <row r="1142" spans="69:72" x14ac:dyDescent="0.25">
      <c r="BQ1142" s="791"/>
      <c r="BR1142" s="791"/>
      <c r="BS1142" s="791"/>
      <c r="BT1142" s="791"/>
    </row>
    <row r="1143" spans="69:72" x14ac:dyDescent="0.25">
      <c r="BQ1143" s="791"/>
      <c r="BR1143" s="791"/>
      <c r="BS1143" s="791"/>
      <c r="BT1143" s="791"/>
    </row>
    <row r="1144" spans="69:72" x14ac:dyDescent="0.25">
      <c r="BQ1144" s="791"/>
      <c r="BR1144" s="791"/>
      <c r="BS1144" s="791"/>
      <c r="BT1144" s="791"/>
    </row>
    <row r="1145" spans="69:72" x14ac:dyDescent="0.25">
      <c r="BQ1145" s="791"/>
      <c r="BR1145" s="791"/>
      <c r="BS1145" s="791"/>
      <c r="BT1145" s="791"/>
    </row>
    <row r="1146" spans="69:72" x14ac:dyDescent="0.25">
      <c r="BQ1146" s="791"/>
      <c r="BR1146" s="791"/>
      <c r="BS1146" s="791"/>
      <c r="BT1146" s="791"/>
    </row>
    <row r="1147" spans="69:72" x14ac:dyDescent="0.25">
      <c r="BQ1147" s="791"/>
      <c r="BR1147" s="791"/>
      <c r="BS1147" s="791"/>
      <c r="BT1147" s="791"/>
    </row>
    <row r="1148" spans="69:72" x14ac:dyDescent="0.25">
      <c r="BQ1148" s="791"/>
      <c r="BR1148" s="791"/>
      <c r="BS1148" s="791"/>
      <c r="BT1148" s="791"/>
    </row>
    <row r="1149" spans="69:72" x14ac:dyDescent="0.25">
      <c r="BQ1149" s="791"/>
      <c r="BR1149" s="791"/>
      <c r="BS1149" s="791"/>
      <c r="BT1149" s="791"/>
    </row>
    <row r="1150" spans="69:72" x14ac:dyDescent="0.25">
      <c r="BQ1150" s="791"/>
      <c r="BR1150" s="791"/>
      <c r="BS1150" s="791"/>
      <c r="BT1150" s="791"/>
    </row>
    <row r="1151" spans="69:72" x14ac:dyDescent="0.25">
      <c r="BQ1151" s="791"/>
      <c r="BR1151" s="791"/>
      <c r="BS1151" s="791"/>
      <c r="BT1151" s="791"/>
    </row>
    <row r="1152" spans="69:72" x14ac:dyDescent="0.25">
      <c r="BQ1152" s="791"/>
      <c r="BR1152" s="791"/>
      <c r="BS1152" s="791"/>
      <c r="BT1152" s="791"/>
    </row>
    <row r="1153" spans="69:72" x14ac:dyDescent="0.25">
      <c r="BQ1153" s="791"/>
      <c r="BR1153" s="791"/>
      <c r="BS1153" s="791"/>
      <c r="BT1153" s="791"/>
    </row>
    <row r="1154" spans="69:72" x14ac:dyDescent="0.25">
      <c r="BQ1154" s="791"/>
      <c r="BR1154" s="791"/>
      <c r="BS1154" s="791"/>
      <c r="BT1154" s="791"/>
    </row>
    <row r="1155" spans="69:72" x14ac:dyDescent="0.25">
      <c r="BQ1155" s="791"/>
      <c r="BR1155" s="791"/>
      <c r="BS1155" s="791"/>
      <c r="BT1155" s="791"/>
    </row>
    <row r="1156" spans="69:72" x14ac:dyDescent="0.25">
      <c r="BQ1156" s="791"/>
      <c r="BR1156" s="791"/>
      <c r="BS1156" s="791"/>
      <c r="BT1156" s="791"/>
    </row>
    <row r="1157" spans="69:72" x14ac:dyDescent="0.25">
      <c r="BQ1157" s="791"/>
      <c r="BR1157" s="791"/>
      <c r="BS1157" s="791"/>
      <c r="BT1157" s="791"/>
    </row>
    <row r="1158" spans="69:72" x14ac:dyDescent="0.25">
      <c r="BQ1158" s="791"/>
      <c r="BR1158" s="791"/>
      <c r="BS1158" s="791"/>
      <c r="BT1158" s="791"/>
    </row>
    <row r="1159" spans="69:72" x14ac:dyDescent="0.25">
      <c r="BQ1159" s="791"/>
      <c r="BR1159" s="791"/>
      <c r="BS1159" s="791"/>
      <c r="BT1159" s="791"/>
    </row>
    <row r="1160" spans="69:72" x14ac:dyDescent="0.25">
      <c r="BQ1160" s="791"/>
      <c r="BR1160" s="791"/>
      <c r="BS1160" s="791"/>
      <c r="BT1160" s="791"/>
    </row>
    <row r="1161" spans="69:72" x14ac:dyDescent="0.25">
      <c r="BQ1161" s="791"/>
      <c r="BR1161" s="791"/>
      <c r="BS1161" s="791"/>
      <c r="BT1161" s="791"/>
    </row>
    <row r="1162" spans="69:72" x14ac:dyDescent="0.25">
      <c r="BQ1162" s="791"/>
      <c r="BR1162" s="791"/>
      <c r="BS1162" s="791"/>
      <c r="BT1162" s="791"/>
    </row>
    <row r="1163" spans="69:72" x14ac:dyDescent="0.25">
      <c r="BQ1163" s="791"/>
      <c r="BR1163" s="791"/>
      <c r="BS1163" s="791"/>
      <c r="BT1163" s="791"/>
    </row>
    <row r="1164" spans="69:72" x14ac:dyDescent="0.25">
      <c r="BQ1164" s="791"/>
      <c r="BR1164" s="791"/>
      <c r="BS1164" s="791"/>
      <c r="BT1164" s="791"/>
    </row>
    <row r="1165" spans="69:72" x14ac:dyDescent="0.25">
      <c r="BQ1165" s="791"/>
      <c r="BR1165" s="791"/>
      <c r="BS1165" s="791"/>
      <c r="BT1165" s="791"/>
    </row>
    <row r="1166" spans="69:72" x14ac:dyDescent="0.25">
      <c r="BQ1166" s="791"/>
      <c r="BR1166" s="791"/>
      <c r="BS1166" s="791"/>
      <c r="BT1166" s="791"/>
    </row>
    <row r="1167" spans="69:72" x14ac:dyDescent="0.25">
      <c r="BQ1167" s="791"/>
      <c r="BR1167" s="791"/>
      <c r="BS1167" s="791"/>
      <c r="BT1167" s="791"/>
    </row>
    <row r="1168" spans="69:72" x14ac:dyDescent="0.25">
      <c r="BQ1168" s="791"/>
      <c r="BR1168" s="791"/>
      <c r="BS1168" s="791"/>
      <c r="BT1168" s="791"/>
    </row>
    <row r="1169" spans="69:72" x14ac:dyDescent="0.25">
      <c r="BQ1169" s="791"/>
      <c r="BR1169" s="791"/>
      <c r="BS1169" s="791"/>
      <c r="BT1169" s="791"/>
    </row>
    <row r="1170" spans="69:72" x14ac:dyDescent="0.25">
      <c r="BQ1170" s="791"/>
      <c r="BR1170" s="791"/>
      <c r="BS1170" s="791"/>
      <c r="BT1170" s="791"/>
    </row>
    <row r="1171" spans="69:72" x14ac:dyDescent="0.25">
      <c r="BQ1171" s="791"/>
      <c r="BR1171" s="791"/>
      <c r="BS1171" s="791"/>
      <c r="BT1171" s="791"/>
    </row>
    <row r="1172" spans="69:72" x14ac:dyDescent="0.25">
      <c r="BQ1172" s="791"/>
      <c r="BR1172" s="791"/>
      <c r="BS1172" s="791"/>
      <c r="BT1172" s="791"/>
    </row>
    <row r="1173" spans="69:72" x14ac:dyDescent="0.25">
      <c r="BQ1173" s="791"/>
      <c r="BR1173" s="791"/>
      <c r="BS1173" s="791"/>
      <c r="BT1173" s="791"/>
    </row>
    <row r="1174" spans="69:72" x14ac:dyDescent="0.25">
      <c r="BQ1174" s="791"/>
      <c r="BR1174" s="791"/>
      <c r="BS1174" s="791"/>
      <c r="BT1174" s="791"/>
    </row>
    <row r="1175" spans="69:72" x14ac:dyDescent="0.25">
      <c r="BQ1175" s="791"/>
      <c r="BR1175" s="791"/>
      <c r="BS1175" s="791"/>
      <c r="BT1175" s="791"/>
    </row>
    <row r="1176" spans="69:72" x14ac:dyDescent="0.25">
      <c r="BQ1176" s="791"/>
      <c r="BR1176" s="791"/>
      <c r="BS1176" s="791"/>
      <c r="BT1176" s="791"/>
    </row>
    <row r="1177" spans="69:72" x14ac:dyDescent="0.25">
      <c r="BQ1177" s="791"/>
      <c r="BR1177" s="791"/>
      <c r="BS1177" s="791"/>
      <c r="BT1177" s="791"/>
    </row>
    <row r="1178" spans="69:72" x14ac:dyDescent="0.25">
      <c r="BQ1178" s="791"/>
      <c r="BR1178" s="791"/>
      <c r="BS1178" s="791"/>
      <c r="BT1178" s="791"/>
    </row>
    <row r="1179" spans="69:72" x14ac:dyDescent="0.25">
      <c r="BQ1179" s="791"/>
      <c r="BR1179" s="791"/>
      <c r="BS1179" s="791"/>
      <c r="BT1179" s="791"/>
    </row>
    <row r="1180" spans="69:72" x14ac:dyDescent="0.25">
      <c r="BQ1180" s="791"/>
      <c r="BR1180" s="791"/>
      <c r="BS1180" s="791"/>
      <c r="BT1180" s="791"/>
    </row>
    <row r="1181" spans="69:72" x14ac:dyDescent="0.25">
      <c r="BQ1181" s="791"/>
      <c r="BR1181" s="791"/>
      <c r="BS1181" s="791"/>
      <c r="BT1181" s="791"/>
    </row>
    <row r="1182" spans="69:72" x14ac:dyDescent="0.25">
      <c r="BQ1182" s="791"/>
      <c r="BR1182" s="791"/>
      <c r="BS1182" s="791"/>
      <c r="BT1182" s="791"/>
    </row>
    <row r="1183" spans="69:72" x14ac:dyDescent="0.25">
      <c r="BQ1183" s="791"/>
      <c r="BR1183" s="791"/>
      <c r="BS1183" s="791"/>
      <c r="BT1183" s="791"/>
    </row>
    <row r="1184" spans="69:72" x14ac:dyDescent="0.25">
      <c r="BQ1184" s="791"/>
      <c r="BR1184" s="791"/>
      <c r="BS1184" s="791"/>
      <c r="BT1184" s="791"/>
    </row>
    <row r="1185" spans="69:72" x14ac:dyDescent="0.25">
      <c r="BQ1185" s="791"/>
      <c r="BR1185" s="791"/>
      <c r="BS1185" s="791"/>
      <c r="BT1185" s="791"/>
    </row>
    <row r="1186" spans="69:72" x14ac:dyDescent="0.25">
      <c r="BQ1186" s="791"/>
      <c r="BR1186" s="791"/>
      <c r="BS1186" s="791"/>
      <c r="BT1186" s="791"/>
    </row>
    <row r="1187" spans="69:72" x14ac:dyDescent="0.25">
      <c r="BQ1187" s="791"/>
      <c r="BR1187" s="791"/>
      <c r="BS1187" s="791"/>
      <c r="BT1187" s="791"/>
    </row>
    <row r="1188" spans="69:72" x14ac:dyDescent="0.25">
      <c r="BQ1188" s="791"/>
      <c r="BR1188" s="791"/>
      <c r="BS1188" s="791"/>
      <c r="BT1188" s="791"/>
    </row>
    <row r="1189" spans="69:72" x14ac:dyDescent="0.25">
      <c r="BQ1189" s="791"/>
      <c r="BR1189" s="791"/>
      <c r="BS1189" s="791"/>
      <c r="BT1189" s="791"/>
    </row>
    <row r="1190" spans="69:72" x14ac:dyDescent="0.25">
      <c r="BQ1190" s="791"/>
      <c r="BR1190" s="791"/>
      <c r="BS1190" s="791"/>
      <c r="BT1190" s="791"/>
    </row>
    <row r="1191" spans="69:72" x14ac:dyDescent="0.25">
      <c r="BQ1191" s="791"/>
      <c r="BR1191" s="791"/>
      <c r="BS1191" s="791"/>
      <c r="BT1191" s="791"/>
    </row>
    <row r="1192" spans="69:72" x14ac:dyDescent="0.25">
      <c r="BQ1192" s="791"/>
      <c r="BR1192" s="791"/>
      <c r="BS1192" s="791"/>
      <c r="BT1192" s="791"/>
    </row>
    <row r="1193" spans="69:72" x14ac:dyDescent="0.25">
      <c r="BQ1193" s="791"/>
      <c r="BR1193" s="791"/>
      <c r="BS1193" s="791"/>
      <c r="BT1193" s="791"/>
    </row>
    <row r="1194" spans="69:72" x14ac:dyDescent="0.25">
      <c r="BQ1194" s="791"/>
      <c r="BR1194" s="791"/>
      <c r="BS1194" s="791"/>
      <c r="BT1194" s="791"/>
    </row>
    <row r="1195" spans="69:72" x14ac:dyDescent="0.25">
      <c r="BQ1195" s="791"/>
      <c r="BR1195" s="791"/>
      <c r="BS1195" s="791"/>
      <c r="BT1195" s="791"/>
    </row>
    <row r="1196" spans="69:72" x14ac:dyDescent="0.25">
      <c r="BQ1196" s="791"/>
      <c r="BR1196" s="791"/>
      <c r="BS1196" s="791"/>
      <c r="BT1196" s="791"/>
    </row>
    <row r="1197" spans="69:72" x14ac:dyDescent="0.25">
      <c r="BQ1197" s="791"/>
      <c r="BR1197" s="791"/>
      <c r="BS1197" s="791"/>
      <c r="BT1197" s="791"/>
    </row>
    <row r="1198" spans="69:72" x14ac:dyDescent="0.25">
      <c r="BQ1198" s="791"/>
      <c r="BR1198" s="791"/>
      <c r="BS1198" s="791"/>
      <c r="BT1198" s="791"/>
    </row>
    <row r="1199" spans="69:72" x14ac:dyDescent="0.25">
      <c r="BQ1199" s="791"/>
      <c r="BR1199" s="791"/>
      <c r="BS1199" s="791"/>
      <c r="BT1199" s="791"/>
    </row>
    <row r="1200" spans="69:72" x14ac:dyDescent="0.25">
      <c r="BQ1200" s="791"/>
      <c r="BR1200" s="791"/>
      <c r="BS1200" s="791"/>
      <c r="BT1200" s="791"/>
    </row>
    <row r="1201" spans="69:72" x14ac:dyDescent="0.25">
      <c r="BQ1201" s="791"/>
      <c r="BR1201" s="791"/>
      <c r="BS1201" s="791"/>
      <c r="BT1201" s="791"/>
    </row>
    <row r="1202" spans="69:72" x14ac:dyDescent="0.25">
      <c r="BQ1202" s="791"/>
      <c r="BR1202" s="791"/>
      <c r="BS1202" s="791"/>
      <c r="BT1202" s="791"/>
    </row>
    <row r="1203" spans="69:72" x14ac:dyDescent="0.25">
      <c r="BQ1203" s="791"/>
      <c r="BR1203" s="791"/>
      <c r="BS1203" s="791"/>
      <c r="BT1203" s="791"/>
    </row>
    <row r="1204" spans="69:72" x14ac:dyDescent="0.25">
      <c r="BQ1204" s="791"/>
      <c r="BR1204" s="791"/>
      <c r="BS1204" s="791"/>
      <c r="BT1204" s="791"/>
    </row>
    <row r="1205" spans="69:72" x14ac:dyDescent="0.25">
      <c r="BQ1205" s="791"/>
      <c r="BR1205" s="791"/>
      <c r="BS1205" s="791"/>
      <c r="BT1205" s="791"/>
    </row>
    <row r="1206" spans="69:72" x14ac:dyDescent="0.25">
      <c r="BQ1206" s="791"/>
      <c r="BR1206" s="791"/>
      <c r="BS1206" s="791"/>
      <c r="BT1206" s="791"/>
    </row>
    <row r="1207" spans="69:72" x14ac:dyDescent="0.25">
      <c r="BQ1207" s="791"/>
      <c r="BR1207" s="791"/>
      <c r="BS1207" s="791"/>
      <c r="BT1207" s="791"/>
    </row>
    <row r="1208" spans="69:72" x14ac:dyDescent="0.25">
      <c r="BQ1208" s="791"/>
      <c r="BR1208" s="791"/>
      <c r="BS1208" s="791"/>
      <c r="BT1208" s="791"/>
    </row>
    <row r="1209" spans="69:72" x14ac:dyDescent="0.25">
      <c r="BQ1209" s="791"/>
      <c r="BR1209" s="791"/>
      <c r="BS1209" s="791"/>
      <c r="BT1209" s="791"/>
    </row>
    <row r="1210" spans="69:72" x14ac:dyDescent="0.25">
      <c r="BQ1210" s="791"/>
      <c r="BR1210" s="791"/>
      <c r="BS1210" s="791"/>
      <c r="BT1210" s="791"/>
    </row>
    <row r="1211" spans="69:72" x14ac:dyDescent="0.25">
      <c r="BQ1211" s="791"/>
      <c r="BR1211" s="791"/>
      <c r="BS1211" s="791"/>
      <c r="BT1211" s="791"/>
    </row>
    <row r="1212" spans="69:72" x14ac:dyDescent="0.25">
      <c r="BQ1212" s="791"/>
      <c r="BR1212" s="791"/>
      <c r="BS1212" s="791"/>
      <c r="BT1212" s="791"/>
    </row>
    <row r="1213" spans="69:72" x14ac:dyDescent="0.25">
      <c r="BQ1213" s="791"/>
      <c r="BR1213" s="791"/>
      <c r="BS1213" s="791"/>
      <c r="BT1213" s="791"/>
    </row>
    <row r="1214" spans="69:72" x14ac:dyDescent="0.25">
      <c r="BQ1214" s="791"/>
      <c r="BR1214" s="791"/>
      <c r="BS1214" s="791"/>
      <c r="BT1214" s="791"/>
    </row>
    <row r="1215" spans="69:72" x14ac:dyDescent="0.25">
      <c r="BQ1215" s="791"/>
      <c r="BR1215" s="791"/>
      <c r="BS1215" s="791"/>
      <c r="BT1215" s="791"/>
    </row>
    <row r="1216" spans="69:72" x14ac:dyDescent="0.25">
      <c r="BQ1216" s="791"/>
      <c r="BR1216" s="791"/>
      <c r="BS1216" s="791"/>
      <c r="BT1216" s="791"/>
    </row>
    <row r="1217" spans="69:72" x14ac:dyDescent="0.25">
      <c r="BQ1217" s="791"/>
      <c r="BR1217" s="791"/>
      <c r="BS1217" s="791"/>
      <c r="BT1217" s="791"/>
    </row>
    <row r="1218" spans="69:72" x14ac:dyDescent="0.25">
      <c r="BQ1218" s="791"/>
      <c r="BR1218" s="791"/>
      <c r="BS1218" s="791"/>
      <c r="BT1218" s="791"/>
    </row>
    <row r="1219" spans="69:72" x14ac:dyDescent="0.25">
      <c r="BQ1219" s="791"/>
      <c r="BR1219" s="791"/>
      <c r="BS1219" s="791"/>
      <c r="BT1219" s="791"/>
    </row>
    <row r="1220" spans="69:72" x14ac:dyDescent="0.25">
      <c r="BQ1220" s="791"/>
      <c r="BR1220" s="791"/>
      <c r="BS1220" s="791"/>
      <c r="BT1220" s="791"/>
    </row>
    <row r="1221" spans="69:72" x14ac:dyDescent="0.25">
      <c r="BQ1221" s="791"/>
      <c r="BR1221" s="791"/>
      <c r="BS1221" s="791"/>
      <c r="BT1221" s="791"/>
    </row>
    <row r="1222" spans="69:72" x14ac:dyDescent="0.25">
      <c r="BQ1222" s="791"/>
      <c r="BR1222" s="791"/>
      <c r="BS1222" s="791"/>
      <c r="BT1222" s="791"/>
    </row>
    <row r="1223" spans="69:72" x14ac:dyDescent="0.25">
      <c r="BQ1223" s="791"/>
      <c r="BR1223" s="791"/>
      <c r="BS1223" s="791"/>
      <c r="BT1223" s="791"/>
    </row>
    <row r="1224" spans="69:72" x14ac:dyDescent="0.25">
      <c r="BQ1224" s="791"/>
      <c r="BR1224" s="791"/>
      <c r="BS1224" s="791"/>
      <c r="BT1224" s="791"/>
    </row>
    <row r="1225" spans="69:72" x14ac:dyDescent="0.25">
      <c r="BQ1225" s="791"/>
      <c r="BR1225" s="791"/>
      <c r="BS1225" s="791"/>
      <c r="BT1225" s="791"/>
    </row>
    <row r="1226" spans="69:72" x14ac:dyDescent="0.25">
      <c r="BQ1226" s="791"/>
      <c r="BR1226" s="791"/>
      <c r="BS1226" s="791"/>
      <c r="BT1226" s="791"/>
    </row>
    <row r="1227" spans="69:72" x14ac:dyDescent="0.25">
      <c r="BQ1227" s="791"/>
      <c r="BR1227" s="791"/>
      <c r="BS1227" s="791"/>
      <c r="BT1227" s="791"/>
    </row>
    <row r="1228" spans="69:72" x14ac:dyDescent="0.25">
      <c r="BQ1228" s="791"/>
      <c r="BR1228" s="791"/>
      <c r="BS1228" s="791"/>
      <c r="BT1228" s="791"/>
    </row>
    <row r="1229" spans="69:72" x14ac:dyDescent="0.25">
      <c r="BQ1229" s="791"/>
      <c r="BR1229" s="791"/>
      <c r="BS1229" s="791"/>
      <c r="BT1229" s="791"/>
    </row>
    <row r="1230" spans="69:72" x14ac:dyDescent="0.25">
      <c r="BQ1230" s="791"/>
      <c r="BR1230" s="791"/>
      <c r="BS1230" s="791"/>
      <c r="BT1230" s="791"/>
    </row>
    <row r="1231" spans="69:72" x14ac:dyDescent="0.25">
      <c r="BQ1231" s="791"/>
      <c r="BR1231" s="791"/>
      <c r="BS1231" s="791"/>
      <c r="BT1231" s="791"/>
    </row>
    <row r="1232" spans="69:72" x14ac:dyDescent="0.25">
      <c r="BQ1232" s="791"/>
      <c r="BR1232" s="791"/>
      <c r="BS1232" s="791"/>
      <c r="BT1232" s="791"/>
    </row>
    <row r="1233" spans="69:72" x14ac:dyDescent="0.25">
      <c r="BQ1233" s="791"/>
      <c r="BR1233" s="791"/>
      <c r="BS1233" s="791"/>
      <c r="BT1233" s="791"/>
    </row>
    <row r="1234" spans="69:72" x14ac:dyDescent="0.25">
      <c r="BQ1234" s="791"/>
      <c r="BR1234" s="791"/>
      <c r="BS1234" s="791"/>
      <c r="BT1234" s="791"/>
    </row>
    <row r="1235" spans="69:72" x14ac:dyDescent="0.25">
      <c r="BQ1235" s="791"/>
      <c r="BR1235" s="791"/>
      <c r="BS1235" s="791"/>
      <c r="BT1235" s="791"/>
    </row>
    <row r="1236" spans="69:72" x14ac:dyDescent="0.25">
      <c r="BQ1236" s="791"/>
      <c r="BR1236" s="791"/>
      <c r="BS1236" s="791"/>
      <c r="BT1236" s="791"/>
    </row>
    <row r="1237" spans="69:72" x14ac:dyDescent="0.25">
      <c r="BQ1237" s="791"/>
      <c r="BR1237" s="791"/>
      <c r="BS1237" s="791"/>
      <c r="BT1237" s="791"/>
    </row>
    <row r="1238" spans="69:72" x14ac:dyDescent="0.25">
      <c r="BQ1238" s="791"/>
      <c r="BR1238" s="791"/>
      <c r="BS1238" s="791"/>
      <c r="BT1238" s="791"/>
    </row>
    <row r="1239" spans="69:72" x14ac:dyDescent="0.25">
      <c r="BQ1239" s="791"/>
      <c r="BR1239" s="791"/>
      <c r="BS1239" s="791"/>
      <c r="BT1239" s="791"/>
    </row>
    <row r="1240" spans="69:72" x14ac:dyDescent="0.25">
      <c r="BQ1240" s="791"/>
      <c r="BR1240" s="791"/>
      <c r="BS1240" s="791"/>
      <c r="BT1240" s="791"/>
    </row>
    <row r="1241" spans="69:72" x14ac:dyDescent="0.25">
      <c r="BQ1241" s="791"/>
      <c r="BR1241" s="791"/>
      <c r="BS1241" s="791"/>
      <c r="BT1241" s="791"/>
    </row>
    <row r="1242" spans="69:72" x14ac:dyDescent="0.25">
      <c r="BQ1242" s="791"/>
      <c r="BR1242" s="791"/>
      <c r="BS1242" s="791"/>
      <c r="BT1242" s="791"/>
    </row>
    <row r="1243" spans="69:72" x14ac:dyDescent="0.25">
      <c r="BQ1243" s="791"/>
      <c r="BR1243" s="791"/>
      <c r="BS1243" s="791"/>
      <c r="BT1243" s="791"/>
    </row>
    <row r="1244" spans="69:72" x14ac:dyDescent="0.25">
      <c r="BQ1244" s="791"/>
      <c r="BR1244" s="791"/>
      <c r="BS1244" s="791"/>
      <c r="BT1244" s="791"/>
    </row>
    <row r="1245" spans="69:72" x14ac:dyDescent="0.25">
      <c r="BQ1245" s="791"/>
      <c r="BR1245" s="791"/>
      <c r="BS1245" s="791"/>
      <c r="BT1245" s="791"/>
    </row>
    <row r="1246" spans="69:72" x14ac:dyDescent="0.25">
      <c r="BQ1246" s="791"/>
      <c r="BR1246" s="791"/>
      <c r="BS1246" s="791"/>
      <c r="BT1246" s="791"/>
    </row>
    <row r="1247" spans="69:72" x14ac:dyDescent="0.25">
      <c r="BQ1247" s="791"/>
      <c r="BR1247" s="791"/>
      <c r="BS1247" s="791"/>
      <c r="BT1247" s="791"/>
    </row>
    <row r="1248" spans="69:72" x14ac:dyDescent="0.25">
      <c r="BQ1248" s="791"/>
      <c r="BR1248" s="791"/>
      <c r="BS1248" s="791"/>
      <c r="BT1248" s="791"/>
    </row>
    <row r="1249" spans="69:72" x14ac:dyDescent="0.25">
      <c r="BQ1249" s="791"/>
      <c r="BR1249" s="791"/>
      <c r="BS1249" s="791"/>
      <c r="BT1249" s="791"/>
    </row>
    <row r="1250" spans="69:72" x14ac:dyDescent="0.25">
      <c r="BQ1250" s="791"/>
      <c r="BR1250" s="791"/>
      <c r="BS1250" s="791"/>
      <c r="BT1250" s="791"/>
    </row>
    <row r="1251" spans="69:72" x14ac:dyDescent="0.25">
      <c r="BQ1251" s="791"/>
      <c r="BR1251" s="791"/>
      <c r="BS1251" s="791"/>
      <c r="BT1251" s="791"/>
    </row>
    <row r="1252" spans="69:72" x14ac:dyDescent="0.25">
      <c r="BQ1252" s="791"/>
      <c r="BR1252" s="791"/>
      <c r="BS1252" s="791"/>
      <c r="BT1252" s="791"/>
    </row>
    <row r="1253" spans="69:72" x14ac:dyDescent="0.25">
      <c r="BQ1253" s="791"/>
      <c r="BR1253" s="791"/>
      <c r="BS1253" s="791"/>
      <c r="BT1253" s="791"/>
    </row>
    <row r="1254" spans="69:72" x14ac:dyDescent="0.25">
      <c r="BQ1254" s="791"/>
      <c r="BR1254" s="791"/>
      <c r="BS1254" s="791"/>
      <c r="BT1254" s="791"/>
    </row>
    <row r="1255" spans="69:72" x14ac:dyDescent="0.25">
      <c r="BQ1255" s="791"/>
      <c r="BR1255" s="791"/>
      <c r="BS1255" s="791"/>
      <c r="BT1255" s="791"/>
    </row>
    <row r="1256" spans="69:72" x14ac:dyDescent="0.25">
      <c r="BQ1256" s="791"/>
      <c r="BR1256" s="791"/>
      <c r="BS1256" s="791"/>
      <c r="BT1256" s="791"/>
    </row>
    <row r="1257" spans="69:72" x14ac:dyDescent="0.25">
      <c r="BQ1257" s="791"/>
      <c r="BR1257" s="791"/>
      <c r="BS1257" s="791"/>
      <c r="BT1257" s="791"/>
    </row>
    <row r="1258" spans="69:72" x14ac:dyDescent="0.25">
      <c r="BQ1258" s="791"/>
      <c r="BR1258" s="791"/>
      <c r="BS1258" s="791"/>
      <c r="BT1258" s="791"/>
    </row>
    <row r="1259" spans="69:72" x14ac:dyDescent="0.25">
      <c r="BQ1259" s="791"/>
      <c r="BR1259" s="791"/>
      <c r="BS1259" s="791"/>
      <c r="BT1259" s="791"/>
    </row>
    <row r="1260" spans="69:72" x14ac:dyDescent="0.25">
      <c r="BQ1260" s="791"/>
      <c r="BR1260" s="791"/>
      <c r="BS1260" s="791"/>
      <c r="BT1260" s="791"/>
    </row>
    <row r="1261" spans="69:72" x14ac:dyDescent="0.25">
      <c r="BQ1261" s="791"/>
      <c r="BR1261" s="791"/>
      <c r="BS1261" s="791"/>
      <c r="BT1261" s="791"/>
    </row>
    <row r="1262" spans="69:72" x14ac:dyDescent="0.25">
      <c r="BQ1262" s="791"/>
      <c r="BR1262" s="791"/>
      <c r="BS1262" s="791"/>
      <c r="BT1262" s="791"/>
    </row>
    <row r="1263" spans="69:72" x14ac:dyDescent="0.25">
      <c r="BQ1263" s="791"/>
      <c r="BR1263" s="791"/>
      <c r="BS1263" s="791"/>
      <c r="BT1263" s="791"/>
    </row>
    <row r="1264" spans="69:72" x14ac:dyDescent="0.25">
      <c r="BQ1264" s="791"/>
      <c r="BR1264" s="791"/>
      <c r="BS1264" s="791"/>
      <c r="BT1264" s="791"/>
    </row>
    <row r="1265" spans="69:72" x14ac:dyDescent="0.25">
      <c r="BQ1265" s="791"/>
      <c r="BR1265" s="791"/>
      <c r="BS1265" s="791"/>
      <c r="BT1265" s="791"/>
    </row>
    <row r="1266" spans="69:72" x14ac:dyDescent="0.25">
      <c r="BQ1266" s="791"/>
      <c r="BR1266" s="791"/>
      <c r="BS1266" s="791"/>
      <c r="BT1266" s="791"/>
    </row>
    <row r="1267" spans="69:72" x14ac:dyDescent="0.25">
      <c r="BQ1267" s="791"/>
      <c r="BR1267" s="791"/>
      <c r="BS1267" s="791"/>
      <c r="BT1267" s="791"/>
    </row>
    <row r="1268" spans="69:72" x14ac:dyDescent="0.25">
      <c r="BQ1268" s="791"/>
      <c r="BR1268" s="791"/>
      <c r="BS1268" s="791"/>
      <c r="BT1268" s="791"/>
    </row>
    <row r="1269" spans="69:72" x14ac:dyDescent="0.25">
      <c r="BQ1269" s="791"/>
      <c r="BR1269" s="791"/>
      <c r="BS1269" s="791"/>
      <c r="BT1269" s="791"/>
    </row>
    <row r="1270" spans="69:72" x14ac:dyDescent="0.25">
      <c r="BQ1270" s="791"/>
      <c r="BR1270" s="791"/>
      <c r="BS1270" s="791"/>
      <c r="BT1270" s="791"/>
    </row>
    <row r="1271" spans="69:72" x14ac:dyDescent="0.25">
      <c r="BQ1271" s="791"/>
      <c r="BR1271" s="791"/>
      <c r="BS1271" s="791"/>
      <c r="BT1271" s="791"/>
    </row>
    <row r="1272" spans="69:72" x14ac:dyDescent="0.25">
      <c r="BQ1272" s="791"/>
      <c r="BR1272" s="791"/>
      <c r="BS1272" s="791"/>
      <c r="BT1272" s="791"/>
    </row>
    <row r="1273" spans="69:72" x14ac:dyDescent="0.25">
      <c r="BQ1273" s="791"/>
      <c r="BR1273" s="791"/>
      <c r="BS1273" s="791"/>
      <c r="BT1273" s="791"/>
    </row>
    <row r="1274" spans="69:72" x14ac:dyDescent="0.25">
      <c r="BQ1274" s="791"/>
      <c r="BR1274" s="791"/>
      <c r="BS1274" s="791"/>
      <c r="BT1274" s="791"/>
    </row>
    <row r="1275" spans="69:72" x14ac:dyDescent="0.25">
      <c r="BQ1275" s="791"/>
      <c r="BR1275" s="791"/>
      <c r="BS1275" s="791"/>
      <c r="BT1275" s="791"/>
    </row>
    <row r="1276" spans="69:72" x14ac:dyDescent="0.25">
      <c r="BQ1276" s="791"/>
      <c r="BR1276" s="791"/>
      <c r="BS1276" s="791"/>
      <c r="BT1276" s="791"/>
    </row>
    <row r="1277" spans="69:72" x14ac:dyDescent="0.25">
      <c r="BQ1277" s="791"/>
      <c r="BR1277" s="791"/>
      <c r="BS1277" s="791"/>
      <c r="BT1277" s="791"/>
    </row>
    <row r="1278" spans="69:72" x14ac:dyDescent="0.25">
      <c r="BQ1278" s="791"/>
      <c r="BR1278" s="791"/>
      <c r="BS1278" s="791"/>
      <c r="BT1278" s="791"/>
    </row>
    <row r="1279" spans="69:72" x14ac:dyDescent="0.25">
      <c r="BQ1279" s="791"/>
      <c r="BR1279" s="791"/>
      <c r="BS1279" s="791"/>
      <c r="BT1279" s="791"/>
    </row>
    <row r="1280" spans="69:72" x14ac:dyDescent="0.25">
      <c r="BQ1280" s="791"/>
      <c r="BR1280" s="791"/>
      <c r="BS1280" s="791"/>
      <c r="BT1280" s="791"/>
    </row>
    <row r="1281" spans="69:72" x14ac:dyDescent="0.25">
      <c r="BQ1281" s="791"/>
      <c r="BR1281" s="791"/>
      <c r="BS1281" s="791"/>
      <c r="BT1281" s="791"/>
    </row>
    <row r="1282" spans="69:72" x14ac:dyDescent="0.25">
      <c r="BQ1282" s="791"/>
      <c r="BR1282" s="791"/>
      <c r="BS1282" s="791"/>
      <c r="BT1282" s="791"/>
    </row>
    <row r="1283" spans="69:72" x14ac:dyDescent="0.25">
      <c r="BQ1283" s="791"/>
      <c r="BR1283" s="791"/>
      <c r="BS1283" s="791"/>
      <c r="BT1283" s="791"/>
    </row>
    <row r="1284" spans="69:72" x14ac:dyDescent="0.25">
      <c r="BQ1284" s="791"/>
      <c r="BR1284" s="791"/>
      <c r="BS1284" s="791"/>
      <c r="BT1284" s="791"/>
    </row>
    <row r="1285" spans="69:72" x14ac:dyDescent="0.25">
      <c r="BQ1285" s="791"/>
      <c r="BR1285" s="791"/>
      <c r="BS1285" s="791"/>
      <c r="BT1285" s="791"/>
    </row>
    <row r="1286" spans="69:72" x14ac:dyDescent="0.25">
      <c r="BQ1286" s="791"/>
      <c r="BR1286" s="791"/>
      <c r="BS1286" s="791"/>
      <c r="BT1286" s="791"/>
    </row>
    <row r="1287" spans="69:72" x14ac:dyDescent="0.25">
      <c r="BQ1287" s="791"/>
      <c r="BR1287" s="791"/>
      <c r="BS1287" s="791"/>
      <c r="BT1287" s="791"/>
    </row>
    <row r="1288" spans="69:72" x14ac:dyDescent="0.25">
      <c r="BQ1288" s="791"/>
      <c r="BR1288" s="791"/>
      <c r="BS1288" s="791"/>
      <c r="BT1288" s="791"/>
    </row>
    <row r="1289" spans="69:72" x14ac:dyDescent="0.25">
      <c r="BQ1289" s="791"/>
      <c r="BR1289" s="791"/>
      <c r="BS1289" s="791"/>
      <c r="BT1289" s="791"/>
    </row>
    <row r="1290" spans="69:72" x14ac:dyDescent="0.25">
      <c r="BQ1290" s="791"/>
      <c r="BR1290" s="791"/>
      <c r="BS1290" s="791"/>
      <c r="BT1290" s="791"/>
    </row>
    <row r="1291" spans="69:72" x14ac:dyDescent="0.25">
      <c r="BQ1291" s="791"/>
      <c r="BR1291" s="791"/>
      <c r="BS1291" s="791"/>
      <c r="BT1291" s="791"/>
    </row>
    <row r="1292" spans="69:72" x14ac:dyDescent="0.25">
      <c r="BQ1292" s="791"/>
      <c r="BR1292" s="791"/>
      <c r="BS1292" s="791"/>
      <c r="BT1292" s="791"/>
    </row>
    <row r="1293" spans="69:72" x14ac:dyDescent="0.25">
      <c r="BQ1293" s="791"/>
      <c r="BR1293" s="791"/>
      <c r="BS1293" s="791"/>
      <c r="BT1293" s="791"/>
    </row>
    <row r="1294" spans="69:72" x14ac:dyDescent="0.25">
      <c r="BQ1294" s="791"/>
      <c r="BR1294" s="791"/>
      <c r="BS1294" s="791"/>
      <c r="BT1294" s="791"/>
    </row>
    <row r="1295" spans="69:72" x14ac:dyDescent="0.25">
      <c r="BQ1295" s="791"/>
      <c r="BR1295" s="791"/>
      <c r="BS1295" s="791"/>
      <c r="BT1295" s="791"/>
    </row>
    <row r="1296" spans="69:72" x14ac:dyDescent="0.25">
      <c r="BQ1296" s="791"/>
      <c r="BR1296" s="791"/>
      <c r="BS1296" s="791"/>
      <c r="BT1296" s="791"/>
    </row>
    <row r="1297" spans="69:72" x14ac:dyDescent="0.25">
      <c r="BQ1297" s="791"/>
      <c r="BR1297" s="791"/>
      <c r="BS1297" s="791"/>
      <c r="BT1297" s="791"/>
    </row>
    <row r="1298" spans="69:72" x14ac:dyDescent="0.25">
      <c r="BQ1298" s="791"/>
      <c r="BR1298" s="791"/>
      <c r="BS1298" s="791"/>
      <c r="BT1298" s="791"/>
    </row>
    <row r="1299" spans="69:72" x14ac:dyDescent="0.25">
      <c r="BQ1299" s="791"/>
      <c r="BR1299" s="791"/>
      <c r="BS1299" s="791"/>
      <c r="BT1299" s="791"/>
    </row>
    <row r="1300" spans="69:72" x14ac:dyDescent="0.25">
      <c r="BQ1300" s="791"/>
      <c r="BR1300" s="791"/>
      <c r="BS1300" s="791"/>
      <c r="BT1300" s="791"/>
    </row>
    <row r="1301" spans="69:72" x14ac:dyDescent="0.25">
      <c r="BQ1301" s="791"/>
      <c r="BR1301" s="791"/>
      <c r="BS1301" s="791"/>
      <c r="BT1301" s="791"/>
    </row>
    <row r="1302" spans="69:72" x14ac:dyDescent="0.25">
      <c r="BQ1302" s="791"/>
      <c r="BR1302" s="791"/>
      <c r="BS1302" s="791"/>
      <c r="BT1302" s="791"/>
    </row>
    <row r="1303" spans="69:72" x14ac:dyDescent="0.25">
      <c r="BQ1303" s="791"/>
      <c r="BR1303" s="791"/>
      <c r="BS1303" s="791"/>
      <c r="BT1303" s="791"/>
    </row>
    <row r="1304" spans="69:72" x14ac:dyDescent="0.25">
      <c r="BQ1304" s="791"/>
      <c r="BR1304" s="791"/>
      <c r="BS1304" s="791"/>
      <c r="BT1304" s="791"/>
    </row>
    <row r="1305" spans="69:72" x14ac:dyDescent="0.25">
      <c r="BQ1305" s="791"/>
      <c r="BR1305" s="791"/>
      <c r="BS1305" s="791"/>
      <c r="BT1305" s="791"/>
    </row>
    <row r="1306" spans="69:72" x14ac:dyDescent="0.25">
      <c r="BQ1306" s="791"/>
      <c r="BR1306" s="791"/>
      <c r="BS1306" s="791"/>
      <c r="BT1306" s="791"/>
    </row>
    <row r="1307" spans="69:72" x14ac:dyDescent="0.25">
      <c r="BQ1307" s="791"/>
      <c r="BR1307" s="791"/>
      <c r="BS1307" s="791"/>
      <c r="BT1307" s="791"/>
    </row>
    <row r="1308" spans="69:72" x14ac:dyDescent="0.25">
      <c r="BQ1308" s="791"/>
      <c r="BR1308" s="791"/>
      <c r="BS1308" s="791"/>
      <c r="BT1308" s="791"/>
    </row>
    <row r="1309" spans="69:72" x14ac:dyDescent="0.25">
      <c r="BQ1309" s="791"/>
      <c r="BR1309" s="791"/>
      <c r="BS1309" s="791"/>
      <c r="BT1309" s="791"/>
    </row>
    <row r="1310" spans="69:72" x14ac:dyDescent="0.25">
      <c r="BQ1310" s="791"/>
      <c r="BR1310" s="791"/>
      <c r="BS1310" s="791"/>
      <c r="BT1310" s="791"/>
    </row>
    <row r="1311" spans="69:72" x14ac:dyDescent="0.25">
      <c r="BQ1311" s="791"/>
      <c r="BR1311" s="791"/>
      <c r="BS1311" s="791"/>
      <c r="BT1311" s="791"/>
    </row>
    <row r="1312" spans="69:72" x14ac:dyDescent="0.25">
      <c r="BQ1312" s="791"/>
      <c r="BR1312" s="791"/>
      <c r="BS1312" s="791"/>
      <c r="BT1312" s="791"/>
    </row>
    <row r="1313" spans="69:72" x14ac:dyDescent="0.25">
      <c r="BQ1313" s="791"/>
      <c r="BR1313" s="791"/>
      <c r="BS1313" s="791"/>
      <c r="BT1313" s="791"/>
    </row>
    <row r="1314" spans="69:72" x14ac:dyDescent="0.25">
      <c r="BQ1314" s="791"/>
      <c r="BR1314" s="791"/>
      <c r="BS1314" s="791"/>
      <c r="BT1314" s="791"/>
    </row>
    <row r="1315" spans="69:72" x14ac:dyDescent="0.25">
      <c r="BQ1315" s="791"/>
      <c r="BR1315" s="791"/>
      <c r="BS1315" s="791"/>
      <c r="BT1315" s="791"/>
    </row>
    <row r="1316" spans="69:72" x14ac:dyDescent="0.25">
      <c r="BQ1316" s="791"/>
      <c r="BR1316" s="791"/>
      <c r="BS1316" s="791"/>
      <c r="BT1316" s="791"/>
    </row>
    <row r="1317" spans="69:72" x14ac:dyDescent="0.25">
      <c r="BQ1317" s="791"/>
      <c r="BR1317" s="791"/>
      <c r="BS1317" s="791"/>
      <c r="BT1317" s="791"/>
    </row>
    <row r="1318" spans="69:72" x14ac:dyDescent="0.25">
      <c r="BQ1318" s="791"/>
      <c r="BR1318" s="791"/>
      <c r="BS1318" s="791"/>
      <c r="BT1318" s="791"/>
    </row>
    <row r="1319" spans="69:72" x14ac:dyDescent="0.25">
      <c r="BQ1319" s="791"/>
      <c r="BR1319" s="791"/>
      <c r="BS1319" s="791"/>
      <c r="BT1319" s="791"/>
    </row>
    <row r="1320" spans="69:72" x14ac:dyDescent="0.25">
      <c r="BQ1320" s="791"/>
      <c r="BR1320" s="791"/>
      <c r="BS1320" s="791"/>
      <c r="BT1320" s="791"/>
    </row>
    <row r="1321" spans="69:72" x14ac:dyDescent="0.25">
      <c r="BQ1321" s="791"/>
      <c r="BR1321" s="791"/>
      <c r="BS1321" s="791"/>
      <c r="BT1321" s="791"/>
    </row>
    <row r="1322" spans="69:72" x14ac:dyDescent="0.25">
      <c r="BQ1322" s="791"/>
      <c r="BR1322" s="791"/>
      <c r="BS1322" s="791"/>
      <c r="BT1322" s="791"/>
    </row>
    <row r="1323" spans="69:72" x14ac:dyDescent="0.25">
      <c r="BQ1323" s="791"/>
      <c r="BR1323" s="791"/>
      <c r="BS1323" s="791"/>
      <c r="BT1323" s="791"/>
    </row>
    <row r="1324" spans="69:72" x14ac:dyDescent="0.25">
      <c r="BQ1324" s="791"/>
      <c r="BR1324" s="791"/>
      <c r="BS1324" s="791"/>
      <c r="BT1324" s="791"/>
    </row>
    <row r="1325" spans="69:72" x14ac:dyDescent="0.25">
      <c r="BQ1325" s="791"/>
      <c r="BR1325" s="791"/>
      <c r="BS1325" s="791"/>
      <c r="BT1325" s="791"/>
    </row>
    <row r="1326" spans="69:72" x14ac:dyDescent="0.25">
      <c r="BQ1326" s="791"/>
      <c r="BR1326" s="791"/>
      <c r="BS1326" s="791"/>
      <c r="BT1326" s="791"/>
    </row>
    <row r="1327" spans="69:72" x14ac:dyDescent="0.25">
      <c r="BQ1327" s="791"/>
      <c r="BR1327" s="791"/>
      <c r="BS1327" s="791"/>
      <c r="BT1327" s="791"/>
    </row>
    <row r="1328" spans="69:72" x14ac:dyDescent="0.25">
      <c r="BQ1328" s="791"/>
      <c r="BR1328" s="791"/>
      <c r="BS1328" s="791"/>
      <c r="BT1328" s="791"/>
    </row>
    <row r="1329" spans="69:72" x14ac:dyDescent="0.25">
      <c r="BQ1329" s="791"/>
      <c r="BR1329" s="791"/>
      <c r="BS1329" s="791"/>
      <c r="BT1329" s="791"/>
    </row>
    <row r="1330" spans="69:72" x14ac:dyDescent="0.25">
      <c r="BQ1330" s="791"/>
      <c r="BR1330" s="791"/>
      <c r="BS1330" s="791"/>
      <c r="BT1330" s="791"/>
    </row>
    <row r="1331" spans="69:72" x14ac:dyDescent="0.25">
      <c r="BQ1331" s="791"/>
      <c r="BR1331" s="791"/>
      <c r="BS1331" s="791"/>
      <c r="BT1331" s="791"/>
    </row>
    <row r="1332" spans="69:72" x14ac:dyDescent="0.25">
      <c r="BQ1332" s="791"/>
      <c r="BR1332" s="791"/>
      <c r="BS1332" s="791"/>
      <c r="BT1332" s="791"/>
    </row>
    <row r="1333" spans="69:72" x14ac:dyDescent="0.25">
      <c r="BQ1333" s="791"/>
      <c r="BR1333" s="791"/>
      <c r="BS1333" s="791"/>
      <c r="BT1333" s="791"/>
    </row>
    <row r="1334" spans="69:72" x14ac:dyDescent="0.25">
      <c r="BQ1334" s="791"/>
      <c r="BR1334" s="791"/>
      <c r="BS1334" s="791"/>
      <c r="BT1334" s="791"/>
    </row>
    <row r="1335" spans="69:72" x14ac:dyDescent="0.25">
      <c r="BQ1335" s="791"/>
      <c r="BR1335" s="791"/>
      <c r="BS1335" s="791"/>
      <c r="BT1335" s="791"/>
    </row>
    <row r="1336" spans="69:72" x14ac:dyDescent="0.25">
      <c r="BQ1336" s="791"/>
      <c r="BR1336" s="791"/>
      <c r="BS1336" s="791"/>
      <c r="BT1336" s="791"/>
    </row>
    <row r="1337" spans="69:72" x14ac:dyDescent="0.25">
      <c r="BQ1337" s="791"/>
      <c r="BR1337" s="791"/>
      <c r="BS1337" s="791"/>
      <c r="BT1337" s="791"/>
    </row>
    <row r="1338" spans="69:72" x14ac:dyDescent="0.25">
      <c r="BQ1338" s="791"/>
      <c r="BR1338" s="791"/>
      <c r="BS1338" s="791"/>
      <c r="BT1338" s="791"/>
    </row>
    <row r="1339" spans="69:72" x14ac:dyDescent="0.25">
      <c r="BQ1339" s="791"/>
      <c r="BR1339" s="791"/>
      <c r="BS1339" s="791"/>
      <c r="BT1339" s="791"/>
    </row>
    <row r="1340" spans="69:72" x14ac:dyDescent="0.25">
      <c r="BQ1340" s="791"/>
      <c r="BR1340" s="791"/>
      <c r="BS1340" s="791"/>
      <c r="BT1340" s="791"/>
    </row>
    <row r="1341" spans="69:72" x14ac:dyDescent="0.25">
      <c r="BQ1341" s="791"/>
      <c r="BR1341" s="791"/>
      <c r="BS1341" s="791"/>
      <c r="BT1341" s="791"/>
    </row>
    <row r="1342" spans="69:72" x14ac:dyDescent="0.25">
      <c r="BQ1342" s="791"/>
      <c r="BR1342" s="791"/>
      <c r="BS1342" s="791"/>
      <c r="BT1342" s="791"/>
    </row>
    <row r="1343" spans="69:72" x14ac:dyDescent="0.25">
      <c r="BQ1343" s="791"/>
      <c r="BR1343" s="791"/>
      <c r="BS1343" s="791"/>
      <c r="BT1343" s="791"/>
    </row>
    <row r="1344" spans="69:72" x14ac:dyDescent="0.25">
      <c r="BQ1344" s="791"/>
      <c r="BR1344" s="791"/>
      <c r="BS1344" s="791"/>
      <c r="BT1344" s="791"/>
    </row>
    <row r="1345" spans="69:72" x14ac:dyDescent="0.25">
      <c r="BQ1345" s="791"/>
      <c r="BR1345" s="791"/>
      <c r="BS1345" s="791"/>
      <c r="BT1345" s="791"/>
    </row>
    <row r="1346" spans="69:72" x14ac:dyDescent="0.25">
      <c r="BQ1346" s="791"/>
      <c r="BR1346" s="791"/>
      <c r="BS1346" s="791"/>
      <c r="BT1346" s="791"/>
    </row>
    <row r="1347" spans="69:72" x14ac:dyDescent="0.25">
      <c r="BQ1347" s="791"/>
      <c r="BR1347" s="791"/>
      <c r="BS1347" s="791"/>
      <c r="BT1347" s="791"/>
    </row>
    <row r="1348" spans="69:72" x14ac:dyDescent="0.25">
      <c r="BQ1348" s="791"/>
      <c r="BR1348" s="791"/>
      <c r="BS1348" s="791"/>
      <c r="BT1348" s="791"/>
    </row>
    <row r="1349" spans="69:72" x14ac:dyDescent="0.25">
      <c r="BQ1349" s="791"/>
      <c r="BR1349" s="791"/>
      <c r="BS1349" s="791"/>
      <c r="BT1349" s="791"/>
    </row>
    <row r="1350" spans="69:72" x14ac:dyDescent="0.25">
      <c r="BQ1350" s="791"/>
      <c r="BR1350" s="791"/>
      <c r="BS1350" s="791"/>
      <c r="BT1350" s="791"/>
    </row>
    <row r="1351" spans="69:72" x14ac:dyDescent="0.25">
      <c r="BQ1351" s="791"/>
      <c r="BR1351" s="791"/>
      <c r="BS1351" s="791"/>
      <c r="BT1351" s="791"/>
    </row>
    <row r="1352" spans="69:72" x14ac:dyDescent="0.25">
      <c r="BQ1352" s="791"/>
      <c r="BR1352" s="791"/>
      <c r="BS1352" s="791"/>
      <c r="BT1352" s="791"/>
    </row>
    <row r="1353" spans="69:72" x14ac:dyDescent="0.25">
      <c r="BQ1353" s="791"/>
      <c r="BR1353" s="791"/>
      <c r="BS1353" s="791"/>
      <c r="BT1353" s="791"/>
    </row>
    <row r="1354" spans="69:72" x14ac:dyDescent="0.25">
      <c r="BQ1354" s="791"/>
      <c r="BR1354" s="791"/>
      <c r="BS1354" s="791"/>
      <c r="BT1354" s="791"/>
    </row>
    <row r="1355" spans="69:72" x14ac:dyDescent="0.25">
      <c r="BQ1355" s="791"/>
      <c r="BR1355" s="791"/>
      <c r="BS1355" s="791"/>
      <c r="BT1355" s="791"/>
    </row>
    <row r="1356" spans="69:72" x14ac:dyDescent="0.25">
      <c r="BQ1356" s="791"/>
      <c r="BR1356" s="791"/>
      <c r="BS1356" s="791"/>
      <c r="BT1356" s="791"/>
    </row>
    <row r="1357" spans="69:72" x14ac:dyDescent="0.25">
      <c r="BQ1357" s="791"/>
      <c r="BR1357" s="791"/>
      <c r="BS1357" s="791"/>
      <c r="BT1357" s="791"/>
    </row>
    <row r="1358" spans="69:72" x14ac:dyDescent="0.25">
      <c r="BQ1358" s="791"/>
      <c r="BR1358" s="791"/>
      <c r="BS1358" s="791"/>
      <c r="BT1358" s="791"/>
    </row>
    <row r="1359" spans="69:72" x14ac:dyDescent="0.25">
      <c r="BQ1359" s="791"/>
      <c r="BR1359" s="791"/>
      <c r="BS1359" s="791"/>
      <c r="BT1359" s="791"/>
    </row>
    <row r="1360" spans="69:72" x14ac:dyDescent="0.25">
      <c r="BQ1360" s="791"/>
      <c r="BR1360" s="791"/>
      <c r="BS1360" s="791"/>
      <c r="BT1360" s="791"/>
    </row>
    <row r="1361" spans="69:72" x14ac:dyDescent="0.25">
      <c r="BQ1361" s="791"/>
      <c r="BR1361" s="791"/>
      <c r="BS1361" s="791"/>
      <c r="BT1361" s="791"/>
    </row>
    <row r="1362" spans="69:72" x14ac:dyDescent="0.25">
      <c r="BQ1362" s="791"/>
      <c r="BR1362" s="791"/>
      <c r="BS1362" s="791"/>
      <c r="BT1362" s="791"/>
    </row>
    <row r="1363" spans="69:72" x14ac:dyDescent="0.25">
      <c r="BQ1363" s="791"/>
      <c r="BR1363" s="791"/>
      <c r="BS1363" s="791"/>
      <c r="BT1363" s="791"/>
    </row>
    <row r="1364" spans="69:72" x14ac:dyDescent="0.25">
      <c r="BQ1364" s="791"/>
      <c r="BR1364" s="791"/>
      <c r="BS1364" s="791"/>
      <c r="BT1364" s="791"/>
    </row>
    <row r="1365" spans="69:72" x14ac:dyDescent="0.25">
      <c r="BQ1365" s="791"/>
      <c r="BR1365" s="791"/>
      <c r="BS1365" s="791"/>
      <c r="BT1365" s="791"/>
    </row>
    <row r="1366" spans="69:72" x14ac:dyDescent="0.25">
      <c r="BQ1366" s="791"/>
      <c r="BR1366" s="791"/>
      <c r="BS1366" s="791"/>
      <c r="BT1366" s="791"/>
    </row>
    <row r="1367" spans="69:72" x14ac:dyDescent="0.25">
      <c r="BQ1367" s="791"/>
      <c r="BR1367" s="791"/>
      <c r="BS1367" s="791"/>
      <c r="BT1367" s="791"/>
    </row>
    <row r="1368" spans="69:72" x14ac:dyDescent="0.25">
      <c r="BQ1368" s="791"/>
      <c r="BR1368" s="791"/>
      <c r="BS1368" s="791"/>
      <c r="BT1368" s="791"/>
    </row>
    <row r="1369" spans="69:72" x14ac:dyDescent="0.25">
      <c r="BQ1369" s="791"/>
      <c r="BR1369" s="791"/>
      <c r="BS1369" s="791"/>
      <c r="BT1369" s="791"/>
    </row>
    <row r="1370" spans="69:72" x14ac:dyDescent="0.25">
      <c r="BQ1370" s="791"/>
      <c r="BR1370" s="791"/>
      <c r="BS1370" s="791"/>
      <c r="BT1370" s="791"/>
    </row>
    <row r="1371" spans="69:72" x14ac:dyDescent="0.25">
      <c r="BQ1371" s="791"/>
      <c r="BR1371" s="791"/>
      <c r="BS1371" s="791"/>
      <c r="BT1371" s="791"/>
    </row>
    <row r="1372" spans="69:72" x14ac:dyDescent="0.25">
      <c r="BQ1372" s="791"/>
      <c r="BR1372" s="791"/>
      <c r="BS1372" s="791"/>
      <c r="BT1372" s="791"/>
    </row>
    <row r="1373" spans="69:72" x14ac:dyDescent="0.25">
      <c r="BQ1373" s="791"/>
      <c r="BR1373" s="791"/>
      <c r="BS1373" s="791"/>
      <c r="BT1373" s="791"/>
    </row>
    <row r="1374" spans="69:72" x14ac:dyDescent="0.25">
      <c r="BQ1374" s="791"/>
      <c r="BR1374" s="791"/>
      <c r="BS1374" s="791"/>
      <c r="BT1374" s="791"/>
    </row>
    <row r="1375" spans="69:72" x14ac:dyDescent="0.25">
      <c r="BQ1375" s="791"/>
      <c r="BR1375" s="791"/>
      <c r="BS1375" s="791"/>
      <c r="BT1375" s="791"/>
    </row>
    <row r="1376" spans="69:72" x14ac:dyDescent="0.25">
      <c r="BQ1376" s="791"/>
      <c r="BR1376" s="791"/>
      <c r="BS1376" s="791"/>
      <c r="BT1376" s="791"/>
    </row>
    <row r="1377" spans="69:72" x14ac:dyDescent="0.25">
      <c r="BQ1377" s="791"/>
      <c r="BR1377" s="791"/>
      <c r="BS1377" s="791"/>
      <c r="BT1377" s="791"/>
    </row>
    <row r="1378" spans="69:72" x14ac:dyDescent="0.25">
      <c r="BQ1378" s="791"/>
      <c r="BR1378" s="791"/>
      <c r="BS1378" s="791"/>
      <c r="BT1378" s="791"/>
    </row>
    <row r="1379" spans="69:72" x14ac:dyDescent="0.25">
      <c r="BQ1379" s="791"/>
      <c r="BR1379" s="791"/>
      <c r="BS1379" s="791"/>
      <c r="BT1379" s="791"/>
    </row>
    <row r="1380" spans="69:72" x14ac:dyDescent="0.25">
      <c r="BQ1380" s="791"/>
      <c r="BR1380" s="791"/>
      <c r="BS1380" s="791"/>
      <c r="BT1380" s="791"/>
    </row>
    <row r="1381" spans="69:72" x14ac:dyDescent="0.25">
      <c r="BQ1381" s="791"/>
      <c r="BR1381" s="791"/>
      <c r="BS1381" s="791"/>
      <c r="BT1381" s="791"/>
    </row>
    <row r="1382" spans="69:72" x14ac:dyDescent="0.25">
      <c r="BQ1382" s="791"/>
      <c r="BR1382" s="791"/>
      <c r="BS1382" s="791"/>
      <c r="BT1382" s="791"/>
    </row>
    <row r="1383" spans="69:72" x14ac:dyDescent="0.25">
      <c r="BQ1383" s="791"/>
      <c r="BR1383" s="791"/>
      <c r="BS1383" s="791"/>
      <c r="BT1383" s="791"/>
    </row>
    <row r="1384" spans="69:72" x14ac:dyDescent="0.25">
      <c r="BQ1384" s="791"/>
      <c r="BR1384" s="791"/>
      <c r="BS1384" s="791"/>
      <c r="BT1384" s="791"/>
    </row>
    <row r="1385" spans="69:72" x14ac:dyDescent="0.25">
      <c r="BQ1385" s="791"/>
      <c r="BR1385" s="791"/>
      <c r="BS1385" s="791"/>
      <c r="BT1385" s="791"/>
    </row>
    <row r="1386" spans="69:72" x14ac:dyDescent="0.25">
      <c r="BQ1386" s="791"/>
      <c r="BR1386" s="791"/>
      <c r="BS1386" s="791"/>
      <c r="BT1386" s="791"/>
    </row>
    <row r="1387" spans="69:72" x14ac:dyDescent="0.25">
      <c r="BQ1387" s="791"/>
      <c r="BR1387" s="791"/>
      <c r="BS1387" s="791"/>
      <c r="BT1387" s="791"/>
    </row>
    <row r="1388" spans="69:72" x14ac:dyDescent="0.25">
      <c r="BQ1388" s="791"/>
      <c r="BR1388" s="791"/>
      <c r="BS1388" s="791"/>
      <c r="BT1388" s="791"/>
    </row>
    <row r="1389" spans="69:72" x14ac:dyDescent="0.25">
      <c r="BQ1389" s="791"/>
      <c r="BR1389" s="791"/>
      <c r="BS1389" s="791"/>
      <c r="BT1389" s="791"/>
    </row>
    <row r="1390" spans="69:72" x14ac:dyDescent="0.25">
      <c r="BQ1390" s="791"/>
      <c r="BR1390" s="791"/>
      <c r="BS1390" s="791"/>
      <c r="BT1390" s="791"/>
    </row>
    <row r="1391" spans="69:72" x14ac:dyDescent="0.25">
      <c r="BQ1391" s="791"/>
      <c r="BR1391" s="791"/>
      <c r="BS1391" s="791"/>
      <c r="BT1391" s="791"/>
    </row>
    <row r="1392" spans="69:72" x14ac:dyDescent="0.25">
      <c r="BQ1392" s="791"/>
      <c r="BR1392" s="791"/>
      <c r="BS1392" s="791"/>
      <c r="BT1392" s="791"/>
    </row>
    <row r="1393" spans="69:72" x14ac:dyDescent="0.25">
      <c r="BQ1393" s="791"/>
      <c r="BR1393" s="791"/>
      <c r="BS1393" s="791"/>
      <c r="BT1393" s="791"/>
    </row>
    <row r="1394" spans="69:72" x14ac:dyDescent="0.25">
      <c r="BQ1394" s="791"/>
      <c r="BR1394" s="791"/>
      <c r="BS1394" s="791"/>
      <c r="BT1394" s="791"/>
    </row>
    <row r="1395" spans="69:72" x14ac:dyDescent="0.25">
      <c r="BQ1395" s="791"/>
      <c r="BR1395" s="791"/>
      <c r="BS1395" s="791"/>
      <c r="BT1395" s="791"/>
    </row>
    <row r="1396" spans="69:72" x14ac:dyDescent="0.25">
      <c r="BQ1396" s="791"/>
      <c r="BR1396" s="791"/>
      <c r="BS1396" s="791"/>
      <c r="BT1396" s="791"/>
    </row>
    <row r="1397" spans="69:72" x14ac:dyDescent="0.25">
      <c r="BQ1397" s="791"/>
      <c r="BR1397" s="791"/>
      <c r="BS1397" s="791"/>
      <c r="BT1397" s="791"/>
    </row>
    <row r="1398" spans="69:72" x14ac:dyDescent="0.25">
      <c r="BQ1398" s="791"/>
      <c r="BR1398" s="791"/>
      <c r="BS1398" s="791"/>
      <c r="BT1398" s="791"/>
    </row>
    <row r="1399" spans="69:72" x14ac:dyDescent="0.25">
      <c r="BQ1399" s="791"/>
      <c r="BR1399" s="791"/>
      <c r="BS1399" s="791"/>
      <c r="BT1399" s="791"/>
    </row>
    <row r="1400" spans="69:72" x14ac:dyDescent="0.25">
      <c r="BQ1400" s="791"/>
      <c r="BR1400" s="791"/>
      <c r="BS1400" s="791"/>
      <c r="BT1400" s="791"/>
    </row>
    <row r="1401" spans="69:72" x14ac:dyDescent="0.25">
      <c r="BQ1401" s="791"/>
      <c r="BR1401" s="791"/>
      <c r="BS1401" s="791"/>
      <c r="BT1401" s="791"/>
    </row>
    <row r="1402" spans="69:72" x14ac:dyDescent="0.25">
      <c r="BQ1402" s="791"/>
      <c r="BR1402" s="791"/>
      <c r="BS1402" s="791"/>
      <c r="BT1402" s="791"/>
    </row>
    <row r="1403" spans="69:72" x14ac:dyDescent="0.25">
      <c r="BQ1403" s="791"/>
      <c r="BR1403" s="791"/>
      <c r="BS1403" s="791"/>
      <c r="BT1403" s="791"/>
    </row>
    <row r="1404" spans="69:72" x14ac:dyDescent="0.25">
      <c r="BQ1404" s="791"/>
      <c r="BR1404" s="791"/>
      <c r="BS1404" s="791"/>
      <c r="BT1404" s="791"/>
    </row>
    <row r="1405" spans="69:72" x14ac:dyDescent="0.25">
      <c r="BQ1405" s="791"/>
      <c r="BR1405" s="791"/>
      <c r="BS1405" s="791"/>
      <c r="BT1405" s="791"/>
    </row>
    <row r="1406" spans="69:72" x14ac:dyDescent="0.25">
      <c r="BQ1406" s="791"/>
      <c r="BR1406" s="791"/>
      <c r="BS1406" s="791"/>
      <c r="BT1406" s="791"/>
    </row>
    <row r="1407" spans="69:72" x14ac:dyDescent="0.25">
      <c r="BQ1407" s="791"/>
      <c r="BR1407" s="791"/>
      <c r="BS1407" s="791"/>
      <c r="BT1407" s="791"/>
    </row>
    <row r="1408" spans="69:72" x14ac:dyDescent="0.25">
      <c r="BQ1408" s="791"/>
      <c r="BR1408" s="791"/>
      <c r="BS1408" s="791"/>
      <c r="BT1408" s="791"/>
    </row>
    <row r="1409" spans="69:72" x14ac:dyDescent="0.25">
      <c r="BQ1409" s="791"/>
      <c r="BR1409" s="791"/>
      <c r="BS1409" s="791"/>
      <c r="BT1409" s="791"/>
    </row>
    <row r="1410" spans="69:72" x14ac:dyDescent="0.25">
      <c r="BQ1410" s="791"/>
      <c r="BR1410" s="791"/>
      <c r="BS1410" s="791"/>
      <c r="BT1410" s="791"/>
    </row>
    <row r="1411" spans="69:72" x14ac:dyDescent="0.25">
      <c r="BQ1411" s="791"/>
      <c r="BR1411" s="791"/>
      <c r="BS1411" s="791"/>
      <c r="BT1411" s="791"/>
    </row>
    <row r="1412" spans="69:72" x14ac:dyDescent="0.25">
      <c r="BQ1412" s="791"/>
      <c r="BR1412" s="791"/>
      <c r="BS1412" s="791"/>
      <c r="BT1412" s="791"/>
    </row>
    <row r="1413" spans="69:72" x14ac:dyDescent="0.25">
      <c r="BQ1413" s="791"/>
      <c r="BR1413" s="791"/>
      <c r="BS1413" s="791"/>
      <c r="BT1413" s="791"/>
    </row>
    <row r="1414" spans="69:72" x14ac:dyDescent="0.25">
      <c r="BQ1414" s="791"/>
      <c r="BR1414" s="791"/>
      <c r="BS1414" s="791"/>
      <c r="BT1414" s="791"/>
    </row>
    <row r="1415" spans="69:72" x14ac:dyDescent="0.25">
      <c r="BQ1415" s="791"/>
      <c r="BR1415" s="791"/>
      <c r="BS1415" s="791"/>
      <c r="BT1415" s="791"/>
    </row>
    <row r="1416" spans="69:72" x14ac:dyDescent="0.25">
      <c r="BQ1416" s="791"/>
      <c r="BR1416" s="791"/>
      <c r="BS1416" s="791"/>
      <c r="BT1416" s="791"/>
    </row>
    <row r="1417" spans="69:72" x14ac:dyDescent="0.25">
      <c r="BQ1417" s="791"/>
      <c r="BR1417" s="791"/>
      <c r="BS1417" s="791"/>
      <c r="BT1417" s="791"/>
    </row>
    <row r="1418" spans="69:72" x14ac:dyDescent="0.25">
      <c r="BQ1418" s="791"/>
      <c r="BR1418" s="791"/>
      <c r="BS1418" s="791"/>
      <c r="BT1418" s="791"/>
    </row>
    <row r="1419" spans="69:72" x14ac:dyDescent="0.25">
      <c r="BQ1419" s="791"/>
      <c r="BR1419" s="791"/>
      <c r="BS1419" s="791"/>
      <c r="BT1419" s="791"/>
    </row>
    <row r="1420" spans="69:72" x14ac:dyDescent="0.25">
      <c r="BQ1420" s="791"/>
      <c r="BR1420" s="791"/>
      <c r="BS1420" s="791"/>
      <c r="BT1420" s="791"/>
    </row>
    <row r="1421" spans="69:72" x14ac:dyDescent="0.25">
      <c r="BQ1421" s="791"/>
      <c r="BR1421" s="791"/>
      <c r="BS1421" s="791"/>
      <c r="BT1421" s="791"/>
    </row>
    <row r="1422" spans="69:72" x14ac:dyDescent="0.25">
      <c r="BQ1422" s="791"/>
      <c r="BR1422" s="791"/>
      <c r="BS1422" s="791"/>
      <c r="BT1422" s="791"/>
    </row>
    <row r="1423" spans="69:72" x14ac:dyDescent="0.25">
      <c r="BQ1423" s="791"/>
      <c r="BR1423" s="791"/>
      <c r="BS1423" s="791"/>
      <c r="BT1423" s="791"/>
    </row>
    <row r="1424" spans="69:72" x14ac:dyDescent="0.25">
      <c r="BQ1424" s="791"/>
      <c r="BR1424" s="791"/>
      <c r="BS1424" s="791"/>
      <c r="BT1424" s="791"/>
    </row>
    <row r="1425" spans="69:72" x14ac:dyDescent="0.25">
      <c r="BQ1425" s="791"/>
      <c r="BR1425" s="791"/>
      <c r="BS1425" s="791"/>
      <c r="BT1425" s="791"/>
    </row>
    <row r="1426" spans="69:72" x14ac:dyDescent="0.25">
      <c r="BQ1426" s="791"/>
      <c r="BR1426" s="791"/>
      <c r="BS1426" s="791"/>
      <c r="BT1426" s="791"/>
    </row>
    <row r="1427" spans="69:72" x14ac:dyDescent="0.25">
      <c r="BQ1427" s="791"/>
      <c r="BR1427" s="791"/>
      <c r="BS1427" s="791"/>
      <c r="BT1427" s="791"/>
    </row>
    <row r="1428" spans="69:72" x14ac:dyDescent="0.25">
      <c r="BQ1428" s="791"/>
      <c r="BR1428" s="791"/>
      <c r="BS1428" s="791"/>
      <c r="BT1428" s="791"/>
    </row>
    <row r="1429" spans="69:72" x14ac:dyDescent="0.25">
      <c r="BQ1429" s="791"/>
      <c r="BR1429" s="791"/>
      <c r="BS1429" s="791"/>
      <c r="BT1429" s="791"/>
    </row>
    <row r="1430" spans="69:72" x14ac:dyDescent="0.25">
      <c r="BQ1430" s="791"/>
      <c r="BR1430" s="791"/>
      <c r="BS1430" s="791"/>
      <c r="BT1430" s="791"/>
    </row>
    <row r="1431" spans="69:72" x14ac:dyDescent="0.25">
      <c r="BQ1431" s="791"/>
      <c r="BR1431" s="791"/>
      <c r="BS1431" s="791"/>
      <c r="BT1431" s="791"/>
    </row>
    <row r="1432" spans="69:72" x14ac:dyDescent="0.25">
      <c r="BQ1432" s="791"/>
      <c r="BR1432" s="791"/>
      <c r="BS1432" s="791"/>
      <c r="BT1432" s="791"/>
    </row>
    <row r="1433" spans="69:72" x14ac:dyDescent="0.25">
      <c r="BQ1433" s="791"/>
      <c r="BR1433" s="791"/>
      <c r="BS1433" s="791"/>
      <c r="BT1433" s="791"/>
    </row>
    <row r="1434" spans="69:72" x14ac:dyDescent="0.25">
      <c r="BQ1434" s="791"/>
      <c r="BR1434" s="791"/>
      <c r="BS1434" s="791"/>
      <c r="BT1434" s="791"/>
    </row>
    <row r="1435" spans="69:72" x14ac:dyDescent="0.25">
      <c r="BQ1435" s="791"/>
      <c r="BR1435" s="791"/>
      <c r="BS1435" s="791"/>
      <c r="BT1435" s="791"/>
    </row>
    <row r="1436" spans="69:72" x14ac:dyDescent="0.25">
      <c r="BQ1436" s="791"/>
      <c r="BR1436" s="791"/>
      <c r="BS1436" s="791"/>
      <c r="BT1436" s="791"/>
    </row>
    <row r="1437" spans="69:72" x14ac:dyDescent="0.25">
      <c r="BQ1437" s="791"/>
      <c r="BR1437" s="791"/>
      <c r="BS1437" s="791"/>
      <c r="BT1437" s="791"/>
    </row>
    <row r="1438" spans="69:72" x14ac:dyDescent="0.25">
      <c r="BQ1438" s="791"/>
      <c r="BR1438" s="791"/>
      <c r="BS1438" s="791"/>
      <c r="BT1438" s="791"/>
    </row>
    <row r="1439" spans="69:72" x14ac:dyDescent="0.25">
      <c r="BQ1439" s="791"/>
      <c r="BR1439" s="791"/>
      <c r="BS1439" s="791"/>
      <c r="BT1439" s="791"/>
    </row>
    <row r="1440" spans="69:72" x14ac:dyDescent="0.25">
      <c r="BQ1440" s="791"/>
      <c r="BR1440" s="791"/>
      <c r="BS1440" s="791"/>
      <c r="BT1440" s="791"/>
    </row>
  </sheetData>
  <sheetProtection algorithmName="SHA-512" hashValue="7g6RnA1msWO+AEyTTfkI8ofWSITzrapvvlg6y6JlB3xaIaYowHOXWpC2HVlogl46ZUKl0U4/J5E3f41zuk9C/Q==" saltValue="3DhGz7XnNZP/yfw5ig/Mwg==" spinCount="100000" sheet="1" formatCells="0" formatColumns="0" formatRows="0" insertColumns="0" insertRows="0" insertHyperlinks="0" deleteColumns="0" deleteRows="0" sort="0" autoFilter="0" pivotTables="0"/>
  <mergeCells count="16">
    <mergeCell ref="F47:G47"/>
    <mergeCell ref="B2:E23"/>
    <mergeCell ref="G2:K2"/>
    <mergeCell ref="O2:U2"/>
    <mergeCell ref="G3:K3"/>
    <mergeCell ref="O8:R8"/>
    <mergeCell ref="S8:V8"/>
    <mergeCell ref="I19:K19"/>
    <mergeCell ref="I20:K20"/>
    <mergeCell ref="I22:K22"/>
    <mergeCell ref="I23:K23"/>
    <mergeCell ref="X2:AA2"/>
    <mergeCell ref="X3:AA3"/>
    <mergeCell ref="X5:AA5"/>
    <mergeCell ref="X6:AA6"/>
    <mergeCell ref="F46:G46"/>
  </mergeCells>
  <dataValidations disablePrompts="1" count="2">
    <dataValidation allowBlank="1" showInputMessage="1" showErrorMessage="1" prompt="Usar formato aaaa/mm/dd" sqref="N7:N8" xr:uid="{00000000-0002-0000-0500-000000000000}"/>
    <dataValidation allowBlank="1" showInputMessage="1" showErrorMessage="1" prompt="Usar formato aaaa/mm/dd_x000d_" sqref="O25:O26" xr:uid="{00000000-0002-0000-0500-000001000000}"/>
  </dataValidations>
  <pageMargins left="0.7" right="0.7" top="0.75" bottom="0.75" header="0.3" footer="0.3"/>
  <pageSetup orientation="portrait" r:id="rId1"/>
  <ignoredErrors>
    <ignoredError sqref="I6:J17 G6:H17" formulaRange="1"/>
    <ignoredError sqref="M16:M17"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38931" r:id="rId4" name="Button 19">
              <controlPr defaultSize="0" print="0" autoFill="0" autoPict="0" macro="[0]!Módulo1.LeeInfo">
                <anchor moveWithCells="1" sizeWithCells="1">
                  <from>
                    <xdr:col>12</xdr:col>
                    <xdr:colOff>142875</xdr:colOff>
                    <xdr:row>1</xdr:row>
                    <xdr:rowOff>161925</xdr:rowOff>
                  </from>
                  <to>
                    <xdr:col>12</xdr:col>
                    <xdr:colOff>876300</xdr:colOff>
                    <xdr:row>5</xdr:row>
                    <xdr:rowOff>38100</xdr:rowOff>
                  </to>
                </anchor>
              </controlPr>
            </control>
          </mc:Choice>
        </mc:AlternateContent>
        <mc:AlternateContent xmlns:mc="http://schemas.openxmlformats.org/markup-compatibility/2006">
          <mc:Choice Requires="x14">
            <control shapeId="38932" r:id="rId5" name="Button 20">
              <controlPr defaultSize="0" print="0" autoFill="0" autoPict="0" macro="[0]!Módulo2.LeeInfo">
                <anchor moveWithCells="1" sizeWithCells="1">
                  <from>
                    <xdr:col>25</xdr:col>
                    <xdr:colOff>152400</xdr:colOff>
                    <xdr:row>7</xdr:row>
                    <xdr:rowOff>123825</xdr:rowOff>
                  </from>
                  <to>
                    <xdr:col>25</xdr:col>
                    <xdr:colOff>809625</xdr:colOff>
                    <xdr:row>12</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30" id="{443464D6-9909-4A0A-8AF1-A324505D40BF}">
            <x14:iconSet iconSet="3Symbols2" custom="1">
              <x14:cfvo type="percent">
                <xm:f>0</xm:f>
              </x14:cfvo>
              <x14:cfvo type="num">
                <xm:f>0</xm:f>
              </x14:cfvo>
              <x14:cfvo type="num" gte="0">
                <xm:f>1.6</xm:f>
              </x14:cfvo>
              <x14:cfIcon iconSet="3Symbols2" iconId="0"/>
              <x14:cfIcon iconSet="3Symbols2" iconId="2"/>
              <x14:cfIcon iconSet="3Symbols2" iconId="0"/>
            </x14:iconSet>
          </x14:cfRule>
          <xm:sqref>Q6:T6</xm:sqref>
        </x14:conditionalFormatting>
        <x14:conditionalFormatting xmlns:xm="http://schemas.microsoft.com/office/excel/2006/main">
          <x14:cfRule type="iconSet" priority="26" id="{B94470E1-A204-47F9-AC5E-5956CE3CA5E3}">
            <x14:iconSet iconSet="3Symbols2" custom="1">
              <x14:cfvo type="percent">
                <xm:f>0</xm:f>
              </x14:cfvo>
              <x14:cfvo type="num">
                <xm:f>$C$28</xm:f>
              </x14:cfvo>
              <x14:cfvo type="num" gte="0">
                <xm:f>$C$29</xm:f>
              </x14:cfvo>
              <x14:cfIcon iconSet="3Symbols2" iconId="0"/>
              <x14:cfIcon iconSet="3Symbols2" iconId="2"/>
              <x14:cfIcon iconSet="3Symbols2" iconId="0"/>
            </x14:iconSet>
          </x14:cfRule>
          <xm:sqref>C27</xm:sqref>
        </x14:conditionalFormatting>
        <x14:conditionalFormatting xmlns:xm="http://schemas.microsoft.com/office/excel/2006/main">
          <x14:cfRule type="iconSet" priority="25" id="{6F7B9F41-F54A-48EB-B8C5-C788A8C99FAE}">
            <x14:iconSet iconSet="3Symbols2" custom="1">
              <x14:cfvo type="percent">
                <xm:f>0</xm:f>
              </x14:cfvo>
              <x14:cfvo type="num">
                <xm:f>$H$28</xm:f>
              </x14:cfvo>
              <x14:cfvo type="num" gte="0">
                <xm:f>$I$28</xm:f>
              </x14:cfvo>
              <x14:cfIcon iconSet="3Symbols2" iconId="0"/>
              <x14:cfIcon iconSet="3Symbols2" iconId="2"/>
              <x14:cfIcon iconSet="3Symbols2" iconId="0"/>
            </x14:iconSet>
          </x14:cfRule>
          <xm:sqref>J28</xm:sqref>
        </x14:conditionalFormatting>
        <x14:conditionalFormatting xmlns:xm="http://schemas.microsoft.com/office/excel/2006/main">
          <x14:cfRule type="iconSet" priority="24" id="{B2E8E10D-0333-438B-BC4A-92216DC83715}">
            <x14:iconSet iconSet="3Symbols2" custom="1">
              <x14:cfvo type="percent">
                <xm:f>0</xm:f>
              </x14:cfvo>
              <x14:cfvo type="num">
                <xm:f>$H$29</xm:f>
              </x14:cfvo>
              <x14:cfvo type="num" gte="0">
                <xm:f>$I$29</xm:f>
              </x14:cfvo>
              <x14:cfIcon iconSet="3Symbols2" iconId="0"/>
              <x14:cfIcon iconSet="3Symbols2" iconId="2"/>
              <x14:cfIcon iconSet="3Symbols2" iconId="0"/>
            </x14:iconSet>
          </x14:cfRule>
          <xm:sqref>J29</xm:sqref>
        </x14:conditionalFormatting>
        <x14:conditionalFormatting xmlns:xm="http://schemas.microsoft.com/office/excel/2006/main">
          <x14:cfRule type="iconSet" priority="23" id="{D3660830-8833-417E-A5A1-22AD851B96AD}">
            <x14:iconSet iconSet="3Symbols2" custom="1">
              <x14:cfvo type="percent">
                <xm:f>0</xm:f>
              </x14:cfvo>
              <x14:cfvo type="num">
                <xm:f>$H$30</xm:f>
              </x14:cfvo>
              <x14:cfvo type="num" gte="0">
                <xm:f>$I$30</xm:f>
              </x14:cfvo>
              <x14:cfIcon iconSet="3Symbols2" iconId="0"/>
              <x14:cfIcon iconSet="3Symbols2" iconId="2"/>
              <x14:cfIcon iconSet="3Symbols2" iconId="0"/>
            </x14:iconSet>
          </x14:cfRule>
          <xm:sqref>J30</xm:sqref>
        </x14:conditionalFormatting>
        <x14:conditionalFormatting xmlns:xm="http://schemas.microsoft.com/office/excel/2006/main">
          <x14:cfRule type="iconSet" priority="22" id="{9CA1BF25-6553-418B-B670-CED4A550BF4F}">
            <x14:iconSet iconSet="3Symbols2" custom="1">
              <x14:cfvo type="percent">
                <xm:f>0</xm:f>
              </x14:cfvo>
              <x14:cfvo type="num">
                <xm:f>$H$31</xm:f>
              </x14:cfvo>
              <x14:cfvo type="num" gte="0">
                <xm:f>$I$31</xm:f>
              </x14:cfvo>
              <x14:cfIcon iconSet="3Symbols2" iconId="0"/>
              <x14:cfIcon iconSet="3Symbols2" iconId="2"/>
              <x14:cfIcon iconSet="3Symbols2" iconId="0"/>
            </x14:iconSet>
          </x14:cfRule>
          <xm:sqref>J31</xm:sqref>
        </x14:conditionalFormatting>
        <x14:conditionalFormatting xmlns:xm="http://schemas.microsoft.com/office/excel/2006/main">
          <x14:cfRule type="iconSet" priority="21" id="{0177BC38-0B60-49E5-9F2B-91B7C1C10768}">
            <x14:iconSet iconSet="3Symbols2" custom="1">
              <x14:cfvo type="percent">
                <xm:f>0</xm:f>
              </x14:cfvo>
              <x14:cfvo type="num">
                <xm:f>$H$32</xm:f>
              </x14:cfvo>
              <x14:cfvo type="num" gte="0">
                <xm:f>$I$32</xm:f>
              </x14:cfvo>
              <x14:cfIcon iconSet="3Symbols2" iconId="0"/>
              <x14:cfIcon iconSet="3Symbols2" iconId="2"/>
              <x14:cfIcon iconSet="3Symbols2" iconId="0"/>
            </x14:iconSet>
          </x14:cfRule>
          <xm:sqref>J32</xm:sqref>
        </x14:conditionalFormatting>
        <x14:conditionalFormatting xmlns:xm="http://schemas.microsoft.com/office/excel/2006/main">
          <x14:cfRule type="iconSet" priority="20" id="{E6A24354-BB74-4F87-BE46-54F92A5B47A4}">
            <x14:iconSet iconSet="3Symbols2" custom="1">
              <x14:cfvo type="percent">
                <xm:f>0</xm:f>
              </x14:cfvo>
              <x14:cfvo type="num">
                <xm:f>$H$33</xm:f>
              </x14:cfvo>
              <x14:cfvo type="num" gte="0">
                <xm:f>$I$33</xm:f>
              </x14:cfvo>
              <x14:cfIcon iconSet="3Symbols2" iconId="0"/>
              <x14:cfIcon iconSet="3Symbols2" iconId="2"/>
              <x14:cfIcon iconSet="3Symbols2" iconId="0"/>
            </x14:iconSet>
          </x14:cfRule>
          <xm:sqref>J33</xm:sqref>
        </x14:conditionalFormatting>
        <x14:conditionalFormatting xmlns:xm="http://schemas.microsoft.com/office/excel/2006/main">
          <x14:cfRule type="iconSet" priority="19" id="{18CC347B-716A-4EE4-B49C-94037287AD72}">
            <x14:iconSet iconSet="3Symbols2" custom="1">
              <x14:cfvo type="percent">
                <xm:f>0</xm:f>
              </x14:cfvo>
              <x14:cfvo type="num">
                <xm:f>$H$34</xm:f>
              </x14:cfvo>
              <x14:cfvo type="num" gte="0">
                <xm:f>$I$34</xm:f>
              </x14:cfvo>
              <x14:cfIcon iconSet="3Symbols2" iconId="0"/>
              <x14:cfIcon iconSet="3Symbols2" iconId="2"/>
              <x14:cfIcon iconSet="3Symbols2" iconId="0"/>
            </x14:iconSet>
          </x14:cfRule>
          <xm:sqref>J34</xm:sqref>
        </x14:conditionalFormatting>
        <x14:conditionalFormatting xmlns:xm="http://schemas.microsoft.com/office/excel/2006/main">
          <x14:cfRule type="iconSet" priority="18" id="{320A5E02-8487-44FC-8793-D836F94229F4}">
            <x14:iconSet iconSet="3Symbols2" custom="1">
              <x14:cfvo type="percent">
                <xm:f>0</xm:f>
              </x14:cfvo>
              <x14:cfvo type="num">
                <xm:f>$H$35</xm:f>
              </x14:cfvo>
              <x14:cfvo type="num" gte="0">
                <xm:f>$I$35</xm:f>
              </x14:cfvo>
              <x14:cfIcon iconSet="3Symbols2" iconId="0"/>
              <x14:cfIcon iconSet="3Symbols2" iconId="2"/>
              <x14:cfIcon iconSet="3Symbols2" iconId="0"/>
            </x14:iconSet>
          </x14:cfRule>
          <xm:sqref>J35</xm:sqref>
        </x14:conditionalFormatting>
        <x14:conditionalFormatting xmlns:xm="http://schemas.microsoft.com/office/excel/2006/main">
          <x14:cfRule type="iconSet" priority="17" id="{166D492F-8DB4-45C8-A063-4D06C0FD5B4F}">
            <x14:iconSet iconSet="3Symbols2" custom="1">
              <x14:cfvo type="percent">
                <xm:f>0</xm:f>
              </x14:cfvo>
              <x14:cfvo type="num">
                <xm:f>$H$36</xm:f>
              </x14:cfvo>
              <x14:cfvo type="num" gte="0">
                <xm:f>$I$36</xm:f>
              </x14:cfvo>
              <x14:cfIcon iconSet="3Symbols2" iconId="0"/>
              <x14:cfIcon iconSet="3Symbols2" iconId="2"/>
              <x14:cfIcon iconSet="3Symbols2" iconId="0"/>
            </x14:iconSet>
          </x14:cfRule>
          <xm:sqref>J36</xm:sqref>
        </x14:conditionalFormatting>
        <x14:conditionalFormatting xmlns:xm="http://schemas.microsoft.com/office/excel/2006/main">
          <x14:cfRule type="iconSet" priority="16" id="{FFA7DF79-AAC2-4139-909C-22F0EDCEF809}">
            <x14:iconSet iconSet="3Symbols2" custom="1">
              <x14:cfvo type="percent">
                <xm:f>0</xm:f>
              </x14:cfvo>
              <x14:cfvo type="num">
                <xm:f>$H$37</xm:f>
              </x14:cfvo>
              <x14:cfvo type="num" gte="0">
                <xm:f>$I$37</xm:f>
              </x14:cfvo>
              <x14:cfIcon iconSet="3Symbols2" iconId="0"/>
              <x14:cfIcon iconSet="3Symbols2" iconId="2"/>
              <x14:cfIcon iconSet="3Symbols2" iconId="0"/>
            </x14:iconSet>
          </x14:cfRule>
          <xm:sqref>J37</xm:sqref>
        </x14:conditionalFormatting>
        <x14:conditionalFormatting xmlns:xm="http://schemas.microsoft.com/office/excel/2006/main">
          <x14:cfRule type="iconSet" priority="11" id="{6C75D082-3521-4627-A94B-6C3FF7363D71}">
            <x14:iconSet iconSet="3Symbols2" custom="1">
              <x14:cfvo type="percent">
                <xm:f>0</xm:f>
              </x14:cfvo>
              <x14:cfvo type="formula">
                <xm:f>$C$41</xm:f>
              </x14:cfvo>
              <x14:cfvo type="formula" gte="0">
                <xm:f>$C$41</xm:f>
              </x14:cfvo>
              <x14:cfIcon iconSet="3Symbols2" iconId="0"/>
              <x14:cfIcon iconSet="3Symbols2" iconId="2"/>
              <x14:cfIcon iconSet="3Symbols2" iconId="0"/>
            </x14:iconSet>
          </x14:cfRule>
          <xm:sqref>E44</xm:sqref>
        </x14:conditionalFormatting>
        <x14:conditionalFormatting xmlns:xm="http://schemas.microsoft.com/office/excel/2006/main">
          <x14:cfRule type="iconSet" priority="12" id="{873ACA85-E451-4F26-B5D9-B12F1481B07D}">
            <x14:iconSet iconSet="3Symbols2" custom="1">
              <x14:cfvo type="percent">
                <xm:f>0</xm:f>
              </x14:cfvo>
              <x14:cfvo type="num">
                <xm:f>$E$39</xm:f>
              </x14:cfvo>
              <x14:cfvo type="formula">
                <xm:f>$C$42</xm:f>
              </x14:cfvo>
              <x14:cfIcon iconSet="3Symbols2" iconId="0"/>
              <x14:cfIcon iconSet="3Symbols2" iconId="2"/>
              <x14:cfIcon iconSet="3Symbols2" iconId="0"/>
            </x14:iconSet>
          </x14:cfRule>
          <xm:sqref>E42</xm:sqref>
        </x14:conditionalFormatting>
        <x14:conditionalFormatting xmlns:xm="http://schemas.microsoft.com/office/excel/2006/main">
          <x14:cfRule type="iconSet" priority="13" id="{CDCAC60A-78B1-43BC-AB8E-3CB3A530EA5B}">
            <x14:iconSet iconSet="3Symbols2" custom="1">
              <x14:cfvo type="percent">
                <xm:f>0</xm:f>
              </x14:cfvo>
              <x14:cfvo type="num">
                <xm:f>$E$37</xm:f>
              </x14:cfvo>
              <x14:cfvo type="formula">
                <xm:f>$E$41+$E$38</xm:f>
              </x14:cfvo>
              <x14:cfIcon iconSet="3Symbols2" iconId="0"/>
              <x14:cfIcon iconSet="3Symbols2" iconId="2"/>
              <x14:cfIcon iconSet="3Symbols2" iconId="0"/>
            </x14:iconSet>
          </x14:cfRule>
          <xm:sqref>E43</xm:sqref>
        </x14:conditionalFormatting>
        <x14:conditionalFormatting xmlns:xm="http://schemas.microsoft.com/office/excel/2006/main">
          <x14:cfRule type="iconSet" priority="7" id="{83C8F0E3-7342-4D32-B52C-6444222A6C5E}">
            <x14:iconSet iconSet="3Symbols2" custom="1">
              <x14:cfvo type="percent">
                <xm:f>0</xm:f>
              </x14:cfvo>
              <x14:cfvo type="formula">
                <xm:f>$M$17</xm:f>
              </x14:cfvo>
              <x14:cfvo type="formula" gte="0">
                <xm:f>$M$17</xm:f>
              </x14:cfvo>
              <x14:cfIcon iconSet="3Symbols2" iconId="0"/>
              <x14:cfIcon iconSet="3Symbols2" iconId="2"/>
              <x14:cfIcon iconSet="3Symbols2" iconId="0"/>
            </x14:iconSet>
          </x14:cfRule>
          <xm:sqref>M16</xm:sqref>
        </x14:conditionalFormatting>
        <x14:conditionalFormatting xmlns:xm="http://schemas.microsoft.com/office/excel/2006/main">
          <x14:cfRule type="iconSet" priority="5" id="{27A99785-321C-452A-8AF7-60F183BBDD3B}">
            <x14:iconSet iconSet="3Symbols2" custom="1">
              <x14:cfvo type="percent">
                <xm:f>0</xm:f>
              </x14:cfvo>
              <x14:cfvo type="formula">
                <xm:f>$R$18</xm:f>
              </x14:cfvo>
              <x14:cfvo type="num">
                <xm:f>$P$21</xm:f>
              </x14:cfvo>
              <x14:cfIcon iconSet="3Symbols2" iconId="0"/>
              <x14:cfIcon iconSet="3Symbols2" iconId="2"/>
              <x14:cfIcon iconSet="3Symbols2" iconId="0"/>
            </x14:iconSet>
          </x14:cfRule>
          <xm:sqref>R21</xm:sqref>
        </x14:conditionalFormatting>
        <x14:conditionalFormatting xmlns:xm="http://schemas.microsoft.com/office/excel/2006/main">
          <x14:cfRule type="iconSet" priority="6" id="{A700077D-030F-4C0F-909E-8BC90B5C7774}">
            <x14:iconSet iconSet="3Symbols2" custom="1">
              <x14:cfvo type="percent">
                <xm:f>0</xm:f>
              </x14:cfvo>
              <x14:cfvo type="num">
                <xm:f>$R$20</xm:f>
              </x14:cfvo>
              <x14:cfvo type="formula">
                <xm:f>$R$20+$R$17</xm:f>
              </x14:cfvo>
              <x14:cfIcon iconSet="3Symbols2" iconId="0"/>
              <x14:cfIcon iconSet="3Symbols2" iconId="2"/>
              <x14:cfIcon iconSet="3Symbols2" iconId="0"/>
            </x14:iconSet>
          </x14:cfRule>
          <xm:sqref>R22</xm:sqref>
        </x14:conditionalFormatting>
        <x14:conditionalFormatting xmlns:xm="http://schemas.microsoft.com/office/excel/2006/main">
          <x14:cfRule type="iconSet" priority="4" id="{5E3EA653-C3DC-4F16-BE4B-4F898CC3BFC4}">
            <x14:iconSet iconSet="3Symbols2" custom="1">
              <x14:cfvo type="percent">
                <xm:f>0</xm:f>
              </x14:cfvo>
              <x14:cfvo type="formula">
                <xm:f>$P$20</xm:f>
              </x14:cfvo>
              <x14:cfvo type="formula" gte="0">
                <xm:f>$P$20</xm:f>
              </x14:cfvo>
              <x14:cfIcon iconSet="3Symbols2" iconId="0"/>
              <x14:cfIcon iconSet="3Symbols2" iconId="2"/>
              <x14:cfIcon iconSet="3Symbols2" iconId="0"/>
            </x14:iconSet>
          </x14:cfRule>
          <xm:sqref>R23</xm:sqref>
        </x14:conditionalFormatting>
        <x14:conditionalFormatting xmlns:xm="http://schemas.microsoft.com/office/excel/2006/main">
          <x14:cfRule type="iconSet" priority="3" id="{52E7CE6E-19E8-4128-A108-8A3B24EB508C}">
            <x14:iconSet iconSet="3Symbols2" custom="1">
              <x14:cfvo type="percent">
                <xm:f>0</xm:f>
              </x14:cfvo>
              <x14:cfvo type="num">
                <xm:f>0</xm:f>
              </x14:cfvo>
              <x14:cfvo type="num" gte="0">
                <xm:f>1.6</xm:f>
              </x14:cfvo>
              <x14:cfIcon iconSet="3Symbols2" iconId="0"/>
              <x14:cfIcon iconSet="3Symbols2" iconId="2"/>
              <x14:cfIcon iconSet="3Symbols2" iconId="0"/>
            </x14:iconSet>
          </x14:cfRule>
          <xm:sqref>T11</xm:sqref>
        </x14:conditionalFormatting>
        <x14:conditionalFormatting xmlns:xm="http://schemas.microsoft.com/office/excel/2006/main">
          <x14:cfRule type="iconSet" priority="2" id="{F720AED8-110B-4594-85D0-8AE56732A9DE}">
            <x14:iconSet iconSet="3Symbols2" custom="1">
              <x14:cfvo type="percent">
                <xm:f>0</xm:f>
              </x14:cfvo>
              <x14:cfvo type="num">
                <xm:f>0</xm:f>
              </x14:cfvo>
              <x14:cfvo type="num" gte="0">
                <xm:f>50</xm:f>
              </x14:cfvo>
              <x14:cfIcon iconSet="3Symbols2" iconId="0"/>
              <x14:cfIcon iconSet="3Symbols2" iconId="2"/>
              <x14:cfIcon iconSet="3Symbols2" iconId="0"/>
            </x14:iconSet>
          </x14:cfRule>
          <xm:sqref>Q11</xm:sqref>
        </x14:conditionalFormatting>
        <x14:conditionalFormatting xmlns:xm="http://schemas.microsoft.com/office/excel/2006/main">
          <x14:cfRule type="iconSet" priority="1" id="{24258F4B-D5C2-4E4C-B2D3-A3A7AF3FB43E}">
            <x14:iconSet iconSet="3Symbols2" custom="1">
              <x14:cfvo type="percent">
                <xm:f>0</xm:f>
              </x14:cfvo>
              <x14:cfvo type="num">
                <xm:f>0</xm:f>
              </x14:cfvo>
              <x14:cfvo type="num" gte="0">
                <xm:f>1.6</xm:f>
              </x14:cfvo>
              <x14:cfIcon iconSet="3Symbols2" iconId="0"/>
              <x14:cfIcon iconSet="3Symbols2" iconId="2"/>
              <x14:cfIcon iconSet="3Symbols2" iconId="0"/>
            </x14:iconSet>
          </x14:cfRule>
          <xm:sqref>Q16:T16</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dimension ref="A1:CZ1440"/>
  <sheetViews>
    <sheetView showGridLines="0" zoomScaleNormal="100" workbookViewId="0">
      <selection activeCell="G3" sqref="G3:K3"/>
    </sheetView>
  </sheetViews>
  <sheetFormatPr baseColWidth="10" defaultColWidth="10.85546875" defaultRowHeight="15" x14ac:dyDescent="0.25"/>
  <cols>
    <col min="1" max="1" width="3" style="169" customWidth="1"/>
    <col min="2" max="2" width="16.42578125" style="760" customWidth="1"/>
    <col min="3" max="3" width="15.7109375" style="760" customWidth="1"/>
    <col min="4" max="5" width="15.7109375" style="491" customWidth="1"/>
    <col min="6" max="6" width="4" style="21" customWidth="1"/>
    <col min="7" max="7" width="12" style="169" bestFit="1" customWidth="1"/>
    <col min="8" max="10" width="10" style="169" customWidth="1"/>
    <col min="11" max="11" width="12" style="169" bestFit="1" customWidth="1"/>
    <col min="12" max="12" width="4.28515625" style="169" customWidth="1"/>
    <col min="13" max="13" width="15.7109375" style="169" customWidth="1"/>
    <col min="14" max="14" width="4.28515625" style="21" customWidth="1"/>
    <col min="15" max="15" width="23.140625" style="759" customWidth="1"/>
    <col min="16" max="17" width="12.140625" style="759" customWidth="1"/>
    <col min="18" max="18" width="15" style="169" customWidth="1"/>
    <col min="19" max="19" width="13.28515625" style="47" customWidth="1"/>
    <col min="20" max="20" width="13.85546875" style="169" customWidth="1"/>
    <col min="21" max="21" width="20.42578125" style="21" customWidth="1"/>
    <col min="22" max="25" width="9.28515625" style="21" customWidth="1"/>
    <col min="26" max="26" width="14.28515625" style="21" customWidth="1"/>
    <col min="27" max="27" width="10" style="21" customWidth="1"/>
    <col min="28" max="28" width="2.85546875" style="21" customWidth="1"/>
    <col min="29" max="29" width="2.85546875" style="169" customWidth="1"/>
    <col min="30" max="30" width="23.7109375" style="491" customWidth="1"/>
    <col min="31" max="31" width="15" style="491" customWidth="1"/>
    <col min="32" max="32" width="12.42578125" style="169" bestFit="1" customWidth="1"/>
    <col min="33" max="33" width="11.42578125" style="169" customWidth="1"/>
    <col min="34" max="35" width="10.85546875" style="169"/>
    <col min="36" max="36" width="10.85546875" style="169" customWidth="1"/>
    <col min="37" max="37" width="12.85546875" style="169" customWidth="1"/>
    <col min="38" max="38" width="10.85546875" style="791" customWidth="1"/>
    <col min="39" max="39" width="16.42578125" style="806" customWidth="1"/>
    <col min="40" max="46" width="10.85546875" style="806" customWidth="1"/>
    <col min="47" max="47" width="10.85546875" style="791" customWidth="1"/>
    <col min="48" max="48" width="16.42578125" style="806" customWidth="1"/>
    <col min="49" max="52" width="10.85546875" style="806" customWidth="1"/>
    <col min="53" max="53" width="10.85546875" style="791" customWidth="1"/>
    <col min="54" max="66" width="10.85546875" style="791"/>
    <col min="67" max="67" width="13.28515625" style="791" bestFit="1" customWidth="1"/>
    <col min="68" max="68" width="10.85546875" style="791"/>
    <col min="69" max="69" width="15.42578125" style="806" bestFit="1" customWidth="1"/>
    <col min="70" max="72" width="10.85546875" style="806"/>
    <col min="73" max="73" width="10.85546875" style="791"/>
    <col min="74" max="75" width="15.42578125" style="791" bestFit="1" customWidth="1"/>
    <col min="76" max="76" width="15.42578125" style="791" customWidth="1"/>
    <col min="77" max="78" width="10.85546875" style="791"/>
    <col min="79" max="83" width="10.85546875" style="806"/>
    <col min="84" max="84" width="10.85546875" style="791"/>
    <col min="85" max="86" width="15.42578125" style="791" bestFit="1" customWidth="1"/>
    <col min="87" max="87" width="15.42578125" style="791" customWidth="1"/>
    <col min="88" max="89" width="10.85546875" style="791"/>
    <col min="90" max="104" width="10.85546875" style="47"/>
    <col min="105" max="16384" width="10.85546875" style="169"/>
  </cols>
  <sheetData>
    <row r="1" spans="1:87" ht="15.75" thickBot="1" x14ac:dyDescent="0.3">
      <c r="A1" s="47"/>
      <c r="B1" s="169"/>
      <c r="C1" s="169"/>
      <c r="D1" s="169"/>
      <c r="E1" s="169"/>
      <c r="M1" s="626" t="str">
        <f>IF(Fotometro!C26="OK", "", "ERROR: Revisar valor ingresado en hoja Fotometro; celda C22 y C23")</f>
        <v/>
      </c>
      <c r="N1" s="169"/>
      <c r="O1" s="169"/>
      <c r="P1" s="169"/>
      <c r="Q1" s="169"/>
      <c r="S1" s="169"/>
      <c r="U1" s="169"/>
      <c r="V1" s="169"/>
      <c r="Z1" s="674"/>
      <c r="AM1" s="861" t="s">
        <v>466</v>
      </c>
      <c r="AN1" s="861" t="s">
        <v>467</v>
      </c>
      <c r="AO1" s="862" t="s">
        <v>468</v>
      </c>
      <c r="AP1" s="862" t="s">
        <v>126</v>
      </c>
      <c r="AQ1" s="862" t="s">
        <v>127</v>
      </c>
      <c r="AR1" s="862" t="s">
        <v>470</v>
      </c>
      <c r="AS1" s="862" t="s">
        <v>471</v>
      </c>
      <c r="AT1" s="862" t="s">
        <v>472</v>
      </c>
      <c r="AV1" s="861" t="s">
        <v>466</v>
      </c>
      <c r="AW1" s="861" t="s">
        <v>467</v>
      </c>
      <c r="AX1" s="862" t="s">
        <v>468</v>
      </c>
      <c r="AY1" s="862" t="s">
        <v>126</v>
      </c>
      <c r="AZ1" s="862" t="s">
        <v>127</v>
      </c>
      <c r="BB1" s="813" t="s">
        <v>310</v>
      </c>
      <c r="BC1" s="813" t="s">
        <v>312</v>
      </c>
      <c r="BD1" s="813" t="s">
        <v>311</v>
      </c>
      <c r="BE1" s="813" t="s">
        <v>126</v>
      </c>
      <c r="BF1" s="817" t="s">
        <v>314</v>
      </c>
      <c r="BH1" s="813" t="s">
        <v>310</v>
      </c>
      <c r="BI1" s="813" t="s">
        <v>46</v>
      </c>
      <c r="BJ1" s="813" t="s">
        <v>311</v>
      </c>
      <c r="BK1" s="813" t="s">
        <v>126</v>
      </c>
      <c r="BL1" s="813" t="s">
        <v>313</v>
      </c>
      <c r="BQ1" s="791"/>
      <c r="BR1" s="791"/>
      <c r="BS1" s="791"/>
      <c r="BT1" s="791"/>
      <c r="BW1" s="818">
        <f>BO4</f>
        <v>44963.536111111112</v>
      </c>
      <c r="CA1" s="809"/>
      <c r="CB1" s="803"/>
      <c r="CC1" s="804"/>
      <c r="CD1" s="791"/>
      <c r="CE1" s="791"/>
      <c r="CF1" s="812"/>
      <c r="CG1" s="818">
        <f>BO3</f>
        <v>44963.444444444445</v>
      </c>
      <c r="CH1" s="818">
        <f>BO4</f>
        <v>44963.536111111112</v>
      </c>
      <c r="CI1" s="799"/>
    </row>
    <row r="2" spans="1:87" ht="15.75" thickBot="1" x14ac:dyDescent="0.3">
      <c r="B2" s="1195" t="s">
        <v>55</v>
      </c>
      <c r="C2" s="1196"/>
      <c r="D2" s="1196"/>
      <c r="E2" s="1197"/>
      <c r="F2" s="492"/>
      <c r="G2" s="1204" t="s">
        <v>263</v>
      </c>
      <c r="H2" s="1205"/>
      <c r="I2" s="1205"/>
      <c r="J2" s="1205"/>
      <c r="K2" s="1206"/>
      <c r="L2" s="493"/>
      <c r="M2" s="494"/>
      <c r="O2" s="1220" t="s">
        <v>315</v>
      </c>
      <c r="P2" s="1221"/>
      <c r="Q2" s="1221"/>
      <c r="R2" s="1221"/>
      <c r="S2" s="1221"/>
      <c r="T2" s="1221"/>
      <c r="U2" s="1222"/>
      <c r="X2" s="1214" t="s">
        <v>317</v>
      </c>
      <c r="Y2" s="1215"/>
      <c r="Z2" s="1215"/>
      <c r="AA2" s="1216"/>
      <c r="AB2" s="18"/>
      <c r="AD2" s="495" t="s">
        <v>278</v>
      </c>
      <c r="AE2" s="495" t="s">
        <v>53</v>
      </c>
      <c r="AG2" s="502"/>
      <c r="AJ2" s="496"/>
      <c r="AK2" s="496"/>
      <c r="AM2" s="790">
        <v>44963.444444444445</v>
      </c>
      <c r="AN2" s="789">
        <v>1</v>
      </c>
      <c r="AO2" s="789">
        <v>0</v>
      </c>
      <c r="AP2" s="789" t="s">
        <v>305</v>
      </c>
      <c r="AQ2" s="789">
        <v>138.72825900000001</v>
      </c>
      <c r="AR2" s="789">
        <v>180727</v>
      </c>
      <c r="AS2" s="789">
        <v>138758</v>
      </c>
      <c r="AT2" s="789">
        <v>22.805</v>
      </c>
      <c r="AV2" s="790">
        <v>44963.444444444445</v>
      </c>
      <c r="AW2" s="789">
        <v>1</v>
      </c>
      <c r="AX2" s="789">
        <v>0</v>
      </c>
      <c r="AY2" s="789" t="s">
        <v>305</v>
      </c>
      <c r="AZ2" s="789">
        <v>4.1079999999999998E-2</v>
      </c>
      <c r="BB2" s="793" t="str">
        <f>IFERROR((AO2*10)+AP2, "--")</f>
        <v>--</v>
      </c>
      <c r="BC2" s="791">
        <f>AQ2</f>
        <v>138.72825900000001</v>
      </c>
      <c r="BD2" s="814">
        <v>1</v>
      </c>
      <c r="BE2" s="793">
        <v>1</v>
      </c>
      <c r="BF2" s="819">
        <f>IFERROR(VLOOKUP(BD2, $BB$2:$BC$300, 2, FALSE), "---")</f>
        <v>-4.2339000000000002E-2</v>
      </c>
      <c r="BH2" s="793" t="str">
        <f>IFERROR((AX2*10)+AY2, "--")</f>
        <v>--</v>
      </c>
      <c r="BI2" s="807">
        <f>AZ2</f>
        <v>4.1079999999999998E-2</v>
      </c>
      <c r="BJ2" s="814">
        <v>1</v>
      </c>
      <c r="BK2" s="793">
        <v>1</v>
      </c>
      <c r="BL2" s="807">
        <f>IFERROR(VLOOKUP(BJ2, $BH$2:$BI$300, 2, FALSE), "---")</f>
        <v>0.37890000000000001</v>
      </c>
      <c r="BN2" s="820" t="s">
        <v>285</v>
      </c>
      <c r="BO2" s="821">
        <f>AD5</f>
        <v>44963.444444444445</v>
      </c>
      <c r="BQ2" s="797"/>
      <c r="BR2" s="791"/>
      <c r="BS2" s="791"/>
      <c r="BT2" s="791"/>
      <c r="BU2" s="807"/>
      <c r="BW2" s="815">
        <v>6.9444444444444447E-4</v>
      </c>
      <c r="CA2" s="809"/>
      <c r="CB2" s="803"/>
      <c r="CC2" s="804"/>
      <c r="CD2" s="791"/>
      <c r="CE2" s="791"/>
      <c r="CG2" s="822" t="e">
        <f>MATCH(CG1,CA1:CA5600, 1)</f>
        <v>#N/A</v>
      </c>
      <c r="CH2" s="823" t="e">
        <f>MATCH(CH1,CA1:CA5600, 1)</f>
        <v>#N/A</v>
      </c>
      <c r="CI2" s="824" t="e">
        <f>CH2+2+CI7</f>
        <v>#N/A</v>
      </c>
    </row>
    <row r="3" spans="1:87" ht="15.75" customHeight="1" thickBot="1" x14ac:dyDescent="0.3">
      <c r="B3" s="1198"/>
      <c r="C3" s="1199"/>
      <c r="D3" s="1199"/>
      <c r="E3" s="1200"/>
      <c r="F3" s="492"/>
      <c r="G3" s="1180" t="s">
        <v>485</v>
      </c>
      <c r="H3" s="1181"/>
      <c r="I3" s="1181"/>
      <c r="J3" s="1181"/>
      <c r="K3" s="1182"/>
      <c r="M3" s="497"/>
      <c r="O3" s="498" t="s">
        <v>163</v>
      </c>
      <c r="P3" s="499" t="s">
        <v>91</v>
      </c>
      <c r="Q3" s="234">
        <f>P4</f>
        <v>10</v>
      </c>
      <c r="R3" s="234">
        <f>Q3+1</f>
        <v>11</v>
      </c>
      <c r="S3" s="234">
        <f>R3+1</f>
        <v>12</v>
      </c>
      <c r="T3" s="234">
        <f>S3+1</f>
        <v>13</v>
      </c>
      <c r="U3" s="500"/>
      <c r="X3" s="1217" t="s">
        <v>488</v>
      </c>
      <c r="Y3" s="1218"/>
      <c r="Z3" s="1218"/>
      <c r="AA3" s="1219"/>
      <c r="AB3" s="18"/>
      <c r="AD3" s="501" t="s">
        <v>267</v>
      </c>
      <c r="AE3" s="501" t="s">
        <v>266</v>
      </c>
      <c r="AF3" s="568"/>
      <c r="AM3" s="790">
        <v>44963.445138888892</v>
      </c>
      <c r="AN3" s="789">
        <v>1</v>
      </c>
      <c r="AO3" s="789">
        <v>0</v>
      </c>
      <c r="AP3" s="789" t="s">
        <v>305</v>
      </c>
      <c r="AQ3" s="789">
        <v>0.21887400000000001</v>
      </c>
      <c r="AR3" s="789">
        <v>180724</v>
      </c>
      <c r="AS3" s="789">
        <v>138757</v>
      </c>
      <c r="AT3" s="789">
        <v>22.806999999999999</v>
      </c>
      <c r="AV3" s="790">
        <v>44963.445138888892</v>
      </c>
      <c r="AW3" s="789">
        <v>1</v>
      </c>
      <c r="AX3" s="789">
        <v>0</v>
      </c>
      <c r="AY3" s="789" t="s">
        <v>305</v>
      </c>
      <c r="AZ3" s="789">
        <v>4.3239999999999997E-3</v>
      </c>
      <c r="BB3" s="793" t="str">
        <f t="shared" ref="BB3:BB66" si="0">IFERROR((AO3*10)+AP3, "--")</f>
        <v>--</v>
      </c>
      <c r="BC3" s="791">
        <f t="shared" ref="BC3:BC66" si="1">AQ3</f>
        <v>0.21887400000000001</v>
      </c>
      <c r="BD3" s="814">
        <v>2</v>
      </c>
      <c r="BE3" s="793">
        <v>2</v>
      </c>
      <c r="BF3" s="819">
        <f t="shared" ref="BF3:BF66" si="2">IFERROR(VLOOKUP(BD3, $BB$2:$BC$300, 2, FALSE), "---")</f>
        <v>-8.9955999999999994E-2</v>
      </c>
      <c r="BH3" s="793" t="str">
        <f t="shared" ref="BH3:BH66" si="3">IFERROR((AX3*10)+AY3, "--")</f>
        <v>--</v>
      </c>
      <c r="BI3" s="807">
        <f t="shared" ref="BI3:BI66" si="4">AZ3</f>
        <v>4.3239999999999997E-3</v>
      </c>
      <c r="BJ3" s="814">
        <v>2</v>
      </c>
      <c r="BK3" s="793">
        <v>2</v>
      </c>
      <c r="BL3" s="807">
        <f t="shared" ref="BL3:BL66" si="5">IFERROR(VLOOKUP(BJ3, $BH$2:$BI$300, 2, FALSE), "---")</f>
        <v>-0.27289999999999998</v>
      </c>
      <c r="BN3" s="825" t="s">
        <v>284</v>
      </c>
      <c r="BO3" s="826">
        <f>MIN(AD5:AD300)</f>
        <v>44963.444444444445</v>
      </c>
      <c r="BQ3" s="797"/>
      <c r="BR3" s="791"/>
      <c r="BS3" s="791"/>
      <c r="BT3" s="791"/>
      <c r="BU3" s="807"/>
      <c r="BV3" s="827">
        <f>BO3</f>
        <v>44963.444444444445</v>
      </c>
      <c r="BW3" s="828">
        <f>BW1+BW2</f>
        <v>44963.536805555559</v>
      </c>
      <c r="BX3" s="800"/>
      <c r="CA3" s="809"/>
      <c r="CB3" s="803"/>
      <c r="CC3" s="804"/>
      <c r="CD3" s="791"/>
      <c r="CE3" s="791"/>
      <c r="CG3" s="829" t="e">
        <f>INDEX(CA1:CA5600, (CG2+CG7), 1)</f>
        <v>#N/A</v>
      </c>
      <c r="CH3" s="828" t="e">
        <f>INDEX(CA1:CA5600, CH2, 1)</f>
        <v>#N/A</v>
      </c>
      <c r="CI3" s="829" t="e">
        <f>INDEX(CA1:CA5600, CI2, 1)</f>
        <v>#N/A</v>
      </c>
    </row>
    <row r="4" spans="1:87" ht="15.75" customHeight="1" thickBot="1" x14ac:dyDescent="0.3">
      <c r="B4" s="1198"/>
      <c r="C4" s="1199"/>
      <c r="D4" s="1199"/>
      <c r="E4" s="1200"/>
      <c r="F4" s="492"/>
      <c r="G4" s="596"/>
      <c r="H4" s="503"/>
      <c r="M4" s="497"/>
      <c r="O4" s="504" t="s">
        <v>161</v>
      </c>
      <c r="P4" s="165">
        <f>MIN(AF5:AF150)</f>
        <v>10</v>
      </c>
      <c r="Q4" s="243">
        <f>IF(ISNUMBER(AG4), MIN(AG5:AG300), "-")</f>
        <v>22.78</v>
      </c>
      <c r="R4" s="243">
        <f>IF(ISNUMBER(AH4), MIN(AH5:AH300), "-")</f>
        <v>22.794</v>
      </c>
      <c r="S4" s="243">
        <f>IF(ISNUMBER(AI4), MIN(AI5:AI300), "-")</f>
        <v>22.975999999999999</v>
      </c>
      <c r="T4" s="243" t="str">
        <f>IF(ISNUMBER(AJ4), MIN(AJ5:AJ300), "-")</f>
        <v>-</v>
      </c>
      <c r="U4" s="235" t="s">
        <v>166</v>
      </c>
      <c r="X4" s="759"/>
      <c r="Y4" s="759"/>
      <c r="Z4" s="759"/>
      <c r="AA4" s="765"/>
      <c r="AB4" s="76"/>
      <c r="AD4" s="505" t="s">
        <v>265</v>
      </c>
      <c r="AE4" s="506" t="s">
        <v>265</v>
      </c>
      <c r="AF4" s="397"/>
      <c r="AG4" s="242">
        <f>IFERROR(AVERAGE(AG5:AG300), "-")</f>
        <v>22.793676470588238</v>
      </c>
      <c r="AH4" s="242">
        <f>IFERROR(AVERAGE(AH5:AH300), "-")</f>
        <v>22.880469999999988</v>
      </c>
      <c r="AI4" s="242">
        <f>IFERROR(AVERAGE(AI5:AI300), "-")</f>
        <v>23.074808988764048</v>
      </c>
      <c r="AJ4" s="242" t="str">
        <f>IFERROR(AVERAGE(AJ5:AJ300), "-")</f>
        <v>-</v>
      </c>
      <c r="AK4" s="225" t="s">
        <v>97</v>
      </c>
      <c r="AM4" s="790">
        <v>44963.445138888892</v>
      </c>
      <c r="AN4" s="789">
        <v>1</v>
      </c>
      <c r="AO4" s="789">
        <v>0</v>
      </c>
      <c r="AP4" s="789" t="s">
        <v>305</v>
      </c>
      <c r="AQ4" s="789">
        <v>-0.29366399999999998</v>
      </c>
      <c r="AR4" s="789">
        <v>180710</v>
      </c>
      <c r="AS4" s="789">
        <v>138748</v>
      </c>
      <c r="AT4" s="789">
        <v>22.806000000000001</v>
      </c>
      <c r="AV4" s="788">
        <v>44963.445138888892</v>
      </c>
      <c r="AW4" s="787">
        <v>1</v>
      </c>
      <c r="AX4" s="786">
        <v>0</v>
      </c>
      <c r="AY4" s="786" t="s">
        <v>305</v>
      </c>
      <c r="AZ4" s="863">
        <v>0.37880000000000003</v>
      </c>
      <c r="BB4" s="793" t="str">
        <f t="shared" si="0"/>
        <v>--</v>
      </c>
      <c r="BC4" s="791">
        <f t="shared" si="1"/>
        <v>-0.29366399999999998</v>
      </c>
      <c r="BD4" s="814">
        <v>3</v>
      </c>
      <c r="BE4" s="793">
        <v>3</v>
      </c>
      <c r="BF4" s="819">
        <f t="shared" si="2"/>
        <v>1.1900000000000001E-2</v>
      </c>
      <c r="BH4" s="793" t="str">
        <f t="shared" si="3"/>
        <v>--</v>
      </c>
      <c r="BI4" s="807">
        <f t="shared" si="4"/>
        <v>0.37880000000000003</v>
      </c>
      <c r="BJ4" s="814">
        <v>3</v>
      </c>
      <c r="BK4" s="793">
        <v>3</v>
      </c>
      <c r="BL4" s="807">
        <f t="shared" si="5"/>
        <v>-0.33339999999999997</v>
      </c>
      <c r="BN4" s="830" t="s">
        <v>283</v>
      </c>
      <c r="BO4" s="826">
        <f>MAX(AD5:AD300)</f>
        <v>44963.536111111112</v>
      </c>
      <c r="BQ4" s="797"/>
      <c r="BR4" s="791"/>
      <c r="BS4" s="791"/>
      <c r="BT4" s="791"/>
      <c r="BU4" s="807"/>
      <c r="BV4" s="831" t="e">
        <f>MATCH(BV3,BQ2:BQ2800, 1)</f>
        <v>#N/A</v>
      </c>
      <c r="BW4" s="798" t="e">
        <f>MATCH(BW3,BQ2:BQ2800, 1)</f>
        <v>#N/A</v>
      </c>
      <c r="BX4" s="823" t="e">
        <f>BW4+1</f>
        <v>#N/A</v>
      </c>
      <c r="CA4" s="809"/>
      <c r="CB4" s="803"/>
      <c r="CC4" s="804"/>
      <c r="CD4" s="791"/>
      <c r="CE4" s="791"/>
      <c r="CG4" s="832" t="e">
        <f>CG2+CG7</f>
        <v>#N/A</v>
      </c>
    </row>
    <row r="5" spans="1:87" ht="15.75" customHeight="1" thickBot="1" x14ac:dyDescent="0.3">
      <c r="B5" s="1198"/>
      <c r="C5" s="1199"/>
      <c r="D5" s="1199"/>
      <c r="E5" s="1200"/>
      <c r="F5" s="492"/>
      <c r="G5" s="294" t="s">
        <v>2</v>
      </c>
      <c r="H5" s="295" t="s">
        <v>67</v>
      </c>
      <c r="I5" s="295" t="s">
        <v>46</v>
      </c>
      <c r="J5" s="295" t="s">
        <v>67</v>
      </c>
      <c r="K5" s="524" t="s">
        <v>13</v>
      </c>
      <c r="M5" s="497"/>
      <c r="N5" s="169"/>
      <c r="O5" s="504" t="s">
        <v>162</v>
      </c>
      <c r="P5" s="165">
        <f>MAX(AF5:AF150)</f>
        <v>12</v>
      </c>
      <c r="Q5" s="244">
        <f>IF(ISNUMBER(AG4), MAX(AG5:AG300), "-")</f>
        <v>22.806999999999999</v>
      </c>
      <c r="R5" s="244">
        <f>IF(ISNUMBER(AH4), MAX(AH5:AH300), "-")</f>
        <v>22.978999999999999</v>
      </c>
      <c r="S5" s="244">
        <f>IF(ISNUMBER(AI4), MAX(AI5:AI300), "-")</f>
        <v>23.172999999999998</v>
      </c>
      <c r="T5" s="244" t="str">
        <f>IF(ISNUMBER(AJ4), MAX(AJ5:AJ300), "-")</f>
        <v>-</v>
      </c>
      <c r="U5" s="236" t="s">
        <v>167</v>
      </c>
      <c r="X5" s="1214" t="s">
        <v>318</v>
      </c>
      <c r="Y5" s="1215"/>
      <c r="Z5" s="1215"/>
      <c r="AA5" s="1216"/>
      <c r="AC5" s="503"/>
      <c r="AD5" s="608">
        <f t="shared" ref="AD5" si="6">IF(AM2="", "-", AM2)</f>
        <v>44963.444444444445</v>
      </c>
      <c r="AE5" s="607">
        <f t="shared" ref="AE5" si="7">IF(AT2="", "-", AT2)</f>
        <v>22.805</v>
      </c>
      <c r="AF5" s="196">
        <f>IF(ISNUMBER(AE5), HOUR(AD5), "-")</f>
        <v>10</v>
      </c>
      <c r="AG5" s="168">
        <f t="shared" ref="AG5:AG68" si="8">IF(AF5=$Q$3, AE5, "-")</f>
        <v>22.805</v>
      </c>
      <c r="AH5" s="168" t="str">
        <f t="shared" ref="AH5:AH68" si="9">IF(AF5=$R$3, AE5, "-")</f>
        <v>-</v>
      </c>
      <c r="AI5" s="168" t="str">
        <f t="shared" ref="AI5:AI68" si="10">IF(AF5=$S$3, AE5, "-")</f>
        <v>-</v>
      </c>
      <c r="AJ5" s="168" t="str">
        <f t="shared" ref="AJ5:AJ68" si="11">IF(AF5=$T$3, AE5, "-")</f>
        <v>-</v>
      </c>
      <c r="AK5" s="197" t="s">
        <v>165</v>
      </c>
      <c r="AL5" s="837"/>
      <c r="AM5" s="790">
        <v>44963.445833333331</v>
      </c>
      <c r="AN5" s="789">
        <v>1</v>
      </c>
      <c r="AO5" s="789">
        <v>0</v>
      </c>
      <c r="AP5" s="789" t="s">
        <v>305</v>
      </c>
      <c r="AQ5" s="789">
        <v>0</v>
      </c>
      <c r="AR5" s="789">
        <v>180710</v>
      </c>
      <c r="AS5" s="789">
        <v>138748</v>
      </c>
      <c r="AT5" s="789">
        <v>22.803999999999998</v>
      </c>
      <c r="AV5" s="788">
        <v>44963.445833333331</v>
      </c>
      <c r="AW5" s="787">
        <v>1</v>
      </c>
      <c r="AX5" s="786">
        <v>0</v>
      </c>
      <c r="AY5" s="786" t="s">
        <v>305</v>
      </c>
      <c r="AZ5" s="863">
        <v>-0.57599999999999996</v>
      </c>
      <c r="BB5" s="793" t="str">
        <f t="shared" si="0"/>
        <v>--</v>
      </c>
      <c r="BC5" s="791">
        <f t="shared" si="1"/>
        <v>0</v>
      </c>
      <c r="BD5" s="814">
        <v>4</v>
      </c>
      <c r="BE5" s="793">
        <v>4</v>
      </c>
      <c r="BF5" s="819">
        <f t="shared" si="2"/>
        <v>-0.12898499999999999</v>
      </c>
      <c r="BH5" s="793" t="str">
        <f t="shared" si="3"/>
        <v>--</v>
      </c>
      <c r="BI5" s="807">
        <f t="shared" si="4"/>
        <v>-0.57599999999999996</v>
      </c>
      <c r="BJ5" s="814">
        <v>4</v>
      </c>
      <c r="BK5" s="793">
        <v>4</v>
      </c>
      <c r="BL5" s="807">
        <f t="shared" si="5"/>
        <v>-0.54500000000000004</v>
      </c>
      <c r="BQ5" s="797"/>
      <c r="BR5" s="791"/>
      <c r="BS5" s="791"/>
      <c r="BT5" s="791"/>
      <c r="BU5" s="807"/>
      <c r="BV5" s="833" t="e">
        <f>INDEX(BQ2:BR2800, BV4, 1)</f>
        <v>#N/A</v>
      </c>
      <c r="BW5" s="834" t="e">
        <f>INDEX(BQ2:BQ2800, BW4, 1)</f>
        <v>#N/A</v>
      </c>
      <c r="BX5" s="829" t="e">
        <f>INDEX(BQ2:BQ2800, BX4, 1)</f>
        <v>#N/A</v>
      </c>
      <c r="CA5" s="809"/>
      <c r="CB5" s="803"/>
      <c r="CC5" s="804"/>
      <c r="CD5" s="791"/>
      <c r="CE5" s="791"/>
      <c r="CG5" s="828" t="e">
        <f>INDEX(CA1:CA5600, (CG2+0), 1)</f>
        <v>#N/A</v>
      </c>
      <c r="CI5" s="828" t="e">
        <f>INDEX(CA1:CA5600, CH2, 1)</f>
        <v>#N/A</v>
      </c>
    </row>
    <row r="6" spans="1:87" ht="15" customHeight="1" thickBot="1" x14ac:dyDescent="0.3">
      <c r="B6" s="1198"/>
      <c r="C6" s="1199"/>
      <c r="D6" s="1199"/>
      <c r="E6" s="1200"/>
      <c r="F6" s="492"/>
      <c r="G6" s="388">
        <f>AVERAGE(BD_DIAS!O15:O22)</f>
        <v>-9.0364749999999994E-2</v>
      </c>
      <c r="H6" s="389">
        <f>_xlfn.STDEV.S(BD_DIAS!O15:O22)</f>
        <v>5.8556822288269694E-2</v>
      </c>
      <c r="I6" s="389">
        <f>AVERAGE(BD_DIAS!Q15:Q22)</f>
        <v>-5.2101249999999988E-2</v>
      </c>
      <c r="J6" s="390">
        <f>_xlfn.STDEV.S(BD_DIAS!Q15:Q22)</f>
        <v>0.36409590888891191</v>
      </c>
      <c r="K6" s="133">
        <f t="shared" ref="K6:K17" si="12">I6-G6</f>
        <v>3.8263500000000006E-2</v>
      </c>
      <c r="M6" s="508"/>
      <c r="O6" s="509"/>
      <c r="P6" s="510"/>
      <c r="Q6" s="245">
        <f>IFERROR(Q5-Q4, "-")</f>
        <v>2.699999999999747E-2</v>
      </c>
      <c r="R6" s="245">
        <f>IFERROR(R5-R4, "-")</f>
        <v>0.18499999999999872</v>
      </c>
      <c r="S6" s="245">
        <f>IFERROR(S5-S4, "-")</f>
        <v>0.19699999999999918</v>
      </c>
      <c r="T6" s="245" t="str">
        <f>IFERROR(T5-T4, "-")</f>
        <v>-</v>
      </c>
      <c r="U6" s="238" t="s">
        <v>168</v>
      </c>
      <c r="X6" s="1217" t="s">
        <v>489</v>
      </c>
      <c r="Y6" s="1218"/>
      <c r="Z6" s="1218"/>
      <c r="AA6" s="1219"/>
      <c r="AD6" s="608">
        <f t="shared" ref="AD6:AD69" si="13">IF(AM3="", "-", AM3)</f>
        <v>44963.445138888892</v>
      </c>
      <c r="AE6" s="607">
        <f t="shared" ref="AE6:AE69" si="14">IF(AT3="", "-", AT3)</f>
        <v>22.806999999999999</v>
      </c>
      <c r="AF6" s="196">
        <f t="shared" ref="AF6:AF69" si="15">IF(ISNUMBER(AE6), HOUR(AD6), "-")</f>
        <v>10</v>
      </c>
      <c r="AG6" s="168">
        <f t="shared" si="8"/>
        <v>22.806999999999999</v>
      </c>
      <c r="AH6" s="168" t="str">
        <f t="shared" si="9"/>
        <v>-</v>
      </c>
      <c r="AI6" s="168" t="str">
        <f t="shared" si="10"/>
        <v>-</v>
      </c>
      <c r="AJ6" s="168" t="str">
        <f t="shared" si="11"/>
        <v>-</v>
      </c>
      <c r="AL6" s="837"/>
      <c r="AM6" s="790">
        <v>44963.445833333331</v>
      </c>
      <c r="AN6" s="789">
        <v>1</v>
      </c>
      <c r="AO6" s="789">
        <v>0</v>
      </c>
      <c r="AP6" s="789" t="s">
        <v>305</v>
      </c>
      <c r="AQ6" s="789">
        <v>-0.11709</v>
      </c>
      <c r="AR6" s="789">
        <v>180713</v>
      </c>
      <c r="AS6" s="789">
        <v>138751</v>
      </c>
      <c r="AT6" s="789">
        <v>22.802</v>
      </c>
      <c r="AV6" s="788">
        <v>44963.445833333331</v>
      </c>
      <c r="AW6" s="787">
        <v>1</v>
      </c>
      <c r="AX6" s="786">
        <v>0</v>
      </c>
      <c r="AY6" s="786" t="s">
        <v>305</v>
      </c>
      <c r="AZ6" s="863">
        <v>4.1090000000000002E-2</v>
      </c>
      <c r="BB6" s="793" t="str">
        <f t="shared" si="0"/>
        <v>--</v>
      </c>
      <c r="BC6" s="791">
        <f t="shared" si="1"/>
        <v>-0.11709</v>
      </c>
      <c r="BD6" s="814">
        <v>5</v>
      </c>
      <c r="BE6" s="793">
        <v>5</v>
      </c>
      <c r="BF6" s="819">
        <f t="shared" si="2"/>
        <v>-0.17987500000000001</v>
      </c>
      <c r="BH6" s="793" t="str">
        <f t="shared" si="3"/>
        <v>--</v>
      </c>
      <c r="BI6" s="807">
        <f t="shared" si="4"/>
        <v>4.1090000000000002E-2</v>
      </c>
      <c r="BJ6" s="814">
        <v>5</v>
      </c>
      <c r="BK6" s="793">
        <v>5</v>
      </c>
      <c r="BL6" s="807">
        <f t="shared" si="5"/>
        <v>0.34300000000000003</v>
      </c>
      <c r="BQ6" s="797"/>
      <c r="BR6" s="791"/>
      <c r="BS6" s="791"/>
      <c r="BT6" s="791"/>
      <c r="BU6" s="807"/>
      <c r="BV6" s="824" t="e">
        <f>BV4+1</f>
        <v>#N/A</v>
      </c>
      <c r="BX6" s="824" t="e">
        <f>BX4+1</f>
        <v>#N/A</v>
      </c>
      <c r="CA6" s="809"/>
      <c r="CB6" s="803"/>
      <c r="CC6" s="804"/>
      <c r="CD6" s="791"/>
      <c r="CE6" s="791"/>
      <c r="CG6" s="835" t="e">
        <f>CG1-CG5</f>
        <v>#N/A</v>
      </c>
      <c r="CI6" s="835" t="e">
        <f>CH1-CI5</f>
        <v>#N/A</v>
      </c>
    </row>
    <row r="7" spans="1:87" ht="15.75" thickBot="1" x14ac:dyDescent="0.3">
      <c r="B7" s="1198"/>
      <c r="C7" s="1199"/>
      <c r="D7" s="1199"/>
      <c r="E7" s="1200"/>
      <c r="F7" s="492"/>
      <c r="G7" s="391">
        <f>AVERAGE(BD_DIAS!O23:O30)</f>
        <v>46.969378000000006</v>
      </c>
      <c r="H7" s="392">
        <f>_xlfn.STDEV.S(BD_DIAS!O23:O30)</f>
        <v>9.9893517859195993E-2</v>
      </c>
      <c r="I7" s="392">
        <f>AVERAGE(BD_DIAS!Q23:Q30)</f>
        <v>46.678749999999994</v>
      </c>
      <c r="J7" s="393">
        <f>_xlfn.STDEV.S(BD_DIAS!Q23:Q30)</f>
        <v>0.31316073006867068</v>
      </c>
      <c r="K7" s="131">
        <f t="shared" si="12"/>
        <v>-0.29062800000001232</v>
      </c>
      <c r="N7" s="512"/>
      <c r="O7" s="21"/>
      <c r="P7" s="21"/>
      <c r="Q7" s="21"/>
      <c r="S7" s="169"/>
      <c r="AD7" s="608">
        <f t="shared" si="13"/>
        <v>44963.445138888892</v>
      </c>
      <c r="AE7" s="607">
        <f t="shared" si="14"/>
        <v>22.806000000000001</v>
      </c>
      <c r="AF7" s="196">
        <f t="shared" si="15"/>
        <v>10</v>
      </c>
      <c r="AG7" s="168">
        <f t="shared" si="8"/>
        <v>22.806000000000001</v>
      </c>
      <c r="AH7" s="168" t="str">
        <f t="shared" si="9"/>
        <v>-</v>
      </c>
      <c r="AI7" s="168" t="str">
        <f t="shared" si="10"/>
        <v>-</v>
      </c>
      <c r="AJ7" s="168" t="str">
        <f t="shared" si="11"/>
        <v>-</v>
      </c>
      <c r="AK7" s="198"/>
      <c r="AL7" s="837"/>
      <c r="AM7" s="790">
        <v>44963.446527777778</v>
      </c>
      <c r="AN7" s="789">
        <v>1</v>
      </c>
      <c r="AO7" s="789">
        <v>0</v>
      </c>
      <c r="AP7" s="789" t="s">
        <v>305</v>
      </c>
      <c r="AQ7" s="789">
        <v>-1.1899E-2</v>
      </c>
      <c r="AR7" s="789">
        <v>180717</v>
      </c>
      <c r="AS7" s="789">
        <v>138754</v>
      </c>
      <c r="AT7" s="789">
        <v>22.8</v>
      </c>
      <c r="AV7" s="788">
        <v>44963.446527777778</v>
      </c>
      <c r="AW7" s="787">
        <v>1</v>
      </c>
      <c r="AX7" s="786">
        <v>0</v>
      </c>
      <c r="AY7" s="786" t="s">
        <v>305</v>
      </c>
      <c r="AZ7" s="863">
        <v>-3.286E-2</v>
      </c>
      <c r="BB7" s="793" t="str">
        <f t="shared" si="0"/>
        <v>--</v>
      </c>
      <c r="BC7" s="791">
        <f t="shared" si="1"/>
        <v>-1.1899E-2</v>
      </c>
      <c r="BD7" s="814">
        <v>6</v>
      </c>
      <c r="BE7" s="793">
        <v>6</v>
      </c>
      <c r="BF7" s="819">
        <f t="shared" si="2"/>
        <v>-8.9958999999999997E-2</v>
      </c>
      <c r="BH7" s="793" t="str">
        <f t="shared" si="3"/>
        <v>--</v>
      </c>
      <c r="BI7" s="807">
        <f t="shared" si="4"/>
        <v>-3.286E-2</v>
      </c>
      <c r="BJ7" s="814">
        <v>6</v>
      </c>
      <c r="BK7" s="793">
        <v>6</v>
      </c>
      <c r="BL7" s="807">
        <f t="shared" si="5"/>
        <v>0.3049</v>
      </c>
      <c r="BQ7" s="797"/>
      <c r="BR7" s="791"/>
      <c r="BS7" s="791"/>
      <c r="BT7" s="791"/>
      <c r="BU7" s="807"/>
      <c r="BW7" s="799"/>
      <c r="CA7" s="809"/>
      <c r="CB7" s="803"/>
      <c r="CC7" s="804"/>
      <c r="CD7" s="791"/>
      <c r="CE7" s="791"/>
      <c r="CG7" s="798" t="e">
        <f>IF(CG6=0, -1, 0)</f>
        <v>#N/A</v>
      </c>
      <c r="CI7" s="798" t="e">
        <f>IF(CI6=0, -1, 0)</f>
        <v>#N/A</v>
      </c>
    </row>
    <row r="8" spans="1:87" ht="15.75" customHeight="1" x14ac:dyDescent="0.25">
      <c r="B8" s="1198"/>
      <c r="C8" s="1199"/>
      <c r="D8" s="1199"/>
      <c r="E8" s="1200"/>
      <c r="F8" s="492"/>
      <c r="G8" s="391">
        <f>AVERAGE(BD_DIAS!O31:O38)</f>
        <v>93.531230625000006</v>
      </c>
      <c r="H8" s="392">
        <f>_xlfn.STDEV.S(BD_DIAS!O31:O38)</f>
        <v>0.15035083156873535</v>
      </c>
      <c r="I8" s="392">
        <f>AVERAGE(BD_DIAS!Q31:Q38)</f>
        <v>93.188749999999999</v>
      </c>
      <c r="J8" s="393">
        <f>_xlfn.STDEV.S(BD_DIAS!Q31:Q38)</f>
        <v>0.25974919221653947</v>
      </c>
      <c r="K8" s="131">
        <f t="shared" si="12"/>
        <v>-0.34248062500000742</v>
      </c>
      <c r="M8" s="585" t="s">
        <v>307</v>
      </c>
      <c r="N8" s="18"/>
      <c r="O8" s="1177" t="s">
        <v>159</v>
      </c>
      <c r="P8" s="1178"/>
      <c r="Q8" s="1178"/>
      <c r="R8" s="1179"/>
      <c r="S8" s="1177" t="s">
        <v>160</v>
      </c>
      <c r="T8" s="1178"/>
      <c r="U8" s="1178"/>
      <c r="V8" s="1179"/>
      <c r="Z8" s="599"/>
      <c r="AD8" s="608">
        <f t="shared" si="13"/>
        <v>44963.445833333331</v>
      </c>
      <c r="AE8" s="607">
        <f t="shared" si="14"/>
        <v>22.803999999999998</v>
      </c>
      <c r="AF8" s="196">
        <f t="shared" si="15"/>
        <v>10</v>
      </c>
      <c r="AG8" s="168">
        <f t="shared" si="8"/>
        <v>22.803999999999998</v>
      </c>
      <c r="AH8" s="168" t="str">
        <f t="shared" si="9"/>
        <v>-</v>
      </c>
      <c r="AI8" s="168" t="str">
        <f t="shared" si="10"/>
        <v>-</v>
      </c>
      <c r="AJ8" s="168" t="str">
        <f t="shared" si="11"/>
        <v>-</v>
      </c>
      <c r="AK8" s="198"/>
      <c r="AL8" s="837"/>
      <c r="AM8" s="790">
        <v>44963.446527777778</v>
      </c>
      <c r="AN8" s="789">
        <v>1</v>
      </c>
      <c r="AO8" s="789">
        <v>0</v>
      </c>
      <c r="AP8" s="789" t="s">
        <v>305</v>
      </c>
      <c r="AQ8" s="789">
        <v>-5.0930999999999997E-2</v>
      </c>
      <c r="AR8" s="789">
        <v>180714</v>
      </c>
      <c r="AS8" s="789">
        <v>138752</v>
      </c>
      <c r="AT8" s="789">
        <v>22.8</v>
      </c>
      <c r="AV8" s="788">
        <v>44963.446527777778</v>
      </c>
      <c r="AW8" s="787">
        <v>1</v>
      </c>
      <c r="AX8" s="786">
        <v>0</v>
      </c>
      <c r="AY8" s="786" t="s">
        <v>305</v>
      </c>
      <c r="AZ8" s="863">
        <v>-0.91479999999999995</v>
      </c>
      <c r="BB8" s="793" t="str">
        <f t="shared" si="0"/>
        <v>--</v>
      </c>
      <c r="BC8" s="791">
        <f t="shared" si="1"/>
        <v>-5.0930999999999997E-2</v>
      </c>
      <c r="BD8" s="814">
        <v>7</v>
      </c>
      <c r="BE8" s="793">
        <v>7</v>
      </c>
      <c r="BF8" s="819">
        <f t="shared" si="2"/>
        <v>-0.12896199999999999</v>
      </c>
      <c r="BH8" s="793" t="str">
        <f t="shared" si="3"/>
        <v>--</v>
      </c>
      <c r="BI8" s="807">
        <f t="shared" si="4"/>
        <v>-0.91479999999999995</v>
      </c>
      <c r="BJ8" s="814">
        <v>7</v>
      </c>
      <c r="BK8" s="793">
        <v>7</v>
      </c>
      <c r="BL8" s="807">
        <f t="shared" si="5"/>
        <v>-0.33339999999999997</v>
      </c>
      <c r="BQ8" s="797"/>
      <c r="BR8" s="791"/>
      <c r="BS8" s="791"/>
      <c r="BT8" s="791"/>
      <c r="BU8" s="807"/>
      <c r="CA8" s="809"/>
      <c r="CB8" s="803"/>
      <c r="CC8" s="804"/>
      <c r="CD8" s="791"/>
      <c r="CE8" s="791"/>
    </row>
    <row r="9" spans="1:87" ht="15.75" customHeight="1" x14ac:dyDescent="0.25">
      <c r="B9" s="1198"/>
      <c r="C9" s="1199"/>
      <c r="D9" s="1199"/>
      <c r="E9" s="1200"/>
      <c r="F9" s="492"/>
      <c r="G9" s="391">
        <f>AVERAGE(BD_DIAS!O39:O46)</f>
        <v>129.61516499999999</v>
      </c>
      <c r="H9" s="392">
        <f>_xlfn.STDEV.S(BD_DIAS!O39:O46)</f>
        <v>0.18542732220622626</v>
      </c>
      <c r="I9" s="392">
        <f>AVERAGE(BD_DIAS!Q39:Q46)</f>
        <v>129.08750000000001</v>
      </c>
      <c r="J9" s="393">
        <f>_xlfn.STDEV.S(BD_DIAS!Q39:Q46)</f>
        <v>0.50832357523811589</v>
      </c>
      <c r="K9" s="131">
        <f t="shared" si="12"/>
        <v>-0.52766499999998473</v>
      </c>
      <c r="M9" s="590" t="str">
        <f>HojaOri</f>
        <v>Guest1</v>
      </c>
      <c r="N9" s="513"/>
      <c r="O9" s="514" t="s">
        <v>279</v>
      </c>
      <c r="P9" s="515" t="s">
        <v>52</v>
      </c>
      <c r="Q9" s="515" t="s">
        <v>280</v>
      </c>
      <c r="R9" s="516" t="s">
        <v>81</v>
      </c>
      <c r="S9" s="514" t="s">
        <v>281</v>
      </c>
      <c r="T9" s="515" t="s">
        <v>51</v>
      </c>
      <c r="U9" s="515" t="s">
        <v>282</v>
      </c>
      <c r="V9" s="516" t="s">
        <v>81</v>
      </c>
      <c r="Z9" s="497"/>
      <c r="AD9" s="608">
        <f t="shared" si="13"/>
        <v>44963.445833333331</v>
      </c>
      <c r="AE9" s="607">
        <f t="shared" si="14"/>
        <v>22.802</v>
      </c>
      <c r="AF9" s="196">
        <f t="shared" si="15"/>
        <v>10</v>
      </c>
      <c r="AG9" s="168">
        <f t="shared" si="8"/>
        <v>22.802</v>
      </c>
      <c r="AH9" s="168" t="str">
        <f t="shared" si="9"/>
        <v>-</v>
      </c>
      <c r="AI9" s="168" t="str">
        <f t="shared" si="10"/>
        <v>-</v>
      </c>
      <c r="AJ9" s="168" t="str">
        <f t="shared" si="11"/>
        <v>-</v>
      </c>
      <c r="AK9" s="198"/>
      <c r="AL9" s="837"/>
      <c r="AM9" s="790">
        <v>44963.447222222225</v>
      </c>
      <c r="AN9" s="789">
        <v>1</v>
      </c>
      <c r="AO9" s="789">
        <v>0</v>
      </c>
      <c r="AP9" s="789" t="s">
        <v>305</v>
      </c>
      <c r="AQ9" s="789">
        <v>2.7118E-2</v>
      </c>
      <c r="AR9" s="789">
        <v>180719</v>
      </c>
      <c r="AS9" s="789">
        <v>138756</v>
      </c>
      <c r="AT9" s="789">
        <v>22.797999999999998</v>
      </c>
      <c r="AV9" s="788">
        <v>44963.447222222225</v>
      </c>
      <c r="AW9" s="787">
        <v>1</v>
      </c>
      <c r="AX9" s="786">
        <v>0</v>
      </c>
      <c r="AY9" s="786" t="s">
        <v>305</v>
      </c>
      <c r="AZ9" s="863">
        <v>-6.0970000000000003E-2</v>
      </c>
      <c r="BB9" s="793" t="str">
        <f t="shared" si="0"/>
        <v>--</v>
      </c>
      <c r="BC9" s="791">
        <f t="shared" si="1"/>
        <v>2.7118E-2</v>
      </c>
      <c r="BD9" s="814">
        <v>8</v>
      </c>
      <c r="BE9" s="793">
        <v>8</v>
      </c>
      <c r="BF9" s="819">
        <f t="shared" si="2"/>
        <v>-7.4742000000000003E-2</v>
      </c>
      <c r="BH9" s="793" t="str">
        <f t="shared" si="3"/>
        <v>--</v>
      </c>
      <c r="BI9" s="807">
        <f t="shared" si="4"/>
        <v>-6.0970000000000003E-2</v>
      </c>
      <c r="BJ9" s="814">
        <v>8</v>
      </c>
      <c r="BK9" s="793">
        <v>8</v>
      </c>
      <c r="BL9" s="807">
        <f t="shared" si="5"/>
        <v>4.1090000000000002E-2</v>
      </c>
      <c r="BQ9" s="797"/>
      <c r="BR9" s="791"/>
      <c r="BS9" s="791"/>
      <c r="BT9" s="791"/>
      <c r="BU9" s="807"/>
      <c r="CA9" s="809"/>
      <c r="CB9" s="803"/>
      <c r="CC9" s="804"/>
      <c r="CD9" s="791"/>
      <c r="CE9" s="791"/>
    </row>
    <row r="10" spans="1:87" ht="15.75" customHeight="1" x14ac:dyDescent="0.25">
      <c r="B10" s="1198"/>
      <c r="C10" s="1199"/>
      <c r="D10" s="1199"/>
      <c r="E10" s="1200"/>
      <c r="F10" s="492"/>
      <c r="G10" s="391">
        <f>AVERAGE(BD_DIAS!O47:O54)</f>
        <v>183.02462499999999</v>
      </c>
      <c r="H10" s="392">
        <f>_xlfn.STDEV.S(BD_DIAS!O47:O54)</f>
        <v>0.1717502942871264</v>
      </c>
      <c r="I10" s="392">
        <f>AVERAGE(BD_DIAS!Q47:Q54)</f>
        <v>182.48750000000001</v>
      </c>
      <c r="J10" s="393">
        <f>_xlfn.STDEV.S(BD_DIAS!Q47:Q54)</f>
        <v>0.35632048174963105</v>
      </c>
      <c r="K10" s="131">
        <f t="shared" si="12"/>
        <v>-0.53712499999997476</v>
      </c>
      <c r="N10" s="517"/>
      <c r="O10" s="246">
        <f>MIN(Q27:Q300)+R11</f>
        <v>34.159999999999997</v>
      </c>
      <c r="P10" s="130">
        <f>IFERROR(AVERAGE(Q27:Q300)+R11,"-")</f>
        <v>35.223703703703691</v>
      </c>
      <c r="Q10" s="130">
        <f>MAX(Q27:Q300)+R11</f>
        <v>36.96</v>
      </c>
      <c r="R10" s="131">
        <f>IFERROR(_xlfn.STDEV.S(Q27:Q300),"-")</f>
        <v>0.7665202830905159</v>
      </c>
      <c r="S10" s="222">
        <f>MIN(S27:S300)+V11</f>
        <v>21.5</v>
      </c>
      <c r="T10" s="130">
        <f>IFERROR(AVERAGE(S27:S300)+V11,"-")</f>
        <v>21.59185185185185</v>
      </c>
      <c r="U10" s="129">
        <f>MAX(S27:S300)+V11</f>
        <v>21.65</v>
      </c>
      <c r="V10" s="131">
        <f>IFERROR(_xlfn.STDEV.S(S27:S300),"-")</f>
        <v>3.7757774432917474E-2</v>
      </c>
      <c r="Z10" s="497"/>
      <c r="AD10" s="608">
        <f t="shared" si="13"/>
        <v>44963.446527777778</v>
      </c>
      <c r="AE10" s="607">
        <f t="shared" si="14"/>
        <v>22.8</v>
      </c>
      <c r="AF10" s="196">
        <f t="shared" si="15"/>
        <v>10</v>
      </c>
      <c r="AG10" s="168">
        <f t="shared" si="8"/>
        <v>22.8</v>
      </c>
      <c r="AH10" s="168" t="str">
        <f t="shared" si="9"/>
        <v>-</v>
      </c>
      <c r="AI10" s="168" t="str">
        <f t="shared" si="10"/>
        <v>-</v>
      </c>
      <c r="AJ10" s="168" t="str">
        <f t="shared" si="11"/>
        <v>-</v>
      </c>
      <c r="AK10" s="198"/>
      <c r="AL10" s="837"/>
      <c r="AM10" s="790">
        <v>44963.447222222225</v>
      </c>
      <c r="AN10" s="789">
        <v>1</v>
      </c>
      <c r="AO10" s="789">
        <v>0</v>
      </c>
      <c r="AP10" s="789" t="s">
        <v>305</v>
      </c>
      <c r="AQ10" s="789">
        <v>0.113756</v>
      </c>
      <c r="AR10" s="789">
        <v>180729</v>
      </c>
      <c r="AS10" s="789">
        <v>138763</v>
      </c>
      <c r="AT10" s="789">
        <v>22.795999999999999</v>
      </c>
      <c r="AV10" s="788">
        <v>44963.447222222225</v>
      </c>
      <c r="AW10" s="787">
        <v>1</v>
      </c>
      <c r="AX10" s="786">
        <v>0</v>
      </c>
      <c r="AY10" s="786" t="s">
        <v>305</v>
      </c>
      <c r="AZ10" s="863">
        <v>-0.1699</v>
      </c>
      <c r="BB10" s="793" t="str">
        <f t="shared" si="0"/>
        <v>--</v>
      </c>
      <c r="BC10" s="791">
        <f t="shared" si="1"/>
        <v>0.113756</v>
      </c>
      <c r="BD10" s="814">
        <v>11</v>
      </c>
      <c r="BE10" s="793">
        <v>1</v>
      </c>
      <c r="BF10" s="819">
        <f t="shared" si="2"/>
        <v>46.892437999999999</v>
      </c>
      <c r="BH10" s="793" t="str">
        <f t="shared" si="3"/>
        <v>--</v>
      </c>
      <c r="BI10" s="807">
        <f t="shared" si="4"/>
        <v>-0.1699</v>
      </c>
      <c r="BJ10" s="814">
        <v>11</v>
      </c>
      <c r="BK10" s="793">
        <v>1</v>
      </c>
      <c r="BL10" s="807">
        <f t="shared" si="5"/>
        <v>46.25</v>
      </c>
      <c r="BQ10" s="797"/>
      <c r="BR10" s="791"/>
      <c r="BS10" s="791"/>
      <c r="BT10" s="791"/>
      <c r="BU10" s="807"/>
      <c r="CA10" s="809"/>
      <c r="CB10" s="803"/>
      <c r="CC10" s="804"/>
      <c r="CD10" s="791"/>
      <c r="CE10" s="791"/>
    </row>
    <row r="11" spans="1:87" ht="15" customHeight="1" thickBot="1" x14ac:dyDescent="0.3">
      <c r="B11" s="1198"/>
      <c r="C11" s="1199"/>
      <c r="D11" s="1199"/>
      <c r="E11" s="1200"/>
      <c r="F11" s="492"/>
      <c r="G11" s="391">
        <f>AVERAGE(BD_DIAS!O55:O62)</f>
        <v>224.23182937500002</v>
      </c>
      <c r="H11" s="392">
        <f>_xlfn.STDEV.S(BD_DIAS!O55:O62)</f>
        <v>0.15206486183387241</v>
      </c>
      <c r="I11" s="392">
        <f>AVERAGE(BD_DIAS!Q55:Q62)</f>
        <v>223.9375</v>
      </c>
      <c r="J11" s="393">
        <f>_xlfn.STDEV.S(BD_DIAS!Q55:Q62)</f>
        <v>0.44057592178550087</v>
      </c>
      <c r="K11" s="131">
        <f t="shared" si="12"/>
        <v>-0.29432937500001799</v>
      </c>
      <c r="M11" s="585" t="s">
        <v>308</v>
      </c>
      <c r="N11" s="517"/>
      <c r="O11" s="229"/>
      <c r="P11" s="230" t="s">
        <v>158</v>
      </c>
      <c r="Q11" s="223">
        <f>Q10</f>
        <v>36.96</v>
      </c>
      <c r="R11" s="706">
        <f>Resumen!I25</f>
        <v>0.86</v>
      </c>
      <c r="S11" s="227" t="s">
        <v>128</v>
      </c>
      <c r="T11" s="223">
        <f>U10-S10</f>
        <v>0.14999999999999858</v>
      </c>
      <c r="U11" s="228"/>
      <c r="V11" s="707">
        <f>Resumen!I22</f>
        <v>0.2</v>
      </c>
      <c r="Z11" s="497"/>
      <c r="AD11" s="608">
        <f t="shared" si="13"/>
        <v>44963.446527777778</v>
      </c>
      <c r="AE11" s="607">
        <f t="shared" si="14"/>
        <v>22.8</v>
      </c>
      <c r="AF11" s="196">
        <f t="shared" si="15"/>
        <v>10</v>
      </c>
      <c r="AG11" s="168">
        <f t="shared" si="8"/>
        <v>22.8</v>
      </c>
      <c r="AH11" s="168" t="str">
        <f t="shared" si="9"/>
        <v>-</v>
      </c>
      <c r="AI11" s="168" t="str">
        <f t="shared" si="10"/>
        <v>-</v>
      </c>
      <c r="AJ11" s="168" t="str">
        <f t="shared" si="11"/>
        <v>-</v>
      </c>
      <c r="AK11" s="198"/>
      <c r="AL11" s="837"/>
      <c r="AM11" s="790">
        <v>44963.447916666664</v>
      </c>
      <c r="AN11" s="789">
        <v>1</v>
      </c>
      <c r="AO11" s="789">
        <v>0</v>
      </c>
      <c r="AP11" s="789">
        <v>0</v>
      </c>
      <c r="AQ11" s="789">
        <v>-0.14419799999999999</v>
      </c>
      <c r="AR11" s="789">
        <v>180743</v>
      </c>
      <c r="AS11" s="789">
        <v>138774</v>
      </c>
      <c r="AT11" s="789">
        <v>22.794</v>
      </c>
      <c r="AV11" s="788">
        <v>44963.447916666664</v>
      </c>
      <c r="AW11" s="787">
        <v>1</v>
      </c>
      <c r="AX11" s="786">
        <v>0</v>
      </c>
      <c r="AY11" s="786">
        <v>0</v>
      </c>
      <c r="AZ11" s="863">
        <v>-0.29749999999999999</v>
      </c>
      <c r="BB11" s="793">
        <f t="shared" si="0"/>
        <v>0</v>
      </c>
      <c r="BC11" s="791">
        <f t="shared" si="1"/>
        <v>-0.14419799999999999</v>
      </c>
      <c r="BD11" s="814">
        <v>12</v>
      </c>
      <c r="BE11" s="793">
        <v>2</v>
      </c>
      <c r="BF11" s="819">
        <f t="shared" si="2"/>
        <v>46.903230000000001</v>
      </c>
      <c r="BH11" s="793">
        <f t="shared" si="3"/>
        <v>0</v>
      </c>
      <c r="BI11" s="807">
        <f t="shared" si="4"/>
        <v>-0.29749999999999999</v>
      </c>
      <c r="BJ11" s="814">
        <v>12</v>
      </c>
      <c r="BK11" s="793">
        <v>2</v>
      </c>
      <c r="BL11" s="807">
        <f t="shared" si="5"/>
        <v>46.96</v>
      </c>
      <c r="BQ11" s="797"/>
      <c r="BR11" s="791"/>
      <c r="BS11" s="791"/>
      <c r="BT11" s="791"/>
      <c r="BU11" s="807"/>
      <c r="CA11" s="809"/>
      <c r="CB11" s="803"/>
      <c r="CC11" s="804"/>
      <c r="CD11" s="791"/>
      <c r="CE11" s="791"/>
    </row>
    <row r="12" spans="1:87" ht="15" customHeight="1" thickBot="1" x14ac:dyDescent="0.3">
      <c r="B12" s="1198"/>
      <c r="C12" s="1199"/>
      <c r="D12" s="1199"/>
      <c r="E12" s="1200"/>
      <c r="F12" s="492"/>
      <c r="G12" s="391">
        <f>AVERAGE(BD_DIAS!O63:O70)</f>
        <v>270.43952100000001</v>
      </c>
      <c r="H12" s="392">
        <f>_xlfn.STDEV.S(BD_DIAS!O63:O70)</f>
        <v>0.23184567470872619</v>
      </c>
      <c r="I12" s="392">
        <f>AVERAGE(BD_DIAS!Q63:Q70)</f>
        <v>270.01249999999999</v>
      </c>
      <c r="J12" s="393">
        <f>_xlfn.STDEV.S(BD_DIAS!Q63:Q70)</f>
        <v>0.42573465914815978</v>
      </c>
      <c r="K12" s="131">
        <f t="shared" si="12"/>
        <v>-0.42702100000002474</v>
      </c>
      <c r="M12" s="590" t="str">
        <f ca="1">IF(_xlfn.SHEET()=7, "Dia3", "---")</f>
        <v>Dia3</v>
      </c>
      <c r="N12" s="517"/>
      <c r="O12" s="21"/>
      <c r="P12" s="21"/>
      <c r="Q12" s="21"/>
      <c r="S12" s="169"/>
      <c r="Z12" s="497"/>
      <c r="AD12" s="608">
        <f t="shared" si="13"/>
        <v>44963.447222222225</v>
      </c>
      <c r="AE12" s="607">
        <f t="shared" si="14"/>
        <v>22.797999999999998</v>
      </c>
      <c r="AF12" s="196">
        <f t="shared" si="15"/>
        <v>10</v>
      </c>
      <c r="AG12" s="168">
        <f t="shared" si="8"/>
        <v>22.797999999999998</v>
      </c>
      <c r="AH12" s="168" t="str">
        <f t="shared" si="9"/>
        <v>-</v>
      </c>
      <c r="AI12" s="168" t="str">
        <f t="shared" si="10"/>
        <v>-</v>
      </c>
      <c r="AJ12" s="168" t="str">
        <f t="shared" si="11"/>
        <v>-</v>
      </c>
      <c r="AK12" s="198"/>
      <c r="AL12" s="837"/>
      <c r="AM12" s="790">
        <v>44963.448611111111</v>
      </c>
      <c r="AN12" s="789">
        <v>1</v>
      </c>
      <c r="AO12" s="789">
        <v>0</v>
      </c>
      <c r="AP12" s="789">
        <v>1</v>
      </c>
      <c r="AQ12" s="789">
        <v>-4.2339000000000002E-2</v>
      </c>
      <c r="AR12" s="789">
        <v>180729</v>
      </c>
      <c r="AS12" s="789">
        <v>138763</v>
      </c>
      <c r="AT12" s="789">
        <v>22.792000000000002</v>
      </c>
      <c r="AV12" s="788">
        <v>44963.448611111111</v>
      </c>
      <c r="AW12" s="787">
        <v>1</v>
      </c>
      <c r="AX12" s="786">
        <v>0</v>
      </c>
      <c r="AY12" s="786">
        <v>1</v>
      </c>
      <c r="AZ12" s="863">
        <v>0.37890000000000001</v>
      </c>
      <c r="BB12" s="793">
        <f t="shared" si="0"/>
        <v>1</v>
      </c>
      <c r="BC12" s="791">
        <f t="shared" si="1"/>
        <v>-4.2339000000000002E-2</v>
      </c>
      <c r="BD12" s="814">
        <v>13</v>
      </c>
      <c r="BE12" s="793">
        <v>3</v>
      </c>
      <c r="BF12" s="819">
        <f t="shared" si="2"/>
        <v>46.814174000000001</v>
      </c>
      <c r="BH12" s="793">
        <f t="shared" si="3"/>
        <v>1</v>
      </c>
      <c r="BI12" s="807">
        <f t="shared" si="4"/>
        <v>0.37890000000000001</v>
      </c>
      <c r="BJ12" s="814">
        <v>13</v>
      </c>
      <c r="BK12" s="793">
        <v>3</v>
      </c>
      <c r="BL12" s="807">
        <f t="shared" si="5"/>
        <v>46.55</v>
      </c>
      <c r="BQ12" s="797"/>
      <c r="BR12" s="791"/>
      <c r="BS12" s="791"/>
      <c r="BT12" s="791"/>
      <c r="BU12" s="807"/>
      <c r="CA12" s="809"/>
      <c r="CB12" s="803"/>
      <c r="CC12" s="804"/>
      <c r="CD12" s="791"/>
      <c r="CE12" s="791"/>
    </row>
    <row r="13" spans="1:87" ht="15" customHeight="1" thickBot="1" x14ac:dyDescent="0.3">
      <c r="B13" s="1198"/>
      <c r="C13" s="1199"/>
      <c r="D13" s="1199"/>
      <c r="E13" s="1200"/>
      <c r="F13" s="492"/>
      <c r="G13" s="391">
        <f>AVERAGE(BD_DIAS!O71:O78)</f>
        <v>326.46265237499995</v>
      </c>
      <c r="H13" s="392">
        <f>_xlfn.STDEV.S(BD_DIAS!O71:O78)</f>
        <v>0.2413171813153393</v>
      </c>
      <c r="I13" s="392">
        <f>AVERAGE(BD_DIAS!Q71:Q78)</f>
        <v>326.33750000000003</v>
      </c>
      <c r="J13" s="393">
        <f>_xlfn.STDEV.S(BD_DIAS!Q71:Q78)</f>
        <v>0.49551560448256216</v>
      </c>
      <c r="K13" s="131">
        <f t="shared" si="12"/>
        <v>-0.12515237499991372</v>
      </c>
      <c r="M13" s="588">
        <f ca="1">_xlfn.SHEET()</f>
        <v>7</v>
      </c>
      <c r="N13" s="517"/>
      <c r="O13" s="518" t="s">
        <v>272</v>
      </c>
      <c r="P13" s="499" t="s">
        <v>91</v>
      </c>
      <c r="Q13" s="234">
        <f>P14</f>
        <v>10</v>
      </c>
      <c r="R13" s="234">
        <f>Q13+1</f>
        <v>11</v>
      </c>
      <c r="S13" s="234">
        <f>R13+1</f>
        <v>12</v>
      </c>
      <c r="T13" s="234">
        <f>S13+1</f>
        <v>13</v>
      </c>
      <c r="U13" s="500"/>
      <c r="Z13" s="508"/>
      <c r="AD13" s="608">
        <f t="shared" si="13"/>
        <v>44963.447222222225</v>
      </c>
      <c r="AE13" s="607">
        <f t="shared" si="14"/>
        <v>22.795999999999999</v>
      </c>
      <c r="AF13" s="196">
        <f t="shared" si="15"/>
        <v>10</v>
      </c>
      <c r="AG13" s="168">
        <f t="shared" si="8"/>
        <v>22.795999999999999</v>
      </c>
      <c r="AH13" s="168" t="str">
        <f t="shared" si="9"/>
        <v>-</v>
      </c>
      <c r="AI13" s="168" t="str">
        <f t="shared" si="10"/>
        <v>-</v>
      </c>
      <c r="AJ13" s="168" t="str">
        <f t="shared" si="11"/>
        <v>-</v>
      </c>
      <c r="AK13" s="198"/>
      <c r="AL13" s="837"/>
      <c r="AM13" s="790">
        <v>44963.449305555558</v>
      </c>
      <c r="AN13" s="789">
        <v>1</v>
      </c>
      <c r="AO13" s="789">
        <v>0</v>
      </c>
      <c r="AP13" s="789">
        <v>2</v>
      </c>
      <c r="AQ13" s="789">
        <v>-8.9955999999999994E-2</v>
      </c>
      <c r="AR13" s="789">
        <v>180727</v>
      </c>
      <c r="AS13" s="789">
        <v>138762</v>
      </c>
      <c r="AT13" s="789">
        <v>22.789000000000001</v>
      </c>
      <c r="AV13" s="788">
        <v>44963.449305555558</v>
      </c>
      <c r="AW13" s="787">
        <v>1</v>
      </c>
      <c r="AX13" s="786">
        <v>0</v>
      </c>
      <c r="AY13" s="786">
        <v>2</v>
      </c>
      <c r="AZ13" s="863">
        <v>-0.27289999999999998</v>
      </c>
      <c r="BB13" s="793">
        <f t="shared" si="0"/>
        <v>2</v>
      </c>
      <c r="BC13" s="791">
        <f t="shared" si="1"/>
        <v>-8.9955999999999994E-2</v>
      </c>
      <c r="BD13" s="814">
        <v>14</v>
      </c>
      <c r="BE13" s="793">
        <v>4</v>
      </c>
      <c r="BF13" s="819">
        <f t="shared" si="2"/>
        <v>47.123050999999997</v>
      </c>
      <c r="BH13" s="793">
        <f t="shared" si="3"/>
        <v>2</v>
      </c>
      <c r="BI13" s="807">
        <f t="shared" si="4"/>
        <v>-0.27289999999999998</v>
      </c>
      <c r="BJ13" s="814">
        <v>14</v>
      </c>
      <c r="BK13" s="793">
        <v>4</v>
      </c>
      <c r="BL13" s="807">
        <f t="shared" si="5"/>
        <v>46.25</v>
      </c>
      <c r="BQ13" s="797"/>
      <c r="BR13" s="791"/>
      <c r="BS13" s="791"/>
      <c r="BT13" s="791"/>
      <c r="BU13" s="807"/>
      <c r="CA13" s="809"/>
      <c r="CB13" s="803"/>
      <c r="CC13" s="804"/>
      <c r="CD13" s="791"/>
      <c r="CE13" s="791"/>
    </row>
    <row r="14" spans="1:87" ht="15" customHeight="1" x14ac:dyDescent="0.25">
      <c r="B14" s="1198"/>
      <c r="C14" s="1199"/>
      <c r="D14" s="1199"/>
      <c r="E14" s="1200"/>
      <c r="F14" s="492"/>
      <c r="G14" s="391">
        <f>AVERAGE(BD_DIAS!O79:O86)</f>
        <v>367.300345875</v>
      </c>
      <c r="H14" s="392">
        <f>_xlfn.STDEV.S(BD_DIAS!O79:O86)</f>
        <v>0.39090495720513191</v>
      </c>
      <c r="I14" s="392">
        <f>AVERAGE(BD_DIAS!Q79:Q86)</f>
        <v>367</v>
      </c>
      <c r="J14" s="393">
        <f>_xlfn.STDEV.S(BD_DIAS!Q79:Q86)</f>
        <v>0.44077853201546147</v>
      </c>
      <c r="K14" s="131">
        <f t="shared" si="12"/>
        <v>-0.30034587500000498</v>
      </c>
      <c r="M14" s="585" t="s">
        <v>303</v>
      </c>
      <c r="N14" s="517"/>
      <c r="O14" s="504" t="s">
        <v>161</v>
      </c>
      <c r="P14" s="165">
        <f>MIN(U25:U300)</f>
        <v>10</v>
      </c>
      <c r="Q14" s="166">
        <f>IF(ISNUMBER(V26), MIN(V27:V300)+V11, "-")</f>
        <v>21.599999999999998</v>
      </c>
      <c r="R14" s="166">
        <f>IF(ISNUMBER(W26), MIN(W27:W300)+V11, "-")</f>
        <v>21.55</v>
      </c>
      <c r="S14" s="166">
        <f>IF(ISNUMBER(X26), MIN(X27:X300)+V11, "-")</f>
        <v>21.5</v>
      </c>
      <c r="T14" s="166" t="str">
        <f>IF(ISNUMBER(Y26), MIN(Y27:Y300)+V11, "-")</f>
        <v>-</v>
      </c>
      <c r="U14" s="235" t="s">
        <v>93</v>
      </c>
      <c r="AD14" s="608">
        <f t="shared" si="13"/>
        <v>44963.447916666664</v>
      </c>
      <c r="AE14" s="607">
        <f t="shared" si="14"/>
        <v>22.794</v>
      </c>
      <c r="AF14" s="196">
        <f t="shared" si="15"/>
        <v>10</v>
      </c>
      <c r="AG14" s="168">
        <f t="shared" si="8"/>
        <v>22.794</v>
      </c>
      <c r="AH14" s="168" t="str">
        <f t="shared" si="9"/>
        <v>-</v>
      </c>
      <c r="AI14" s="168" t="str">
        <f t="shared" si="10"/>
        <v>-</v>
      </c>
      <c r="AJ14" s="168" t="str">
        <f t="shared" si="11"/>
        <v>-</v>
      </c>
      <c r="AK14" s="198"/>
      <c r="AL14" s="837"/>
      <c r="AM14" s="790">
        <v>44963.449305555558</v>
      </c>
      <c r="AN14" s="789">
        <v>1</v>
      </c>
      <c r="AO14" s="789">
        <v>0</v>
      </c>
      <c r="AP14" s="789">
        <v>3</v>
      </c>
      <c r="AQ14" s="789">
        <v>1.1900000000000001E-2</v>
      </c>
      <c r="AR14" s="789">
        <v>180723</v>
      </c>
      <c r="AS14" s="789">
        <v>138759</v>
      </c>
      <c r="AT14" s="789">
        <v>22.786999999999999</v>
      </c>
      <c r="AV14" s="788">
        <v>44963.449305555558</v>
      </c>
      <c r="AW14" s="787">
        <v>1</v>
      </c>
      <c r="AX14" s="786">
        <v>0</v>
      </c>
      <c r="AY14" s="786">
        <v>3</v>
      </c>
      <c r="AZ14" s="863">
        <v>-0.33339999999999997</v>
      </c>
      <c r="BB14" s="793">
        <f t="shared" si="0"/>
        <v>3</v>
      </c>
      <c r="BC14" s="791">
        <f t="shared" si="1"/>
        <v>1.1900000000000001E-2</v>
      </c>
      <c r="BD14" s="814">
        <v>15</v>
      </c>
      <c r="BE14" s="793">
        <v>5</v>
      </c>
      <c r="BF14" s="819">
        <f t="shared" si="2"/>
        <v>46.993850999999999</v>
      </c>
      <c r="BH14" s="793">
        <f t="shared" si="3"/>
        <v>3</v>
      </c>
      <c r="BI14" s="807">
        <f t="shared" si="4"/>
        <v>-0.33339999999999997</v>
      </c>
      <c r="BJ14" s="814">
        <v>15</v>
      </c>
      <c r="BK14" s="793">
        <v>5</v>
      </c>
      <c r="BL14" s="807">
        <f t="shared" si="5"/>
        <v>47</v>
      </c>
      <c r="BQ14" s="797"/>
      <c r="BR14" s="791"/>
      <c r="BS14" s="791"/>
      <c r="BT14" s="791"/>
      <c r="BU14" s="807"/>
      <c r="CA14" s="809"/>
      <c r="CB14" s="803"/>
      <c r="CC14" s="804"/>
      <c r="CD14" s="791"/>
      <c r="CE14" s="791"/>
    </row>
    <row r="15" spans="1:87" ht="15" customHeight="1" x14ac:dyDescent="0.25">
      <c r="B15" s="1198"/>
      <c r="C15" s="1199"/>
      <c r="D15" s="1199"/>
      <c r="E15" s="1200"/>
      <c r="F15" s="492"/>
      <c r="G15" s="391">
        <f>AVERAGE(BD_DIAS!O87:O94)</f>
        <v>407.67142912499997</v>
      </c>
      <c r="H15" s="392">
        <f>_xlfn.STDEV.S(BD_DIAS!O87:O94)</f>
        <v>0.48606683427558045</v>
      </c>
      <c r="I15" s="392">
        <f>AVERAGE(BD_DIAS!Q87:Q94)</f>
        <v>407.2</v>
      </c>
      <c r="J15" s="393">
        <f>_xlfn.STDEV.S(BD_DIAS!Q87:Q94)</f>
        <v>0.53184315625675738</v>
      </c>
      <c r="K15" s="131">
        <f t="shared" si="12"/>
        <v>-0.47142912499998602</v>
      </c>
      <c r="M15" s="836" t="s">
        <v>487</v>
      </c>
      <c r="N15" s="517"/>
      <c r="O15" s="504" t="s">
        <v>162</v>
      </c>
      <c r="P15" s="165">
        <f>MAX(U25:U300)</f>
        <v>12</v>
      </c>
      <c r="Q15" s="167">
        <f>IF(ISNUMBER(V26), MAX(V27:V300)+V11, "-")</f>
        <v>21.65</v>
      </c>
      <c r="R15" s="167">
        <f>IF(ISNUMBER(W26), MAX(W27:W300)+V11, "-")</f>
        <v>21.65</v>
      </c>
      <c r="S15" s="167">
        <f>IF(ISNUMBER(X26), MAX(X27:X300)+V11, "-")</f>
        <v>21.65</v>
      </c>
      <c r="T15" s="167" t="str">
        <f>IF(ISNUMBER(Y26), MAX(Y27:Y300)+V11, "-")</f>
        <v>-</v>
      </c>
      <c r="U15" s="236" t="s">
        <v>92</v>
      </c>
      <c r="AD15" s="608">
        <f t="shared" si="13"/>
        <v>44963.448611111111</v>
      </c>
      <c r="AE15" s="607">
        <f t="shared" si="14"/>
        <v>22.792000000000002</v>
      </c>
      <c r="AF15" s="196">
        <f t="shared" si="15"/>
        <v>10</v>
      </c>
      <c r="AG15" s="168">
        <f t="shared" si="8"/>
        <v>22.792000000000002</v>
      </c>
      <c r="AH15" s="168" t="str">
        <f t="shared" si="9"/>
        <v>-</v>
      </c>
      <c r="AI15" s="168" t="str">
        <f t="shared" si="10"/>
        <v>-</v>
      </c>
      <c r="AJ15" s="168" t="str">
        <f t="shared" si="11"/>
        <v>-</v>
      </c>
      <c r="AK15" s="198"/>
      <c r="AL15" s="837"/>
      <c r="AM15" s="790">
        <v>44963.45</v>
      </c>
      <c r="AN15" s="789">
        <v>1</v>
      </c>
      <c r="AO15" s="789">
        <v>0</v>
      </c>
      <c r="AP15" s="789">
        <v>4</v>
      </c>
      <c r="AQ15" s="789">
        <v>-0.12898499999999999</v>
      </c>
      <c r="AR15" s="789">
        <v>180722</v>
      </c>
      <c r="AS15" s="789">
        <v>138759</v>
      </c>
      <c r="AT15" s="789">
        <v>22.785</v>
      </c>
      <c r="AV15" s="788">
        <v>44963.45</v>
      </c>
      <c r="AW15" s="787">
        <v>1</v>
      </c>
      <c r="AX15" s="786">
        <v>0</v>
      </c>
      <c r="AY15" s="786">
        <v>4</v>
      </c>
      <c r="AZ15" s="863">
        <v>-0.54500000000000004</v>
      </c>
      <c r="BB15" s="793">
        <f t="shared" si="0"/>
        <v>4</v>
      </c>
      <c r="BC15" s="791">
        <f t="shared" si="1"/>
        <v>-0.12898499999999999</v>
      </c>
      <c r="BD15" s="814">
        <v>16</v>
      </c>
      <c r="BE15" s="793">
        <v>6</v>
      </c>
      <c r="BF15" s="819">
        <f t="shared" si="2"/>
        <v>46.944169000000002</v>
      </c>
      <c r="BH15" s="793">
        <f t="shared" si="3"/>
        <v>4</v>
      </c>
      <c r="BI15" s="807">
        <f t="shared" si="4"/>
        <v>-0.54500000000000004</v>
      </c>
      <c r="BJ15" s="814">
        <v>16</v>
      </c>
      <c r="BK15" s="793">
        <v>6</v>
      </c>
      <c r="BL15" s="807">
        <f t="shared" si="5"/>
        <v>46.9</v>
      </c>
      <c r="BQ15" s="797"/>
      <c r="BR15" s="791"/>
      <c r="BS15" s="791"/>
      <c r="BT15" s="791"/>
      <c r="BU15" s="807"/>
      <c r="CA15" s="809"/>
      <c r="CB15" s="803"/>
      <c r="CC15" s="804"/>
      <c r="CD15" s="791"/>
      <c r="CE15" s="791"/>
    </row>
    <row r="16" spans="1:87" ht="15" customHeight="1" thickBot="1" x14ac:dyDescent="0.3">
      <c r="B16" s="1198"/>
      <c r="C16" s="1199"/>
      <c r="D16" s="1199"/>
      <c r="E16" s="1200"/>
      <c r="F16" s="492"/>
      <c r="G16" s="391">
        <f>AVERAGE(BD_DIAS!O95:O102)</f>
        <v>456.41921725000003</v>
      </c>
      <c r="H16" s="392">
        <f>_xlfn.STDEV.S(BD_DIAS!O95:O102)</f>
        <v>0.26634180125800738</v>
      </c>
      <c r="I16" s="392">
        <f>AVERAGE(BD_DIAS!Q95:Q102)</f>
        <v>456.22499999999997</v>
      </c>
      <c r="J16" s="393">
        <f>_xlfn.STDEV.S(BD_DIAS!Q95:Q102)</f>
        <v>0.218762754730184</v>
      </c>
      <c r="K16" s="131">
        <f t="shared" si="12"/>
        <v>-0.19421725000006518</v>
      </c>
      <c r="M16" s="764">
        <f>VALUE(MID(M15,4,8))</f>
        <v>23020600</v>
      </c>
      <c r="N16" s="517"/>
      <c r="O16" s="509"/>
      <c r="P16" s="510"/>
      <c r="Q16" s="237">
        <f>IFERROR(Q15-Q14, "-")</f>
        <v>5.0000000000000711E-2</v>
      </c>
      <c r="R16" s="237">
        <f>IFERROR(R15-R14, "-")</f>
        <v>9.9999999999997868E-2</v>
      </c>
      <c r="S16" s="237">
        <f>IFERROR(S15-S14, "-")</f>
        <v>0.14999999999999858</v>
      </c>
      <c r="T16" s="237" t="str">
        <f>IFERROR(T15-T14, "-")</f>
        <v>-</v>
      </c>
      <c r="U16" s="238" t="s">
        <v>164</v>
      </c>
      <c r="AD16" s="608">
        <f t="shared" si="13"/>
        <v>44963.449305555558</v>
      </c>
      <c r="AE16" s="607">
        <f t="shared" si="14"/>
        <v>22.789000000000001</v>
      </c>
      <c r="AF16" s="196">
        <f t="shared" si="15"/>
        <v>10</v>
      </c>
      <c r="AG16" s="168">
        <f t="shared" si="8"/>
        <v>22.789000000000001</v>
      </c>
      <c r="AH16" s="168" t="str">
        <f t="shared" si="9"/>
        <v>-</v>
      </c>
      <c r="AI16" s="168" t="str">
        <f t="shared" si="10"/>
        <v>-</v>
      </c>
      <c r="AJ16" s="168" t="str">
        <f t="shared" si="11"/>
        <v>-</v>
      </c>
      <c r="AK16" s="198"/>
      <c r="AL16" s="837"/>
      <c r="AM16" s="790">
        <v>44963.45</v>
      </c>
      <c r="AN16" s="789">
        <v>1</v>
      </c>
      <c r="AO16" s="789">
        <v>0</v>
      </c>
      <c r="AP16" s="789">
        <v>5</v>
      </c>
      <c r="AQ16" s="789">
        <v>-0.17987500000000001</v>
      </c>
      <c r="AR16" s="789">
        <v>180726</v>
      </c>
      <c r="AS16" s="789">
        <v>138761</v>
      </c>
      <c r="AT16" s="789">
        <v>22.782</v>
      </c>
      <c r="AV16" s="788">
        <v>44963.45</v>
      </c>
      <c r="AW16" s="787">
        <v>1</v>
      </c>
      <c r="AX16" s="786">
        <v>0</v>
      </c>
      <c r="AY16" s="786">
        <v>5</v>
      </c>
      <c r="AZ16" s="863">
        <v>0.34300000000000003</v>
      </c>
      <c r="BB16" s="793">
        <f t="shared" si="0"/>
        <v>5</v>
      </c>
      <c r="BC16" s="791">
        <f t="shared" si="1"/>
        <v>-0.17987500000000001</v>
      </c>
      <c r="BD16" s="814">
        <v>17</v>
      </c>
      <c r="BE16" s="793">
        <v>7</v>
      </c>
      <c r="BF16" s="819">
        <f t="shared" si="2"/>
        <v>47.036881000000001</v>
      </c>
      <c r="BH16" s="793">
        <f t="shared" si="3"/>
        <v>5</v>
      </c>
      <c r="BI16" s="807">
        <f t="shared" si="4"/>
        <v>0.34300000000000003</v>
      </c>
      <c r="BJ16" s="814">
        <v>17</v>
      </c>
      <c r="BK16" s="793">
        <v>7</v>
      </c>
      <c r="BL16" s="807">
        <f t="shared" si="5"/>
        <v>46.93</v>
      </c>
      <c r="BQ16" s="797"/>
      <c r="BR16" s="791"/>
      <c r="BS16" s="791"/>
      <c r="BT16" s="791"/>
      <c r="BU16" s="807"/>
      <c r="CA16" s="809"/>
      <c r="CB16" s="803"/>
      <c r="CC16" s="804"/>
      <c r="CD16" s="791"/>
      <c r="CE16" s="791"/>
    </row>
    <row r="17" spans="2:83" ht="15.75" customHeight="1" thickBot="1" x14ac:dyDescent="0.3">
      <c r="B17" s="1198"/>
      <c r="C17" s="1199"/>
      <c r="D17" s="1199"/>
      <c r="E17" s="1200"/>
      <c r="F17" s="492"/>
      <c r="G17" s="394">
        <f>AVERAGE(BD_DIAS!O103:O110)</f>
        <v>-1.1281500000000003E-2</v>
      </c>
      <c r="H17" s="395">
        <f>_xlfn.STDEV.S(BD_DIAS!O103:O110)</f>
        <v>0.12822606019058683</v>
      </c>
      <c r="I17" s="395">
        <f>AVERAGE(BD_DIAS!Q103:Q110)</f>
        <v>0.12213625</v>
      </c>
      <c r="J17" s="396">
        <f>_xlfn.STDEV.S(BD_DIAS!Q103:Q110)</f>
        <v>0.39739291452226466</v>
      </c>
      <c r="K17" s="132">
        <f t="shared" si="12"/>
        <v>0.13341775</v>
      </c>
      <c r="M17" s="597">
        <f>VALUE(MID(G3,4,8))</f>
        <v>23020600</v>
      </c>
      <c r="N17" s="517"/>
      <c r="O17" s="21"/>
      <c r="P17" s="21"/>
      <c r="Q17" s="520" t="s">
        <v>330</v>
      </c>
      <c r="R17" s="487">
        <v>6.8287037037037025E-4</v>
      </c>
      <c r="S17" s="169"/>
      <c r="AD17" s="608">
        <f t="shared" si="13"/>
        <v>44963.449305555558</v>
      </c>
      <c r="AE17" s="607">
        <f t="shared" si="14"/>
        <v>22.786999999999999</v>
      </c>
      <c r="AF17" s="196">
        <f t="shared" si="15"/>
        <v>10</v>
      </c>
      <c r="AG17" s="168">
        <f t="shared" si="8"/>
        <v>22.786999999999999</v>
      </c>
      <c r="AH17" s="168" t="str">
        <f t="shared" si="9"/>
        <v>-</v>
      </c>
      <c r="AI17" s="168" t="str">
        <f t="shared" si="10"/>
        <v>-</v>
      </c>
      <c r="AJ17" s="168" t="str">
        <f t="shared" si="11"/>
        <v>-</v>
      </c>
      <c r="AK17" s="198"/>
      <c r="AL17" s="837"/>
      <c r="AM17" s="790">
        <v>44963.450694444444</v>
      </c>
      <c r="AN17" s="789">
        <v>1</v>
      </c>
      <c r="AO17" s="789">
        <v>0</v>
      </c>
      <c r="AP17" s="789">
        <v>6</v>
      </c>
      <c r="AQ17" s="789">
        <v>-8.9958999999999997E-2</v>
      </c>
      <c r="AR17" s="789">
        <v>180724</v>
      </c>
      <c r="AS17" s="789">
        <v>138760</v>
      </c>
      <c r="AT17" s="789">
        <v>22.78</v>
      </c>
      <c r="AV17" s="788">
        <v>44963.450694444444</v>
      </c>
      <c r="AW17" s="787">
        <v>1</v>
      </c>
      <c r="AX17" s="786">
        <v>0</v>
      </c>
      <c r="AY17" s="786">
        <v>6</v>
      </c>
      <c r="AZ17" s="863">
        <v>0.3049</v>
      </c>
      <c r="BB17" s="793">
        <f t="shared" si="0"/>
        <v>6</v>
      </c>
      <c r="BC17" s="791">
        <f t="shared" si="1"/>
        <v>-8.9958999999999997E-2</v>
      </c>
      <c r="BD17" s="814">
        <v>18</v>
      </c>
      <c r="BE17" s="793">
        <v>8</v>
      </c>
      <c r="BF17" s="819">
        <f t="shared" si="2"/>
        <v>47.047229999999999</v>
      </c>
      <c r="BH17" s="793">
        <f t="shared" si="3"/>
        <v>6</v>
      </c>
      <c r="BI17" s="807">
        <f t="shared" si="4"/>
        <v>0.3049</v>
      </c>
      <c r="BJ17" s="814">
        <v>18</v>
      </c>
      <c r="BK17" s="793">
        <v>8</v>
      </c>
      <c r="BL17" s="807">
        <f t="shared" si="5"/>
        <v>46.59</v>
      </c>
      <c r="BQ17" s="797"/>
      <c r="BR17" s="791"/>
      <c r="BS17" s="791"/>
      <c r="BT17" s="791"/>
      <c r="BU17" s="807"/>
      <c r="CA17" s="809"/>
      <c r="CB17" s="803"/>
      <c r="CC17" s="804"/>
      <c r="CD17" s="791"/>
      <c r="CE17" s="791"/>
    </row>
    <row r="18" spans="2:83" ht="15.75" customHeight="1" thickBot="1" x14ac:dyDescent="0.3">
      <c r="B18" s="1198"/>
      <c r="C18" s="1199"/>
      <c r="D18" s="1199"/>
      <c r="E18" s="1200"/>
      <c r="N18" s="517"/>
      <c r="O18" s="21"/>
      <c r="P18" s="519"/>
      <c r="Q18" s="520" t="s">
        <v>297</v>
      </c>
      <c r="R18" s="487">
        <f>P21-R19</f>
        <v>0.44373842592673435</v>
      </c>
      <c r="S18" s="169"/>
      <c r="AD18" s="608">
        <f t="shared" si="13"/>
        <v>44963.45</v>
      </c>
      <c r="AE18" s="607">
        <f t="shared" si="14"/>
        <v>22.785</v>
      </c>
      <c r="AF18" s="196">
        <f t="shared" si="15"/>
        <v>10</v>
      </c>
      <c r="AG18" s="168">
        <f t="shared" si="8"/>
        <v>22.785</v>
      </c>
      <c r="AH18" s="168" t="str">
        <f t="shared" si="9"/>
        <v>-</v>
      </c>
      <c r="AI18" s="168" t="str">
        <f t="shared" si="10"/>
        <v>-</v>
      </c>
      <c r="AJ18" s="168" t="str">
        <f t="shared" si="11"/>
        <v>-</v>
      </c>
      <c r="AK18" s="198"/>
      <c r="AL18" s="837"/>
      <c r="AM18" s="790">
        <v>44963.450694444444</v>
      </c>
      <c r="AN18" s="789">
        <v>1</v>
      </c>
      <c r="AO18" s="789">
        <v>0</v>
      </c>
      <c r="AP18" s="789">
        <v>7</v>
      </c>
      <c r="AQ18" s="789">
        <v>-0.12896199999999999</v>
      </c>
      <c r="AR18" s="789">
        <v>180725</v>
      </c>
      <c r="AS18" s="789">
        <v>138760</v>
      </c>
      <c r="AT18" s="789">
        <v>22.783000000000001</v>
      </c>
      <c r="AV18" s="788">
        <v>44963.450694444444</v>
      </c>
      <c r="AW18" s="787">
        <v>1</v>
      </c>
      <c r="AX18" s="786">
        <v>0</v>
      </c>
      <c r="AY18" s="786">
        <v>7</v>
      </c>
      <c r="AZ18" s="863">
        <v>-0.33339999999999997</v>
      </c>
      <c r="BB18" s="793">
        <f t="shared" si="0"/>
        <v>7</v>
      </c>
      <c r="BC18" s="791">
        <f t="shared" si="1"/>
        <v>-0.12896199999999999</v>
      </c>
      <c r="BD18" s="814">
        <v>21</v>
      </c>
      <c r="BE18" s="793">
        <v>1</v>
      </c>
      <c r="BF18" s="819">
        <f t="shared" si="2"/>
        <v>93.760992999999999</v>
      </c>
      <c r="BH18" s="793">
        <f t="shared" si="3"/>
        <v>7</v>
      </c>
      <c r="BI18" s="807">
        <f t="shared" si="4"/>
        <v>-0.33339999999999997</v>
      </c>
      <c r="BJ18" s="814">
        <v>21</v>
      </c>
      <c r="BK18" s="793">
        <v>1</v>
      </c>
      <c r="BL18" s="807">
        <f t="shared" si="5"/>
        <v>93.19</v>
      </c>
      <c r="BQ18" s="797"/>
      <c r="BR18" s="791"/>
      <c r="BS18" s="791"/>
      <c r="BT18" s="791"/>
      <c r="BU18" s="807"/>
      <c r="CA18" s="809"/>
      <c r="CB18" s="803"/>
      <c r="CC18" s="804"/>
      <c r="CD18" s="791"/>
      <c r="CE18" s="791"/>
    </row>
    <row r="19" spans="2:83" ht="15.75" customHeight="1" thickBot="1" x14ac:dyDescent="0.3">
      <c r="B19" s="1198"/>
      <c r="C19" s="1199"/>
      <c r="D19" s="1199"/>
      <c r="E19" s="1200"/>
      <c r="G19" s="296" t="s">
        <v>0</v>
      </c>
      <c r="I19" s="1183" t="s">
        <v>9</v>
      </c>
      <c r="J19" s="1184"/>
      <c r="K19" s="1185"/>
      <c r="N19" s="517"/>
      <c r="O19" s="21"/>
      <c r="P19" s="21"/>
      <c r="Q19" s="520" t="s">
        <v>331</v>
      </c>
      <c r="R19" s="487">
        <v>7.0601851851851847E-4</v>
      </c>
      <c r="S19" s="169"/>
      <c r="AD19" s="608">
        <f t="shared" si="13"/>
        <v>44963.45</v>
      </c>
      <c r="AE19" s="607">
        <f t="shared" si="14"/>
        <v>22.782</v>
      </c>
      <c r="AF19" s="196">
        <f t="shared" si="15"/>
        <v>10</v>
      </c>
      <c r="AG19" s="168">
        <f t="shared" si="8"/>
        <v>22.782</v>
      </c>
      <c r="AH19" s="168" t="str">
        <f t="shared" si="9"/>
        <v>-</v>
      </c>
      <c r="AI19" s="168" t="str">
        <f t="shared" si="10"/>
        <v>-</v>
      </c>
      <c r="AJ19" s="168" t="str">
        <f t="shared" si="11"/>
        <v>-</v>
      </c>
      <c r="AK19" s="198"/>
      <c r="AL19" s="837"/>
      <c r="AM19" s="790">
        <v>44963.451388888891</v>
      </c>
      <c r="AN19" s="789">
        <v>1</v>
      </c>
      <c r="AO19" s="789">
        <v>0</v>
      </c>
      <c r="AP19" s="789">
        <v>8</v>
      </c>
      <c r="AQ19" s="789">
        <v>-7.4742000000000003E-2</v>
      </c>
      <c r="AR19" s="789">
        <v>180714</v>
      </c>
      <c r="AS19" s="789">
        <v>138752</v>
      </c>
      <c r="AT19" s="789">
        <v>22.786000000000001</v>
      </c>
      <c r="AV19" s="788">
        <v>44963.451388888891</v>
      </c>
      <c r="AW19" s="787">
        <v>1</v>
      </c>
      <c r="AX19" s="786">
        <v>0</v>
      </c>
      <c r="AY19" s="786">
        <v>8</v>
      </c>
      <c r="AZ19" s="863">
        <v>4.1090000000000002E-2</v>
      </c>
      <c r="BB19" s="793">
        <f t="shared" si="0"/>
        <v>8</v>
      </c>
      <c r="BC19" s="791">
        <f t="shared" si="1"/>
        <v>-7.4742000000000003E-2</v>
      </c>
      <c r="BD19" s="814">
        <v>22</v>
      </c>
      <c r="BE19" s="793">
        <v>2</v>
      </c>
      <c r="BF19" s="819">
        <f t="shared" si="2"/>
        <v>93.606392</v>
      </c>
      <c r="BH19" s="793">
        <f t="shared" si="3"/>
        <v>8</v>
      </c>
      <c r="BI19" s="807">
        <f t="shared" si="4"/>
        <v>4.1090000000000002E-2</v>
      </c>
      <c r="BJ19" s="814">
        <v>22</v>
      </c>
      <c r="BK19" s="793">
        <v>2</v>
      </c>
      <c r="BL19" s="807">
        <f t="shared" si="5"/>
        <v>93.54</v>
      </c>
      <c r="BQ19" s="797"/>
      <c r="BR19" s="791"/>
      <c r="BS19" s="791"/>
      <c r="BT19" s="791"/>
      <c r="BU19" s="807"/>
      <c r="CA19" s="809"/>
      <c r="CB19" s="803"/>
      <c r="CC19" s="804"/>
      <c r="CD19" s="791"/>
      <c r="CE19" s="791"/>
    </row>
    <row r="20" spans="2:83" ht="15.75" customHeight="1" thickBot="1" x14ac:dyDescent="0.3">
      <c r="B20" s="1198"/>
      <c r="C20" s="1199"/>
      <c r="D20" s="1199"/>
      <c r="E20" s="1200"/>
      <c r="F20" s="492"/>
      <c r="G20" s="135">
        <f>CORREL(I6:I17,G6:G17)</f>
        <v>0.99999921714888595</v>
      </c>
      <c r="I20" s="1211">
        <f>SLOPE(I6:I17,G6:G17)</f>
        <v>0.99953601345442988</v>
      </c>
      <c r="J20" s="1212"/>
      <c r="K20" s="1213"/>
      <c r="N20" s="517"/>
      <c r="O20" s="522" t="s">
        <v>285</v>
      </c>
      <c r="P20" s="231">
        <f>AD5</f>
        <v>44963.444444444445</v>
      </c>
      <c r="Q20" s="520" t="s">
        <v>299</v>
      </c>
      <c r="R20" s="487">
        <f>P22+R17</f>
        <v>0.53679398148277502</v>
      </c>
      <c r="S20" s="611" t="s">
        <v>329</v>
      </c>
      <c r="AD20" s="608">
        <f t="shared" si="13"/>
        <v>44963.450694444444</v>
      </c>
      <c r="AE20" s="607">
        <f t="shared" si="14"/>
        <v>22.78</v>
      </c>
      <c r="AF20" s="196">
        <f t="shared" si="15"/>
        <v>10</v>
      </c>
      <c r="AG20" s="168">
        <f t="shared" si="8"/>
        <v>22.78</v>
      </c>
      <c r="AH20" s="168" t="str">
        <f t="shared" si="9"/>
        <v>-</v>
      </c>
      <c r="AI20" s="168" t="str">
        <f t="shared" si="10"/>
        <v>-</v>
      </c>
      <c r="AJ20" s="168" t="str">
        <f t="shared" si="11"/>
        <v>-</v>
      </c>
      <c r="AK20" s="198"/>
      <c r="AL20" s="837"/>
      <c r="AM20" s="790">
        <v>44963.45208333333</v>
      </c>
      <c r="AN20" s="789">
        <v>1</v>
      </c>
      <c r="AO20" s="789">
        <v>1</v>
      </c>
      <c r="AP20" s="789" t="s">
        <v>469</v>
      </c>
      <c r="AQ20" s="789">
        <v>20.246791999999999</v>
      </c>
      <c r="AR20" s="789">
        <v>180626</v>
      </c>
      <c r="AS20" s="789">
        <v>138750</v>
      </c>
      <c r="AT20" s="789">
        <v>22.788</v>
      </c>
      <c r="AV20" s="788">
        <v>44963.45208333333</v>
      </c>
      <c r="AW20" s="787">
        <v>1</v>
      </c>
      <c r="AX20" s="786">
        <v>1</v>
      </c>
      <c r="AY20" s="786" t="s">
        <v>469</v>
      </c>
      <c r="AZ20" s="863">
        <v>20.3</v>
      </c>
      <c r="BB20" s="793" t="str">
        <f t="shared" si="0"/>
        <v>--</v>
      </c>
      <c r="BC20" s="791">
        <f t="shared" si="1"/>
        <v>20.246791999999999</v>
      </c>
      <c r="BD20" s="814">
        <v>23</v>
      </c>
      <c r="BE20" s="793">
        <v>3</v>
      </c>
      <c r="BF20" s="819">
        <f t="shared" si="2"/>
        <v>93.439369999999997</v>
      </c>
      <c r="BH20" s="793" t="str">
        <f t="shared" si="3"/>
        <v>--</v>
      </c>
      <c r="BI20" s="807">
        <f t="shared" si="4"/>
        <v>20.3</v>
      </c>
      <c r="BJ20" s="814">
        <v>23</v>
      </c>
      <c r="BK20" s="793">
        <v>3</v>
      </c>
      <c r="BL20" s="807">
        <f t="shared" si="5"/>
        <v>92.82</v>
      </c>
      <c r="BQ20" s="797"/>
      <c r="BR20" s="791"/>
      <c r="BS20" s="791"/>
      <c r="BT20" s="791"/>
      <c r="BU20" s="807"/>
      <c r="CA20" s="809"/>
      <c r="CB20" s="803"/>
      <c r="CC20" s="804"/>
      <c r="CD20" s="791"/>
      <c r="CE20" s="791"/>
    </row>
    <row r="21" spans="2:83" ht="15.75" customHeight="1" thickBot="1" x14ac:dyDescent="0.3">
      <c r="B21" s="1198"/>
      <c r="C21" s="1199"/>
      <c r="D21" s="1199"/>
      <c r="E21" s="1200"/>
      <c r="F21" s="492"/>
      <c r="N21" s="517"/>
      <c r="O21" s="525" t="s">
        <v>284</v>
      </c>
      <c r="P21" s="232">
        <f>MIN(AD5:AD300)-INT(P20)</f>
        <v>0.44444444444525288</v>
      </c>
      <c r="Q21" s="21"/>
      <c r="R21" s="612">
        <f>MIN(P27:P300)</f>
        <v>0.44432870370370375</v>
      </c>
      <c r="S21" s="526" t="s">
        <v>268</v>
      </c>
      <c r="AD21" s="608">
        <f t="shared" si="13"/>
        <v>44963.450694444444</v>
      </c>
      <c r="AE21" s="607">
        <f t="shared" si="14"/>
        <v>22.783000000000001</v>
      </c>
      <c r="AF21" s="196">
        <f t="shared" si="15"/>
        <v>10</v>
      </c>
      <c r="AG21" s="168">
        <f t="shared" si="8"/>
        <v>22.783000000000001</v>
      </c>
      <c r="AH21" s="168" t="str">
        <f t="shared" si="9"/>
        <v>-</v>
      </c>
      <c r="AI21" s="168" t="str">
        <f t="shared" si="10"/>
        <v>-</v>
      </c>
      <c r="AJ21" s="168" t="str">
        <f t="shared" si="11"/>
        <v>-</v>
      </c>
      <c r="AK21" s="198"/>
      <c r="AL21" s="837"/>
      <c r="AM21" s="790">
        <v>44963.45208333333</v>
      </c>
      <c r="AN21" s="789">
        <v>1</v>
      </c>
      <c r="AO21" s="789">
        <v>1</v>
      </c>
      <c r="AP21" s="789" t="s">
        <v>469</v>
      </c>
      <c r="AQ21" s="789">
        <v>26.199287000000002</v>
      </c>
      <c r="AR21" s="789">
        <v>180717</v>
      </c>
      <c r="AS21" s="789">
        <v>138664</v>
      </c>
      <c r="AT21" s="789">
        <v>22.786999999999999</v>
      </c>
      <c r="AV21" s="788">
        <v>44963.45208333333</v>
      </c>
      <c r="AW21" s="787">
        <v>1</v>
      </c>
      <c r="AX21" s="786">
        <v>1</v>
      </c>
      <c r="AY21" s="786" t="s">
        <v>469</v>
      </c>
      <c r="AZ21" s="863">
        <v>26.28</v>
      </c>
      <c r="BB21" s="793" t="str">
        <f t="shared" si="0"/>
        <v>--</v>
      </c>
      <c r="BC21" s="791">
        <f t="shared" si="1"/>
        <v>26.199287000000002</v>
      </c>
      <c r="BD21" s="814">
        <v>24</v>
      </c>
      <c r="BE21" s="793">
        <v>4</v>
      </c>
      <c r="BF21" s="819">
        <f t="shared" si="2"/>
        <v>93.425886000000006</v>
      </c>
      <c r="BH21" s="793" t="str">
        <f t="shared" si="3"/>
        <v>--</v>
      </c>
      <c r="BI21" s="807">
        <f t="shared" si="4"/>
        <v>26.28</v>
      </c>
      <c r="BJ21" s="814">
        <v>24</v>
      </c>
      <c r="BK21" s="793">
        <v>4</v>
      </c>
      <c r="BL21" s="807">
        <f t="shared" si="5"/>
        <v>92.89</v>
      </c>
      <c r="BQ21" s="797"/>
      <c r="BR21" s="791"/>
      <c r="BS21" s="791"/>
      <c r="BT21" s="791"/>
      <c r="BU21" s="807"/>
      <c r="CA21" s="809"/>
      <c r="CB21" s="803"/>
      <c r="CC21" s="804"/>
      <c r="CD21" s="791"/>
      <c r="CE21" s="791"/>
    </row>
    <row r="22" spans="2:83" ht="15.75" customHeight="1" thickBot="1" x14ac:dyDescent="0.3">
      <c r="B22" s="1198"/>
      <c r="C22" s="1199"/>
      <c r="D22" s="1199"/>
      <c r="E22" s="1200"/>
      <c r="F22" s="492"/>
      <c r="G22" s="296" t="s">
        <v>1</v>
      </c>
      <c r="I22" s="1183" t="s">
        <v>10</v>
      </c>
      <c r="J22" s="1184"/>
      <c r="K22" s="1185"/>
      <c r="N22" s="517"/>
      <c r="O22" s="530" t="s">
        <v>283</v>
      </c>
      <c r="P22" s="233">
        <f>MAX(AD5:AD300)-INT(P20)</f>
        <v>0.53611111111240461</v>
      </c>
      <c r="Q22" s="21"/>
      <c r="R22" s="398">
        <f>MAX(P27:P300)</f>
        <v>0.53738425925925926</v>
      </c>
      <c r="S22" s="531" t="s">
        <v>269</v>
      </c>
      <c r="AD22" s="608">
        <f t="shared" si="13"/>
        <v>44963.451388888891</v>
      </c>
      <c r="AE22" s="607">
        <f t="shared" si="14"/>
        <v>22.786000000000001</v>
      </c>
      <c r="AF22" s="196">
        <f t="shared" si="15"/>
        <v>10</v>
      </c>
      <c r="AG22" s="168">
        <f t="shared" si="8"/>
        <v>22.786000000000001</v>
      </c>
      <c r="AH22" s="168" t="str">
        <f t="shared" si="9"/>
        <v>-</v>
      </c>
      <c r="AI22" s="168" t="str">
        <f t="shared" si="10"/>
        <v>-</v>
      </c>
      <c r="AJ22" s="168" t="str">
        <f t="shared" si="11"/>
        <v>-</v>
      </c>
      <c r="AK22" s="198"/>
      <c r="AL22" s="837"/>
      <c r="AM22" s="790">
        <v>44963.452777777777</v>
      </c>
      <c r="AN22" s="789">
        <v>1</v>
      </c>
      <c r="AO22" s="789">
        <v>1</v>
      </c>
      <c r="AP22" s="789" t="s">
        <v>469</v>
      </c>
      <c r="AQ22" s="789">
        <v>34.467879000000003</v>
      </c>
      <c r="AR22" s="789">
        <v>180571</v>
      </c>
      <c r="AS22" s="789">
        <v>138757</v>
      </c>
      <c r="AT22" s="789">
        <v>22.786000000000001</v>
      </c>
      <c r="AV22" s="788">
        <v>44963.452777777777</v>
      </c>
      <c r="AW22" s="787">
        <v>1</v>
      </c>
      <c r="AX22" s="786">
        <v>1</v>
      </c>
      <c r="AY22" s="786" t="s">
        <v>469</v>
      </c>
      <c r="AZ22" s="863">
        <v>37.22</v>
      </c>
      <c r="BB22" s="793" t="str">
        <f t="shared" si="0"/>
        <v>--</v>
      </c>
      <c r="BC22" s="791">
        <f t="shared" si="1"/>
        <v>34.467879000000003</v>
      </c>
      <c r="BD22" s="814">
        <v>25</v>
      </c>
      <c r="BE22" s="793">
        <v>5</v>
      </c>
      <c r="BF22" s="819">
        <f t="shared" si="2"/>
        <v>93.665003999999996</v>
      </c>
      <c r="BH22" s="793" t="str">
        <f t="shared" si="3"/>
        <v>--</v>
      </c>
      <c r="BI22" s="807">
        <f t="shared" si="4"/>
        <v>37.22</v>
      </c>
      <c r="BJ22" s="814">
        <v>25</v>
      </c>
      <c r="BK22" s="793">
        <v>5</v>
      </c>
      <c r="BL22" s="807">
        <f t="shared" si="5"/>
        <v>93.24</v>
      </c>
      <c r="BQ22" s="797"/>
      <c r="BR22" s="791"/>
      <c r="BS22" s="791"/>
      <c r="BT22" s="791"/>
      <c r="BU22" s="807"/>
      <c r="CA22" s="809"/>
      <c r="CB22" s="803"/>
      <c r="CC22" s="804"/>
      <c r="CD22" s="791"/>
      <c r="CE22" s="791"/>
    </row>
    <row r="23" spans="2:83" ht="15.75" customHeight="1" thickBot="1" x14ac:dyDescent="0.3">
      <c r="B23" s="1201"/>
      <c r="C23" s="1202"/>
      <c r="D23" s="1202"/>
      <c r="E23" s="1203"/>
      <c r="F23" s="492"/>
      <c r="G23" s="135">
        <f>LINEST(I6:I17,G6:G17,0,FALSE)</f>
        <v>0.99896851920236052</v>
      </c>
      <c r="I23" s="1211">
        <f>INTERCEPT(I6:I17,G6:G17)</f>
        <v>-0.18134704226241638</v>
      </c>
      <c r="J23" s="1212"/>
      <c r="K23" s="1213"/>
      <c r="N23" s="517"/>
      <c r="O23" s="21"/>
      <c r="P23" s="533"/>
      <c r="Q23" s="21"/>
      <c r="R23" s="479">
        <f>IF(INT(P20)=O27, P20, O27)</f>
        <v>44963.444444444445</v>
      </c>
      <c r="S23" s="531" t="s">
        <v>301</v>
      </c>
      <c r="AD23" s="608">
        <f t="shared" si="13"/>
        <v>44963.45208333333</v>
      </c>
      <c r="AE23" s="607">
        <f t="shared" si="14"/>
        <v>22.788</v>
      </c>
      <c r="AF23" s="196">
        <f t="shared" si="15"/>
        <v>10</v>
      </c>
      <c r="AG23" s="168">
        <f t="shared" si="8"/>
        <v>22.788</v>
      </c>
      <c r="AH23" s="168" t="str">
        <f t="shared" si="9"/>
        <v>-</v>
      </c>
      <c r="AI23" s="168" t="str">
        <f t="shared" si="10"/>
        <v>-</v>
      </c>
      <c r="AJ23" s="168" t="str">
        <f t="shared" si="11"/>
        <v>-</v>
      </c>
      <c r="AK23" s="198"/>
      <c r="AL23" s="837"/>
      <c r="AM23" s="790">
        <v>44963.452777777777</v>
      </c>
      <c r="AN23" s="789">
        <v>1</v>
      </c>
      <c r="AO23" s="789">
        <v>1</v>
      </c>
      <c r="AP23" s="789" t="s">
        <v>469</v>
      </c>
      <c r="AQ23" s="789">
        <v>40.464790999999998</v>
      </c>
      <c r="AR23" s="789">
        <v>180723</v>
      </c>
      <c r="AS23" s="789">
        <v>138633</v>
      </c>
      <c r="AT23" s="789">
        <v>22.786000000000001</v>
      </c>
      <c r="AV23" s="788">
        <v>44963.452777777777</v>
      </c>
      <c r="AW23" s="787">
        <v>1</v>
      </c>
      <c r="AX23" s="786">
        <v>1</v>
      </c>
      <c r="AY23" s="786" t="s">
        <v>469</v>
      </c>
      <c r="AZ23" s="863">
        <v>41.08</v>
      </c>
      <c r="BB23" s="793" t="str">
        <f t="shared" si="0"/>
        <v>--</v>
      </c>
      <c r="BC23" s="791">
        <f t="shared" si="1"/>
        <v>40.464790999999998</v>
      </c>
      <c r="BD23" s="814">
        <v>26</v>
      </c>
      <c r="BE23" s="793">
        <v>6</v>
      </c>
      <c r="BF23" s="819">
        <f t="shared" si="2"/>
        <v>93.510210000000001</v>
      </c>
      <c r="BH23" s="793" t="str">
        <f t="shared" si="3"/>
        <v>--</v>
      </c>
      <c r="BI23" s="807">
        <f t="shared" si="4"/>
        <v>41.08</v>
      </c>
      <c r="BJ23" s="814">
        <v>26</v>
      </c>
      <c r="BK23" s="793">
        <v>6</v>
      </c>
      <c r="BL23" s="807">
        <f t="shared" si="5"/>
        <v>93.25</v>
      </c>
      <c r="BQ23" s="797"/>
      <c r="BR23" s="791"/>
      <c r="BS23" s="791"/>
      <c r="BT23" s="791"/>
      <c r="BU23" s="807"/>
      <c r="CA23" s="809"/>
      <c r="CB23" s="803"/>
      <c r="CC23" s="804"/>
      <c r="CD23" s="791"/>
      <c r="CE23" s="791"/>
    </row>
    <row r="24" spans="2:83" x14ac:dyDescent="0.25">
      <c r="B24" s="169"/>
      <c r="C24" s="169"/>
      <c r="D24" s="169"/>
      <c r="E24" s="169"/>
      <c r="N24" s="517"/>
      <c r="O24" s="21"/>
      <c r="P24" s="570"/>
      <c r="Q24" s="21"/>
      <c r="S24" s="169"/>
      <c r="AD24" s="608">
        <f t="shared" si="13"/>
        <v>44963.45208333333</v>
      </c>
      <c r="AE24" s="607">
        <f t="shared" si="14"/>
        <v>22.786999999999999</v>
      </c>
      <c r="AF24" s="196">
        <f t="shared" si="15"/>
        <v>10</v>
      </c>
      <c r="AG24" s="168">
        <f t="shared" si="8"/>
        <v>22.786999999999999</v>
      </c>
      <c r="AH24" s="168" t="str">
        <f t="shared" si="9"/>
        <v>-</v>
      </c>
      <c r="AI24" s="168" t="str">
        <f t="shared" si="10"/>
        <v>-</v>
      </c>
      <c r="AJ24" s="168" t="str">
        <f t="shared" si="11"/>
        <v>-</v>
      </c>
      <c r="AK24" s="198"/>
      <c r="AL24" s="837"/>
      <c r="AM24" s="790">
        <v>44963.453472222223</v>
      </c>
      <c r="AN24" s="789">
        <v>1</v>
      </c>
      <c r="AO24" s="789">
        <v>1</v>
      </c>
      <c r="AP24" s="789" t="s">
        <v>469</v>
      </c>
      <c r="AQ24" s="789">
        <v>42.946911999999998</v>
      </c>
      <c r="AR24" s="789">
        <v>180553</v>
      </c>
      <c r="AS24" s="789">
        <v>138758</v>
      </c>
      <c r="AT24" s="789">
        <v>22.789000000000001</v>
      </c>
      <c r="AV24" s="788">
        <v>44963.453472222223</v>
      </c>
      <c r="AW24" s="787">
        <v>1</v>
      </c>
      <c r="AX24" s="786">
        <v>1</v>
      </c>
      <c r="AY24" s="786" t="s">
        <v>469</v>
      </c>
      <c r="AZ24" s="863">
        <v>43.36</v>
      </c>
      <c r="BB24" s="793" t="str">
        <f t="shared" si="0"/>
        <v>--</v>
      </c>
      <c r="BC24" s="791">
        <f t="shared" si="1"/>
        <v>42.946911999999998</v>
      </c>
      <c r="BD24" s="814">
        <v>27</v>
      </c>
      <c r="BE24" s="793">
        <v>7</v>
      </c>
      <c r="BF24" s="819">
        <f t="shared" si="2"/>
        <v>93.283844000000002</v>
      </c>
      <c r="BH24" s="793" t="str">
        <f t="shared" si="3"/>
        <v>--</v>
      </c>
      <c r="BI24" s="807">
        <f t="shared" si="4"/>
        <v>43.36</v>
      </c>
      <c r="BJ24" s="814">
        <v>27</v>
      </c>
      <c r="BK24" s="793">
        <v>7</v>
      </c>
      <c r="BL24" s="807">
        <f t="shared" si="5"/>
        <v>93.51</v>
      </c>
      <c r="BQ24" s="797"/>
      <c r="BR24" s="791"/>
      <c r="BS24" s="791"/>
      <c r="BT24" s="791"/>
      <c r="BU24" s="807"/>
      <c r="CA24" s="809"/>
      <c r="CB24" s="803"/>
      <c r="CC24" s="804"/>
      <c r="CD24" s="791"/>
      <c r="CE24" s="791"/>
    </row>
    <row r="25" spans="2:83" ht="15.75" customHeight="1" x14ac:dyDescent="0.25">
      <c r="B25" s="169" t="s">
        <v>189</v>
      </c>
      <c r="C25" s="125"/>
      <c r="D25" s="125"/>
      <c r="E25" s="169"/>
      <c r="G25" s="571" t="s">
        <v>203</v>
      </c>
      <c r="H25" s="572"/>
      <c r="I25" s="572"/>
      <c r="J25" s="573"/>
      <c r="N25" s="517"/>
      <c r="O25" s="534" t="s">
        <v>22</v>
      </c>
      <c r="P25" s="535" t="s">
        <v>96</v>
      </c>
      <c r="Q25" s="534" t="s">
        <v>54</v>
      </c>
      <c r="R25" s="534" t="s">
        <v>21</v>
      </c>
      <c r="S25" s="534" t="s">
        <v>53</v>
      </c>
      <c r="T25" s="534" t="s">
        <v>15</v>
      </c>
      <c r="AD25" s="608">
        <f t="shared" si="13"/>
        <v>44963.452777777777</v>
      </c>
      <c r="AE25" s="607">
        <f t="shared" si="14"/>
        <v>22.786000000000001</v>
      </c>
      <c r="AF25" s="196">
        <f t="shared" si="15"/>
        <v>10</v>
      </c>
      <c r="AG25" s="168">
        <f t="shared" si="8"/>
        <v>22.786000000000001</v>
      </c>
      <c r="AH25" s="168" t="str">
        <f t="shared" si="9"/>
        <v>-</v>
      </c>
      <c r="AI25" s="168" t="str">
        <f t="shared" si="10"/>
        <v>-</v>
      </c>
      <c r="AJ25" s="168" t="str">
        <f t="shared" si="11"/>
        <v>-</v>
      </c>
      <c r="AK25" s="198"/>
      <c r="AL25" s="837"/>
      <c r="AM25" s="790">
        <v>44963.453472222223</v>
      </c>
      <c r="AN25" s="789">
        <v>1</v>
      </c>
      <c r="AO25" s="789">
        <v>1</v>
      </c>
      <c r="AP25" s="789" t="s">
        <v>469</v>
      </c>
      <c r="AQ25" s="789">
        <v>44.035474999999998</v>
      </c>
      <c r="AR25" s="789">
        <v>180717</v>
      </c>
      <c r="AS25" s="789">
        <v>138622</v>
      </c>
      <c r="AT25" s="789">
        <v>22.794</v>
      </c>
      <c r="AV25" s="788">
        <v>44963.453472222223</v>
      </c>
      <c r="AW25" s="787">
        <v>1</v>
      </c>
      <c r="AX25" s="786">
        <v>1</v>
      </c>
      <c r="AY25" s="786" t="s">
        <v>469</v>
      </c>
      <c r="AZ25" s="863">
        <v>43.64</v>
      </c>
      <c r="BB25" s="793" t="str">
        <f t="shared" si="0"/>
        <v>--</v>
      </c>
      <c r="BC25" s="791">
        <f t="shared" si="1"/>
        <v>44.035474999999998</v>
      </c>
      <c r="BD25" s="814">
        <v>28</v>
      </c>
      <c r="BE25" s="793">
        <v>8</v>
      </c>
      <c r="BF25" s="819">
        <f t="shared" si="2"/>
        <v>93.558145999999994</v>
      </c>
      <c r="BH25" s="793" t="str">
        <f t="shared" si="3"/>
        <v>--</v>
      </c>
      <c r="BI25" s="807">
        <f t="shared" si="4"/>
        <v>43.64</v>
      </c>
      <c r="BJ25" s="814">
        <v>28</v>
      </c>
      <c r="BK25" s="793">
        <v>8</v>
      </c>
      <c r="BL25" s="807">
        <f t="shared" si="5"/>
        <v>93.07</v>
      </c>
      <c r="BQ25" s="797"/>
      <c r="BR25" s="791"/>
      <c r="BS25" s="791"/>
      <c r="BT25" s="791"/>
      <c r="BU25" s="807"/>
      <c r="CA25" s="809"/>
      <c r="CB25" s="803"/>
      <c r="CC25" s="804"/>
      <c r="CD25" s="791"/>
      <c r="CE25" s="791"/>
    </row>
    <row r="26" spans="2:83" x14ac:dyDescent="0.25">
      <c r="B26" s="169"/>
      <c r="C26" s="297" t="s">
        <v>184</v>
      </c>
      <c r="D26" s="125"/>
      <c r="E26" s="169"/>
      <c r="F26" s="169"/>
      <c r="G26" s="575" t="s">
        <v>194</v>
      </c>
      <c r="H26" s="576" t="s">
        <v>196</v>
      </c>
      <c r="I26" s="576" t="s">
        <v>198</v>
      </c>
      <c r="J26" s="576" t="s">
        <v>200</v>
      </c>
      <c r="N26" s="517"/>
      <c r="O26" s="536" t="s">
        <v>95</v>
      </c>
      <c r="P26" s="537" t="s">
        <v>95</v>
      </c>
      <c r="Q26" s="536" t="s">
        <v>94</v>
      </c>
      <c r="R26" s="538"/>
      <c r="S26" s="536" t="s">
        <v>94</v>
      </c>
      <c r="T26" s="536"/>
      <c r="U26" s="195"/>
      <c r="V26" s="224">
        <f>IFERROR(AVERAGE(V27:V300), "-")</f>
        <v>21.423809523809517</v>
      </c>
      <c r="W26" s="224">
        <f>IFERROR(AVERAGE(W27:W300), "-")</f>
        <v>21.395833333333336</v>
      </c>
      <c r="X26" s="224">
        <f>IFERROR(AVERAGE(X27:X300), "-")</f>
        <v>21.375000000000007</v>
      </c>
      <c r="Y26" s="239" t="str">
        <f>IFERROR(AVERAGE(Y27:Y300), "-")</f>
        <v>-</v>
      </c>
      <c r="Z26" s="225" t="s">
        <v>97</v>
      </c>
      <c r="AD26" s="608">
        <f t="shared" si="13"/>
        <v>44963.452777777777</v>
      </c>
      <c r="AE26" s="607">
        <f t="shared" si="14"/>
        <v>22.786000000000001</v>
      </c>
      <c r="AF26" s="196">
        <f t="shared" si="15"/>
        <v>10</v>
      </c>
      <c r="AG26" s="168">
        <f t="shared" si="8"/>
        <v>22.786000000000001</v>
      </c>
      <c r="AH26" s="168" t="str">
        <f t="shared" si="9"/>
        <v>-</v>
      </c>
      <c r="AI26" s="168" t="str">
        <f t="shared" si="10"/>
        <v>-</v>
      </c>
      <c r="AJ26" s="168" t="str">
        <f t="shared" si="11"/>
        <v>-</v>
      </c>
      <c r="AK26" s="198"/>
      <c r="AL26" s="837"/>
      <c r="AM26" s="790">
        <v>44963.45416666667</v>
      </c>
      <c r="AN26" s="789">
        <v>1</v>
      </c>
      <c r="AO26" s="789">
        <v>1</v>
      </c>
      <c r="AP26" s="789" t="s">
        <v>469</v>
      </c>
      <c r="AQ26" s="789">
        <v>44.746025000000003</v>
      </c>
      <c r="AR26" s="789">
        <v>180537</v>
      </c>
      <c r="AS26" s="789">
        <v>138750</v>
      </c>
      <c r="AT26" s="789">
        <v>22.795999999999999</v>
      </c>
      <c r="AV26" s="788">
        <v>44963.45416666667</v>
      </c>
      <c r="AW26" s="787">
        <v>1</v>
      </c>
      <c r="AX26" s="786">
        <v>1</v>
      </c>
      <c r="AY26" s="786" t="s">
        <v>469</v>
      </c>
      <c r="AZ26" s="863">
        <v>44.3</v>
      </c>
      <c r="BB26" s="793" t="str">
        <f t="shared" si="0"/>
        <v>--</v>
      </c>
      <c r="BC26" s="791">
        <f t="shared" si="1"/>
        <v>44.746025000000003</v>
      </c>
      <c r="BD26" s="814">
        <v>31</v>
      </c>
      <c r="BE26" s="793">
        <v>1</v>
      </c>
      <c r="BF26" s="819">
        <f t="shared" si="2"/>
        <v>129.62162000000001</v>
      </c>
      <c r="BH26" s="793" t="str">
        <f t="shared" si="3"/>
        <v>--</v>
      </c>
      <c r="BI26" s="807">
        <f t="shared" si="4"/>
        <v>44.3</v>
      </c>
      <c r="BJ26" s="814">
        <v>31</v>
      </c>
      <c r="BK26" s="793">
        <v>1</v>
      </c>
      <c r="BL26" s="807">
        <f t="shared" si="5"/>
        <v>129.19999999999999</v>
      </c>
      <c r="BQ26" s="797"/>
      <c r="BR26" s="791"/>
      <c r="BS26" s="791"/>
      <c r="BT26" s="791"/>
      <c r="BU26" s="807"/>
      <c r="CA26" s="809"/>
      <c r="CB26" s="803"/>
      <c r="CC26" s="804"/>
      <c r="CD26" s="791"/>
      <c r="CE26" s="791"/>
    </row>
    <row r="27" spans="2:83" x14ac:dyDescent="0.25">
      <c r="B27" s="547" t="s">
        <v>186</v>
      </c>
      <c r="C27" s="287">
        <f>I16</f>
        <v>456.22499999999997</v>
      </c>
      <c r="D27" s="169"/>
      <c r="E27" s="169"/>
      <c r="F27" s="169"/>
      <c r="G27" s="577" t="s">
        <v>195</v>
      </c>
      <c r="H27" s="578" t="s">
        <v>197</v>
      </c>
      <c r="I27" s="578" t="s">
        <v>199</v>
      </c>
      <c r="J27" s="578" t="s">
        <v>201</v>
      </c>
      <c r="N27" s="517"/>
      <c r="O27" s="796">
        <v>44963</v>
      </c>
      <c r="P27" s="308">
        <v>0.44432870370370375</v>
      </c>
      <c r="Q27" s="794">
        <v>33.6</v>
      </c>
      <c r="R27" s="165" t="s">
        <v>21</v>
      </c>
      <c r="S27" s="794">
        <v>21.45</v>
      </c>
      <c r="T27" s="165" t="s">
        <v>56</v>
      </c>
      <c r="U27" s="196">
        <f>IF(ISNUMBER(S27), HOUR(P27), "-")</f>
        <v>10</v>
      </c>
      <c r="V27" s="168">
        <f t="shared" ref="V27" si="16">IF(U27=$Q$13, S27, "-")</f>
        <v>21.45</v>
      </c>
      <c r="W27" s="168" t="str">
        <f t="shared" ref="W27" si="17">IF(U27=$R$13, S27, "-")</f>
        <v>-</v>
      </c>
      <c r="X27" s="168" t="str">
        <f t="shared" ref="X27" si="18">IF(U27=$S$13, S27, "-")</f>
        <v>-</v>
      </c>
      <c r="Y27" s="168" t="str">
        <f t="shared" ref="Y27" si="19">IF(U27=$T$13, S27, "-")</f>
        <v>-</v>
      </c>
      <c r="Z27" s="197" t="s">
        <v>165</v>
      </c>
      <c r="AD27" s="608">
        <f t="shared" si="13"/>
        <v>44963.453472222223</v>
      </c>
      <c r="AE27" s="607">
        <f t="shared" si="14"/>
        <v>22.789000000000001</v>
      </c>
      <c r="AF27" s="196">
        <f t="shared" si="15"/>
        <v>10</v>
      </c>
      <c r="AG27" s="168">
        <f t="shared" si="8"/>
        <v>22.789000000000001</v>
      </c>
      <c r="AH27" s="168" t="str">
        <f t="shared" si="9"/>
        <v>-</v>
      </c>
      <c r="AI27" s="168" t="str">
        <f t="shared" si="10"/>
        <v>-</v>
      </c>
      <c r="AJ27" s="168" t="str">
        <f t="shared" si="11"/>
        <v>-</v>
      </c>
      <c r="AK27" s="198"/>
      <c r="AL27" s="837"/>
      <c r="AM27" s="790">
        <v>44963.454861111109</v>
      </c>
      <c r="AN27" s="789">
        <v>1</v>
      </c>
      <c r="AO27" s="789">
        <v>1</v>
      </c>
      <c r="AP27" s="789" t="s">
        <v>469</v>
      </c>
      <c r="AQ27" s="789">
        <v>45.145262000000002</v>
      </c>
      <c r="AR27" s="789">
        <v>180720</v>
      </c>
      <c r="AS27" s="789">
        <v>138622</v>
      </c>
      <c r="AT27" s="789">
        <v>22.792999999999999</v>
      </c>
      <c r="AV27" s="788">
        <v>44963.454861111109</v>
      </c>
      <c r="AW27" s="787">
        <v>1</v>
      </c>
      <c r="AX27" s="786">
        <v>1</v>
      </c>
      <c r="AY27" s="786" t="s">
        <v>469</v>
      </c>
      <c r="AZ27" s="863">
        <v>44.64</v>
      </c>
      <c r="BB27" s="793" t="str">
        <f t="shared" si="0"/>
        <v>--</v>
      </c>
      <c r="BC27" s="791">
        <f t="shared" si="1"/>
        <v>45.145262000000002</v>
      </c>
      <c r="BD27" s="814">
        <v>32</v>
      </c>
      <c r="BE27" s="793">
        <v>2</v>
      </c>
      <c r="BF27" s="819">
        <f t="shared" si="2"/>
        <v>129.63262</v>
      </c>
      <c r="BH27" s="793" t="str">
        <f t="shared" si="3"/>
        <v>--</v>
      </c>
      <c r="BI27" s="807">
        <f t="shared" si="4"/>
        <v>44.64</v>
      </c>
      <c r="BJ27" s="814">
        <v>32</v>
      </c>
      <c r="BK27" s="793">
        <v>2</v>
      </c>
      <c r="BL27" s="807">
        <f t="shared" si="5"/>
        <v>129.1</v>
      </c>
      <c r="BQ27" s="797"/>
      <c r="BR27" s="791"/>
      <c r="BS27" s="791"/>
      <c r="BT27" s="791"/>
      <c r="BU27" s="807"/>
      <c r="CA27" s="809"/>
      <c r="CB27" s="803"/>
      <c r="CC27" s="804"/>
      <c r="CD27" s="791"/>
      <c r="CE27" s="791"/>
    </row>
    <row r="28" spans="2:83" ht="15" customHeight="1" x14ac:dyDescent="0.25">
      <c r="B28" s="547" t="s">
        <v>187</v>
      </c>
      <c r="C28" s="288">
        <f>Fotometro!F28</f>
        <v>427.5</v>
      </c>
      <c r="D28" s="169"/>
      <c r="E28" s="169"/>
      <c r="F28" s="169"/>
      <c r="G28" s="293">
        <f>Fotometro!H29</f>
        <v>45</v>
      </c>
      <c r="H28" s="165">
        <f>G28-15</f>
        <v>30</v>
      </c>
      <c r="I28" s="165">
        <f>G28+15</f>
        <v>60</v>
      </c>
      <c r="J28" s="291">
        <f t="shared" ref="J28:J37" si="20">I7</f>
        <v>46.678749999999994</v>
      </c>
      <c r="N28" s="517"/>
      <c r="O28" s="796">
        <v>44963</v>
      </c>
      <c r="P28" s="308">
        <v>0.44502314814814814</v>
      </c>
      <c r="Q28" s="794">
        <v>33.700000000000003</v>
      </c>
      <c r="R28" s="165" t="s">
        <v>21</v>
      </c>
      <c r="S28" s="794">
        <v>21.4</v>
      </c>
      <c r="T28" s="165" t="s">
        <v>56</v>
      </c>
      <c r="U28" s="196">
        <f t="shared" ref="U28:U91" si="21">IF(ISNUMBER(S28), HOUR(P28), "-")</f>
        <v>10</v>
      </c>
      <c r="V28" s="168">
        <f t="shared" ref="V28:V59" si="22">IF(U28=$Q$13, S28, "-")</f>
        <v>21.4</v>
      </c>
      <c r="W28" s="168" t="str">
        <f t="shared" ref="W28:W59" si="23">IF(U28=$R$13, S28, "-")</f>
        <v>-</v>
      </c>
      <c r="X28" s="168" t="str">
        <f t="shared" ref="X28:X59" si="24">IF(U28=$S$13, S28, "-")</f>
        <v>-</v>
      </c>
      <c r="Y28" s="168" t="str">
        <f t="shared" ref="Y28:Y59" si="25">IF(U28=$T$13, S28, "-")</f>
        <v>-</v>
      </c>
      <c r="AD28" s="608">
        <f t="shared" si="13"/>
        <v>44963.453472222223</v>
      </c>
      <c r="AE28" s="607">
        <f t="shared" si="14"/>
        <v>22.794</v>
      </c>
      <c r="AF28" s="196">
        <f t="shared" si="15"/>
        <v>10</v>
      </c>
      <c r="AG28" s="168">
        <f t="shared" si="8"/>
        <v>22.794</v>
      </c>
      <c r="AH28" s="168" t="str">
        <f t="shared" si="9"/>
        <v>-</v>
      </c>
      <c r="AI28" s="168" t="str">
        <f t="shared" si="10"/>
        <v>-</v>
      </c>
      <c r="AJ28" s="168" t="str">
        <f t="shared" si="11"/>
        <v>-</v>
      </c>
      <c r="AK28" s="198"/>
      <c r="AL28" s="837"/>
      <c r="AM28" s="790">
        <v>44963.454861111109</v>
      </c>
      <c r="AN28" s="789">
        <v>1</v>
      </c>
      <c r="AO28" s="789">
        <v>1</v>
      </c>
      <c r="AP28" s="789" t="s">
        <v>469</v>
      </c>
      <c r="AQ28" s="789">
        <v>45.433857000000003</v>
      </c>
      <c r="AR28" s="789">
        <v>180549</v>
      </c>
      <c r="AS28" s="789">
        <v>138761</v>
      </c>
      <c r="AT28" s="789">
        <v>22.792000000000002</v>
      </c>
      <c r="AV28" s="788">
        <v>44963.454861111109</v>
      </c>
      <c r="AW28" s="787">
        <v>1</v>
      </c>
      <c r="AX28" s="786">
        <v>1</v>
      </c>
      <c r="AY28" s="786" t="s">
        <v>469</v>
      </c>
      <c r="AZ28" s="863">
        <v>45.36</v>
      </c>
      <c r="BB28" s="793" t="str">
        <f t="shared" si="0"/>
        <v>--</v>
      </c>
      <c r="BC28" s="791">
        <f t="shared" si="1"/>
        <v>45.433857000000003</v>
      </c>
      <c r="BD28" s="814">
        <v>33</v>
      </c>
      <c r="BE28" s="793">
        <v>3</v>
      </c>
      <c r="BF28" s="819">
        <f t="shared" si="2"/>
        <v>129.509883</v>
      </c>
      <c r="BH28" s="793" t="str">
        <f t="shared" si="3"/>
        <v>--</v>
      </c>
      <c r="BI28" s="807">
        <f t="shared" si="4"/>
        <v>45.36</v>
      </c>
      <c r="BJ28" s="814">
        <v>33</v>
      </c>
      <c r="BK28" s="793">
        <v>3</v>
      </c>
      <c r="BL28" s="807">
        <f t="shared" si="5"/>
        <v>129.80000000000001</v>
      </c>
      <c r="BQ28" s="797"/>
      <c r="BR28" s="791"/>
      <c r="BS28" s="791"/>
      <c r="BT28" s="791"/>
      <c r="BU28" s="807"/>
      <c r="CA28" s="809"/>
      <c r="CB28" s="803"/>
      <c r="CC28" s="804"/>
      <c r="CD28" s="791"/>
      <c r="CE28" s="791"/>
    </row>
    <row r="29" spans="2:83" x14ac:dyDescent="0.25">
      <c r="B29" s="547" t="s">
        <v>188</v>
      </c>
      <c r="C29" s="288">
        <f>Fotometro!F29</f>
        <v>472.5</v>
      </c>
      <c r="D29" s="169"/>
      <c r="E29" s="169"/>
      <c r="F29" s="169"/>
      <c r="G29" s="293">
        <f>Fotometro!H30</f>
        <v>90</v>
      </c>
      <c r="H29" s="165">
        <f t="shared" ref="H29:H37" si="26">G29-15</f>
        <v>75</v>
      </c>
      <c r="I29" s="165">
        <f t="shared" ref="I29:I37" si="27">G29+15</f>
        <v>105</v>
      </c>
      <c r="J29" s="291">
        <f t="shared" si="20"/>
        <v>93.188749999999999</v>
      </c>
      <c r="O29" s="796">
        <v>44963</v>
      </c>
      <c r="P29" s="308">
        <v>0.44571759259259264</v>
      </c>
      <c r="Q29" s="794">
        <v>33.6</v>
      </c>
      <c r="R29" s="165" t="s">
        <v>21</v>
      </c>
      <c r="S29" s="794">
        <v>21.4</v>
      </c>
      <c r="T29" s="165" t="s">
        <v>56</v>
      </c>
      <c r="U29" s="196">
        <f t="shared" si="21"/>
        <v>10</v>
      </c>
      <c r="V29" s="168">
        <f t="shared" si="22"/>
        <v>21.4</v>
      </c>
      <c r="W29" s="168" t="str">
        <f t="shared" si="23"/>
        <v>-</v>
      </c>
      <c r="X29" s="168" t="str">
        <f t="shared" si="24"/>
        <v>-</v>
      </c>
      <c r="Y29" s="168" t="str">
        <f t="shared" si="25"/>
        <v>-</v>
      </c>
      <c r="AD29" s="608">
        <f t="shared" si="13"/>
        <v>44963.45416666667</v>
      </c>
      <c r="AE29" s="607">
        <f t="shared" si="14"/>
        <v>22.795999999999999</v>
      </c>
      <c r="AF29" s="196">
        <f t="shared" si="15"/>
        <v>10</v>
      </c>
      <c r="AG29" s="168">
        <f t="shared" si="8"/>
        <v>22.795999999999999</v>
      </c>
      <c r="AH29" s="168" t="str">
        <f t="shared" si="9"/>
        <v>-</v>
      </c>
      <c r="AI29" s="168" t="str">
        <f t="shared" si="10"/>
        <v>-</v>
      </c>
      <c r="AJ29" s="168" t="str">
        <f t="shared" si="11"/>
        <v>-</v>
      </c>
      <c r="AK29" s="198"/>
      <c r="AL29" s="837"/>
      <c r="AM29" s="790">
        <v>44963.455555555556</v>
      </c>
      <c r="AN29" s="789">
        <v>1</v>
      </c>
      <c r="AO29" s="789">
        <v>1</v>
      </c>
      <c r="AP29" s="789" t="s">
        <v>469</v>
      </c>
      <c r="AQ29" s="789">
        <v>45.894159000000002</v>
      </c>
      <c r="AR29" s="789">
        <v>180730</v>
      </c>
      <c r="AS29" s="789">
        <v>138627</v>
      </c>
      <c r="AT29" s="789">
        <v>22.792000000000002</v>
      </c>
      <c r="AV29" s="788">
        <v>44963.455555555556</v>
      </c>
      <c r="AW29" s="787">
        <v>1</v>
      </c>
      <c r="AX29" s="786">
        <v>1</v>
      </c>
      <c r="AY29" s="786" t="s">
        <v>469</v>
      </c>
      <c r="AZ29" s="863">
        <v>46.28</v>
      </c>
      <c r="BB29" s="793" t="str">
        <f t="shared" si="0"/>
        <v>--</v>
      </c>
      <c r="BC29" s="791">
        <f t="shared" si="1"/>
        <v>45.894159000000002</v>
      </c>
      <c r="BD29" s="814">
        <v>34</v>
      </c>
      <c r="BE29" s="793">
        <v>4</v>
      </c>
      <c r="BF29" s="819">
        <f t="shared" si="2"/>
        <v>129.988371</v>
      </c>
      <c r="BH29" s="793" t="str">
        <f t="shared" si="3"/>
        <v>--</v>
      </c>
      <c r="BI29" s="807">
        <f t="shared" si="4"/>
        <v>46.28</v>
      </c>
      <c r="BJ29" s="814">
        <v>34</v>
      </c>
      <c r="BK29" s="793">
        <v>4</v>
      </c>
      <c r="BL29" s="807">
        <f t="shared" si="5"/>
        <v>128.80000000000001</v>
      </c>
      <c r="BQ29" s="797"/>
      <c r="BR29" s="791"/>
      <c r="BS29" s="791"/>
      <c r="BT29" s="791"/>
      <c r="BU29" s="807"/>
      <c r="CA29" s="809"/>
      <c r="CB29" s="803"/>
      <c r="CC29" s="804"/>
      <c r="CD29" s="791"/>
      <c r="CE29" s="791"/>
    </row>
    <row r="30" spans="2:83" x14ac:dyDescent="0.25">
      <c r="B30" s="491"/>
      <c r="C30" s="580" t="s">
        <v>185</v>
      </c>
      <c r="F30" s="169"/>
      <c r="G30" s="293">
        <f>Fotometro!H31</f>
        <v>135</v>
      </c>
      <c r="H30" s="165">
        <f t="shared" si="26"/>
        <v>120</v>
      </c>
      <c r="I30" s="165">
        <f t="shared" si="27"/>
        <v>150</v>
      </c>
      <c r="J30" s="291">
        <f t="shared" si="20"/>
        <v>129.08750000000001</v>
      </c>
      <c r="O30" s="796">
        <v>44963</v>
      </c>
      <c r="P30" s="308">
        <v>0.44641203703703702</v>
      </c>
      <c r="Q30" s="794">
        <v>33.700000000000003</v>
      </c>
      <c r="R30" s="165" t="s">
        <v>21</v>
      </c>
      <c r="S30" s="794">
        <v>21.4</v>
      </c>
      <c r="T30" s="165" t="s">
        <v>56</v>
      </c>
      <c r="U30" s="196">
        <f t="shared" si="21"/>
        <v>10</v>
      </c>
      <c r="V30" s="168">
        <f t="shared" si="22"/>
        <v>21.4</v>
      </c>
      <c r="W30" s="168" t="str">
        <f t="shared" si="23"/>
        <v>-</v>
      </c>
      <c r="X30" s="168" t="str">
        <f t="shared" si="24"/>
        <v>-</v>
      </c>
      <c r="Y30" s="168" t="str">
        <f t="shared" si="25"/>
        <v>-</v>
      </c>
      <c r="AD30" s="608">
        <f t="shared" si="13"/>
        <v>44963.454861111109</v>
      </c>
      <c r="AE30" s="607">
        <f t="shared" si="14"/>
        <v>22.792999999999999</v>
      </c>
      <c r="AF30" s="196">
        <f t="shared" si="15"/>
        <v>10</v>
      </c>
      <c r="AG30" s="168">
        <f t="shared" si="8"/>
        <v>22.792999999999999</v>
      </c>
      <c r="AH30" s="168" t="str">
        <f t="shared" si="9"/>
        <v>-</v>
      </c>
      <c r="AI30" s="168" t="str">
        <f t="shared" si="10"/>
        <v>-</v>
      </c>
      <c r="AJ30" s="168" t="str">
        <f t="shared" si="11"/>
        <v>-</v>
      </c>
      <c r="AK30" s="198"/>
      <c r="AL30" s="837"/>
      <c r="AM30" s="790">
        <v>44963.455555555556</v>
      </c>
      <c r="AN30" s="789">
        <v>1</v>
      </c>
      <c r="AO30" s="789">
        <v>1</v>
      </c>
      <c r="AP30" s="789" t="s">
        <v>469</v>
      </c>
      <c r="AQ30" s="789">
        <v>46.063724999999998</v>
      </c>
      <c r="AR30" s="789">
        <v>180545</v>
      </c>
      <c r="AS30" s="789">
        <v>138759</v>
      </c>
      <c r="AT30" s="789">
        <v>22.795000000000002</v>
      </c>
      <c r="AV30" s="788">
        <v>44963.455555555556</v>
      </c>
      <c r="AW30" s="787">
        <v>1</v>
      </c>
      <c r="AX30" s="786">
        <v>1</v>
      </c>
      <c r="AY30" s="786" t="s">
        <v>469</v>
      </c>
      <c r="AZ30" s="863">
        <v>45.93</v>
      </c>
      <c r="BB30" s="793" t="str">
        <f t="shared" si="0"/>
        <v>--</v>
      </c>
      <c r="BC30" s="791">
        <f t="shared" si="1"/>
        <v>46.063724999999998</v>
      </c>
      <c r="BD30" s="814">
        <v>35</v>
      </c>
      <c r="BE30" s="793">
        <v>5</v>
      </c>
      <c r="BF30" s="819">
        <f t="shared" si="2"/>
        <v>129.72956600000001</v>
      </c>
      <c r="BH30" s="793" t="str">
        <f t="shared" si="3"/>
        <v>--</v>
      </c>
      <c r="BI30" s="807">
        <f t="shared" si="4"/>
        <v>45.93</v>
      </c>
      <c r="BJ30" s="814">
        <v>35</v>
      </c>
      <c r="BK30" s="793">
        <v>5</v>
      </c>
      <c r="BL30" s="807">
        <f t="shared" si="5"/>
        <v>128.1</v>
      </c>
      <c r="BQ30" s="797"/>
      <c r="BR30" s="791"/>
      <c r="BS30" s="791"/>
      <c r="BT30" s="791"/>
      <c r="BU30" s="807"/>
      <c r="CA30" s="809"/>
      <c r="CB30" s="803"/>
      <c r="CC30" s="804"/>
      <c r="CD30" s="791"/>
      <c r="CE30" s="791"/>
    </row>
    <row r="31" spans="2:83" x14ac:dyDescent="0.25">
      <c r="B31" s="491"/>
      <c r="C31" s="491"/>
      <c r="G31" s="293">
        <f>Fotometro!H32</f>
        <v>180</v>
      </c>
      <c r="H31" s="165">
        <f t="shared" si="26"/>
        <v>165</v>
      </c>
      <c r="I31" s="165">
        <f t="shared" si="27"/>
        <v>195</v>
      </c>
      <c r="J31" s="291">
        <f t="shared" si="20"/>
        <v>182.48750000000001</v>
      </c>
      <c r="O31" s="796">
        <v>44963</v>
      </c>
      <c r="P31" s="308">
        <v>0.44710648148148152</v>
      </c>
      <c r="Q31" s="794">
        <v>33.799999999999997</v>
      </c>
      <c r="R31" s="165" t="s">
        <v>21</v>
      </c>
      <c r="S31" s="794">
        <v>21.4</v>
      </c>
      <c r="T31" s="165" t="s">
        <v>56</v>
      </c>
      <c r="U31" s="196">
        <f t="shared" si="21"/>
        <v>10</v>
      </c>
      <c r="V31" s="168">
        <f t="shared" si="22"/>
        <v>21.4</v>
      </c>
      <c r="W31" s="168" t="str">
        <f t="shared" si="23"/>
        <v>-</v>
      </c>
      <c r="X31" s="168" t="str">
        <f t="shared" si="24"/>
        <v>-</v>
      </c>
      <c r="Y31" s="168" t="str">
        <f t="shared" si="25"/>
        <v>-</v>
      </c>
      <c r="AA31" s="543"/>
      <c r="AB31" s="543"/>
      <c r="AD31" s="608">
        <f t="shared" si="13"/>
        <v>44963.454861111109</v>
      </c>
      <c r="AE31" s="607">
        <f t="shared" si="14"/>
        <v>22.792000000000002</v>
      </c>
      <c r="AF31" s="196">
        <f t="shared" si="15"/>
        <v>10</v>
      </c>
      <c r="AG31" s="168">
        <f t="shared" si="8"/>
        <v>22.792000000000002</v>
      </c>
      <c r="AH31" s="168" t="str">
        <f t="shared" si="9"/>
        <v>-</v>
      </c>
      <c r="AI31" s="168" t="str">
        <f t="shared" si="10"/>
        <v>-</v>
      </c>
      <c r="AJ31" s="168" t="str">
        <f t="shared" si="11"/>
        <v>-</v>
      </c>
      <c r="AK31" s="198"/>
      <c r="AL31" s="837"/>
      <c r="AM31" s="790">
        <v>44963.456250000003</v>
      </c>
      <c r="AN31" s="789">
        <v>1</v>
      </c>
      <c r="AO31" s="789">
        <v>1</v>
      </c>
      <c r="AP31" s="789">
        <v>0</v>
      </c>
      <c r="AQ31" s="789">
        <v>46.396382000000003</v>
      </c>
      <c r="AR31" s="789">
        <v>180739</v>
      </c>
      <c r="AS31" s="789">
        <v>138632</v>
      </c>
      <c r="AT31" s="789">
        <v>22.795999999999999</v>
      </c>
      <c r="AV31" s="788">
        <v>44963.456250000003</v>
      </c>
      <c r="AW31" s="787">
        <v>1</v>
      </c>
      <c r="AX31" s="786">
        <v>1</v>
      </c>
      <c r="AY31" s="786">
        <v>0</v>
      </c>
      <c r="AZ31" s="863">
        <v>46.89</v>
      </c>
      <c r="BB31" s="793">
        <f t="shared" si="0"/>
        <v>10</v>
      </c>
      <c r="BC31" s="791">
        <f t="shared" si="1"/>
        <v>46.396382000000003</v>
      </c>
      <c r="BD31" s="814">
        <v>36</v>
      </c>
      <c r="BE31" s="793">
        <v>6</v>
      </c>
      <c r="BF31" s="819">
        <f t="shared" si="2"/>
        <v>129.59755999999999</v>
      </c>
      <c r="BH31" s="793">
        <f t="shared" si="3"/>
        <v>10</v>
      </c>
      <c r="BI31" s="807">
        <f t="shared" si="4"/>
        <v>46.89</v>
      </c>
      <c r="BJ31" s="814">
        <v>36</v>
      </c>
      <c r="BK31" s="793">
        <v>6</v>
      </c>
      <c r="BL31" s="807">
        <f t="shared" si="5"/>
        <v>129.4</v>
      </c>
      <c r="BQ31" s="797"/>
      <c r="BR31" s="791"/>
      <c r="BS31" s="791"/>
      <c r="BT31" s="791"/>
      <c r="BU31" s="807"/>
      <c r="CA31" s="809"/>
      <c r="CB31" s="803"/>
      <c r="CC31" s="804"/>
      <c r="CD31" s="791"/>
      <c r="CE31" s="791"/>
    </row>
    <row r="32" spans="2:83" x14ac:dyDescent="0.25">
      <c r="B32" s="491"/>
      <c r="C32" s="491"/>
      <c r="G32" s="293">
        <f>Fotometro!H33</f>
        <v>225</v>
      </c>
      <c r="H32" s="165">
        <f t="shared" si="26"/>
        <v>210</v>
      </c>
      <c r="I32" s="165">
        <f t="shared" si="27"/>
        <v>240</v>
      </c>
      <c r="J32" s="291">
        <f t="shared" si="20"/>
        <v>223.9375</v>
      </c>
      <c r="O32" s="796">
        <v>44963</v>
      </c>
      <c r="P32" s="308">
        <v>0.44780092592592591</v>
      </c>
      <c r="Q32" s="794">
        <v>33.700000000000003</v>
      </c>
      <c r="R32" s="165" t="s">
        <v>21</v>
      </c>
      <c r="S32" s="794">
        <v>21.4</v>
      </c>
      <c r="T32" s="165" t="s">
        <v>56</v>
      </c>
      <c r="U32" s="196">
        <f t="shared" si="21"/>
        <v>10</v>
      </c>
      <c r="V32" s="168">
        <f t="shared" si="22"/>
        <v>21.4</v>
      </c>
      <c r="W32" s="168" t="str">
        <f t="shared" si="23"/>
        <v>-</v>
      </c>
      <c r="X32" s="168" t="str">
        <f t="shared" si="24"/>
        <v>-</v>
      </c>
      <c r="Y32" s="168" t="str">
        <f t="shared" si="25"/>
        <v>-</v>
      </c>
      <c r="AD32" s="608">
        <f t="shared" si="13"/>
        <v>44963.455555555556</v>
      </c>
      <c r="AE32" s="607">
        <f t="shared" si="14"/>
        <v>22.792000000000002</v>
      </c>
      <c r="AF32" s="196">
        <f t="shared" si="15"/>
        <v>10</v>
      </c>
      <c r="AG32" s="168">
        <f t="shared" si="8"/>
        <v>22.792000000000002</v>
      </c>
      <c r="AH32" s="168" t="str">
        <f t="shared" si="9"/>
        <v>-</v>
      </c>
      <c r="AI32" s="168" t="str">
        <f t="shared" si="10"/>
        <v>-</v>
      </c>
      <c r="AJ32" s="168" t="str">
        <f t="shared" si="11"/>
        <v>-</v>
      </c>
      <c r="AK32" s="198"/>
      <c r="AL32" s="837"/>
      <c r="AM32" s="790">
        <v>44963.456944444442</v>
      </c>
      <c r="AN32" s="789">
        <v>1</v>
      </c>
      <c r="AO32" s="789">
        <v>1</v>
      </c>
      <c r="AP32" s="789">
        <v>1</v>
      </c>
      <c r="AQ32" s="789">
        <v>46.892437999999999</v>
      </c>
      <c r="AR32" s="789">
        <v>180558</v>
      </c>
      <c r="AS32" s="789">
        <v>138772</v>
      </c>
      <c r="AT32" s="789">
        <v>22.797000000000001</v>
      </c>
      <c r="AV32" s="788">
        <v>44963.456944444442</v>
      </c>
      <c r="AW32" s="787">
        <v>1</v>
      </c>
      <c r="AX32" s="786">
        <v>1</v>
      </c>
      <c r="AY32" s="786">
        <v>1</v>
      </c>
      <c r="AZ32" s="863">
        <v>46.25</v>
      </c>
      <c r="BB32" s="793">
        <f t="shared" si="0"/>
        <v>11</v>
      </c>
      <c r="BC32" s="791">
        <f t="shared" si="1"/>
        <v>46.892437999999999</v>
      </c>
      <c r="BD32" s="814">
        <v>37</v>
      </c>
      <c r="BE32" s="793">
        <v>7</v>
      </c>
      <c r="BF32" s="819">
        <f t="shared" si="2"/>
        <v>129.39787699999999</v>
      </c>
      <c r="BH32" s="793">
        <f t="shared" si="3"/>
        <v>11</v>
      </c>
      <c r="BI32" s="807">
        <f t="shared" si="4"/>
        <v>46.25</v>
      </c>
      <c r="BJ32" s="814">
        <v>37</v>
      </c>
      <c r="BK32" s="793">
        <v>7</v>
      </c>
      <c r="BL32" s="807">
        <f t="shared" si="5"/>
        <v>129.4</v>
      </c>
      <c r="BQ32" s="797"/>
      <c r="BR32" s="791"/>
      <c r="BS32" s="791"/>
      <c r="BT32" s="791"/>
      <c r="BU32" s="807"/>
      <c r="CA32" s="809"/>
      <c r="CB32" s="803"/>
      <c r="CC32" s="804"/>
      <c r="CD32" s="791"/>
      <c r="CE32" s="791"/>
    </row>
    <row r="33" spans="2:83" x14ac:dyDescent="0.25">
      <c r="B33" s="491"/>
      <c r="C33" s="491"/>
      <c r="G33" s="293">
        <f>Fotometro!H34</f>
        <v>270</v>
      </c>
      <c r="H33" s="165">
        <f t="shared" si="26"/>
        <v>255</v>
      </c>
      <c r="I33" s="165">
        <f t="shared" si="27"/>
        <v>285</v>
      </c>
      <c r="J33" s="291">
        <f t="shared" si="20"/>
        <v>270.01249999999999</v>
      </c>
      <c r="O33" s="796">
        <v>44963</v>
      </c>
      <c r="P33" s="308">
        <v>0.44849537037037041</v>
      </c>
      <c r="Q33" s="794">
        <v>33.5</v>
      </c>
      <c r="R33" s="165" t="s">
        <v>21</v>
      </c>
      <c r="S33" s="794">
        <v>21.45</v>
      </c>
      <c r="T33" s="165" t="s">
        <v>56</v>
      </c>
      <c r="U33" s="196">
        <f t="shared" si="21"/>
        <v>10</v>
      </c>
      <c r="V33" s="168">
        <f t="shared" si="22"/>
        <v>21.45</v>
      </c>
      <c r="W33" s="168" t="str">
        <f t="shared" si="23"/>
        <v>-</v>
      </c>
      <c r="X33" s="168" t="str">
        <f t="shared" si="24"/>
        <v>-</v>
      </c>
      <c r="Y33" s="168" t="str">
        <f t="shared" si="25"/>
        <v>-</v>
      </c>
      <c r="AD33" s="608">
        <f t="shared" si="13"/>
        <v>44963.455555555556</v>
      </c>
      <c r="AE33" s="607">
        <f t="shared" si="14"/>
        <v>22.795000000000002</v>
      </c>
      <c r="AF33" s="196">
        <f t="shared" si="15"/>
        <v>10</v>
      </c>
      <c r="AG33" s="168">
        <f t="shared" si="8"/>
        <v>22.795000000000002</v>
      </c>
      <c r="AH33" s="168" t="str">
        <f t="shared" si="9"/>
        <v>-</v>
      </c>
      <c r="AI33" s="168" t="str">
        <f t="shared" si="10"/>
        <v>-</v>
      </c>
      <c r="AJ33" s="168" t="str">
        <f t="shared" si="11"/>
        <v>-</v>
      </c>
      <c r="AK33" s="198"/>
      <c r="AL33" s="837"/>
      <c r="AM33" s="790">
        <v>44963.456944444442</v>
      </c>
      <c r="AN33" s="789">
        <v>1</v>
      </c>
      <c r="AO33" s="789">
        <v>1</v>
      </c>
      <c r="AP33" s="789">
        <v>2</v>
      </c>
      <c r="AQ33" s="789">
        <v>46.903230000000001</v>
      </c>
      <c r="AR33" s="789">
        <v>180739</v>
      </c>
      <c r="AS33" s="789">
        <v>138632</v>
      </c>
      <c r="AT33" s="789">
        <v>22.798999999999999</v>
      </c>
      <c r="AV33" s="788">
        <v>44963.456944444442</v>
      </c>
      <c r="AW33" s="787">
        <v>1</v>
      </c>
      <c r="AX33" s="786">
        <v>1</v>
      </c>
      <c r="AY33" s="786">
        <v>2</v>
      </c>
      <c r="AZ33" s="863">
        <v>46.96</v>
      </c>
      <c r="BB33" s="793">
        <f t="shared" si="0"/>
        <v>12</v>
      </c>
      <c r="BC33" s="791">
        <f t="shared" si="1"/>
        <v>46.903230000000001</v>
      </c>
      <c r="BD33" s="814">
        <v>38</v>
      </c>
      <c r="BE33" s="793">
        <v>8</v>
      </c>
      <c r="BF33" s="819">
        <f t="shared" si="2"/>
        <v>129.44382300000001</v>
      </c>
      <c r="BH33" s="793">
        <f t="shared" si="3"/>
        <v>12</v>
      </c>
      <c r="BI33" s="807">
        <f t="shared" si="4"/>
        <v>46.96</v>
      </c>
      <c r="BJ33" s="814">
        <v>38</v>
      </c>
      <c r="BK33" s="793">
        <v>8</v>
      </c>
      <c r="BL33" s="807">
        <f t="shared" si="5"/>
        <v>128.9</v>
      </c>
      <c r="BQ33" s="797"/>
      <c r="BR33" s="791"/>
      <c r="BS33" s="791"/>
      <c r="BT33" s="791"/>
      <c r="BU33" s="807"/>
      <c r="CA33" s="809"/>
      <c r="CB33" s="803"/>
      <c r="CC33" s="804"/>
      <c r="CD33" s="791"/>
      <c r="CE33" s="791"/>
    </row>
    <row r="34" spans="2:83" x14ac:dyDescent="0.25">
      <c r="B34" s="491"/>
      <c r="C34" s="491"/>
      <c r="G34" s="293">
        <f>Fotometro!H35</f>
        <v>315</v>
      </c>
      <c r="H34" s="165">
        <f t="shared" si="26"/>
        <v>300</v>
      </c>
      <c r="I34" s="165">
        <f t="shared" si="27"/>
        <v>330</v>
      </c>
      <c r="J34" s="291">
        <f t="shared" si="20"/>
        <v>326.33750000000003</v>
      </c>
      <c r="N34" s="517"/>
      <c r="O34" s="796">
        <v>44963</v>
      </c>
      <c r="P34" s="308">
        <v>0.44918981481481479</v>
      </c>
      <c r="Q34" s="794">
        <v>33.700000000000003</v>
      </c>
      <c r="R34" s="165" t="s">
        <v>21</v>
      </c>
      <c r="S34" s="794">
        <v>21.4</v>
      </c>
      <c r="T34" s="165" t="s">
        <v>56</v>
      </c>
      <c r="U34" s="196">
        <f t="shared" si="21"/>
        <v>10</v>
      </c>
      <c r="V34" s="168">
        <f t="shared" si="22"/>
        <v>21.4</v>
      </c>
      <c r="W34" s="168" t="str">
        <f t="shared" si="23"/>
        <v>-</v>
      </c>
      <c r="X34" s="168" t="str">
        <f t="shared" si="24"/>
        <v>-</v>
      </c>
      <c r="Y34" s="168" t="str">
        <f t="shared" si="25"/>
        <v>-</v>
      </c>
      <c r="AD34" s="608">
        <f t="shared" si="13"/>
        <v>44963.456250000003</v>
      </c>
      <c r="AE34" s="607">
        <f t="shared" si="14"/>
        <v>22.795999999999999</v>
      </c>
      <c r="AF34" s="196">
        <f t="shared" si="15"/>
        <v>10</v>
      </c>
      <c r="AG34" s="168">
        <f t="shared" si="8"/>
        <v>22.795999999999999</v>
      </c>
      <c r="AH34" s="168" t="str">
        <f t="shared" si="9"/>
        <v>-</v>
      </c>
      <c r="AI34" s="168" t="str">
        <f t="shared" si="10"/>
        <v>-</v>
      </c>
      <c r="AJ34" s="168" t="str">
        <f t="shared" si="11"/>
        <v>-</v>
      </c>
      <c r="AK34" s="198"/>
      <c r="AL34" s="837"/>
      <c r="AM34" s="790">
        <v>44963.457638888889</v>
      </c>
      <c r="AN34" s="789">
        <v>1</v>
      </c>
      <c r="AO34" s="789">
        <v>1</v>
      </c>
      <c r="AP34" s="789">
        <v>3</v>
      </c>
      <c r="AQ34" s="789">
        <v>46.814174000000001</v>
      </c>
      <c r="AR34" s="789">
        <v>180556</v>
      </c>
      <c r="AS34" s="789">
        <v>138770</v>
      </c>
      <c r="AT34" s="789">
        <v>22.800999999999998</v>
      </c>
      <c r="AV34" s="788">
        <v>44963.457638888889</v>
      </c>
      <c r="AW34" s="787">
        <v>1</v>
      </c>
      <c r="AX34" s="786">
        <v>1</v>
      </c>
      <c r="AY34" s="786">
        <v>3</v>
      </c>
      <c r="AZ34" s="863">
        <v>46.55</v>
      </c>
      <c r="BB34" s="793">
        <f t="shared" si="0"/>
        <v>13</v>
      </c>
      <c r="BC34" s="791">
        <f t="shared" si="1"/>
        <v>46.814174000000001</v>
      </c>
      <c r="BD34" s="814">
        <v>41</v>
      </c>
      <c r="BE34" s="793">
        <v>1</v>
      </c>
      <c r="BF34" s="819">
        <f t="shared" si="2"/>
        <v>183.23374999999999</v>
      </c>
      <c r="BH34" s="793">
        <f t="shared" si="3"/>
        <v>13</v>
      </c>
      <c r="BI34" s="807">
        <f t="shared" si="4"/>
        <v>46.55</v>
      </c>
      <c r="BJ34" s="814">
        <v>41</v>
      </c>
      <c r="BK34" s="793">
        <v>1</v>
      </c>
      <c r="BL34" s="807">
        <f t="shared" si="5"/>
        <v>182.8</v>
      </c>
      <c r="BQ34" s="797"/>
      <c r="BR34" s="791"/>
      <c r="BS34" s="791"/>
      <c r="BT34" s="791"/>
      <c r="BU34" s="807"/>
      <c r="CA34" s="809"/>
      <c r="CB34" s="803"/>
      <c r="CC34" s="804"/>
      <c r="CD34" s="791"/>
      <c r="CE34" s="791"/>
    </row>
    <row r="35" spans="2:83" x14ac:dyDescent="0.25">
      <c r="B35" s="491"/>
      <c r="C35" s="491"/>
      <c r="G35" s="293">
        <f>Fotometro!H36</f>
        <v>360</v>
      </c>
      <c r="H35" s="165">
        <f t="shared" si="26"/>
        <v>345</v>
      </c>
      <c r="I35" s="165">
        <f t="shared" si="27"/>
        <v>375</v>
      </c>
      <c r="J35" s="291">
        <f t="shared" si="20"/>
        <v>367</v>
      </c>
      <c r="N35" s="517"/>
      <c r="O35" s="796">
        <v>44963</v>
      </c>
      <c r="P35" s="308">
        <v>0.44988425925925929</v>
      </c>
      <c r="Q35" s="794">
        <v>33.6</v>
      </c>
      <c r="R35" s="165" t="s">
        <v>21</v>
      </c>
      <c r="S35" s="794">
        <v>21.4</v>
      </c>
      <c r="T35" s="165" t="s">
        <v>56</v>
      </c>
      <c r="U35" s="196">
        <f t="shared" si="21"/>
        <v>10</v>
      </c>
      <c r="V35" s="168">
        <f t="shared" si="22"/>
        <v>21.4</v>
      </c>
      <c r="W35" s="168" t="str">
        <f t="shared" si="23"/>
        <v>-</v>
      </c>
      <c r="X35" s="168" t="str">
        <f t="shared" si="24"/>
        <v>-</v>
      </c>
      <c r="Y35" s="168" t="str">
        <f t="shared" si="25"/>
        <v>-</v>
      </c>
      <c r="AD35" s="608">
        <f t="shared" si="13"/>
        <v>44963.456944444442</v>
      </c>
      <c r="AE35" s="607">
        <f t="shared" si="14"/>
        <v>22.797000000000001</v>
      </c>
      <c r="AF35" s="196">
        <f t="shared" si="15"/>
        <v>10</v>
      </c>
      <c r="AG35" s="168">
        <f t="shared" si="8"/>
        <v>22.797000000000001</v>
      </c>
      <c r="AH35" s="168" t="str">
        <f t="shared" si="9"/>
        <v>-</v>
      </c>
      <c r="AI35" s="168" t="str">
        <f t="shared" si="10"/>
        <v>-</v>
      </c>
      <c r="AJ35" s="168" t="str">
        <f t="shared" si="11"/>
        <v>-</v>
      </c>
      <c r="AK35" s="198"/>
      <c r="AL35" s="837"/>
      <c r="AM35" s="790">
        <v>44963.457638888889</v>
      </c>
      <c r="AN35" s="789">
        <v>1</v>
      </c>
      <c r="AO35" s="789">
        <v>1</v>
      </c>
      <c r="AP35" s="789">
        <v>4</v>
      </c>
      <c r="AQ35" s="789">
        <v>47.123050999999997</v>
      </c>
      <c r="AR35" s="789">
        <v>180740</v>
      </c>
      <c r="AS35" s="789">
        <v>138631</v>
      </c>
      <c r="AT35" s="789">
        <v>22.797999999999998</v>
      </c>
      <c r="AV35" s="788">
        <v>44963.457638888889</v>
      </c>
      <c r="AW35" s="787">
        <v>1</v>
      </c>
      <c r="AX35" s="786">
        <v>1</v>
      </c>
      <c r="AY35" s="786">
        <v>4</v>
      </c>
      <c r="AZ35" s="863">
        <v>46.25</v>
      </c>
      <c r="BB35" s="793">
        <f t="shared" si="0"/>
        <v>14</v>
      </c>
      <c r="BC35" s="791">
        <f t="shared" si="1"/>
        <v>47.123050999999997</v>
      </c>
      <c r="BD35" s="814">
        <v>42</v>
      </c>
      <c r="BE35" s="793">
        <v>2</v>
      </c>
      <c r="BF35" s="819">
        <f t="shared" si="2"/>
        <v>183.094334</v>
      </c>
      <c r="BH35" s="793">
        <f t="shared" si="3"/>
        <v>14</v>
      </c>
      <c r="BI35" s="807">
        <f t="shared" si="4"/>
        <v>46.25</v>
      </c>
      <c r="BJ35" s="814">
        <v>42</v>
      </c>
      <c r="BK35" s="793">
        <v>2</v>
      </c>
      <c r="BL35" s="807">
        <f t="shared" si="5"/>
        <v>182.6</v>
      </c>
      <c r="BQ35" s="797"/>
      <c r="BR35" s="791"/>
      <c r="BS35" s="791"/>
      <c r="BT35" s="791"/>
      <c r="BU35" s="807"/>
      <c r="CA35" s="809"/>
      <c r="CB35" s="803"/>
      <c r="CC35" s="804"/>
      <c r="CD35" s="791"/>
      <c r="CE35" s="791"/>
    </row>
    <row r="36" spans="2:83" x14ac:dyDescent="0.25">
      <c r="B36" s="491"/>
      <c r="C36" s="491"/>
      <c r="G36" s="293">
        <f>Fotometro!H37</f>
        <v>405</v>
      </c>
      <c r="H36" s="165">
        <f t="shared" si="26"/>
        <v>390</v>
      </c>
      <c r="I36" s="165">
        <f t="shared" si="27"/>
        <v>420</v>
      </c>
      <c r="J36" s="291">
        <f t="shared" si="20"/>
        <v>407.2</v>
      </c>
      <c r="N36" s="517"/>
      <c r="O36" s="796">
        <v>44963</v>
      </c>
      <c r="P36" s="308">
        <v>0.45057870370370368</v>
      </c>
      <c r="Q36" s="794">
        <v>33.6</v>
      </c>
      <c r="R36" s="165" t="s">
        <v>21</v>
      </c>
      <c r="S36" s="794">
        <v>21.4</v>
      </c>
      <c r="T36" s="165" t="s">
        <v>56</v>
      </c>
      <c r="U36" s="196">
        <f t="shared" si="21"/>
        <v>10</v>
      </c>
      <c r="V36" s="168">
        <f t="shared" si="22"/>
        <v>21.4</v>
      </c>
      <c r="W36" s="168" t="str">
        <f t="shared" si="23"/>
        <v>-</v>
      </c>
      <c r="X36" s="168" t="str">
        <f t="shared" si="24"/>
        <v>-</v>
      </c>
      <c r="Y36" s="168" t="str">
        <f t="shared" si="25"/>
        <v>-</v>
      </c>
      <c r="AD36" s="608">
        <f t="shared" si="13"/>
        <v>44963.456944444442</v>
      </c>
      <c r="AE36" s="607">
        <f t="shared" si="14"/>
        <v>22.798999999999999</v>
      </c>
      <c r="AF36" s="196">
        <f t="shared" si="15"/>
        <v>10</v>
      </c>
      <c r="AG36" s="168">
        <f t="shared" si="8"/>
        <v>22.798999999999999</v>
      </c>
      <c r="AH36" s="168" t="str">
        <f t="shared" si="9"/>
        <v>-</v>
      </c>
      <c r="AI36" s="168" t="str">
        <f t="shared" si="10"/>
        <v>-</v>
      </c>
      <c r="AJ36" s="168" t="str">
        <f t="shared" si="11"/>
        <v>-</v>
      </c>
      <c r="AK36" s="198"/>
      <c r="AL36" s="837"/>
      <c r="AM36" s="790">
        <v>44963.458333333336</v>
      </c>
      <c r="AN36" s="789">
        <v>1</v>
      </c>
      <c r="AO36" s="789">
        <v>1</v>
      </c>
      <c r="AP36" s="789">
        <v>5</v>
      </c>
      <c r="AQ36" s="789">
        <v>46.993850999999999</v>
      </c>
      <c r="AR36" s="789">
        <v>180553</v>
      </c>
      <c r="AS36" s="789">
        <v>138767</v>
      </c>
      <c r="AT36" s="789">
        <v>22.795999999999999</v>
      </c>
      <c r="AV36" s="788">
        <v>44963.458333333336</v>
      </c>
      <c r="AW36" s="787">
        <v>1</v>
      </c>
      <c r="AX36" s="786">
        <v>1</v>
      </c>
      <c r="AY36" s="786">
        <v>5</v>
      </c>
      <c r="AZ36" s="863">
        <v>47</v>
      </c>
      <c r="BB36" s="793">
        <f t="shared" si="0"/>
        <v>15</v>
      </c>
      <c r="BC36" s="791">
        <f t="shared" si="1"/>
        <v>46.993850999999999</v>
      </c>
      <c r="BD36" s="814">
        <v>43</v>
      </c>
      <c r="BE36" s="793">
        <v>3</v>
      </c>
      <c r="BF36" s="819">
        <f t="shared" si="2"/>
        <v>182.95138399999999</v>
      </c>
      <c r="BH36" s="793">
        <f t="shared" si="3"/>
        <v>15</v>
      </c>
      <c r="BI36" s="807">
        <f t="shared" si="4"/>
        <v>47</v>
      </c>
      <c r="BJ36" s="814">
        <v>43</v>
      </c>
      <c r="BK36" s="793">
        <v>3</v>
      </c>
      <c r="BL36" s="807">
        <f t="shared" si="5"/>
        <v>182.2</v>
      </c>
      <c r="BQ36" s="797"/>
      <c r="BR36" s="791"/>
      <c r="BS36" s="791"/>
      <c r="BT36" s="791"/>
      <c r="BU36" s="807"/>
      <c r="CA36" s="809"/>
      <c r="CB36" s="803"/>
      <c r="CC36" s="804"/>
      <c r="CD36" s="791"/>
      <c r="CE36" s="791"/>
    </row>
    <row r="37" spans="2:83" x14ac:dyDescent="0.25">
      <c r="B37" s="491"/>
      <c r="C37" s="491"/>
      <c r="D37" s="539" t="s">
        <v>300</v>
      </c>
      <c r="E37" s="486">
        <f>C43+E38</f>
        <v>44963.536805555559</v>
      </c>
      <c r="G37" s="293">
        <f>Fotometro!H38</f>
        <v>455</v>
      </c>
      <c r="H37" s="165">
        <f t="shared" si="26"/>
        <v>440</v>
      </c>
      <c r="I37" s="165">
        <f t="shared" si="27"/>
        <v>470</v>
      </c>
      <c r="J37" s="291">
        <f t="shared" si="20"/>
        <v>456.22499999999997</v>
      </c>
      <c r="N37" s="517"/>
      <c r="O37" s="796">
        <v>44963</v>
      </c>
      <c r="P37" s="308">
        <v>0.45127314814814817</v>
      </c>
      <c r="Q37" s="794">
        <v>33.5</v>
      </c>
      <c r="R37" s="165" t="s">
        <v>21</v>
      </c>
      <c r="S37" s="794">
        <v>21.45</v>
      </c>
      <c r="T37" s="165" t="s">
        <v>56</v>
      </c>
      <c r="U37" s="196">
        <f t="shared" si="21"/>
        <v>10</v>
      </c>
      <c r="V37" s="168">
        <f t="shared" si="22"/>
        <v>21.45</v>
      </c>
      <c r="W37" s="168" t="str">
        <f t="shared" si="23"/>
        <v>-</v>
      </c>
      <c r="X37" s="168" t="str">
        <f t="shared" si="24"/>
        <v>-</v>
      </c>
      <c r="Y37" s="168" t="str">
        <f t="shared" si="25"/>
        <v>-</v>
      </c>
      <c r="AD37" s="608">
        <f t="shared" si="13"/>
        <v>44963.457638888889</v>
      </c>
      <c r="AE37" s="607">
        <f t="shared" si="14"/>
        <v>22.800999999999998</v>
      </c>
      <c r="AF37" s="196">
        <f t="shared" si="15"/>
        <v>10</v>
      </c>
      <c r="AG37" s="168">
        <f t="shared" si="8"/>
        <v>22.800999999999998</v>
      </c>
      <c r="AH37" s="168" t="str">
        <f t="shared" si="9"/>
        <v>-</v>
      </c>
      <c r="AI37" s="168" t="str">
        <f t="shared" si="10"/>
        <v>-</v>
      </c>
      <c r="AJ37" s="168" t="str">
        <f t="shared" si="11"/>
        <v>-</v>
      </c>
      <c r="AK37" s="198"/>
      <c r="AL37" s="837"/>
      <c r="AM37" s="790">
        <v>44963.459027777775</v>
      </c>
      <c r="AN37" s="789">
        <v>1</v>
      </c>
      <c r="AO37" s="789">
        <v>1</v>
      </c>
      <c r="AP37" s="789">
        <v>6</v>
      </c>
      <c r="AQ37" s="789">
        <v>46.944169000000002</v>
      </c>
      <c r="AR37" s="789">
        <v>180733</v>
      </c>
      <c r="AS37" s="789">
        <v>138626</v>
      </c>
      <c r="AT37" s="789">
        <v>22.797000000000001</v>
      </c>
      <c r="AV37" s="788">
        <v>44963.459027777775</v>
      </c>
      <c r="AW37" s="787">
        <v>1</v>
      </c>
      <c r="AX37" s="786">
        <v>1</v>
      </c>
      <c r="AY37" s="786">
        <v>6</v>
      </c>
      <c r="AZ37" s="863">
        <v>46.9</v>
      </c>
      <c r="BB37" s="793">
        <f t="shared" si="0"/>
        <v>16</v>
      </c>
      <c r="BC37" s="791">
        <f t="shared" si="1"/>
        <v>46.944169000000002</v>
      </c>
      <c r="BD37" s="814">
        <v>44</v>
      </c>
      <c r="BE37" s="793">
        <v>4</v>
      </c>
      <c r="BF37" s="819">
        <f t="shared" si="2"/>
        <v>182.94100399999999</v>
      </c>
      <c r="BH37" s="793">
        <f t="shared" si="3"/>
        <v>16</v>
      </c>
      <c r="BI37" s="807">
        <f t="shared" si="4"/>
        <v>46.9</v>
      </c>
      <c r="BJ37" s="814">
        <v>44</v>
      </c>
      <c r="BK37" s="793">
        <v>4</v>
      </c>
      <c r="BL37" s="807">
        <f t="shared" si="5"/>
        <v>182.5</v>
      </c>
      <c r="BQ37" s="797"/>
      <c r="BR37" s="791"/>
      <c r="BS37" s="791"/>
      <c r="BT37" s="791"/>
      <c r="BU37" s="807"/>
      <c r="CA37" s="809"/>
      <c r="CB37" s="803"/>
      <c r="CC37" s="804"/>
      <c r="CD37" s="791"/>
      <c r="CE37" s="791"/>
    </row>
    <row r="38" spans="2:83" x14ac:dyDescent="0.25">
      <c r="B38" s="491"/>
      <c r="C38" s="491"/>
      <c r="D38" s="539" t="s">
        <v>296</v>
      </c>
      <c r="E38" s="486">
        <v>6.9444444444444447E-4</v>
      </c>
      <c r="G38" s="169" t="s">
        <v>202</v>
      </c>
      <c r="H38" s="289"/>
      <c r="I38" s="289"/>
      <c r="N38" s="517"/>
      <c r="O38" s="796">
        <v>44963</v>
      </c>
      <c r="P38" s="308">
        <v>0.45196759259259256</v>
      </c>
      <c r="Q38" s="794">
        <v>33.6</v>
      </c>
      <c r="R38" s="165" t="s">
        <v>21</v>
      </c>
      <c r="S38" s="794">
        <v>21.45</v>
      </c>
      <c r="T38" s="165" t="s">
        <v>56</v>
      </c>
      <c r="U38" s="196">
        <f t="shared" si="21"/>
        <v>10</v>
      </c>
      <c r="V38" s="168">
        <f t="shared" si="22"/>
        <v>21.45</v>
      </c>
      <c r="W38" s="168" t="str">
        <f t="shared" si="23"/>
        <v>-</v>
      </c>
      <c r="X38" s="168" t="str">
        <f t="shared" si="24"/>
        <v>-</v>
      </c>
      <c r="Y38" s="168" t="str">
        <f t="shared" si="25"/>
        <v>-</v>
      </c>
      <c r="AD38" s="608">
        <f t="shared" si="13"/>
        <v>44963.457638888889</v>
      </c>
      <c r="AE38" s="607">
        <f t="shared" si="14"/>
        <v>22.797999999999998</v>
      </c>
      <c r="AF38" s="196">
        <f t="shared" si="15"/>
        <v>10</v>
      </c>
      <c r="AG38" s="168">
        <f t="shared" si="8"/>
        <v>22.797999999999998</v>
      </c>
      <c r="AH38" s="168" t="str">
        <f t="shared" si="9"/>
        <v>-</v>
      </c>
      <c r="AI38" s="168" t="str">
        <f t="shared" si="10"/>
        <v>-</v>
      </c>
      <c r="AJ38" s="168" t="str">
        <f t="shared" si="11"/>
        <v>-</v>
      </c>
      <c r="AK38" s="198"/>
      <c r="AL38" s="837"/>
      <c r="AM38" s="790">
        <v>44963.459027777775</v>
      </c>
      <c r="AN38" s="789">
        <v>1</v>
      </c>
      <c r="AO38" s="789">
        <v>1</v>
      </c>
      <c r="AP38" s="789">
        <v>7</v>
      </c>
      <c r="AQ38" s="789">
        <v>47.036881000000001</v>
      </c>
      <c r="AR38" s="789">
        <v>180547</v>
      </c>
      <c r="AS38" s="789">
        <v>138763</v>
      </c>
      <c r="AT38" s="789">
        <v>22.797000000000001</v>
      </c>
      <c r="AV38" s="788">
        <v>44963.459027777775</v>
      </c>
      <c r="AW38" s="787">
        <v>1</v>
      </c>
      <c r="AX38" s="786">
        <v>1</v>
      </c>
      <c r="AY38" s="786">
        <v>7</v>
      </c>
      <c r="AZ38" s="863">
        <v>46.93</v>
      </c>
      <c r="BB38" s="793">
        <f t="shared" si="0"/>
        <v>17</v>
      </c>
      <c r="BC38" s="791">
        <f t="shared" si="1"/>
        <v>47.036881000000001</v>
      </c>
      <c r="BD38" s="814">
        <v>45</v>
      </c>
      <c r="BE38" s="793">
        <v>5</v>
      </c>
      <c r="BF38" s="819">
        <f t="shared" si="2"/>
        <v>182.89920799999999</v>
      </c>
      <c r="BH38" s="793">
        <f t="shared" si="3"/>
        <v>17</v>
      </c>
      <c r="BI38" s="807">
        <f t="shared" si="4"/>
        <v>46.93</v>
      </c>
      <c r="BJ38" s="814">
        <v>45</v>
      </c>
      <c r="BK38" s="793">
        <v>5</v>
      </c>
      <c r="BL38" s="807">
        <f t="shared" si="5"/>
        <v>182.8</v>
      </c>
      <c r="BQ38" s="797"/>
      <c r="BR38" s="791"/>
      <c r="BS38" s="791"/>
      <c r="BT38" s="791"/>
      <c r="BU38" s="807"/>
      <c r="CA38" s="809"/>
      <c r="CB38" s="803"/>
      <c r="CC38" s="804"/>
      <c r="CD38" s="791"/>
      <c r="CE38" s="791"/>
    </row>
    <row r="39" spans="2:83" x14ac:dyDescent="0.25">
      <c r="B39" s="491"/>
      <c r="C39" s="491"/>
      <c r="D39" s="539" t="s">
        <v>297</v>
      </c>
      <c r="E39" s="487">
        <f>C42-E40</f>
        <v>44963.436111111114</v>
      </c>
      <c r="N39" s="517"/>
      <c r="O39" s="796">
        <v>44963</v>
      </c>
      <c r="P39" s="308">
        <v>0.45266203703703706</v>
      </c>
      <c r="Q39" s="794">
        <v>33.6</v>
      </c>
      <c r="R39" s="165" t="s">
        <v>21</v>
      </c>
      <c r="S39" s="794">
        <v>21.45</v>
      </c>
      <c r="T39" s="165" t="s">
        <v>56</v>
      </c>
      <c r="U39" s="196">
        <f t="shared" si="21"/>
        <v>10</v>
      </c>
      <c r="V39" s="168">
        <f t="shared" si="22"/>
        <v>21.45</v>
      </c>
      <c r="W39" s="168" t="str">
        <f t="shared" si="23"/>
        <v>-</v>
      </c>
      <c r="X39" s="168" t="str">
        <f t="shared" si="24"/>
        <v>-</v>
      </c>
      <c r="Y39" s="168" t="str">
        <f t="shared" si="25"/>
        <v>-</v>
      </c>
      <c r="AD39" s="608">
        <f t="shared" si="13"/>
        <v>44963.458333333336</v>
      </c>
      <c r="AE39" s="607">
        <f t="shared" si="14"/>
        <v>22.795999999999999</v>
      </c>
      <c r="AF39" s="196">
        <f t="shared" si="15"/>
        <v>11</v>
      </c>
      <c r="AG39" s="168" t="str">
        <f t="shared" si="8"/>
        <v>-</v>
      </c>
      <c r="AH39" s="168">
        <f t="shared" si="9"/>
        <v>22.795999999999999</v>
      </c>
      <c r="AI39" s="168" t="str">
        <f t="shared" si="10"/>
        <v>-</v>
      </c>
      <c r="AJ39" s="168" t="str">
        <f t="shared" si="11"/>
        <v>-</v>
      </c>
      <c r="AK39" s="198"/>
      <c r="AL39" s="837"/>
      <c r="AM39" s="790">
        <v>44963.459722222222</v>
      </c>
      <c r="AN39" s="789">
        <v>1</v>
      </c>
      <c r="AO39" s="789">
        <v>1</v>
      </c>
      <c r="AP39" s="789">
        <v>8</v>
      </c>
      <c r="AQ39" s="789">
        <v>47.047229999999999</v>
      </c>
      <c r="AR39" s="789">
        <v>180733</v>
      </c>
      <c r="AS39" s="789">
        <v>138626</v>
      </c>
      <c r="AT39" s="789">
        <v>22.795999999999999</v>
      </c>
      <c r="AV39" s="788">
        <v>44963.459722222222</v>
      </c>
      <c r="AW39" s="787">
        <v>1</v>
      </c>
      <c r="AX39" s="786">
        <v>1</v>
      </c>
      <c r="AY39" s="786">
        <v>8</v>
      </c>
      <c r="AZ39" s="863">
        <v>46.59</v>
      </c>
      <c r="BB39" s="793">
        <f t="shared" si="0"/>
        <v>18</v>
      </c>
      <c r="BC39" s="791">
        <f t="shared" si="1"/>
        <v>47.047229999999999</v>
      </c>
      <c r="BD39" s="814">
        <v>46</v>
      </c>
      <c r="BE39" s="793">
        <v>6</v>
      </c>
      <c r="BF39" s="819">
        <f t="shared" si="2"/>
        <v>183.22090499999999</v>
      </c>
      <c r="BH39" s="793">
        <f t="shared" si="3"/>
        <v>18</v>
      </c>
      <c r="BI39" s="807">
        <f t="shared" si="4"/>
        <v>46.59</v>
      </c>
      <c r="BJ39" s="814">
        <v>46</v>
      </c>
      <c r="BK39" s="793">
        <v>6</v>
      </c>
      <c r="BL39" s="807">
        <f t="shared" si="5"/>
        <v>182.9</v>
      </c>
      <c r="BQ39" s="797"/>
      <c r="BR39" s="791"/>
      <c r="BS39" s="791"/>
      <c r="BT39" s="791"/>
      <c r="BU39" s="807"/>
      <c r="CA39" s="809"/>
      <c r="CB39" s="803"/>
      <c r="CC39" s="804"/>
      <c r="CD39" s="791"/>
      <c r="CE39" s="791"/>
    </row>
    <row r="40" spans="2:83" ht="15.75" thickBot="1" x14ac:dyDescent="0.3">
      <c r="B40" s="491"/>
      <c r="C40" s="491"/>
      <c r="D40" s="539" t="s">
        <v>298</v>
      </c>
      <c r="E40" s="487">
        <v>8.3333333333333332E-3</v>
      </c>
      <c r="N40" s="517"/>
      <c r="O40" s="796">
        <v>44963</v>
      </c>
      <c r="P40" s="308">
        <v>0.4533564814814815</v>
      </c>
      <c r="Q40" s="794">
        <v>33.6</v>
      </c>
      <c r="R40" s="165" t="s">
        <v>21</v>
      </c>
      <c r="S40" s="794">
        <v>21.45</v>
      </c>
      <c r="T40" s="165" t="s">
        <v>56</v>
      </c>
      <c r="U40" s="196">
        <f t="shared" si="21"/>
        <v>10</v>
      </c>
      <c r="V40" s="168">
        <f t="shared" si="22"/>
        <v>21.45</v>
      </c>
      <c r="W40" s="168" t="str">
        <f t="shared" si="23"/>
        <v>-</v>
      </c>
      <c r="X40" s="168" t="str">
        <f t="shared" si="24"/>
        <v>-</v>
      </c>
      <c r="Y40" s="168" t="str">
        <f t="shared" si="25"/>
        <v>-</v>
      </c>
      <c r="AD40" s="608">
        <f t="shared" si="13"/>
        <v>44963.459027777775</v>
      </c>
      <c r="AE40" s="607">
        <f t="shared" si="14"/>
        <v>22.797000000000001</v>
      </c>
      <c r="AF40" s="196">
        <f t="shared" si="15"/>
        <v>11</v>
      </c>
      <c r="AG40" s="168" t="str">
        <f t="shared" si="8"/>
        <v>-</v>
      </c>
      <c r="AH40" s="168">
        <f t="shared" si="9"/>
        <v>22.797000000000001</v>
      </c>
      <c r="AI40" s="168" t="str">
        <f t="shared" si="10"/>
        <v>-</v>
      </c>
      <c r="AJ40" s="168" t="str">
        <f t="shared" si="11"/>
        <v>-</v>
      </c>
      <c r="AK40" s="198"/>
      <c r="AL40" s="837"/>
      <c r="AM40" s="790">
        <v>44963.460416666669</v>
      </c>
      <c r="AN40" s="789">
        <v>1</v>
      </c>
      <c r="AO40" s="789">
        <v>2</v>
      </c>
      <c r="AP40" s="789" t="s">
        <v>469</v>
      </c>
      <c r="AQ40" s="789">
        <v>81.854955000000004</v>
      </c>
      <c r="AR40" s="789">
        <v>180358</v>
      </c>
      <c r="AS40" s="789">
        <v>138769</v>
      </c>
      <c r="AT40" s="789">
        <v>22.794</v>
      </c>
      <c r="AV40" s="788">
        <v>44963.460416666669</v>
      </c>
      <c r="AW40" s="787">
        <v>1</v>
      </c>
      <c r="AX40" s="786">
        <v>2</v>
      </c>
      <c r="AY40" s="786" t="s">
        <v>469</v>
      </c>
      <c r="AZ40" s="863">
        <v>95.17</v>
      </c>
      <c r="BB40" s="793" t="str">
        <f t="shared" si="0"/>
        <v>--</v>
      </c>
      <c r="BC40" s="791">
        <f t="shared" si="1"/>
        <v>81.854955000000004</v>
      </c>
      <c r="BD40" s="814">
        <v>47</v>
      </c>
      <c r="BE40" s="793">
        <v>7</v>
      </c>
      <c r="BF40" s="819">
        <f t="shared" si="2"/>
        <v>183.11885100000001</v>
      </c>
      <c r="BH40" s="793" t="str">
        <f t="shared" si="3"/>
        <v>--</v>
      </c>
      <c r="BI40" s="807">
        <f t="shared" si="4"/>
        <v>95.17</v>
      </c>
      <c r="BJ40" s="814">
        <v>47</v>
      </c>
      <c r="BK40" s="793">
        <v>7</v>
      </c>
      <c r="BL40" s="807">
        <f t="shared" si="5"/>
        <v>181.9</v>
      </c>
      <c r="BQ40" s="797"/>
      <c r="BR40" s="791"/>
      <c r="BS40" s="791"/>
      <c r="BT40" s="791"/>
      <c r="BU40" s="807"/>
      <c r="CA40" s="809"/>
      <c r="CB40" s="803"/>
      <c r="CC40" s="804"/>
      <c r="CD40" s="791"/>
      <c r="CE40" s="791"/>
    </row>
    <row r="41" spans="2:83" ht="15" customHeight="1" x14ac:dyDescent="0.25">
      <c r="B41" s="522" t="s">
        <v>285</v>
      </c>
      <c r="C41" s="231">
        <f>AD5</f>
        <v>44963.444444444445</v>
      </c>
      <c r="D41" s="539" t="s">
        <v>299</v>
      </c>
      <c r="E41" s="487">
        <f>C43+E40</f>
        <v>44963.544444444444</v>
      </c>
      <c r="F41" s="609"/>
      <c r="G41" s="610" t="s">
        <v>329</v>
      </c>
      <c r="N41" s="517"/>
      <c r="O41" s="796">
        <v>44963</v>
      </c>
      <c r="P41" s="308">
        <v>0.45405092592592594</v>
      </c>
      <c r="Q41" s="794">
        <v>33.5</v>
      </c>
      <c r="R41" s="165" t="s">
        <v>21</v>
      </c>
      <c r="S41" s="794">
        <v>21.45</v>
      </c>
      <c r="T41" s="165" t="s">
        <v>56</v>
      </c>
      <c r="U41" s="196">
        <f t="shared" si="21"/>
        <v>10</v>
      </c>
      <c r="V41" s="168">
        <f t="shared" si="22"/>
        <v>21.45</v>
      </c>
      <c r="W41" s="168" t="str">
        <f t="shared" si="23"/>
        <v>-</v>
      </c>
      <c r="X41" s="168" t="str">
        <f t="shared" si="24"/>
        <v>-</v>
      </c>
      <c r="Y41" s="168" t="str">
        <f t="shared" si="25"/>
        <v>-</v>
      </c>
      <c r="AD41" s="608">
        <f t="shared" si="13"/>
        <v>44963.459027777775</v>
      </c>
      <c r="AE41" s="607">
        <f t="shared" si="14"/>
        <v>22.797000000000001</v>
      </c>
      <c r="AF41" s="196">
        <f t="shared" si="15"/>
        <v>11</v>
      </c>
      <c r="AG41" s="168" t="str">
        <f t="shared" si="8"/>
        <v>-</v>
      </c>
      <c r="AH41" s="168">
        <f t="shared" si="9"/>
        <v>22.797000000000001</v>
      </c>
      <c r="AI41" s="168" t="str">
        <f t="shared" si="10"/>
        <v>-</v>
      </c>
      <c r="AJ41" s="168" t="str">
        <f t="shared" si="11"/>
        <v>-</v>
      </c>
      <c r="AK41" s="198"/>
      <c r="AL41" s="837"/>
      <c r="AM41" s="790">
        <v>44963.460416666669</v>
      </c>
      <c r="AN41" s="789">
        <v>1</v>
      </c>
      <c r="AO41" s="789">
        <v>2</v>
      </c>
      <c r="AP41" s="789" t="s">
        <v>469</v>
      </c>
      <c r="AQ41" s="789">
        <v>97.175145000000001</v>
      </c>
      <c r="AR41" s="789">
        <v>180730</v>
      </c>
      <c r="AS41" s="789">
        <v>138477</v>
      </c>
      <c r="AT41" s="789">
        <v>22.795000000000002</v>
      </c>
      <c r="AV41" s="788">
        <v>44963.460416666669</v>
      </c>
      <c r="AW41" s="787">
        <v>1</v>
      </c>
      <c r="AX41" s="786">
        <v>2</v>
      </c>
      <c r="AY41" s="786" t="s">
        <v>469</v>
      </c>
      <c r="AZ41" s="863">
        <v>96.83</v>
      </c>
      <c r="BB41" s="793" t="str">
        <f t="shared" si="0"/>
        <v>--</v>
      </c>
      <c r="BC41" s="791">
        <f t="shared" si="1"/>
        <v>97.175145000000001</v>
      </c>
      <c r="BD41" s="814">
        <v>48</v>
      </c>
      <c r="BE41" s="793">
        <v>8</v>
      </c>
      <c r="BF41" s="819">
        <f t="shared" si="2"/>
        <v>182.73756399999999</v>
      </c>
      <c r="BH41" s="793" t="str">
        <f t="shared" si="3"/>
        <v>--</v>
      </c>
      <c r="BI41" s="807">
        <f t="shared" si="4"/>
        <v>96.83</v>
      </c>
      <c r="BJ41" s="814">
        <v>48</v>
      </c>
      <c r="BK41" s="793">
        <v>8</v>
      </c>
      <c r="BL41" s="807">
        <f t="shared" si="5"/>
        <v>182.2</v>
      </c>
      <c r="BQ41" s="797"/>
      <c r="BR41" s="791"/>
      <c r="BS41" s="791"/>
      <c r="BT41" s="791"/>
      <c r="BU41" s="807"/>
      <c r="CA41" s="809"/>
      <c r="CB41" s="803"/>
      <c r="CC41" s="804"/>
      <c r="CD41" s="791"/>
      <c r="CE41" s="791"/>
    </row>
    <row r="42" spans="2:83" x14ac:dyDescent="0.25">
      <c r="B42" s="525" t="s">
        <v>284</v>
      </c>
      <c r="C42" s="232">
        <f>MIN(AD5:AD300)</f>
        <v>44963.444444444445</v>
      </c>
      <c r="E42" s="398">
        <f>MIN(B49:B300)</f>
        <v>44963.444351851853</v>
      </c>
      <c r="F42" s="581"/>
      <c r="G42" s="526" t="s">
        <v>268</v>
      </c>
      <c r="N42" s="517"/>
      <c r="O42" s="796">
        <v>44963</v>
      </c>
      <c r="P42" s="308">
        <v>0.45474537037037038</v>
      </c>
      <c r="Q42" s="794">
        <v>33.700000000000003</v>
      </c>
      <c r="R42" s="165" t="s">
        <v>21</v>
      </c>
      <c r="S42" s="794">
        <v>21.4</v>
      </c>
      <c r="T42" s="165" t="s">
        <v>56</v>
      </c>
      <c r="U42" s="196">
        <f t="shared" si="21"/>
        <v>10</v>
      </c>
      <c r="V42" s="168">
        <f t="shared" si="22"/>
        <v>21.4</v>
      </c>
      <c r="W42" s="168" t="str">
        <f t="shared" si="23"/>
        <v>-</v>
      </c>
      <c r="X42" s="168" t="str">
        <f t="shared" si="24"/>
        <v>-</v>
      </c>
      <c r="Y42" s="168" t="str">
        <f t="shared" si="25"/>
        <v>-</v>
      </c>
      <c r="AD42" s="608">
        <f t="shared" si="13"/>
        <v>44963.459722222222</v>
      </c>
      <c r="AE42" s="607">
        <f t="shared" si="14"/>
        <v>22.795999999999999</v>
      </c>
      <c r="AF42" s="196">
        <f t="shared" si="15"/>
        <v>11</v>
      </c>
      <c r="AG42" s="168" t="str">
        <f t="shared" si="8"/>
        <v>-</v>
      </c>
      <c r="AH42" s="168">
        <f t="shared" si="9"/>
        <v>22.795999999999999</v>
      </c>
      <c r="AI42" s="168" t="str">
        <f t="shared" si="10"/>
        <v>-</v>
      </c>
      <c r="AJ42" s="168" t="str">
        <f t="shared" si="11"/>
        <v>-</v>
      </c>
      <c r="AK42" s="198"/>
      <c r="AL42" s="837"/>
      <c r="AM42" s="790">
        <v>44963.461111111108</v>
      </c>
      <c r="AN42" s="789">
        <v>1</v>
      </c>
      <c r="AO42" s="789">
        <v>2</v>
      </c>
      <c r="AP42" s="789" t="s">
        <v>469</v>
      </c>
      <c r="AQ42" s="789">
        <v>95.731872999999993</v>
      </c>
      <c r="AR42" s="789">
        <v>180369</v>
      </c>
      <c r="AS42" s="789">
        <v>138769</v>
      </c>
      <c r="AT42" s="789">
        <v>22.795999999999999</v>
      </c>
      <c r="AV42" s="788">
        <v>44963.461111111108</v>
      </c>
      <c r="AW42" s="787">
        <v>1</v>
      </c>
      <c r="AX42" s="786">
        <v>2</v>
      </c>
      <c r="AY42" s="786" t="s">
        <v>469</v>
      </c>
      <c r="AZ42" s="863">
        <v>94.51</v>
      </c>
      <c r="BB42" s="793" t="str">
        <f t="shared" si="0"/>
        <v>--</v>
      </c>
      <c r="BC42" s="791">
        <f t="shared" si="1"/>
        <v>95.731872999999993</v>
      </c>
      <c r="BD42" s="814">
        <v>51</v>
      </c>
      <c r="BE42" s="793">
        <v>1</v>
      </c>
      <c r="BF42" s="819">
        <f t="shared" si="2"/>
        <v>224.44457600000001</v>
      </c>
      <c r="BH42" s="793" t="str">
        <f t="shared" si="3"/>
        <v>--</v>
      </c>
      <c r="BI42" s="807">
        <f t="shared" si="4"/>
        <v>94.51</v>
      </c>
      <c r="BJ42" s="814">
        <v>51</v>
      </c>
      <c r="BK42" s="793">
        <v>1</v>
      </c>
      <c r="BL42" s="807">
        <f t="shared" si="5"/>
        <v>224.2</v>
      </c>
      <c r="BQ42" s="797"/>
      <c r="BR42" s="791"/>
      <c r="BS42" s="791"/>
      <c r="BT42" s="791"/>
      <c r="BU42" s="807"/>
      <c r="CA42" s="809"/>
      <c r="CB42" s="803"/>
      <c r="CC42" s="804"/>
      <c r="CD42" s="791"/>
      <c r="CE42" s="791"/>
    </row>
    <row r="43" spans="2:83" ht="15.75" thickBot="1" x14ac:dyDescent="0.3">
      <c r="B43" s="530" t="s">
        <v>283</v>
      </c>
      <c r="C43" s="233">
        <f>MAX(AD5:AD300)</f>
        <v>44963.536111111112</v>
      </c>
      <c r="E43" s="398">
        <f>MAX(B49:B300)</f>
        <v>44963.537060185183</v>
      </c>
      <c r="F43" s="582"/>
      <c r="G43" s="531" t="s">
        <v>269</v>
      </c>
      <c r="N43" s="517"/>
      <c r="O43" s="796">
        <v>44963</v>
      </c>
      <c r="P43" s="308">
        <v>0.45543981481481483</v>
      </c>
      <c r="Q43" s="794">
        <v>33.700000000000003</v>
      </c>
      <c r="R43" s="165" t="s">
        <v>21</v>
      </c>
      <c r="S43" s="794">
        <v>21.4</v>
      </c>
      <c r="T43" s="165" t="s">
        <v>56</v>
      </c>
      <c r="U43" s="196">
        <f t="shared" si="21"/>
        <v>10</v>
      </c>
      <c r="V43" s="168">
        <f t="shared" si="22"/>
        <v>21.4</v>
      </c>
      <c r="W43" s="168" t="str">
        <f t="shared" si="23"/>
        <v>-</v>
      </c>
      <c r="X43" s="168" t="str">
        <f t="shared" si="24"/>
        <v>-</v>
      </c>
      <c r="Y43" s="168" t="str">
        <f t="shared" si="25"/>
        <v>-</v>
      </c>
      <c r="AD43" s="608">
        <f t="shared" si="13"/>
        <v>44963.460416666669</v>
      </c>
      <c r="AE43" s="607">
        <f t="shared" si="14"/>
        <v>22.794</v>
      </c>
      <c r="AF43" s="196">
        <f t="shared" si="15"/>
        <v>11</v>
      </c>
      <c r="AG43" s="168" t="str">
        <f t="shared" si="8"/>
        <v>-</v>
      </c>
      <c r="AH43" s="168">
        <f t="shared" si="9"/>
        <v>22.794</v>
      </c>
      <c r="AI43" s="168" t="str">
        <f t="shared" si="10"/>
        <v>-</v>
      </c>
      <c r="AJ43" s="168" t="str">
        <f t="shared" si="11"/>
        <v>-</v>
      </c>
      <c r="AK43" s="198"/>
      <c r="AL43" s="837"/>
      <c r="AM43" s="790">
        <v>44963.461111111108</v>
      </c>
      <c r="AN43" s="789">
        <v>1</v>
      </c>
      <c r="AO43" s="789">
        <v>2</v>
      </c>
      <c r="AP43" s="789" t="s">
        <v>469</v>
      </c>
      <c r="AQ43" s="789">
        <v>94.6614</v>
      </c>
      <c r="AR43" s="789">
        <v>180745</v>
      </c>
      <c r="AS43" s="789">
        <v>138495</v>
      </c>
      <c r="AT43" s="789">
        <v>22.795000000000002</v>
      </c>
      <c r="AV43" s="788">
        <v>44963.461111111108</v>
      </c>
      <c r="AW43" s="787">
        <v>1</v>
      </c>
      <c r="AX43" s="786">
        <v>2</v>
      </c>
      <c r="AY43" s="786" t="s">
        <v>469</v>
      </c>
      <c r="AZ43" s="863">
        <v>93.56</v>
      </c>
      <c r="BB43" s="793" t="str">
        <f t="shared" si="0"/>
        <v>--</v>
      </c>
      <c r="BC43" s="791">
        <f t="shared" si="1"/>
        <v>94.6614</v>
      </c>
      <c r="BD43" s="814">
        <v>52</v>
      </c>
      <c r="BE43" s="793">
        <v>2</v>
      </c>
      <c r="BF43" s="819">
        <f t="shared" si="2"/>
        <v>224.39790099999999</v>
      </c>
      <c r="BH43" s="793" t="str">
        <f t="shared" si="3"/>
        <v>--</v>
      </c>
      <c r="BI43" s="807">
        <f t="shared" si="4"/>
        <v>93.56</v>
      </c>
      <c r="BJ43" s="814">
        <v>52</v>
      </c>
      <c r="BK43" s="793">
        <v>2</v>
      </c>
      <c r="BL43" s="807">
        <f t="shared" si="5"/>
        <v>224.8</v>
      </c>
      <c r="BQ43" s="797"/>
      <c r="BR43" s="791"/>
      <c r="BS43" s="791"/>
      <c r="BT43" s="791"/>
      <c r="BU43" s="807"/>
      <c r="CA43" s="809"/>
      <c r="CB43" s="803"/>
      <c r="CC43" s="804"/>
      <c r="CD43" s="791"/>
      <c r="CE43" s="791"/>
    </row>
    <row r="44" spans="2:83" x14ac:dyDescent="0.25">
      <c r="B44" s="21"/>
      <c r="C44" s="21"/>
      <c r="E44" s="479">
        <f>IF(INT(C41)=INT(B49), C41, B49)</f>
        <v>44963.444444444445</v>
      </c>
      <c r="F44" s="581"/>
      <c r="G44" s="526" t="s">
        <v>301</v>
      </c>
      <c r="N44" s="517"/>
      <c r="O44" s="796">
        <v>44963</v>
      </c>
      <c r="P44" s="308">
        <v>0.45613425925925927</v>
      </c>
      <c r="Q44" s="794">
        <v>33.6</v>
      </c>
      <c r="R44" s="165" t="s">
        <v>21</v>
      </c>
      <c r="S44" s="794">
        <v>21.45</v>
      </c>
      <c r="T44" s="165" t="s">
        <v>56</v>
      </c>
      <c r="U44" s="196">
        <f t="shared" si="21"/>
        <v>10</v>
      </c>
      <c r="V44" s="168">
        <f t="shared" si="22"/>
        <v>21.45</v>
      </c>
      <c r="W44" s="168" t="str">
        <f t="shared" si="23"/>
        <v>-</v>
      </c>
      <c r="X44" s="168" t="str">
        <f t="shared" si="24"/>
        <v>-</v>
      </c>
      <c r="Y44" s="168" t="str">
        <f t="shared" si="25"/>
        <v>-</v>
      </c>
      <c r="Z44" s="543"/>
      <c r="AD44" s="608">
        <f t="shared" si="13"/>
        <v>44963.460416666669</v>
      </c>
      <c r="AE44" s="607">
        <f t="shared" si="14"/>
        <v>22.795000000000002</v>
      </c>
      <c r="AF44" s="196">
        <f t="shared" si="15"/>
        <v>11</v>
      </c>
      <c r="AG44" s="168" t="str">
        <f t="shared" si="8"/>
        <v>-</v>
      </c>
      <c r="AH44" s="168">
        <f t="shared" si="9"/>
        <v>22.795000000000002</v>
      </c>
      <c r="AI44" s="168" t="str">
        <f t="shared" si="10"/>
        <v>-</v>
      </c>
      <c r="AJ44" s="168" t="str">
        <f t="shared" si="11"/>
        <v>-</v>
      </c>
      <c r="AK44" s="198"/>
      <c r="AL44" s="837"/>
      <c r="AM44" s="790">
        <v>44963.461805555555</v>
      </c>
      <c r="AN44" s="789">
        <v>1</v>
      </c>
      <c r="AO44" s="789">
        <v>2</v>
      </c>
      <c r="AP44" s="789" t="s">
        <v>469</v>
      </c>
      <c r="AQ44" s="789">
        <v>94.097635999999994</v>
      </c>
      <c r="AR44" s="789">
        <v>180381</v>
      </c>
      <c r="AS44" s="789">
        <v>138775</v>
      </c>
      <c r="AT44" s="789">
        <v>22.795999999999999</v>
      </c>
      <c r="AV44" s="788">
        <v>44963.461805555555</v>
      </c>
      <c r="AW44" s="787">
        <v>1</v>
      </c>
      <c r="AX44" s="786">
        <v>2</v>
      </c>
      <c r="AY44" s="786" t="s">
        <v>469</v>
      </c>
      <c r="AZ44" s="863">
        <v>93.81</v>
      </c>
      <c r="BB44" s="793" t="str">
        <f t="shared" si="0"/>
        <v>--</v>
      </c>
      <c r="BC44" s="791">
        <f t="shared" si="1"/>
        <v>94.097635999999994</v>
      </c>
      <c r="BD44" s="814">
        <v>53</v>
      </c>
      <c r="BE44" s="793">
        <v>3</v>
      </c>
      <c r="BF44" s="819">
        <f t="shared" si="2"/>
        <v>224.217468</v>
      </c>
      <c r="BH44" s="793" t="str">
        <f t="shared" si="3"/>
        <v>--</v>
      </c>
      <c r="BI44" s="807">
        <f t="shared" si="4"/>
        <v>93.81</v>
      </c>
      <c r="BJ44" s="814">
        <v>53</v>
      </c>
      <c r="BK44" s="793">
        <v>3</v>
      </c>
      <c r="BL44" s="807">
        <f t="shared" si="5"/>
        <v>223.7</v>
      </c>
      <c r="BQ44" s="797"/>
      <c r="BR44" s="791"/>
      <c r="BS44" s="791"/>
      <c r="BT44" s="791"/>
      <c r="BU44" s="807"/>
      <c r="CA44" s="809"/>
      <c r="CB44" s="803"/>
      <c r="CC44" s="804"/>
      <c r="CD44" s="791"/>
      <c r="CE44" s="791"/>
    </row>
    <row r="45" spans="2:83" ht="15.75" thickBot="1" x14ac:dyDescent="0.3">
      <c r="B45" s="491"/>
      <c r="C45" s="491"/>
      <c r="N45" s="517"/>
      <c r="O45" s="796">
        <v>44963</v>
      </c>
      <c r="P45" s="308">
        <v>0.45682870370370371</v>
      </c>
      <c r="Q45" s="794">
        <v>33.6</v>
      </c>
      <c r="R45" s="165" t="s">
        <v>21</v>
      </c>
      <c r="S45" s="794">
        <v>21.4</v>
      </c>
      <c r="T45" s="165" t="s">
        <v>56</v>
      </c>
      <c r="U45" s="196">
        <f t="shared" si="21"/>
        <v>10</v>
      </c>
      <c r="V45" s="168">
        <f t="shared" si="22"/>
        <v>21.4</v>
      </c>
      <c r="W45" s="168" t="str">
        <f t="shared" si="23"/>
        <v>-</v>
      </c>
      <c r="X45" s="168" t="str">
        <f t="shared" si="24"/>
        <v>-</v>
      </c>
      <c r="Y45" s="168" t="str">
        <f t="shared" si="25"/>
        <v>-</v>
      </c>
      <c r="AD45" s="608">
        <f t="shared" si="13"/>
        <v>44963.461111111108</v>
      </c>
      <c r="AE45" s="607">
        <f t="shared" si="14"/>
        <v>22.795999999999999</v>
      </c>
      <c r="AF45" s="196">
        <f t="shared" si="15"/>
        <v>11</v>
      </c>
      <c r="AG45" s="168" t="str">
        <f t="shared" si="8"/>
        <v>-</v>
      </c>
      <c r="AH45" s="168">
        <f t="shared" si="9"/>
        <v>22.795999999999999</v>
      </c>
      <c r="AI45" s="168" t="str">
        <f t="shared" si="10"/>
        <v>-</v>
      </c>
      <c r="AJ45" s="168" t="str">
        <f t="shared" si="11"/>
        <v>-</v>
      </c>
      <c r="AK45" s="198"/>
      <c r="AL45" s="837"/>
      <c r="AM45" s="790">
        <v>44963.461805555555</v>
      </c>
      <c r="AN45" s="789">
        <v>1</v>
      </c>
      <c r="AO45" s="789">
        <v>2</v>
      </c>
      <c r="AP45" s="789" t="s">
        <v>469</v>
      </c>
      <c r="AQ45" s="789">
        <v>93.823598000000004</v>
      </c>
      <c r="AR45" s="789">
        <v>180744</v>
      </c>
      <c r="AS45" s="789">
        <v>138496</v>
      </c>
      <c r="AT45" s="789">
        <v>22.8</v>
      </c>
      <c r="AV45" s="788">
        <v>44963.461805555555</v>
      </c>
      <c r="AW45" s="787">
        <v>1</v>
      </c>
      <c r="AX45" s="786">
        <v>2</v>
      </c>
      <c r="AY45" s="786" t="s">
        <v>469</v>
      </c>
      <c r="AZ45" s="863">
        <v>93.15</v>
      </c>
      <c r="BB45" s="793" t="str">
        <f t="shared" si="0"/>
        <v>--</v>
      </c>
      <c r="BC45" s="791">
        <f t="shared" si="1"/>
        <v>93.823598000000004</v>
      </c>
      <c r="BD45" s="814">
        <v>54</v>
      </c>
      <c r="BE45" s="793">
        <v>4</v>
      </c>
      <c r="BF45" s="819">
        <f t="shared" si="2"/>
        <v>224.30059399999999</v>
      </c>
      <c r="BH45" s="793" t="str">
        <f t="shared" si="3"/>
        <v>--</v>
      </c>
      <c r="BI45" s="807">
        <f t="shared" si="4"/>
        <v>93.15</v>
      </c>
      <c r="BJ45" s="814">
        <v>54</v>
      </c>
      <c r="BK45" s="793">
        <v>4</v>
      </c>
      <c r="BL45" s="807">
        <f t="shared" si="5"/>
        <v>223.5</v>
      </c>
      <c r="BQ45" s="797"/>
      <c r="BR45" s="791"/>
      <c r="BS45" s="791"/>
      <c r="BT45" s="791"/>
      <c r="BU45" s="807"/>
      <c r="CA45" s="809"/>
      <c r="CB45" s="803"/>
      <c r="CC45" s="804"/>
      <c r="CD45" s="791"/>
      <c r="CE45" s="791"/>
    </row>
    <row r="46" spans="2:83" ht="15" customHeight="1" x14ac:dyDescent="0.25">
      <c r="B46" s="545" t="s">
        <v>25</v>
      </c>
      <c r="C46" s="546" t="s">
        <v>40</v>
      </c>
      <c r="D46" s="546" t="s">
        <v>152</v>
      </c>
      <c r="E46" s="546" t="s">
        <v>153</v>
      </c>
      <c r="F46" s="1209" t="s">
        <v>157</v>
      </c>
      <c r="G46" s="1210"/>
      <c r="N46" s="517"/>
      <c r="O46" s="796">
        <v>44963</v>
      </c>
      <c r="P46" s="308">
        <v>0.45752314814814815</v>
      </c>
      <c r="Q46" s="794">
        <v>33.299999999999997</v>
      </c>
      <c r="R46" s="165" t="s">
        <v>21</v>
      </c>
      <c r="S46" s="794">
        <v>21.45</v>
      </c>
      <c r="T46" s="165" t="s">
        <v>56</v>
      </c>
      <c r="U46" s="196">
        <f t="shared" si="21"/>
        <v>10</v>
      </c>
      <c r="V46" s="168">
        <f t="shared" si="22"/>
        <v>21.45</v>
      </c>
      <c r="W46" s="168" t="str">
        <f t="shared" si="23"/>
        <v>-</v>
      </c>
      <c r="X46" s="168" t="str">
        <f t="shared" si="24"/>
        <v>-</v>
      </c>
      <c r="Y46" s="168" t="str">
        <f t="shared" si="25"/>
        <v>-</v>
      </c>
      <c r="AD46" s="608">
        <f t="shared" si="13"/>
        <v>44963.461111111108</v>
      </c>
      <c r="AE46" s="607">
        <f t="shared" si="14"/>
        <v>22.795000000000002</v>
      </c>
      <c r="AF46" s="196">
        <f t="shared" si="15"/>
        <v>11</v>
      </c>
      <c r="AG46" s="168" t="str">
        <f t="shared" si="8"/>
        <v>-</v>
      </c>
      <c r="AH46" s="168">
        <f t="shared" si="9"/>
        <v>22.795000000000002</v>
      </c>
      <c r="AI46" s="168" t="str">
        <f t="shared" si="10"/>
        <v>-</v>
      </c>
      <c r="AJ46" s="168" t="str">
        <f t="shared" si="11"/>
        <v>-</v>
      </c>
      <c r="AK46" s="198"/>
      <c r="AL46" s="837"/>
      <c r="AM46" s="790">
        <v>44963.462500000001</v>
      </c>
      <c r="AN46" s="789">
        <v>1</v>
      </c>
      <c r="AO46" s="789">
        <v>2</v>
      </c>
      <c r="AP46" s="789" t="s">
        <v>469</v>
      </c>
      <c r="AQ46" s="789">
        <v>93.647079000000005</v>
      </c>
      <c r="AR46" s="789">
        <v>180377</v>
      </c>
      <c r="AS46" s="789">
        <v>138771</v>
      </c>
      <c r="AT46" s="789">
        <v>22.802</v>
      </c>
      <c r="AV46" s="788">
        <v>44963.462500000001</v>
      </c>
      <c r="AW46" s="787">
        <v>1</v>
      </c>
      <c r="AX46" s="786">
        <v>2</v>
      </c>
      <c r="AY46" s="786" t="s">
        <v>469</v>
      </c>
      <c r="AZ46" s="863">
        <v>92.8</v>
      </c>
      <c r="BB46" s="793" t="str">
        <f t="shared" si="0"/>
        <v>--</v>
      </c>
      <c r="BC46" s="791">
        <f t="shared" si="1"/>
        <v>93.647079000000005</v>
      </c>
      <c r="BD46" s="814">
        <v>55</v>
      </c>
      <c r="BE46" s="793">
        <v>5</v>
      </c>
      <c r="BF46" s="819">
        <f t="shared" si="2"/>
        <v>224.06036499999999</v>
      </c>
      <c r="BH46" s="793" t="str">
        <f t="shared" si="3"/>
        <v>--</v>
      </c>
      <c r="BI46" s="807">
        <f t="shared" si="4"/>
        <v>92.8</v>
      </c>
      <c r="BJ46" s="814">
        <v>55</v>
      </c>
      <c r="BK46" s="793">
        <v>5</v>
      </c>
      <c r="BL46" s="807">
        <f t="shared" si="5"/>
        <v>223.8</v>
      </c>
      <c r="BQ46" s="797"/>
      <c r="BR46" s="791"/>
      <c r="BS46" s="791"/>
      <c r="BT46" s="791"/>
      <c r="BU46" s="807"/>
      <c r="CA46" s="809"/>
      <c r="CB46" s="803"/>
      <c r="CC46" s="804"/>
      <c r="CD46" s="791"/>
      <c r="CE46" s="791"/>
    </row>
    <row r="47" spans="2:83" ht="15" customHeight="1" thickBot="1" x14ac:dyDescent="0.3">
      <c r="B47" s="548" t="s">
        <v>271</v>
      </c>
      <c r="C47" s="127">
        <f>IFERROR(AVERAGE(C49:C300)+D48,"-")</f>
        <v>852.47244444444448</v>
      </c>
      <c r="D47" s="127">
        <f>IFERROR(MIN(C49:C300)+D48,"-")</f>
        <v>851.37</v>
      </c>
      <c r="E47" s="127">
        <f>IFERROR(MAX(C49:C300)+D48,"-")</f>
        <v>853.61</v>
      </c>
      <c r="F47" s="1207">
        <f>IFERROR((_xlfn.STDEV.S(C49:C300)),"-")</f>
        <v>0.65933454895121146</v>
      </c>
      <c r="G47" s="1208"/>
      <c r="N47" s="517"/>
      <c r="O47" s="796">
        <v>44963</v>
      </c>
      <c r="P47" s="308">
        <v>0.45821759259259259</v>
      </c>
      <c r="Q47" s="794">
        <v>33.5</v>
      </c>
      <c r="R47" s="165" t="s">
        <v>21</v>
      </c>
      <c r="S47" s="794">
        <v>21.45</v>
      </c>
      <c r="T47" s="165" t="s">
        <v>56</v>
      </c>
      <c r="U47" s="196">
        <f t="shared" si="21"/>
        <v>10</v>
      </c>
      <c r="V47" s="168">
        <f t="shared" si="22"/>
        <v>21.45</v>
      </c>
      <c r="W47" s="168" t="str">
        <f t="shared" si="23"/>
        <v>-</v>
      </c>
      <c r="X47" s="168" t="str">
        <f t="shared" si="24"/>
        <v>-</v>
      </c>
      <c r="Y47" s="168" t="str">
        <f t="shared" si="25"/>
        <v>-</v>
      </c>
      <c r="AD47" s="608">
        <f t="shared" si="13"/>
        <v>44963.461805555555</v>
      </c>
      <c r="AE47" s="607">
        <f t="shared" si="14"/>
        <v>22.795999999999999</v>
      </c>
      <c r="AF47" s="196">
        <f t="shared" si="15"/>
        <v>11</v>
      </c>
      <c r="AG47" s="168" t="str">
        <f t="shared" si="8"/>
        <v>-</v>
      </c>
      <c r="AH47" s="168">
        <f t="shared" si="9"/>
        <v>22.795999999999999</v>
      </c>
      <c r="AI47" s="168" t="str">
        <f t="shared" si="10"/>
        <v>-</v>
      </c>
      <c r="AJ47" s="168" t="str">
        <f t="shared" si="11"/>
        <v>-</v>
      </c>
      <c r="AK47" s="198"/>
      <c r="AL47" s="837"/>
      <c r="AM47" s="790">
        <v>44963.463194444441</v>
      </c>
      <c r="AN47" s="789">
        <v>1</v>
      </c>
      <c r="AO47" s="789">
        <v>2</v>
      </c>
      <c r="AP47" s="789">
        <v>0</v>
      </c>
      <c r="AQ47" s="789">
        <v>93.899871000000005</v>
      </c>
      <c r="AR47" s="789">
        <v>180734</v>
      </c>
      <c r="AS47" s="789">
        <v>138487</v>
      </c>
      <c r="AT47" s="789">
        <v>22.805</v>
      </c>
      <c r="AV47" s="788">
        <v>44963.463194444441</v>
      </c>
      <c r="AW47" s="787">
        <v>1</v>
      </c>
      <c r="AX47" s="786">
        <v>2</v>
      </c>
      <c r="AY47" s="786">
        <v>0</v>
      </c>
      <c r="AZ47" s="863">
        <v>93.09</v>
      </c>
      <c r="BB47" s="793">
        <f t="shared" si="0"/>
        <v>20</v>
      </c>
      <c r="BC47" s="791">
        <f t="shared" si="1"/>
        <v>93.899871000000005</v>
      </c>
      <c r="BD47" s="814">
        <v>56</v>
      </c>
      <c r="BE47" s="793">
        <v>6</v>
      </c>
      <c r="BF47" s="819">
        <f t="shared" si="2"/>
        <v>224.183626</v>
      </c>
      <c r="BH47" s="793">
        <f t="shared" si="3"/>
        <v>20</v>
      </c>
      <c r="BI47" s="807">
        <f t="shared" si="4"/>
        <v>93.09</v>
      </c>
      <c r="BJ47" s="814">
        <v>56</v>
      </c>
      <c r="BK47" s="793">
        <v>6</v>
      </c>
      <c r="BL47" s="807">
        <f t="shared" si="5"/>
        <v>224.2</v>
      </c>
      <c r="BQ47" s="797"/>
      <c r="BR47" s="791"/>
      <c r="BS47" s="791"/>
      <c r="BT47" s="791"/>
      <c r="BU47" s="807"/>
      <c r="CA47" s="809"/>
      <c r="CB47" s="803"/>
      <c r="CC47" s="804"/>
      <c r="CD47" s="791"/>
      <c r="CE47" s="791"/>
    </row>
    <row r="48" spans="2:83" ht="15.75" thickBot="1" x14ac:dyDescent="0.3">
      <c r="B48" s="549" t="s">
        <v>45</v>
      </c>
      <c r="C48" s="298" t="s">
        <v>274</v>
      </c>
      <c r="D48" s="710">
        <f>Resumen!I29</f>
        <v>0</v>
      </c>
      <c r="E48" s="169"/>
      <c r="F48" s="169"/>
      <c r="N48" s="517"/>
      <c r="O48" s="796">
        <v>44963</v>
      </c>
      <c r="P48" s="308">
        <v>0.45891203703703703</v>
      </c>
      <c r="Q48" s="794">
        <v>33.5</v>
      </c>
      <c r="R48" s="165" t="s">
        <v>21</v>
      </c>
      <c r="S48" s="794">
        <v>21.45</v>
      </c>
      <c r="T48" s="165" t="s">
        <v>56</v>
      </c>
      <c r="U48" s="196">
        <f t="shared" si="21"/>
        <v>11</v>
      </c>
      <c r="V48" s="168" t="str">
        <f t="shared" si="22"/>
        <v>-</v>
      </c>
      <c r="W48" s="168">
        <f t="shared" si="23"/>
        <v>21.45</v>
      </c>
      <c r="X48" s="168" t="str">
        <f t="shared" si="24"/>
        <v>-</v>
      </c>
      <c r="Y48" s="168" t="str">
        <f t="shared" si="25"/>
        <v>-</v>
      </c>
      <c r="AD48" s="608">
        <f t="shared" si="13"/>
        <v>44963.461805555555</v>
      </c>
      <c r="AE48" s="607">
        <f t="shared" si="14"/>
        <v>22.8</v>
      </c>
      <c r="AF48" s="196">
        <f t="shared" si="15"/>
        <v>11</v>
      </c>
      <c r="AG48" s="168" t="str">
        <f t="shared" si="8"/>
        <v>-</v>
      </c>
      <c r="AH48" s="168">
        <f t="shared" si="9"/>
        <v>22.8</v>
      </c>
      <c r="AI48" s="168" t="str">
        <f t="shared" si="10"/>
        <v>-</v>
      </c>
      <c r="AJ48" s="168" t="str">
        <f t="shared" si="11"/>
        <v>-</v>
      </c>
      <c r="AK48" s="198"/>
      <c r="AL48" s="837"/>
      <c r="AM48" s="790">
        <v>44963.463194444441</v>
      </c>
      <c r="AN48" s="789">
        <v>1</v>
      </c>
      <c r="AO48" s="789">
        <v>2</v>
      </c>
      <c r="AP48" s="789">
        <v>1</v>
      </c>
      <c r="AQ48" s="789">
        <v>93.760992999999999</v>
      </c>
      <c r="AR48" s="789">
        <v>180374</v>
      </c>
      <c r="AS48" s="789">
        <v>138768</v>
      </c>
      <c r="AT48" s="789">
        <v>22.806999999999999</v>
      </c>
      <c r="AV48" s="788">
        <v>44963.463194444441</v>
      </c>
      <c r="AW48" s="787">
        <v>1</v>
      </c>
      <c r="AX48" s="786">
        <v>2</v>
      </c>
      <c r="AY48" s="786">
        <v>1</v>
      </c>
      <c r="AZ48" s="863">
        <v>93.19</v>
      </c>
      <c r="BB48" s="793">
        <f t="shared" si="0"/>
        <v>21</v>
      </c>
      <c r="BC48" s="791">
        <f t="shared" si="1"/>
        <v>93.760992999999999</v>
      </c>
      <c r="BD48" s="814">
        <v>57</v>
      </c>
      <c r="BE48" s="793">
        <v>7</v>
      </c>
      <c r="BF48" s="819">
        <f t="shared" si="2"/>
        <v>224.246634</v>
      </c>
      <c r="BH48" s="793">
        <f t="shared" si="3"/>
        <v>21</v>
      </c>
      <c r="BI48" s="807">
        <f t="shared" si="4"/>
        <v>93.19</v>
      </c>
      <c r="BJ48" s="814">
        <v>57</v>
      </c>
      <c r="BK48" s="793">
        <v>7</v>
      </c>
      <c r="BL48" s="807">
        <f t="shared" si="5"/>
        <v>223.8</v>
      </c>
      <c r="BQ48" s="797"/>
      <c r="BR48" s="791"/>
      <c r="BS48" s="791"/>
      <c r="BT48" s="791"/>
      <c r="BU48" s="807"/>
      <c r="CA48" s="809"/>
      <c r="CB48" s="803"/>
      <c r="CC48" s="804"/>
      <c r="CD48" s="791"/>
      <c r="CE48" s="791"/>
    </row>
    <row r="49" spans="2:83" x14ac:dyDescent="0.25">
      <c r="B49" s="307">
        <v>44963.444351851853</v>
      </c>
      <c r="C49" s="794">
        <v>853.61</v>
      </c>
      <c r="E49" s="492"/>
      <c r="N49" s="517"/>
      <c r="O49" s="796">
        <v>44963</v>
      </c>
      <c r="P49" s="308">
        <v>0.45960648148148148</v>
      </c>
      <c r="Q49" s="794">
        <v>33.5</v>
      </c>
      <c r="R49" s="165" t="s">
        <v>21</v>
      </c>
      <c r="S49" s="794">
        <v>21.45</v>
      </c>
      <c r="T49" s="165" t="s">
        <v>56</v>
      </c>
      <c r="U49" s="196">
        <f t="shared" si="21"/>
        <v>11</v>
      </c>
      <c r="V49" s="168" t="str">
        <f t="shared" si="22"/>
        <v>-</v>
      </c>
      <c r="W49" s="168">
        <f t="shared" si="23"/>
        <v>21.45</v>
      </c>
      <c r="X49" s="168" t="str">
        <f t="shared" si="24"/>
        <v>-</v>
      </c>
      <c r="Y49" s="168" t="str">
        <f t="shared" si="25"/>
        <v>-</v>
      </c>
      <c r="AD49" s="608">
        <f t="shared" si="13"/>
        <v>44963.462500000001</v>
      </c>
      <c r="AE49" s="607">
        <f t="shared" si="14"/>
        <v>22.802</v>
      </c>
      <c r="AF49" s="196">
        <f t="shared" si="15"/>
        <v>11</v>
      </c>
      <c r="AG49" s="168" t="str">
        <f t="shared" si="8"/>
        <v>-</v>
      </c>
      <c r="AH49" s="168">
        <f t="shared" si="9"/>
        <v>22.802</v>
      </c>
      <c r="AI49" s="168" t="str">
        <f t="shared" si="10"/>
        <v>-</v>
      </c>
      <c r="AJ49" s="168" t="str">
        <f t="shared" si="11"/>
        <v>-</v>
      </c>
      <c r="AK49" s="198"/>
      <c r="AL49" s="837"/>
      <c r="AM49" s="790">
        <v>44963.463888888888</v>
      </c>
      <c r="AN49" s="789">
        <v>1</v>
      </c>
      <c r="AO49" s="789">
        <v>2</v>
      </c>
      <c r="AP49" s="789">
        <v>2</v>
      </c>
      <c r="AQ49" s="789">
        <v>93.606392</v>
      </c>
      <c r="AR49" s="789">
        <v>180730</v>
      </c>
      <c r="AS49" s="789">
        <v>138485</v>
      </c>
      <c r="AT49" s="789">
        <v>22.805</v>
      </c>
      <c r="AV49" s="788">
        <v>44963.463888888888</v>
      </c>
      <c r="AW49" s="787">
        <v>1</v>
      </c>
      <c r="AX49" s="786">
        <v>2</v>
      </c>
      <c r="AY49" s="786">
        <v>2</v>
      </c>
      <c r="AZ49" s="863">
        <v>93.54</v>
      </c>
      <c r="BB49" s="793">
        <f t="shared" si="0"/>
        <v>22</v>
      </c>
      <c r="BC49" s="791">
        <f t="shared" si="1"/>
        <v>93.606392</v>
      </c>
      <c r="BD49" s="814">
        <v>58</v>
      </c>
      <c r="BE49" s="793">
        <v>8</v>
      </c>
      <c r="BF49" s="819">
        <f t="shared" si="2"/>
        <v>224.00347099999999</v>
      </c>
      <c r="BH49" s="793">
        <f t="shared" si="3"/>
        <v>22</v>
      </c>
      <c r="BI49" s="807">
        <f t="shared" si="4"/>
        <v>93.54</v>
      </c>
      <c r="BJ49" s="814">
        <v>58</v>
      </c>
      <c r="BK49" s="793">
        <v>8</v>
      </c>
      <c r="BL49" s="807">
        <f t="shared" si="5"/>
        <v>223.5</v>
      </c>
      <c r="BQ49" s="797"/>
      <c r="BR49" s="791"/>
      <c r="BS49" s="791"/>
      <c r="BT49" s="791"/>
      <c r="BU49" s="807"/>
      <c r="CA49" s="809"/>
      <c r="CB49" s="803"/>
      <c r="CC49" s="804"/>
      <c r="CD49" s="791"/>
      <c r="CE49" s="791"/>
    </row>
    <row r="50" spans="2:83" x14ac:dyDescent="0.25">
      <c r="B50" s="307">
        <v>44963.445393518516</v>
      </c>
      <c r="C50" s="794">
        <v>853.58</v>
      </c>
      <c r="D50" s="551"/>
      <c r="E50" s="492"/>
      <c r="N50" s="517"/>
      <c r="O50" s="796">
        <v>44963</v>
      </c>
      <c r="P50" s="308">
        <v>0.46030092592592592</v>
      </c>
      <c r="Q50" s="794">
        <v>33.6</v>
      </c>
      <c r="R50" s="165" t="s">
        <v>21</v>
      </c>
      <c r="S50" s="794">
        <v>21.45</v>
      </c>
      <c r="T50" s="165" t="s">
        <v>56</v>
      </c>
      <c r="U50" s="196">
        <f t="shared" si="21"/>
        <v>11</v>
      </c>
      <c r="V50" s="168" t="str">
        <f t="shared" si="22"/>
        <v>-</v>
      </c>
      <c r="W50" s="168">
        <f t="shared" si="23"/>
        <v>21.45</v>
      </c>
      <c r="X50" s="168" t="str">
        <f t="shared" si="24"/>
        <v>-</v>
      </c>
      <c r="Y50" s="168" t="str">
        <f t="shared" si="25"/>
        <v>-</v>
      </c>
      <c r="AD50" s="608">
        <f t="shared" si="13"/>
        <v>44963.463194444441</v>
      </c>
      <c r="AE50" s="607">
        <f t="shared" si="14"/>
        <v>22.805</v>
      </c>
      <c r="AF50" s="196">
        <f t="shared" si="15"/>
        <v>11</v>
      </c>
      <c r="AG50" s="168" t="str">
        <f t="shared" si="8"/>
        <v>-</v>
      </c>
      <c r="AH50" s="168">
        <f t="shared" si="9"/>
        <v>22.805</v>
      </c>
      <c r="AI50" s="168" t="str">
        <f t="shared" si="10"/>
        <v>-</v>
      </c>
      <c r="AJ50" s="168" t="str">
        <f t="shared" si="11"/>
        <v>-</v>
      </c>
      <c r="AK50" s="198"/>
      <c r="AL50" s="837"/>
      <c r="AM50" s="790">
        <v>44963.463888888888</v>
      </c>
      <c r="AN50" s="789">
        <v>1</v>
      </c>
      <c r="AO50" s="789">
        <v>2</v>
      </c>
      <c r="AP50" s="789">
        <v>3</v>
      </c>
      <c r="AQ50" s="789">
        <v>93.439369999999997</v>
      </c>
      <c r="AR50" s="789">
        <v>180366</v>
      </c>
      <c r="AS50" s="789">
        <v>138761</v>
      </c>
      <c r="AT50" s="789">
        <v>22.803000000000001</v>
      </c>
      <c r="AV50" s="788">
        <v>44963.463888888888</v>
      </c>
      <c r="AW50" s="787">
        <v>1</v>
      </c>
      <c r="AX50" s="786">
        <v>2</v>
      </c>
      <c r="AY50" s="786">
        <v>3</v>
      </c>
      <c r="AZ50" s="863">
        <v>92.82</v>
      </c>
      <c r="BB50" s="793">
        <f t="shared" si="0"/>
        <v>23</v>
      </c>
      <c r="BC50" s="791">
        <f t="shared" si="1"/>
        <v>93.439369999999997</v>
      </c>
      <c r="BD50" s="814">
        <v>61</v>
      </c>
      <c r="BE50" s="793">
        <v>1</v>
      </c>
      <c r="BF50" s="819">
        <f t="shared" si="2"/>
        <v>270.69072899999998</v>
      </c>
      <c r="BH50" s="793">
        <f t="shared" si="3"/>
        <v>23</v>
      </c>
      <c r="BI50" s="807">
        <f t="shared" si="4"/>
        <v>92.82</v>
      </c>
      <c r="BJ50" s="814">
        <v>61</v>
      </c>
      <c r="BK50" s="793">
        <v>1</v>
      </c>
      <c r="BL50" s="807">
        <f t="shared" si="5"/>
        <v>270.7</v>
      </c>
      <c r="BQ50" s="797"/>
      <c r="BR50" s="791"/>
      <c r="BS50" s="791"/>
      <c r="BT50" s="791"/>
      <c r="BU50" s="807"/>
      <c r="CA50" s="809"/>
      <c r="CB50" s="803"/>
      <c r="CC50" s="804"/>
      <c r="CD50" s="791"/>
      <c r="CE50" s="791"/>
    </row>
    <row r="51" spans="2:83" x14ac:dyDescent="0.25">
      <c r="B51" s="307">
        <v>44963.446435185186</v>
      </c>
      <c r="C51" s="794">
        <v>853.58</v>
      </c>
      <c r="D51" s="551"/>
      <c r="E51" s="492"/>
      <c r="N51" s="517"/>
      <c r="O51" s="796">
        <v>44963</v>
      </c>
      <c r="P51" s="308">
        <v>0.46099537037037036</v>
      </c>
      <c r="Q51" s="794">
        <v>33.799999999999997</v>
      </c>
      <c r="R51" s="165" t="s">
        <v>21</v>
      </c>
      <c r="S51" s="794">
        <v>21.4</v>
      </c>
      <c r="T51" s="165" t="s">
        <v>56</v>
      </c>
      <c r="U51" s="196">
        <f t="shared" si="21"/>
        <v>11</v>
      </c>
      <c r="V51" s="168" t="str">
        <f t="shared" si="22"/>
        <v>-</v>
      </c>
      <c r="W51" s="168">
        <f t="shared" si="23"/>
        <v>21.4</v>
      </c>
      <c r="X51" s="168" t="str">
        <f t="shared" si="24"/>
        <v>-</v>
      </c>
      <c r="Y51" s="168" t="str">
        <f t="shared" si="25"/>
        <v>-</v>
      </c>
      <c r="AD51" s="608">
        <f t="shared" si="13"/>
        <v>44963.463194444441</v>
      </c>
      <c r="AE51" s="607">
        <f t="shared" si="14"/>
        <v>22.806999999999999</v>
      </c>
      <c r="AF51" s="196">
        <f t="shared" si="15"/>
        <v>11</v>
      </c>
      <c r="AG51" s="168" t="str">
        <f t="shared" si="8"/>
        <v>-</v>
      </c>
      <c r="AH51" s="168">
        <f t="shared" si="9"/>
        <v>22.806999999999999</v>
      </c>
      <c r="AI51" s="168" t="str">
        <f t="shared" si="10"/>
        <v>-</v>
      </c>
      <c r="AJ51" s="168" t="str">
        <f t="shared" si="11"/>
        <v>-</v>
      </c>
      <c r="AK51" s="198"/>
      <c r="AL51" s="837"/>
      <c r="AM51" s="790">
        <v>44963.464583333334</v>
      </c>
      <c r="AN51" s="789">
        <v>1</v>
      </c>
      <c r="AO51" s="789">
        <v>2</v>
      </c>
      <c r="AP51" s="789">
        <v>4</v>
      </c>
      <c r="AQ51" s="789">
        <v>93.425886000000006</v>
      </c>
      <c r="AR51" s="789">
        <v>180731</v>
      </c>
      <c r="AS51" s="789">
        <v>138486</v>
      </c>
      <c r="AT51" s="789">
        <v>22.805</v>
      </c>
      <c r="AV51" s="788">
        <v>44963.464583333334</v>
      </c>
      <c r="AW51" s="787">
        <v>1</v>
      </c>
      <c r="AX51" s="786">
        <v>2</v>
      </c>
      <c r="AY51" s="786">
        <v>4</v>
      </c>
      <c r="AZ51" s="863">
        <v>92.89</v>
      </c>
      <c r="BB51" s="793">
        <f t="shared" si="0"/>
        <v>24</v>
      </c>
      <c r="BC51" s="791">
        <f t="shared" si="1"/>
        <v>93.425886000000006</v>
      </c>
      <c r="BD51" s="814">
        <v>62</v>
      </c>
      <c r="BE51" s="793">
        <v>2</v>
      </c>
      <c r="BF51" s="819">
        <f t="shared" si="2"/>
        <v>270.75487600000002</v>
      </c>
      <c r="BH51" s="793">
        <f t="shared" si="3"/>
        <v>24</v>
      </c>
      <c r="BI51" s="807">
        <f t="shared" si="4"/>
        <v>92.89</v>
      </c>
      <c r="BJ51" s="814">
        <v>62</v>
      </c>
      <c r="BK51" s="793">
        <v>2</v>
      </c>
      <c r="BL51" s="807">
        <f t="shared" si="5"/>
        <v>269.89999999999998</v>
      </c>
      <c r="BQ51" s="797"/>
      <c r="BR51" s="791"/>
      <c r="BS51" s="791"/>
      <c r="BT51" s="791"/>
      <c r="BU51" s="807"/>
      <c r="CA51" s="809"/>
      <c r="CB51" s="803"/>
      <c r="CC51" s="804"/>
      <c r="CD51" s="791"/>
      <c r="CE51" s="791"/>
    </row>
    <row r="52" spans="2:83" ht="15" customHeight="1" x14ac:dyDescent="0.25">
      <c r="B52" s="307">
        <v>44963.447476851848</v>
      </c>
      <c r="C52" s="794">
        <v>853.57</v>
      </c>
      <c r="D52" s="551"/>
      <c r="N52" s="517"/>
      <c r="O52" s="796">
        <v>44963</v>
      </c>
      <c r="P52" s="308">
        <v>0.4616898148148148</v>
      </c>
      <c r="Q52" s="794">
        <v>33.700000000000003</v>
      </c>
      <c r="R52" s="165" t="s">
        <v>21</v>
      </c>
      <c r="S52" s="794">
        <v>21.4</v>
      </c>
      <c r="T52" s="165" t="s">
        <v>56</v>
      </c>
      <c r="U52" s="196">
        <f t="shared" si="21"/>
        <v>11</v>
      </c>
      <c r="V52" s="168" t="str">
        <f t="shared" si="22"/>
        <v>-</v>
      </c>
      <c r="W52" s="168">
        <f t="shared" si="23"/>
        <v>21.4</v>
      </c>
      <c r="X52" s="168" t="str">
        <f t="shared" si="24"/>
        <v>-</v>
      </c>
      <c r="Y52" s="168" t="str">
        <f t="shared" si="25"/>
        <v>-</v>
      </c>
      <c r="AD52" s="608">
        <f t="shared" si="13"/>
        <v>44963.463888888888</v>
      </c>
      <c r="AE52" s="607">
        <f t="shared" si="14"/>
        <v>22.805</v>
      </c>
      <c r="AF52" s="196">
        <f t="shared" si="15"/>
        <v>11</v>
      </c>
      <c r="AG52" s="168" t="str">
        <f t="shared" si="8"/>
        <v>-</v>
      </c>
      <c r="AH52" s="168">
        <f t="shared" si="9"/>
        <v>22.805</v>
      </c>
      <c r="AI52" s="168" t="str">
        <f t="shared" si="10"/>
        <v>-</v>
      </c>
      <c r="AJ52" s="168" t="str">
        <f t="shared" si="11"/>
        <v>-</v>
      </c>
      <c r="AK52" s="198"/>
      <c r="AL52" s="837"/>
      <c r="AM52" s="790">
        <v>44963.465277777781</v>
      </c>
      <c r="AN52" s="789">
        <v>1</v>
      </c>
      <c r="AO52" s="789">
        <v>2</v>
      </c>
      <c r="AP52" s="789">
        <v>5</v>
      </c>
      <c r="AQ52" s="789">
        <v>93.665003999999996</v>
      </c>
      <c r="AR52" s="789">
        <v>180364</v>
      </c>
      <c r="AS52" s="789">
        <v>138761</v>
      </c>
      <c r="AT52" s="789">
        <v>22.806000000000001</v>
      </c>
      <c r="AV52" s="788">
        <v>44963.465277777781</v>
      </c>
      <c r="AW52" s="787">
        <v>1</v>
      </c>
      <c r="AX52" s="786">
        <v>2</v>
      </c>
      <c r="AY52" s="786">
        <v>5</v>
      </c>
      <c r="AZ52" s="863">
        <v>93.24</v>
      </c>
      <c r="BB52" s="793">
        <f t="shared" si="0"/>
        <v>25</v>
      </c>
      <c r="BC52" s="791">
        <f t="shared" si="1"/>
        <v>93.665003999999996</v>
      </c>
      <c r="BD52" s="814">
        <v>63</v>
      </c>
      <c r="BE52" s="793">
        <v>3</v>
      </c>
      <c r="BF52" s="819">
        <f t="shared" si="2"/>
        <v>270.58532000000002</v>
      </c>
      <c r="BH52" s="793">
        <f t="shared" si="3"/>
        <v>25</v>
      </c>
      <c r="BI52" s="807">
        <f t="shared" si="4"/>
        <v>93.24</v>
      </c>
      <c r="BJ52" s="814">
        <v>63</v>
      </c>
      <c r="BK52" s="793">
        <v>3</v>
      </c>
      <c r="BL52" s="807">
        <f t="shared" si="5"/>
        <v>270.3</v>
      </c>
      <c r="BQ52" s="797"/>
      <c r="BR52" s="791"/>
      <c r="BS52" s="791"/>
      <c r="BT52" s="791"/>
      <c r="BU52" s="807"/>
      <c r="CA52" s="809"/>
      <c r="CB52" s="803"/>
      <c r="CC52" s="804"/>
      <c r="CD52" s="791"/>
      <c r="CE52" s="791"/>
    </row>
    <row r="53" spans="2:83" x14ac:dyDescent="0.25">
      <c r="B53" s="307">
        <v>44963.448518518519</v>
      </c>
      <c r="C53" s="794">
        <v>853.54</v>
      </c>
      <c r="D53" s="551"/>
      <c r="N53" s="517"/>
      <c r="O53" s="796">
        <v>44963</v>
      </c>
      <c r="P53" s="308">
        <v>0.46238425925925924</v>
      </c>
      <c r="Q53" s="794">
        <v>33.700000000000003</v>
      </c>
      <c r="R53" s="165" t="s">
        <v>21</v>
      </c>
      <c r="S53" s="794">
        <v>21.4</v>
      </c>
      <c r="T53" s="165" t="s">
        <v>56</v>
      </c>
      <c r="U53" s="196">
        <f t="shared" si="21"/>
        <v>11</v>
      </c>
      <c r="V53" s="168" t="str">
        <f t="shared" si="22"/>
        <v>-</v>
      </c>
      <c r="W53" s="168">
        <f t="shared" si="23"/>
        <v>21.4</v>
      </c>
      <c r="X53" s="168" t="str">
        <f t="shared" si="24"/>
        <v>-</v>
      </c>
      <c r="Y53" s="168" t="str">
        <f t="shared" si="25"/>
        <v>-</v>
      </c>
      <c r="AD53" s="608">
        <f t="shared" si="13"/>
        <v>44963.463888888888</v>
      </c>
      <c r="AE53" s="607">
        <f t="shared" si="14"/>
        <v>22.803000000000001</v>
      </c>
      <c r="AF53" s="196">
        <f t="shared" si="15"/>
        <v>11</v>
      </c>
      <c r="AG53" s="168" t="str">
        <f t="shared" si="8"/>
        <v>-</v>
      </c>
      <c r="AH53" s="168">
        <f t="shared" si="9"/>
        <v>22.803000000000001</v>
      </c>
      <c r="AI53" s="168" t="str">
        <f t="shared" si="10"/>
        <v>-</v>
      </c>
      <c r="AJ53" s="168" t="str">
        <f t="shared" si="11"/>
        <v>-</v>
      </c>
      <c r="AK53" s="198"/>
      <c r="AL53" s="837"/>
      <c r="AM53" s="790">
        <v>44963.465277777781</v>
      </c>
      <c r="AN53" s="789">
        <v>1</v>
      </c>
      <c r="AO53" s="789">
        <v>2</v>
      </c>
      <c r="AP53" s="789">
        <v>6</v>
      </c>
      <c r="AQ53" s="789">
        <v>93.510210000000001</v>
      </c>
      <c r="AR53" s="789">
        <v>180727</v>
      </c>
      <c r="AS53" s="789">
        <v>138484</v>
      </c>
      <c r="AT53" s="789">
        <v>22.806999999999999</v>
      </c>
      <c r="AV53" s="788">
        <v>44963.465277777781</v>
      </c>
      <c r="AW53" s="787">
        <v>1</v>
      </c>
      <c r="AX53" s="786">
        <v>2</v>
      </c>
      <c r="AY53" s="786">
        <v>6</v>
      </c>
      <c r="AZ53" s="863">
        <v>93.25</v>
      </c>
      <c r="BB53" s="793">
        <f t="shared" si="0"/>
        <v>26</v>
      </c>
      <c r="BC53" s="791">
        <f t="shared" si="1"/>
        <v>93.510210000000001</v>
      </c>
      <c r="BD53" s="814">
        <v>64</v>
      </c>
      <c r="BE53" s="793">
        <v>4</v>
      </c>
      <c r="BF53" s="819">
        <f t="shared" si="2"/>
        <v>270.54615699999999</v>
      </c>
      <c r="BH53" s="793">
        <f t="shared" si="3"/>
        <v>26</v>
      </c>
      <c r="BI53" s="807">
        <f t="shared" si="4"/>
        <v>93.25</v>
      </c>
      <c r="BJ53" s="814">
        <v>64</v>
      </c>
      <c r="BK53" s="793">
        <v>4</v>
      </c>
      <c r="BL53" s="807">
        <f t="shared" si="5"/>
        <v>270</v>
      </c>
      <c r="BQ53" s="797"/>
      <c r="BR53" s="791"/>
      <c r="BS53" s="791"/>
      <c r="BT53" s="791"/>
      <c r="BU53" s="807"/>
      <c r="CA53" s="809"/>
      <c r="CB53" s="803"/>
      <c r="CC53" s="804"/>
      <c r="CD53" s="791"/>
      <c r="CE53" s="791"/>
    </row>
    <row r="54" spans="2:83" x14ac:dyDescent="0.25">
      <c r="B54" s="307">
        <v>44963.449560185189</v>
      </c>
      <c r="C54" s="794">
        <v>853.51</v>
      </c>
      <c r="D54" s="492"/>
      <c r="E54" s="583"/>
      <c r="N54" s="517"/>
      <c r="O54" s="796">
        <v>44963</v>
      </c>
      <c r="P54" s="308">
        <v>0.46307870370370369</v>
      </c>
      <c r="Q54" s="794">
        <v>33.700000000000003</v>
      </c>
      <c r="R54" s="165" t="s">
        <v>21</v>
      </c>
      <c r="S54" s="794">
        <v>21.4</v>
      </c>
      <c r="T54" s="165" t="s">
        <v>56</v>
      </c>
      <c r="U54" s="196">
        <f t="shared" si="21"/>
        <v>11</v>
      </c>
      <c r="V54" s="168" t="str">
        <f t="shared" si="22"/>
        <v>-</v>
      </c>
      <c r="W54" s="168">
        <f t="shared" si="23"/>
        <v>21.4</v>
      </c>
      <c r="X54" s="168" t="str">
        <f t="shared" si="24"/>
        <v>-</v>
      </c>
      <c r="Y54" s="168" t="str">
        <f t="shared" si="25"/>
        <v>-</v>
      </c>
      <c r="AD54" s="608">
        <f t="shared" si="13"/>
        <v>44963.464583333334</v>
      </c>
      <c r="AE54" s="607">
        <f t="shared" si="14"/>
        <v>22.805</v>
      </c>
      <c r="AF54" s="196">
        <f t="shared" si="15"/>
        <v>11</v>
      </c>
      <c r="AG54" s="168" t="str">
        <f t="shared" si="8"/>
        <v>-</v>
      </c>
      <c r="AH54" s="168">
        <f t="shared" si="9"/>
        <v>22.805</v>
      </c>
      <c r="AI54" s="168" t="str">
        <f t="shared" si="10"/>
        <v>-</v>
      </c>
      <c r="AJ54" s="168" t="str">
        <f t="shared" si="11"/>
        <v>-</v>
      </c>
      <c r="AK54" s="198"/>
      <c r="AL54" s="837"/>
      <c r="AM54" s="790">
        <v>44963.46597222222</v>
      </c>
      <c r="AN54" s="789">
        <v>1</v>
      </c>
      <c r="AO54" s="789">
        <v>2</v>
      </c>
      <c r="AP54" s="789">
        <v>7</v>
      </c>
      <c r="AQ54" s="789">
        <v>93.283844000000002</v>
      </c>
      <c r="AR54" s="789">
        <v>180376</v>
      </c>
      <c r="AS54" s="789">
        <v>138769</v>
      </c>
      <c r="AT54" s="789">
        <v>22.808</v>
      </c>
      <c r="AV54" s="788">
        <v>44963.46597222222</v>
      </c>
      <c r="AW54" s="787">
        <v>1</v>
      </c>
      <c r="AX54" s="786">
        <v>2</v>
      </c>
      <c r="AY54" s="786">
        <v>7</v>
      </c>
      <c r="AZ54" s="863">
        <v>93.51</v>
      </c>
      <c r="BB54" s="793">
        <f t="shared" si="0"/>
        <v>27</v>
      </c>
      <c r="BC54" s="791">
        <f t="shared" si="1"/>
        <v>93.283844000000002</v>
      </c>
      <c r="BD54" s="814">
        <v>65</v>
      </c>
      <c r="BE54" s="793">
        <v>5</v>
      </c>
      <c r="BF54" s="819">
        <f t="shared" si="2"/>
        <v>270.23528399999998</v>
      </c>
      <c r="BH54" s="793">
        <f t="shared" si="3"/>
        <v>27</v>
      </c>
      <c r="BI54" s="807">
        <f t="shared" si="4"/>
        <v>93.51</v>
      </c>
      <c r="BJ54" s="814">
        <v>65</v>
      </c>
      <c r="BK54" s="793">
        <v>5</v>
      </c>
      <c r="BL54" s="807">
        <f t="shared" si="5"/>
        <v>269.89999999999998</v>
      </c>
      <c r="BQ54" s="797"/>
      <c r="BR54" s="791"/>
      <c r="BS54" s="791"/>
      <c r="BT54" s="791"/>
      <c r="BU54" s="807"/>
      <c r="CA54" s="809"/>
      <c r="CB54" s="803"/>
      <c r="CC54" s="804"/>
      <c r="CD54" s="791"/>
      <c r="CE54" s="791"/>
    </row>
    <row r="55" spans="2:83" x14ac:dyDescent="0.25">
      <c r="B55" s="307">
        <v>44963.450601851851</v>
      </c>
      <c r="C55" s="794">
        <v>853.46</v>
      </c>
      <c r="D55" s="492"/>
      <c r="E55" s="492"/>
      <c r="N55" s="517"/>
      <c r="O55" s="796">
        <v>44963</v>
      </c>
      <c r="P55" s="308">
        <v>0.46377314814814818</v>
      </c>
      <c r="Q55" s="794">
        <v>33.799999999999997</v>
      </c>
      <c r="R55" s="165" t="s">
        <v>21</v>
      </c>
      <c r="S55" s="794">
        <v>21.4</v>
      </c>
      <c r="T55" s="165" t="s">
        <v>56</v>
      </c>
      <c r="U55" s="196">
        <f t="shared" si="21"/>
        <v>11</v>
      </c>
      <c r="V55" s="168" t="str">
        <f t="shared" si="22"/>
        <v>-</v>
      </c>
      <c r="W55" s="168">
        <f t="shared" si="23"/>
        <v>21.4</v>
      </c>
      <c r="X55" s="168" t="str">
        <f t="shared" si="24"/>
        <v>-</v>
      </c>
      <c r="Y55" s="168" t="str">
        <f t="shared" si="25"/>
        <v>-</v>
      </c>
      <c r="AD55" s="608">
        <f t="shared" si="13"/>
        <v>44963.465277777781</v>
      </c>
      <c r="AE55" s="607">
        <f t="shared" si="14"/>
        <v>22.806000000000001</v>
      </c>
      <c r="AF55" s="196">
        <f t="shared" si="15"/>
        <v>11</v>
      </c>
      <c r="AG55" s="168" t="str">
        <f t="shared" si="8"/>
        <v>-</v>
      </c>
      <c r="AH55" s="168">
        <f t="shared" si="9"/>
        <v>22.806000000000001</v>
      </c>
      <c r="AI55" s="168" t="str">
        <f t="shared" si="10"/>
        <v>-</v>
      </c>
      <c r="AJ55" s="168" t="str">
        <f t="shared" si="11"/>
        <v>-</v>
      </c>
      <c r="AK55" s="198"/>
      <c r="AL55" s="837"/>
      <c r="AM55" s="790">
        <v>44963.46597222222</v>
      </c>
      <c r="AN55" s="789">
        <v>1</v>
      </c>
      <c r="AO55" s="789">
        <v>2</v>
      </c>
      <c r="AP55" s="789">
        <v>8</v>
      </c>
      <c r="AQ55" s="789">
        <v>93.558145999999994</v>
      </c>
      <c r="AR55" s="789">
        <v>180742</v>
      </c>
      <c r="AS55" s="789">
        <v>138494</v>
      </c>
      <c r="AT55" s="789">
        <v>22.811</v>
      </c>
      <c r="AV55" s="788">
        <v>44963.46597222222</v>
      </c>
      <c r="AW55" s="787">
        <v>1</v>
      </c>
      <c r="AX55" s="786">
        <v>2</v>
      </c>
      <c r="AY55" s="786">
        <v>8</v>
      </c>
      <c r="AZ55" s="863">
        <v>93.07</v>
      </c>
      <c r="BB55" s="793">
        <f t="shared" si="0"/>
        <v>28</v>
      </c>
      <c r="BC55" s="791">
        <f t="shared" si="1"/>
        <v>93.558145999999994</v>
      </c>
      <c r="BD55" s="814">
        <v>66</v>
      </c>
      <c r="BE55" s="793">
        <v>6</v>
      </c>
      <c r="BF55" s="819">
        <f t="shared" si="2"/>
        <v>270.14221300000003</v>
      </c>
      <c r="BH55" s="793">
        <f t="shared" si="3"/>
        <v>28</v>
      </c>
      <c r="BI55" s="807">
        <f t="shared" si="4"/>
        <v>93.07</v>
      </c>
      <c r="BJ55" s="814">
        <v>66</v>
      </c>
      <c r="BK55" s="793">
        <v>6</v>
      </c>
      <c r="BL55" s="807">
        <f t="shared" si="5"/>
        <v>269.7</v>
      </c>
      <c r="BQ55" s="797"/>
      <c r="BR55" s="791"/>
      <c r="BS55" s="791"/>
      <c r="BT55" s="791"/>
      <c r="BU55" s="807"/>
      <c r="CA55" s="809"/>
      <c r="CB55" s="803"/>
      <c r="CC55" s="804"/>
      <c r="CD55" s="791"/>
      <c r="CE55" s="791"/>
    </row>
    <row r="56" spans="2:83" x14ac:dyDescent="0.25">
      <c r="B56" s="307">
        <v>44963.451643518521</v>
      </c>
      <c r="C56" s="794">
        <v>853.41</v>
      </c>
      <c r="D56" s="492"/>
      <c r="E56" s="492"/>
      <c r="N56" s="517"/>
      <c r="O56" s="796">
        <v>44963</v>
      </c>
      <c r="P56" s="308">
        <v>0.46446759259259257</v>
      </c>
      <c r="Q56" s="794">
        <v>33.9</v>
      </c>
      <c r="R56" s="165" t="s">
        <v>21</v>
      </c>
      <c r="S56" s="794">
        <v>21.45</v>
      </c>
      <c r="T56" s="165" t="s">
        <v>56</v>
      </c>
      <c r="U56" s="196">
        <f t="shared" si="21"/>
        <v>11</v>
      </c>
      <c r="V56" s="168" t="str">
        <f t="shared" si="22"/>
        <v>-</v>
      </c>
      <c r="W56" s="168">
        <f t="shared" si="23"/>
        <v>21.45</v>
      </c>
      <c r="X56" s="168" t="str">
        <f t="shared" si="24"/>
        <v>-</v>
      </c>
      <c r="Y56" s="168" t="str">
        <f t="shared" si="25"/>
        <v>-</v>
      </c>
      <c r="AD56" s="608">
        <f t="shared" si="13"/>
        <v>44963.465277777781</v>
      </c>
      <c r="AE56" s="607">
        <f t="shared" si="14"/>
        <v>22.806999999999999</v>
      </c>
      <c r="AF56" s="196">
        <f t="shared" si="15"/>
        <v>11</v>
      </c>
      <c r="AG56" s="168" t="str">
        <f t="shared" si="8"/>
        <v>-</v>
      </c>
      <c r="AH56" s="168">
        <f t="shared" si="9"/>
        <v>22.806999999999999</v>
      </c>
      <c r="AI56" s="168" t="str">
        <f t="shared" si="10"/>
        <v>-</v>
      </c>
      <c r="AJ56" s="168" t="str">
        <f t="shared" si="11"/>
        <v>-</v>
      </c>
      <c r="AK56" s="198"/>
      <c r="AL56" s="837"/>
      <c r="AM56" s="790">
        <v>44963.466666666667</v>
      </c>
      <c r="AN56" s="789">
        <v>1</v>
      </c>
      <c r="AO56" s="789">
        <v>3</v>
      </c>
      <c r="AP56" s="789" t="s">
        <v>469</v>
      </c>
      <c r="AQ56" s="789">
        <v>122.61396499999999</v>
      </c>
      <c r="AR56" s="789">
        <v>180228</v>
      </c>
      <c r="AS56" s="789">
        <v>138776</v>
      </c>
      <c r="AT56" s="789">
        <v>22.812000000000001</v>
      </c>
      <c r="AV56" s="788">
        <v>44963.466666666667</v>
      </c>
      <c r="AW56" s="787">
        <v>1</v>
      </c>
      <c r="AX56" s="786">
        <v>3</v>
      </c>
      <c r="AY56" s="786" t="s">
        <v>469</v>
      </c>
      <c r="AZ56" s="863">
        <v>125.8</v>
      </c>
      <c r="BB56" s="793" t="str">
        <f t="shared" si="0"/>
        <v>--</v>
      </c>
      <c r="BC56" s="791">
        <f t="shared" si="1"/>
        <v>122.61396499999999</v>
      </c>
      <c r="BD56" s="814">
        <v>67</v>
      </c>
      <c r="BE56" s="793">
        <v>7</v>
      </c>
      <c r="BF56" s="819">
        <f t="shared" si="2"/>
        <v>270.29798599999998</v>
      </c>
      <c r="BH56" s="793" t="str">
        <f t="shared" si="3"/>
        <v>--</v>
      </c>
      <c r="BI56" s="807">
        <f t="shared" si="4"/>
        <v>125.8</v>
      </c>
      <c r="BJ56" s="814">
        <v>67</v>
      </c>
      <c r="BK56" s="793">
        <v>7</v>
      </c>
      <c r="BL56" s="807">
        <f t="shared" si="5"/>
        <v>270.3</v>
      </c>
      <c r="BQ56" s="797"/>
      <c r="BR56" s="791"/>
      <c r="BS56" s="791"/>
      <c r="BT56" s="791"/>
      <c r="BU56" s="807"/>
      <c r="CA56" s="809"/>
      <c r="CB56" s="803"/>
      <c r="CC56" s="804"/>
      <c r="CD56" s="791"/>
      <c r="CE56" s="791"/>
    </row>
    <row r="57" spans="2:83" x14ac:dyDescent="0.25">
      <c r="B57" s="307">
        <v>44963.452685185184</v>
      </c>
      <c r="C57" s="794">
        <v>853.37</v>
      </c>
      <c r="D57" s="492"/>
      <c r="E57" s="492"/>
      <c r="N57" s="517"/>
      <c r="O57" s="796">
        <v>44963</v>
      </c>
      <c r="P57" s="308">
        <v>0.46516203703703707</v>
      </c>
      <c r="Q57" s="794">
        <v>34</v>
      </c>
      <c r="R57" s="165" t="s">
        <v>21</v>
      </c>
      <c r="S57" s="794">
        <v>21.4</v>
      </c>
      <c r="T57" s="165" t="s">
        <v>56</v>
      </c>
      <c r="U57" s="196">
        <f t="shared" si="21"/>
        <v>11</v>
      </c>
      <c r="V57" s="168" t="str">
        <f t="shared" si="22"/>
        <v>-</v>
      </c>
      <c r="W57" s="168">
        <f t="shared" si="23"/>
        <v>21.4</v>
      </c>
      <c r="X57" s="168" t="str">
        <f t="shared" si="24"/>
        <v>-</v>
      </c>
      <c r="Y57" s="168" t="str">
        <f t="shared" si="25"/>
        <v>-</v>
      </c>
      <c r="AD57" s="608">
        <f t="shared" si="13"/>
        <v>44963.46597222222</v>
      </c>
      <c r="AE57" s="607">
        <f t="shared" si="14"/>
        <v>22.808</v>
      </c>
      <c r="AF57" s="196">
        <f t="shared" si="15"/>
        <v>11</v>
      </c>
      <c r="AG57" s="168" t="str">
        <f t="shared" si="8"/>
        <v>-</v>
      </c>
      <c r="AH57" s="168">
        <f t="shared" si="9"/>
        <v>22.808</v>
      </c>
      <c r="AI57" s="168" t="str">
        <f t="shared" si="10"/>
        <v>-</v>
      </c>
      <c r="AJ57" s="168" t="str">
        <f t="shared" si="11"/>
        <v>-</v>
      </c>
      <c r="AK57" s="198"/>
      <c r="AL57" s="837"/>
      <c r="AM57" s="790">
        <v>44963.467361111114</v>
      </c>
      <c r="AN57" s="789">
        <v>1</v>
      </c>
      <c r="AO57" s="789">
        <v>3</v>
      </c>
      <c r="AP57" s="789" t="s">
        <v>469</v>
      </c>
      <c r="AQ57" s="789">
        <v>133.236154</v>
      </c>
      <c r="AR57" s="789">
        <v>180747</v>
      </c>
      <c r="AS57" s="789">
        <v>138383</v>
      </c>
      <c r="AT57" s="789">
        <v>22.814</v>
      </c>
      <c r="AV57" s="788">
        <v>44963.467361111114</v>
      </c>
      <c r="AW57" s="787">
        <v>1</v>
      </c>
      <c r="AX57" s="786">
        <v>3</v>
      </c>
      <c r="AY57" s="786" t="s">
        <v>469</v>
      </c>
      <c r="AZ57" s="863">
        <v>132.19999999999999</v>
      </c>
      <c r="BB57" s="793" t="str">
        <f t="shared" si="0"/>
        <v>--</v>
      </c>
      <c r="BC57" s="791">
        <f t="shared" si="1"/>
        <v>133.236154</v>
      </c>
      <c r="BD57" s="814">
        <v>68</v>
      </c>
      <c r="BE57" s="793">
        <v>8</v>
      </c>
      <c r="BF57" s="819">
        <f t="shared" si="2"/>
        <v>270.26360299999999</v>
      </c>
      <c r="BH57" s="793" t="str">
        <f t="shared" si="3"/>
        <v>--</v>
      </c>
      <c r="BI57" s="807">
        <f t="shared" si="4"/>
        <v>132.19999999999999</v>
      </c>
      <c r="BJ57" s="814">
        <v>68</v>
      </c>
      <c r="BK57" s="793">
        <v>8</v>
      </c>
      <c r="BL57" s="807">
        <f t="shared" si="5"/>
        <v>269.3</v>
      </c>
      <c r="BQ57" s="797"/>
      <c r="BR57" s="791"/>
      <c r="BS57" s="791"/>
      <c r="BT57" s="791"/>
      <c r="BU57" s="807"/>
      <c r="CA57" s="809"/>
      <c r="CB57" s="803"/>
      <c r="CC57" s="804"/>
      <c r="CD57" s="791"/>
      <c r="CE57" s="791"/>
    </row>
    <row r="58" spans="2:83" x14ac:dyDescent="0.25">
      <c r="B58" s="307">
        <v>44963.453726851854</v>
      </c>
      <c r="C58" s="794">
        <v>853.34</v>
      </c>
      <c r="D58" s="584"/>
      <c r="E58" s="492"/>
      <c r="N58" s="517"/>
      <c r="O58" s="796">
        <v>44963</v>
      </c>
      <c r="P58" s="308">
        <v>0.46585648148148145</v>
      </c>
      <c r="Q58" s="794">
        <v>34.1</v>
      </c>
      <c r="R58" s="165" t="s">
        <v>21</v>
      </c>
      <c r="S58" s="794">
        <v>21.4</v>
      </c>
      <c r="T58" s="165" t="s">
        <v>56</v>
      </c>
      <c r="U58" s="196">
        <f t="shared" si="21"/>
        <v>11</v>
      </c>
      <c r="V58" s="168" t="str">
        <f t="shared" si="22"/>
        <v>-</v>
      </c>
      <c r="W58" s="168">
        <f t="shared" si="23"/>
        <v>21.4</v>
      </c>
      <c r="X58" s="168" t="str">
        <f t="shared" si="24"/>
        <v>-</v>
      </c>
      <c r="Y58" s="168" t="str">
        <f t="shared" si="25"/>
        <v>-</v>
      </c>
      <c r="AD58" s="608">
        <f t="shared" si="13"/>
        <v>44963.46597222222</v>
      </c>
      <c r="AE58" s="607">
        <f t="shared" si="14"/>
        <v>22.811</v>
      </c>
      <c r="AF58" s="196">
        <f t="shared" si="15"/>
        <v>11</v>
      </c>
      <c r="AG58" s="168" t="str">
        <f t="shared" si="8"/>
        <v>-</v>
      </c>
      <c r="AH58" s="168">
        <f t="shared" si="9"/>
        <v>22.811</v>
      </c>
      <c r="AI58" s="168" t="str">
        <f t="shared" si="10"/>
        <v>-</v>
      </c>
      <c r="AJ58" s="168" t="str">
        <f t="shared" si="11"/>
        <v>-</v>
      </c>
      <c r="AK58" s="198"/>
      <c r="AL58" s="837"/>
      <c r="AM58" s="790">
        <v>44963.467361111114</v>
      </c>
      <c r="AN58" s="789">
        <v>1</v>
      </c>
      <c r="AO58" s="789">
        <v>3</v>
      </c>
      <c r="AP58" s="789" t="s">
        <v>469</v>
      </c>
      <c r="AQ58" s="789">
        <v>131.70746800000001</v>
      </c>
      <c r="AR58" s="789">
        <v>180237</v>
      </c>
      <c r="AS58" s="789">
        <v>138774</v>
      </c>
      <c r="AT58" s="789">
        <v>22.818000000000001</v>
      </c>
      <c r="AV58" s="788">
        <v>44963.467361111114</v>
      </c>
      <c r="AW58" s="787">
        <v>1</v>
      </c>
      <c r="AX58" s="786">
        <v>3</v>
      </c>
      <c r="AY58" s="786" t="s">
        <v>469</v>
      </c>
      <c r="AZ58" s="863">
        <v>130.69999999999999</v>
      </c>
      <c r="BB58" s="793" t="str">
        <f t="shared" si="0"/>
        <v>--</v>
      </c>
      <c r="BC58" s="791">
        <f t="shared" si="1"/>
        <v>131.70746800000001</v>
      </c>
      <c r="BD58" s="814">
        <v>71</v>
      </c>
      <c r="BE58" s="793">
        <v>1</v>
      </c>
      <c r="BF58" s="819">
        <f t="shared" si="2"/>
        <v>326.57763399999999</v>
      </c>
      <c r="BH58" s="793" t="str">
        <f t="shared" si="3"/>
        <v>--</v>
      </c>
      <c r="BI58" s="807">
        <f t="shared" si="4"/>
        <v>130.69999999999999</v>
      </c>
      <c r="BJ58" s="814">
        <v>71</v>
      </c>
      <c r="BK58" s="793">
        <v>1</v>
      </c>
      <c r="BL58" s="807">
        <f t="shared" si="5"/>
        <v>326.2</v>
      </c>
      <c r="BQ58" s="797"/>
      <c r="BR58" s="791"/>
      <c r="BS58" s="791"/>
      <c r="BT58" s="791"/>
      <c r="BU58" s="807"/>
      <c r="CA58" s="809"/>
      <c r="CB58" s="803"/>
      <c r="CC58" s="804"/>
      <c r="CD58" s="791"/>
      <c r="CE58" s="791"/>
    </row>
    <row r="59" spans="2:83" x14ac:dyDescent="0.25">
      <c r="B59" s="307">
        <v>44963.454768518517</v>
      </c>
      <c r="C59" s="794">
        <v>853.3</v>
      </c>
      <c r="D59" s="492"/>
      <c r="E59" s="492"/>
      <c r="N59" s="517"/>
      <c r="O59" s="796">
        <v>44963</v>
      </c>
      <c r="P59" s="308">
        <v>0.46655092592592595</v>
      </c>
      <c r="Q59" s="794">
        <v>34.200000000000003</v>
      </c>
      <c r="R59" s="165" t="s">
        <v>21</v>
      </c>
      <c r="S59" s="794">
        <v>21.4</v>
      </c>
      <c r="T59" s="165" t="s">
        <v>56</v>
      </c>
      <c r="U59" s="196">
        <f t="shared" si="21"/>
        <v>11</v>
      </c>
      <c r="V59" s="168" t="str">
        <f t="shared" si="22"/>
        <v>-</v>
      </c>
      <c r="W59" s="168">
        <f t="shared" si="23"/>
        <v>21.4</v>
      </c>
      <c r="X59" s="168" t="str">
        <f t="shared" si="24"/>
        <v>-</v>
      </c>
      <c r="Y59" s="168" t="str">
        <f t="shared" si="25"/>
        <v>-</v>
      </c>
      <c r="AD59" s="608">
        <f t="shared" si="13"/>
        <v>44963.466666666667</v>
      </c>
      <c r="AE59" s="607">
        <f t="shared" si="14"/>
        <v>22.812000000000001</v>
      </c>
      <c r="AF59" s="196">
        <f t="shared" si="15"/>
        <v>11</v>
      </c>
      <c r="AG59" s="168" t="str">
        <f t="shared" si="8"/>
        <v>-</v>
      </c>
      <c r="AH59" s="168">
        <f t="shared" si="9"/>
        <v>22.812000000000001</v>
      </c>
      <c r="AI59" s="168" t="str">
        <f t="shared" si="10"/>
        <v>-</v>
      </c>
      <c r="AJ59" s="168" t="str">
        <f t="shared" si="11"/>
        <v>-</v>
      </c>
      <c r="AK59" s="198"/>
      <c r="AL59" s="837"/>
      <c r="AM59" s="790">
        <v>44963.468055555553</v>
      </c>
      <c r="AN59" s="789">
        <v>1</v>
      </c>
      <c r="AO59" s="789">
        <v>3</v>
      </c>
      <c r="AP59" s="789" t="s">
        <v>469</v>
      </c>
      <c r="AQ59" s="789">
        <v>130.90599599999999</v>
      </c>
      <c r="AR59" s="789">
        <v>180734</v>
      </c>
      <c r="AS59" s="789">
        <v>138378</v>
      </c>
      <c r="AT59" s="789">
        <v>22.82</v>
      </c>
      <c r="AV59" s="788">
        <v>44963.468055555553</v>
      </c>
      <c r="AW59" s="787">
        <v>1</v>
      </c>
      <c r="AX59" s="786">
        <v>3</v>
      </c>
      <c r="AY59" s="786" t="s">
        <v>469</v>
      </c>
      <c r="AZ59" s="863">
        <v>129.80000000000001</v>
      </c>
      <c r="BB59" s="793" t="str">
        <f t="shared" si="0"/>
        <v>--</v>
      </c>
      <c r="BC59" s="791">
        <f t="shared" si="1"/>
        <v>130.90599599999999</v>
      </c>
      <c r="BD59" s="814">
        <v>72</v>
      </c>
      <c r="BE59" s="793">
        <v>2</v>
      </c>
      <c r="BF59" s="819">
        <f t="shared" si="2"/>
        <v>326.66507799999999</v>
      </c>
      <c r="BH59" s="793" t="str">
        <f t="shared" si="3"/>
        <v>--</v>
      </c>
      <c r="BI59" s="807">
        <f t="shared" si="4"/>
        <v>129.80000000000001</v>
      </c>
      <c r="BJ59" s="814">
        <v>72</v>
      </c>
      <c r="BK59" s="793">
        <v>2</v>
      </c>
      <c r="BL59" s="807">
        <f t="shared" si="5"/>
        <v>327.10000000000002</v>
      </c>
      <c r="BQ59" s="797"/>
      <c r="BR59" s="791"/>
      <c r="BS59" s="791"/>
      <c r="BT59" s="791"/>
      <c r="BU59" s="807"/>
      <c r="CA59" s="809"/>
      <c r="CB59" s="803"/>
      <c r="CC59" s="804"/>
      <c r="CD59" s="791"/>
      <c r="CE59" s="791"/>
    </row>
    <row r="60" spans="2:83" x14ac:dyDescent="0.25">
      <c r="B60" s="307">
        <v>44963.455810185187</v>
      </c>
      <c r="C60" s="794">
        <v>853.29</v>
      </c>
      <c r="D60" s="492"/>
      <c r="E60" s="492"/>
      <c r="N60" s="517"/>
      <c r="O60" s="796">
        <v>44963</v>
      </c>
      <c r="P60" s="308">
        <v>0.46724537037037034</v>
      </c>
      <c r="Q60" s="794">
        <v>34.1</v>
      </c>
      <c r="R60" s="165" t="s">
        <v>21</v>
      </c>
      <c r="S60" s="794">
        <v>21.4</v>
      </c>
      <c r="T60" s="165" t="s">
        <v>56</v>
      </c>
      <c r="U60" s="196">
        <f t="shared" si="21"/>
        <v>11</v>
      </c>
      <c r="V60" s="168" t="str">
        <f t="shared" ref="V60:V90" si="28">IF(U60=$Q$13, S60, "-")</f>
        <v>-</v>
      </c>
      <c r="W60" s="168">
        <f t="shared" ref="W60:W90" si="29">IF(U60=$R$13, S60, "-")</f>
        <v>21.4</v>
      </c>
      <c r="X60" s="168" t="str">
        <f t="shared" ref="X60:X90" si="30">IF(U60=$S$13, S60, "-")</f>
        <v>-</v>
      </c>
      <c r="Y60" s="168" t="str">
        <f t="shared" ref="Y60:Y90" si="31">IF(U60=$T$13, S60, "-")</f>
        <v>-</v>
      </c>
      <c r="AD60" s="608">
        <f t="shared" si="13"/>
        <v>44963.467361111114</v>
      </c>
      <c r="AE60" s="607">
        <f t="shared" si="14"/>
        <v>22.814</v>
      </c>
      <c r="AF60" s="196">
        <f t="shared" si="15"/>
        <v>11</v>
      </c>
      <c r="AG60" s="168" t="str">
        <f t="shared" si="8"/>
        <v>-</v>
      </c>
      <c r="AH60" s="168">
        <f t="shared" si="9"/>
        <v>22.814</v>
      </c>
      <c r="AI60" s="168" t="str">
        <f t="shared" si="10"/>
        <v>-</v>
      </c>
      <c r="AJ60" s="168" t="str">
        <f t="shared" si="11"/>
        <v>-</v>
      </c>
      <c r="AK60" s="198"/>
      <c r="AL60" s="837"/>
      <c r="AM60" s="790">
        <v>44963.468055555553</v>
      </c>
      <c r="AN60" s="789">
        <v>1</v>
      </c>
      <c r="AO60" s="789">
        <v>3</v>
      </c>
      <c r="AP60" s="789" t="s">
        <v>469</v>
      </c>
      <c r="AQ60" s="789">
        <v>130.29646</v>
      </c>
      <c r="AR60" s="789">
        <v>180235</v>
      </c>
      <c r="AS60" s="789">
        <v>138769</v>
      </c>
      <c r="AT60" s="789">
        <v>22.823</v>
      </c>
      <c r="AV60" s="788">
        <v>44963.468055555553</v>
      </c>
      <c r="AW60" s="787">
        <v>1</v>
      </c>
      <c r="AX60" s="786">
        <v>3</v>
      </c>
      <c r="AY60" s="786" t="s">
        <v>469</v>
      </c>
      <c r="AZ60" s="863">
        <v>130.1</v>
      </c>
      <c r="BB60" s="793" t="str">
        <f t="shared" si="0"/>
        <v>--</v>
      </c>
      <c r="BC60" s="791">
        <f t="shared" si="1"/>
        <v>130.29646</v>
      </c>
      <c r="BD60" s="814">
        <v>73</v>
      </c>
      <c r="BE60" s="793">
        <v>3</v>
      </c>
      <c r="BF60" s="819">
        <f t="shared" si="2"/>
        <v>326.65727600000002</v>
      </c>
      <c r="BH60" s="793" t="str">
        <f t="shared" si="3"/>
        <v>--</v>
      </c>
      <c r="BI60" s="807">
        <f t="shared" si="4"/>
        <v>130.1</v>
      </c>
      <c r="BJ60" s="814">
        <v>73</v>
      </c>
      <c r="BK60" s="793">
        <v>3</v>
      </c>
      <c r="BL60" s="807">
        <f t="shared" si="5"/>
        <v>326.2</v>
      </c>
      <c r="BQ60" s="797"/>
      <c r="BR60" s="791"/>
      <c r="BS60" s="791"/>
      <c r="BT60" s="791"/>
      <c r="BU60" s="807"/>
      <c r="CA60" s="809"/>
      <c r="CB60" s="803"/>
      <c r="CC60" s="804"/>
      <c r="CD60" s="791"/>
      <c r="CE60" s="791"/>
    </row>
    <row r="61" spans="2:83" x14ac:dyDescent="0.25">
      <c r="B61" s="307">
        <v>44963.45685185185</v>
      </c>
      <c r="C61" s="794">
        <v>853.27</v>
      </c>
      <c r="D61" s="492"/>
      <c r="E61" s="492"/>
      <c r="N61" s="517"/>
      <c r="O61" s="796">
        <v>44963</v>
      </c>
      <c r="P61" s="308">
        <v>0.46793981481481484</v>
      </c>
      <c r="Q61" s="794">
        <v>34.200000000000003</v>
      </c>
      <c r="R61" s="165" t="s">
        <v>21</v>
      </c>
      <c r="S61" s="794">
        <v>21.4</v>
      </c>
      <c r="T61" s="165" t="s">
        <v>56</v>
      </c>
      <c r="U61" s="196">
        <f t="shared" si="21"/>
        <v>11</v>
      </c>
      <c r="V61" s="168" t="str">
        <f t="shared" si="28"/>
        <v>-</v>
      </c>
      <c r="W61" s="168">
        <f t="shared" si="29"/>
        <v>21.4</v>
      </c>
      <c r="X61" s="168" t="str">
        <f t="shared" si="30"/>
        <v>-</v>
      </c>
      <c r="Y61" s="168" t="str">
        <f t="shared" si="31"/>
        <v>-</v>
      </c>
      <c r="AD61" s="608">
        <f t="shared" si="13"/>
        <v>44963.467361111114</v>
      </c>
      <c r="AE61" s="607">
        <f t="shared" si="14"/>
        <v>22.818000000000001</v>
      </c>
      <c r="AF61" s="196">
        <f t="shared" si="15"/>
        <v>11</v>
      </c>
      <c r="AG61" s="168" t="str">
        <f t="shared" si="8"/>
        <v>-</v>
      </c>
      <c r="AH61" s="168">
        <f t="shared" si="9"/>
        <v>22.818000000000001</v>
      </c>
      <c r="AI61" s="168" t="str">
        <f t="shared" si="10"/>
        <v>-</v>
      </c>
      <c r="AJ61" s="168" t="str">
        <f t="shared" si="11"/>
        <v>-</v>
      </c>
      <c r="AK61" s="198"/>
      <c r="AL61" s="837"/>
      <c r="AM61" s="790">
        <v>44963.46875</v>
      </c>
      <c r="AN61" s="789">
        <v>1</v>
      </c>
      <c r="AO61" s="789">
        <v>3</v>
      </c>
      <c r="AP61" s="789" t="s">
        <v>469</v>
      </c>
      <c r="AQ61" s="789">
        <v>129.769724</v>
      </c>
      <c r="AR61" s="789">
        <v>180727</v>
      </c>
      <c r="AS61" s="789">
        <v>138376</v>
      </c>
      <c r="AT61" s="789">
        <v>22.826000000000001</v>
      </c>
      <c r="AV61" s="788">
        <v>44963.46875</v>
      </c>
      <c r="AW61" s="787">
        <v>1</v>
      </c>
      <c r="AX61" s="786">
        <v>3</v>
      </c>
      <c r="AY61" s="786" t="s">
        <v>469</v>
      </c>
      <c r="AZ61" s="863">
        <v>129.4</v>
      </c>
      <c r="BB61" s="793" t="str">
        <f t="shared" si="0"/>
        <v>--</v>
      </c>
      <c r="BC61" s="791">
        <f t="shared" si="1"/>
        <v>129.769724</v>
      </c>
      <c r="BD61" s="814">
        <v>74</v>
      </c>
      <c r="BE61" s="793">
        <v>4</v>
      </c>
      <c r="BF61" s="819">
        <f t="shared" si="2"/>
        <v>326.53436299999998</v>
      </c>
      <c r="BH61" s="793" t="str">
        <f t="shared" si="3"/>
        <v>--</v>
      </c>
      <c r="BI61" s="807">
        <f t="shared" si="4"/>
        <v>129.4</v>
      </c>
      <c r="BJ61" s="814">
        <v>74</v>
      </c>
      <c r="BK61" s="793">
        <v>4</v>
      </c>
      <c r="BL61" s="807">
        <f t="shared" si="5"/>
        <v>326.2</v>
      </c>
      <c r="BQ61" s="797"/>
      <c r="BR61" s="791"/>
      <c r="BS61" s="791"/>
      <c r="BT61" s="791"/>
      <c r="BU61" s="807"/>
      <c r="CA61" s="809"/>
      <c r="CB61" s="803"/>
      <c r="CC61" s="804"/>
      <c r="CD61" s="791"/>
      <c r="CE61" s="791"/>
    </row>
    <row r="62" spans="2:83" x14ac:dyDescent="0.25">
      <c r="B62" s="307">
        <v>44963.45789351852</v>
      </c>
      <c r="C62" s="794">
        <v>853.26</v>
      </c>
      <c r="D62" s="492"/>
      <c r="E62" s="492"/>
      <c r="N62" s="517"/>
      <c r="O62" s="796">
        <v>44963</v>
      </c>
      <c r="P62" s="308">
        <v>0.46863425925925922</v>
      </c>
      <c r="Q62" s="794">
        <v>34.200000000000003</v>
      </c>
      <c r="R62" s="165" t="s">
        <v>21</v>
      </c>
      <c r="S62" s="794">
        <v>21.4</v>
      </c>
      <c r="T62" s="165" t="s">
        <v>56</v>
      </c>
      <c r="U62" s="196">
        <f t="shared" si="21"/>
        <v>11</v>
      </c>
      <c r="V62" s="168" t="str">
        <f t="shared" si="28"/>
        <v>-</v>
      </c>
      <c r="W62" s="168">
        <f t="shared" si="29"/>
        <v>21.4</v>
      </c>
      <c r="X62" s="168" t="str">
        <f t="shared" si="30"/>
        <v>-</v>
      </c>
      <c r="Y62" s="168" t="str">
        <f t="shared" si="31"/>
        <v>-</v>
      </c>
      <c r="AD62" s="608">
        <f t="shared" si="13"/>
        <v>44963.468055555553</v>
      </c>
      <c r="AE62" s="607">
        <f t="shared" si="14"/>
        <v>22.82</v>
      </c>
      <c r="AF62" s="196">
        <f t="shared" si="15"/>
        <v>11</v>
      </c>
      <c r="AG62" s="168" t="str">
        <f t="shared" si="8"/>
        <v>-</v>
      </c>
      <c r="AH62" s="168">
        <f t="shared" si="9"/>
        <v>22.82</v>
      </c>
      <c r="AI62" s="168" t="str">
        <f t="shared" si="10"/>
        <v>-</v>
      </c>
      <c r="AJ62" s="168" t="str">
        <f t="shared" si="11"/>
        <v>-</v>
      </c>
      <c r="AK62" s="198"/>
      <c r="AL62" s="837"/>
      <c r="AM62" s="790">
        <v>44963.46875</v>
      </c>
      <c r="AN62" s="789">
        <v>1</v>
      </c>
      <c r="AO62" s="789">
        <v>3</v>
      </c>
      <c r="AP62" s="789" t="s">
        <v>469</v>
      </c>
      <c r="AQ62" s="789">
        <v>129.70164800000001</v>
      </c>
      <c r="AR62" s="789">
        <v>180221</v>
      </c>
      <c r="AS62" s="789">
        <v>138758</v>
      </c>
      <c r="AT62" s="789">
        <v>22.829000000000001</v>
      </c>
      <c r="AV62" s="788">
        <v>44963.46875</v>
      </c>
      <c r="AW62" s="787">
        <v>1</v>
      </c>
      <c r="AX62" s="786">
        <v>3</v>
      </c>
      <c r="AY62" s="786" t="s">
        <v>469</v>
      </c>
      <c r="AZ62" s="863">
        <v>129.5</v>
      </c>
      <c r="BB62" s="793" t="str">
        <f t="shared" si="0"/>
        <v>--</v>
      </c>
      <c r="BC62" s="791">
        <f t="shared" si="1"/>
        <v>129.70164800000001</v>
      </c>
      <c r="BD62" s="814">
        <v>75</v>
      </c>
      <c r="BE62" s="793">
        <v>5</v>
      </c>
      <c r="BF62" s="819">
        <f t="shared" si="2"/>
        <v>326.45148399999999</v>
      </c>
      <c r="BH62" s="793" t="str">
        <f t="shared" si="3"/>
        <v>--</v>
      </c>
      <c r="BI62" s="807">
        <f t="shared" si="4"/>
        <v>129.5</v>
      </c>
      <c r="BJ62" s="814">
        <v>75</v>
      </c>
      <c r="BK62" s="793">
        <v>5</v>
      </c>
      <c r="BL62" s="807">
        <f t="shared" si="5"/>
        <v>326.8</v>
      </c>
      <c r="BQ62" s="797"/>
      <c r="BR62" s="791"/>
      <c r="BS62" s="791"/>
      <c r="BT62" s="791"/>
      <c r="BU62" s="807"/>
      <c r="CA62" s="809"/>
      <c r="CB62" s="803"/>
      <c r="CC62" s="804"/>
      <c r="CD62" s="791"/>
      <c r="CE62" s="791"/>
    </row>
    <row r="63" spans="2:83" x14ac:dyDescent="0.25">
      <c r="B63" s="307">
        <v>44963.458935185183</v>
      </c>
      <c r="C63" s="794">
        <v>853.24</v>
      </c>
      <c r="D63" s="492"/>
      <c r="E63" s="492"/>
      <c r="N63" s="517"/>
      <c r="O63" s="796">
        <v>44963</v>
      </c>
      <c r="P63" s="308">
        <v>0.46932870370370372</v>
      </c>
      <c r="Q63" s="794">
        <v>34.200000000000003</v>
      </c>
      <c r="R63" s="165" t="s">
        <v>21</v>
      </c>
      <c r="S63" s="794">
        <v>21.35</v>
      </c>
      <c r="T63" s="165" t="s">
        <v>56</v>
      </c>
      <c r="U63" s="196">
        <f t="shared" si="21"/>
        <v>11</v>
      </c>
      <c r="V63" s="168" t="str">
        <f t="shared" si="28"/>
        <v>-</v>
      </c>
      <c r="W63" s="168">
        <f t="shared" si="29"/>
        <v>21.35</v>
      </c>
      <c r="X63" s="168" t="str">
        <f t="shared" si="30"/>
        <v>-</v>
      </c>
      <c r="Y63" s="168" t="str">
        <f t="shared" si="31"/>
        <v>-</v>
      </c>
      <c r="AD63" s="608">
        <f t="shared" si="13"/>
        <v>44963.468055555553</v>
      </c>
      <c r="AE63" s="607">
        <f t="shared" si="14"/>
        <v>22.823</v>
      </c>
      <c r="AF63" s="196">
        <f t="shared" si="15"/>
        <v>11</v>
      </c>
      <c r="AG63" s="168" t="str">
        <f t="shared" si="8"/>
        <v>-</v>
      </c>
      <c r="AH63" s="168">
        <f t="shared" si="9"/>
        <v>22.823</v>
      </c>
      <c r="AI63" s="168" t="str">
        <f t="shared" si="10"/>
        <v>-</v>
      </c>
      <c r="AJ63" s="168" t="str">
        <f t="shared" si="11"/>
        <v>-</v>
      </c>
      <c r="AK63" s="198"/>
      <c r="AL63" s="837"/>
      <c r="AM63" s="790">
        <v>44963.469444444447</v>
      </c>
      <c r="AN63" s="789">
        <v>1</v>
      </c>
      <c r="AO63" s="789">
        <v>3</v>
      </c>
      <c r="AP63" s="789" t="s">
        <v>469</v>
      </c>
      <c r="AQ63" s="789">
        <v>129.65942899999999</v>
      </c>
      <c r="AR63" s="789">
        <v>180729</v>
      </c>
      <c r="AS63" s="789">
        <v>138378</v>
      </c>
      <c r="AT63" s="789">
        <v>22.832999999999998</v>
      </c>
      <c r="AV63" s="788">
        <v>44963.469444444447</v>
      </c>
      <c r="AW63" s="787">
        <v>1</v>
      </c>
      <c r="AX63" s="786">
        <v>3</v>
      </c>
      <c r="AY63" s="786" t="s">
        <v>469</v>
      </c>
      <c r="AZ63" s="863">
        <v>129.80000000000001</v>
      </c>
      <c r="BB63" s="793" t="str">
        <f t="shared" si="0"/>
        <v>--</v>
      </c>
      <c r="BC63" s="791">
        <f t="shared" si="1"/>
        <v>129.65942899999999</v>
      </c>
      <c r="BD63" s="814">
        <v>76</v>
      </c>
      <c r="BE63" s="793">
        <v>6</v>
      </c>
      <c r="BF63" s="819">
        <f t="shared" si="2"/>
        <v>326.59217999999998</v>
      </c>
      <c r="BH63" s="793" t="str">
        <f t="shared" si="3"/>
        <v>--</v>
      </c>
      <c r="BI63" s="807">
        <f t="shared" si="4"/>
        <v>129.80000000000001</v>
      </c>
      <c r="BJ63" s="814">
        <v>76</v>
      </c>
      <c r="BK63" s="793">
        <v>6</v>
      </c>
      <c r="BL63" s="807">
        <f t="shared" si="5"/>
        <v>326.7</v>
      </c>
      <c r="BQ63" s="797"/>
      <c r="BR63" s="791"/>
      <c r="BS63" s="791"/>
      <c r="BT63" s="791"/>
      <c r="BU63" s="807"/>
      <c r="CA63" s="809"/>
      <c r="CB63" s="803"/>
      <c r="CC63" s="804"/>
      <c r="CD63" s="791"/>
      <c r="CE63" s="791"/>
    </row>
    <row r="64" spans="2:83" x14ac:dyDescent="0.25">
      <c r="B64" s="307">
        <v>44963.459976851853</v>
      </c>
      <c r="C64" s="794">
        <v>853.22</v>
      </c>
      <c r="D64" s="492"/>
      <c r="E64" s="492"/>
      <c r="N64" s="517"/>
      <c r="O64" s="796">
        <v>44963</v>
      </c>
      <c r="P64" s="308">
        <v>0.47002314814814811</v>
      </c>
      <c r="Q64" s="794">
        <v>34.200000000000003</v>
      </c>
      <c r="R64" s="165" t="s">
        <v>21</v>
      </c>
      <c r="S64" s="794">
        <v>21.4</v>
      </c>
      <c r="T64" s="165" t="s">
        <v>56</v>
      </c>
      <c r="U64" s="196">
        <f t="shared" si="21"/>
        <v>11</v>
      </c>
      <c r="V64" s="168" t="str">
        <f t="shared" si="28"/>
        <v>-</v>
      </c>
      <c r="W64" s="168">
        <f t="shared" si="29"/>
        <v>21.4</v>
      </c>
      <c r="X64" s="168" t="str">
        <f t="shared" si="30"/>
        <v>-</v>
      </c>
      <c r="Y64" s="168" t="str">
        <f t="shared" si="31"/>
        <v>-</v>
      </c>
      <c r="AD64" s="608">
        <f t="shared" si="13"/>
        <v>44963.46875</v>
      </c>
      <c r="AE64" s="607">
        <f t="shared" si="14"/>
        <v>22.826000000000001</v>
      </c>
      <c r="AF64" s="196">
        <f t="shared" si="15"/>
        <v>11</v>
      </c>
      <c r="AG64" s="168" t="str">
        <f t="shared" si="8"/>
        <v>-</v>
      </c>
      <c r="AH64" s="168">
        <f t="shared" si="9"/>
        <v>22.826000000000001</v>
      </c>
      <c r="AI64" s="168" t="str">
        <f t="shared" si="10"/>
        <v>-</v>
      </c>
      <c r="AJ64" s="168" t="str">
        <f t="shared" si="11"/>
        <v>-</v>
      </c>
      <c r="AK64" s="198"/>
      <c r="AL64" s="837"/>
      <c r="AM64" s="790">
        <v>44963.470138888886</v>
      </c>
      <c r="AN64" s="789">
        <v>1</v>
      </c>
      <c r="AO64" s="789">
        <v>3</v>
      </c>
      <c r="AP64" s="789">
        <v>0</v>
      </c>
      <c r="AQ64" s="789">
        <v>129.53817900000001</v>
      </c>
      <c r="AR64" s="789">
        <v>180743</v>
      </c>
      <c r="AS64" s="789">
        <v>138389</v>
      </c>
      <c r="AT64" s="789">
        <v>22.841000000000001</v>
      </c>
      <c r="AV64" s="788">
        <v>44963.470138888886</v>
      </c>
      <c r="AW64" s="787">
        <v>1</v>
      </c>
      <c r="AX64" s="786">
        <v>3</v>
      </c>
      <c r="AY64" s="786">
        <v>0</v>
      </c>
      <c r="AZ64" s="863">
        <v>128.80000000000001</v>
      </c>
      <c r="BB64" s="793">
        <f t="shared" si="0"/>
        <v>30</v>
      </c>
      <c r="BC64" s="791">
        <f t="shared" si="1"/>
        <v>129.53817900000001</v>
      </c>
      <c r="BD64" s="814">
        <v>77</v>
      </c>
      <c r="BE64" s="793">
        <v>7</v>
      </c>
      <c r="BF64" s="819">
        <f t="shared" si="2"/>
        <v>326.264973</v>
      </c>
      <c r="BH64" s="793">
        <f t="shared" si="3"/>
        <v>30</v>
      </c>
      <c r="BI64" s="807">
        <f t="shared" si="4"/>
        <v>128.80000000000001</v>
      </c>
      <c r="BJ64" s="814">
        <v>77</v>
      </c>
      <c r="BK64" s="793">
        <v>7</v>
      </c>
      <c r="BL64" s="807">
        <f t="shared" si="5"/>
        <v>325.60000000000002</v>
      </c>
      <c r="BQ64" s="797"/>
      <c r="BR64" s="791"/>
      <c r="BS64" s="791"/>
      <c r="BT64" s="791"/>
      <c r="BU64" s="807"/>
      <c r="CA64" s="809"/>
      <c r="CB64" s="803"/>
      <c r="CC64" s="804"/>
      <c r="CD64" s="791"/>
      <c r="CE64" s="791"/>
    </row>
    <row r="65" spans="2:83" x14ac:dyDescent="0.25">
      <c r="B65" s="307">
        <v>44963.461018518516</v>
      </c>
      <c r="C65" s="794">
        <v>853.18</v>
      </c>
      <c r="D65" s="492"/>
      <c r="E65" s="492"/>
      <c r="N65" s="517"/>
      <c r="O65" s="796">
        <v>44963</v>
      </c>
      <c r="P65" s="308">
        <v>0.4707175925925926</v>
      </c>
      <c r="Q65" s="794">
        <v>34.200000000000003</v>
      </c>
      <c r="R65" s="165" t="s">
        <v>21</v>
      </c>
      <c r="S65" s="794">
        <v>21.35</v>
      </c>
      <c r="T65" s="165" t="s">
        <v>56</v>
      </c>
      <c r="U65" s="196">
        <f t="shared" si="21"/>
        <v>11</v>
      </c>
      <c r="V65" s="168" t="str">
        <f t="shared" si="28"/>
        <v>-</v>
      </c>
      <c r="W65" s="168">
        <f t="shared" si="29"/>
        <v>21.35</v>
      </c>
      <c r="X65" s="168" t="str">
        <f t="shared" si="30"/>
        <v>-</v>
      </c>
      <c r="Y65" s="168" t="str">
        <f t="shared" si="31"/>
        <v>-</v>
      </c>
      <c r="AD65" s="608">
        <f t="shared" si="13"/>
        <v>44963.46875</v>
      </c>
      <c r="AE65" s="607">
        <f t="shared" si="14"/>
        <v>22.829000000000001</v>
      </c>
      <c r="AF65" s="196">
        <f t="shared" si="15"/>
        <v>11</v>
      </c>
      <c r="AG65" s="168" t="str">
        <f t="shared" si="8"/>
        <v>-</v>
      </c>
      <c r="AH65" s="168">
        <f t="shared" si="9"/>
        <v>22.829000000000001</v>
      </c>
      <c r="AI65" s="168" t="str">
        <f t="shared" si="10"/>
        <v>-</v>
      </c>
      <c r="AJ65" s="168" t="str">
        <f t="shared" si="11"/>
        <v>-</v>
      </c>
      <c r="AK65" s="198"/>
      <c r="AL65" s="837"/>
      <c r="AM65" s="790">
        <v>44963.470138888886</v>
      </c>
      <c r="AN65" s="789">
        <v>1</v>
      </c>
      <c r="AO65" s="789">
        <v>3</v>
      </c>
      <c r="AP65" s="789">
        <v>1</v>
      </c>
      <c r="AQ65" s="789">
        <v>129.62162000000001</v>
      </c>
      <c r="AR65" s="789">
        <v>180235</v>
      </c>
      <c r="AS65" s="789">
        <v>138769</v>
      </c>
      <c r="AT65" s="789">
        <v>22.843</v>
      </c>
      <c r="AV65" s="788">
        <v>44963.470138888886</v>
      </c>
      <c r="AW65" s="787">
        <v>1</v>
      </c>
      <c r="AX65" s="786">
        <v>3</v>
      </c>
      <c r="AY65" s="786">
        <v>1</v>
      </c>
      <c r="AZ65" s="863">
        <v>129.19999999999999</v>
      </c>
      <c r="BB65" s="793">
        <f t="shared" si="0"/>
        <v>31</v>
      </c>
      <c r="BC65" s="791">
        <f t="shared" si="1"/>
        <v>129.62162000000001</v>
      </c>
      <c r="BD65" s="814">
        <v>78</v>
      </c>
      <c r="BE65" s="793">
        <v>8</v>
      </c>
      <c r="BF65" s="819">
        <f t="shared" si="2"/>
        <v>325.95823100000001</v>
      </c>
      <c r="BH65" s="793">
        <f t="shared" si="3"/>
        <v>31</v>
      </c>
      <c r="BI65" s="807">
        <f t="shared" si="4"/>
        <v>129.19999999999999</v>
      </c>
      <c r="BJ65" s="814">
        <v>78</v>
      </c>
      <c r="BK65" s="793">
        <v>8</v>
      </c>
      <c r="BL65" s="807">
        <f t="shared" si="5"/>
        <v>325.89999999999998</v>
      </c>
      <c r="BQ65" s="797"/>
      <c r="BR65" s="791"/>
      <c r="BS65" s="791"/>
      <c r="BT65" s="791"/>
      <c r="BU65" s="807"/>
      <c r="CA65" s="809"/>
      <c r="CB65" s="803"/>
      <c r="CC65" s="804"/>
      <c r="CD65" s="791"/>
      <c r="CE65" s="791"/>
    </row>
    <row r="66" spans="2:83" x14ac:dyDescent="0.25">
      <c r="B66" s="307">
        <v>44963.462060185186</v>
      </c>
      <c r="C66" s="794">
        <v>853.15</v>
      </c>
      <c r="D66" s="492"/>
      <c r="E66" s="492"/>
      <c r="N66" s="517"/>
      <c r="O66" s="796">
        <v>44963</v>
      </c>
      <c r="P66" s="308">
        <v>0.47141203703703699</v>
      </c>
      <c r="Q66" s="794">
        <v>34</v>
      </c>
      <c r="R66" s="165" t="s">
        <v>21</v>
      </c>
      <c r="S66" s="794">
        <v>21.4</v>
      </c>
      <c r="T66" s="165" t="s">
        <v>56</v>
      </c>
      <c r="U66" s="196">
        <f t="shared" si="21"/>
        <v>11</v>
      </c>
      <c r="V66" s="168" t="str">
        <f t="shared" si="28"/>
        <v>-</v>
      </c>
      <c r="W66" s="168">
        <f t="shared" si="29"/>
        <v>21.4</v>
      </c>
      <c r="X66" s="168" t="str">
        <f t="shared" si="30"/>
        <v>-</v>
      </c>
      <c r="Y66" s="168" t="str">
        <f t="shared" si="31"/>
        <v>-</v>
      </c>
      <c r="AD66" s="608">
        <f t="shared" si="13"/>
        <v>44963.469444444447</v>
      </c>
      <c r="AE66" s="607">
        <f t="shared" si="14"/>
        <v>22.832999999999998</v>
      </c>
      <c r="AF66" s="196">
        <f t="shared" si="15"/>
        <v>11</v>
      </c>
      <c r="AG66" s="168" t="str">
        <f t="shared" si="8"/>
        <v>-</v>
      </c>
      <c r="AH66" s="168">
        <f t="shared" si="9"/>
        <v>22.832999999999998</v>
      </c>
      <c r="AI66" s="168" t="str">
        <f t="shared" si="10"/>
        <v>-</v>
      </c>
      <c r="AJ66" s="168" t="str">
        <f t="shared" si="11"/>
        <v>-</v>
      </c>
      <c r="AK66" s="198"/>
      <c r="AL66" s="837"/>
      <c r="AM66" s="790">
        <v>44963.470833333333</v>
      </c>
      <c r="AN66" s="789">
        <v>1</v>
      </c>
      <c r="AO66" s="789">
        <v>3</v>
      </c>
      <c r="AP66" s="789">
        <v>2</v>
      </c>
      <c r="AQ66" s="789">
        <v>129.63262</v>
      </c>
      <c r="AR66" s="789">
        <v>180735</v>
      </c>
      <c r="AS66" s="789">
        <v>138383</v>
      </c>
      <c r="AT66" s="789">
        <v>22.843</v>
      </c>
      <c r="AV66" s="788">
        <v>44963.470833333333</v>
      </c>
      <c r="AW66" s="787">
        <v>1</v>
      </c>
      <c r="AX66" s="786">
        <v>3</v>
      </c>
      <c r="AY66" s="786">
        <v>2</v>
      </c>
      <c r="AZ66" s="863">
        <v>129.1</v>
      </c>
      <c r="BB66" s="793">
        <f t="shared" si="0"/>
        <v>32</v>
      </c>
      <c r="BC66" s="791">
        <f t="shared" si="1"/>
        <v>129.63262</v>
      </c>
      <c r="BD66" s="814">
        <v>81</v>
      </c>
      <c r="BE66" s="793">
        <v>1</v>
      </c>
      <c r="BF66" s="819">
        <f t="shared" si="2"/>
        <v>367.81552399999998</v>
      </c>
      <c r="BH66" s="793">
        <f t="shared" si="3"/>
        <v>32</v>
      </c>
      <c r="BI66" s="807">
        <f t="shared" si="4"/>
        <v>129.1</v>
      </c>
      <c r="BJ66" s="814">
        <v>81</v>
      </c>
      <c r="BK66" s="793">
        <v>1</v>
      </c>
      <c r="BL66" s="807">
        <f t="shared" si="5"/>
        <v>367.9</v>
      </c>
      <c r="BQ66" s="797"/>
      <c r="BR66" s="791"/>
      <c r="BS66" s="791"/>
      <c r="BT66" s="791"/>
      <c r="BU66" s="807"/>
      <c r="CA66" s="809"/>
      <c r="CB66" s="803"/>
      <c r="CC66" s="804"/>
      <c r="CD66" s="791"/>
      <c r="CE66" s="791"/>
    </row>
    <row r="67" spans="2:83" x14ac:dyDescent="0.25">
      <c r="B67" s="307">
        <v>44963.463101851848</v>
      </c>
      <c r="C67" s="794">
        <v>853.12</v>
      </c>
      <c r="D67" s="492"/>
      <c r="E67" s="492"/>
      <c r="N67" s="517"/>
      <c r="O67" s="796">
        <v>44963</v>
      </c>
      <c r="P67" s="308">
        <v>0.47210648148148149</v>
      </c>
      <c r="Q67" s="794">
        <v>34</v>
      </c>
      <c r="R67" s="165" t="s">
        <v>21</v>
      </c>
      <c r="S67" s="794">
        <v>21.4</v>
      </c>
      <c r="T67" s="165" t="s">
        <v>56</v>
      </c>
      <c r="U67" s="196">
        <f t="shared" si="21"/>
        <v>11</v>
      </c>
      <c r="V67" s="168" t="str">
        <f t="shared" si="28"/>
        <v>-</v>
      </c>
      <c r="W67" s="168">
        <f t="shared" si="29"/>
        <v>21.4</v>
      </c>
      <c r="X67" s="168" t="str">
        <f t="shared" si="30"/>
        <v>-</v>
      </c>
      <c r="Y67" s="168" t="str">
        <f t="shared" si="31"/>
        <v>-</v>
      </c>
      <c r="AD67" s="608">
        <f t="shared" si="13"/>
        <v>44963.470138888886</v>
      </c>
      <c r="AE67" s="607">
        <f t="shared" si="14"/>
        <v>22.841000000000001</v>
      </c>
      <c r="AF67" s="196">
        <f t="shared" si="15"/>
        <v>11</v>
      </c>
      <c r="AG67" s="168" t="str">
        <f t="shared" si="8"/>
        <v>-</v>
      </c>
      <c r="AH67" s="168">
        <f t="shared" si="9"/>
        <v>22.841000000000001</v>
      </c>
      <c r="AI67" s="168" t="str">
        <f t="shared" si="10"/>
        <v>-</v>
      </c>
      <c r="AJ67" s="168" t="str">
        <f t="shared" si="11"/>
        <v>-</v>
      </c>
      <c r="AK67" s="198"/>
      <c r="AL67" s="837"/>
      <c r="AM67" s="790">
        <v>44963.47152777778</v>
      </c>
      <c r="AN67" s="789">
        <v>1</v>
      </c>
      <c r="AO67" s="789">
        <v>3</v>
      </c>
      <c r="AP67" s="789">
        <v>3</v>
      </c>
      <c r="AQ67" s="789">
        <v>129.509883</v>
      </c>
      <c r="AR67" s="789">
        <v>180237</v>
      </c>
      <c r="AS67" s="789">
        <v>138770</v>
      </c>
      <c r="AT67" s="789">
        <v>22.843</v>
      </c>
      <c r="AV67" s="788">
        <v>44963.47152777778</v>
      </c>
      <c r="AW67" s="787">
        <v>1</v>
      </c>
      <c r="AX67" s="786">
        <v>3</v>
      </c>
      <c r="AY67" s="786">
        <v>3</v>
      </c>
      <c r="AZ67" s="863">
        <v>129.80000000000001</v>
      </c>
      <c r="BB67" s="793">
        <f t="shared" ref="BB67:BB130" si="32">IFERROR((AO67*10)+AP67, "--")</f>
        <v>33</v>
      </c>
      <c r="BC67" s="791">
        <f t="shared" ref="BC67:BC130" si="33">AQ67</f>
        <v>129.509883</v>
      </c>
      <c r="BD67" s="814">
        <v>82</v>
      </c>
      <c r="BE67" s="793">
        <v>2</v>
      </c>
      <c r="BF67" s="819">
        <f t="shared" ref="BF67:BF97" si="34">IFERROR(VLOOKUP(BD67, $BB$2:$BC$300, 2, FALSE), "---")</f>
        <v>367.80479700000001</v>
      </c>
      <c r="BH67" s="793">
        <f t="shared" ref="BH67:BH130" si="35">IFERROR((AX67*10)+AY67, "--")</f>
        <v>33</v>
      </c>
      <c r="BI67" s="807">
        <f t="shared" ref="BI67:BI130" si="36">AZ67</f>
        <v>129.80000000000001</v>
      </c>
      <c r="BJ67" s="814">
        <v>82</v>
      </c>
      <c r="BK67" s="793">
        <v>2</v>
      </c>
      <c r="BL67" s="807">
        <f t="shared" ref="BL67:BL97" si="37">IFERROR(VLOOKUP(BJ67, $BH$2:$BI$300, 2, FALSE), "---")</f>
        <v>367.1</v>
      </c>
      <c r="BQ67" s="797"/>
      <c r="BR67" s="791"/>
      <c r="BS67" s="791"/>
      <c r="BT67" s="791"/>
      <c r="BU67" s="807"/>
      <c r="CA67" s="809"/>
      <c r="CB67" s="803"/>
      <c r="CC67" s="804"/>
      <c r="CD67" s="791"/>
      <c r="CE67" s="791"/>
    </row>
    <row r="68" spans="2:83" x14ac:dyDescent="0.25">
      <c r="B68" s="307">
        <v>44963.464143518519</v>
      </c>
      <c r="C68" s="794">
        <v>853.1</v>
      </c>
      <c r="D68" s="492"/>
      <c r="E68" s="492"/>
      <c r="N68" s="517"/>
      <c r="O68" s="796">
        <v>44963</v>
      </c>
      <c r="P68" s="308">
        <v>0.47280092592592587</v>
      </c>
      <c r="Q68" s="794">
        <v>33.799999999999997</v>
      </c>
      <c r="R68" s="165" t="s">
        <v>21</v>
      </c>
      <c r="S68" s="794">
        <v>21.4</v>
      </c>
      <c r="T68" s="165" t="s">
        <v>56</v>
      </c>
      <c r="U68" s="196">
        <f t="shared" si="21"/>
        <v>11</v>
      </c>
      <c r="V68" s="168" t="str">
        <f t="shared" si="28"/>
        <v>-</v>
      </c>
      <c r="W68" s="168">
        <f t="shared" si="29"/>
        <v>21.4</v>
      </c>
      <c r="X68" s="168" t="str">
        <f t="shared" si="30"/>
        <v>-</v>
      </c>
      <c r="Y68" s="168" t="str">
        <f t="shared" si="31"/>
        <v>-</v>
      </c>
      <c r="AD68" s="608">
        <f t="shared" si="13"/>
        <v>44963.470138888886</v>
      </c>
      <c r="AE68" s="607">
        <f t="shared" si="14"/>
        <v>22.843</v>
      </c>
      <c r="AF68" s="196">
        <f t="shared" si="15"/>
        <v>11</v>
      </c>
      <c r="AG68" s="168" t="str">
        <f t="shared" si="8"/>
        <v>-</v>
      </c>
      <c r="AH68" s="168">
        <f t="shared" si="9"/>
        <v>22.843</v>
      </c>
      <c r="AI68" s="168" t="str">
        <f t="shared" si="10"/>
        <v>-</v>
      </c>
      <c r="AJ68" s="168" t="str">
        <f t="shared" si="11"/>
        <v>-</v>
      </c>
      <c r="AK68" s="198"/>
      <c r="AL68" s="837"/>
      <c r="AM68" s="790">
        <v>44963.47152777778</v>
      </c>
      <c r="AN68" s="789">
        <v>1</v>
      </c>
      <c r="AO68" s="789">
        <v>3</v>
      </c>
      <c r="AP68" s="789">
        <v>4</v>
      </c>
      <c r="AQ68" s="789">
        <v>129.988371</v>
      </c>
      <c r="AR68" s="789">
        <v>180745</v>
      </c>
      <c r="AS68" s="789">
        <v>138388</v>
      </c>
      <c r="AT68" s="789">
        <v>22.847000000000001</v>
      </c>
      <c r="AV68" s="788">
        <v>44963.47152777778</v>
      </c>
      <c r="AW68" s="787">
        <v>1</v>
      </c>
      <c r="AX68" s="786">
        <v>3</v>
      </c>
      <c r="AY68" s="786">
        <v>4</v>
      </c>
      <c r="AZ68" s="863">
        <v>128.80000000000001</v>
      </c>
      <c r="BB68" s="793">
        <f t="shared" si="32"/>
        <v>34</v>
      </c>
      <c r="BC68" s="791">
        <f t="shared" si="33"/>
        <v>129.988371</v>
      </c>
      <c r="BD68" s="814">
        <v>83</v>
      </c>
      <c r="BE68" s="793">
        <v>3</v>
      </c>
      <c r="BF68" s="819">
        <f t="shared" si="34"/>
        <v>367.59353399999998</v>
      </c>
      <c r="BH68" s="793">
        <f t="shared" si="35"/>
        <v>34</v>
      </c>
      <c r="BI68" s="807">
        <f t="shared" si="36"/>
        <v>128.80000000000001</v>
      </c>
      <c r="BJ68" s="814">
        <v>83</v>
      </c>
      <c r="BK68" s="793">
        <v>3</v>
      </c>
      <c r="BL68" s="807">
        <f t="shared" si="37"/>
        <v>366.6</v>
      </c>
      <c r="BQ68" s="797"/>
      <c r="BR68" s="791"/>
      <c r="BS68" s="791"/>
      <c r="BT68" s="791"/>
      <c r="BU68" s="807"/>
      <c r="CA68" s="809"/>
      <c r="CB68" s="803"/>
      <c r="CC68" s="804"/>
      <c r="CD68" s="791"/>
      <c r="CE68" s="791"/>
    </row>
    <row r="69" spans="2:83" x14ac:dyDescent="0.25">
      <c r="B69" s="307">
        <v>44963.465185185189</v>
      </c>
      <c r="C69" s="794">
        <v>853.05</v>
      </c>
      <c r="D69" s="492"/>
      <c r="E69" s="492"/>
      <c r="N69" s="517"/>
      <c r="O69" s="796">
        <v>44963</v>
      </c>
      <c r="P69" s="308">
        <v>0.47349537037037037</v>
      </c>
      <c r="Q69" s="794">
        <v>33.9</v>
      </c>
      <c r="R69" s="165" t="s">
        <v>21</v>
      </c>
      <c r="S69" s="794">
        <v>21.4</v>
      </c>
      <c r="T69" s="165" t="s">
        <v>56</v>
      </c>
      <c r="U69" s="196">
        <f t="shared" si="21"/>
        <v>11</v>
      </c>
      <c r="V69" s="168" t="str">
        <f t="shared" si="28"/>
        <v>-</v>
      </c>
      <c r="W69" s="168">
        <f t="shared" si="29"/>
        <v>21.4</v>
      </c>
      <c r="X69" s="168" t="str">
        <f t="shared" si="30"/>
        <v>-</v>
      </c>
      <c r="Y69" s="168" t="str">
        <f t="shared" si="31"/>
        <v>-</v>
      </c>
      <c r="AD69" s="608">
        <f t="shared" si="13"/>
        <v>44963.470833333333</v>
      </c>
      <c r="AE69" s="607">
        <f t="shared" si="14"/>
        <v>22.843</v>
      </c>
      <c r="AF69" s="196">
        <f t="shared" si="15"/>
        <v>11</v>
      </c>
      <c r="AG69" s="168" t="str">
        <f t="shared" ref="AG69:AG132" si="38">IF(AF69=$Q$3, AE69, "-")</f>
        <v>-</v>
      </c>
      <c r="AH69" s="168">
        <f t="shared" ref="AH69:AH132" si="39">IF(AF69=$R$3, AE69, "-")</f>
        <v>22.843</v>
      </c>
      <c r="AI69" s="168" t="str">
        <f t="shared" ref="AI69:AI132" si="40">IF(AF69=$S$3, AE69, "-")</f>
        <v>-</v>
      </c>
      <c r="AJ69" s="168" t="str">
        <f t="shared" ref="AJ69:AJ132" si="41">IF(AF69=$T$3, AE69, "-")</f>
        <v>-</v>
      </c>
      <c r="AK69" s="198"/>
      <c r="AL69" s="837"/>
      <c r="AM69" s="790">
        <v>44963.472222222219</v>
      </c>
      <c r="AN69" s="789">
        <v>1</v>
      </c>
      <c r="AO69" s="789">
        <v>3</v>
      </c>
      <c r="AP69" s="789">
        <v>5</v>
      </c>
      <c r="AQ69" s="789">
        <v>129.72956600000001</v>
      </c>
      <c r="AR69" s="789">
        <v>180244</v>
      </c>
      <c r="AS69" s="789">
        <v>138774</v>
      </c>
      <c r="AT69" s="789">
        <v>22.852</v>
      </c>
      <c r="AV69" s="788">
        <v>44963.472222222219</v>
      </c>
      <c r="AW69" s="787">
        <v>1</v>
      </c>
      <c r="AX69" s="786">
        <v>3</v>
      </c>
      <c r="AY69" s="786">
        <v>5</v>
      </c>
      <c r="AZ69" s="863">
        <v>128.1</v>
      </c>
      <c r="BB69" s="793">
        <f t="shared" si="32"/>
        <v>35</v>
      </c>
      <c r="BC69" s="791">
        <f t="shared" si="33"/>
        <v>129.72956600000001</v>
      </c>
      <c r="BD69" s="814">
        <v>84</v>
      </c>
      <c r="BE69" s="793">
        <v>4</v>
      </c>
      <c r="BF69" s="819">
        <f t="shared" si="34"/>
        <v>367.30269199999998</v>
      </c>
      <c r="BH69" s="793">
        <f t="shared" si="35"/>
        <v>35</v>
      </c>
      <c r="BI69" s="807">
        <f t="shared" si="36"/>
        <v>128.1</v>
      </c>
      <c r="BJ69" s="814">
        <v>84</v>
      </c>
      <c r="BK69" s="793">
        <v>4</v>
      </c>
      <c r="BL69" s="807">
        <f t="shared" si="37"/>
        <v>367</v>
      </c>
      <c r="BQ69" s="797"/>
      <c r="BR69" s="791"/>
      <c r="BS69" s="791"/>
      <c r="BT69" s="791"/>
      <c r="BU69" s="807"/>
      <c r="CA69" s="809"/>
      <c r="CB69" s="803"/>
      <c r="CC69" s="804"/>
      <c r="CD69" s="791"/>
      <c r="CE69" s="791"/>
    </row>
    <row r="70" spans="2:83" x14ac:dyDescent="0.25">
      <c r="B70" s="307">
        <v>44963.466226851851</v>
      </c>
      <c r="C70" s="794">
        <v>853.02</v>
      </c>
      <c r="D70" s="492"/>
      <c r="E70" s="492"/>
      <c r="N70" s="517"/>
      <c r="O70" s="796">
        <v>44963</v>
      </c>
      <c r="P70" s="308">
        <v>0.47418981481481487</v>
      </c>
      <c r="Q70" s="794">
        <v>33.799999999999997</v>
      </c>
      <c r="R70" s="165" t="s">
        <v>21</v>
      </c>
      <c r="S70" s="794">
        <v>21.35</v>
      </c>
      <c r="T70" s="165" t="s">
        <v>56</v>
      </c>
      <c r="U70" s="196">
        <f t="shared" si="21"/>
        <v>11</v>
      </c>
      <c r="V70" s="168" t="str">
        <f t="shared" si="28"/>
        <v>-</v>
      </c>
      <c r="W70" s="168">
        <f t="shared" si="29"/>
        <v>21.35</v>
      </c>
      <c r="X70" s="168" t="str">
        <f t="shared" si="30"/>
        <v>-</v>
      </c>
      <c r="Y70" s="168" t="str">
        <f t="shared" si="31"/>
        <v>-</v>
      </c>
      <c r="AD70" s="608">
        <f t="shared" ref="AD70:AD133" si="42">IF(AM67="", "-", AM67)</f>
        <v>44963.47152777778</v>
      </c>
      <c r="AE70" s="607">
        <f t="shared" ref="AE70:AE133" si="43">IF(AT67="", "-", AT67)</f>
        <v>22.843</v>
      </c>
      <c r="AF70" s="196">
        <f t="shared" ref="AF70:AF133" si="44">IF(ISNUMBER(AE70), HOUR(AD70), "-")</f>
        <v>11</v>
      </c>
      <c r="AG70" s="168" t="str">
        <f t="shared" si="38"/>
        <v>-</v>
      </c>
      <c r="AH70" s="168">
        <f t="shared" si="39"/>
        <v>22.843</v>
      </c>
      <c r="AI70" s="168" t="str">
        <f t="shared" si="40"/>
        <v>-</v>
      </c>
      <c r="AJ70" s="168" t="str">
        <f t="shared" si="41"/>
        <v>-</v>
      </c>
      <c r="AK70" s="198"/>
      <c r="AL70" s="837"/>
      <c r="AM70" s="790">
        <v>44963.472222222219</v>
      </c>
      <c r="AN70" s="789">
        <v>1</v>
      </c>
      <c r="AO70" s="789">
        <v>3</v>
      </c>
      <c r="AP70" s="789">
        <v>6</v>
      </c>
      <c r="AQ70" s="789">
        <v>129.59755999999999</v>
      </c>
      <c r="AR70" s="789">
        <v>180745</v>
      </c>
      <c r="AS70" s="789">
        <v>138389</v>
      </c>
      <c r="AT70" s="789">
        <v>22.852</v>
      </c>
      <c r="AV70" s="788">
        <v>44963.472222222219</v>
      </c>
      <c r="AW70" s="787">
        <v>1</v>
      </c>
      <c r="AX70" s="786">
        <v>3</v>
      </c>
      <c r="AY70" s="786">
        <v>6</v>
      </c>
      <c r="AZ70" s="863">
        <v>129.4</v>
      </c>
      <c r="BB70" s="793">
        <f t="shared" si="32"/>
        <v>36</v>
      </c>
      <c r="BC70" s="791">
        <f t="shared" si="33"/>
        <v>129.59755999999999</v>
      </c>
      <c r="BD70" s="814">
        <v>85</v>
      </c>
      <c r="BE70" s="793">
        <v>5</v>
      </c>
      <c r="BF70" s="819">
        <f t="shared" si="34"/>
        <v>367.00185299999998</v>
      </c>
      <c r="BH70" s="793">
        <f t="shared" si="35"/>
        <v>36</v>
      </c>
      <c r="BI70" s="807">
        <f t="shared" si="36"/>
        <v>129.4</v>
      </c>
      <c r="BJ70" s="814">
        <v>85</v>
      </c>
      <c r="BK70" s="793">
        <v>5</v>
      </c>
      <c r="BL70" s="807">
        <f t="shared" si="37"/>
        <v>366.7</v>
      </c>
      <c r="BQ70" s="797"/>
      <c r="BR70" s="791"/>
      <c r="BS70" s="791"/>
      <c r="BT70" s="791"/>
      <c r="BU70" s="807"/>
      <c r="CA70" s="809"/>
      <c r="CB70" s="803"/>
      <c r="CC70" s="804"/>
      <c r="CD70" s="791"/>
      <c r="CE70" s="791"/>
    </row>
    <row r="71" spans="2:83" x14ac:dyDescent="0.25">
      <c r="B71" s="307">
        <v>44963.467268518521</v>
      </c>
      <c r="C71" s="794">
        <v>853</v>
      </c>
      <c r="D71" s="492"/>
      <c r="E71" s="492"/>
      <c r="N71" s="517"/>
      <c r="O71" s="796">
        <v>44963</v>
      </c>
      <c r="P71" s="308">
        <v>0.47488425925925926</v>
      </c>
      <c r="Q71" s="794">
        <v>33.799999999999997</v>
      </c>
      <c r="R71" s="165" t="s">
        <v>21</v>
      </c>
      <c r="S71" s="794">
        <v>21.35</v>
      </c>
      <c r="T71" s="165" t="s">
        <v>56</v>
      </c>
      <c r="U71" s="196">
        <f t="shared" si="21"/>
        <v>11</v>
      </c>
      <c r="V71" s="168" t="str">
        <f t="shared" si="28"/>
        <v>-</v>
      </c>
      <c r="W71" s="168">
        <f t="shared" si="29"/>
        <v>21.35</v>
      </c>
      <c r="X71" s="168" t="str">
        <f t="shared" si="30"/>
        <v>-</v>
      </c>
      <c r="Y71" s="168" t="str">
        <f t="shared" si="31"/>
        <v>-</v>
      </c>
      <c r="AD71" s="608">
        <f t="shared" si="42"/>
        <v>44963.47152777778</v>
      </c>
      <c r="AE71" s="607">
        <f t="shared" si="43"/>
        <v>22.847000000000001</v>
      </c>
      <c r="AF71" s="196">
        <f t="shared" si="44"/>
        <v>11</v>
      </c>
      <c r="AG71" s="168" t="str">
        <f t="shared" si="38"/>
        <v>-</v>
      </c>
      <c r="AH71" s="168">
        <f t="shared" si="39"/>
        <v>22.847000000000001</v>
      </c>
      <c r="AI71" s="168" t="str">
        <f t="shared" si="40"/>
        <v>-</v>
      </c>
      <c r="AJ71" s="168" t="str">
        <f t="shared" si="41"/>
        <v>-</v>
      </c>
      <c r="AK71" s="198"/>
      <c r="AL71" s="837"/>
      <c r="AM71" s="790">
        <v>44963.472916666666</v>
      </c>
      <c r="AN71" s="789">
        <v>1</v>
      </c>
      <c r="AO71" s="789">
        <v>3</v>
      </c>
      <c r="AP71" s="789">
        <v>7</v>
      </c>
      <c r="AQ71" s="789">
        <v>129.39787699999999</v>
      </c>
      <c r="AR71" s="789">
        <v>180244</v>
      </c>
      <c r="AS71" s="789">
        <v>138773</v>
      </c>
      <c r="AT71" s="789">
        <v>22.853000000000002</v>
      </c>
      <c r="AV71" s="788">
        <v>44963.472916666666</v>
      </c>
      <c r="AW71" s="787">
        <v>1</v>
      </c>
      <c r="AX71" s="786">
        <v>3</v>
      </c>
      <c r="AY71" s="786">
        <v>7</v>
      </c>
      <c r="AZ71" s="863">
        <v>129.4</v>
      </c>
      <c r="BB71" s="793">
        <f t="shared" si="32"/>
        <v>37</v>
      </c>
      <c r="BC71" s="791">
        <f t="shared" si="33"/>
        <v>129.39787699999999</v>
      </c>
      <c r="BD71" s="814">
        <v>86</v>
      </c>
      <c r="BE71" s="793">
        <v>6</v>
      </c>
      <c r="BF71" s="819">
        <f t="shared" si="34"/>
        <v>367.07005900000001</v>
      </c>
      <c r="BH71" s="793">
        <f t="shared" si="35"/>
        <v>37</v>
      </c>
      <c r="BI71" s="807">
        <f t="shared" si="36"/>
        <v>129.4</v>
      </c>
      <c r="BJ71" s="814">
        <v>86</v>
      </c>
      <c r="BK71" s="793">
        <v>6</v>
      </c>
      <c r="BL71" s="807">
        <f t="shared" si="37"/>
        <v>366.8</v>
      </c>
      <c r="BQ71" s="797"/>
      <c r="BR71" s="791"/>
      <c r="BS71" s="791"/>
      <c r="BT71" s="791"/>
      <c r="BU71" s="807"/>
      <c r="CA71" s="809"/>
      <c r="CB71" s="803"/>
      <c r="CC71" s="804"/>
      <c r="CD71" s="791"/>
      <c r="CE71" s="791"/>
    </row>
    <row r="72" spans="2:83" x14ac:dyDescent="0.25">
      <c r="B72" s="307">
        <v>44963.468310185184</v>
      </c>
      <c r="C72" s="794">
        <v>852.95</v>
      </c>
      <c r="D72" s="492"/>
      <c r="E72" s="492"/>
      <c r="N72" s="517"/>
      <c r="O72" s="796">
        <v>44963</v>
      </c>
      <c r="P72" s="308">
        <v>0.47557870370370375</v>
      </c>
      <c r="Q72" s="794">
        <v>33.6</v>
      </c>
      <c r="R72" s="165" t="s">
        <v>21</v>
      </c>
      <c r="S72" s="794">
        <v>21.35</v>
      </c>
      <c r="T72" s="165" t="s">
        <v>56</v>
      </c>
      <c r="U72" s="196">
        <f t="shared" si="21"/>
        <v>11</v>
      </c>
      <c r="V72" s="168" t="str">
        <f t="shared" si="28"/>
        <v>-</v>
      </c>
      <c r="W72" s="168">
        <f t="shared" si="29"/>
        <v>21.35</v>
      </c>
      <c r="X72" s="168" t="str">
        <f t="shared" si="30"/>
        <v>-</v>
      </c>
      <c r="Y72" s="168" t="str">
        <f t="shared" si="31"/>
        <v>-</v>
      </c>
      <c r="AD72" s="608">
        <f t="shared" si="42"/>
        <v>44963.472222222219</v>
      </c>
      <c r="AE72" s="607">
        <f t="shared" si="43"/>
        <v>22.852</v>
      </c>
      <c r="AF72" s="196">
        <f t="shared" si="44"/>
        <v>11</v>
      </c>
      <c r="AG72" s="168" t="str">
        <f t="shared" si="38"/>
        <v>-</v>
      </c>
      <c r="AH72" s="168">
        <f t="shared" si="39"/>
        <v>22.852</v>
      </c>
      <c r="AI72" s="168" t="str">
        <f t="shared" si="40"/>
        <v>-</v>
      </c>
      <c r="AJ72" s="168" t="str">
        <f t="shared" si="41"/>
        <v>-</v>
      </c>
      <c r="AK72" s="198"/>
      <c r="AL72" s="837"/>
      <c r="AM72" s="790">
        <v>44963.473611111112</v>
      </c>
      <c r="AN72" s="789">
        <v>1</v>
      </c>
      <c r="AO72" s="789">
        <v>3</v>
      </c>
      <c r="AP72" s="789">
        <v>8</v>
      </c>
      <c r="AQ72" s="789">
        <v>129.44382300000001</v>
      </c>
      <c r="AR72" s="789">
        <v>180749</v>
      </c>
      <c r="AS72" s="789">
        <v>138392</v>
      </c>
      <c r="AT72" s="789">
        <v>22.853999999999999</v>
      </c>
      <c r="AV72" s="788">
        <v>44963.473611111112</v>
      </c>
      <c r="AW72" s="787">
        <v>1</v>
      </c>
      <c r="AX72" s="786">
        <v>3</v>
      </c>
      <c r="AY72" s="786">
        <v>8</v>
      </c>
      <c r="AZ72" s="863">
        <v>128.9</v>
      </c>
      <c r="BB72" s="793">
        <f t="shared" si="32"/>
        <v>38</v>
      </c>
      <c r="BC72" s="791">
        <f t="shared" si="33"/>
        <v>129.44382300000001</v>
      </c>
      <c r="BD72" s="814">
        <v>87</v>
      </c>
      <c r="BE72" s="793">
        <v>7</v>
      </c>
      <c r="BF72" s="819">
        <f t="shared" si="34"/>
        <v>366.98612500000002</v>
      </c>
      <c r="BH72" s="793">
        <f t="shared" si="35"/>
        <v>38</v>
      </c>
      <c r="BI72" s="807">
        <f t="shared" si="36"/>
        <v>128.9</v>
      </c>
      <c r="BJ72" s="814">
        <v>87</v>
      </c>
      <c r="BK72" s="793">
        <v>7</v>
      </c>
      <c r="BL72" s="807">
        <f t="shared" si="37"/>
        <v>367.3</v>
      </c>
      <c r="BQ72" s="797"/>
      <c r="BR72" s="791"/>
      <c r="BS72" s="791"/>
      <c r="BT72" s="791"/>
      <c r="BU72" s="807"/>
      <c r="CA72" s="809"/>
      <c r="CB72" s="803"/>
      <c r="CC72" s="804"/>
      <c r="CD72" s="791"/>
      <c r="CE72" s="791"/>
    </row>
    <row r="73" spans="2:83" x14ac:dyDescent="0.25">
      <c r="B73" s="307">
        <v>44963.469351851854</v>
      </c>
      <c r="C73" s="794">
        <v>852.92</v>
      </c>
      <c r="D73" s="492"/>
      <c r="E73" s="492"/>
      <c r="N73" s="517"/>
      <c r="O73" s="796">
        <v>44963</v>
      </c>
      <c r="P73" s="308">
        <v>0.47627314814814814</v>
      </c>
      <c r="Q73" s="794">
        <v>33.6</v>
      </c>
      <c r="R73" s="165" t="s">
        <v>21</v>
      </c>
      <c r="S73" s="794">
        <v>21.4</v>
      </c>
      <c r="T73" s="165" t="s">
        <v>56</v>
      </c>
      <c r="U73" s="196">
        <f t="shared" si="21"/>
        <v>11</v>
      </c>
      <c r="V73" s="168" t="str">
        <f t="shared" si="28"/>
        <v>-</v>
      </c>
      <c r="W73" s="168">
        <f t="shared" si="29"/>
        <v>21.4</v>
      </c>
      <c r="X73" s="168" t="str">
        <f t="shared" si="30"/>
        <v>-</v>
      </c>
      <c r="Y73" s="168" t="str">
        <f t="shared" si="31"/>
        <v>-</v>
      </c>
      <c r="AD73" s="608">
        <f t="shared" si="42"/>
        <v>44963.472222222219</v>
      </c>
      <c r="AE73" s="607">
        <f t="shared" si="43"/>
        <v>22.852</v>
      </c>
      <c r="AF73" s="196">
        <f t="shared" si="44"/>
        <v>11</v>
      </c>
      <c r="AG73" s="168" t="str">
        <f t="shared" si="38"/>
        <v>-</v>
      </c>
      <c r="AH73" s="168">
        <f t="shared" si="39"/>
        <v>22.852</v>
      </c>
      <c r="AI73" s="168" t="str">
        <f t="shared" si="40"/>
        <v>-</v>
      </c>
      <c r="AJ73" s="168" t="str">
        <f t="shared" si="41"/>
        <v>-</v>
      </c>
      <c r="AK73" s="198"/>
      <c r="AL73" s="837"/>
      <c r="AM73" s="790">
        <v>44963.473611111112</v>
      </c>
      <c r="AN73" s="789">
        <v>1</v>
      </c>
      <c r="AO73" s="789">
        <v>4</v>
      </c>
      <c r="AP73" s="789" t="s">
        <v>469</v>
      </c>
      <c r="AQ73" s="789">
        <v>167.089776</v>
      </c>
      <c r="AR73" s="789">
        <v>180010</v>
      </c>
      <c r="AS73" s="789">
        <v>138782</v>
      </c>
      <c r="AT73" s="789">
        <v>22.856999999999999</v>
      </c>
      <c r="AV73" s="788">
        <v>44963.473611111112</v>
      </c>
      <c r="AW73" s="787">
        <v>1</v>
      </c>
      <c r="AX73" s="786">
        <v>4</v>
      </c>
      <c r="AY73" s="786" t="s">
        <v>469</v>
      </c>
      <c r="AZ73" s="863">
        <v>181.1</v>
      </c>
      <c r="BB73" s="793" t="str">
        <f t="shared" si="32"/>
        <v>--</v>
      </c>
      <c r="BC73" s="791">
        <f t="shared" si="33"/>
        <v>167.089776</v>
      </c>
      <c r="BD73" s="814">
        <v>88</v>
      </c>
      <c r="BE73" s="793">
        <v>8</v>
      </c>
      <c r="BF73" s="819">
        <f t="shared" si="34"/>
        <v>366.82818300000002</v>
      </c>
      <c r="BH73" s="793" t="str">
        <f t="shared" si="35"/>
        <v>--</v>
      </c>
      <c r="BI73" s="807">
        <f t="shared" si="36"/>
        <v>181.1</v>
      </c>
      <c r="BJ73" s="814">
        <v>88</v>
      </c>
      <c r="BK73" s="793">
        <v>8</v>
      </c>
      <c r="BL73" s="807">
        <f t="shared" si="37"/>
        <v>366.6</v>
      </c>
      <c r="BQ73" s="797"/>
      <c r="BR73" s="791"/>
      <c r="BS73" s="791"/>
      <c r="BT73" s="791"/>
      <c r="BU73" s="807"/>
      <c r="CA73" s="809"/>
      <c r="CB73" s="803"/>
      <c r="CC73" s="804"/>
      <c r="CD73" s="791"/>
      <c r="CE73" s="791"/>
    </row>
    <row r="74" spans="2:83" x14ac:dyDescent="0.25">
      <c r="B74" s="307">
        <v>44963.470393518517</v>
      </c>
      <c r="C74" s="794">
        <v>852.92</v>
      </c>
      <c r="D74" s="492"/>
      <c r="E74" s="492"/>
      <c r="N74" s="517"/>
      <c r="O74" s="796">
        <v>44963</v>
      </c>
      <c r="P74" s="308">
        <v>0.47696759259259264</v>
      </c>
      <c r="Q74" s="794">
        <v>33.5</v>
      </c>
      <c r="R74" s="165" t="s">
        <v>21</v>
      </c>
      <c r="S74" s="794">
        <v>21.45</v>
      </c>
      <c r="T74" s="165" t="s">
        <v>56</v>
      </c>
      <c r="U74" s="196">
        <f t="shared" si="21"/>
        <v>11</v>
      </c>
      <c r="V74" s="168" t="str">
        <f t="shared" si="28"/>
        <v>-</v>
      </c>
      <c r="W74" s="168">
        <f t="shared" si="29"/>
        <v>21.45</v>
      </c>
      <c r="X74" s="168" t="str">
        <f t="shared" si="30"/>
        <v>-</v>
      </c>
      <c r="Y74" s="168" t="str">
        <f t="shared" si="31"/>
        <v>-</v>
      </c>
      <c r="AD74" s="608">
        <f t="shared" si="42"/>
        <v>44963.472916666666</v>
      </c>
      <c r="AE74" s="607">
        <f t="shared" si="43"/>
        <v>22.853000000000002</v>
      </c>
      <c r="AF74" s="196">
        <f t="shared" si="44"/>
        <v>11</v>
      </c>
      <c r="AG74" s="168" t="str">
        <f t="shared" si="38"/>
        <v>-</v>
      </c>
      <c r="AH74" s="168">
        <f t="shared" si="39"/>
        <v>22.853000000000002</v>
      </c>
      <c r="AI74" s="168" t="str">
        <f t="shared" si="40"/>
        <v>-</v>
      </c>
      <c r="AJ74" s="168" t="str">
        <f t="shared" si="41"/>
        <v>-</v>
      </c>
      <c r="AK74" s="198"/>
      <c r="AL74" s="837"/>
      <c r="AM74" s="790">
        <v>44963.474305555559</v>
      </c>
      <c r="AN74" s="789">
        <v>1</v>
      </c>
      <c r="AO74" s="789">
        <v>4</v>
      </c>
      <c r="AP74" s="789" t="s">
        <v>469</v>
      </c>
      <c r="AQ74" s="789">
        <v>190.06680399999999</v>
      </c>
      <c r="AR74" s="789">
        <v>180759</v>
      </c>
      <c r="AS74" s="789">
        <v>138229</v>
      </c>
      <c r="AT74" s="789">
        <v>22.859000000000002</v>
      </c>
      <c r="AV74" s="788">
        <v>44963.474305555559</v>
      </c>
      <c r="AW74" s="787">
        <v>1</v>
      </c>
      <c r="AX74" s="786">
        <v>4</v>
      </c>
      <c r="AY74" s="786" t="s">
        <v>469</v>
      </c>
      <c r="AZ74" s="863">
        <v>187</v>
      </c>
      <c r="BB74" s="793" t="str">
        <f t="shared" si="32"/>
        <v>--</v>
      </c>
      <c r="BC74" s="791">
        <f t="shared" si="33"/>
        <v>190.06680399999999</v>
      </c>
      <c r="BD74" s="814">
        <v>91</v>
      </c>
      <c r="BE74" s="793">
        <v>1</v>
      </c>
      <c r="BF74" s="819">
        <f t="shared" si="34"/>
        <v>408.28648399999997</v>
      </c>
      <c r="BH74" s="793" t="str">
        <f t="shared" si="35"/>
        <v>--</v>
      </c>
      <c r="BI74" s="807">
        <f t="shared" si="36"/>
        <v>187</v>
      </c>
      <c r="BJ74" s="814">
        <v>91</v>
      </c>
      <c r="BK74" s="793">
        <v>1</v>
      </c>
      <c r="BL74" s="807">
        <f t="shared" si="37"/>
        <v>407.8</v>
      </c>
      <c r="BQ74" s="797"/>
      <c r="BR74" s="791"/>
      <c r="BS74" s="791"/>
      <c r="BT74" s="791"/>
      <c r="BU74" s="807"/>
      <c r="CA74" s="809"/>
      <c r="CB74" s="803"/>
      <c r="CC74" s="804"/>
      <c r="CD74" s="791"/>
      <c r="CE74" s="791"/>
    </row>
    <row r="75" spans="2:83" x14ac:dyDescent="0.25">
      <c r="B75" s="307">
        <v>44963.471435185187</v>
      </c>
      <c r="C75" s="794">
        <v>852.91</v>
      </c>
      <c r="D75" s="492"/>
      <c r="E75" s="492"/>
      <c r="N75" s="517"/>
      <c r="O75" s="796">
        <v>44963</v>
      </c>
      <c r="P75" s="308">
        <v>0.47766203703703702</v>
      </c>
      <c r="Q75" s="794">
        <v>33.6</v>
      </c>
      <c r="R75" s="165" t="s">
        <v>21</v>
      </c>
      <c r="S75" s="794">
        <v>21.4</v>
      </c>
      <c r="T75" s="165" t="s">
        <v>56</v>
      </c>
      <c r="U75" s="196">
        <f t="shared" si="21"/>
        <v>11</v>
      </c>
      <c r="V75" s="168" t="str">
        <f t="shared" si="28"/>
        <v>-</v>
      </c>
      <c r="W75" s="168">
        <f t="shared" si="29"/>
        <v>21.4</v>
      </c>
      <c r="X75" s="168" t="str">
        <f t="shared" si="30"/>
        <v>-</v>
      </c>
      <c r="Y75" s="168" t="str">
        <f t="shared" si="31"/>
        <v>-</v>
      </c>
      <c r="AD75" s="608">
        <f t="shared" si="42"/>
        <v>44963.473611111112</v>
      </c>
      <c r="AE75" s="607">
        <f t="shared" si="43"/>
        <v>22.853999999999999</v>
      </c>
      <c r="AF75" s="196">
        <f t="shared" si="44"/>
        <v>11</v>
      </c>
      <c r="AG75" s="168" t="str">
        <f t="shared" si="38"/>
        <v>-</v>
      </c>
      <c r="AH75" s="168">
        <f t="shared" si="39"/>
        <v>22.853999999999999</v>
      </c>
      <c r="AI75" s="168" t="str">
        <f t="shared" si="40"/>
        <v>-</v>
      </c>
      <c r="AJ75" s="168" t="str">
        <f t="shared" si="41"/>
        <v>-</v>
      </c>
      <c r="AK75" s="198"/>
      <c r="AL75" s="837"/>
      <c r="AM75" s="790">
        <v>44963.474305555559</v>
      </c>
      <c r="AN75" s="789">
        <v>1</v>
      </c>
      <c r="AO75" s="789">
        <v>4</v>
      </c>
      <c r="AP75" s="789" t="s">
        <v>469</v>
      </c>
      <c r="AQ75" s="789">
        <v>186.48195699999999</v>
      </c>
      <c r="AR75" s="789">
        <v>180049</v>
      </c>
      <c r="AS75" s="789">
        <v>138791</v>
      </c>
      <c r="AT75" s="789">
        <v>22.86</v>
      </c>
      <c r="AV75" s="788">
        <v>44963.474305555559</v>
      </c>
      <c r="AW75" s="787">
        <v>1</v>
      </c>
      <c r="AX75" s="786">
        <v>4</v>
      </c>
      <c r="AY75" s="786" t="s">
        <v>469</v>
      </c>
      <c r="AZ75" s="863">
        <v>186.1</v>
      </c>
      <c r="BB75" s="793" t="str">
        <f t="shared" si="32"/>
        <v>--</v>
      </c>
      <c r="BC75" s="791">
        <f t="shared" si="33"/>
        <v>186.48195699999999</v>
      </c>
      <c r="BD75" s="814">
        <v>92</v>
      </c>
      <c r="BE75" s="793">
        <v>2</v>
      </c>
      <c r="BF75" s="819">
        <f t="shared" si="34"/>
        <v>408.24088699999999</v>
      </c>
      <c r="BH75" s="793" t="str">
        <f t="shared" si="35"/>
        <v>--</v>
      </c>
      <c r="BI75" s="807">
        <f t="shared" si="36"/>
        <v>186.1</v>
      </c>
      <c r="BJ75" s="814">
        <v>92</v>
      </c>
      <c r="BK75" s="793">
        <v>2</v>
      </c>
      <c r="BL75" s="807">
        <f t="shared" si="37"/>
        <v>407.5</v>
      </c>
      <c r="BQ75" s="797"/>
      <c r="BR75" s="791"/>
      <c r="BS75" s="791"/>
      <c r="BT75" s="791"/>
      <c r="BU75" s="807"/>
      <c r="CA75" s="809"/>
      <c r="CB75" s="803"/>
      <c r="CC75" s="804"/>
      <c r="CD75" s="791"/>
      <c r="CE75" s="791"/>
    </row>
    <row r="76" spans="2:83" x14ac:dyDescent="0.25">
      <c r="B76" s="307">
        <v>44963.47247685185</v>
      </c>
      <c r="C76" s="794">
        <v>852.87</v>
      </c>
      <c r="D76" s="492"/>
      <c r="E76" s="492"/>
      <c r="N76" s="517"/>
      <c r="O76" s="796">
        <v>44963</v>
      </c>
      <c r="P76" s="308">
        <v>0.47835648148148152</v>
      </c>
      <c r="Q76" s="794">
        <v>33.6</v>
      </c>
      <c r="R76" s="165" t="s">
        <v>21</v>
      </c>
      <c r="S76" s="794">
        <v>21.4</v>
      </c>
      <c r="T76" s="165" t="s">
        <v>56</v>
      </c>
      <c r="U76" s="196">
        <f t="shared" si="21"/>
        <v>11</v>
      </c>
      <c r="V76" s="168" t="str">
        <f t="shared" si="28"/>
        <v>-</v>
      </c>
      <c r="W76" s="168">
        <f t="shared" si="29"/>
        <v>21.4</v>
      </c>
      <c r="X76" s="168" t="str">
        <f t="shared" si="30"/>
        <v>-</v>
      </c>
      <c r="Y76" s="168" t="str">
        <f t="shared" si="31"/>
        <v>-</v>
      </c>
      <c r="AA76" s="567"/>
      <c r="AB76" s="567"/>
      <c r="AD76" s="608">
        <f t="shared" si="42"/>
        <v>44963.473611111112</v>
      </c>
      <c r="AE76" s="607">
        <f t="shared" si="43"/>
        <v>22.856999999999999</v>
      </c>
      <c r="AF76" s="196">
        <f t="shared" si="44"/>
        <v>11</v>
      </c>
      <c r="AG76" s="168" t="str">
        <f t="shared" si="38"/>
        <v>-</v>
      </c>
      <c r="AH76" s="168">
        <f t="shared" si="39"/>
        <v>22.856999999999999</v>
      </c>
      <c r="AI76" s="168" t="str">
        <f t="shared" si="40"/>
        <v>-</v>
      </c>
      <c r="AJ76" s="168" t="str">
        <f t="shared" si="41"/>
        <v>-</v>
      </c>
      <c r="AK76" s="198"/>
      <c r="AL76" s="837"/>
      <c r="AM76" s="790">
        <v>44963.474999999999</v>
      </c>
      <c r="AN76" s="789">
        <v>1</v>
      </c>
      <c r="AO76" s="789">
        <v>4</v>
      </c>
      <c r="AP76" s="789" t="s">
        <v>469</v>
      </c>
      <c r="AQ76" s="789">
        <v>185.468098</v>
      </c>
      <c r="AR76" s="789">
        <v>180773</v>
      </c>
      <c r="AS76" s="789">
        <v>138246</v>
      </c>
      <c r="AT76" s="789">
        <v>22.861000000000001</v>
      </c>
      <c r="AV76" s="788">
        <v>44963.474999999999</v>
      </c>
      <c r="AW76" s="787">
        <v>1</v>
      </c>
      <c r="AX76" s="786">
        <v>4</v>
      </c>
      <c r="AY76" s="786" t="s">
        <v>469</v>
      </c>
      <c r="AZ76" s="863">
        <v>184.5</v>
      </c>
      <c r="BB76" s="793" t="str">
        <f t="shared" si="32"/>
        <v>--</v>
      </c>
      <c r="BC76" s="791">
        <f t="shared" si="33"/>
        <v>185.468098</v>
      </c>
      <c r="BD76" s="814">
        <v>93</v>
      </c>
      <c r="BE76" s="793">
        <v>3</v>
      </c>
      <c r="BF76" s="819">
        <f t="shared" si="34"/>
        <v>407.92602799999997</v>
      </c>
      <c r="BH76" s="793" t="str">
        <f t="shared" si="35"/>
        <v>--</v>
      </c>
      <c r="BI76" s="807">
        <f t="shared" si="36"/>
        <v>184.5</v>
      </c>
      <c r="BJ76" s="814">
        <v>93</v>
      </c>
      <c r="BK76" s="793">
        <v>3</v>
      </c>
      <c r="BL76" s="807">
        <f t="shared" si="37"/>
        <v>407.8</v>
      </c>
      <c r="BQ76" s="797"/>
      <c r="BR76" s="791"/>
      <c r="BS76" s="791"/>
      <c r="BT76" s="791"/>
      <c r="BU76" s="807"/>
      <c r="CA76" s="809"/>
      <c r="CB76" s="803"/>
      <c r="CC76" s="804"/>
      <c r="CD76" s="791"/>
      <c r="CE76" s="791"/>
    </row>
    <row r="77" spans="2:83" x14ac:dyDescent="0.25">
      <c r="B77" s="307">
        <v>44963.47351851852</v>
      </c>
      <c r="C77" s="794">
        <v>852.86</v>
      </c>
      <c r="D77" s="492"/>
      <c r="E77" s="492"/>
      <c r="N77" s="517"/>
      <c r="O77" s="796">
        <v>44963</v>
      </c>
      <c r="P77" s="308">
        <v>0.47905092592592591</v>
      </c>
      <c r="Q77" s="794">
        <v>33.700000000000003</v>
      </c>
      <c r="R77" s="165" t="s">
        <v>21</v>
      </c>
      <c r="S77" s="794">
        <v>21.35</v>
      </c>
      <c r="T77" s="165" t="s">
        <v>56</v>
      </c>
      <c r="U77" s="196">
        <f t="shared" si="21"/>
        <v>11</v>
      </c>
      <c r="V77" s="168" t="str">
        <f t="shared" si="28"/>
        <v>-</v>
      </c>
      <c r="W77" s="168">
        <f t="shared" si="29"/>
        <v>21.35</v>
      </c>
      <c r="X77" s="168" t="str">
        <f t="shared" si="30"/>
        <v>-</v>
      </c>
      <c r="Y77" s="168" t="str">
        <f t="shared" si="31"/>
        <v>-</v>
      </c>
      <c r="AA77" s="567"/>
      <c r="AB77" s="567"/>
      <c r="AD77" s="608">
        <f t="shared" si="42"/>
        <v>44963.474305555559</v>
      </c>
      <c r="AE77" s="607">
        <f t="shared" si="43"/>
        <v>22.859000000000002</v>
      </c>
      <c r="AF77" s="196">
        <f t="shared" si="44"/>
        <v>11</v>
      </c>
      <c r="AG77" s="168" t="str">
        <f t="shared" si="38"/>
        <v>-</v>
      </c>
      <c r="AH77" s="168">
        <f t="shared" si="39"/>
        <v>22.859000000000002</v>
      </c>
      <c r="AI77" s="168" t="str">
        <f t="shared" si="40"/>
        <v>-</v>
      </c>
      <c r="AJ77" s="168" t="str">
        <f t="shared" si="41"/>
        <v>-</v>
      </c>
      <c r="AK77" s="198"/>
      <c r="AL77" s="837"/>
      <c r="AM77" s="790">
        <v>44963.474999999999</v>
      </c>
      <c r="AN77" s="789">
        <v>1</v>
      </c>
      <c r="AO77" s="789">
        <v>4</v>
      </c>
      <c r="AP77" s="789" t="s">
        <v>469</v>
      </c>
      <c r="AQ77" s="789">
        <v>184.365172</v>
      </c>
      <c r="AR77" s="789">
        <v>180052</v>
      </c>
      <c r="AS77" s="789">
        <v>138787</v>
      </c>
      <c r="AT77" s="789">
        <v>22.864000000000001</v>
      </c>
      <c r="AV77" s="788">
        <v>44963.474999999999</v>
      </c>
      <c r="AW77" s="787">
        <v>1</v>
      </c>
      <c r="AX77" s="786">
        <v>4</v>
      </c>
      <c r="AY77" s="786" t="s">
        <v>469</v>
      </c>
      <c r="AZ77" s="863">
        <v>183.8</v>
      </c>
      <c r="BB77" s="793" t="str">
        <f t="shared" si="32"/>
        <v>--</v>
      </c>
      <c r="BC77" s="791">
        <f t="shared" si="33"/>
        <v>184.365172</v>
      </c>
      <c r="BD77" s="814">
        <v>94</v>
      </c>
      <c r="BE77" s="793">
        <v>4</v>
      </c>
      <c r="BF77" s="819">
        <f t="shared" si="34"/>
        <v>407.81643100000002</v>
      </c>
      <c r="BH77" s="793" t="str">
        <f t="shared" si="35"/>
        <v>--</v>
      </c>
      <c r="BI77" s="807">
        <f t="shared" si="36"/>
        <v>183.8</v>
      </c>
      <c r="BJ77" s="814">
        <v>94</v>
      </c>
      <c r="BK77" s="793">
        <v>4</v>
      </c>
      <c r="BL77" s="807">
        <f t="shared" si="37"/>
        <v>407.5</v>
      </c>
      <c r="BQ77" s="797"/>
      <c r="BR77" s="791"/>
      <c r="BS77" s="791"/>
      <c r="BT77" s="791"/>
      <c r="BU77" s="807"/>
      <c r="CA77" s="809"/>
      <c r="CB77" s="803"/>
      <c r="CC77" s="804"/>
      <c r="CD77" s="791"/>
      <c r="CE77" s="791"/>
    </row>
    <row r="78" spans="2:83" x14ac:dyDescent="0.25">
      <c r="B78" s="307">
        <v>44963.474560185183</v>
      </c>
      <c r="C78" s="794">
        <v>852.84</v>
      </c>
      <c r="D78" s="492"/>
      <c r="E78" s="492"/>
      <c r="N78" s="517"/>
      <c r="O78" s="796">
        <v>44963</v>
      </c>
      <c r="P78" s="308">
        <v>0.47974537037037041</v>
      </c>
      <c r="Q78" s="794">
        <v>33.5</v>
      </c>
      <c r="R78" s="165" t="s">
        <v>21</v>
      </c>
      <c r="S78" s="794">
        <v>21.4</v>
      </c>
      <c r="T78" s="165" t="s">
        <v>56</v>
      </c>
      <c r="U78" s="196">
        <f t="shared" si="21"/>
        <v>11</v>
      </c>
      <c r="V78" s="168" t="str">
        <f t="shared" si="28"/>
        <v>-</v>
      </c>
      <c r="W78" s="168">
        <f t="shared" si="29"/>
        <v>21.4</v>
      </c>
      <c r="X78" s="168" t="str">
        <f t="shared" si="30"/>
        <v>-</v>
      </c>
      <c r="Y78" s="168" t="str">
        <f t="shared" si="31"/>
        <v>-</v>
      </c>
      <c r="AA78" s="567"/>
      <c r="AB78" s="567"/>
      <c r="AD78" s="608">
        <f t="shared" si="42"/>
        <v>44963.474305555559</v>
      </c>
      <c r="AE78" s="607">
        <f t="shared" si="43"/>
        <v>22.86</v>
      </c>
      <c r="AF78" s="196">
        <f t="shared" si="44"/>
        <v>11</v>
      </c>
      <c r="AG78" s="168" t="str">
        <f t="shared" si="38"/>
        <v>-</v>
      </c>
      <c r="AH78" s="168">
        <f t="shared" si="39"/>
        <v>22.86</v>
      </c>
      <c r="AI78" s="168" t="str">
        <f t="shared" si="40"/>
        <v>-</v>
      </c>
      <c r="AJ78" s="168" t="str">
        <f t="shared" si="41"/>
        <v>-</v>
      </c>
      <c r="AK78" s="198"/>
      <c r="AL78" s="837"/>
      <c r="AM78" s="790">
        <v>44963.475694444445</v>
      </c>
      <c r="AN78" s="789">
        <v>1</v>
      </c>
      <c r="AO78" s="789">
        <v>4</v>
      </c>
      <c r="AP78" s="789" t="s">
        <v>469</v>
      </c>
      <c r="AQ78" s="789">
        <v>183.90775300000001</v>
      </c>
      <c r="AR78" s="789">
        <v>180756</v>
      </c>
      <c r="AS78" s="789">
        <v>138236</v>
      </c>
      <c r="AT78" s="789">
        <v>22.866</v>
      </c>
      <c r="AV78" s="788">
        <v>44963.475694444445</v>
      </c>
      <c r="AW78" s="787">
        <v>1</v>
      </c>
      <c r="AX78" s="786">
        <v>4</v>
      </c>
      <c r="AY78" s="786" t="s">
        <v>469</v>
      </c>
      <c r="AZ78" s="863">
        <v>183.5</v>
      </c>
      <c r="BB78" s="793" t="str">
        <f t="shared" si="32"/>
        <v>--</v>
      </c>
      <c r="BC78" s="791">
        <f t="shared" si="33"/>
        <v>183.90775300000001</v>
      </c>
      <c r="BD78" s="814">
        <v>95</v>
      </c>
      <c r="BE78" s="793">
        <v>5</v>
      </c>
      <c r="BF78" s="819">
        <f t="shared" si="34"/>
        <v>407.57081499999998</v>
      </c>
      <c r="BH78" s="793" t="str">
        <f t="shared" si="35"/>
        <v>--</v>
      </c>
      <c r="BI78" s="807">
        <f t="shared" si="36"/>
        <v>183.5</v>
      </c>
      <c r="BJ78" s="814">
        <v>95</v>
      </c>
      <c r="BK78" s="793">
        <v>5</v>
      </c>
      <c r="BL78" s="807">
        <f t="shared" si="37"/>
        <v>406.3</v>
      </c>
      <c r="BQ78" s="797"/>
      <c r="BR78" s="791"/>
      <c r="BS78" s="791"/>
      <c r="BT78" s="791"/>
      <c r="BU78" s="807"/>
      <c r="CA78" s="809"/>
      <c r="CB78" s="803"/>
      <c r="CC78" s="804"/>
      <c r="CD78" s="791"/>
      <c r="CE78" s="791"/>
    </row>
    <row r="79" spans="2:83" x14ac:dyDescent="0.25">
      <c r="B79" s="307">
        <v>44963.475601851853</v>
      </c>
      <c r="C79" s="794">
        <v>852.81</v>
      </c>
      <c r="D79" s="492"/>
      <c r="E79" s="492"/>
      <c r="N79" s="517"/>
      <c r="O79" s="796">
        <v>44963</v>
      </c>
      <c r="P79" s="308">
        <v>0.48043981481481479</v>
      </c>
      <c r="Q79" s="794">
        <v>33.5</v>
      </c>
      <c r="R79" s="165" t="s">
        <v>21</v>
      </c>
      <c r="S79" s="794">
        <v>21.45</v>
      </c>
      <c r="T79" s="165" t="s">
        <v>56</v>
      </c>
      <c r="U79" s="196">
        <f t="shared" si="21"/>
        <v>11</v>
      </c>
      <c r="V79" s="168" t="str">
        <f t="shared" si="28"/>
        <v>-</v>
      </c>
      <c r="W79" s="168">
        <f t="shared" si="29"/>
        <v>21.45</v>
      </c>
      <c r="X79" s="168" t="str">
        <f t="shared" si="30"/>
        <v>-</v>
      </c>
      <c r="Y79" s="168" t="str">
        <f t="shared" si="31"/>
        <v>-</v>
      </c>
      <c r="AA79" s="567"/>
      <c r="AB79" s="567"/>
      <c r="AD79" s="608">
        <f t="shared" si="42"/>
        <v>44963.474999999999</v>
      </c>
      <c r="AE79" s="607">
        <f t="shared" si="43"/>
        <v>22.861000000000001</v>
      </c>
      <c r="AF79" s="196">
        <f t="shared" si="44"/>
        <v>11</v>
      </c>
      <c r="AG79" s="168" t="str">
        <f t="shared" si="38"/>
        <v>-</v>
      </c>
      <c r="AH79" s="168">
        <f t="shared" si="39"/>
        <v>22.861000000000001</v>
      </c>
      <c r="AI79" s="168" t="str">
        <f t="shared" si="40"/>
        <v>-</v>
      </c>
      <c r="AJ79" s="168" t="str">
        <f t="shared" si="41"/>
        <v>-</v>
      </c>
      <c r="AK79" s="198"/>
      <c r="AL79" s="837"/>
      <c r="AM79" s="790">
        <v>44963.475694444445</v>
      </c>
      <c r="AN79" s="789">
        <v>1</v>
      </c>
      <c r="AO79" s="789">
        <v>4</v>
      </c>
      <c r="AP79" s="789" t="s">
        <v>469</v>
      </c>
      <c r="AQ79" s="789">
        <v>183.51942399999999</v>
      </c>
      <c r="AR79" s="789">
        <v>180043</v>
      </c>
      <c r="AS79" s="789">
        <v>138778</v>
      </c>
      <c r="AT79" s="789">
        <v>22.869</v>
      </c>
      <c r="AV79" s="788">
        <v>44963.475694444445</v>
      </c>
      <c r="AW79" s="787">
        <v>1</v>
      </c>
      <c r="AX79" s="786">
        <v>4</v>
      </c>
      <c r="AY79" s="786" t="s">
        <v>469</v>
      </c>
      <c r="AZ79" s="863">
        <v>182.9</v>
      </c>
      <c r="BB79" s="793" t="str">
        <f t="shared" si="32"/>
        <v>--</v>
      </c>
      <c r="BC79" s="791">
        <f t="shared" si="33"/>
        <v>183.51942399999999</v>
      </c>
      <c r="BD79" s="814">
        <v>96</v>
      </c>
      <c r="BE79" s="793">
        <v>6</v>
      </c>
      <c r="BF79" s="819">
        <f t="shared" si="34"/>
        <v>407.459157</v>
      </c>
      <c r="BH79" s="793" t="str">
        <f t="shared" si="35"/>
        <v>--</v>
      </c>
      <c r="BI79" s="807">
        <f t="shared" si="36"/>
        <v>182.9</v>
      </c>
      <c r="BJ79" s="814">
        <v>96</v>
      </c>
      <c r="BK79" s="793">
        <v>6</v>
      </c>
      <c r="BL79" s="807">
        <f t="shared" si="37"/>
        <v>406.9</v>
      </c>
      <c r="BQ79" s="797"/>
      <c r="BR79" s="791"/>
      <c r="BS79" s="791"/>
      <c r="BT79" s="791"/>
      <c r="BU79" s="807"/>
      <c r="CA79" s="809"/>
      <c r="CB79" s="803"/>
      <c r="CC79" s="804"/>
      <c r="CD79" s="791"/>
      <c r="CE79" s="791"/>
    </row>
    <row r="80" spans="2:83" x14ac:dyDescent="0.25">
      <c r="B80" s="307">
        <v>44963.476643518516</v>
      </c>
      <c r="C80" s="794">
        <v>852.77</v>
      </c>
      <c r="D80" s="492"/>
      <c r="E80" s="492"/>
      <c r="N80" s="517"/>
      <c r="O80" s="796">
        <v>44963</v>
      </c>
      <c r="P80" s="308">
        <v>0.48113425925925929</v>
      </c>
      <c r="Q80" s="794">
        <v>33.700000000000003</v>
      </c>
      <c r="R80" s="165" t="s">
        <v>21</v>
      </c>
      <c r="S80" s="794">
        <v>21.4</v>
      </c>
      <c r="T80" s="165" t="s">
        <v>56</v>
      </c>
      <c r="U80" s="196">
        <f t="shared" si="21"/>
        <v>11</v>
      </c>
      <c r="V80" s="168" t="str">
        <f t="shared" si="28"/>
        <v>-</v>
      </c>
      <c r="W80" s="168">
        <f t="shared" si="29"/>
        <v>21.4</v>
      </c>
      <c r="X80" s="168" t="str">
        <f t="shared" si="30"/>
        <v>-</v>
      </c>
      <c r="Y80" s="168" t="str">
        <f t="shared" si="31"/>
        <v>-</v>
      </c>
      <c r="AA80" s="567"/>
      <c r="AB80" s="567"/>
      <c r="AD80" s="608">
        <f t="shared" si="42"/>
        <v>44963.474999999999</v>
      </c>
      <c r="AE80" s="607">
        <f t="shared" si="43"/>
        <v>22.864000000000001</v>
      </c>
      <c r="AF80" s="196">
        <f t="shared" si="44"/>
        <v>11</v>
      </c>
      <c r="AG80" s="168" t="str">
        <f t="shared" si="38"/>
        <v>-</v>
      </c>
      <c r="AH80" s="168">
        <f t="shared" si="39"/>
        <v>22.864000000000001</v>
      </c>
      <c r="AI80" s="168" t="str">
        <f t="shared" si="40"/>
        <v>-</v>
      </c>
      <c r="AJ80" s="168" t="str">
        <f t="shared" si="41"/>
        <v>-</v>
      </c>
      <c r="AK80" s="198"/>
      <c r="AL80" s="837"/>
      <c r="AM80" s="790">
        <v>44963.476388888892</v>
      </c>
      <c r="AN80" s="789">
        <v>1</v>
      </c>
      <c r="AO80" s="789">
        <v>4</v>
      </c>
      <c r="AP80" s="789" t="s">
        <v>469</v>
      </c>
      <c r="AQ80" s="789">
        <v>183.554845</v>
      </c>
      <c r="AR80" s="789">
        <v>180752</v>
      </c>
      <c r="AS80" s="789">
        <v>138233</v>
      </c>
      <c r="AT80" s="789">
        <v>22.869</v>
      </c>
      <c r="AV80" s="788">
        <v>44963.476388888892</v>
      </c>
      <c r="AW80" s="787">
        <v>1</v>
      </c>
      <c r="AX80" s="786">
        <v>4</v>
      </c>
      <c r="AY80" s="786" t="s">
        <v>469</v>
      </c>
      <c r="AZ80" s="863">
        <v>182.9</v>
      </c>
      <c r="BB80" s="793" t="str">
        <f t="shared" si="32"/>
        <v>--</v>
      </c>
      <c r="BC80" s="791">
        <f t="shared" si="33"/>
        <v>183.554845</v>
      </c>
      <c r="BD80" s="814">
        <v>97</v>
      </c>
      <c r="BE80" s="793">
        <v>7</v>
      </c>
      <c r="BF80" s="819">
        <f t="shared" si="34"/>
        <v>407.06908600000003</v>
      </c>
      <c r="BH80" s="793" t="str">
        <f t="shared" si="35"/>
        <v>--</v>
      </c>
      <c r="BI80" s="807">
        <f t="shared" si="36"/>
        <v>182.9</v>
      </c>
      <c r="BJ80" s="814">
        <v>97</v>
      </c>
      <c r="BK80" s="793">
        <v>7</v>
      </c>
      <c r="BL80" s="807">
        <f t="shared" si="37"/>
        <v>406.9</v>
      </c>
      <c r="BQ80" s="797"/>
      <c r="BR80" s="791"/>
      <c r="BS80" s="791"/>
      <c r="BT80" s="791"/>
      <c r="BU80" s="807"/>
      <c r="CA80" s="809"/>
      <c r="CB80" s="803"/>
      <c r="CC80" s="804"/>
      <c r="CD80" s="791"/>
      <c r="CE80" s="791"/>
    </row>
    <row r="81" spans="2:83" x14ac:dyDescent="0.25">
      <c r="B81" s="307">
        <v>44963.477685185186</v>
      </c>
      <c r="C81" s="794">
        <v>852.75</v>
      </c>
      <c r="D81" s="492"/>
      <c r="E81" s="492"/>
      <c r="N81" s="517"/>
      <c r="O81" s="796">
        <v>44963</v>
      </c>
      <c r="P81" s="308">
        <v>0.48182870370370368</v>
      </c>
      <c r="Q81" s="794">
        <v>33.799999999999997</v>
      </c>
      <c r="R81" s="165" t="s">
        <v>21</v>
      </c>
      <c r="S81" s="794">
        <v>21.4</v>
      </c>
      <c r="T81" s="165" t="s">
        <v>56</v>
      </c>
      <c r="U81" s="196">
        <f t="shared" si="21"/>
        <v>11</v>
      </c>
      <c r="V81" s="168" t="str">
        <f t="shared" si="28"/>
        <v>-</v>
      </c>
      <c r="W81" s="168">
        <f t="shared" si="29"/>
        <v>21.4</v>
      </c>
      <c r="X81" s="168" t="str">
        <f t="shared" si="30"/>
        <v>-</v>
      </c>
      <c r="Y81" s="168" t="str">
        <f t="shared" si="31"/>
        <v>-</v>
      </c>
      <c r="AD81" s="608">
        <f t="shared" si="42"/>
        <v>44963.475694444445</v>
      </c>
      <c r="AE81" s="607">
        <f t="shared" si="43"/>
        <v>22.866</v>
      </c>
      <c r="AF81" s="196">
        <f t="shared" si="44"/>
        <v>11</v>
      </c>
      <c r="AG81" s="168" t="str">
        <f t="shared" si="38"/>
        <v>-</v>
      </c>
      <c r="AH81" s="168">
        <f t="shared" si="39"/>
        <v>22.866</v>
      </c>
      <c r="AI81" s="168" t="str">
        <f t="shared" si="40"/>
        <v>-</v>
      </c>
      <c r="AJ81" s="168" t="str">
        <f t="shared" si="41"/>
        <v>-</v>
      </c>
      <c r="AK81" s="198"/>
      <c r="AL81" s="837"/>
      <c r="AM81" s="790">
        <v>44963.477083333331</v>
      </c>
      <c r="AN81" s="789">
        <v>1</v>
      </c>
      <c r="AO81" s="789">
        <v>4</v>
      </c>
      <c r="AP81" s="789">
        <v>0</v>
      </c>
      <c r="AQ81" s="789">
        <v>183.26322300000001</v>
      </c>
      <c r="AR81" s="789">
        <v>180753</v>
      </c>
      <c r="AS81" s="789">
        <v>138235</v>
      </c>
      <c r="AT81" s="789">
        <v>22.867999999999999</v>
      </c>
      <c r="AV81" s="788">
        <v>44963.477083333331</v>
      </c>
      <c r="AW81" s="787">
        <v>1</v>
      </c>
      <c r="AX81" s="786">
        <v>4</v>
      </c>
      <c r="AY81" s="786">
        <v>0</v>
      </c>
      <c r="AZ81" s="863">
        <v>182.8</v>
      </c>
      <c r="BB81" s="793">
        <f t="shared" si="32"/>
        <v>40</v>
      </c>
      <c r="BC81" s="791">
        <f t="shared" si="33"/>
        <v>183.26322300000001</v>
      </c>
      <c r="BD81" s="814">
        <v>98</v>
      </c>
      <c r="BE81" s="793">
        <v>8</v>
      </c>
      <c r="BF81" s="819">
        <f t="shared" si="34"/>
        <v>407.002545</v>
      </c>
      <c r="BH81" s="793">
        <f t="shared" si="35"/>
        <v>40</v>
      </c>
      <c r="BI81" s="807">
        <f t="shared" si="36"/>
        <v>182.8</v>
      </c>
      <c r="BJ81" s="814">
        <v>98</v>
      </c>
      <c r="BK81" s="793">
        <v>8</v>
      </c>
      <c r="BL81" s="807">
        <f t="shared" si="37"/>
        <v>406.9</v>
      </c>
      <c r="BQ81" s="797"/>
      <c r="BR81" s="791"/>
      <c r="BS81" s="791"/>
      <c r="BT81" s="791"/>
      <c r="BU81" s="807"/>
      <c r="CA81" s="809"/>
      <c r="CB81" s="803"/>
      <c r="CC81" s="804"/>
      <c r="CD81" s="791"/>
      <c r="CE81" s="791"/>
    </row>
    <row r="82" spans="2:83" x14ac:dyDescent="0.25">
      <c r="B82" s="307">
        <v>44963.478726851848</v>
      </c>
      <c r="C82" s="794">
        <v>852.72</v>
      </c>
      <c r="D82" s="492"/>
      <c r="E82" s="492"/>
      <c r="N82" s="517"/>
      <c r="O82" s="796">
        <v>44963</v>
      </c>
      <c r="P82" s="308">
        <v>0.48252314814814817</v>
      </c>
      <c r="Q82" s="794">
        <v>33.799999999999997</v>
      </c>
      <c r="R82" s="165" t="s">
        <v>21</v>
      </c>
      <c r="S82" s="794">
        <v>21.45</v>
      </c>
      <c r="T82" s="165" t="s">
        <v>56</v>
      </c>
      <c r="U82" s="196">
        <f t="shared" si="21"/>
        <v>11</v>
      </c>
      <c r="V82" s="168" t="str">
        <f t="shared" si="28"/>
        <v>-</v>
      </c>
      <c r="W82" s="168">
        <f t="shared" si="29"/>
        <v>21.45</v>
      </c>
      <c r="X82" s="168" t="str">
        <f t="shared" si="30"/>
        <v>-</v>
      </c>
      <c r="Y82" s="168" t="str">
        <f t="shared" si="31"/>
        <v>-</v>
      </c>
      <c r="AD82" s="608">
        <f t="shared" si="42"/>
        <v>44963.475694444445</v>
      </c>
      <c r="AE82" s="607">
        <f t="shared" si="43"/>
        <v>22.869</v>
      </c>
      <c r="AF82" s="196">
        <f t="shared" si="44"/>
        <v>11</v>
      </c>
      <c r="AG82" s="168" t="str">
        <f t="shared" si="38"/>
        <v>-</v>
      </c>
      <c r="AH82" s="168">
        <f t="shared" si="39"/>
        <v>22.869</v>
      </c>
      <c r="AI82" s="168" t="str">
        <f t="shared" si="40"/>
        <v>-</v>
      </c>
      <c r="AJ82" s="168" t="str">
        <f t="shared" si="41"/>
        <v>-</v>
      </c>
      <c r="AK82" s="198"/>
      <c r="AL82" s="837"/>
      <c r="AM82" s="790">
        <v>44963.477777777778</v>
      </c>
      <c r="AN82" s="789">
        <v>1</v>
      </c>
      <c r="AO82" s="789">
        <v>4</v>
      </c>
      <c r="AP82" s="789">
        <v>1</v>
      </c>
      <c r="AQ82" s="789">
        <v>183.23374999999999</v>
      </c>
      <c r="AR82" s="789">
        <v>180041</v>
      </c>
      <c r="AS82" s="789">
        <v>138776</v>
      </c>
      <c r="AT82" s="789">
        <v>22.870999999999999</v>
      </c>
      <c r="AV82" s="788">
        <v>44963.477777777778</v>
      </c>
      <c r="AW82" s="787">
        <v>1</v>
      </c>
      <c r="AX82" s="786">
        <v>4</v>
      </c>
      <c r="AY82" s="786">
        <v>1</v>
      </c>
      <c r="AZ82" s="863">
        <v>182.8</v>
      </c>
      <c r="BB82" s="793">
        <f t="shared" si="32"/>
        <v>41</v>
      </c>
      <c r="BC82" s="791">
        <f t="shared" si="33"/>
        <v>183.23374999999999</v>
      </c>
      <c r="BD82" s="814">
        <v>101</v>
      </c>
      <c r="BE82" s="793">
        <v>1</v>
      </c>
      <c r="BF82" s="819">
        <f t="shared" si="34"/>
        <v>456.68275599999998</v>
      </c>
      <c r="BH82" s="793">
        <f t="shared" si="35"/>
        <v>41</v>
      </c>
      <c r="BI82" s="807">
        <f t="shared" si="36"/>
        <v>182.8</v>
      </c>
      <c r="BJ82" s="814">
        <v>101</v>
      </c>
      <c r="BK82" s="793">
        <v>1</v>
      </c>
      <c r="BL82" s="807">
        <f t="shared" si="37"/>
        <v>456.4</v>
      </c>
      <c r="BQ82" s="797"/>
      <c r="BR82" s="791"/>
      <c r="BS82" s="791"/>
      <c r="BT82" s="791"/>
      <c r="BU82" s="807"/>
      <c r="CA82" s="809"/>
      <c r="CB82" s="803"/>
      <c r="CC82" s="804"/>
      <c r="CD82" s="791"/>
      <c r="CE82" s="791"/>
    </row>
    <row r="83" spans="2:83" x14ac:dyDescent="0.25">
      <c r="B83" s="307">
        <v>44963.479768518519</v>
      </c>
      <c r="C83" s="794">
        <v>852.7</v>
      </c>
      <c r="D83" s="492"/>
      <c r="E83" s="492"/>
      <c r="N83" s="517"/>
      <c r="O83" s="796">
        <v>44963</v>
      </c>
      <c r="P83" s="308">
        <v>0.48321759259259256</v>
      </c>
      <c r="Q83" s="794">
        <v>33.9</v>
      </c>
      <c r="R83" s="165" t="s">
        <v>21</v>
      </c>
      <c r="S83" s="794">
        <v>21.45</v>
      </c>
      <c r="T83" s="165" t="s">
        <v>56</v>
      </c>
      <c r="U83" s="196">
        <f t="shared" si="21"/>
        <v>11</v>
      </c>
      <c r="V83" s="168" t="str">
        <f t="shared" si="28"/>
        <v>-</v>
      </c>
      <c r="W83" s="168">
        <f t="shared" si="29"/>
        <v>21.45</v>
      </c>
      <c r="X83" s="168" t="str">
        <f t="shared" si="30"/>
        <v>-</v>
      </c>
      <c r="Y83" s="168" t="str">
        <f t="shared" si="31"/>
        <v>-</v>
      </c>
      <c r="AD83" s="608">
        <f t="shared" si="42"/>
        <v>44963.476388888892</v>
      </c>
      <c r="AE83" s="607">
        <f t="shared" si="43"/>
        <v>22.869</v>
      </c>
      <c r="AF83" s="196">
        <f t="shared" si="44"/>
        <v>11</v>
      </c>
      <c r="AG83" s="168" t="str">
        <f t="shared" si="38"/>
        <v>-</v>
      </c>
      <c r="AH83" s="168">
        <f t="shared" si="39"/>
        <v>22.869</v>
      </c>
      <c r="AI83" s="168" t="str">
        <f t="shared" si="40"/>
        <v>-</v>
      </c>
      <c r="AJ83" s="168" t="str">
        <f t="shared" si="41"/>
        <v>-</v>
      </c>
      <c r="AK83" s="198"/>
      <c r="AL83" s="837"/>
      <c r="AM83" s="790">
        <v>44963.477777777778</v>
      </c>
      <c r="AN83" s="789">
        <v>1</v>
      </c>
      <c r="AO83" s="789">
        <v>4</v>
      </c>
      <c r="AP83" s="789">
        <v>2</v>
      </c>
      <c r="AQ83" s="789">
        <v>183.094334</v>
      </c>
      <c r="AR83" s="789">
        <v>180745</v>
      </c>
      <c r="AS83" s="789">
        <v>138230</v>
      </c>
      <c r="AT83" s="789">
        <v>22.873999999999999</v>
      </c>
      <c r="AV83" s="788">
        <v>44963.477777777778</v>
      </c>
      <c r="AW83" s="787">
        <v>1</v>
      </c>
      <c r="AX83" s="786">
        <v>4</v>
      </c>
      <c r="AY83" s="786">
        <v>2</v>
      </c>
      <c r="AZ83" s="863">
        <v>182.6</v>
      </c>
      <c r="BB83" s="793">
        <f t="shared" si="32"/>
        <v>42</v>
      </c>
      <c r="BC83" s="791">
        <f t="shared" si="33"/>
        <v>183.094334</v>
      </c>
      <c r="BD83" s="814">
        <v>102</v>
      </c>
      <c r="BE83" s="793">
        <v>2</v>
      </c>
      <c r="BF83" s="819">
        <f t="shared" si="34"/>
        <v>456.69102400000003</v>
      </c>
      <c r="BH83" s="793">
        <f t="shared" si="35"/>
        <v>42</v>
      </c>
      <c r="BI83" s="807">
        <f t="shared" si="36"/>
        <v>182.6</v>
      </c>
      <c r="BJ83" s="814">
        <v>102</v>
      </c>
      <c r="BK83" s="793">
        <v>2</v>
      </c>
      <c r="BL83" s="807">
        <f t="shared" si="37"/>
        <v>456.2</v>
      </c>
      <c r="BQ83" s="797"/>
      <c r="BR83" s="791"/>
      <c r="BS83" s="791"/>
      <c r="BT83" s="791"/>
      <c r="BU83" s="807"/>
      <c r="CA83" s="809"/>
      <c r="CB83" s="803"/>
      <c r="CC83" s="804"/>
      <c r="CD83" s="791"/>
      <c r="CE83" s="791"/>
    </row>
    <row r="84" spans="2:83" x14ac:dyDescent="0.25">
      <c r="B84" s="307">
        <v>44963.480810185189</v>
      </c>
      <c r="C84" s="794">
        <v>852.7</v>
      </c>
      <c r="D84" s="492"/>
      <c r="E84" s="492"/>
      <c r="N84" s="517"/>
      <c r="O84" s="796">
        <v>44963</v>
      </c>
      <c r="P84" s="308">
        <v>0.48391203703703706</v>
      </c>
      <c r="Q84" s="794">
        <v>34</v>
      </c>
      <c r="R84" s="165" t="s">
        <v>21</v>
      </c>
      <c r="S84" s="794">
        <v>21.45</v>
      </c>
      <c r="T84" s="165" t="s">
        <v>56</v>
      </c>
      <c r="U84" s="196">
        <f t="shared" si="21"/>
        <v>11</v>
      </c>
      <c r="V84" s="168" t="str">
        <f t="shared" si="28"/>
        <v>-</v>
      </c>
      <c r="W84" s="168">
        <f t="shared" si="29"/>
        <v>21.45</v>
      </c>
      <c r="X84" s="168" t="str">
        <f t="shared" si="30"/>
        <v>-</v>
      </c>
      <c r="Y84" s="168" t="str">
        <f t="shared" si="31"/>
        <v>-</v>
      </c>
      <c r="AD84" s="608">
        <f t="shared" si="42"/>
        <v>44963.477083333331</v>
      </c>
      <c r="AE84" s="607">
        <f t="shared" si="43"/>
        <v>22.867999999999999</v>
      </c>
      <c r="AF84" s="196">
        <f t="shared" si="44"/>
        <v>11</v>
      </c>
      <c r="AG84" s="168" t="str">
        <f t="shared" si="38"/>
        <v>-</v>
      </c>
      <c r="AH84" s="168">
        <f t="shared" si="39"/>
        <v>22.867999999999999</v>
      </c>
      <c r="AI84" s="168" t="str">
        <f t="shared" si="40"/>
        <v>-</v>
      </c>
      <c r="AJ84" s="168" t="str">
        <f t="shared" si="41"/>
        <v>-</v>
      </c>
      <c r="AK84" s="198"/>
      <c r="AL84" s="837"/>
      <c r="AM84" s="790">
        <v>44963.478472222225</v>
      </c>
      <c r="AN84" s="789">
        <v>1</v>
      </c>
      <c r="AO84" s="789">
        <v>4</v>
      </c>
      <c r="AP84" s="789">
        <v>3</v>
      </c>
      <c r="AQ84" s="789">
        <v>182.95138399999999</v>
      </c>
      <c r="AR84" s="789">
        <v>180034</v>
      </c>
      <c r="AS84" s="789">
        <v>138770</v>
      </c>
      <c r="AT84" s="789">
        <v>22.876999999999999</v>
      </c>
      <c r="AV84" s="788">
        <v>44963.478472222225</v>
      </c>
      <c r="AW84" s="787">
        <v>1</v>
      </c>
      <c r="AX84" s="786">
        <v>4</v>
      </c>
      <c r="AY84" s="786">
        <v>3</v>
      </c>
      <c r="AZ84" s="863">
        <v>182.2</v>
      </c>
      <c r="BB84" s="793">
        <f t="shared" si="32"/>
        <v>43</v>
      </c>
      <c r="BC84" s="791">
        <f t="shared" si="33"/>
        <v>182.95138399999999</v>
      </c>
      <c r="BD84" s="814">
        <v>103</v>
      </c>
      <c r="BE84" s="793">
        <v>3</v>
      </c>
      <c r="BF84" s="819">
        <f t="shared" si="34"/>
        <v>456.55564099999998</v>
      </c>
      <c r="BH84" s="793">
        <f t="shared" si="35"/>
        <v>43</v>
      </c>
      <c r="BI84" s="807">
        <f t="shared" si="36"/>
        <v>182.2</v>
      </c>
      <c r="BJ84" s="814">
        <v>103</v>
      </c>
      <c r="BK84" s="793">
        <v>3</v>
      </c>
      <c r="BL84" s="807">
        <f t="shared" si="37"/>
        <v>456.2</v>
      </c>
      <c r="BQ84" s="797"/>
      <c r="BR84" s="791"/>
      <c r="BS84" s="791"/>
      <c r="BT84" s="791"/>
      <c r="BU84" s="807"/>
      <c r="CA84" s="809"/>
      <c r="CB84" s="803"/>
      <c r="CC84" s="804"/>
      <c r="CD84" s="791"/>
      <c r="CE84" s="791"/>
    </row>
    <row r="85" spans="2:83" x14ac:dyDescent="0.25">
      <c r="B85" s="307">
        <v>44963.481851851851</v>
      </c>
      <c r="C85" s="794">
        <v>852.67</v>
      </c>
      <c r="D85" s="492"/>
      <c r="E85" s="492"/>
      <c r="N85" s="517"/>
      <c r="O85" s="796">
        <v>44963</v>
      </c>
      <c r="P85" s="308">
        <v>0.4846064814814815</v>
      </c>
      <c r="Q85" s="794">
        <v>34.1</v>
      </c>
      <c r="R85" s="165" t="s">
        <v>21</v>
      </c>
      <c r="S85" s="794">
        <v>21.4</v>
      </c>
      <c r="T85" s="165" t="s">
        <v>56</v>
      </c>
      <c r="U85" s="196">
        <f t="shared" si="21"/>
        <v>11</v>
      </c>
      <c r="V85" s="168" t="str">
        <f t="shared" si="28"/>
        <v>-</v>
      </c>
      <c r="W85" s="168">
        <f t="shared" si="29"/>
        <v>21.4</v>
      </c>
      <c r="X85" s="168" t="str">
        <f t="shared" si="30"/>
        <v>-</v>
      </c>
      <c r="Y85" s="168" t="str">
        <f t="shared" si="31"/>
        <v>-</v>
      </c>
      <c r="AD85" s="608">
        <f t="shared" si="42"/>
        <v>44963.477777777778</v>
      </c>
      <c r="AE85" s="607">
        <f t="shared" si="43"/>
        <v>22.870999999999999</v>
      </c>
      <c r="AF85" s="196">
        <f t="shared" si="44"/>
        <v>11</v>
      </c>
      <c r="AG85" s="168" t="str">
        <f t="shared" si="38"/>
        <v>-</v>
      </c>
      <c r="AH85" s="168">
        <f t="shared" si="39"/>
        <v>22.870999999999999</v>
      </c>
      <c r="AI85" s="168" t="str">
        <f t="shared" si="40"/>
        <v>-</v>
      </c>
      <c r="AJ85" s="168" t="str">
        <f t="shared" si="41"/>
        <v>-</v>
      </c>
      <c r="AK85" s="198"/>
      <c r="AL85" s="837"/>
      <c r="AM85" s="790">
        <v>44963.478472222225</v>
      </c>
      <c r="AN85" s="789">
        <v>1</v>
      </c>
      <c r="AO85" s="789">
        <v>4</v>
      </c>
      <c r="AP85" s="789">
        <v>4</v>
      </c>
      <c r="AQ85" s="789">
        <v>182.94100399999999</v>
      </c>
      <c r="AR85" s="789">
        <v>180738</v>
      </c>
      <c r="AS85" s="789">
        <v>138225</v>
      </c>
      <c r="AT85" s="789">
        <v>22.88</v>
      </c>
      <c r="AV85" s="788">
        <v>44963.478472222225</v>
      </c>
      <c r="AW85" s="787">
        <v>1</v>
      </c>
      <c r="AX85" s="786">
        <v>4</v>
      </c>
      <c r="AY85" s="786">
        <v>4</v>
      </c>
      <c r="AZ85" s="863">
        <v>182.5</v>
      </c>
      <c r="BB85" s="793">
        <f t="shared" si="32"/>
        <v>44</v>
      </c>
      <c r="BC85" s="791">
        <f t="shared" si="33"/>
        <v>182.94100399999999</v>
      </c>
      <c r="BD85" s="814">
        <v>104</v>
      </c>
      <c r="BE85" s="793">
        <v>4</v>
      </c>
      <c r="BF85" s="819">
        <f t="shared" si="34"/>
        <v>456.65241600000002</v>
      </c>
      <c r="BH85" s="793">
        <f t="shared" si="35"/>
        <v>44</v>
      </c>
      <c r="BI85" s="807">
        <f t="shared" si="36"/>
        <v>182.5</v>
      </c>
      <c r="BJ85" s="814">
        <v>104</v>
      </c>
      <c r="BK85" s="793">
        <v>4</v>
      </c>
      <c r="BL85" s="807">
        <f t="shared" si="37"/>
        <v>456.4</v>
      </c>
      <c r="BQ85" s="797"/>
      <c r="BR85" s="791"/>
      <c r="BS85" s="791"/>
      <c r="BT85" s="791"/>
      <c r="BU85" s="807"/>
      <c r="CA85" s="809"/>
      <c r="CB85" s="803"/>
      <c r="CC85" s="804"/>
      <c r="CD85" s="791"/>
      <c r="CE85" s="791"/>
    </row>
    <row r="86" spans="2:83" x14ac:dyDescent="0.25">
      <c r="B86" s="307">
        <v>44963.482893518521</v>
      </c>
      <c r="C86" s="794">
        <v>852.67</v>
      </c>
      <c r="D86" s="492"/>
      <c r="E86" s="492"/>
      <c r="N86" s="517"/>
      <c r="O86" s="796">
        <v>44963</v>
      </c>
      <c r="P86" s="308">
        <v>0.48530092592592594</v>
      </c>
      <c r="Q86" s="794">
        <v>34.1</v>
      </c>
      <c r="R86" s="165" t="s">
        <v>21</v>
      </c>
      <c r="S86" s="794">
        <v>21.4</v>
      </c>
      <c r="T86" s="165" t="s">
        <v>56</v>
      </c>
      <c r="U86" s="196">
        <f t="shared" si="21"/>
        <v>11</v>
      </c>
      <c r="V86" s="168" t="str">
        <f t="shared" si="28"/>
        <v>-</v>
      </c>
      <c r="W86" s="168">
        <f t="shared" si="29"/>
        <v>21.4</v>
      </c>
      <c r="X86" s="168" t="str">
        <f t="shared" si="30"/>
        <v>-</v>
      </c>
      <c r="Y86" s="168" t="str">
        <f t="shared" si="31"/>
        <v>-</v>
      </c>
      <c r="AD86" s="608">
        <f t="shared" si="42"/>
        <v>44963.477777777778</v>
      </c>
      <c r="AE86" s="607">
        <f t="shared" si="43"/>
        <v>22.873999999999999</v>
      </c>
      <c r="AF86" s="196">
        <f t="shared" si="44"/>
        <v>11</v>
      </c>
      <c r="AG86" s="168" t="str">
        <f t="shared" si="38"/>
        <v>-</v>
      </c>
      <c r="AH86" s="168">
        <f t="shared" si="39"/>
        <v>22.873999999999999</v>
      </c>
      <c r="AI86" s="168" t="str">
        <f t="shared" si="40"/>
        <v>-</v>
      </c>
      <c r="AJ86" s="168" t="str">
        <f t="shared" si="41"/>
        <v>-</v>
      </c>
      <c r="AK86" s="198"/>
      <c r="AL86" s="837"/>
      <c r="AM86" s="790">
        <v>44963.479166666664</v>
      </c>
      <c r="AN86" s="789">
        <v>1</v>
      </c>
      <c r="AO86" s="789">
        <v>4</v>
      </c>
      <c r="AP86" s="789">
        <v>5</v>
      </c>
      <c r="AQ86" s="789">
        <v>182.89920799999999</v>
      </c>
      <c r="AR86" s="789">
        <v>180034</v>
      </c>
      <c r="AS86" s="789">
        <v>138770</v>
      </c>
      <c r="AT86" s="789">
        <v>22.882000000000001</v>
      </c>
      <c r="AV86" s="788">
        <v>44963.479166666664</v>
      </c>
      <c r="AW86" s="787">
        <v>1</v>
      </c>
      <c r="AX86" s="786">
        <v>4</v>
      </c>
      <c r="AY86" s="786">
        <v>5</v>
      </c>
      <c r="AZ86" s="863">
        <v>182.8</v>
      </c>
      <c r="BB86" s="793">
        <f t="shared" si="32"/>
        <v>45</v>
      </c>
      <c r="BC86" s="791">
        <f t="shared" si="33"/>
        <v>182.89920799999999</v>
      </c>
      <c r="BD86" s="814">
        <v>105</v>
      </c>
      <c r="BE86" s="793">
        <v>5</v>
      </c>
      <c r="BF86" s="819">
        <f t="shared" si="34"/>
        <v>456.30061599999999</v>
      </c>
      <c r="BH86" s="793">
        <f t="shared" si="35"/>
        <v>45</v>
      </c>
      <c r="BI86" s="807">
        <f t="shared" si="36"/>
        <v>182.8</v>
      </c>
      <c r="BJ86" s="814">
        <v>105</v>
      </c>
      <c r="BK86" s="793">
        <v>5</v>
      </c>
      <c r="BL86" s="807">
        <f t="shared" si="37"/>
        <v>455.8</v>
      </c>
      <c r="BQ86" s="797"/>
      <c r="BR86" s="791"/>
      <c r="BS86" s="791"/>
      <c r="BT86" s="791"/>
      <c r="BU86" s="807"/>
      <c r="CA86" s="809"/>
      <c r="CB86" s="803"/>
      <c r="CC86" s="804"/>
      <c r="CD86" s="791"/>
      <c r="CE86" s="791"/>
    </row>
    <row r="87" spans="2:83" x14ac:dyDescent="0.25">
      <c r="B87" s="307">
        <v>44963.483935185184</v>
      </c>
      <c r="C87" s="794">
        <v>852.68</v>
      </c>
      <c r="D87" s="492"/>
      <c r="E87" s="492"/>
      <c r="N87" s="517"/>
      <c r="O87" s="796">
        <v>44963</v>
      </c>
      <c r="P87" s="308">
        <v>0.48599537037037038</v>
      </c>
      <c r="Q87" s="794">
        <v>34</v>
      </c>
      <c r="R87" s="165" t="s">
        <v>21</v>
      </c>
      <c r="S87" s="794">
        <v>21.4</v>
      </c>
      <c r="T87" s="165" t="s">
        <v>56</v>
      </c>
      <c r="U87" s="196">
        <f t="shared" si="21"/>
        <v>11</v>
      </c>
      <c r="V87" s="168" t="str">
        <f t="shared" si="28"/>
        <v>-</v>
      </c>
      <c r="W87" s="168">
        <f t="shared" si="29"/>
        <v>21.4</v>
      </c>
      <c r="X87" s="168" t="str">
        <f t="shared" si="30"/>
        <v>-</v>
      </c>
      <c r="Y87" s="168" t="str">
        <f t="shared" si="31"/>
        <v>-</v>
      </c>
      <c r="AD87" s="608">
        <f t="shared" si="42"/>
        <v>44963.478472222225</v>
      </c>
      <c r="AE87" s="607">
        <f t="shared" si="43"/>
        <v>22.876999999999999</v>
      </c>
      <c r="AF87" s="196">
        <f t="shared" si="44"/>
        <v>11</v>
      </c>
      <c r="AG87" s="168" t="str">
        <f t="shared" si="38"/>
        <v>-</v>
      </c>
      <c r="AH87" s="168">
        <f t="shared" si="39"/>
        <v>22.876999999999999</v>
      </c>
      <c r="AI87" s="168" t="str">
        <f t="shared" si="40"/>
        <v>-</v>
      </c>
      <c r="AJ87" s="168" t="str">
        <f t="shared" si="41"/>
        <v>-</v>
      </c>
      <c r="AK87" s="198"/>
      <c r="AL87" s="837"/>
      <c r="AM87" s="790">
        <v>44963.479861111111</v>
      </c>
      <c r="AN87" s="789">
        <v>1</v>
      </c>
      <c r="AO87" s="789">
        <v>4</v>
      </c>
      <c r="AP87" s="789">
        <v>6</v>
      </c>
      <c r="AQ87" s="789">
        <v>183.22090499999999</v>
      </c>
      <c r="AR87" s="789">
        <v>180744</v>
      </c>
      <c r="AS87" s="789">
        <v>138228</v>
      </c>
      <c r="AT87" s="789">
        <v>22.885000000000002</v>
      </c>
      <c r="AV87" s="788">
        <v>44963.479861111111</v>
      </c>
      <c r="AW87" s="787">
        <v>1</v>
      </c>
      <c r="AX87" s="786">
        <v>4</v>
      </c>
      <c r="AY87" s="786">
        <v>6</v>
      </c>
      <c r="AZ87" s="863">
        <v>182.9</v>
      </c>
      <c r="BB87" s="793">
        <f t="shared" si="32"/>
        <v>46</v>
      </c>
      <c r="BC87" s="791">
        <f t="shared" si="33"/>
        <v>183.22090499999999</v>
      </c>
      <c r="BD87" s="814">
        <v>106</v>
      </c>
      <c r="BE87" s="793">
        <v>6</v>
      </c>
      <c r="BF87" s="819">
        <f t="shared" si="34"/>
        <v>456.35717899999997</v>
      </c>
      <c r="BH87" s="793">
        <f t="shared" si="35"/>
        <v>46</v>
      </c>
      <c r="BI87" s="807">
        <f t="shared" si="36"/>
        <v>182.9</v>
      </c>
      <c r="BJ87" s="814">
        <v>106</v>
      </c>
      <c r="BK87" s="793">
        <v>6</v>
      </c>
      <c r="BL87" s="807">
        <f t="shared" si="37"/>
        <v>456.5</v>
      </c>
      <c r="BQ87" s="797"/>
      <c r="BR87" s="791"/>
      <c r="BS87" s="791"/>
      <c r="BT87" s="791"/>
      <c r="BU87" s="807"/>
      <c r="CA87" s="809"/>
      <c r="CB87" s="803"/>
      <c r="CC87" s="804"/>
      <c r="CD87" s="791"/>
      <c r="CE87" s="791"/>
    </row>
    <row r="88" spans="2:83" x14ac:dyDescent="0.25">
      <c r="B88" s="307">
        <v>44963.484976851854</v>
      </c>
      <c r="C88" s="794">
        <v>852.67</v>
      </c>
      <c r="D88" s="492"/>
      <c r="E88" s="492"/>
      <c r="N88" s="517"/>
      <c r="O88" s="796">
        <v>44963</v>
      </c>
      <c r="P88" s="308">
        <v>0.48668981481481483</v>
      </c>
      <c r="Q88" s="794">
        <v>34.1</v>
      </c>
      <c r="R88" s="165" t="s">
        <v>21</v>
      </c>
      <c r="S88" s="794">
        <v>21.4</v>
      </c>
      <c r="T88" s="165" t="s">
        <v>56</v>
      </c>
      <c r="U88" s="196">
        <f t="shared" si="21"/>
        <v>11</v>
      </c>
      <c r="V88" s="168" t="str">
        <f t="shared" si="28"/>
        <v>-</v>
      </c>
      <c r="W88" s="168">
        <f t="shared" si="29"/>
        <v>21.4</v>
      </c>
      <c r="X88" s="168" t="str">
        <f t="shared" si="30"/>
        <v>-</v>
      </c>
      <c r="Y88" s="168" t="str">
        <f t="shared" si="31"/>
        <v>-</v>
      </c>
      <c r="AD88" s="608">
        <f t="shared" si="42"/>
        <v>44963.478472222225</v>
      </c>
      <c r="AE88" s="607">
        <f t="shared" si="43"/>
        <v>22.88</v>
      </c>
      <c r="AF88" s="196">
        <f t="shared" si="44"/>
        <v>11</v>
      </c>
      <c r="AG88" s="168" t="str">
        <f t="shared" si="38"/>
        <v>-</v>
      </c>
      <c r="AH88" s="168">
        <f t="shared" si="39"/>
        <v>22.88</v>
      </c>
      <c r="AI88" s="168" t="str">
        <f t="shared" si="40"/>
        <v>-</v>
      </c>
      <c r="AJ88" s="168" t="str">
        <f t="shared" si="41"/>
        <v>-</v>
      </c>
      <c r="AK88" s="198"/>
      <c r="AL88" s="837"/>
      <c r="AM88" s="790">
        <v>44963.479861111111</v>
      </c>
      <c r="AN88" s="789">
        <v>1</v>
      </c>
      <c r="AO88" s="789">
        <v>4</v>
      </c>
      <c r="AP88" s="789">
        <v>7</v>
      </c>
      <c r="AQ88" s="789">
        <v>183.11885100000001</v>
      </c>
      <c r="AR88" s="789">
        <v>180037</v>
      </c>
      <c r="AS88" s="789">
        <v>138772</v>
      </c>
      <c r="AT88" s="789">
        <v>22.885000000000002</v>
      </c>
      <c r="AV88" s="788">
        <v>44963.479861111111</v>
      </c>
      <c r="AW88" s="787">
        <v>1</v>
      </c>
      <c r="AX88" s="786">
        <v>4</v>
      </c>
      <c r="AY88" s="786">
        <v>7</v>
      </c>
      <c r="AZ88" s="863">
        <v>181.9</v>
      </c>
      <c r="BB88" s="793">
        <f t="shared" si="32"/>
        <v>47</v>
      </c>
      <c r="BC88" s="791">
        <f t="shared" si="33"/>
        <v>183.11885100000001</v>
      </c>
      <c r="BD88" s="814">
        <v>107</v>
      </c>
      <c r="BE88" s="793">
        <v>7</v>
      </c>
      <c r="BF88" s="819">
        <f t="shared" si="34"/>
        <v>456.05729600000001</v>
      </c>
      <c r="BH88" s="793">
        <f t="shared" si="35"/>
        <v>47</v>
      </c>
      <c r="BI88" s="807">
        <f t="shared" si="36"/>
        <v>181.9</v>
      </c>
      <c r="BJ88" s="814">
        <v>107</v>
      </c>
      <c r="BK88" s="793">
        <v>7</v>
      </c>
      <c r="BL88" s="807">
        <f t="shared" si="37"/>
        <v>456.1</v>
      </c>
      <c r="BQ88" s="797"/>
      <c r="BR88" s="791"/>
      <c r="BS88" s="791"/>
      <c r="BT88" s="791"/>
      <c r="BU88" s="807"/>
      <c r="CA88" s="809"/>
      <c r="CB88" s="803"/>
      <c r="CC88" s="804"/>
      <c r="CD88" s="791"/>
      <c r="CE88" s="791"/>
    </row>
    <row r="89" spans="2:83" x14ac:dyDescent="0.25">
      <c r="B89" s="307">
        <v>44963.486018518517</v>
      </c>
      <c r="C89" s="794">
        <v>852.65</v>
      </c>
      <c r="D89" s="492"/>
      <c r="E89" s="492"/>
      <c r="N89" s="517"/>
      <c r="O89" s="796">
        <v>44963</v>
      </c>
      <c r="P89" s="308">
        <v>0.48738425925925927</v>
      </c>
      <c r="Q89" s="794">
        <v>34</v>
      </c>
      <c r="R89" s="165" t="s">
        <v>21</v>
      </c>
      <c r="S89" s="794">
        <v>21.4</v>
      </c>
      <c r="T89" s="165" t="s">
        <v>56</v>
      </c>
      <c r="U89" s="196">
        <f t="shared" si="21"/>
        <v>11</v>
      </c>
      <c r="V89" s="168" t="str">
        <f t="shared" si="28"/>
        <v>-</v>
      </c>
      <c r="W89" s="168">
        <f t="shared" si="29"/>
        <v>21.4</v>
      </c>
      <c r="X89" s="168" t="str">
        <f t="shared" si="30"/>
        <v>-</v>
      </c>
      <c r="Y89" s="168" t="str">
        <f t="shared" si="31"/>
        <v>-</v>
      </c>
      <c r="Z89" s="567"/>
      <c r="AD89" s="608">
        <f t="shared" si="42"/>
        <v>44963.479166666664</v>
      </c>
      <c r="AE89" s="607">
        <f t="shared" si="43"/>
        <v>22.882000000000001</v>
      </c>
      <c r="AF89" s="196">
        <f t="shared" si="44"/>
        <v>11</v>
      </c>
      <c r="AG89" s="168" t="str">
        <f t="shared" si="38"/>
        <v>-</v>
      </c>
      <c r="AH89" s="168">
        <f t="shared" si="39"/>
        <v>22.882000000000001</v>
      </c>
      <c r="AI89" s="168" t="str">
        <f t="shared" si="40"/>
        <v>-</v>
      </c>
      <c r="AJ89" s="168" t="str">
        <f t="shared" si="41"/>
        <v>-</v>
      </c>
      <c r="AK89" s="198"/>
      <c r="AL89" s="837"/>
      <c r="AM89" s="790">
        <v>44963.480555555558</v>
      </c>
      <c r="AN89" s="789">
        <v>1</v>
      </c>
      <c r="AO89" s="789">
        <v>4</v>
      </c>
      <c r="AP89" s="789">
        <v>8</v>
      </c>
      <c r="AQ89" s="789">
        <v>182.73756399999999</v>
      </c>
      <c r="AR89" s="789">
        <v>180742</v>
      </c>
      <c r="AS89" s="789">
        <v>138229</v>
      </c>
      <c r="AT89" s="789">
        <v>22.885999999999999</v>
      </c>
      <c r="AV89" s="788">
        <v>44963.480555555558</v>
      </c>
      <c r="AW89" s="787">
        <v>1</v>
      </c>
      <c r="AX89" s="786">
        <v>4</v>
      </c>
      <c r="AY89" s="786">
        <v>8</v>
      </c>
      <c r="AZ89" s="863">
        <v>182.2</v>
      </c>
      <c r="BB89" s="793">
        <f t="shared" si="32"/>
        <v>48</v>
      </c>
      <c r="BC89" s="791">
        <f t="shared" si="33"/>
        <v>182.73756399999999</v>
      </c>
      <c r="BD89" s="814">
        <v>108</v>
      </c>
      <c r="BE89" s="793">
        <v>8</v>
      </c>
      <c r="BF89" s="819">
        <f t="shared" si="34"/>
        <v>456.05680999999998</v>
      </c>
      <c r="BH89" s="793">
        <f t="shared" si="35"/>
        <v>48</v>
      </c>
      <c r="BI89" s="807">
        <f t="shared" si="36"/>
        <v>182.2</v>
      </c>
      <c r="BJ89" s="814">
        <v>108</v>
      </c>
      <c r="BK89" s="793">
        <v>8</v>
      </c>
      <c r="BL89" s="807">
        <f t="shared" si="37"/>
        <v>456.2</v>
      </c>
      <c r="BQ89" s="797"/>
      <c r="BR89" s="791"/>
      <c r="BS89" s="791"/>
      <c r="BT89" s="791"/>
      <c r="BU89" s="807"/>
      <c r="CA89" s="809"/>
      <c r="CB89" s="803"/>
      <c r="CC89" s="804"/>
      <c r="CD89" s="791"/>
      <c r="CE89" s="791"/>
    </row>
    <row r="90" spans="2:83" x14ac:dyDescent="0.25">
      <c r="B90" s="307">
        <v>44963.487060185187</v>
      </c>
      <c r="C90" s="794">
        <v>852.63</v>
      </c>
      <c r="D90" s="492"/>
      <c r="E90" s="492"/>
      <c r="N90" s="517"/>
      <c r="O90" s="796">
        <v>44963</v>
      </c>
      <c r="P90" s="308">
        <v>0.48807870370370371</v>
      </c>
      <c r="Q90" s="794">
        <v>34.1</v>
      </c>
      <c r="R90" s="165" t="s">
        <v>21</v>
      </c>
      <c r="S90" s="794">
        <v>21.4</v>
      </c>
      <c r="T90" s="165" t="s">
        <v>56</v>
      </c>
      <c r="U90" s="196">
        <f t="shared" si="21"/>
        <v>11</v>
      </c>
      <c r="V90" s="168" t="str">
        <f t="shared" si="28"/>
        <v>-</v>
      </c>
      <c r="W90" s="168">
        <f t="shared" si="29"/>
        <v>21.4</v>
      </c>
      <c r="X90" s="168" t="str">
        <f t="shared" si="30"/>
        <v>-</v>
      </c>
      <c r="Y90" s="168" t="str">
        <f t="shared" si="31"/>
        <v>-</v>
      </c>
      <c r="Z90" s="567"/>
      <c r="AD90" s="608">
        <f t="shared" si="42"/>
        <v>44963.479861111111</v>
      </c>
      <c r="AE90" s="607">
        <f t="shared" si="43"/>
        <v>22.885000000000002</v>
      </c>
      <c r="AF90" s="196">
        <f t="shared" si="44"/>
        <v>11</v>
      </c>
      <c r="AG90" s="168" t="str">
        <f t="shared" si="38"/>
        <v>-</v>
      </c>
      <c r="AH90" s="168">
        <f t="shared" si="39"/>
        <v>22.885000000000002</v>
      </c>
      <c r="AI90" s="168" t="str">
        <f t="shared" si="40"/>
        <v>-</v>
      </c>
      <c r="AJ90" s="168" t="str">
        <f t="shared" si="41"/>
        <v>-</v>
      </c>
      <c r="AK90" s="198"/>
      <c r="AL90" s="837"/>
      <c r="AM90" s="790">
        <v>44963.480555555558</v>
      </c>
      <c r="AN90" s="789">
        <v>1</v>
      </c>
      <c r="AO90" s="789">
        <v>5</v>
      </c>
      <c r="AP90" s="789" t="s">
        <v>469</v>
      </c>
      <c r="AQ90" s="789">
        <v>214.404213</v>
      </c>
      <c r="AR90" s="789">
        <v>179839</v>
      </c>
      <c r="AS90" s="789">
        <v>138765</v>
      </c>
      <c r="AT90" s="789">
        <v>22.887</v>
      </c>
      <c r="AV90" s="788">
        <v>44963.480555555558</v>
      </c>
      <c r="AW90" s="787">
        <v>1</v>
      </c>
      <c r="AX90" s="786">
        <v>5</v>
      </c>
      <c r="AY90" s="786" t="s">
        <v>469</v>
      </c>
      <c r="AZ90" s="863">
        <v>226</v>
      </c>
      <c r="BB90" s="793" t="str">
        <f t="shared" si="32"/>
        <v>--</v>
      </c>
      <c r="BC90" s="791">
        <f t="shared" si="33"/>
        <v>214.404213</v>
      </c>
      <c r="BD90" s="814">
        <v>111</v>
      </c>
      <c r="BE90" s="793">
        <v>1</v>
      </c>
      <c r="BF90" s="819">
        <f t="shared" si="34"/>
        <v>0.129356</v>
      </c>
      <c r="BH90" s="793" t="str">
        <f t="shared" si="35"/>
        <v>--</v>
      </c>
      <c r="BI90" s="807">
        <f t="shared" si="36"/>
        <v>226</v>
      </c>
      <c r="BJ90" s="814">
        <v>111</v>
      </c>
      <c r="BK90" s="793">
        <v>1</v>
      </c>
      <c r="BL90" s="807">
        <f t="shared" si="37"/>
        <v>-0.29849999999999999</v>
      </c>
      <c r="BQ90" s="797"/>
      <c r="BR90" s="791"/>
      <c r="BS90" s="791"/>
      <c r="BT90" s="791"/>
      <c r="BU90" s="807"/>
      <c r="CA90" s="809"/>
      <c r="CB90" s="803"/>
      <c r="CC90" s="804"/>
      <c r="CD90" s="791"/>
      <c r="CE90" s="791"/>
    </row>
    <row r="91" spans="2:83" x14ac:dyDescent="0.25">
      <c r="B91" s="307">
        <v>44963.48810185185</v>
      </c>
      <c r="C91" s="794">
        <v>852.59</v>
      </c>
      <c r="D91" s="492"/>
      <c r="E91" s="492"/>
      <c r="N91" s="517"/>
      <c r="O91" s="796">
        <v>44963</v>
      </c>
      <c r="P91" s="308">
        <v>0.48877314814814815</v>
      </c>
      <c r="Q91" s="794">
        <v>34</v>
      </c>
      <c r="R91" s="165" t="s">
        <v>21</v>
      </c>
      <c r="S91" s="794">
        <v>21.4</v>
      </c>
      <c r="T91" s="165" t="s">
        <v>56</v>
      </c>
      <c r="U91" s="196">
        <f t="shared" si="21"/>
        <v>11</v>
      </c>
      <c r="V91" s="168" t="str">
        <f t="shared" ref="V91:V150" si="45">IF(U91=$Q$13, S91, "-")</f>
        <v>-</v>
      </c>
      <c r="W91" s="168">
        <f t="shared" ref="W91:W150" si="46">IF(U91=$R$13, S91, "-")</f>
        <v>21.4</v>
      </c>
      <c r="X91" s="168" t="str">
        <f t="shared" ref="X91:X150" si="47">IF(U91=$S$13, S91, "-")</f>
        <v>-</v>
      </c>
      <c r="Y91" s="168" t="str">
        <f t="shared" ref="Y91:Y150" si="48">IF(U91=$T$13, S91, "-")</f>
        <v>-</v>
      </c>
      <c r="Z91" s="567"/>
      <c r="AD91" s="608">
        <f t="shared" si="42"/>
        <v>44963.479861111111</v>
      </c>
      <c r="AE91" s="607">
        <f t="shared" si="43"/>
        <v>22.885000000000002</v>
      </c>
      <c r="AF91" s="196">
        <f t="shared" si="44"/>
        <v>11</v>
      </c>
      <c r="AG91" s="168" t="str">
        <f t="shared" si="38"/>
        <v>-</v>
      </c>
      <c r="AH91" s="168">
        <f t="shared" si="39"/>
        <v>22.885000000000002</v>
      </c>
      <c r="AI91" s="168" t="str">
        <f t="shared" si="40"/>
        <v>-</v>
      </c>
      <c r="AJ91" s="168" t="str">
        <f t="shared" si="41"/>
        <v>-</v>
      </c>
      <c r="AK91" s="198"/>
      <c r="AL91" s="837"/>
      <c r="AM91" s="790">
        <v>44963.481249999997</v>
      </c>
      <c r="AN91" s="789">
        <v>1</v>
      </c>
      <c r="AO91" s="789">
        <v>5</v>
      </c>
      <c r="AP91" s="789" t="s">
        <v>469</v>
      </c>
      <c r="AQ91" s="789">
        <v>228.99606700000001</v>
      </c>
      <c r="AR91" s="789">
        <v>180739</v>
      </c>
      <c r="AS91" s="789">
        <v>138098</v>
      </c>
      <c r="AT91" s="789">
        <v>22.885000000000002</v>
      </c>
      <c r="AV91" s="788">
        <v>44963.481249999997</v>
      </c>
      <c r="AW91" s="787">
        <v>1</v>
      </c>
      <c r="AX91" s="786">
        <v>5</v>
      </c>
      <c r="AY91" s="786" t="s">
        <v>469</v>
      </c>
      <c r="AZ91" s="863">
        <v>225.3</v>
      </c>
      <c r="BB91" s="793" t="str">
        <f t="shared" si="32"/>
        <v>--</v>
      </c>
      <c r="BC91" s="791">
        <f t="shared" si="33"/>
        <v>228.99606700000001</v>
      </c>
      <c r="BD91" s="814">
        <v>112</v>
      </c>
      <c r="BE91" s="793">
        <v>2</v>
      </c>
      <c r="BF91" s="819">
        <f t="shared" si="34"/>
        <v>0.129388</v>
      </c>
      <c r="BH91" s="793" t="str">
        <f t="shared" si="35"/>
        <v>--</v>
      </c>
      <c r="BI91" s="807">
        <f t="shared" si="36"/>
        <v>225.3</v>
      </c>
      <c r="BJ91" s="814">
        <v>112</v>
      </c>
      <c r="BK91" s="793">
        <v>2</v>
      </c>
      <c r="BL91" s="807">
        <f t="shared" si="37"/>
        <v>0.75039999999999996</v>
      </c>
      <c r="BQ91" s="797"/>
      <c r="BR91" s="791"/>
      <c r="BS91" s="791"/>
      <c r="BT91" s="791"/>
      <c r="BU91" s="807"/>
      <c r="CA91" s="809"/>
      <c r="CB91" s="803"/>
      <c r="CC91" s="804"/>
      <c r="CD91" s="791"/>
      <c r="CE91" s="791"/>
    </row>
    <row r="92" spans="2:83" x14ac:dyDescent="0.25">
      <c r="B92" s="307">
        <v>44963.48914351852</v>
      </c>
      <c r="C92" s="794">
        <v>852.57</v>
      </c>
      <c r="D92" s="492"/>
      <c r="E92" s="492"/>
      <c r="N92" s="517"/>
      <c r="O92" s="796">
        <v>44963</v>
      </c>
      <c r="P92" s="308">
        <v>0.48946759259259259</v>
      </c>
      <c r="Q92" s="794">
        <v>34.1</v>
      </c>
      <c r="R92" s="165" t="s">
        <v>21</v>
      </c>
      <c r="S92" s="794">
        <v>21.35</v>
      </c>
      <c r="T92" s="165" t="s">
        <v>56</v>
      </c>
      <c r="U92" s="196">
        <f t="shared" ref="U92:U150" si="49">IF(ISNUMBER(S92), HOUR(P92), "-")</f>
        <v>11</v>
      </c>
      <c r="V92" s="168" t="str">
        <f t="shared" si="45"/>
        <v>-</v>
      </c>
      <c r="W92" s="168">
        <f t="shared" si="46"/>
        <v>21.35</v>
      </c>
      <c r="X92" s="168" t="str">
        <f t="shared" si="47"/>
        <v>-</v>
      </c>
      <c r="Y92" s="168" t="str">
        <f t="shared" si="48"/>
        <v>-</v>
      </c>
      <c r="Z92" s="567"/>
      <c r="AD92" s="608">
        <f t="shared" si="42"/>
        <v>44963.480555555558</v>
      </c>
      <c r="AE92" s="607">
        <f t="shared" si="43"/>
        <v>22.885999999999999</v>
      </c>
      <c r="AF92" s="196">
        <f t="shared" si="44"/>
        <v>11</v>
      </c>
      <c r="AG92" s="168" t="str">
        <f t="shared" si="38"/>
        <v>-</v>
      </c>
      <c r="AH92" s="168">
        <f t="shared" si="39"/>
        <v>22.885999999999999</v>
      </c>
      <c r="AI92" s="168" t="str">
        <f t="shared" si="40"/>
        <v>-</v>
      </c>
      <c r="AJ92" s="168" t="str">
        <f t="shared" si="41"/>
        <v>-</v>
      </c>
      <c r="AK92" s="198"/>
      <c r="AL92" s="837"/>
      <c r="AM92" s="790">
        <v>44963.481944444444</v>
      </c>
      <c r="AN92" s="789">
        <v>1</v>
      </c>
      <c r="AO92" s="789">
        <v>5</v>
      </c>
      <c r="AP92" s="789" t="s">
        <v>469</v>
      </c>
      <c r="AQ92" s="789">
        <v>225.848219</v>
      </c>
      <c r="AR92" s="789">
        <v>179881</v>
      </c>
      <c r="AS92" s="789">
        <v>138779</v>
      </c>
      <c r="AT92" s="789">
        <v>22.885999999999999</v>
      </c>
      <c r="AV92" s="788">
        <v>44963.481944444444</v>
      </c>
      <c r="AW92" s="787">
        <v>1</v>
      </c>
      <c r="AX92" s="786">
        <v>5</v>
      </c>
      <c r="AY92" s="786" t="s">
        <v>469</v>
      </c>
      <c r="AZ92" s="863">
        <v>225.5</v>
      </c>
      <c r="BB92" s="793" t="str">
        <f t="shared" si="32"/>
        <v>--</v>
      </c>
      <c r="BC92" s="791">
        <f t="shared" si="33"/>
        <v>225.848219</v>
      </c>
      <c r="BD92" s="814">
        <v>113</v>
      </c>
      <c r="BE92" s="793">
        <v>3</v>
      </c>
      <c r="BF92" s="819">
        <f t="shared" si="34"/>
        <v>6.6395999999999997E-2</v>
      </c>
      <c r="BH92" s="793" t="str">
        <f t="shared" si="35"/>
        <v>--</v>
      </c>
      <c r="BI92" s="807">
        <f t="shared" si="36"/>
        <v>225.5</v>
      </c>
      <c r="BJ92" s="814">
        <v>113</v>
      </c>
      <c r="BK92" s="793">
        <v>3</v>
      </c>
      <c r="BL92" s="807">
        <f t="shared" si="37"/>
        <v>6.5089999999999995E-2</v>
      </c>
      <c r="BQ92" s="797"/>
      <c r="BR92" s="791"/>
      <c r="BS92" s="791"/>
      <c r="BT92" s="791"/>
      <c r="BU92" s="807"/>
      <c r="CA92" s="809"/>
      <c r="CB92" s="803"/>
      <c r="CC92" s="804"/>
      <c r="CD92" s="791"/>
      <c r="CE92" s="791"/>
    </row>
    <row r="93" spans="2:83" x14ac:dyDescent="0.25">
      <c r="B93" s="307">
        <v>44963.490185185183</v>
      </c>
      <c r="C93" s="794">
        <v>852.54</v>
      </c>
      <c r="D93" s="492"/>
      <c r="E93" s="492"/>
      <c r="N93" s="517"/>
      <c r="O93" s="796">
        <v>44963</v>
      </c>
      <c r="P93" s="308">
        <v>0.49016203703703703</v>
      </c>
      <c r="Q93" s="794">
        <v>34.200000000000003</v>
      </c>
      <c r="R93" s="165" t="s">
        <v>21</v>
      </c>
      <c r="S93" s="794">
        <v>21.35</v>
      </c>
      <c r="T93" s="165" t="s">
        <v>56</v>
      </c>
      <c r="U93" s="196">
        <f t="shared" si="49"/>
        <v>11</v>
      </c>
      <c r="V93" s="168" t="str">
        <f t="shared" si="45"/>
        <v>-</v>
      </c>
      <c r="W93" s="168">
        <f t="shared" si="46"/>
        <v>21.35</v>
      </c>
      <c r="X93" s="168" t="str">
        <f t="shared" si="47"/>
        <v>-</v>
      </c>
      <c r="Y93" s="168" t="str">
        <f t="shared" si="48"/>
        <v>-</v>
      </c>
      <c r="Z93" s="567"/>
      <c r="AD93" s="608">
        <f t="shared" si="42"/>
        <v>44963.480555555558</v>
      </c>
      <c r="AE93" s="607">
        <f t="shared" si="43"/>
        <v>22.887</v>
      </c>
      <c r="AF93" s="196">
        <f t="shared" si="44"/>
        <v>11</v>
      </c>
      <c r="AG93" s="168" t="str">
        <f t="shared" si="38"/>
        <v>-</v>
      </c>
      <c r="AH93" s="168">
        <f t="shared" si="39"/>
        <v>22.887</v>
      </c>
      <c r="AI93" s="168" t="str">
        <f t="shared" si="40"/>
        <v>-</v>
      </c>
      <c r="AJ93" s="168" t="str">
        <f t="shared" si="41"/>
        <v>-</v>
      </c>
      <c r="AK93" s="198"/>
      <c r="AL93" s="837"/>
      <c r="AM93" s="790">
        <v>44963.481944444444</v>
      </c>
      <c r="AN93" s="789">
        <v>1</v>
      </c>
      <c r="AO93" s="789">
        <v>5</v>
      </c>
      <c r="AP93" s="789" t="s">
        <v>469</v>
      </c>
      <c r="AQ93" s="789">
        <v>225.28026700000001</v>
      </c>
      <c r="AR93" s="789">
        <v>180746</v>
      </c>
      <c r="AS93" s="789">
        <v>138107</v>
      </c>
      <c r="AT93" s="789">
        <v>22.888000000000002</v>
      </c>
      <c r="AV93" s="788">
        <v>44963.481944444444</v>
      </c>
      <c r="AW93" s="787">
        <v>1</v>
      </c>
      <c r="AX93" s="786">
        <v>5</v>
      </c>
      <c r="AY93" s="786" t="s">
        <v>469</v>
      </c>
      <c r="AZ93" s="863">
        <v>224.1</v>
      </c>
      <c r="BB93" s="793" t="str">
        <f t="shared" si="32"/>
        <v>--</v>
      </c>
      <c r="BC93" s="791">
        <f t="shared" si="33"/>
        <v>225.28026700000001</v>
      </c>
      <c r="BD93" s="814">
        <v>114</v>
      </c>
      <c r="BE93" s="793">
        <v>4</v>
      </c>
      <c r="BF93" s="819">
        <f t="shared" si="34"/>
        <v>-0.153202</v>
      </c>
      <c r="BH93" s="793" t="str">
        <f t="shared" si="35"/>
        <v>--</v>
      </c>
      <c r="BI93" s="807">
        <f t="shared" si="36"/>
        <v>224.1</v>
      </c>
      <c r="BJ93" s="814">
        <v>114</v>
      </c>
      <c r="BK93" s="793">
        <v>4</v>
      </c>
      <c r="BL93" s="807">
        <f t="shared" si="37"/>
        <v>0.38009999999999999</v>
      </c>
      <c r="BQ93" s="797"/>
      <c r="BR93" s="791"/>
      <c r="BS93" s="791"/>
      <c r="BT93" s="791"/>
      <c r="BU93" s="807"/>
      <c r="CA93" s="809"/>
      <c r="CB93" s="803"/>
      <c r="CC93" s="804"/>
      <c r="CD93" s="791"/>
      <c r="CE93" s="791"/>
    </row>
    <row r="94" spans="2:83" x14ac:dyDescent="0.25">
      <c r="B94" s="307">
        <v>44963.491226851853</v>
      </c>
      <c r="C94" s="794">
        <v>852.52</v>
      </c>
      <c r="D94" s="492"/>
      <c r="E94" s="492"/>
      <c r="N94" s="517"/>
      <c r="O94" s="796">
        <v>44963</v>
      </c>
      <c r="P94" s="308">
        <v>0.49085648148148148</v>
      </c>
      <c r="Q94" s="794">
        <v>34.1</v>
      </c>
      <c r="R94" s="165" t="s">
        <v>21</v>
      </c>
      <c r="S94" s="794">
        <v>21.35</v>
      </c>
      <c r="T94" s="165" t="s">
        <v>56</v>
      </c>
      <c r="U94" s="196">
        <f t="shared" si="49"/>
        <v>11</v>
      </c>
      <c r="V94" s="168" t="str">
        <f t="shared" si="45"/>
        <v>-</v>
      </c>
      <c r="W94" s="168">
        <f t="shared" si="46"/>
        <v>21.35</v>
      </c>
      <c r="X94" s="168" t="str">
        <f t="shared" si="47"/>
        <v>-</v>
      </c>
      <c r="Y94" s="168" t="str">
        <f t="shared" si="48"/>
        <v>-</v>
      </c>
      <c r="AD94" s="608">
        <f t="shared" si="42"/>
        <v>44963.481249999997</v>
      </c>
      <c r="AE94" s="607">
        <f t="shared" si="43"/>
        <v>22.885000000000002</v>
      </c>
      <c r="AF94" s="196">
        <f t="shared" si="44"/>
        <v>11</v>
      </c>
      <c r="AG94" s="168" t="str">
        <f t="shared" si="38"/>
        <v>-</v>
      </c>
      <c r="AH94" s="168">
        <f t="shared" si="39"/>
        <v>22.885000000000002</v>
      </c>
      <c r="AI94" s="168" t="str">
        <f t="shared" si="40"/>
        <v>-</v>
      </c>
      <c r="AJ94" s="168" t="str">
        <f t="shared" si="41"/>
        <v>-</v>
      </c>
      <c r="AK94" s="198"/>
      <c r="AL94" s="837"/>
      <c r="AM94" s="790">
        <v>44963.482638888891</v>
      </c>
      <c r="AN94" s="789">
        <v>1</v>
      </c>
      <c r="AO94" s="789">
        <v>5</v>
      </c>
      <c r="AP94" s="789" t="s">
        <v>469</v>
      </c>
      <c r="AQ94" s="789">
        <v>224.510075</v>
      </c>
      <c r="AR94" s="789">
        <v>179884</v>
      </c>
      <c r="AS94" s="789">
        <v>138777</v>
      </c>
      <c r="AT94" s="789">
        <v>22.891999999999999</v>
      </c>
      <c r="AV94" s="788">
        <v>44963.482638888891</v>
      </c>
      <c r="AW94" s="787">
        <v>1</v>
      </c>
      <c r="AX94" s="786">
        <v>5</v>
      </c>
      <c r="AY94" s="786" t="s">
        <v>469</v>
      </c>
      <c r="AZ94" s="863">
        <v>224.8</v>
      </c>
      <c r="BB94" s="793" t="str">
        <f t="shared" si="32"/>
        <v>--</v>
      </c>
      <c r="BC94" s="791">
        <f t="shared" si="33"/>
        <v>224.510075</v>
      </c>
      <c r="BD94" s="814">
        <v>115</v>
      </c>
      <c r="BE94" s="793">
        <v>5</v>
      </c>
      <c r="BF94" s="819">
        <f t="shared" si="34"/>
        <v>-0.20766499999999999</v>
      </c>
      <c r="BH94" s="793" t="str">
        <f t="shared" si="35"/>
        <v>--</v>
      </c>
      <c r="BI94" s="807">
        <f t="shared" si="36"/>
        <v>224.8</v>
      </c>
      <c r="BJ94" s="814">
        <v>115</v>
      </c>
      <c r="BK94" s="793">
        <v>5</v>
      </c>
      <c r="BL94" s="807">
        <f t="shared" si="37"/>
        <v>0.34420000000000001</v>
      </c>
      <c r="BQ94" s="797"/>
      <c r="BR94" s="791"/>
      <c r="BS94" s="791"/>
      <c r="BT94" s="791"/>
      <c r="BU94" s="807"/>
      <c r="CA94" s="809"/>
      <c r="CB94" s="803"/>
      <c r="CC94" s="804"/>
      <c r="CD94" s="791"/>
      <c r="CE94" s="791"/>
    </row>
    <row r="95" spans="2:83" x14ac:dyDescent="0.25">
      <c r="B95" s="307">
        <v>44963.492268518516</v>
      </c>
      <c r="C95" s="794">
        <v>852.49</v>
      </c>
      <c r="D95" s="492"/>
      <c r="E95" s="492"/>
      <c r="N95" s="517"/>
      <c r="O95" s="796">
        <v>44963</v>
      </c>
      <c r="P95" s="308">
        <v>0.49155092592592592</v>
      </c>
      <c r="Q95" s="794">
        <v>34.1</v>
      </c>
      <c r="R95" s="165" t="s">
        <v>21</v>
      </c>
      <c r="S95" s="794">
        <v>21.35</v>
      </c>
      <c r="T95" s="165" t="s">
        <v>56</v>
      </c>
      <c r="U95" s="196">
        <f t="shared" si="49"/>
        <v>11</v>
      </c>
      <c r="V95" s="168" t="str">
        <f t="shared" si="45"/>
        <v>-</v>
      </c>
      <c r="W95" s="168">
        <f t="shared" si="46"/>
        <v>21.35</v>
      </c>
      <c r="X95" s="168" t="str">
        <f t="shared" si="47"/>
        <v>-</v>
      </c>
      <c r="Y95" s="168" t="str">
        <f t="shared" si="48"/>
        <v>-</v>
      </c>
      <c r="AD95" s="608">
        <f t="shared" si="42"/>
        <v>44963.481944444444</v>
      </c>
      <c r="AE95" s="607">
        <f t="shared" si="43"/>
        <v>22.885999999999999</v>
      </c>
      <c r="AF95" s="196">
        <f t="shared" si="44"/>
        <v>11</v>
      </c>
      <c r="AG95" s="168" t="str">
        <f t="shared" si="38"/>
        <v>-</v>
      </c>
      <c r="AH95" s="168">
        <f t="shared" si="39"/>
        <v>22.885999999999999</v>
      </c>
      <c r="AI95" s="168" t="str">
        <f t="shared" si="40"/>
        <v>-</v>
      </c>
      <c r="AJ95" s="168" t="str">
        <f t="shared" si="41"/>
        <v>-</v>
      </c>
      <c r="AK95" s="198"/>
      <c r="AL95" s="837"/>
      <c r="AM95" s="790">
        <v>44963.482638888891</v>
      </c>
      <c r="AN95" s="789">
        <v>1</v>
      </c>
      <c r="AO95" s="789">
        <v>5</v>
      </c>
      <c r="AP95" s="789" t="s">
        <v>469</v>
      </c>
      <c r="AQ95" s="789">
        <v>224.71553</v>
      </c>
      <c r="AR95" s="789">
        <v>180755</v>
      </c>
      <c r="AS95" s="789">
        <v>138113</v>
      </c>
      <c r="AT95" s="789">
        <v>22.898</v>
      </c>
      <c r="AV95" s="788">
        <v>44963.482638888891</v>
      </c>
      <c r="AW95" s="787">
        <v>1</v>
      </c>
      <c r="AX95" s="786">
        <v>5</v>
      </c>
      <c r="AY95" s="786" t="s">
        <v>469</v>
      </c>
      <c r="AZ95" s="863">
        <v>223.8</v>
      </c>
      <c r="BB95" s="793" t="str">
        <f t="shared" si="32"/>
        <v>--</v>
      </c>
      <c r="BC95" s="791">
        <f t="shared" si="33"/>
        <v>224.71553</v>
      </c>
      <c r="BD95" s="814">
        <v>116</v>
      </c>
      <c r="BE95" s="793">
        <v>6</v>
      </c>
      <c r="BF95" s="819">
        <f t="shared" si="34"/>
        <v>-7.8326000000000007E-2</v>
      </c>
      <c r="BH95" s="793" t="str">
        <f t="shared" si="35"/>
        <v>--</v>
      </c>
      <c r="BI95" s="807">
        <f t="shared" si="36"/>
        <v>223.8</v>
      </c>
      <c r="BJ95" s="814">
        <v>116</v>
      </c>
      <c r="BK95" s="793">
        <v>6</v>
      </c>
      <c r="BL95" s="807">
        <f t="shared" si="37"/>
        <v>-0.27379999999999999</v>
      </c>
      <c r="BQ95" s="797"/>
      <c r="BR95" s="791"/>
      <c r="BS95" s="791"/>
      <c r="BT95" s="791"/>
      <c r="BU95" s="807"/>
      <c r="CA95" s="809"/>
      <c r="CB95" s="803"/>
      <c r="CC95" s="804"/>
      <c r="CD95" s="791"/>
      <c r="CE95" s="791"/>
    </row>
    <row r="96" spans="2:83" x14ac:dyDescent="0.25">
      <c r="B96" s="307">
        <v>44963.493310185186</v>
      </c>
      <c r="C96" s="794">
        <v>852.44</v>
      </c>
      <c r="D96" s="492"/>
      <c r="E96" s="492"/>
      <c r="N96" s="517"/>
      <c r="O96" s="796">
        <v>44963</v>
      </c>
      <c r="P96" s="308">
        <v>0.49224537037037036</v>
      </c>
      <c r="Q96" s="794">
        <v>34.1</v>
      </c>
      <c r="R96" s="165" t="s">
        <v>21</v>
      </c>
      <c r="S96" s="794">
        <v>21.35</v>
      </c>
      <c r="T96" s="165" t="s">
        <v>56</v>
      </c>
      <c r="U96" s="196">
        <f t="shared" si="49"/>
        <v>11</v>
      </c>
      <c r="V96" s="168" t="str">
        <f t="shared" si="45"/>
        <v>-</v>
      </c>
      <c r="W96" s="168">
        <f t="shared" si="46"/>
        <v>21.35</v>
      </c>
      <c r="X96" s="168" t="str">
        <f t="shared" si="47"/>
        <v>-</v>
      </c>
      <c r="Y96" s="168" t="str">
        <f t="shared" si="48"/>
        <v>-</v>
      </c>
      <c r="AD96" s="608">
        <f t="shared" si="42"/>
        <v>44963.481944444444</v>
      </c>
      <c r="AE96" s="607">
        <f t="shared" si="43"/>
        <v>22.888000000000002</v>
      </c>
      <c r="AF96" s="196">
        <f t="shared" si="44"/>
        <v>11</v>
      </c>
      <c r="AG96" s="168" t="str">
        <f t="shared" si="38"/>
        <v>-</v>
      </c>
      <c r="AH96" s="168">
        <f t="shared" si="39"/>
        <v>22.888000000000002</v>
      </c>
      <c r="AI96" s="168" t="str">
        <f t="shared" si="40"/>
        <v>-</v>
      </c>
      <c r="AJ96" s="168" t="str">
        <f t="shared" si="41"/>
        <v>-</v>
      </c>
      <c r="AK96" s="198"/>
      <c r="AL96" s="837"/>
      <c r="AM96" s="790">
        <v>44963.48333333333</v>
      </c>
      <c r="AN96" s="789">
        <v>1</v>
      </c>
      <c r="AO96" s="789">
        <v>5</v>
      </c>
      <c r="AP96" s="789" t="s">
        <v>469</v>
      </c>
      <c r="AQ96" s="789">
        <v>224.88937100000001</v>
      </c>
      <c r="AR96" s="789">
        <v>179881</v>
      </c>
      <c r="AS96" s="789">
        <v>138776</v>
      </c>
      <c r="AT96" s="789">
        <v>22.902000000000001</v>
      </c>
      <c r="AV96" s="788">
        <v>44963.48333333333</v>
      </c>
      <c r="AW96" s="787">
        <v>1</v>
      </c>
      <c r="AX96" s="786">
        <v>5</v>
      </c>
      <c r="AY96" s="786" t="s">
        <v>469</v>
      </c>
      <c r="AZ96" s="863">
        <v>224.2</v>
      </c>
      <c r="BB96" s="793" t="str">
        <f t="shared" si="32"/>
        <v>--</v>
      </c>
      <c r="BC96" s="791">
        <f t="shared" si="33"/>
        <v>224.88937100000001</v>
      </c>
      <c r="BD96" s="814">
        <v>117</v>
      </c>
      <c r="BE96" s="793">
        <v>7</v>
      </c>
      <c r="BF96" s="819">
        <f t="shared" si="34"/>
        <v>6.2964999999999993E-2</v>
      </c>
      <c r="BH96" s="793" t="str">
        <f t="shared" si="35"/>
        <v>--</v>
      </c>
      <c r="BI96" s="807">
        <f t="shared" si="36"/>
        <v>224.2</v>
      </c>
      <c r="BJ96" s="814">
        <v>117</v>
      </c>
      <c r="BK96" s="793">
        <v>7</v>
      </c>
      <c r="BL96" s="807">
        <f t="shared" si="37"/>
        <v>-0.33460000000000001</v>
      </c>
      <c r="BQ96" s="797"/>
      <c r="BR96" s="791"/>
      <c r="BS96" s="791"/>
      <c r="BT96" s="791"/>
      <c r="BU96" s="807"/>
      <c r="CA96" s="809"/>
      <c r="CB96" s="803"/>
      <c r="CC96" s="804"/>
      <c r="CD96" s="791"/>
      <c r="CE96" s="791"/>
    </row>
    <row r="97" spans="2:83" x14ac:dyDescent="0.25">
      <c r="B97" s="307">
        <v>44963.494351851848</v>
      </c>
      <c r="C97" s="794">
        <v>852.4</v>
      </c>
      <c r="D97" s="492"/>
      <c r="E97" s="492"/>
      <c r="N97" s="517"/>
      <c r="O97" s="796">
        <v>44963</v>
      </c>
      <c r="P97" s="308">
        <v>0.4929398148148148</v>
      </c>
      <c r="Q97" s="794">
        <v>34.200000000000003</v>
      </c>
      <c r="R97" s="165" t="s">
        <v>21</v>
      </c>
      <c r="S97" s="794">
        <v>21.35</v>
      </c>
      <c r="T97" s="165" t="s">
        <v>56</v>
      </c>
      <c r="U97" s="196">
        <f t="shared" si="49"/>
        <v>11</v>
      </c>
      <c r="V97" s="168" t="str">
        <f t="shared" si="45"/>
        <v>-</v>
      </c>
      <c r="W97" s="168">
        <f t="shared" si="46"/>
        <v>21.35</v>
      </c>
      <c r="X97" s="168" t="str">
        <f t="shared" si="47"/>
        <v>-</v>
      </c>
      <c r="Y97" s="168" t="str">
        <f t="shared" si="48"/>
        <v>-</v>
      </c>
      <c r="AD97" s="608">
        <f t="shared" si="42"/>
        <v>44963.482638888891</v>
      </c>
      <c r="AE97" s="607">
        <f t="shared" si="43"/>
        <v>22.891999999999999</v>
      </c>
      <c r="AF97" s="196">
        <f t="shared" si="44"/>
        <v>11</v>
      </c>
      <c r="AG97" s="168" t="str">
        <f t="shared" si="38"/>
        <v>-</v>
      </c>
      <c r="AH97" s="168">
        <f t="shared" si="39"/>
        <v>22.891999999999999</v>
      </c>
      <c r="AI97" s="168" t="str">
        <f t="shared" si="40"/>
        <v>-</v>
      </c>
      <c r="AJ97" s="168" t="str">
        <f t="shared" si="41"/>
        <v>-</v>
      </c>
      <c r="AK97" s="198"/>
      <c r="AL97" s="837"/>
      <c r="AM97" s="790">
        <v>44963.484027777777</v>
      </c>
      <c r="AN97" s="789">
        <v>1</v>
      </c>
      <c r="AO97" s="789">
        <v>5</v>
      </c>
      <c r="AP97" s="789">
        <v>0</v>
      </c>
      <c r="AQ97" s="789">
        <v>224.61485099999999</v>
      </c>
      <c r="AR97" s="789">
        <v>180759</v>
      </c>
      <c r="AS97" s="789">
        <v>138118</v>
      </c>
      <c r="AT97" s="789">
        <v>22.907</v>
      </c>
      <c r="AV97" s="788">
        <v>44963.484027777777</v>
      </c>
      <c r="AW97" s="787">
        <v>1</v>
      </c>
      <c r="AX97" s="786">
        <v>5</v>
      </c>
      <c r="AY97" s="786">
        <v>0</v>
      </c>
      <c r="AZ97" s="863">
        <v>224.1</v>
      </c>
      <c r="BB97" s="793">
        <f t="shared" si="32"/>
        <v>50</v>
      </c>
      <c r="BC97" s="791">
        <f t="shared" si="33"/>
        <v>224.61485099999999</v>
      </c>
      <c r="BD97" s="814">
        <v>118</v>
      </c>
      <c r="BE97" s="793">
        <v>8</v>
      </c>
      <c r="BF97" s="819">
        <f t="shared" si="34"/>
        <v>-3.9163999999999997E-2</v>
      </c>
      <c r="BH97" s="793">
        <f t="shared" si="35"/>
        <v>50</v>
      </c>
      <c r="BI97" s="807">
        <f t="shared" si="36"/>
        <v>224.1</v>
      </c>
      <c r="BJ97" s="814">
        <v>118</v>
      </c>
      <c r="BK97" s="793">
        <v>8</v>
      </c>
      <c r="BL97" s="807">
        <f t="shared" si="37"/>
        <v>0.34420000000000001</v>
      </c>
      <c r="BQ97" s="797"/>
      <c r="BR97" s="791"/>
      <c r="BS97" s="791"/>
      <c r="BT97" s="791"/>
      <c r="BU97" s="807"/>
      <c r="CA97" s="809"/>
      <c r="CB97" s="803"/>
      <c r="CC97" s="804"/>
      <c r="CD97" s="791"/>
      <c r="CE97" s="791"/>
    </row>
    <row r="98" spans="2:83" x14ac:dyDescent="0.25">
      <c r="B98" s="307">
        <v>44963.495393518519</v>
      </c>
      <c r="C98" s="794">
        <v>852.39</v>
      </c>
      <c r="D98" s="492"/>
      <c r="E98" s="492"/>
      <c r="N98" s="517"/>
      <c r="O98" s="796">
        <v>44963</v>
      </c>
      <c r="P98" s="308">
        <v>0.49363425925925924</v>
      </c>
      <c r="Q98" s="794">
        <v>34.1</v>
      </c>
      <c r="R98" s="165" t="s">
        <v>21</v>
      </c>
      <c r="S98" s="794">
        <v>21.35</v>
      </c>
      <c r="T98" s="165" t="s">
        <v>56</v>
      </c>
      <c r="U98" s="196">
        <f t="shared" si="49"/>
        <v>11</v>
      </c>
      <c r="V98" s="168" t="str">
        <f t="shared" si="45"/>
        <v>-</v>
      </c>
      <c r="W98" s="168">
        <f t="shared" si="46"/>
        <v>21.35</v>
      </c>
      <c r="X98" s="168" t="str">
        <f t="shared" si="47"/>
        <v>-</v>
      </c>
      <c r="Y98" s="168" t="str">
        <f t="shared" si="48"/>
        <v>-</v>
      </c>
      <c r="AD98" s="608">
        <f t="shared" si="42"/>
        <v>44963.482638888891</v>
      </c>
      <c r="AE98" s="607">
        <f t="shared" si="43"/>
        <v>22.898</v>
      </c>
      <c r="AF98" s="196">
        <f t="shared" si="44"/>
        <v>11</v>
      </c>
      <c r="AG98" s="168" t="str">
        <f t="shared" si="38"/>
        <v>-</v>
      </c>
      <c r="AH98" s="168">
        <f t="shared" si="39"/>
        <v>22.898</v>
      </c>
      <c r="AI98" s="168" t="str">
        <f t="shared" si="40"/>
        <v>-</v>
      </c>
      <c r="AJ98" s="168" t="str">
        <f t="shared" si="41"/>
        <v>-</v>
      </c>
      <c r="AK98" s="198"/>
      <c r="AL98" s="837"/>
      <c r="AM98" s="790">
        <v>44963.484027777777</v>
      </c>
      <c r="AN98" s="789">
        <v>1</v>
      </c>
      <c r="AO98" s="789">
        <v>5</v>
      </c>
      <c r="AP98" s="789">
        <v>1</v>
      </c>
      <c r="AQ98" s="789">
        <v>224.44457600000001</v>
      </c>
      <c r="AR98" s="789">
        <v>179891</v>
      </c>
      <c r="AS98" s="789">
        <v>138783</v>
      </c>
      <c r="AT98" s="789">
        <v>22.907</v>
      </c>
      <c r="AV98" s="788">
        <v>44963.484027777777</v>
      </c>
      <c r="AW98" s="787">
        <v>1</v>
      </c>
      <c r="AX98" s="786">
        <v>5</v>
      </c>
      <c r="AY98" s="786">
        <v>1</v>
      </c>
      <c r="AZ98" s="863">
        <v>224.2</v>
      </c>
      <c r="BB98" s="793">
        <f t="shared" si="32"/>
        <v>51</v>
      </c>
      <c r="BC98" s="791">
        <f t="shared" si="33"/>
        <v>224.44457600000001</v>
      </c>
      <c r="BF98" s="819"/>
      <c r="BH98" s="793">
        <f t="shared" si="35"/>
        <v>51</v>
      </c>
      <c r="BI98" s="807">
        <f t="shared" si="36"/>
        <v>224.2</v>
      </c>
      <c r="BL98" s="807"/>
      <c r="BQ98" s="797"/>
      <c r="BR98" s="791"/>
      <c r="BS98" s="791"/>
      <c r="BT98" s="791"/>
      <c r="BU98" s="807"/>
      <c r="CA98" s="809"/>
      <c r="CB98" s="803"/>
      <c r="CC98" s="804"/>
      <c r="CD98" s="791"/>
      <c r="CE98" s="791"/>
    </row>
    <row r="99" spans="2:83" x14ac:dyDescent="0.25">
      <c r="B99" s="307">
        <v>44963.496435185189</v>
      </c>
      <c r="C99" s="794">
        <v>852.36</v>
      </c>
      <c r="D99" s="492"/>
      <c r="E99" s="492"/>
      <c r="N99" s="517"/>
      <c r="O99" s="796">
        <v>44963</v>
      </c>
      <c r="P99" s="308">
        <v>0.49432870370370369</v>
      </c>
      <c r="Q99" s="794">
        <v>34.1</v>
      </c>
      <c r="R99" s="165" t="s">
        <v>21</v>
      </c>
      <c r="S99" s="794">
        <v>21.4</v>
      </c>
      <c r="T99" s="165" t="s">
        <v>56</v>
      </c>
      <c r="U99" s="196">
        <f t="shared" si="49"/>
        <v>11</v>
      </c>
      <c r="V99" s="168" t="str">
        <f t="shared" si="45"/>
        <v>-</v>
      </c>
      <c r="W99" s="168">
        <f t="shared" si="46"/>
        <v>21.4</v>
      </c>
      <c r="X99" s="168" t="str">
        <f t="shared" si="47"/>
        <v>-</v>
      </c>
      <c r="Y99" s="168" t="str">
        <f t="shared" si="48"/>
        <v>-</v>
      </c>
      <c r="AD99" s="608">
        <f t="shared" si="42"/>
        <v>44963.48333333333</v>
      </c>
      <c r="AE99" s="607">
        <f t="shared" si="43"/>
        <v>22.902000000000001</v>
      </c>
      <c r="AF99" s="196">
        <f t="shared" si="44"/>
        <v>11</v>
      </c>
      <c r="AG99" s="168" t="str">
        <f t="shared" si="38"/>
        <v>-</v>
      </c>
      <c r="AH99" s="168">
        <f t="shared" si="39"/>
        <v>22.902000000000001</v>
      </c>
      <c r="AI99" s="168" t="str">
        <f t="shared" si="40"/>
        <v>-</v>
      </c>
      <c r="AJ99" s="168" t="str">
        <f t="shared" si="41"/>
        <v>-</v>
      </c>
      <c r="AK99" s="198"/>
      <c r="AL99" s="837"/>
      <c r="AM99" s="790">
        <v>44963.484722222223</v>
      </c>
      <c r="AN99" s="789">
        <v>1</v>
      </c>
      <c r="AO99" s="789">
        <v>5</v>
      </c>
      <c r="AP99" s="789">
        <v>2</v>
      </c>
      <c r="AQ99" s="789">
        <v>224.39790099999999</v>
      </c>
      <c r="AR99" s="789">
        <v>180753</v>
      </c>
      <c r="AS99" s="789">
        <v>138114</v>
      </c>
      <c r="AT99" s="789">
        <v>22.905999999999999</v>
      </c>
      <c r="AV99" s="788">
        <v>44963.484722222223</v>
      </c>
      <c r="AW99" s="787">
        <v>1</v>
      </c>
      <c r="AX99" s="786">
        <v>5</v>
      </c>
      <c r="AY99" s="786">
        <v>2</v>
      </c>
      <c r="AZ99" s="863">
        <v>224.8</v>
      </c>
      <c r="BB99" s="793">
        <f t="shared" si="32"/>
        <v>52</v>
      </c>
      <c r="BC99" s="791">
        <f t="shared" si="33"/>
        <v>224.39790099999999</v>
      </c>
      <c r="BF99" s="819"/>
      <c r="BH99" s="793">
        <f t="shared" si="35"/>
        <v>52</v>
      </c>
      <c r="BI99" s="807">
        <f t="shared" si="36"/>
        <v>224.8</v>
      </c>
      <c r="BL99" s="807"/>
      <c r="BQ99" s="797"/>
      <c r="BR99" s="791"/>
      <c r="BS99" s="791"/>
      <c r="BT99" s="791"/>
      <c r="BU99" s="807"/>
      <c r="CA99" s="809"/>
      <c r="CB99" s="803"/>
      <c r="CC99" s="804"/>
      <c r="CD99" s="791"/>
      <c r="CE99" s="791"/>
    </row>
    <row r="100" spans="2:83" x14ac:dyDescent="0.25">
      <c r="B100" s="307">
        <v>44963.497476851851</v>
      </c>
      <c r="C100" s="794">
        <v>852.34</v>
      </c>
      <c r="D100" s="492"/>
      <c r="E100" s="492"/>
      <c r="N100" s="517"/>
      <c r="O100" s="796">
        <v>44963</v>
      </c>
      <c r="P100" s="308">
        <v>0.49502314814814818</v>
      </c>
      <c r="Q100" s="794">
        <v>33.9</v>
      </c>
      <c r="R100" s="165" t="s">
        <v>21</v>
      </c>
      <c r="S100" s="794">
        <v>21.4</v>
      </c>
      <c r="T100" s="165" t="s">
        <v>56</v>
      </c>
      <c r="U100" s="196">
        <f t="shared" si="49"/>
        <v>11</v>
      </c>
      <c r="V100" s="168" t="str">
        <f t="shared" si="45"/>
        <v>-</v>
      </c>
      <c r="W100" s="168">
        <f t="shared" si="46"/>
        <v>21.4</v>
      </c>
      <c r="X100" s="168" t="str">
        <f t="shared" si="47"/>
        <v>-</v>
      </c>
      <c r="Y100" s="168" t="str">
        <f t="shared" si="48"/>
        <v>-</v>
      </c>
      <c r="AD100" s="608">
        <f t="shared" si="42"/>
        <v>44963.484027777777</v>
      </c>
      <c r="AE100" s="607">
        <f t="shared" si="43"/>
        <v>22.907</v>
      </c>
      <c r="AF100" s="196">
        <f t="shared" si="44"/>
        <v>11</v>
      </c>
      <c r="AG100" s="168" t="str">
        <f t="shared" si="38"/>
        <v>-</v>
      </c>
      <c r="AH100" s="168">
        <f t="shared" si="39"/>
        <v>22.907</v>
      </c>
      <c r="AI100" s="168" t="str">
        <f t="shared" si="40"/>
        <v>-</v>
      </c>
      <c r="AJ100" s="168" t="str">
        <f t="shared" si="41"/>
        <v>-</v>
      </c>
      <c r="AK100" s="198"/>
      <c r="AL100" s="837"/>
      <c r="AM100" s="790">
        <v>44963.484722222223</v>
      </c>
      <c r="AN100" s="789">
        <v>1</v>
      </c>
      <c r="AO100" s="789">
        <v>5</v>
      </c>
      <c r="AP100" s="789">
        <v>3</v>
      </c>
      <c r="AQ100" s="789">
        <v>224.217468</v>
      </c>
      <c r="AR100" s="789">
        <v>179879</v>
      </c>
      <c r="AS100" s="789">
        <v>138773</v>
      </c>
      <c r="AT100" s="789">
        <v>22.905999999999999</v>
      </c>
      <c r="AV100" s="788">
        <v>44963.484722222223</v>
      </c>
      <c r="AW100" s="787">
        <v>1</v>
      </c>
      <c r="AX100" s="786">
        <v>5</v>
      </c>
      <c r="AY100" s="786">
        <v>3</v>
      </c>
      <c r="AZ100" s="863">
        <v>223.7</v>
      </c>
      <c r="BB100" s="793">
        <f t="shared" si="32"/>
        <v>53</v>
      </c>
      <c r="BC100" s="791">
        <f t="shared" si="33"/>
        <v>224.217468</v>
      </c>
      <c r="BF100" s="819"/>
      <c r="BH100" s="793">
        <f t="shared" si="35"/>
        <v>53</v>
      </c>
      <c r="BI100" s="807">
        <f t="shared" si="36"/>
        <v>223.7</v>
      </c>
      <c r="BL100" s="807"/>
      <c r="BQ100" s="797"/>
      <c r="BR100" s="791"/>
      <c r="BS100" s="791"/>
      <c r="BT100" s="791"/>
      <c r="BU100" s="807"/>
      <c r="CA100" s="809"/>
      <c r="CB100" s="803"/>
      <c r="CC100" s="804"/>
      <c r="CD100" s="791"/>
      <c r="CE100" s="791"/>
    </row>
    <row r="101" spans="2:83" x14ac:dyDescent="0.25">
      <c r="B101" s="307">
        <v>44963.498518518521</v>
      </c>
      <c r="C101" s="794">
        <v>852.32</v>
      </c>
      <c r="D101" s="492"/>
      <c r="E101" s="492"/>
      <c r="N101" s="517"/>
      <c r="O101" s="796">
        <v>44963</v>
      </c>
      <c r="P101" s="308">
        <v>0.49571759259259257</v>
      </c>
      <c r="Q101" s="794">
        <v>33.9</v>
      </c>
      <c r="R101" s="165" t="s">
        <v>21</v>
      </c>
      <c r="S101" s="794">
        <v>21.4</v>
      </c>
      <c r="T101" s="165" t="s">
        <v>56</v>
      </c>
      <c r="U101" s="196">
        <f t="shared" si="49"/>
        <v>11</v>
      </c>
      <c r="V101" s="168" t="str">
        <f t="shared" si="45"/>
        <v>-</v>
      </c>
      <c r="W101" s="168">
        <f t="shared" si="46"/>
        <v>21.4</v>
      </c>
      <c r="X101" s="168" t="str">
        <f t="shared" si="47"/>
        <v>-</v>
      </c>
      <c r="Y101" s="168" t="str">
        <f t="shared" si="48"/>
        <v>-</v>
      </c>
      <c r="AD101" s="608">
        <f t="shared" si="42"/>
        <v>44963.484027777777</v>
      </c>
      <c r="AE101" s="607">
        <f t="shared" si="43"/>
        <v>22.907</v>
      </c>
      <c r="AF101" s="196">
        <f t="shared" si="44"/>
        <v>11</v>
      </c>
      <c r="AG101" s="168" t="str">
        <f t="shared" si="38"/>
        <v>-</v>
      </c>
      <c r="AH101" s="168">
        <f t="shared" si="39"/>
        <v>22.907</v>
      </c>
      <c r="AI101" s="168" t="str">
        <f t="shared" si="40"/>
        <v>-</v>
      </c>
      <c r="AJ101" s="168" t="str">
        <f t="shared" si="41"/>
        <v>-</v>
      </c>
      <c r="AK101" s="198"/>
      <c r="AL101" s="837"/>
      <c r="AM101" s="790">
        <v>44963.48541666667</v>
      </c>
      <c r="AN101" s="789">
        <v>1</v>
      </c>
      <c r="AO101" s="789">
        <v>5</v>
      </c>
      <c r="AP101" s="789">
        <v>4</v>
      </c>
      <c r="AQ101" s="789">
        <v>224.30059399999999</v>
      </c>
      <c r="AR101" s="789">
        <v>180744</v>
      </c>
      <c r="AS101" s="789">
        <v>138107</v>
      </c>
      <c r="AT101" s="789">
        <v>22.908000000000001</v>
      </c>
      <c r="AV101" s="788">
        <v>44963.48541666667</v>
      </c>
      <c r="AW101" s="787">
        <v>1</v>
      </c>
      <c r="AX101" s="786">
        <v>5</v>
      </c>
      <c r="AY101" s="786">
        <v>4</v>
      </c>
      <c r="AZ101" s="863">
        <v>223.5</v>
      </c>
      <c r="BB101" s="793">
        <f t="shared" si="32"/>
        <v>54</v>
      </c>
      <c r="BC101" s="791">
        <f t="shared" si="33"/>
        <v>224.30059399999999</v>
      </c>
      <c r="BF101" s="819"/>
      <c r="BH101" s="793">
        <f t="shared" si="35"/>
        <v>54</v>
      </c>
      <c r="BI101" s="807">
        <f t="shared" si="36"/>
        <v>223.5</v>
      </c>
      <c r="BL101" s="807"/>
      <c r="BQ101" s="797"/>
      <c r="BR101" s="791"/>
      <c r="BS101" s="791"/>
      <c r="BT101" s="791"/>
      <c r="BU101" s="807"/>
      <c r="CA101" s="809"/>
      <c r="CB101" s="803"/>
      <c r="CC101" s="804"/>
      <c r="CD101" s="791"/>
      <c r="CE101" s="791"/>
    </row>
    <row r="102" spans="2:83" x14ac:dyDescent="0.25">
      <c r="B102" s="307">
        <v>44963.499560185184</v>
      </c>
      <c r="C102" s="794">
        <v>852.3</v>
      </c>
      <c r="D102" s="492"/>
      <c r="E102" s="492"/>
      <c r="N102" s="517"/>
      <c r="O102" s="796">
        <v>44963</v>
      </c>
      <c r="P102" s="308">
        <v>0.49641203703703707</v>
      </c>
      <c r="Q102" s="794">
        <v>33.9</v>
      </c>
      <c r="R102" s="165" t="s">
        <v>21</v>
      </c>
      <c r="S102" s="794">
        <v>21.4</v>
      </c>
      <c r="T102" s="165" t="s">
        <v>56</v>
      </c>
      <c r="U102" s="196">
        <f t="shared" si="49"/>
        <v>11</v>
      </c>
      <c r="V102" s="168" t="str">
        <f t="shared" si="45"/>
        <v>-</v>
      </c>
      <c r="W102" s="168">
        <f t="shared" si="46"/>
        <v>21.4</v>
      </c>
      <c r="X102" s="168" t="str">
        <f t="shared" si="47"/>
        <v>-</v>
      </c>
      <c r="Y102" s="168" t="str">
        <f t="shared" si="48"/>
        <v>-</v>
      </c>
      <c r="AD102" s="608">
        <f t="shared" si="42"/>
        <v>44963.484722222223</v>
      </c>
      <c r="AE102" s="607">
        <f t="shared" si="43"/>
        <v>22.905999999999999</v>
      </c>
      <c r="AF102" s="196">
        <f t="shared" si="44"/>
        <v>11</v>
      </c>
      <c r="AG102" s="168" t="str">
        <f t="shared" si="38"/>
        <v>-</v>
      </c>
      <c r="AH102" s="168">
        <f t="shared" si="39"/>
        <v>22.905999999999999</v>
      </c>
      <c r="AI102" s="168" t="str">
        <f t="shared" si="40"/>
        <v>-</v>
      </c>
      <c r="AJ102" s="168" t="str">
        <f t="shared" si="41"/>
        <v>-</v>
      </c>
      <c r="AK102" s="198"/>
      <c r="AL102" s="837"/>
      <c r="AM102" s="790">
        <v>44963.486111111109</v>
      </c>
      <c r="AN102" s="789">
        <v>1</v>
      </c>
      <c r="AO102" s="789">
        <v>5</v>
      </c>
      <c r="AP102" s="789">
        <v>5</v>
      </c>
      <c r="AQ102" s="789">
        <v>224.06036499999999</v>
      </c>
      <c r="AR102" s="789">
        <v>179883</v>
      </c>
      <c r="AS102" s="789">
        <v>138775</v>
      </c>
      <c r="AT102" s="789">
        <v>22.911999999999999</v>
      </c>
      <c r="AV102" s="788">
        <v>44963.486111111109</v>
      </c>
      <c r="AW102" s="787">
        <v>1</v>
      </c>
      <c r="AX102" s="786">
        <v>5</v>
      </c>
      <c r="AY102" s="786">
        <v>5</v>
      </c>
      <c r="AZ102" s="863">
        <v>223.8</v>
      </c>
      <c r="BB102" s="793">
        <f t="shared" si="32"/>
        <v>55</v>
      </c>
      <c r="BC102" s="791">
        <f t="shared" si="33"/>
        <v>224.06036499999999</v>
      </c>
      <c r="BF102" s="819"/>
      <c r="BH102" s="793">
        <f t="shared" si="35"/>
        <v>55</v>
      </c>
      <c r="BI102" s="807">
        <f t="shared" si="36"/>
        <v>223.8</v>
      </c>
      <c r="BL102" s="807"/>
      <c r="BQ102" s="797"/>
      <c r="BR102" s="791"/>
      <c r="BS102" s="791"/>
      <c r="BT102" s="791"/>
      <c r="BU102" s="807"/>
      <c r="CA102" s="809"/>
      <c r="CB102" s="803"/>
      <c r="CC102" s="804"/>
      <c r="CD102" s="791"/>
      <c r="CE102" s="791"/>
    </row>
    <row r="103" spans="2:83" x14ac:dyDescent="0.25">
      <c r="B103" s="307">
        <v>44963.500601851854</v>
      </c>
      <c r="C103" s="794">
        <v>852.27</v>
      </c>
      <c r="D103" s="492"/>
      <c r="E103" s="492"/>
      <c r="F103" s="169"/>
      <c r="N103" s="517"/>
      <c r="O103" s="796">
        <v>44963</v>
      </c>
      <c r="P103" s="308">
        <v>0.49710648148148145</v>
      </c>
      <c r="Q103" s="794">
        <v>33.9</v>
      </c>
      <c r="R103" s="165" t="s">
        <v>21</v>
      </c>
      <c r="S103" s="794">
        <v>21.4</v>
      </c>
      <c r="T103" s="165" t="s">
        <v>56</v>
      </c>
      <c r="U103" s="196">
        <f t="shared" si="49"/>
        <v>11</v>
      </c>
      <c r="V103" s="168" t="str">
        <f t="shared" si="45"/>
        <v>-</v>
      </c>
      <c r="W103" s="168">
        <f t="shared" si="46"/>
        <v>21.4</v>
      </c>
      <c r="X103" s="168" t="str">
        <f t="shared" si="47"/>
        <v>-</v>
      </c>
      <c r="Y103" s="168" t="str">
        <f t="shared" si="48"/>
        <v>-</v>
      </c>
      <c r="AD103" s="608">
        <f t="shared" si="42"/>
        <v>44963.484722222223</v>
      </c>
      <c r="AE103" s="607">
        <f t="shared" si="43"/>
        <v>22.905999999999999</v>
      </c>
      <c r="AF103" s="196">
        <f t="shared" si="44"/>
        <v>11</v>
      </c>
      <c r="AG103" s="168" t="str">
        <f t="shared" si="38"/>
        <v>-</v>
      </c>
      <c r="AH103" s="168">
        <f t="shared" si="39"/>
        <v>22.905999999999999</v>
      </c>
      <c r="AI103" s="168" t="str">
        <f t="shared" si="40"/>
        <v>-</v>
      </c>
      <c r="AJ103" s="168" t="str">
        <f t="shared" si="41"/>
        <v>-</v>
      </c>
      <c r="AK103" s="198"/>
      <c r="AL103" s="837"/>
      <c r="AM103" s="790">
        <v>44963.486111111109</v>
      </c>
      <c r="AN103" s="789">
        <v>1</v>
      </c>
      <c r="AO103" s="789">
        <v>5</v>
      </c>
      <c r="AP103" s="789">
        <v>6</v>
      </c>
      <c r="AQ103" s="789">
        <v>224.183626</v>
      </c>
      <c r="AR103" s="789">
        <v>180751</v>
      </c>
      <c r="AS103" s="789">
        <v>138112</v>
      </c>
      <c r="AT103" s="789">
        <v>22.917000000000002</v>
      </c>
      <c r="AV103" s="788">
        <v>44963.486111111109</v>
      </c>
      <c r="AW103" s="787">
        <v>1</v>
      </c>
      <c r="AX103" s="786">
        <v>5</v>
      </c>
      <c r="AY103" s="786">
        <v>6</v>
      </c>
      <c r="AZ103" s="863">
        <v>224.2</v>
      </c>
      <c r="BB103" s="793">
        <f t="shared" si="32"/>
        <v>56</v>
      </c>
      <c r="BC103" s="791">
        <f t="shared" si="33"/>
        <v>224.183626</v>
      </c>
      <c r="BF103" s="819"/>
      <c r="BH103" s="793">
        <f t="shared" si="35"/>
        <v>56</v>
      </c>
      <c r="BI103" s="807">
        <f t="shared" si="36"/>
        <v>224.2</v>
      </c>
      <c r="BL103" s="807"/>
      <c r="BQ103" s="797"/>
      <c r="BR103" s="791"/>
      <c r="BS103" s="791"/>
      <c r="BT103" s="791"/>
      <c r="BU103" s="807"/>
      <c r="CA103" s="809"/>
      <c r="CB103" s="803"/>
      <c r="CC103" s="804"/>
      <c r="CD103" s="791"/>
      <c r="CE103" s="791"/>
    </row>
    <row r="104" spans="2:83" x14ac:dyDescent="0.25">
      <c r="B104" s="307">
        <v>44963.501643518517</v>
      </c>
      <c r="C104" s="794">
        <v>852.24</v>
      </c>
      <c r="D104" s="492"/>
      <c r="E104" s="492"/>
      <c r="F104" s="169"/>
      <c r="N104" s="517"/>
      <c r="O104" s="796">
        <v>44963</v>
      </c>
      <c r="P104" s="308">
        <v>0.49780092592592595</v>
      </c>
      <c r="Q104" s="794">
        <v>33.9</v>
      </c>
      <c r="R104" s="165" t="s">
        <v>21</v>
      </c>
      <c r="S104" s="794">
        <v>21.4</v>
      </c>
      <c r="T104" s="165" t="s">
        <v>56</v>
      </c>
      <c r="U104" s="196">
        <f t="shared" si="49"/>
        <v>11</v>
      </c>
      <c r="V104" s="168" t="str">
        <f t="shared" si="45"/>
        <v>-</v>
      </c>
      <c r="W104" s="168">
        <f t="shared" si="46"/>
        <v>21.4</v>
      </c>
      <c r="X104" s="168" t="str">
        <f t="shared" si="47"/>
        <v>-</v>
      </c>
      <c r="Y104" s="168" t="str">
        <f t="shared" si="48"/>
        <v>-</v>
      </c>
      <c r="AD104" s="608">
        <f t="shared" si="42"/>
        <v>44963.48541666667</v>
      </c>
      <c r="AE104" s="607">
        <f t="shared" si="43"/>
        <v>22.908000000000001</v>
      </c>
      <c r="AF104" s="196">
        <f t="shared" si="44"/>
        <v>11</v>
      </c>
      <c r="AG104" s="168" t="str">
        <f t="shared" si="38"/>
        <v>-</v>
      </c>
      <c r="AH104" s="168">
        <f t="shared" si="39"/>
        <v>22.908000000000001</v>
      </c>
      <c r="AI104" s="168" t="str">
        <f t="shared" si="40"/>
        <v>-</v>
      </c>
      <c r="AJ104" s="168" t="str">
        <f t="shared" si="41"/>
        <v>-</v>
      </c>
      <c r="AK104" s="198"/>
      <c r="AL104" s="837"/>
      <c r="AM104" s="790">
        <v>44963.486805555556</v>
      </c>
      <c r="AN104" s="789">
        <v>1</v>
      </c>
      <c r="AO104" s="789">
        <v>5</v>
      </c>
      <c r="AP104" s="789">
        <v>7</v>
      </c>
      <c r="AQ104" s="789">
        <v>224.246634</v>
      </c>
      <c r="AR104" s="789">
        <v>179886</v>
      </c>
      <c r="AS104" s="789">
        <v>138778</v>
      </c>
      <c r="AT104" s="789">
        <v>22.920999999999999</v>
      </c>
      <c r="AV104" s="788">
        <v>44963.486805555556</v>
      </c>
      <c r="AW104" s="787">
        <v>1</v>
      </c>
      <c r="AX104" s="786">
        <v>5</v>
      </c>
      <c r="AY104" s="786">
        <v>7</v>
      </c>
      <c r="AZ104" s="863">
        <v>223.8</v>
      </c>
      <c r="BB104" s="793">
        <f t="shared" si="32"/>
        <v>57</v>
      </c>
      <c r="BC104" s="791">
        <f t="shared" si="33"/>
        <v>224.246634</v>
      </c>
      <c r="BF104" s="819"/>
      <c r="BH104" s="793">
        <f t="shared" si="35"/>
        <v>57</v>
      </c>
      <c r="BI104" s="807">
        <f t="shared" si="36"/>
        <v>223.8</v>
      </c>
      <c r="BL104" s="807"/>
      <c r="BQ104" s="797"/>
      <c r="BR104" s="791"/>
      <c r="BS104" s="791"/>
      <c r="BT104" s="791"/>
      <c r="BU104" s="807"/>
      <c r="CA104" s="809"/>
      <c r="CB104" s="803"/>
      <c r="CC104" s="804"/>
      <c r="CD104" s="791"/>
      <c r="CE104" s="791"/>
    </row>
    <row r="105" spans="2:83" x14ac:dyDescent="0.25">
      <c r="B105" s="307">
        <v>44963.502685185187</v>
      </c>
      <c r="C105" s="794">
        <v>852.21</v>
      </c>
      <c r="D105" s="492"/>
      <c r="E105" s="492"/>
      <c r="F105" s="169"/>
      <c r="N105" s="517"/>
      <c r="O105" s="796">
        <v>44963</v>
      </c>
      <c r="P105" s="308">
        <v>0.49849537037037034</v>
      </c>
      <c r="Q105" s="794">
        <v>33.9</v>
      </c>
      <c r="R105" s="165" t="s">
        <v>21</v>
      </c>
      <c r="S105" s="794">
        <v>21.35</v>
      </c>
      <c r="T105" s="165" t="s">
        <v>56</v>
      </c>
      <c r="U105" s="196">
        <f t="shared" si="49"/>
        <v>11</v>
      </c>
      <c r="V105" s="168" t="str">
        <f t="shared" si="45"/>
        <v>-</v>
      </c>
      <c r="W105" s="168">
        <f t="shared" si="46"/>
        <v>21.35</v>
      </c>
      <c r="X105" s="168" t="str">
        <f t="shared" si="47"/>
        <v>-</v>
      </c>
      <c r="Y105" s="168" t="str">
        <f t="shared" si="48"/>
        <v>-</v>
      </c>
      <c r="AD105" s="608">
        <f t="shared" si="42"/>
        <v>44963.486111111109</v>
      </c>
      <c r="AE105" s="607">
        <f t="shared" si="43"/>
        <v>22.911999999999999</v>
      </c>
      <c r="AF105" s="196">
        <f t="shared" si="44"/>
        <v>11</v>
      </c>
      <c r="AG105" s="168" t="str">
        <f t="shared" si="38"/>
        <v>-</v>
      </c>
      <c r="AH105" s="168">
        <f t="shared" si="39"/>
        <v>22.911999999999999</v>
      </c>
      <c r="AI105" s="168" t="str">
        <f t="shared" si="40"/>
        <v>-</v>
      </c>
      <c r="AJ105" s="168" t="str">
        <f t="shared" si="41"/>
        <v>-</v>
      </c>
      <c r="AK105" s="198"/>
      <c r="AL105" s="837"/>
      <c r="AM105" s="790">
        <v>44963.486805555556</v>
      </c>
      <c r="AN105" s="789">
        <v>1</v>
      </c>
      <c r="AO105" s="789">
        <v>5</v>
      </c>
      <c r="AP105" s="789">
        <v>8</v>
      </c>
      <c r="AQ105" s="789">
        <v>224.00347099999999</v>
      </c>
      <c r="AR105" s="789">
        <v>180750</v>
      </c>
      <c r="AS105" s="789">
        <v>138113</v>
      </c>
      <c r="AT105" s="789">
        <v>22.923999999999999</v>
      </c>
      <c r="AV105" s="788">
        <v>44963.486805555556</v>
      </c>
      <c r="AW105" s="787">
        <v>1</v>
      </c>
      <c r="AX105" s="786">
        <v>5</v>
      </c>
      <c r="AY105" s="786">
        <v>8</v>
      </c>
      <c r="AZ105" s="863">
        <v>223.5</v>
      </c>
      <c r="BB105" s="793">
        <f t="shared" si="32"/>
        <v>58</v>
      </c>
      <c r="BC105" s="791">
        <f t="shared" si="33"/>
        <v>224.00347099999999</v>
      </c>
      <c r="BF105" s="819"/>
      <c r="BH105" s="793">
        <f t="shared" si="35"/>
        <v>58</v>
      </c>
      <c r="BI105" s="807">
        <f t="shared" si="36"/>
        <v>223.5</v>
      </c>
      <c r="BL105" s="807"/>
      <c r="BQ105" s="797"/>
      <c r="BR105" s="791"/>
      <c r="BS105" s="791"/>
      <c r="BT105" s="791"/>
      <c r="BU105" s="807"/>
      <c r="CA105" s="809"/>
      <c r="CB105" s="803"/>
      <c r="CC105" s="804"/>
      <c r="CD105" s="791"/>
      <c r="CE105" s="791"/>
    </row>
    <row r="106" spans="2:83" x14ac:dyDescent="0.25">
      <c r="B106" s="307">
        <v>44963.50372685185</v>
      </c>
      <c r="C106" s="794">
        <v>852.17</v>
      </c>
      <c r="D106" s="492"/>
      <c r="E106" s="492"/>
      <c r="F106" s="169"/>
      <c r="N106" s="517"/>
      <c r="O106" s="796">
        <v>44963</v>
      </c>
      <c r="P106" s="308">
        <v>0.49918981481481484</v>
      </c>
      <c r="Q106" s="794">
        <v>34</v>
      </c>
      <c r="R106" s="165" t="s">
        <v>21</v>
      </c>
      <c r="S106" s="794">
        <v>21.4</v>
      </c>
      <c r="T106" s="165" t="s">
        <v>56</v>
      </c>
      <c r="U106" s="196">
        <f t="shared" si="49"/>
        <v>11</v>
      </c>
      <c r="V106" s="168" t="str">
        <f t="shared" si="45"/>
        <v>-</v>
      </c>
      <c r="W106" s="168">
        <f t="shared" si="46"/>
        <v>21.4</v>
      </c>
      <c r="X106" s="168" t="str">
        <f t="shared" si="47"/>
        <v>-</v>
      </c>
      <c r="Y106" s="168" t="str">
        <f t="shared" si="48"/>
        <v>-</v>
      </c>
      <c r="AD106" s="608">
        <f t="shared" si="42"/>
        <v>44963.486111111109</v>
      </c>
      <c r="AE106" s="607">
        <f t="shared" si="43"/>
        <v>22.917000000000002</v>
      </c>
      <c r="AF106" s="196">
        <f t="shared" si="44"/>
        <v>11</v>
      </c>
      <c r="AG106" s="168" t="str">
        <f t="shared" si="38"/>
        <v>-</v>
      </c>
      <c r="AH106" s="168">
        <f t="shared" si="39"/>
        <v>22.917000000000002</v>
      </c>
      <c r="AI106" s="168" t="str">
        <f t="shared" si="40"/>
        <v>-</v>
      </c>
      <c r="AJ106" s="168" t="str">
        <f t="shared" si="41"/>
        <v>-</v>
      </c>
      <c r="AK106" s="198"/>
      <c r="AL106" s="837"/>
      <c r="AM106" s="790">
        <v>44963.487500000003</v>
      </c>
      <c r="AN106" s="789">
        <v>1</v>
      </c>
      <c r="AO106" s="789">
        <v>6</v>
      </c>
      <c r="AP106" s="789" t="s">
        <v>469</v>
      </c>
      <c r="AQ106" s="789">
        <v>263.67550499999999</v>
      </c>
      <c r="AR106" s="789">
        <v>179639</v>
      </c>
      <c r="AS106" s="789">
        <v>138774</v>
      </c>
      <c r="AT106" s="789">
        <v>22.927</v>
      </c>
      <c r="AV106" s="788">
        <v>44963.487500000003</v>
      </c>
      <c r="AW106" s="787">
        <v>1</v>
      </c>
      <c r="AX106" s="786">
        <v>6</v>
      </c>
      <c r="AY106" s="786" t="s">
        <v>469</v>
      </c>
      <c r="AZ106" s="863">
        <v>283.60000000000002</v>
      </c>
      <c r="BB106" s="793" t="str">
        <f t="shared" si="32"/>
        <v>--</v>
      </c>
      <c r="BC106" s="791">
        <f t="shared" si="33"/>
        <v>263.67550499999999</v>
      </c>
      <c r="BF106" s="819"/>
      <c r="BH106" s="793" t="str">
        <f t="shared" si="35"/>
        <v>--</v>
      </c>
      <c r="BI106" s="807">
        <f t="shared" si="36"/>
        <v>283.60000000000002</v>
      </c>
      <c r="BL106" s="807"/>
      <c r="BQ106" s="797"/>
      <c r="BR106" s="791"/>
      <c r="BS106" s="791"/>
      <c r="BT106" s="791"/>
      <c r="BU106" s="807"/>
      <c r="CA106" s="809"/>
      <c r="CB106" s="803"/>
      <c r="CC106" s="804"/>
      <c r="CD106" s="791"/>
      <c r="CE106" s="791"/>
    </row>
    <row r="107" spans="2:83" x14ac:dyDescent="0.25">
      <c r="B107" s="307">
        <v>44963.50476851852</v>
      </c>
      <c r="C107" s="794">
        <v>852.12</v>
      </c>
      <c r="D107" s="492"/>
      <c r="E107" s="492"/>
      <c r="F107" s="169"/>
      <c r="N107" s="517"/>
      <c r="O107" s="796">
        <v>44963</v>
      </c>
      <c r="P107" s="308">
        <v>0.49988425925925922</v>
      </c>
      <c r="Q107" s="794">
        <v>33.799999999999997</v>
      </c>
      <c r="R107" s="165" t="s">
        <v>21</v>
      </c>
      <c r="S107" s="794">
        <v>21.4</v>
      </c>
      <c r="T107" s="165" t="s">
        <v>56</v>
      </c>
      <c r="U107" s="196">
        <f t="shared" si="49"/>
        <v>11</v>
      </c>
      <c r="V107" s="168" t="str">
        <f t="shared" si="45"/>
        <v>-</v>
      </c>
      <c r="W107" s="168">
        <f t="shared" si="46"/>
        <v>21.4</v>
      </c>
      <c r="X107" s="168" t="str">
        <f t="shared" si="47"/>
        <v>-</v>
      </c>
      <c r="Y107" s="168" t="str">
        <f t="shared" si="48"/>
        <v>-</v>
      </c>
      <c r="AD107" s="608">
        <f t="shared" si="42"/>
        <v>44963.486805555556</v>
      </c>
      <c r="AE107" s="607">
        <f t="shared" si="43"/>
        <v>22.920999999999999</v>
      </c>
      <c r="AF107" s="196">
        <f t="shared" si="44"/>
        <v>11</v>
      </c>
      <c r="AG107" s="168" t="str">
        <f t="shared" si="38"/>
        <v>-</v>
      </c>
      <c r="AH107" s="168">
        <f t="shared" si="39"/>
        <v>22.920999999999999</v>
      </c>
      <c r="AI107" s="168" t="str">
        <f t="shared" si="40"/>
        <v>-</v>
      </c>
      <c r="AJ107" s="168" t="str">
        <f t="shared" si="41"/>
        <v>-</v>
      </c>
      <c r="AK107" s="198"/>
      <c r="AL107" s="837"/>
      <c r="AM107" s="790">
        <v>44963.488194444442</v>
      </c>
      <c r="AN107" s="789">
        <v>1</v>
      </c>
      <c r="AO107" s="789">
        <v>6</v>
      </c>
      <c r="AP107" s="789" t="s">
        <v>469</v>
      </c>
      <c r="AQ107" s="789">
        <v>281.20356800000002</v>
      </c>
      <c r="AR107" s="789">
        <v>180744</v>
      </c>
      <c r="AS107" s="789">
        <v>137956</v>
      </c>
      <c r="AT107" s="789">
        <v>22.927</v>
      </c>
      <c r="AV107" s="788">
        <v>44963.488194444442</v>
      </c>
      <c r="AW107" s="787">
        <v>1</v>
      </c>
      <c r="AX107" s="786">
        <v>6</v>
      </c>
      <c r="AY107" s="786" t="s">
        <v>469</v>
      </c>
      <c r="AZ107" s="863">
        <v>277</v>
      </c>
      <c r="BB107" s="793" t="str">
        <f t="shared" si="32"/>
        <v>--</v>
      </c>
      <c r="BC107" s="791">
        <f t="shared" si="33"/>
        <v>281.20356800000002</v>
      </c>
      <c r="BF107" s="819"/>
      <c r="BH107" s="793" t="str">
        <f t="shared" si="35"/>
        <v>--</v>
      </c>
      <c r="BI107" s="807">
        <f t="shared" si="36"/>
        <v>277</v>
      </c>
      <c r="BL107" s="807"/>
      <c r="BQ107" s="797"/>
      <c r="BR107" s="791"/>
      <c r="BS107" s="791"/>
      <c r="BT107" s="791"/>
      <c r="BU107" s="807"/>
      <c r="CA107" s="809"/>
      <c r="CB107" s="803"/>
      <c r="CC107" s="804"/>
      <c r="CD107" s="791"/>
      <c r="CE107" s="791"/>
    </row>
    <row r="108" spans="2:83" x14ac:dyDescent="0.25">
      <c r="B108" s="307">
        <v>44963.505810185183</v>
      </c>
      <c r="C108" s="794">
        <v>852.11</v>
      </c>
      <c r="D108" s="492"/>
      <c r="E108" s="492"/>
      <c r="F108" s="169"/>
      <c r="N108" s="517"/>
      <c r="O108" s="796">
        <v>44963</v>
      </c>
      <c r="P108" s="308">
        <v>0.50057870370370372</v>
      </c>
      <c r="Q108" s="794">
        <v>33.799999999999997</v>
      </c>
      <c r="R108" s="165" t="s">
        <v>21</v>
      </c>
      <c r="S108" s="794">
        <v>21.4</v>
      </c>
      <c r="T108" s="165" t="s">
        <v>56</v>
      </c>
      <c r="U108" s="196">
        <f t="shared" si="49"/>
        <v>12</v>
      </c>
      <c r="V108" s="168" t="str">
        <f t="shared" si="45"/>
        <v>-</v>
      </c>
      <c r="W108" s="168" t="str">
        <f t="shared" si="46"/>
        <v>-</v>
      </c>
      <c r="X108" s="168">
        <f t="shared" si="47"/>
        <v>21.4</v>
      </c>
      <c r="Y108" s="168" t="str">
        <f t="shared" si="48"/>
        <v>-</v>
      </c>
      <c r="AD108" s="608">
        <f t="shared" si="42"/>
        <v>44963.486805555556</v>
      </c>
      <c r="AE108" s="607">
        <f t="shared" si="43"/>
        <v>22.923999999999999</v>
      </c>
      <c r="AF108" s="196">
        <f t="shared" si="44"/>
        <v>11</v>
      </c>
      <c r="AG108" s="168" t="str">
        <f t="shared" si="38"/>
        <v>-</v>
      </c>
      <c r="AH108" s="168">
        <f t="shared" si="39"/>
        <v>22.923999999999999</v>
      </c>
      <c r="AI108" s="168" t="str">
        <f t="shared" si="40"/>
        <v>-</v>
      </c>
      <c r="AJ108" s="168" t="str">
        <f t="shared" si="41"/>
        <v>-</v>
      </c>
      <c r="AK108" s="198"/>
      <c r="AL108" s="837"/>
      <c r="AM108" s="790">
        <v>44963.488194444442</v>
      </c>
      <c r="AN108" s="789">
        <v>1</v>
      </c>
      <c r="AO108" s="789">
        <v>6</v>
      </c>
      <c r="AP108" s="789" t="s">
        <v>469</v>
      </c>
      <c r="AQ108" s="789">
        <v>274.36554599999999</v>
      </c>
      <c r="AR108" s="789">
        <v>179686</v>
      </c>
      <c r="AS108" s="789">
        <v>138770</v>
      </c>
      <c r="AT108" s="789">
        <v>22.931000000000001</v>
      </c>
      <c r="AV108" s="788">
        <v>44963.488194444442</v>
      </c>
      <c r="AW108" s="787">
        <v>1</v>
      </c>
      <c r="AX108" s="786">
        <v>6</v>
      </c>
      <c r="AY108" s="786" t="s">
        <v>469</v>
      </c>
      <c r="AZ108" s="863">
        <v>273.5</v>
      </c>
      <c r="BB108" s="793" t="str">
        <f t="shared" si="32"/>
        <v>--</v>
      </c>
      <c r="BC108" s="791">
        <f t="shared" si="33"/>
        <v>274.36554599999999</v>
      </c>
      <c r="BF108" s="819"/>
      <c r="BH108" s="793" t="str">
        <f t="shared" si="35"/>
        <v>--</v>
      </c>
      <c r="BI108" s="807">
        <f t="shared" si="36"/>
        <v>273.5</v>
      </c>
      <c r="BL108" s="807"/>
      <c r="BQ108" s="797"/>
      <c r="BR108" s="791"/>
      <c r="BS108" s="791"/>
      <c r="BT108" s="791"/>
      <c r="BU108" s="807"/>
      <c r="CA108" s="809"/>
      <c r="CB108" s="803"/>
      <c r="CC108" s="804"/>
      <c r="CD108" s="791"/>
      <c r="CE108" s="791"/>
    </row>
    <row r="109" spans="2:83" x14ac:dyDescent="0.25">
      <c r="B109" s="307">
        <v>44963.506851851853</v>
      </c>
      <c r="C109" s="794">
        <v>852.11</v>
      </c>
      <c r="D109" s="492"/>
      <c r="E109" s="492"/>
      <c r="F109" s="169"/>
      <c r="N109" s="517"/>
      <c r="O109" s="796">
        <v>44963</v>
      </c>
      <c r="P109" s="308">
        <v>0.50127314814814816</v>
      </c>
      <c r="Q109" s="794">
        <v>33.799999999999997</v>
      </c>
      <c r="R109" s="165" t="s">
        <v>21</v>
      </c>
      <c r="S109" s="794">
        <v>21.4</v>
      </c>
      <c r="T109" s="165" t="s">
        <v>56</v>
      </c>
      <c r="U109" s="196">
        <f t="shared" si="49"/>
        <v>12</v>
      </c>
      <c r="V109" s="168" t="str">
        <f t="shared" si="45"/>
        <v>-</v>
      </c>
      <c r="W109" s="168" t="str">
        <f t="shared" si="46"/>
        <v>-</v>
      </c>
      <c r="X109" s="168">
        <f t="shared" si="47"/>
        <v>21.4</v>
      </c>
      <c r="Y109" s="168" t="str">
        <f t="shared" si="48"/>
        <v>-</v>
      </c>
      <c r="AD109" s="608">
        <f t="shared" si="42"/>
        <v>44963.487500000003</v>
      </c>
      <c r="AE109" s="607">
        <f t="shared" si="43"/>
        <v>22.927</v>
      </c>
      <c r="AF109" s="196">
        <f t="shared" si="44"/>
        <v>11</v>
      </c>
      <c r="AG109" s="168" t="str">
        <f t="shared" si="38"/>
        <v>-</v>
      </c>
      <c r="AH109" s="168">
        <f t="shared" si="39"/>
        <v>22.927</v>
      </c>
      <c r="AI109" s="168" t="str">
        <f t="shared" si="40"/>
        <v>-</v>
      </c>
      <c r="AJ109" s="168" t="str">
        <f t="shared" si="41"/>
        <v>-</v>
      </c>
      <c r="AK109" s="198"/>
      <c r="AL109" s="837"/>
      <c r="AM109" s="790">
        <v>44963.488888888889</v>
      </c>
      <c r="AN109" s="789">
        <v>1</v>
      </c>
      <c r="AO109" s="789">
        <v>6</v>
      </c>
      <c r="AP109" s="789" t="s">
        <v>469</v>
      </c>
      <c r="AQ109" s="789">
        <v>273.25963000000002</v>
      </c>
      <c r="AR109" s="789">
        <v>180744</v>
      </c>
      <c r="AS109" s="789">
        <v>137963</v>
      </c>
      <c r="AT109" s="789">
        <v>22.936</v>
      </c>
      <c r="AV109" s="788">
        <v>44963.488888888889</v>
      </c>
      <c r="AW109" s="787">
        <v>1</v>
      </c>
      <c r="AX109" s="786">
        <v>6</v>
      </c>
      <c r="AY109" s="786" t="s">
        <v>469</v>
      </c>
      <c r="AZ109" s="863">
        <v>272.5</v>
      </c>
      <c r="BB109" s="793" t="str">
        <f t="shared" si="32"/>
        <v>--</v>
      </c>
      <c r="BC109" s="791">
        <f t="shared" si="33"/>
        <v>273.25963000000002</v>
      </c>
      <c r="BF109" s="819"/>
      <c r="BH109" s="793" t="str">
        <f t="shared" si="35"/>
        <v>--</v>
      </c>
      <c r="BI109" s="807">
        <f t="shared" si="36"/>
        <v>272.5</v>
      </c>
      <c r="BL109" s="807"/>
      <c r="BQ109" s="797"/>
      <c r="BR109" s="791"/>
      <c r="BS109" s="791"/>
      <c r="BT109" s="791"/>
      <c r="BU109" s="807"/>
      <c r="CA109" s="809"/>
      <c r="CB109" s="803"/>
      <c r="CC109" s="804"/>
      <c r="CD109" s="791"/>
      <c r="CE109" s="791"/>
    </row>
    <row r="110" spans="2:83" x14ac:dyDescent="0.25">
      <c r="B110" s="307">
        <v>44963.507893518516</v>
      </c>
      <c r="C110" s="794">
        <v>852.09</v>
      </c>
      <c r="D110" s="492"/>
      <c r="E110" s="492"/>
      <c r="F110" s="169"/>
      <c r="N110" s="517"/>
      <c r="O110" s="796">
        <v>44963</v>
      </c>
      <c r="P110" s="308">
        <v>0.5019675925925926</v>
      </c>
      <c r="Q110" s="794">
        <v>33.9</v>
      </c>
      <c r="R110" s="165" t="s">
        <v>21</v>
      </c>
      <c r="S110" s="794">
        <v>21.45</v>
      </c>
      <c r="T110" s="165" t="s">
        <v>56</v>
      </c>
      <c r="U110" s="196">
        <f t="shared" si="49"/>
        <v>12</v>
      </c>
      <c r="V110" s="168" t="str">
        <f t="shared" si="45"/>
        <v>-</v>
      </c>
      <c r="W110" s="168" t="str">
        <f t="shared" si="46"/>
        <v>-</v>
      </c>
      <c r="X110" s="168">
        <f t="shared" si="47"/>
        <v>21.45</v>
      </c>
      <c r="Y110" s="168" t="str">
        <f t="shared" si="48"/>
        <v>-</v>
      </c>
      <c r="AD110" s="608">
        <f t="shared" si="42"/>
        <v>44963.488194444442</v>
      </c>
      <c r="AE110" s="607">
        <f t="shared" si="43"/>
        <v>22.927</v>
      </c>
      <c r="AF110" s="196">
        <f t="shared" si="44"/>
        <v>11</v>
      </c>
      <c r="AG110" s="168" t="str">
        <f t="shared" si="38"/>
        <v>-</v>
      </c>
      <c r="AH110" s="168">
        <f t="shared" si="39"/>
        <v>22.927</v>
      </c>
      <c r="AI110" s="168" t="str">
        <f t="shared" si="40"/>
        <v>-</v>
      </c>
      <c r="AJ110" s="168" t="str">
        <f t="shared" si="41"/>
        <v>-</v>
      </c>
      <c r="AK110" s="198"/>
      <c r="AL110" s="837"/>
      <c r="AM110" s="790">
        <v>44963.488888888889</v>
      </c>
      <c r="AN110" s="789">
        <v>1</v>
      </c>
      <c r="AO110" s="789">
        <v>6</v>
      </c>
      <c r="AP110" s="789" t="s">
        <v>469</v>
      </c>
      <c r="AQ110" s="789">
        <v>272.531811</v>
      </c>
      <c r="AR110" s="789">
        <v>179695</v>
      </c>
      <c r="AS110" s="789">
        <v>138773</v>
      </c>
      <c r="AT110" s="789">
        <v>22.937000000000001</v>
      </c>
      <c r="AV110" s="788">
        <v>44963.488888888889</v>
      </c>
      <c r="AW110" s="787">
        <v>1</v>
      </c>
      <c r="AX110" s="786">
        <v>6</v>
      </c>
      <c r="AY110" s="786" t="s">
        <v>469</v>
      </c>
      <c r="AZ110" s="863">
        <v>271.2</v>
      </c>
      <c r="BB110" s="793" t="str">
        <f t="shared" si="32"/>
        <v>--</v>
      </c>
      <c r="BC110" s="791">
        <f t="shared" si="33"/>
        <v>272.531811</v>
      </c>
      <c r="BF110" s="819"/>
      <c r="BH110" s="793" t="str">
        <f t="shared" si="35"/>
        <v>--</v>
      </c>
      <c r="BI110" s="807">
        <f t="shared" si="36"/>
        <v>271.2</v>
      </c>
      <c r="BL110" s="807"/>
      <c r="BQ110" s="797"/>
      <c r="BR110" s="791"/>
      <c r="BS110" s="791"/>
      <c r="BT110" s="791"/>
      <c r="BU110" s="807"/>
      <c r="CA110" s="809"/>
      <c r="CB110" s="803"/>
      <c r="CC110" s="804"/>
      <c r="CD110" s="791"/>
      <c r="CE110" s="791"/>
    </row>
    <row r="111" spans="2:83" x14ac:dyDescent="0.25">
      <c r="B111" s="307">
        <v>44963.508935185186</v>
      </c>
      <c r="C111" s="794">
        <v>852.08</v>
      </c>
      <c r="D111" s="492"/>
      <c r="E111" s="492"/>
      <c r="F111" s="169"/>
      <c r="N111" s="517"/>
      <c r="O111" s="796">
        <v>44963</v>
      </c>
      <c r="P111" s="308">
        <v>0.50266203703703705</v>
      </c>
      <c r="Q111" s="794">
        <v>34.1</v>
      </c>
      <c r="R111" s="165" t="s">
        <v>21</v>
      </c>
      <c r="S111" s="794">
        <v>21.4</v>
      </c>
      <c r="T111" s="165" t="s">
        <v>56</v>
      </c>
      <c r="U111" s="196">
        <f t="shared" si="49"/>
        <v>12</v>
      </c>
      <c r="V111" s="168" t="str">
        <f t="shared" si="45"/>
        <v>-</v>
      </c>
      <c r="W111" s="168" t="str">
        <f t="shared" si="46"/>
        <v>-</v>
      </c>
      <c r="X111" s="168">
        <f t="shared" si="47"/>
        <v>21.4</v>
      </c>
      <c r="Y111" s="168" t="str">
        <f t="shared" si="48"/>
        <v>-</v>
      </c>
      <c r="AD111" s="608">
        <f t="shared" si="42"/>
        <v>44963.488194444442</v>
      </c>
      <c r="AE111" s="607">
        <f t="shared" si="43"/>
        <v>22.931000000000001</v>
      </c>
      <c r="AF111" s="196">
        <f t="shared" si="44"/>
        <v>11</v>
      </c>
      <c r="AG111" s="168" t="str">
        <f t="shared" si="38"/>
        <v>-</v>
      </c>
      <c r="AH111" s="168">
        <f t="shared" si="39"/>
        <v>22.931000000000001</v>
      </c>
      <c r="AI111" s="168" t="str">
        <f t="shared" si="40"/>
        <v>-</v>
      </c>
      <c r="AJ111" s="168" t="str">
        <f t="shared" si="41"/>
        <v>-</v>
      </c>
      <c r="AK111" s="198"/>
      <c r="AL111" s="837"/>
      <c r="AM111" s="790">
        <v>44963.489583333336</v>
      </c>
      <c r="AN111" s="789">
        <v>1</v>
      </c>
      <c r="AO111" s="789">
        <v>6</v>
      </c>
      <c r="AP111" s="789" t="s">
        <v>469</v>
      </c>
      <c r="AQ111" s="789">
        <v>271.87886900000001</v>
      </c>
      <c r="AR111" s="789">
        <v>180745</v>
      </c>
      <c r="AS111" s="789">
        <v>137968</v>
      </c>
      <c r="AT111" s="789">
        <v>22.937000000000001</v>
      </c>
      <c r="AV111" s="788">
        <v>44963.489583333336</v>
      </c>
      <c r="AW111" s="787">
        <v>1</v>
      </c>
      <c r="AX111" s="786">
        <v>6</v>
      </c>
      <c r="AY111" s="786" t="s">
        <v>469</v>
      </c>
      <c r="AZ111" s="863">
        <v>270.89999999999998</v>
      </c>
      <c r="BB111" s="793" t="str">
        <f t="shared" si="32"/>
        <v>--</v>
      </c>
      <c r="BC111" s="791">
        <f t="shared" si="33"/>
        <v>271.87886900000001</v>
      </c>
      <c r="BF111" s="819"/>
      <c r="BH111" s="793" t="str">
        <f t="shared" si="35"/>
        <v>--</v>
      </c>
      <c r="BI111" s="807">
        <f t="shared" si="36"/>
        <v>270.89999999999998</v>
      </c>
      <c r="BL111" s="807"/>
      <c r="BQ111" s="797"/>
      <c r="BR111" s="791"/>
      <c r="BS111" s="791"/>
      <c r="BT111" s="791"/>
      <c r="BU111" s="807"/>
      <c r="CA111" s="809"/>
      <c r="CB111" s="803"/>
      <c r="CC111" s="804"/>
      <c r="CD111" s="791"/>
      <c r="CE111" s="791"/>
    </row>
    <row r="112" spans="2:83" x14ac:dyDescent="0.25">
      <c r="B112" s="307">
        <v>44963.509976851848</v>
      </c>
      <c r="C112" s="794">
        <v>852.03</v>
      </c>
      <c r="D112" s="492"/>
      <c r="E112" s="492"/>
      <c r="F112" s="169"/>
      <c r="N112" s="517"/>
      <c r="O112" s="796">
        <v>44963</v>
      </c>
      <c r="P112" s="308">
        <v>0.50335648148148149</v>
      </c>
      <c r="Q112" s="794">
        <v>34.299999999999997</v>
      </c>
      <c r="R112" s="165" t="s">
        <v>21</v>
      </c>
      <c r="S112" s="794">
        <v>21.4</v>
      </c>
      <c r="T112" s="165" t="s">
        <v>56</v>
      </c>
      <c r="U112" s="196">
        <f t="shared" si="49"/>
        <v>12</v>
      </c>
      <c r="V112" s="168" t="str">
        <f t="shared" si="45"/>
        <v>-</v>
      </c>
      <c r="W112" s="168" t="str">
        <f t="shared" si="46"/>
        <v>-</v>
      </c>
      <c r="X112" s="168">
        <f t="shared" si="47"/>
        <v>21.4</v>
      </c>
      <c r="Y112" s="168" t="str">
        <f t="shared" si="48"/>
        <v>-</v>
      </c>
      <c r="AD112" s="608">
        <f t="shared" si="42"/>
        <v>44963.488888888889</v>
      </c>
      <c r="AE112" s="607">
        <f t="shared" si="43"/>
        <v>22.936</v>
      </c>
      <c r="AF112" s="196">
        <f t="shared" si="44"/>
        <v>11</v>
      </c>
      <c r="AG112" s="168" t="str">
        <f t="shared" si="38"/>
        <v>-</v>
      </c>
      <c r="AH112" s="168">
        <f t="shared" si="39"/>
        <v>22.936</v>
      </c>
      <c r="AI112" s="168" t="str">
        <f t="shared" si="40"/>
        <v>-</v>
      </c>
      <c r="AJ112" s="168" t="str">
        <f t="shared" si="41"/>
        <v>-</v>
      </c>
      <c r="AK112" s="198"/>
      <c r="AL112" s="837"/>
      <c r="AM112" s="790">
        <v>44963.489583333336</v>
      </c>
      <c r="AN112" s="789">
        <v>1</v>
      </c>
      <c r="AO112" s="789">
        <v>6</v>
      </c>
      <c r="AP112" s="789" t="s">
        <v>469</v>
      </c>
      <c r="AQ112" s="789">
        <v>271.13833599999998</v>
      </c>
      <c r="AR112" s="789">
        <v>179708</v>
      </c>
      <c r="AS112" s="789">
        <v>138779</v>
      </c>
      <c r="AT112" s="789">
        <v>22.94</v>
      </c>
      <c r="AV112" s="788">
        <v>44963.489583333336</v>
      </c>
      <c r="AW112" s="787">
        <v>1</v>
      </c>
      <c r="AX112" s="786">
        <v>6</v>
      </c>
      <c r="AY112" s="786" t="s">
        <v>469</v>
      </c>
      <c r="AZ112" s="863">
        <v>270.89999999999998</v>
      </c>
      <c r="BB112" s="793" t="str">
        <f t="shared" si="32"/>
        <v>--</v>
      </c>
      <c r="BC112" s="791">
        <f t="shared" si="33"/>
        <v>271.13833599999998</v>
      </c>
      <c r="BF112" s="819"/>
      <c r="BH112" s="793" t="str">
        <f t="shared" si="35"/>
        <v>--</v>
      </c>
      <c r="BI112" s="807">
        <f t="shared" si="36"/>
        <v>270.89999999999998</v>
      </c>
      <c r="BL112" s="807"/>
      <c r="BQ112" s="797"/>
      <c r="BR112" s="791"/>
      <c r="BS112" s="791"/>
      <c r="BT112" s="791"/>
      <c r="BU112" s="807"/>
      <c r="CA112" s="809"/>
      <c r="CB112" s="803"/>
      <c r="CC112" s="804"/>
      <c r="CD112" s="791"/>
      <c r="CE112" s="791"/>
    </row>
    <row r="113" spans="2:83" x14ac:dyDescent="0.25">
      <c r="B113" s="307">
        <v>44963.511018518519</v>
      </c>
      <c r="C113" s="794">
        <v>852</v>
      </c>
      <c r="D113" s="492"/>
      <c r="E113" s="492"/>
      <c r="F113" s="169"/>
      <c r="N113" s="517"/>
      <c r="O113" s="796">
        <v>44963</v>
      </c>
      <c r="P113" s="308">
        <v>0.50405092592592593</v>
      </c>
      <c r="Q113" s="794">
        <v>34.4</v>
      </c>
      <c r="R113" s="165" t="s">
        <v>21</v>
      </c>
      <c r="S113" s="794">
        <v>21.35</v>
      </c>
      <c r="T113" s="165" t="s">
        <v>56</v>
      </c>
      <c r="U113" s="196">
        <f t="shared" si="49"/>
        <v>12</v>
      </c>
      <c r="V113" s="168" t="str">
        <f t="shared" si="45"/>
        <v>-</v>
      </c>
      <c r="W113" s="168" t="str">
        <f t="shared" si="46"/>
        <v>-</v>
      </c>
      <c r="X113" s="168">
        <f t="shared" si="47"/>
        <v>21.35</v>
      </c>
      <c r="Y113" s="168" t="str">
        <f t="shared" si="48"/>
        <v>-</v>
      </c>
      <c r="AD113" s="608">
        <f t="shared" si="42"/>
        <v>44963.488888888889</v>
      </c>
      <c r="AE113" s="607">
        <f t="shared" si="43"/>
        <v>22.937000000000001</v>
      </c>
      <c r="AF113" s="196">
        <f t="shared" si="44"/>
        <v>11</v>
      </c>
      <c r="AG113" s="168" t="str">
        <f t="shared" si="38"/>
        <v>-</v>
      </c>
      <c r="AH113" s="168">
        <f t="shared" si="39"/>
        <v>22.937000000000001</v>
      </c>
      <c r="AI113" s="168" t="str">
        <f t="shared" si="40"/>
        <v>-</v>
      </c>
      <c r="AJ113" s="168" t="str">
        <f t="shared" si="41"/>
        <v>-</v>
      </c>
      <c r="AK113" s="198"/>
      <c r="AL113" s="837"/>
      <c r="AM113" s="790">
        <v>44963.490277777775</v>
      </c>
      <c r="AN113" s="789">
        <v>1</v>
      </c>
      <c r="AO113" s="789">
        <v>6</v>
      </c>
      <c r="AP113" s="789" t="s">
        <v>469</v>
      </c>
      <c r="AQ113" s="789">
        <v>270.80738500000001</v>
      </c>
      <c r="AR113" s="789">
        <v>180755</v>
      </c>
      <c r="AS113" s="789">
        <v>137978</v>
      </c>
      <c r="AT113" s="789">
        <v>22.943000000000001</v>
      </c>
      <c r="AV113" s="788">
        <v>44963.490277777775</v>
      </c>
      <c r="AW113" s="787">
        <v>1</v>
      </c>
      <c r="AX113" s="786">
        <v>6</v>
      </c>
      <c r="AY113" s="786" t="s">
        <v>469</v>
      </c>
      <c r="AZ113" s="863">
        <v>270.89999999999998</v>
      </c>
      <c r="BB113" s="793" t="str">
        <f t="shared" si="32"/>
        <v>--</v>
      </c>
      <c r="BC113" s="791">
        <f t="shared" si="33"/>
        <v>270.80738500000001</v>
      </c>
      <c r="BF113" s="819"/>
      <c r="BH113" s="793" t="str">
        <f t="shared" si="35"/>
        <v>--</v>
      </c>
      <c r="BI113" s="807">
        <f t="shared" si="36"/>
        <v>270.89999999999998</v>
      </c>
      <c r="BL113" s="807"/>
      <c r="BQ113" s="797"/>
      <c r="BR113" s="791"/>
      <c r="BS113" s="791"/>
      <c r="BT113" s="791"/>
      <c r="BU113" s="807"/>
      <c r="CA113" s="809"/>
      <c r="CB113" s="803"/>
      <c r="CC113" s="804"/>
      <c r="CD113" s="791"/>
      <c r="CE113" s="791"/>
    </row>
    <row r="114" spans="2:83" x14ac:dyDescent="0.25">
      <c r="B114" s="307">
        <v>44963.512060185189</v>
      </c>
      <c r="C114" s="794">
        <v>851.97</v>
      </c>
      <c r="D114" s="492"/>
      <c r="E114" s="492"/>
      <c r="F114" s="169"/>
      <c r="N114" s="517"/>
      <c r="O114" s="796">
        <v>44963</v>
      </c>
      <c r="P114" s="308">
        <v>0.50474537037037037</v>
      </c>
      <c r="Q114" s="794">
        <v>34.700000000000003</v>
      </c>
      <c r="R114" s="165" t="s">
        <v>21</v>
      </c>
      <c r="S114" s="794">
        <v>21.35</v>
      </c>
      <c r="T114" s="165" t="s">
        <v>56</v>
      </c>
      <c r="U114" s="196">
        <f t="shared" si="49"/>
        <v>12</v>
      </c>
      <c r="V114" s="168" t="str">
        <f t="shared" si="45"/>
        <v>-</v>
      </c>
      <c r="W114" s="168" t="str">
        <f t="shared" si="46"/>
        <v>-</v>
      </c>
      <c r="X114" s="168">
        <f t="shared" si="47"/>
        <v>21.35</v>
      </c>
      <c r="Y114" s="168" t="str">
        <f t="shared" si="48"/>
        <v>-</v>
      </c>
      <c r="AD114" s="608">
        <f t="shared" si="42"/>
        <v>44963.489583333336</v>
      </c>
      <c r="AE114" s="607">
        <f t="shared" si="43"/>
        <v>22.937000000000001</v>
      </c>
      <c r="AF114" s="196">
        <f t="shared" si="44"/>
        <v>11</v>
      </c>
      <c r="AG114" s="168" t="str">
        <f t="shared" si="38"/>
        <v>-</v>
      </c>
      <c r="AH114" s="168">
        <f t="shared" si="39"/>
        <v>22.937000000000001</v>
      </c>
      <c r="AI114" s="168" t="str">
        <f t="shared" si="40"/>
        <v>-</v>
      </c>
      <c r="AJ114" s="168" t="str">
        <f t="shared" si="41"/>
        <v>-</v>
      </c>
      <c r="AK114" s="198"/>
      <c r="AL114" s="837"/>
      <c r="AM114" s="790">
        <v>44963.490277777775</v>
      </c>
      <c r="AN114" s="789">
        <v>1</v>
      </c>
      <c r="AO114" s="789">
        <v>6</v>
      </c>
      <c r="AP114" s="789" t="s">
        <v>469</v>
      </c>
      <c r="AQ114" s="789">
        <v>270.74336299999999</v>
      </c>
      <c r="AR114" s="789">
        <v>179699</v>
      </c>
      <c r="AS114" s="789">
        <v>138772</v>
      </c>
      <c r="AT114" s="789">
        <v>22.945</v>
      </c>
      <c r="AV114" s="788">
        <v>44963.490277777775</v>
      </c>
      <c r="AW114" s="787">
        <v>1</v>
      </c>
      <c r="AX114" s="786">
        <v>6</v>
      </c>
      <c r="AY114" s="786" t="s">
        <v>469</v>
      </c>
      <c r="AZ114" s="863">
        <v>270.60000000000002</v>
      </c>
      <c r="BB114" s="793" t="str">
        <f t="shared" si="32"/>
        <v>--</v>
      </c>
      <c r="BC114" s="791">
        <f t="shared" si="33"/>
        <v>270.74336299999999</v>
      </c>
      <c r="BF114" s="819"/>
      <c r="BH114" s="793" t="str">
        <f t="shared" si="35"/>
        <v>--</v>
      </c>
      <c r="BI114" s="807">
        <f t="shared" si="36"/>
        <v>270.60000000000002</v>
      </c>
      <c r="BL114" s="807"/>
      <c r="BQ114" s="797"/>
      <c r="BR114" s="791"/>
      <c r="BS114" s="791"/>
      <c r="BT114" s="791"/>
      <c r="BU114" s="807"/>
      <c r="CA114" s="809"/>
      <c r="CB114" s="803"/>
      <c r="CC114" s="804"/>
      <c r="CD114" s="791"/>
      <c r="CE114" s="791"/>
    </row>
    <row r="115" spans="2:83" x14ac:dyDescent="0.25">
      <c r="B115" s="307">
        <v>44963.513101851851</v>
      </c>
      <c r="C115" s="794">
        <v>851.94</v>
      </c>
      <c r="D115" s="492"/>
      <c r="E115" s="492"/>
      <c r="F115" s="169"/>
      <c r="N115" s="517"/>
      <c r="O115" s="796">
        <v>44963</v>
      </c>
      <c r="P115" s="308">
        <v>0.50543981481481481</v>
      </c>
      <c r="Q115" s="794">
        <v>34.9</v>
      </c>
      <c r="R115" s="165" t="s">
        <v>21</v>
      </c>
      <c r="S115" s="794">
        <v>21.35</v>
      </c>
      <c r="T115" s="165" t="s">
        <v>56</v>
      </c>
      <c r="U115" s="196">
        <f t="shared" si="49"/>
        <v>12</v>
      </c>
      <c r="V115" s="168" t="str">
        <f t="shared" si="45"/>
        <v>-</v>
      </c>
      <c r="W115" s="168" t="str">
        <f t="shared" si="46"/>
        <v>-</v>
      </c>
      <c r="X115" s="168">
        <f t="shared" si="47"/>
        <v>21.35</v>
      </c>
      <c r="Y115" s="168" t="str">
        <f t="shared" si="48"/>
        <v>-</v>
      </c>
      <c r="AD115" s="608">
        <f t="shared" si="42"/>
        <v>44963.489583333336</v>
      </c>
      <c r="AE115" s="607">
        <f t="shared" si="43"/>
        <v>22.94</v>
      </c>
      <c r="AF115" s="196">
        <f t="shared" si="44"/>
        <v>11</v>
      </c>
      <c r="AG115" s="168" t="str">
        <f t="shared" si="38"/>
        <v>-</v>
      </c>
      <c r="AH115" s="168">
        <f t="shared" si="39"/>
        <v>22.94</v>
      </c>
      <c r="AI115" s="168" t="str">
        <f t="shared" si="40"/>
        <v>-</v>
      </c>
      <c r="AJ115" s="168" t="str">
        <f t="shared" si="41"/>
        <v>-</v>
      </c>
      <c r="AK115" s="198"/>
      <c r="AL115" s="837"/>
      <c r="AM115" s="790">
        <v>44963.490972222222</v>
      </c>
      <c r="AN115" s="789">
        <v>1</v>
      </c>
      <c r="AO115" s="789">
        <v>6</v>
      </c>
      <c r="AP115" s="789">
        <v>0</v>
      </c>
      <c r="AQ115" s="789">
        <v>270.735142</v>
      </c>
      <c r="AR115" s="789">
        <v>180757</v>
      </c>
      <c r="AS115" s="789">
        <v>137980</v>
      </c>
      <c r="AT115" s="789">
        <v>22.946999999999999</v>
      </c>
      <c r="AV115" s="788">
        <v>44963.490972222222</v>
      </c>
      <c r="AW115" s="787">
        <v>1</v>
      </c>
      <c r="AX115" s="786">
        <v>6</v>
      </c>
      <c r="AY115" s="786">
        <v>0</v>
      </c>
      <c r="AZ115" s="863">
        <v>270.60000000000002</v>
      </c>
      <c r="BB115" s="793">
        <f t="shared" si="32"/>
        <v>60</v>
      </c>
      <c r="BC115" s="791">
        <f t="shared" si="33"/>
        <v>270.735142</v>
      </c>
      <c r="BF115" s="819"/>
      <c r="BH115" s="793">
        <f t="shared" si="35"/>
        <v>60</v>
      </c>
      <c r="BI115" s="807">
        <f t="shared" si="36"/>
        <v>270.60000000000002</v>
      </c>
      <c r="BL115" s="807"/>
      <c r="BQ115" s="797"/>
      <c r="BR115" s="791"/>
      <c r="BS115" s="791"/>
      <c r="BT115" s="791"/>
      <c r="BU115" s="807"/>
      <c r="CA115" s="809"/>
      <c r="CB115" s="803"/>
      <c r="CC115" s="804"/>
      <c r="CD115" s="791"/>
      <c r="CE115" s="791"/>
    </row>
    <row r="116" spans="2:83" x14ac:dyDescent="0.25">
      <c r="B116" s="307">
        <v>44963.514143518521</v>
      </c>
      <c r="C116" s="794">
        <v>851.91</v>
      </c>
      <c r="D116" s="492"/>
      <c r="E116" s="492"/>
      <c r="F116" s="169"/>
      <c r="N116" s="517"/>
      <c r="O116" s="796">
        <v>44963</v>
      </c>
      <c r="P116" s="308">
        <v>0.50613425925925926</v>
      </c>
      <c r="Q116" s="794">
        <v>35.1</v>
      </c>
      <c r="R116" s="165" t="s">
        <v>21</v>
      </c>
      <c r="S116" s="794">
        <v>21.3</v>
      </c>
      <c r="T116" s="165" t="s">
        <v>56</v>
      </c>
      <c r="U116" s="196">
        <f t="shared" si="49"/>
        <v>12</v>
      </c>
      <c r="V116" s="168" t="str">
        <f t="shared" si="45"/>
        <v>-</v>
      </c>
      <c r="W116" s="168" t="str">
        <f t="shared" si="46"/>
        <v>-</v>
      </c>
      <c r="X116" s="168">
        <f t="shared" si="47"/>
        <v>21.3</v>
      </c>
      <c r="Y116" s="168" t="str">
        <f t="shared" si="48"/>
        <v>-</v>
      </c>
      <c r="AD116" s="608">
        <f t="shared" si="42"/>
        <v>44963.490277777775</v>
      </c>
      <c r="AE116" s="607">
        <f t="shared" si="43"/>
        <v>22.943000000000001</v>
      </c>
      <c r="AF116" s="196">
        <f t="shared" si="44"/>
        <v>11</v>
      </c>
      <c r="AG116" s="168" t="str">
        <f t="shared" si="38"/>
        <v>-</v>
      </c>
      <c r="AH116" s="168">
        <f t="shared" si="39"/>
        <v>22.943000000000001</v>
      </c>
      <c r="AI116" s="168" t="str">
        <f t="shared" si="40"/>
        <v>-</v>
      </c>
      <c r="AJ116" s="168" t="str">
        <f t="shared" si="41"/>
        <v>-</v>
      </c>
      <c r="AK116" s="198"/>
      <c r="AL116" s="837"/>
      <c r="AM116" s="790">
        <v>44963.491666666669</v>
      </c>
      <c r="AN116" s="789">
        <v>1</v>
      </c>
      <c r="AO116" s="789">
        <v>6</v>
      </c>
      <c r="AP116" s="789">
        <v>1</v>
      </c>
      <c r="AQ116" s="789">
        <v>270.69072899999998</v>
      </c>
      <c r="AR116" s="789">
        <v>179717</v>
      </c>
      <c r="AS116" s="789">
        <v>138786</v>
      </c>
      <c r="AT116" s="789">
        <v>22.946000000000002</v>
      </c>
      <c r="AV116" s="788">
        <v>44963.491666666669</v>
      </c>
      <c r="AW116" s="787">
        <v>1</v>
      </c>
      <c r="AX116" s="786">
        <v>6</v>
      </c>
      <c r="AY116" s="786">
        <v>1</v>
      </c>
      <c r="AZ116" s="863">
        <v>270.7</v>
      </c>
      <c r="BB116" s="793">
        <f t="shared" si="32"/>
        <v>61</v>
      </c>
      <c r="BC116" s="791">
        <f t="shared" si="33"/>
        <v>270.69072899999998</v>
      </c>
      <c r="BF116" s="819"/>
      <c r="BH116" s="793">
        <f t="shared" si="35"/>
        <v>61</v>
      </c>
      <c r="BI116" s="807">
        <f t="shared" si="36"/>
        <v>270.7</v>
      </c>
      <c r="BL116" s="807"/>
      <c r="BQ116" s="797"/>
      <c r="BR116" s="791"/>
      <c r="BS116" s="791"/>
      <c r="BT116" s="791"/>
      <c r="BU116" s="807"/>
      <c r="CA116" s="809"/>
      <c r="CB116" s="803"/>
      <c r="CC116" s="804"/>
      <c r="CD116" s="791"/>
      <c r="CE116" s="791"/>
    </row>
    <row r="117" spans="2:83" x14ac:dyDescent="0.25">
      <c r="B117" s="307">
        <v>44963.515185185184</v>
      </c>
      <c r="C117" s="794">
        <v>851.91</v>
      </c>
      <c r="D117" s="492"/>
      <c r="E117" s="492"/>
      <c r="F117" s="169"/>
      <c r="N117" s="517"/>
      <c r="O117" s="796">
        <v>44963</v>
      </c>
      <c r="P117" s="308">
        <v>0.5068287037037037</v>
      </c>
      <c r="Q117" s="794">
        <v>35.200000000000003</v>
      </c>
      <c r="R117" s="165" t="s">
        <v>21</v>
      </c>
      <c r="S117" s="794">
        <v>21.35</v>
      </c>
      <c r="T117" s="165" t="s">
        <v>56</v>
      </c>
      <c r="U117" s="196">
        <f t="shared" si="49"/>
        <v>12</v>
      </c>
      <c r="V117" s="168" t="str">
        <f t="shared" si="45"/>
        <v>-</v>
      </c>
      <c r="W117" s="168" t="str">
        <f t="shared" si="46"/>
        <v>-</v>
      </c>
      <c r="X117" s="168">
        <f t="shared" si="47"/>
        <v>21.35</v>
      </c>
      <c r="Y117" s="168" t="str">
        <f t="shared" si="48"/>
        <v>-</v>
      </c>
      <c r="AD117" s="608">
        <f t="shared" si="42"/>
        <v>44963.490277777775</v>
      </c>
      <c r="AE117" s="607">
        <f t="shared" si="43"/>
        <v>22.945</v>
      </c>
      <c r="AF117" s="196">
        <f t="shared" si="44"/>
        <v>11</v>
      </c>
      <c r="AG117" s="168" t="str">
        <f t="shared" si="38"/>
        <v>-</v>
      </c>
      <c r="AH117" s="168">
        <f t="shared" si="39"/>
        <v>22.945</v>
      </c>
      <c r="AI117" s="168" t="str">
        <f t="shared" si="40"/>
        <v>-</v>
      </c>
      <c r="AJ117" s="168" t="str">
        <f t="shared" si="41"/>
        <v>-</v>
      </c>
      <c r="AK117" s="198"/>
      <c r="AL117" s="837"/>
      <c r="AM117" s="790">
        <v>44963.492361111108</v>
      </c>
      <c r="AN117" s="789">
        <v>1</v>
      </c>
      <c r="AO117" s="789">
        <v>6</v>
      </c>
      <c r="AP117" s="789">
        <v>2</v>
      </c>
      <c r="AQ117" s="789">
        <v>270.75487600000002</v>
      </c>
      <c r="AR117" s="789">
        <v>180757</v>
      </c>
      <c r="AS117" s="789">
        <v>137980</v>
      </c>
      <c r="AT117" s="789">
        <v>22.943000000000001</v>
      </c>
      <c r="AV117" s="788">
        <v>44963.492361111108</v>
      </c>
      <c r="AW117" s="787">
        <v>1</v>
      </c>
      <c r="AX117" s="786">
        <v>6</v>
      </c>
      <c r="AY117" s="786">
        <v>2</v>
      </c>
      <c r="AZ117" s="863">
        <v>269.89999999999998</v>
      </c>
      <c r="BB117" s="793">
        <f t="shared" si="32"/>
        <v>62</v>
      </c>
      <c r="BC117" s="791">
        <f t="shared" si="33"/>
        <v>270.75487600000002</v>
      </c>
      <c r="BF117" s="819"/>
      <c r="BH117" s="793">
        <f t="shared" si="35"/>
        <v>62</v>
      </c>
      <c r="BI117" s="807">
        <f t="shared" si="36"/>
        <v>269.89999999999998</v>
      </c>
      <c r="BL117" s="807"/>
      <c r="BQ117" s="797"/>
      <c r="BR117" s="791"/>
      <c r="BS117" s="791"/>
      <c r="BT117" s="791"/>
      <c r="BU117" s="807"/>
      <c r="CA117" s="809"/>
      <c r="CB117" s="803"/>
      <c r="CC117" s="804"/>
      <c r="CD117" s="791"/>
      <c r="CE117" s="791"/>
    </row>
    <row r="118" spans="2:83" x14ac:dyDescent="0.25">
      <c r="B118" s="307">
        <v>44963.516226851854</v>
      </c>
      <c r="C118" s="794">
        <v>851.88</v>
      </c>
      <c r="D118" s="492"/>
      <c r="E118" s="492"/>
      <c r="F118" s="169"/>
      <c r="N118" s="517"/>
      <c r="O118" s="796">
        <v>44963</v>
      </c>
      <c r="P118" s="308">
        <v>0.50752314814814814</v>
      </c>
      <c r="Q118" s="794">
        <v>35.200000000000003</v>
      </c>
      <c r="R118" s="165" t="s">
        <v>21</v>
      </c>
      <c r="S118" s="794">
        <v>21.35</v>
      </c>
      <c r="T118" s="165" t="s">
        <v>56</v>
      </c>
      <c r="U118" s="196">
        <f t="shared" si="49"/>
        <v>12</v>
      </c>
      <c r="V118" s="168" t="str">
        <f t="shared" si="45"/>
        <v>-</v>
      </c>
      <c r="W118" s="168" t="str">
        <f t="shared" si="46"/>
        <v>-</v>
      </c>
      <c r="X118" s="168">
        <f t="shared" si="47"/>
        <v>21.35</v>
      </c>
      <c r="Y118" s="168" t="str">
        <f t="shared" si="48"/>
        <v>-</v>
      </c>
      <c r="AD118" s="608">
        <f t="shared" si="42"/>
        <v>44963.490972222222</v>
      </c>
      <c r="AE118" s="607">
        <f t="shared" si="43"/>
        <v>22.946999999999999</v>
      </c>
      <c r="AF118" s="196">
        <f t="shared" si="44"/>
        <v>11</v>
      </c>
      <c r="AG118" s="168" t="str">
        <f t="shared" si="38"/>
        <v>-</v>
      </c>
      <c r="AH118" s="168">
        <f t="shared" si="39"/>
        <v>22.946999999999999</v>
      </c>
      <c r="AI118" s="168" t="str">
        <f t="shared" si="40"/>
        <v>-</v>
      </c>
      <c r="AJ118" s="168" t="str">
        <f t="shared" si="41"/>
        <v>-</v>
      </c>
      <c r="AK118" s="198"/>
      <c r="AL118" s="837"/>
      <c r="AM118" s="790">
        <v>44963.492361111108</v>
      </c>
      <c r="AN118" s="789">
        <v>1</v>
      </c>
      <c r="AO118" s="789">
        <v>6</v>
      </c>
      <c r="AP118" s="789">
        <v>3</v>
      </c>
      <c r="AQ118" s="789">
        <v>270.58532000000002</v>
      </c>
      <c r="AR118" s="789">
        <v>179701</v>
      </c>
      <c r="AS118" s="789">
        <v>138773</v>
      </c>
      <c r="AT118" s="789">
        <v>22.946000000000002</v>
      </c>
      <c r="AV118" s="788">
        <v>44963.492361111108</v>
      </c>
      <c r="AW118" s="787">
        <v>1</v>
      </c>
      <c r="AX118" s="786">
        <v>6</v>
      </c>
      <c r="AY118" s="786">
        <v>3</v>
      </c>
      <c r="AZ118" s="863">
        <v>270.3</v>
      </c>
      <c r="BB118" s="793">
        <f t="shared" si="32"/>
        <v>63</v>
      </c>
      <c r="BC118" s="791">
        <f t="shared" si="33"/>
        <v>270.58532000000002</v>
      </c>
      <c r="BF118" s="819"/>
      <c r="BH118" s="793">
        <f t="shared" si="35"/>
        <v>63</v>
      </c>
      <c r="BI118" s="807">
        <f t="shared" si="36"/>
        <v>270.3</v>
      </c>
      <c r="BL118" s="807"/>
      <c r="BQ118" s="797"/>
      <c r="BR118" s="791"/>
      <c r="BS118" s="791"/>
      <c r="BT118" s="791"/>
      <c r="BU118" s="807"/>
      <c r="CA118" s="809"/>
      <c r="CB118" s="803"/>
      <c r="CC118" s="804"/>
      <c r="CD118" s="791"/>
      <c r="CE118" s="791"/>
    </row>
    <row r="119" spans="2:83" x14ac:dyDescent="0.25">
      <c r="B119" s="307">
        <v>44963.517268518517</v>
      </c>
      <c r="C119" s="794">
        <v>851.86</v>
      </c>
      <c r="D119" s="492"/>
      <c r="E119" s="492"/>
      <c r="F119" s="169"/>
      <c r="N119" s="517"/>
      <c r="O119" s="796">
        <v>44963</v>
      </c>
      <c r="P119" s="308">
        <v>0.50821759259259258</v>
      </c>
      <c r="Q119" s="794">
        <v>35.200000000000003</v>
      </c>
      <c r="R119" s="165" t="s">
        <v>21</v>
      </c>
      <c r="S119" s="794">
        <v>21.3</v>
      </c>
      <c r="T119" s="165" t="s">
        <v>56</v>
      </c>
      <c r="U119" s="196">
        <f t="shared" si="49"/>
        <v>12</v>
      </c>
      <c r="V119" s="168" t="str">
        <f t="shared" si="45"/>
        <v>-</v>
      </c>
      <c r="W119" s="168" t="str">
        <f t="shared" si="46"/>
        <v>-</v>
      </c>
      <c r="X119" s="168">
        <f t="shared" si="47"/>
        <v>21.3</v>
      </c>
      <c r="Y119" s="168" t="str">
        <f t="shared" si="48"/>
        <v>-</v>
      </c>
      <c r="AD119" s="608">
        <f t="shared" si="42"/>
        <v>44963.491666666669</v>
      </c>
      <c r="AE119" s="607">
        <f t="shared" si="43"/>
        <v>22.946000000000002</v>
      </c>
      <c r="AF119" s="196">
        <f t="shared" si="44"/>
        <v>11</v>
      </c>
      <c r="AG119" s="168" t="str">
        <f t="shared" si="38"/>
        <v>-</v>
      </c>
      <c r="AH119" s="168">
        <f t="shared" si="39"/>
        <v>22.946000000000002</v>
      </c>
      <c r="AI119" s="168" t="str">
        <f t="shared" si="40"/>
        <v>-</v>
      </c>
      <c r="AJ119" s="168" t="str">
        <f t="shared" si="41"/>
        <v>-</v>
      </c>
      <c r="AK119" s="198"/>
      <c r="AL119" s="837"/>
      <c r="AM119" s="790">
        <v>44963.493055555555</v>
      </c>
      <c r="AN119" s="789">
        <v>1</v>
      </c>
      <c r="AO119" s="789">
        <v>6</v>
      </c>
      <c r="AP119" s="789">
        <v>4</v>
      </c>
      <c r="AQ119" s="789">
        <v>270.54615699999999</v>
      </c>
      <c r="AR119" s="789">
        <v>180743</v>
      </c>
      <c r="AS119" s="789">
        <v>137970</v>
      </c>
      <c r="AT119" s="789">
        <v>22.95</v>
      </c>
      <c r="AV119" s="788">
        <v>44963.493055555555</v>
      </c>
      <c r="AW119" s="787">
        <v>1</v>
      </c>
      <c r="AX119" s="786">
        <v>6</v>
      </c>
      <c r="AY119" s="786">
        <v>4</v>
      </c>
      <c r="AZ119" s="863">
        <v>270</v>
      </c>
      <c r="BB119" s="793">
        <f t="shared" si="32"/>
        <v>64</v>
      </c>
      <c r="BC119" s="791">
        <f t="shared" si="33"/>
        <v>270.54615699999999</v>
      </c>
      <c r="BF119" s="819"/>
      <c r="BH119" s="793">
        <f t="shared" si="35"/>
        <v>64</v>
      </c>
      <c r="BI119" s="807">
        <f t="shared" si="36"/>
        <v>270</v>
      </c>
      <c r="BL119" s="807"/>
      <c r="BQ119" s="797"/>
      <c r="BR119" s="791"/>
      <c r="BS119" s="791"/>
      <c r="BT119" s="791"/>
      <c r="BU119" s="807"/>
      <c r="CA119" s="809"/>
      <c r="CB119" s="803"/>
      <c r="CC119" s="804"/>
      <c r="CD119" s="791"/>
      <c r="CE119" s="791"/>
    </row>
    <row r="120" spans="2:83" x14ac:dyDescent="0.25">
      <c r="B120" s="307">
        <v>44963.518310185187</v>
      </c>
      <c r="C120" s="794">
        <v>851.81</v>
      </c>
      <c r="D120" s="492"/>
      <c r="E120" s="492"/>
      <c r="F120" s="169"/>
      <c r="N120" s="517"/>
      <c r="O120" s="796">
        <v>44963</v>
      </c>
      <c r="P120" s="308">
        <v>0.50891203703703702</v>
      </c>
      <c r="Q120" s="794">
        <v>35.200000000000003</v>
      </c>
      <c r="R120" s="165" t="s">
        <v>21</v>
      </c>
      <c r="S120" s="794">
        <v>21.35</v>
      </c>
      <c r="T120" s="165" t="s">
        <v>56</v>
      </c>
      <c r="U120" s="196">
        <f t="shared" si="49"/>
        <v>12</v>
      </c>
      <c r="V120" s="168" t="str">
        <f t="shared" si="45"/>
        <v>-</v>
      </c>
      <c r="W120" s="168" t="str">
        <f t="shared" si="46"/>
        <v>-</v>
      </c>
      <c r="X120" s="168">
        <f t="shared" si="47"/>
        <v>21.35</v>
      </c>
      <c r="Y120" s="168" t="str">
        <f t="shared" si="48"/>
        <v>-</v>
      </c>
      <c r="AD120" s="608">
        <f t="shared" si="42"/>
        <v>44963.492361111108</v>
      </c>
      <c r="AE120" s="607">
        <f t="shared" si="43"/>
        <v>22.943000000000001</v>
      </c>
      <c r="AF120" s="196">
        <f t="shared" si="44"/>
        <v>11</v>
      </c>
      <c r="AG120" s="168" t="str">
        <f t="shared" si="38"/>
        <v>-</v>
      </c>
      <c r="AH120" s="168">
        <f t="shared" si="39"/>
        <v>22.943000000000001</v>
      </c>
      <c r="AI120" s="168" t="str">
        <f t="shared" si="40"/>
        <v>-</v>
      </c>
      <c r="AJ120" s="168" t="str">
        <f t="shared" si="41"/>
        <v>-</v>
      </c>
      <c r="AK120" s="198"/>
      <c r="AL120" s="837"/>
      <c r="AM120" s="790">
        <v>44963.493055555555</v>
      </c>
      <c r="AN120" s="789">
        <v>1</v>
      </c>
      <c r="AO120" s="789">
        <v>6</v>
      </c>
      <c r="AP120" s="789">
        <v>5</v>
      </c>
      <c r="AQ120" s="789">
        <v>270.23528399999998</v>
      </c>
      <c r="AR120" s="789">
        <v>179712</v>
      </c>
      <c r="AS120" s="789">
        <v>138780</v>
      </c>
      <c r="AT120" s="789">
        <v>22.951000000000001</v>
      </c>
      <c r="AV120" s="788">
        <v>44963.493055555555</v>
      </c>
      <c r="AW120" s="787">
        <v>1</v>
      </c>
      <c r="AX120" s="786">
        <v>6</v>
      </c>
      <c r="AY120" s="786">
        <v>5</v>
      </c>
      <c r="AZ120" s="863">
        <v>269.89999999999998</v>
      </c>
      <c r="BB120" s="793">
        <f t="shared" si="32"/>
        <v>65</v>
      </c>
      <c r="BC120" s="791">
        <f t="shared" si="33"/>
        <v>270.23528399999998</v>
      </c>
      <c r="BF120" s="819"/>
      <c r="BH120" s="793">
        <f t="shared" si="35"/>
        <v>65</v>
      </c>
      <c r="BI120" s="807">
        <f t="shared" si="36"/>
        <v>269.89999999999998</v>
      </c>
      <c r="BL120" s="807"/>
      <c r="BQ120" s="797"/>
      <c r="BR120" s="791"/>
      <c r="BS120" s="791"/>
      <c r="BT120" s="791"/>
      <c r="BU120" s="807"/>
      <c r="CA120" s="809"/>
      <c r="CB120" s="803"/>
      <c r="CC120" s="804"/>
      <c r="CD120" s="791"/>
      <c r="CE120" s="791"/>
    </row>
    <row r="121" spans="2:83" x14ac:dyDescent="0.25">
      <c r="B121" s="307">
        <v>44963.51935185185</v>
      </c>
      <c r="C121" s="794">
        <v>851.76</v>
      </c>
      <c r="D121" s="492"/>
      <c r="E121" s="492"/>
      <c r="F121" s="169"/>
      <c r="N121" s="517"/>
      <c r="O121" s="796">
        <v>44963</v>
      </c>
      <c r="P121" s="308">
        <v>0.50960648148148147</v>
      </c>
      <c r="Q121" s="794">
        <v>35.200000000000003</v>
      </c>
      <c r="R121" s="165" t="s">
        <v>21</v>
      </c>
      <c r="S121" s="794">
        <v>21.3</v>
      </c>
      <c r="T121" s="165" t="s">
        <v>56</v>
      </c>
      <c r="U121" s="196">
        <f t="shared" si="49"/>
        <v>12</v>
      </c>
      <c r="V121" s="168" t="str">
        <f t="shared" si="45"/>
        <v>-</v>
      </c>
      <c r="W121" s="168" t="str">
        <f t="shared" si="46"/>
        <v>-</v>
      </c>
      <c r="X121" s="168">
        <f t="shared" si="47"/>
        <v>21.3</v>
      </c>
      <c r="Y121" s="168" t="str">
        <f t="shared" si="48"/>
        <v>-</v>
      </c>
      <c r="AD121" s="608">
        <f t="shared" si="42"/>
        <v>44963.492361111108</v>
      </c>
      <c r="AE121" s="607">
        <f t="shared" si="43"/>
        <v>22.946000000000002</v>
      </c>
      <c r="AF121" s="196">
        <f t="shared" si="44"/>
        <v>11</v>
      </c>
      <c r="AG121" s="168" t="str">
        <f t="shared" si="38"/>
        <v>-</v>
      </c>
      <c r="AH121" s="168">
        <f t="shared" si="39"/>
        <v>22.946000000000002</v>
      </c>
      <c r="AI121" s="168" t="str">
        <f t="shared" si="40"/>
        <v>-</v>
      </c>
      <c r="AJ121" s="168" t="str">
        <f t="shared" si="41"/>
        <v>-</v>
      </c>
      <c r="AK121" s="198"/>
      <c r="AL121" s="837"/>
      <c r="AM121" s="790">
        <v>44963.493750000001</v>
      </c>
      <c r="AN121" s="789">
        <v>1</v>
      </c>
      <c r="AO121" s="789">
        <v>6</v>
      </c>
      <c r="AP121" s="789">
        <v>6</v>
      </c>
      <c r="AQ121" s="789">
        <v>270.14221300000003</v>
      </c>
      <c r="AR121" s="789">
        <v>180747</v>
      </c>
      <c r="AS121" s="789">
        <v>137974</v>
      </c>
      <c r="AT121" s="789">
        <v>22.948</v>
      </c>
      <c r="AV121" s="788">
        <v>44963.493750000001</v>
      </c>
      <c r="AW121" s="787">
        <v>1</v>
      </c>
      <c r="AX121" s="786">
        <v>6</v>
      </c>
      <c r="AY121" s="786">
        <v>6</v>
      </c>
      <c r="AZ121" s="863">
        <v>269.7</v>
      </c>
      <c r="BB121" s="793">
        <f t="shared" si="32"/>
        <v>66</v>
      </c>
      <c r="BC121" s="791">
        <f t="shared" si="33"/>
        <v>270.14221300000003</v>
      </c>
      <c r="BF121" s="819"/>
      <c r="BH121" s="793">
        <f t="shared" si="35"/>
        <v>66</v>
      </c>
      <c r="BI121" s="807">
        <f t="shared" si="36"/>
        <v>269.7</v>
      </c>
      <c r="BL121" s="807"/>
      <c r="BQ121" s="797"/>
      <c r="BR121" s="791"/>
      <c r="BS121" s="791"/>
      <c r="BT121" s="791"/>
      <c r="BU121" s="807"/>
      <c r="CA121" s="809"/>
      <c r="CB121" s="803"/>
      <c r="CC121" s="804"/>
      <c r="CD121" s="791"/>
      <c r="CE121" s="791"/>
    </row>
    <row r="122" spans="2:83" x14ac:dyDescent="0.25">
      <c r="B122" s="307">
        <v>44963.52039351852</v>
      </c>
      <c r="C122" s="794">
        <v>851.71</v>
      </c>
      <c r="D122" s="492"/>
      <c r="E122" s="492"/>
      <c r="F122" s="169"/>
      <c r="N122" s="517"/>
      <c r="O122" s="796">
        <v>44963</v>
      </c>
      <c r="P122" s="308">
        <v>0.51030092592592591</v>
      </c>
      <c r="Q122" s="794">
        <v>35</v>
      </c>
      <c r="R122" s="165" t="s">
        <v>21</v>
      </c>
      <c r="S122" s="794">
        <v>21.35</v>
      </c>
      <c r="T122" s="165" t="s">
        <v>56</v>
      </c>
      <c r="U122" s="196">
        <f t="shared" si="49"/>
        <v>12</v>
      </c>
      <c r="V122" s="168" t="str">
        <f t="shared" si="45"/>
        <v>-</v>
      </c>
      <c r="W122" s="168" t="str">
        <f t="shared" si="46"/>
        <v>-</v>
      </c>
      <c r="X122" s="168">
        <f t="shared" si="47"/>
        <v>21.35</v>
      </c>
      <c r="Y122" s="168" t="str">
        <f t="shared" si="48"/>
        <v>-</v>
      </c>
      <c r="AD122" s="608">
        <f t="shared" si="42"/>
        <v>44963.493055555555</v>
      </c>
      <c r="AE122" s="607">
        <f t="shared" si="43"/>
        <v>22.95</v>
      </c>
      <c r="AF122" s="196">
        <f t="shared" si="44"/>
        <v>11</v>
      </c>
      <c r="AG122" s="168" t="str">
        <f t="shared" si="38"/>
        <v>-</v>
      </c>
      <c r="AH122" s="168">
        <f t="shared" si="39"/>
        <v>22.95</v>
      </c>
      <c r="AI122" s="168" t="str">
        <f t="shared" si="40"/>
        <v>-</v>
      </c>
      <c r="AJ122" s="168" t="str">
        <f t="shared" si="41"/>
        <v>-</v>
      </c>
      <c r="AK122" s="198"/>
      <c r="AL122" s="837"/>
      <c r="AM122" s="790">
        <v>44963.493750000001</v>
      </c>
      <c r="AN122" s="789">
        <v>1</v>
      </c>
      <c r="AO122" s="789">
        <v>6</v>
      </c>
      <c r="AP122" s="789">
        <v>7</v>
      </c>
      <c r="AQ122" s="789">
        <v>270.29798599999998</v>
      </c>
      <c r="AR122" s="789">
        <v>179700</v>
      </c>
      <c r="AS122" s="789">
        <v>138772</v>
      </c>
      <c r="AT122" s="789">
        <v>22.948</v>
      </c>
      <c r="AV122" s="788">
        <v>44963.493750000001</v>
      </c>
      <c r="AW122" s="787">
        <v>1</v>
      </c>
      <c r="AX122" s="786">
        <v>6</v>
      </c>
      <c r="AY122" s="786">
        <v>7</v>
      </c>
      <c r="AZ122" s="863">
        <v>270.3</v>
      </c>
      <c r="BB122" s="793">
        <f t="shared" si="32"/>
        <v>67</v>
      </c>
      <c r="BC122" s="791">
        <f t="shared" si="33"/>
        <v>270.29798599999998</v>
      </c>
      <c r="BF122" s="819"/>
      <c r="BH122" s="793">
        <f t="shared" si="35"/>
        <v>67</v>
      </c>
      <c r="BI122" s="807">
        <f t="shared" si="36"/>
        <v>270.3</v>
      </c>
      <c r="BL122" s="807"/>
      <c r="BQ122" s="797"/>
      <c r="BR122" s="791"/>
      <c r="BS122" s="791"/>
      <c r="BT122" s="791"/>
      <c r="BU122" s="807"/>
      <c r="CA122" s="809"/>
      <c r="CB122" s="803"/>
      <c r="CC122" s="804"/>
      <c r="CD122" s="791"/>
      <c r="CE122" s="791"/>
    </row>
    <row r="123" spans="2:83" x14ac:dyDescent="0.25">
      <c r="B123" s="307">
        <v>44963.521435185183</v>
      </c>
      <c r="C123" s="794">
        <v>851.67</v>
      </c>
      <c r="D123" s="492"/>
      <c r="E123" s="492"/>
      <c r="F123" s="169"/>
      <c r="N123" s="517"/>
      <c r="O123" s="796">
        <v>44963</v>
      </c>
      <c r="P123" s="308">
        <v>0.51099537037037035</v>
      </c>
      <c r="Q123" s="794">
        <v>35</v>
      </c>
      <c r="R123" s="165" t="s">
        <v>21</v>
      </c>
      <c r="S123" s="794">
        <v>21.4</v>
      </c>
      <c r="T123" s="165" t="s">
        <v>56</v>
      </c>
      <c r="U123" s="196">
        <f t="shared" si="49"/>
        <v>12</v>
      </c>
      <c r="V123" s="168" t="str">
        <f t="shared" si="45"/>
        <v>-</v>
      </c>
      <c r="W123" s="168" t="str">
        <f t="shared" si="46"/>
        <v>-</v>
      </c>
      <c r="X123" s="168">
        <f t="shared" si="47"/>
        <v>21.4</v>
      </c>
      <c r="Y123" s="168" t="str">
        <f t="shared" si="48"/>
        <v>-</v>
      </c>
      <c r="AD123" s="608">
        <f t="shared" si="42"/>
        <v>44963.493055555555</v>
      </c>
      <c r="AE123" s="607">
        <f t="shared" si="43"/>
        <v>22.951000000000001</v>
      </c>
      <c r="AF123" s="196">
        <f t="shared" si="44"/>
        <v>11</v>
      </c>
      <c r="AG123" s="168" t="str">
        <f t="shared" si="38"/>
        <v>-</v>
      </c>
      <c r="AH123" s="168">
        <f t="shared" si="39"/>
        <v>22.951000000000001</v>
      </c>
      <c r="AI123" s="168" t="str">
        <f t="shared" si="40"/>
        <v>-</v>
      </c>
      <c r="AJ123" s="168" t="str">
        <f t="shared" si="41"/>
        <v>-</v>
      </c>
      <c r="AK123" s="198"/>
      <c r="AL123" s="837"/>
      <c r="AM123" s="790">
        <v>44963.494444444441</v>
      </c>
      <c r="AN123" s="789">
        <v>1</v>
      </c>
      <c r="AO123" s="789">
        <v>6</v>
      </c>
      <c r="AP123" s="789">
        <v>8</v>
      </c>
      <c r="AQ123" s="789">
        <v>270.26360299999999</v>
      </c>
      <c r="AR123" s="789">
        <v>180737</v>
      </c>
      <c r="AS123" s="789">
        <v>137967</v>
      </c>
      <c r="AT123" s="789">
        <v>22.951000000000001</v>
      </c>
      <c r="AV123" s="788">
        <v>44963.494444444441</v>
      </c>
      <c r="AW123" s="787">
        <v>1</v>
      </c>
      <c r="AX123" s="786">
        <v>6</v>
      </c>
      <c r="AY123" s="786">
        <v>8</v>
      </c>
      <c r="AZ123" s="863">
        <v>269.3</v>
      </c>
      <c r="BB123" s="793">
        <f t="shared" si="32"/>
        <v>68</v>
      </c>
      <c r="BC123" s="791">
        <f t="shared" si="33"/>
        <v>270.26360299999999</v>
      </c>
      <c r="BF123" s="819"/>
      <c r="BH123" s="793">
        <f t="shared" si="35"/>
        <v>68</v>
      </c>
      <c r="BI123" s="807">
        <f t="shared" si="36"/>
        <v>269.3</v>
      </c>
      <c r="BL123" s="807"/>
      <c r="BQ123" s="797"/>
      <c r="BR123" s="791"/>
      <c r="BS123" s="791"/>
      <c r="BT123" s="791"/>
      <c r="BU123" s="807"/>
      <c r="CA123" s="809"/>
      <c r="CB123" s="803"/>
      <c r="CC123" s="804"/>
      <c r="CD123" s="791"/>
      <c r="CE123" s="791"/>
    </row>
    <row r="124" spans="2:83" x14ac:dyDescent="0.25">
      <c r="B124" s="307">
        <v>44963.522476851853</v>
      </c>
      <c r="C124" s="794">
        <v>851.62</v>
      </c>
      <c r="D124" s="492"/>
      <c r="E124" s="492"/>
      <c r="F124" s="169"/>
      <c r="N124" s="517"/>
      <c r="O124" s="796">
        <v>44963</v>
      </c>
      <c r="P124" s="308">
        <v>0.51168981481481479</v>
      </c>
      <c r="Q124" s="794">
        <v>35.200000000000003</v>
      </c>
      <c r="R124" s="165" t="s">
        <v>21</v>
      </c>
      <c r="S124" s="794">
        <v>21.35</v>
      </c>
      <c r="T124" s="165" t="s">
        <v>56</v>
      </c>
      <c r="U124" s="196">
        <f t="shared" si="49"/>
        <v>12</v>
      </c>
      <c r="V124" s="168" t="str">
        <f t="shared" si="45"/>
        <v>-</v>
      </c>
      <c r="W124" s="168" t="str">
        <f t="shared" si="46"/>
        <v>-</v>
      </c>
      <c r="X124" s="168">
        <f t="shared" si="47"/>
        <v>21.35</v>
      </c>
      <c r="Y124" s="168" t="str">
        <f t="shared" si="48"/>
        <v>-</v>
      </c>
      <c r="AD124" s="608">
        <f t="shared" si="42"/>
        <v>44963.493750000001</v>
      </c>
      <c r="AE124" s="607">
        <f t="shared" si="43"/>
        <v>22.948</v>
      </c>
      <c r="AF124" s="196">
        <f t="shared" si="44"/>
        <v>11</v>
      </c>
      <c r="AG124" s="168" t="str">
        <f t="shared" si="38"/>
        <v>-</v>
      </c>
      <c r="AH124" s="168">
        <f t="shared" si="39"/>
        <v>22.948</v>
      </c>
      <c r="AI124" s="168" t="str">
        <f t="shared" si="40"/>
        <v>-</v>
      </c>
      <c r="AJ124" s="168" t="str">
        <f t="shared" si="41"/>
        <v>-</v>
      </c>
      <c r="AK124" s="198"/>
      <c r="AL124" s="837"/>
      <c r="AM124" s="790">
        <v>44963.495138888888</v>
      </c>
      <c r="AN124" s="789">
        <v>1</v>
      </c>
      <c r="AO124" s="789">
        <v>7</v>
      </c>
      <c r="AP124" s="789" t="s">
        <v>469</v>
      </c>
      <c r="AQ124" s="789">
        <v>312.649518</v>
      </c>
      <c r="AR124" s="789">
        <v>179423</v>
      </c>
      <c r="AS124" s="789">
        <v>138774</v>
      </c>
      <c r="AT124" s="789">
        <v>22.954000000000001</v>
      </c>
      <c r="AV124" s="788">
        <v>44963.495138888888</v>
      </c>
      <c r="AW124" s="787">
        <v>1</v>
      </c>
      <c r="AX124" s="786">
        <v>7</v>
      </c>
      <c r="AY124" s="786" t="s">
        <v>469</v>
      </c>
      <c r="AZ124" s="863">
        <v>329</v>
      </c>
      <c r="BB124" s="793" t="str">
        <f t="shared" si="32"/>
        <v>--</v>
      </c>
      <c r="BC124" s="791">
        <f t="shared" si="33"/>
        <v>312.649518</v>
      </c>
      <c r="BF124" s="819"/>
      <c r="BH124" s="793" t="str">
        <f t="shared" si="35"/>
        <v>--</v>
      </c>
      <c r="BI124" s="807">
        <f t="shared" si="36"/>
        <v>329</v>
      </c>
      <c r="BL124" s="807"/>
      <c r="BQ124" s="797"/>
      <c r="BR124" s="791"/>
      <c r="BS124" s="791"/>
      <c r="BT124" s="791"/>
      <c r="BU124" s="807"/>
      <c r="CA124" s="809"/>
      <c r="CB124" s="803"/>
      <c r="CC124" s="804"/>
      <c r="CD124" s="791"/>
      <c r="CE124" s="791"/>
    </row>
    <row r="125" spans="2:83" x14ac:dyDescent="0.25">
      <c r="B125" s="307">
        <v>44963.523518518516</v>
      </c>
      <c r="C125" s="794">
        <v>851.62</v>
      </c>
      <c r="D125" s="492"/>
      <c r="E125" s="492"/>
      <c r="F125" s="169"/>
      <c r="N125" s="517"/>
      <c r="O125" s="796">
        <v>44963</v>
      </c>
      <c r="P125" s="308">
        <v>0.51238425925925923</v>
      </c>
      <c r="Q125" s="794">
        <v>35.200000000000003</v>
      </c>
      <c r="R125" s="165" t="s">
        <v>21</v>
      </c>
      <c r="S125" s="794">
        <v>21.35</v>
      </c>
      <c r="T125" s="165" t="s">
        <v>56</v>
      </c>
      <c r="U125" s="196">
        <f t="shared" si="49"/>
        <v>12</v>
      </c>
      <c r="V125" s="168" t="str">
        <f t="shared" si="45"/>
        <v>-</v>
      </c>
      <c r="W125" s="168" t="str">
        <f t="shared" si="46"/>
        <v>-</v>
      </c>
      <c r="X125" s="168">
        <f t="shared" si="47"/>
        <v>21.35</v>
      </c>
      <c r="Y125" s="168" t="str">
        <f t="shared" si="48"/>
        <v>-</v>
      </c>
      <c r="AD125" s="608">
        <f t="shared" si="42"/>
        <v>44963.493750000001</v>
      </c>
      <c r="AE125" s="607">
        <f t="shared" si="43"/>
        <v>22.948</v>
      </c>
      <c r="AF125" s="196">
        <f t="shared" si="44"/>
        <v>11</v>
      </c>
      <c r="AG125" s="168" t="str">
        <f t="shared" si="38"/>
        <v>-</v>
      </c>
      <c r="AH125" s="168">
        <f t="shared" si="39"/>
        <v>22.948</v>
      </c>
      <c r="AI125" s="168" t="str">
        <f t="shared" si="40"/>
        <v>-</v>
      </c>
      <c r="AJ125" s="168" t="str">
        <f t="shared" si="41"/>
        <v>-</v>
      </c>
      <c r="AK125" s="198"/>
      <c r="AL125" s="837"/>
      <c r="AM125" s="790">
        <v>44963.495138888888</v>
      </c>
      <c r="AN125" s="789">
        <v>1</v>
      </c>
      <c r="AO125" s="789">
        <v>7</v>
      </c>
      <c r="AP125" s="789" t="s">
        <v>469</v>
      </c>
      <c r="AQ125" s="789">
        <v>338.65121499999998</v>
      </c>
      <c r="AR125" s="789">
        <v>180754</v>
      </c>
      <c r="AS125" s="789">
        <v>137791</v>
      </c>
      <c r="AT125" s="789">
        <v>22.956</v>
      </c>
      <c r="AV125" s="788">
        <v>44963.495138888888</v>
      </c>
      <c r="AW125" s="787">
        <v>1</v>
      </c>
      <c r="AX125" s="786">
        <v>7</v>
      </c>
      <c r="AY125" s="786" t="s">
        <v>469</v>
      </c>
      <c r="AZ125" s="863">
        <v>333.3</v>
      </c>
      <c r="BB125" s="793" t="str">
        <f t="shared" si="32"/>
        <v>--</v>
      </c>
      <c r="BC125" s="791">
        <f t="shared" si="33"/>
        <v>338.65121499999998</v>
      </c>
      <c r="BF125" s="819"/>
      <c r="BH125" s="793" t="str">
        <f t="shared" si="35"/>
        <v>--</v>
      </c>
      <c r="BI125" s="807">
        <f t="shared" si="36"/>
        <v>333.3</v>
      </c>
      <c r="BL125" s="807"/>
      <c r="BQ125" s="797"/>
      <c r="BR125" s="791"/>
      <c r="BS125" s="791"/>
      <c r="BT125" s="791"/>
      <c r="BU125" s="807"/>
      <c r="CA125" s="809"/>
      <c r="CB125" s="803"/>
      <c r="CC125" s="804"/>
      <c r="CD125" s="791"/>
      <c r="CE125" s="791"/>
    </row>
    <row r="126" spans="2:83" x14ac:dyDescent="0.25">
      <c r="B126" s="307">
        <v>44963.524560185186</v>
      </c>
      <c r="C126" s="794">
        <v>851.6</v>
      </c>
      <c r="D126" s="492"/>
      <c r="E126" s="492"/>
      <c r="F126" s="169"/>
      <c r="N126" s="517"/>
      <c r="O126" s="796">
        <v>44963</v>
      </c>
      <c r="P126" s="308">
        <v>0.51307870370370368</v>
      </c>
      <c r="Q126" s="794">
        <v>35.200000000000003</v>
      </c>
      <c r="R126" s="165" t="s">
        <v>21</v>
      </c>
      <c r="S126" s="794">
        <v>21.35</v>
      </c>
      <c r="T126" s="165" t="s">
        <v>56</v>
      </c>
      <c r="U126" s="196">
        <f t="shared" si="49"/>
        <v>12</v>
      </c>
      <c r="V126" s="168" t="str">
        <f t="shared" si="45"/>
        <v>-</v>
      </c>
      <c r="W126" s="168" t="str">
        <f t="shared" si="46"/>
        <v>-</v>
      </c>
      <c r="X126" s="168">
        <f t="shared" si="47"/>
        <v>21.35</v>
      </c>
      <c r="Y126" s="168" t="str">
        <f t="shared" si="48"/>
        <v>-</v>
      </c>
      <c r="AD126" s="608">
        <f t="shared" si="42"/>
        <v>44963.494444444441</v>
      </c>
      <c r="AE126" s="607">
        <f t="shared" si="43"/>
        <v>22.951000000000001</v>
      </c>
      <c r="AF126" s="196">
        <f t="shared" si="44"/>
        <v>11</v>
      </c>
      <c r="AG126" s="168" t="str">
        <f t="shared" si="38"/>
        <v>-</v>
      </c>
      <c r="AH126" s="168">
        <f t="shared" si="39"/>
        <v>22.951000000000001</v>
      </c>
      <c r="AI126" s="168" t="str">
        <f t="shared" si="40"/>
        <v>-</v>
      </c>
      <c r="AJ126" s="168" t="str">
        <f t="shared" si="41"/>
        <v>-</v>
      </c>
      <c r="AK126" s="198"/>
      <c r="AL126" s="837"/>
      <c r="AM126" s="790">
        <v>44963.495833333334</v>
      </c>
      <c r="AN126" s="789">
        <v>1</v>
      </c>
      <c r="AO126" s="789">
        <v>7</v>
      </c>
      <c r="AP126" s="789" t="s">
        <v>469</v>
      </c>
      <c r="AQ126" s="789">
        <v>332.85271599999999</v>
      </c>
      <c r="AR126" s="789">
        <v>179476</v>
      </c>
      <c r="AS126" s="789">
        <v>138781</v>
      </c>
      <c r="AT126" s="789">
        <v>22.959</v>
      </c>
      <c r="AV126" s="788">
        <v>44963.495833333334</v>
      </c>
      <c r="AW126" s="787">
        <v>1</v>
      </c>
      <c r="AX126" s="786">
        <v>7</v>
      </c>
      <c r="AY126" s="786" t="s">
        <v>469</v>
      </c>
      <c r="AZ126" s="863">
        <v>332.3</v>
      </c>
      <c r="BB126" s="793" t="str">
        <f t="shared" si="32"/>
        <v>--</v>
      </c>
      <c r="BC126" s="791">
        <f t="shared" si="33"/>
        <v>332.85271599999999</v>
      </c>
      <c r="BF126" s="819"/>
      <c r="BH126" s="793" t="str">
        <f t="shared" si="35"/>
        <v>--</v>
      </c>
      <c r="BI126" s="807">
        <f t="shared" si="36"/>
        <v>332.3</v>
      </c>
      <c r="BL126" s="807"/>
      <c r="BQ126" s="797"/>
      <c r="BR126" s="791"/>
      <c r="BS126" s="791"/>
      <c r="BT126" s="791"/>
      <c r="BU126" s="807"/>
      <c r="CA126" s="809"/>
      <c r="CB126" s="803"/>
      <c r="CC126" s="804"/>
      <c r="CD126" s="791"/>
      <c r="CE126" s="791"/>
    </row>
    <row r="127" spans="2:83" x14ac:dyDescent="0.25">
      <c r="B127" s="307">
        <v>44963.525601851848</v>
      </c>
      <c r="C127" s="794">
        <v>851.58</v>
      </c>
      <c r="D127" s="492"/>
      <c r="E127" s="492"/>
      <c r="F127" s="169"/>
      <c r="N127" s="517"/>
      <c r="O127" s="796">
        <v>44963</v>
      </c>
      <c r="P127" s="308">
        <v>0.51377314814814812</v>
      </c>
      <c r="Q127" s="794">
        <v>35.299999999999997</v>
      </c>
      <c r="R127" s="165" t="s">
        <v>21</v>
      </c>
      <c r="S127" s="794">
        <v>21.35</v>
      </c>
      <c r="T127" s="165" t="s">
        <v>56</v>
      </c>
      <c r="U127" s="196">
        <f t="shared" si="49"/>
        <v>12</v>
      </c>
      <c r="V127" s="168" t="str">
        <f t="shared" si="45"/>
        <v>-</v>
      </c>
      <c r="W127" s="168" t="str">
        <f t="shared" si="46"/>
        <v>-</v>
      </c>
      <c r="X127" s="168">
        <f t="shared" si="47"/>
        <v>21.35</v>
      </c>
      <c r="Y127" s="168" t="str">
        <f t="shared" si="48"/>
        <v>-</v>
      </c>
      <c r="AD127" s="608">
        <f t="shared" si="42"/>
        <v>44963.495138888888</v>
      </c>
      <c r="AE127" s="607">
        <f t="shared" si="43"/>
        <v>22.954000000000001</v>
      </c>
      <c r="AF127" s="196">
        <f t="shared" si="44"/>
        <v>11</v>
      </c>
      <c r="AG127" s="168" t="str">
        <f t="shared" si="38"/>
        <v>-</v>
      </c>
      <c r="AH127" s="168">
        <f t="shared" si="39"/>
        <v>22.954000000000001</v>
      </c>
      <c r="AI127" s="168" t="str">
        <f t="shared" si="40"/>
        <v>-</v>
      </c>
      <c r="AJ127" s="168" t="str">
        <f t="shared" si="41"/>
        <v>-</v>
      </c>
      <c r="AK127" s="198"/>
      <c r="AL127" s="837"/>
      <c r="AM127" s="790">
        <v>44963.495833333334</v>
      </c>
      <c r="AN127" s="789">
        <v>1</v>
      </c>
      <c r="AO127" s="789">
        <v>7</v>
      </c>
      <c r="AP127" s="789" t="s">
        <v>469</v>
      </c>
      <c r="AQ127" s="789">
        <v>331.29629</v>
      </c>
      <c r="AR127" s="789">
        <v>180761</v>
      </c>
      <c r="AS127" s="789">
        <v>137806</v>
      </c>
      <c r="AT127" s="789">
        <v>22.962</v>
      </c>
      <c r="AV127" s="788">
        <v>44963.495833333334</v>
      </c>
      <c r="AW127" s="787">
        <v>1</v>
      </c>
      <c r="AX127" s="786">
        <v>7</v>
      </c>
      <c r="AY127" s="786" t="s">
        <v>469</v>
      </c>
      <c r="AZ127" s="863">
        <v>330</v>
      </c>
      <c r="BB127" s="793" t="str">
        <f t="shared" si="32"/>
        <v>--</v>
      </c>
      <c r="BC127" s="791">
        <f t="shared" si="33"/>
        <v>331.29629</v>
      </c>
      <c r="BF127" s="819"/>
      <c r="BH127" s="793" t="str">
        <f t="shared" si="35"/>
        <v>--</v>
      </c>
      <c r="BI127" s="807">
        <f t="shared" si="36"/>
        <v>330</v>
      </c>
      <c r="BL127" s="807"/>
      <c r="BQ127" s="797"/>
      <c r="BR127" s="791"/>
      <c r="BS127" s="791"/>
      <c r="BT127" s="791"/>
      <c r="BU127" s="807"/>
      <c r="CA127" s="809"/>
      <c r="CB127" s="803"/>
      <c r="CC127" s="804"/>
      <c r="CD127" s="791"/>
      <c r="CE127" s="791"/>
    </row>
    <row r="128" spans="2:83" x14ac:dyDescent="0.25">
      <c r="B128" s="307">
        <v>44963.526643518519</v>
      </c>
      <c r="C128" s="794">
        <v>851.58</v>
      </c>
      <c r="D128" s="492"/>
      <c r="E128" s="492"/>
      <c r="F128" s="169"/>
      <c r="N128" s="517"/>
      <c r="O128" s="796">
        <v>44963</v>
      </c>
      <c r="P128" s="308">
        <v>0.51446759259259256</v>
      </c>
      <c r="Q128" s="794">
        <v>35.4</v>
      </c>
      <c r="R128" s="165" t="s">
        <v>21</v>
      </c>
      <c r="S128" s="794">
        <v>21.35</v>
      </c>
      <c r="T128" s="165" t="s">
        <v>56</v>
      </c>
      <c r="U128" s="196">
        <f t="shared" si="49"/>
        <v>12</v>
      </c>
      <c r="V128" s="168" t="str">
        <f t="shared" si="45"/>
        <v>-</v>
      </c>
      <c r="W128" s="168" t="str">
        <f t="shared" si="46"/>
        <v>-</v>
      </c>
      <c r="X128" s="168">
        <f t="shared" si="47"/>
        <v>21.35</v>
      </c>
      <c r="Y128" s="168" t="str">
        <f t="shared" si="48"/>
        <v>-</v>
      </c>
      <c r="AD128" s="608">
        <f t="shared" si="42"/>
        <v>44963.495138888888</v>
      </c>
      <c r="AE128" s="607">
        <f t="shared" si="43"/>
        <v>22.956</v>
      </c>
      <c r="AF128" s="196">
        <f t="shared" si="44"/>
        <v>11</v>
      </c>
      <c r="AG128" s="168" t="str">
        <f t="shared" si="38"/>
        <v>-</v>
      </c>
      <c r="AH128" s="168">
        <f t="shared" si="39"/>
        <v>22.956</v>
      </c>
      <c r="AI128" s="168" t="str">
        <f t="shared" si="40"/>
        <v>-</v>
      </c>
      <c r="AJ128" s="168" t="str">
        <f t="shared" si="41"/>
        <v>-</v>
      </c>
      <c r="AK128" s="198"/>
      <c r="AL128" s="837"/>
      <c r="AM128" s="790">
        <v>44963.496527777781</v>
      </c>
      <c r="AN128" s="789">
        <v>1</v>
      </c>
      <c r="AO128" s="789">
        <v>7</v>
      </c>
      <c r="AP128" s="789" t="s">
        <v>469</v>
      </c>
      <c r="AQ128" s="789">
        <v>329.94833799999998</v>
      </c>
      <c r="AR128" s="789">
        <v>179491</v>
      </c>
      <c r="AS128" s="789">
        <v>138785</v>
      </c>
      <c r="AT128" s="789">
        <v>22.966000000000001</v>
      </c>
      <c r="AV128" s="788">
        <v>44963.496527777781</v>
      </c>
      <c r="AW128" s="787">
        <v>1</v>
      </c>
      <c r="AX128" s="786">
        <v>7</v>
      </c>
      <c r="AY128" s="786" t="s">
        <v>469</v>
      </c>
      <c r="AZ128" s="863">
        <v>329.1</v>
      </c>
      <c r="BB128" s="793" t="str">
        <f t="shared" si="32"/>
        <v>--</v>
      </c>
      <c r="BC128" s="791">
        <f t="shared" si="33"/>
        <v>329.94833799999998</v>
      </c>
      <c r="BF128" s="819"/>
      <c r="BH128" s="793" t="str">
        <f t="shared" si="35"/>
        <v>--</v>
      </c>
      <c r="BI128" s="807">
        <f t="shared" si="36"/>
        <v>329.1</v>
      </c>
      <c r="BL128" s="807"/>
      <c r="BQ128" s="797"/>
      <c r="BR128" s="791"/>
      <c r="BS128" s="791"/>
      <c r="BT128" s="791"/>
      <c r="BU128" s="807"/>
      <c r="CA128" s="809"/>
      <c r="CB128" s="803"/>
      <c r="CC128" s="804"/>
      <c r="CD128" s="791"/>
      <c r="CE128" s="791"/>
    </row>
    <row r="129" spans="2:83" x14ac:dyDescent="0.25">
      <c r="B129" s="307">
        <v>44963.527685185189</v>
      </c>
      <c r="C129" s="794">
        <v>851.55</v>
      </c>
      <c r="D129" s="492"/>
      <c r="E129" s="492"/>
      <c r="F129" s="169"/>
      <c r="N129" s="517"/>
      <c r="O129" s="796">
        <v>44963</v>
      </c>
      <c r="P129" s="308">
        <v>0.515162037037037</v>
      </c>
      <c r="Q129" s="794">
        <v>35.4</v>
      </c>
      <c r="R129" s="165" t="s">
        <v>21</v>
      </c>
      <c r="S129" s="794">
        <v>21.35</v>
      </c>
      <c r="T129" s="165" t="s">
        <v>56</v>
      </c>
      <c r="U129" s="196">
        <f t="shared" si="49"/>
        <v>12</v>
      </c>
      <c r="V129" s="168" t="str">
        <f t="shared" si="45"/>
        <v>-</v>
      </c>
      <c r="W129" s="168" t="str">
        <f t="shared" si="46"/>
        <v>-</v>
      </c>
      <c r="X129" s="168">
        <f t="shared" si="47"/>
        <v>21.35</v>
      </c>
      <c r="Y129" s="168" t="str">
        <f t="shared" si="48"/>
        <v>-</v>
      </c>
      <c r="AD129" s="608">
        <f t="shared" si="42"/>
        <v>44963.495833333334</v>
      </c>
      <c r="AE129" s="607">
        <f t="shared" si="43"/>
        <v>22.959</v>
      </c>
      <c r="AF129" s="196">
        <f t="shared" si="44"/>
        <v>11</v>
      </c>
      <c r="AG129" s="168" t="str">
        <f t="shared" si="38"/>
        <v>-</v>
      </c>
      <c r="AH129" s="168">
        <f t="shared" si="39"/>
        <v>22.959</v>
      </c>
      <c r="AI129" s="168" t="str">
        <f t="shared" si="40"/>
        <v>-</v>
      </c>
      <c r="AJ129" s="168" t="str">
        <f t="shared" si="41"/>
        <v>-</v>
      </c>
      <c r="AK129" s="198"/>
      <c r="AL129" s="837"/>
      <c r="AM129" s="790">
        <v>44963.496527777781</v>
      </c>
      <c r="AN129" s="789">
        <v>1</v>
      </c>
      <c r="AO129" s="789">
        <v>7</v>
      </c>
      <c r="AP129" s="789" t="s">
        <v>469</v>
      </c>
      <c r="AQ129" s="789">
        <v>329.361334</v>
      </c>
      <c r="AR129" s="789">
        <v>180765</v>
      </c>
      <c r="AS129" s="789">
        <v>137813</v>
      </c>
      <c r="AT129" s="789">
        <v>22.966999999999999</v>
      </c>
      <c r="AV129" s="788">
        <v>44963.496527777781</v>
      </c>
      <c r="AW129" s="787">
        <v>1</v>
      </c>
      <c r="AX129" s="786">
        <v>7</v>
      </c>
      <c r="AY129" s="786" t="s">
        <v>469</v>
      </c>
      <c r="AZ129" s="863">
        <v>328</v>
      </c>
      <c r="BB129" s="793" t="str">
        <f t="shared" si="32"/>
        <v>--</v>
      </c>
      <c r="BC129" s="791">
        <f t="shared" si="33"/>
        <v>329.361334</v>
      </c>
      <c r="BF129" s="819"/>
      <c r="BH129" s="793" t="str">
        <f t="shared" si="35"/>
        <v>--</v>
      </c>
      <c r="BI129" s="807">
        <f t="shared" si="36"/>
        <v>328</v>
      </c>
      <c r="BL129" s="807"/>
      <c r="BQ129" s="797"/>
      <c r="BR129" s="791"/>
      <c r="BS129" s="791"/>
      <c r="BT129" s="791"/>
      <c r="BU129" s="807"/>
      <c r="CA129" s="809"/>
      <c r="CB129" s="803"/>
      <c r="CC129" s="804"/>
      <c r="CD129" s="791"/>
      <c r="CE129" s="791"/>
    </row>
    <row r="130" spans="2:83" x14ac:dyDescent="0.25">
      <c r="B130" s="307">
        <v>44963.528726851851</v>
      </c>
      <c r="C130" s="794">
        <v>851.51</v>
      </c>
      <c r="D130" s="492"/>
      <c r="E130" s="492"/>
      <c r="F130" s="169"/>
      <c r="N130" s="517"/>
      <c r="O130" s="796">
        <v>44963</v>
      </c>
      <c r="P130" s="308">
        <v>0.51585648148148155</v>
      </c>
      <c r="Q130" s="794">
        <v>35.4</v>
      </c>
      <c r="R130" s="165" t="s">
        <v>21</v>
      </c>
      <c r="S130" s="794">
        <v>21.35</v>
      </c>
      <c r="T130" s="165" t="s">
        <v>56</v>
      </c>
      <c r="U130" s="196">
        <f t="shared" si="49"/>
        <v>12</v>
      </c>
      <c r="V130" s="168" t="str">
        <f t="shared" si="45"/>
        <v>-</v>
      </c>
      <c r="W130" s="168" t="str">
        <f t="shared" si="46"/>
        <v>-</v>
      </c>
      <c r="X130" s="168">
        <f t="shared" si="47"/>
        <v>21.35</v>
      </c>
      <c r="Y130" s="168" t="str">
        <f t="shared" si="48"/>
        <v>-</v>
      </c>
      <c r="AD130" s="608">
        <f t="shared" si="42"/>
        <v>44963.495833333334</v>
      </c>
      <c r="AE130" s="607">
        <f t="shared" si="43"/>
        <v>22.962</v>
      </c>
      <c r="AF130" s="196">
        <f t="shared" si="44"/>
        <v>11</v>
      </c>
      <c r="AG130" s="168" t="str">
        <f t="shared" si="38"/>
        <v>-</v>
      </c>
      <c r="AH130" s="168">
        <f t="shared" si="39"/>
        <v>22.962</v>
      </c>
      <c r="AI130" s="168" t="str">
        <f t="shared" si="40"/>
        <v>-</v>
      </c>
      <c r="AJ130" s="168" t="str">
        <f t="shared" si="41"/>
        <v>-</v>
      </c>
      <c r="AK130" s="198"/>
      <c r="AL130" s="837"/>
      <c r="AM130" s="790">
        <v>44963.49722222222</v>
      </c>
      <c r="AN130" s="789">
        <v>1</v>
      </c>
      <c r="AO130" s="789">
        <v>7</v>
      </c>
      <c r="AP130" s="789" t="s">
        <v>469</v>
      </c>
      <c r="AQ130" s="789">
        <v>328.40191700000003</v>
      </c>
      <c r="AR130" s="789">
        <v>179503</v>
      </c>
      <c r="AS130" s="789">
        <v>138789</v>
      </c>
      <c r="AT130" s="789">
        <v>22.969000000000001</v>
      </c>
      <c r="AV130" s="788">
        <v>44963.49722222222</v>
      </c>
      <c r="AW130" s="787">
        <v>1</v>
      </c>
      <c r="AX130" s="786">
        <v>7</v>
      </c>
      <c r="AY130" s="786" t="s">
        <v>469</v>
      </c>
      <c r="AZ130" s="863">
        <v>328.7</v>
      </c>
      <c r="BB130" s="793" t="str">
        <f t="shared" si="32"/>
        <v>--</v>
      </c>
      <c r="BC130" s="791">
        <f t="shared" si="33"/>
        <v>328.40191700000003</v>
      </c>
      <c r="BF130" s="819"/>
      <c r="BH130" s="793" t="str">
        <f t="shared" si="35"/>
        <v>--</v>
      </c>
      <c r="BI130" s="807">
        <f t="shared" si="36"/>
        <v>328.7</v>
      </c>
      <c r="BL130" s="807"/>
      <c r="BQ130" s="797"/>
      <c r="BR130" s="791"/>
      <c r="BS130" s="791"/>
      <c r="BT130" s="791"/>
      <c r="BU130" s="807"/>
      <c r="CA130" s="809"/>
      <c r="CB130" s="803"/>
      <c r="CC130" s="804"/>
      <c r="CD130" s="791"/>
      <c r="CE130" s="791"/>
    </row>
    <row r="131" spans="2:83" x14ac:dyDescent="0.25">
      <c r="B131" s="307">
        <v>44963.529768518521</v>
      </c>
      <c r="C131" s="794">
        <v>851.49</v>
      </c>
      <c r="D131" s="492"/>
      <c r="E131" s="492"/>
      <c r="F131" s="169"/>
      <c r="N131" s="517"/>
      <c r="O131" s="796">
        <v>44963</v>
      </c>
      <c r="P131" s="308">
        <v>0.51655092592592589</v>
      </c>
      <c r="Q131" s="794">
        <v>35.4</v>
      </c>
      <c r="R131" s="165" t="s">
        <v>21</v>
      </c>
      <c r="S131" s="794">
        <v>21.35</v>
      </c>
      <c r="T131" s="165" t="s">
        <v>56</v>
      </c>
      <c r="U131" s="196">
        <f t="shared" si="49"/>
        <v>12</v>
      </c>
      <c r="V131" s="168" t="str">
        <f t="shared" si="45"/>
        <v>-</v>
      </c>
      <c r="W131" s="168" t="str">
        <f t="shared" si="46"/>
        <v>-</v>
      </c>
      <c r="X131" s="168">
        <f t="shared" si="47"/>
        <v>21.35</v>
      </c>
      <c r="Y131" s="168" t="str">
        <f t="shared" si="48"/>
        <v>-</v>
      </c>
      <c r="AD131" s="608">
        <f t="shared" si="42"/>
        <v>44963.496527777781</v>
      </c>
      <c r="AE131" s="607">
        <f t="shared" si="43"/>
        <v>22.966000000000001</v>
      </c>
      <c r="AF131" s="196">
        <f t="shared" si="44"/>
        <v>11</v>
      </c>
      <c r="AG131" s="168" t="str">
        <f t="shared" si="38"/>
        <v>-</v>
      </c>
      <c r="AH131" s="168">
        <f t="shared" si="39"/>
        <v>22.966000000000001</v>
      </c>
      <c r="AI131" s="168" t="str">
        <f t="shared" si="40"/>
        <v>-</v>
      </c>
      <c r="AJ131" s="168" t="str">
        <f t="shared" si="41"/>
        <v>-</v>
      </c>
      <c r="AK131" s="198"/>
      <c r="AL131" s="837"/>
      <c r="AM131" s="790">
        <v>44963.49722222222</v>
      </c>
      <c r="AN131" s="789">
        <v>1</v>
      </c>
      <c r="AO131" s="789">
        <v>7</v>
      </c>
      <c r="AP131" s="789" t="s">
        <v>469</v>
      </c>
      <c r="AQ131" s="789">
        <v>327.97569600000003</v>
      </c>
      <c r="AR131" s="789">
        <v>180765</v>
      </c>
      <c r="AS131" s="789">
        <v>137816</v>
      </c>
      <c r="AT131" s="789">
        <v>22.97</v>
      </c>
      <c r="AV131" s="788">
        <v>44963.49722222222</v>
      </c>
      <c r="AW131" s="787">
        <v>1</v>
      </c>
      <c r="AX131" s="786">
        <v>7</v>
      </c>
      <c r="AY131" s="786" t="s">
        <v>469</v>
      </c>
      <c r="AZ131" s="863">
        <v>327</v>
      </c>
      <c r="BB131" s="793" t="str">
        <f t="shared" ref="BB131:BB194" si="50">IFERROR((AO131*10)+AP131, "--")</f>
        <v>--</v>
      </c>
      <c r="BC131" s="791">
        <f t="shared" ref="BC131:BC194" si="51">AQ131</f>
        <v>327.97569600000003</v>
      </c>
      <c r="BF131" s="819"/>
      <c r="BH131" s="793" t="str">
        <f t="shared" ref="BH131:BH194" si="52">IFERROR((AX131*10)+AY131, "--")</f>
        <v>--</v>
      </c>
      <c r="BI131" s="807">
        <f t="shared" ref="BI131:BI194" si="53">AZ131</f>
        <v>327</v>
      </c>
      <c r="BL131" s="807"/>
      <c r="BQ131" s="797"/>
      <c r="BR131" s="791"/>
      <c r="BS131" s="791"/>
      <c r="BT131" s="791"/>
      <c r="BU131" s="807"/>
      <c r="CA131" s="809"/>
      <c r="CB131" s="803"/>
      <c r="CC131" s="804"/>
      <c r="CD131" s="791"/>
      <c r="CE131" s="791"/>
    </row>
    <row r="132" spans="2:83" x14ac:dyDescent="0.25">
      <c r="B132" s="307">
        <v>44963.530810185184</v>
      </c>
      <c r="C132" s="794">
        <v>851.49</v>
      </c>
      <c r="D132" s="492"/>
      <c r="E132" s="492"/>
      <c r="F132" s="169"/>
      <c r="N132" s="517"/>
      <c r="O132" s="796">
        <v>44963</v>
      </c>
      <c r="P132" s="308">
        <v>0.51724537037037044</v>
      </c>
      <c r="Q132" s="794">
        <v>35.299999999999997</v>
      </c>
      <c r="R132" s="165" t="s">
        <v>21</v>
      </c>
      <c r="S132" s="794">
        <v>21.3</v>
      </c>
      <c r="T132" s="165" t="s">
        <v>56</v>
      </c>
      <c r="U132" s="196">
        <f t="shared" si="49"/>
        <v>12</v>
      </c>
      <c r="V132" s="168" t="str">
        <f t="shared" si="45"/>
        <v>-</v>
      </c>
      <c r="W132" s="168" t="str">
        <f t="shared" si="46"/>
        <v>-</v>
      </c>
      <c r="X132" s="168">
        <f t="shared" si="47"/>
        <v>21.3</v>
      </c>
      <c r="Y132" s="168" t="str">
        <f t="shared" si="48"/>
        <v>-</v>
      </c>
      <c r="AD132" s="608">
        <f t="shared" si="42"/>
        <v>44963.496527777781</v>
      </c>
      <c r="AE132" s="607">
        <f t="shared" si="43"/>
        <v>22.966999999999999</v>
      </c>
      <c r="AF132" s="196">
        <f t="shared" si="44"/>
        <v>11</v>
      </c>
      <c r="AG132" s="168" t="str">
        <f t="shared" si="38"/>
        <v>-</v>
      </c>
      <c r="AH132" s="168">
        <f t="shared" si="39"/>
        <v>22.966999999999999</v>
      </c>
      <c r="AI132" s="168" t="str">
        <f t="shared" si="40"/>
        <v>-</v>
      </c>
      <c r="AJ132" s="168" t="str">
        <f t="shared" si="41"/>
        <v>-</v>
      </c>
      <c r="AK132" s="198"/>
      <c r="AL132" s="837"/>
      <c r="AM132" s="790">
        <v>44963.497916666667</v>
      </c>
      <c r="AN132" s="789">
        <v>1</v>
      </c>
      <c r="AO132" s="789">
        <v>7</v>
      </c>
      <c r="AP132" s="789" t="s">
        <v>469</v>
      </c>
      <c r="AQ132" s="789">
        <v>327.91849000000002</v>
      </c>
      <c r="AR132" s="789">
        <v>179499</v>
      </c>
      <c r="AS132" s="789">
        <v>138786</v>
      </c>
      <c r="AT132" s="789">
        <v>22.974</v>
      </c>
      <c r="AV132" s="788">
        <v>44963.497916666667</v>
      </c>
      <c r="AW132" s="787">
        <v>1</v>
      </c>
      <c r="AX132" s="786">
        <v>7</v>
      </c>
      <c r="AY132" s="786" t="s">
        <v>469</v>
      </c>
      <c r="AZ132" s="863">
        <v>327.10000000000002</v>
      </c>
      <c r="BB132" s="793" t="str">
        <f t="shared" si="50"/>
        <v>--</v>
      </c>
      <c r="BC132" s="791">
        <f t="shared" si="51"/>
        <v>327.91849000000002</v>
      </c>
      <c r="BF132" s="819"/>
      <c r="BH132" s="793" t="str">
        <f t="shared" si="52"/>
        <v>--</v>
      </c>
      <c r="BI132" s="807">
        <f t="shared" si="53"/>
        <v>327.10000000000002</v>
      </c>
      <c r="BL132" s="807"/>
      <c r="BQ132" s="797"/>
      <c r="BR132" s="791"/>
      <c r="BS132" s="791"/>
      <c r="BT132" s="791"/>
      <c r="BU132" s="807"/>
      <c r="CA132" s="809"/>
      <c r="CB132" s="803"/>
      <c r="CC132" s="804"/>
      <c r="CD132" s="791"/>
      <c r="CE132" s="791"/>
    </row>
    <row r="133" spans="2:83" x14ac:dyDescent="0.25">
      <c r="B133" s="307">
        <v>44963.531851851854</v>
      </c>
      <c r="C133" s="794">
        <v>851.47</v>
      </c>
      <c r="D133" s="492"/>
      <c r="E133" s="492"/>
      <c r="F133" s="169"/>
      <c r="N133" s="517"/>
      <c r="O133" s="796">
        <v>44963</v>
      </c>
      <c r="P133" s="308">
        <v>0.51793981481481477</v>
      </c>
      <c r="Q133" s="794">
        <v>35.200000000000003</v>
      </c>
      <c r="R133" s="165" t="s">
        <v>21</v>
      </c>
      <c r="S133" s="794">
        <v>21.35</v>
      </c>
      <c r="T133" s="165" t="s">
        <v>56</v>
      </c>
      <c r="U133" s="196">
        <f t="shared" si="49"/>
        <v>12</v>
      </c>
      <c r="V133" s="168" t="str">
        <f t="shared" si="45"/>
        <v>-</v>
      </c>
      <c r="W133" s="168" t="str">
        <f t="shared" si="46"/>
        <v>-</v>
      </c>
      <c r="X133" s="168">
        <f t="shared" si="47"/>
        <v>21.35</v>
      </c>
      <c r="Y133" s="168" t="str">
        <f t="shared" si="48"/>
        <v>-</v>
      </c>
      <c r="AD133" s="608">
        <f t="shared" si="42"/>
        <v>44963.49722222222</v>
      </c>
      <c r="AE133" s="607">
        <f t="shared" si="43"/>
        <v>22.969000000000001</v>
      </c>
      <c r="AF133" s="196">
        <f t="shared" si="44"/>
        <v>11</v>
      </c>
      <c r="AG133" s="168" t="str">
        <f t="shared" ref="AG133:AG150" si="54">IF(AF133=$Q$3, AE133, "-")</f>
        <v>-</v>
      </c>
      <c r="AH133" s="168">
        <f t="shared" ref="AH133:AH150" si="55">IF(AF133=$R$3, AE133, "-")</f>
        <v>22.969000000000001</v>
      </c>
      <c r="AI133" s="168" t="str">
        <f t="shared" ref="AI133:AI150" si="56">IF(AF133=$S$3, AE133, "-")</f>
        <v>-</v>
      </c>
      <c r="AJ133" s="168" t="str">
        <f t="shared" ref="AJ133:AJ150" si="57">IF(AF133=$T$3, AE133, "-")</f>
        <v>-</v>
      </c>
      <c r="AK133" s="198"/>
      <c r="AL133" s="837"/>
      <c r="AM133" s="790">
        <v>44963.498611111114</v>
      </c>
      <c r="AN133" s="789">
        <v>1</v>
      </c>
      <c r="AO133" s="789">
        <v>7</v>
      </c>
      <c r="AP133" s="789" t="s">
        <v>469</v>
      </c>
      <c r="AQ133" s="789">
        <v>327.58263799999997</v>
      </c>
      <c r="AR133" s="789">
        <v>180763</v>
      </c>
      <c r="AS133" s="789">
        <v>137817</v>
      </c>
      <c r="AT133" s="789">
        <v>22.977</v>
      </c>
      <c r="AV133" s="788">
        <v>44963.498611111114</v>
      </c>
      <c r="AW133" s="787">
        <v>1</v>
      </c>
      <c r="AX133" s="786">
        <v>7</v>
      </c>
      <c r="AY133" s="786" t="s">
        <v>469</v>
      </c>
      <c r="AZ133" s="863">
        <v>326.5</v>
      </c>
      <c r="BB133" s="793" t="str">
        <f t="shared" si="50"/>
        <v>--</v>
      </c>
      <c r="BC133" s="791">
        <f t="shared" si="51"/>
        <v>327.58263799999997</v>
      </c>
      <c r="BF133" s="819"/>
      <c r="BH133" s="793" t="str">
        <f t="shared" si="52"/>
        <v>--</v>
      </c>
      <c r="BI133" s="807">
        <f t="shared" si="53"/>
        <v>326.5</v>
      </c>
      <c r="BL133" s="807"/>
      <c r="BQ133" s="797"/>
      <c r="BR133" s="791"/>
      <c r="BS133" s="791"/>
      <c r="BT133" s="791"/>
      <c r="BU133" s="807"/>
      <c r="CA133" s="809"/>
      <c r="CB133" s="803"/>
      <c r="CC133" s="804"/>
      <c r="CD133" s="791"/>
      <c r="CE133" s="791"/>
    </row>
    <row r="134" spans="2:83" x14ac:dyDescent="0.25">
      <c r="B134" s="307">
        <v>44963.532893518517</v>
      </c>
      <c r="C134" s="794">
        <v>851.43</v>
      </c>
      <c r="D134" s="492"/>
      <c r="E134" s="492"/>
      <c r="F134" s="169"/>
      <c r="N134" s="517"/>
      <c r="O134" s="796">
        <v>44963</v>
      </c>
      <c r="P134" s="308">
        <v>0.51863425925925932</v>
      </c>
      <c r="Q134" s="794">
        <v>35</v>
      </c>
      <c r="R134" s="165" t="s">
        <v>21</v>
      </c>
      <c r="S134" s="794">
        <v>21.35</v>
      </c>
      <c r="T134" s="165" t="s">
        <v>56</v>
      </c>
      <c r="U134" s="196">
        <f t="shared" si="49"/>
        <v>12</v>
      </c>
      <c r="V134" s="168" t="str">
        <f t="shared" si="45"/>
        <v>-</v>
      </c>
      <c r="W134" s="168" t="str">
        <f t="shared" si="46"/>
        <v>-</v>
      </c>
      <c r="X134" s="168">
        <f t="shared" si="47"/>
        <v>21.35</v>
      </c>
      <c r="Y134" s="168" t="str">
        <f t="shared" si="48"/>
        <v>-</v>
      </c>
      <c r="AD134" s="608">
        <f t="shared" ref="AD134:AD197" si="58">IF(AM131="", "-", AM131)</f>
        <v>44963.49722222222</v>
      </c>
      <c r="AE134" s="607">
        <f t="shared" ref="AE134:AE197" si="59">IF(AT131="", "-", AT131)</f>
        <v>22.97</v>
      </c>
      <c r="AF134" s="196">
        <f t="shared" ref="AF134:AF150" si="60">IF(ISNUMBER(AE134), HOUR(AD134), "-")</f>
        <v>11</v>
      </c>
      <c r="AG134" s="168" t="str">
        <f t="shared" si="54"/>
        <v>-</v>
      </c>
      <c r="AH134" s="168">
        <f t="shared" si="55"/>
        <v>22.97</v>
      </c>
      <c r="AI134" s="168" t="str">
        <f t="shared" si="56"/>
        <v>-</v>
      </c>
      <c r="AJ134" s="168" t="str">
        <f t="shared" si="57"/>
        <v>-</v>
      </c>
      <c r="AK134" s="198"/>
      <c r="AL134" s="837"/>
      <c r="AM134" s="790">
        <v>44963.498611111114</v>
      </c>
      <c r="AN134" s="789">
        <v>1</v>
      </c>
      <c r="AO134" s="789">
        <v>7</v>
      </c>
      <c r="AP134" s="789" t="s">
        <v>469</v>
      </c>
      <c r="AQ134" s="789">
        <v>327.018439</v>
      </c>
      <c r="AR134" s="789">
        <v>179495</v>
      </c>
      <c r="AS134" s="789">
        <v>138780</v>
      </c>
      <c r="AT134" s="789">
        <v>22.978999999999999</v>
      </c>
      <c r="AV134" s="788">
        <v>44963.498611111114</v>
      </c>
      <c r="AW134" s="787">
        <v>1</v>
      </c>
      <c r="AX134" s="786">
        <v>7</v>
      </c>
      <c r="AY134" s="786" t="s">
        <v>469</v>
      </c>
      <c r="AZ134" s="863">
        <v>327.10000000000002</v>
      </c>
      <c r="BB134" s="793" t="str">
        <f t="shared" si="50"/>
        <v>--</v>
      </c>
      <c r="BC134" s="791">
        <f t="shared" si="51"/>
        <v>327.018439</v>
      </c>
      <c r="BF134" s="819"/>
      <c r="BH134" s="793" t="str">
        <f t="shared" si="52"/>
        <v>--</v>
      </c>
      <c r="BI134" s="807">
        <f t="shared" si="53"/>
        <v>327.10000000000002</v>
      </c>
      <c r="BL134" s="807"/>
      <c r="BQ134" s="797"/>
      <c r="BR134" s="791"/>
      <c r="BS134" s="791"/>
      <c r="BT134" s="791"/>
      <c r="BU134" s="807"/>
      <c r="CA134" s="809"/>
      <c r="CB134" s="803"/>
      <c r="CC134" s="804"/>
      <c r="CD134" s="791"/>
      <c r="CE134" s="791"/>
    </row>
    <row r="135" spans="2:83" x14ac:dyDescent="0.25">
      <c r="B135" s="307">
        <v>44963.533935185187</v>
      </c>
      <c r="C135" s="794">
        <v>851.44</v>
      </c>
      <c r="D135" s="492"/>
      <c r="E135" s="492"/>
      <c r="F135" s="169"/>
      <c r="N135" s="517"/>
      <c r="O135" s="796">
        <v>44963</v>
      </c>
      <c r="P135" s="308">
        <v>0.51932870370370365</v>
      </c>
      <c r="Q135" s="794">
        <v>35</v>
      </c>
      <c r="R135" s="165" t="s">
        <v>21</v>
      </c>
      <c r="S135" s="794">
        <v>21.35</v>
      </c>
      <c r="T135" s="165" t="s">
        <v>56</v>
      </c>
      <c r="U135" s="196">
        <f t="shared" si="49"/>
        <v>12</v>
      </c>
      <c r="V135" s="168" t="str">
        <f t="shared" si="45"/>
        <v>-</v>
      </c>
      <c r="W135" s="168" t="str">
        <f t="shared" si="46"/>
        <v>-</v>
      </c>
      <c r="X135" s="168">
        <f t="shared" si="47"/>
        <v>21.35</v>
      </c>
      <c r="Y135" s="168" t="str">
        <f t="shared" si="48"/>
        <v>-</v>
      </c>
      <c r="AD135" s="608">
        <f t="shared" si="58"/>
        <v>44963.497916666667</v>
      </c>
      <c r="AE135" s="607">
        <f t="shared" si="59"/>
        <v>22.974</v>
      </c>
      <c r="AF135" s="196">
        <f t="shared" si="60"/>
        <v>11</v>
      </c>
      <c r="AG135" s="168" t="str">
        <f t="shared" si="54"/>
        <v>-</v>
      </c>
      <c r="AH135" s="168">
        <f t="shared" si="55"/>
        <v>22.974</v>
      </c>
      <c r="AI135" s="168" t="str">
        <f t="shared" si="56"/>
        <v>-</v>
      </c>
      <c r="AJ135" s="168" t="str">
        <f t="shared" si="57"/>
        <v>-</v>
      </c>
      <c r="AK135" s="198"/>
      <c r="AL135" s="837"/>
      <c r="AM135" s="790">
        <v>44963.499305555553</v>
      </c>
      <c r="AN135" s="789">
        <v>1</v>
      </c>
      <c r="AO135" s="789">
        <v>7</v>
      </c>
      <c r="AP135" s="789">
        <v>0</v>
      </c>
      <c r="AQ135" s="789">
        <v>327.03212600000001</v>
      </c>
      <c r="AR135" s="789">
        <v>180748</v>
      </c>
      <c r="AS135" s="789">
        <v>137806</v>
      </c>
      <c r="AT135" s="789">
        <v>22.978000000000002</v>
      </c>
      <c r="AV135" s="788">
        <v>44963.499305555553</v>
      </c>
      <c r="AW135" s="787">
        <v>1</v>
      </c>
      <c r="AX135" s="786">
        <v>7</v>
      </c>
      <c r="AY135" s="786">
        <v>0</v>
      </c>
      <c r="AZ135" s="863">
        <v>326.8</v>
      </c>
      <c r="BB135" s="793">
        <f t="shared" si="50"/>
        <v>70</v>
      </c>
      <c r="BC135" s="791">
        <f t="shared" si="51"/>
        <v>327.03212600000001</v>
      </c>
      <c r="BF135" s="819"/>
      <c r="BH135" s="793">
        <f t="shared" si="52"/>
        <v>70</v>
      </c>
      <c r="BI135" s="807">
        <f t="shared" si="53"/>
        <v>326.8</v>
      </c>
      <c r="BL135" s="807"/>
      <c r="BQ135" s="797"/>
      <c r="BR135" s="791"/>
      <c r="BS135" s="791"/>
      <c r="BT135" s="791"/>
      <c r="BU135" s="807"/>
      <c r="CA135" s="809"/>
      <c r="CB135" s="803"/>
      <c r="CC135" s="804"/>
      <c r="CD135" s="791"/>
      <c r="CE135" s="791"/>
    </row>
    <row r="136" spans="2:83" x14ac:dyDescent="0.25">
      <c r="B136" s="307">
        <v>44963.53497685185</v>
      </c>
      <c r="C136" s="794">
        <v>851.41</v>
      </c>
      <c r="D136" s="492"/>
      <c r="E136" s="492"/>
      <c r="F136" s="169"/>
      <c r="N136" s="517"/>
      <c r="O136" s="796">
        <v>44963</v>
      </c>
      <c r="P136" s="308">
        <v>0.52002314814814821</v>
      </c>
      <c r="Q136" s="794">
        <v>35</v>
      </c>
      <c r="R136" s="165" t="s">
        <v>21</v>
      </c>
      <c r="S136" s="794">
        <v>21.35</v>
      </c>
      <c r="T136" s="165" t="s">
        <v>56</v>
      </c>
      <c r="U136" s="196">
        <f t="shared" si="49"/>
        <v>12</v>
      </c>
      <c r="V136" s="168" t="str">
        <f t="shared" si="45"/>
        <v>-</v>
      </c>
      <c r="W136" s="168" t="str">
        <f t="shared" si="46"/>
        <v>-</v>
      </c>
      <c r="X136" s="168">
        <f t="shared" si="47"/>
        <v>21.35</v>
      </c>
      <c r="Y136" s="168" t="str">
        <f t="shared" si="48"/>
        <v>-</v>
      </c>
      <c r="AD136" s="608">
        <f t="shared" si="58"/>
        <v>44963.498611111114</v>
      </c>
      <c r="AE136" s="607">
        <f t="shared" si="59"/>
        <v>22.977</v>
      </c>
      <c r="AF136" s="196">
        <f t="shared" si="60"/>
        <v>11</v>
      </c>
      <c r="AG136" s="168" t="str">
        <f t="shared" si="54"/>
        <v>-</v>
      </c>
      <c r="AH136" s="168">
        <f t="shared" si="55"/>
        <v>22.977</v>
      </c>
      <c r="AI136" s="168" t="str">
        <f t="shared" si="56"/>
        <v>-</v>
      </c>
      <c r="AJ136" s="168" t="str">
        <f t="shared" si="57"/>
        <v>-</v>
      </c>
      <c r="AK136" s="198"/>
      <c r="AL136" s="837"/>
      <c r="AM136" s="790">
        <v>44963.5</v>
      </c>
      <c r="AN136" s="789">
        <v>1</v>
      </c>
      <c r="AO136" s="789">
        <v>7</v>
      </c>
      <c r="AP136" s="789">
        <v>1</v>
      </c>
      <c r="AQ136" s="789">
        <v>326.57763399999999</v>
      </c>
      <c r="AR136" s="789">
        <v>179494</v>
      </c>
      <c r="AS136" s="789">
        <v>138777</v>
      </c>
      <c r="AT136" s="789">
        <v>22.978999999999999</v>
      </c>
      <c r="AV136" s="788">
        <v>44963.5</v>
      </c>
      <c r="AW136" s="787">
        <v>1</v>
      </c>
      <c r="AX136" s="786">
        <v>7</v>
      </c>
      <c r="AY136" s="786">
        <v>1</v>
      </c>
      <c r="AZ136" s="863">
        <v>326.2</v>
      </c>
      <c r="BB136" s="793">
        <f t="shared" si="50"/>
        <v>71</v>
      </c>
      <c r="BC136" s="791">
        <f t="shared" si="51"/>
        <v>326.57763399999999</v>
      </c>
      <c r="BF136" s="819"/>
      <c r="BH136" s="793">
        <f t="shared" si="52"/>
        <v>71</v>
      </c>
      <c r="BI136" s="807">
        <f t="shared" si="53"/>
        <v>326.2</v>
      </c>
      <c r="BL136" s="807"/>
      <c r="BQ136" s="797"/>
      <c r="BR136" s="791"/>
      <c r="BS136" s="791"/>
      <c r="BT136" s="791"/>
      <c r="BU136" s="807"/>
      <c r="CA136" s="809"/>
      <c r="CB136" s="803"/>
      <c r="CC136" s="804"/>
      <c r="CD136" s="791"/>
      <c r="CE136" s="791"/>
    </row>
    <row r="137" spans="2:83" x14ac:dyDescent="0.25">
      <c r="B137" s="307">
        <v>44963.53601851852</v>
      </c>
      <c r="C137" s="794">
        <v>851.39</v>
      </c>
      <c r="D137" s="492"/>
      <c r="E137" s="492"/>
      <c r="F137" s="169"/>
      <c r="N137" s="517"/>
      <c r="O137" s="796">
        <v>44963</v>
      </c>
      <c r="P137" s="308">
        <v>0.52071759259259254</v>
      </c>
      <c r="Q137" s="794">
        <v>35.1</v>
      </c>
      <c r="R137" s="165" t="s">
        <v>21</v>
      </c>
      <c r="S137" s="794">
        <v>21.35</v>
      </c>
      <c r="T137" s="165" t="s">
        <v>56</v>
      </c>
      <c r="U137" s="196">
        <f t="shared" si="49"/>
        <v>12</v>
      </c>
      <c r="V137" s="168" t="str">
        <f t="shared" si="45"/>
        <v>-</v>
      </c>
      <c r="W137" s="168" t="str">
        <f t="shared" si="46"/>
        <v>-</v>
      </c>
      <c r="X137" s="168">
        <f t="shared" si="47"/>
        <v>21.35</v>
      </c>
      <c r="Y137" s="168" t="str">
        <f t="shared" si="48"/>
        <v>-</v>
      </c>
      <c r="AD137" s="608">
        <f t="shared" si="58"/>
        <v>44963.498611111114</v>
      </c>
      <c r="AE137" s="607">
        <f t="shared" si="59"/>
        <v>22.978999999999999</v>
      </c>
      <c r="AF137" s="196">
        <f t="shared" si="60"/>
        <v>11</v>
      </c>
      <c r="AG137" s="168" t="str">
        <f t="shared" si="54"/>
        <v>-</v>
      </c>
      <c r="AH137" s="168">
        <f t="shared" si="55"/>
        <v>22.978999999999999</v>
      </c>
      <c r="AI137" s="168" t="str">
        <f t="shared" si="56"/>
        <v>-</v>
      </c>
      <c r="AJ137" s="168" t="str">
        <f t="shared" si="57"/>
        <v>-</v>
      </c>
      <c r="AK137" s="198"/>
      <c r="AL137" s="837"/>
      <c r="AM137" s="790">
        <v>44963.5</v>
      </c>
      <c r="AN137" s="789">
        <v>1</v>
      </c>
      <c r="AO137" s="789">
        <v>7</v>
      </c>
      <c r="AP137" s="789">
        <v>2</v>
      </c>
      <c r="AQ137" s="789">
        <v>326.66507799999999</v>
      </c>
      <c r="AR137" s="789">
        <v>180752</v>
      </c>
      <c r="AS137" s="789">
        <v>137809</v>
      </c>
      <c r="AT137" s="789">
        <v>22.981000000000002</v>
      </c>
      <c r="AV137" s="788">
        <v>44963.5</v>
      </c>
      <c r="AW137" s="787">
        <v>1</v>
      </c>
      <c r="AX137" s="786">
        <v>7</v>
      </c>
      <c r="AY137" s="786">
        <v>2</v>
      </c>
      <c r="AZ137" s="863">
        <v>327.10000000000002</v>
      </c>
      <c r="BB137" s="793">
        <f t="shared" si="50"/>
        <v>72</v>
      </c>
      <c r="BC137" s="791">
        <f t="shared" si="51"/>
        <v>326.66507799999999</v>
      </c>
      <c r="BF137" s="819"/>
      <c r="BH137" s="793">
        <f t="shared" si="52"/>
        <v>72</v>
      </c>
      <c r="BI137" s="807">
        <f t="shared" si="53"/>
        <v>327.10000000000002</v>
      </c>
      <c r="BL137" s="807"/>
      <c r="BQ137" s="791"/>
      <c r="BR137" s="791"/>
      <c r="BS137" s="791"/>
      <c r="BT137" s="791"/>
      <c r="CA137" s="809"/>
      <c r="CB137" s="803"/>
      <c r="CC137" s="804"/>
      <c r="CD137" s="791"/>
      <c r="CE137" s="791"/>
    </row>
    <row r="138" spans="2:83" x14ac:dyDescent="0.25">
      <c r="B138" s="307">
        <v>44963.537060185183</v>
      </c>
      <c r="C138" s="794">
        <v>851.37</v>
      </c>
      <c r="D138" s="492"/>
      <c r="E138" s="492"/>
      <c r="F138" s="169"/>
      <c r="N138" s="517"/>
      <c r="O138" s="796">
        <v>44963</v>
      </c>
      <c r="P138" s="308">
        <v>0.52141203703703709</v>
      </c>
      <c r="Q138" s="794">
        <v>35</v>
      </c>
      <c r="R138" s="165" t="s">
        <v>21</v>
      </c>
      <c r="S138" s="794">
        <v>21.4</v>
      </c>
      <c r="T138" s="165" t="s">
        <v>56</v>
      </c>
      <c r="U138" s="196">
        <f t="shared" si="49"/>
        <v>12</v>
      </c>
      <c r="V138" s="168" t="str">
        <f t="shared" si="45"/>
        <v>-</v>
      </c>
      <c r="W138" s="168" t="str">
        <f t="shared" si="46"/>
        <v>-</v>
      </c>
      <c r="X138" s="168">
        <f t="shared" si="47"/>
        <v>21.4</v>
      </c>
      <c r="Y138" s="168" t="str">
        <f t="shared" si="48"/>
        <v>-</v>
      </c>
      <c r="AD138" s="608">
        <f t="shared" si="58"/>
        <v>44963.499305555553</v>
      </c>
      <c r="AE138" s="607">
        <f t="shared" si="59"/>
        <v>22.978000000000002</v>
      </c>
      <c r="AF138" s="196">
        <f t="shared" si="60"/>
        <v>11</v>
      </c>
      <c r="AG138" s="168" t="str">
        <f t="shared" si="54"/>
        <v>-</v>
      </c>
      <c r="AH138" s="168">
        <f t="shared" si="55"/>
        <v>22.978000000000002</v>
      </c>
      <c r="AI138" s="168" t="str">
        <f t="shared" si="56"/>
        <v>-</v>
      </c>
      <c r="AJ138" s="168" t="str">
        <f t="shared" si="57"/>
        <v>-</v>
      </c>
      <c r="AK138" s="198"/>
      <c r="AL138" s="837"/>
      <c r="AM138" s="790">
        <v>44963.500694444447</v>
      </c>
      <c r="AN138" s="789">
        <v>1</v>
      </c>
      <c r="AO138" s="789">
        <v>7</v>
      </c>
      <c r="AP138" s="789">
        <v>3</v>
      </c>
      <c r="AQ138" s="789">
        <v>326.65727600000002</v>
      </c>
      <c r="AR138" s="789">
        <v>179500</v>
      </c>
      <c r="AS138" s="789">
        <v>138782</v>
      </c>
      <c r="AT138" s="789">
        <v>22.978000000000002</v>
      </c>
      <c r="AV138" s="788">
        <v>44963.500694444447</v>
      </c>
      <c r="AW138" s="787">
        <v>1</v>
      </c>
      <c r="AX138" s="786">
        <v>7</v>
      </c>
      <c r="AY138" s="786">
        <v>3</v>
      </c>
      <c r="AZ138" s="863">
        <v>326.2</v>
      </c>
      <c r="BB138" s="793">
        <f t="shared" si="50"/>
        <v>73</v>
      </c>
      <c r="BC138" s="791">
        <f t="shared" si="51"/>
        <v>326.65727600000002</v>
      </c>
      <c r="BF138" s="819"/>
      <c r="BH138" s="793">
        <f t="shared" si="52"/>
        <v>73</v>
      </c>
      <c r="BI138" s="807">
        <f t="shared" si="53"/>
        <v>326.2</v>
      </c>
      <c r="BL138" s="807"/>
      <c r="BQ138" s="791"/>
      <c r="BR138" s="791"/>
      <c r="BS138" s="791"/>
      <c r="BT138" s="791"/>
      <c r="CA138" s="809"/>
      <c r="CB138" s="803"/>
      <c r="CC138" s="804"/>
      <c r="CD138" s="791"/>
      <c r="CE138" s="791"/>
    </row>
    <row r="139" spans="2:83" x14ac:dyDescent="0.25">
      <c r="B139" s="307"/>
      <c r="C139" s="179"/>
      <c r="D139" s="492"/>
      <c r="E139" s="492"/>
      <c r="F139" s="169"/>
      <c r="N139" s="517"/>
      <c r="O139" s="796">
        <v>44963</v>
      </c>
      <c r="P139" s="308">
        <v>0.52210648148148142</v>
      </c>
      <c r="Q139" s="794">
        <v>35</v>
      </c>
      <c r="R139" s="165" t="s">
        <v>21</v>
      </c>
      <c r="S139" s="794">
        <v>21.4</v>
      </c>
      <c r="T139" s="165" t="s">
        <v>56</v>
      </c>
      <c r="U139" s="196">
        <f t="shared" si="49"/>
        <v>12</v>
      </c>
      <c r="V139" s="168" t="str">
        <f t="shared" si="45"/>
        <v>-</v>
      </c>
      <c r="W139" s="168" t="str">
        <f t="shared" si="46"/>
        <v>-</v>
      </c>
      <c r="X139" s="168">
        <f t="shared" si="47"/>
        <v>21.4</v>
      </c>
      <c r="Y139" s="168" t="str">
        <f t="shared" si="48"/>
        <v>-</v>
      </c>
      <c r="AD139" s="608">
        <f t="shared" si="58"/>
        <v>44963.5</v>
      </c>
      <c r="AE139" s="607">
        <f t="shared" si="59"/>
        <v>22.978999999999999</v>
      </c>
      <c r="AF139" s="196">
        <f t="shared" si="60"/>
        <v>12</v>
      </c>
      <c r="AG139" s="168" t="str">
        <f t="shared" si="54"/>
        <v>-</v>
      </c>
      <c r="AH139" s="168" t="str">
        <f t="shared" si="55"/>
        <v>-</v>
      </c>
      <c r="AI139" s="168">
        <f t="shared" si="56"/>
        <v>22.978999999999999</v>
      </c>
      <c r="AJ139" s="168" t="str">
        <f t="shared" si="57"/>
        <v>-</v>
      </c>
      <c r="AK139" s="198"/>
      <c r="AL139" s="837"/>
      <c r="AM139" s="790">
        <v>44963.500694444447</v>
      </c>
      <c r="AN139" s="789">
        <v>1</v>
      </c>
      <c r="AO139" s="789">
        <v>7</v>
      </c>
      <c r="AP139" s="789">
        <v>4</v>
      </c>
      <c r="AQ139" s="789">
        <v>326.53436299999998</v>
      </c>
      <c r="AR139" s="789">
        <v>180757</v>
      </c>
      <c r="AS139" s="789">
        <v>137814</v>
      </c>
      <c r="AT139" s="789">
        <v>22.975999999999999</v>
      </c>
      <c r="AV139" s="788">
        <v>44963.500694444447</v>
      </c>
      <c r="AW139" s="787">
        <v>1</v>
      </c>
      <c r="AX139" s="786">
        <v>7</v>
      </c>
      <c r="AY139" s="786">
        <v>4</v>
      </c>
      <c r="AZ139" s="863">
        <v>326.2</v>
      </c>
      <c r="BB139" s="793">
        <f t="shared" si="50"/>
        <v>74</v>
      </c>
      <c r="BC139" s="791">
        <f t="shared" si="51"/>
        <v>326.53436299999998</v>
      </c>
      <c r="BF139" s="819"/>
      <c r="BH139" s="793">
        <f t="shared" si="52"/>
        <v>74</v>
      </c>
      <c r="BI139" s="807">
        <f t="shared" si="53"/>
        <v>326.2</v>
      </c>
      <c r="BL139" s="807"/>
      <c r="BQ139" s="791"/>
      <c r="BR139" s="791"/>
      <c r="BS139" s="791"/>
      <c r="BT139" s="791"/>
      <c r="CA139" s="809"/>
      <c r="CB139" s="803"/>
      <c r="CC139" s="804"/>
      <c r="CD139" s="791"/>
      <c r="CE139" s="791"/>
    </row>
    <row r="140" spans="2:83" x14ac:dyDescent="0.25">
      <c r="B140" s="307"/>
      <c r="C140" s="179"/>
      <c r="D140" s="492"/>
      <c r="E140" s="492"/>
      <c r="F140" s="169"/>
      <c r="N140" s="517"/>
      <c r="O140" s="796">
        <v>44963</v>
      </c>
      <c r="P140" s="308">
        <v>0.52280092592592597</v>
      </c>
      <c r="Q140" s="794">
        <v>35</v>
      </c>
      <c r="R140" s="165" t="s">
        <v>21</v>
      </c>
      <c r="S140" s="794">
        <v>21.4</v>
      </c>
      <c r="T140" s="165" t="s">
        <v>56</v>
      </c>
      <c r="U140" s="196">
        <f t="shared" si="49"/>
        <v>12</v>
      </c>
      <c r="V140" s="168" t="str">
        <f t="shared" si="45"/>
        <v>-</v>
      </c>
      <c r="W140" s="168" t="str">
        <f t="shared" si="46"/>
        <v>-</v>
      </c>
      <c r="X140" s="168">
        <f t="shared" si="47"/>
        <v>21.4</v>
      </c>
      <c r="Y140" s="168" t="str">
        <f t="shared" si="48"/>
        <v>-</v>
      </c>
      <c r="AD140" s="608">
        <f t="shared" si="58"/>
        <v>44963.5</v>
      </c>
      <c r="AE140" s="607">
        <f t="shared" si="59"/>
        <v>22.981000000000002</v>
      </c>
      <c r="AF140" s="196">
        <f t="shared" si="60"/>
        <v>12</v>
      </c>
      <c r="AG140" s="168" t="str">
        <f t="shared" si="54"/>
        <v>-</v>
      </c>
      <c r="AH140" s="168" t="str">
        <f t="shared" si="55"/>
        <v>-</v>
      </c>
      <c r="AI140" s="168">
        <f t="shared" si="56"/>
        <v>22.981000000000002</v>
      </c>
      <c r="AJ140" s="168" t="str">
        <f t="shared" si="57"/>
        <v>-</v>
      </c>
      <c r="AK140" s="198"/>
      <c r="AL140" s="837"/>
      <c r="AM140" s="790">
        <v>44963.501388888886</v>
      </c>
      <c r="AN140" s="789">
        <v>1</v>
      </c>
      <c r="AO140" s="789">
        <v>7</v>
      </c>
      <c r="AP140" s="789">
        <v>5</v>
      </c>
      <c r="AQ140" s="789">
        <v>326.45148399999999</v>
      </c>
      <c r="AR140" s="789">
        <v>179491</v>
      </c>
      <c r="AS140" s="789">
        <v>138775</v>
      </c>
      <c r="AT140" s="789">
        <v>22.977</v>
      </c>
      <c r="AV140" s="788">
        <v>44963.501388888886</v>
      </c>
      <c r="AW140" s="787">
        <v>1</v>
      </c>
      <c r="AX140" s="786">
        <v>7</v>
      </c>
      <c r="AY140" s="786">
        <v>5</v>
      </c>
      <c r="AZ140" s="863">
        <v>326.8</v>
      </c>
      <c r="BB140" s="793">
        <f t="shared" si="50"/>
        <v>75</v>
      </c>
      <c r="BC140" s="791">
        <f t="shared" si="51"/>
        <v>326.45148399999999</v>
      </c>
      <c r="BF140" s="819"/>
      <c r="BH140" s="793">
        <f t="shared" si="52"/>
        <v>75</v>
      </c>
      <c r="BI140" s="807">
        <f t="shared" si="53"/>
        <v>326.8</v>
      </c>
      <c r="BL140" s="807"/>
      <c r="BQ140" s="791"/>
      <c r="BR140" s="791"/>
      <c r="BS140" s="791"/>
      <c r="BT140" s="791"/>
      <c r="CA140" s="809"/>
      <c r="CB140" s="803"/>
      <c r="CC140" s="804"/>
      <c r="CD140" s="791"/>
      <c r="CE140" s="791"/>
    </row>
    <row r="141" spans="2:83" x14ac:dyDescent="0.25">
      <c r="B141" s="307"/>
      <c r="C141" s="179"/>
      <c r="D141" s="492"/>
      <c r="E141" s="492"/>
      <c r="F141" s="169"/>
      <c r="N141" s="517"/>
      <c r="O141" s="796">
        <v>44963</v>
      </c>
      <c r="P141" s="308">
        <v>0.52349537037037031</v>
      </c>
      <c r="Q141" s="794">
        <v>34.9</v>
      </c>
      <c r="R141" s="165" t="s">
        <v>21</v>
      </c>
      <c r="S141" s="794">
        <v>21.4</v>
      </c>
      <c r="T141" s="165" t="s">
        <v>56</v>
      </c>
      <c r="U141" s="196">
        <f t="shared" si="49"/>
        <v>12</v>
      </c>
      <c r="V141" s="168" t="str">
        <f t="shared" si="45"/>
        <v>-</v>
      </c>
      <c r="W141" s="168" t="str">
        <f t="shared" si="46"/>
        <v>-</v>
      </c>
      <c r="X141" s="168">
        <f t="shared" si="47"/>
        <v>21.4</v>
      </c>
      <c r="Y141" s="168" t="str">
        <f t="shared" si="48"/>
        <v>-</v>
      </c>
      <c r="AD141" s="608">
        <f t="shared" si="58"/>
        <v>44963.500694444447</v>
      </c>
      <c r="AE141" s="607">
        <f t="shared" si="59"/>
        <v>22.978000000000002</v>
      </c>
      <c r="AF141" s="196">
        <f t="shared" si="60"/>
        <v>12</v>
      </c>
      <c r="AG141" s="168" t="str">
        <f t="shared" si="54"/>
        <v>-</v>
      </c>
      <c r="AH141" s="168" t="str">
        <f t="shared" si="55"/>
        <v>-</v>
      </c>
      <c r="AI141" s="168">
        <f t="shared" si="56"/>
        <v>22.978000000000002</v>
      </c>
      <c r="AJ141" s="168" t="str">
        <f t="shared" si="57"/>
        <v>-</v>
      </c>
      <c r="AK141" s="198"/>
      <c r="AL141" s="837"/>
      <c r="AM141" s="790">
        <v>44963.502083333333</v>
      </c>
      <c r="AN141" s="789">
        <v>1</v>
      </c>
      <c r="AO141" s="789">
        <v>7</v>
      </c>
      <c r="AP141" s="789">
        <v>6</v>
      </c>
      <c r="AQ141" s="789">
        <v>326.59217999999998</v>
      </c>
      <c r="AR141" s="789">
        <v>180747</v>
      </c>
      <c r="AS141" s="789">
        <v>137806</v>
      </c>
      <c r="AT141" s="789">
        <v>22.977</v>
      </c>
      <c r="AV141" s="788">
        <v>44963.502083333333</v>
      </c>
      <c r="AW141" s="787">
        <v>1</v>
      </c>
      <c r="AX141" s="786">
        <v>7</v>
      </c>
      <c r="AY141" s="786">
        <v>6</v>
      </c>
      <c r="AZ141" s="863">
        <v>326.7</v>
      </c>
      <c r="BB141" s="793">
        <f t="shared" si="50"/>
        <v>76</v>
      </c>
      <c r="BC141" s="791">
        <f t="shared" si="51"/>
        <v>326.59217999999998</v>
      </c>
      <c r="BF141" s="819"/>
      <c r="BH141" s="793">
        <f t="shared" si="52"/>
        <v>76</v>
      </c>
      <c r="BI141" s="807">
        <f t="shared" si="53"/>
        <v>326.7</v>
      </c>
      <c r="BL141" s="807"/>
      <c r="BQ141" s="791"/>
      <c r="BR141" s="791"/>
      <c r="BS141" s="791"/>
      <c r="BT141" s="791"/>
      <c r="CA141" s="809"/>
      <c r="CB141" s="803"/>
      <c r="CC141" s="804"/>
      <c r="CD141" s="791"/>
      <c r="CE141" s="791"/>
    </row>
    <row r="142" spans="2:83" x14ac:dyDescent="0.25">
      <c r="B142" s="307"/>
      <c r="C142" s="179"/>
      <c r="D142" s="492"/>
      <c r="E142" s="492"/>
      <c r="F142" s="169"/>
      <c r="N142" s="517"/>
      <c r="O142" s="796">
        <v>44963</v>
      </c>
      <c r="P142" s="308">
        <v>0.52418981481481486</v>
      </c>
      <c r="Q142" s="794">
        <v>34.700000000000003</v>
      </c>
      <c r="R142" s="165" t="s">
        <v>21</v>
      </c>
      <c r="S142" s="794">
        <v>21.45</v>
      </c>
      <c r="T142" s="165" t="s">
        <v>56</v>
      </c>
      <c r="U142" s="196">
        <f t="shared" si="49"/>
        <v>12</v>
      </c>
      <c r="V142" s="168" t="str">
        <f t="shared" si="45"/>
        <v>-</v>
      </c>
      <c r="W142" s="168" t="str">
        <f t="shared" si="46"/>
        <v>-</v>
      </c>
      <c r="X142" s="168">
        <f t="shared" si="47"/>
        <v>21.45</v>
      </c>
      <c r="Y142" s="168" t="str">
        <f t="shared" si="48"/>
        <v>-</v>
      </c>
      <c r="AD142" s="608">
        <f t="shared" si="58"/>
        <v>44963.500694444447</v>
      </c>
      <c r="AE142" s="607">
        <f t="shared" si="59"/>
        <v>22.975999999999999</v>
      </c>
      <c r="AF142" s="196">
        <f t="shared" si="60"/>
        <v>12</v>
      </c>
      <c r="AG142" s="168" t="str">
        <f t="shared" si="54"/>
        <v>-</v>
      </c>
      <c r="AH142" s="168" t="str">
        <f t="shared" si="55"/>
        <v>-</v>
      </c>
      <c r="AI142" s="168">
        <f t="shared" si="56"/>
        <v>22.975999999999999</v>
      </c>
      <c r="AJ142" s="168" t="str">
        <f t="shared" si="57"/>
        <v>-</v>
      </c>
      <c r="AK142" s="198"/>
      <c r="AL142" s="837"/>
      <c r="AM142" s="790">
        <v>44963.502083333333</v>
      </c>
      <c r="AN142" s="789">
        <v>1</v>
      </c>
      <c r="AO142" s="789">
        <v>7</v>
      </c>
      <c r="AP142" s="789">
        <v>7</v>
      </c>
      <c r="AQ142" s="789">
        <v>326.264973</v>
      </c>
      <c r="AR142" s="789">
        <v>179493</v>
      </c>
      <c r="AS142" s="789">
        <v>138775</v>
      </c>
      <c r="AT142" s="789">
        <v>22.978999999999999</v>
      </c>
      <c r="AV142" s="788">
        <v>44963.502083333333</v>
      </c>
      <c r="AW142" s="787">
        <v>1</v>
      </c>
      <c r="AX142" s="786">
        <v>7</v>
      </c>
      <c r="AY142" s="786">
        <v>7</v>
      </c>
      <c r="AZ142" s="863">
        <v>325.60000000000002</v>
      </c>
      <c r="BB142" s="793">
        <f t="shared" si="50"/>
        <v>77</v>
      </c>
      <c r="BC142" s="791">
        <f t="shared" si="51"/>
        <v>326.264973</v>
      </c>
      <c r="BF142" s="819"/>
      <c r="BH142" s="793">
        <f t="shared" si="52"/>
        <v>77</v>
      </c>
      <c r="BI142" s="807">
        <f t="shared" si="53"/>
        <v>325.60000000000002</v>
      </c>
      <c r="BL142" s="807"/>
      <c r="BQ142" s="791"/>
      <c r="BR142" s="791"/>
      <c r="BS142" s="791"/>
      <c r="BT142" s="791"/>
      <c r="CA142" s="809"/>
      <c r="CB142" s="803"/>
      <c r="CC142" s="804"/>
      <c r="CD142" s="791"/>
      <c r="CE142" s="791"/>
    </row>
    <row r="143" spans="2:83" x14ac:dyDescent="0.25">
      <c r="B143" s="307"/>
      <c r="C143" s="179"/>
      <c r="D143" s="492"/>
      <c r="E143" s="492"/>
      <c r="F143" s="169"/>
      <c r="N143" s="517"/>
      <c r="O143" s="796">
        <v>44963</v>
      </c>
      <c r="P143" s="308">
        <v>0.52488425925925919</v>
      </c>
      <c r="Q143" s="794">
        <v>34.799999999999997</v>
      </c>
      <c r="R143" s="165" t="s">
        <v>21</v>
      </c>
      <c r="S143" s="794">
        <v>21.45</v>
      </c>
      <c r="T143" s="165" t="s">
        <v>56</v>
      </c>
      <c r="U143" s="196">
        <f t="shared" si="49"/>
        <v>12</v>
      </c>
      <c r="V143" s="168" t="str">
        <f t="shared" si="45"/>
        <v>-</v>
      </c>
      <c r="W143" s="168" t="str">
        <f t="shared" si="46"/>
        <v>-</v>
      </c>
      <c r="X143" s="168">
        <f t="shared" si="47"/>
        <v>21.45</v>
      </c>
      <c r="Y143" s="168" t="str">
        <f t="shared" si="48"/>
        <v>-</v>
      </c>
      <c r="AD143" s="608">
        <f t="shared" si="58"/>
        <v>44963.501388888886</v>
      </c>
      <c r="AE143" s="607">
        <f t="shared" si="59"/>
        <v>22.977</v>
      </c>
      <c r="AF143" s="196">
        <f t="shared" si="60"/>
        <v>12</v>
      </c>
      <c r="AG143" s="168" t="str">
        <f t="shared" si="54"/>
        <v>-</v>
      </c>
      <c r="AH143" s="168" t="str">
        <f t="shared" si="55"/>
        <v>-</v>
      </c>
      <c r="AI143" s="168">
        <f t="shared" si="56"/>
        <v>22.977</v>
      </c>
      <c r="AJ143" s="168" t="str">
        <f t="shared" si="57"/>
        <v>-</v>
      </c>
      <c r="AK143" s="198"/>
      <c r="AL143" s="837"/>
      <c r="AM143" s="790">
        <v>44963.50277777778</v>
      </c>
      <c r="AN143" s="789">
        <v>1</v>
      </c>
      <c r="AO143" s="789">
        <v>7</v>
      </c>
      <c r="AP143" s="789">
        <v>8</v>
      </c>
      <c r="AQ143" s="789">
        <v>325.95823100000001</v>
      </c>
      <c r="AR143" s="789">
        <v>180761</v>
      </c>
      <c r="AS143" s="789">
        <v>137819</v>
      </c>
      <c r="AT143" s="789">
        <v>22.981999999999999</v>
      </c>
      <c r="AV143" s="788">
        <v>44963.50277777778</v>
      </c>
      <c r="AW143" s="787">
        <v>1</v>
      </c>
      <c r="AX143" s="786">
        <v>7</v>
      </c>
      <c r="AY143" s="786">
        <v>8</v>
      </c>
      <c r="AZ143" s="863">
        <v>325.89999999999998</v>
      </c>
      <c r="BB143" s="793">
        <f t="shared" si="50"/>
        <v>78</v>
      </c>
      <c r="BC143" s="791">
        <f t="shared" si="51"/>
        <v>325.95823100000001</v>
      </c>
      <c r="BF143" s="819"/>
      <c r="BH143" s="793">
        <f t="shared" si="52"/>
        <v>78</v>
      </c>
      <c r="BI143" s="807">
        <f t="shared" si="53"/>
        <v>325.89999999999998</v>
      </c>
      <c r="BL143" s="807"/>
      <c r="BQ143" s="791"/>
      <c r="BR143" s="791"/>
      <c r="BS143" s="791"/>
      <c r="BT143" s="791"/>
      <c r="CA143" s="809"/>
      <c r="CB143" s="803"/>
      <c r="CC143" s="804"/>
      <c r="CD143" s="791"/>
      <c r="CE143" s="791"/>
    </row>
    <row r="144" spans="2:83" x14ac:dyDescent="0.25">
      <c r="B144" s="307"/>
      <c r="C144" s="179"/>
      <c r="D144" s="492"/>
      <c r="E144" s="492"/>
      <c r="F144" s="169"/>
      <c r="N144" s="517"/>
      <c r="O144" s="796">
        <v>44963</v>
      </c>
      <c r="P144" s="308">
        <v>0.52557870370370374</v>
      </c>
      <c r="Q144" s="794">
        <v>34.9</v>
      </c>
      <c r="R144" s="165" t="s">
        <v>21</v>
      </c>
      <c r="S144" s="794">
        <v>21.4</v>
      </c>
      <c r="T144" s="165" t="s">
        <v>56</v>
      </c>
      <c r="U144" s="196">
        <f t="shared" si="49"/>
        <v>12</v>
      </c>
      <c r="V144" s="168" t="str">
        <f t="shared" si="45"/>
        <v>-</v>
      </c>
      <c r="W144" s="168" t="str">
        <f t="shared" si="46"/>
        <v>-</v>
      </c>
      <c r="X144" s="168">
        <f t="shared" si="47"/>
        <v>21.4</v>
      </c>
      <c r="Y144" s="168" t="str">
        <f t="shared" si="48"/>
        <v>-</v>
      </c>
      <c r="AD144" s="608">
        <f t="shared" si="58"/>
        <v>44963.502083333333</v>
      </c>
      <c r="AE144" s="607">
        <f t="shared" si="59"/>
        <v>22.977</v>
      </c>
      <c r="AF144" s="196">
        <f t="shared" si="60"/>
        <v>12</v>
      </c>
      <c r="AG144" s="168" t="str">
        <f t="shared" si="54"/>
        <v>-</v>
      </c>
      <c r="AH144" s="168" t="str">
        <f t="shared" si="55"/>
        <v>-</v>
      </c>
      <c r="AI144" s="168">
        <f t="shared" si="56"/>
        <v>22.977</v>
      </c>
      <c r="AJ144" s="168" t="str">
        <f t="shared" si="57"/>
        <v>-</v>
      </c>
      <c r="AK144" s="198"/>
      <c r="AL144" s="837"/>
      <c r="AM144" s="790">
        <v>44963.503472222219</v>
      </c>
      <c r="AN144" s="789">
        <v>1</v>
      </c>
      <c r="AO144" s="789">
        <v>8</v>
      </c>
      <c r="AP144" s="789" t="s">
        <v>469</v>
      </c>
      <c r="AQ144" s="789">
        <v>356.405779</v>
      </c>
      <c r="AR144" s="789">
        <v>179301</v>
      </c>
      <c r="AS144" s="789">
        <v>138791</v>
      </c>
      <c r="AT144" s="789">
        <v>22.986000000000001</v>
      </c>
      <c r="AV144" s="788">
        <v>44963.503472222219</v>
      </c>
      <c r="AW144" s="787">
        <v>1</v>
      </c>
      <c r="AX144" s="786">
        <v>8</v>
      </c>
      <c r="AY144" s="786" t="s">
        <v>469</v>
      </c>
      <c r="AZ144" s="863">
        <v>376.3</v>
      </c>
      <c r="BB144" s="793" t="str">
        <f t="shared" si="50"/>
        <v>--</v>
      </c>
      <c r="BC144" s="791">
        <f t="shared" si="51"/>
        <v>356.405779</v>
      </c>
      <c r="BF144" s="819"/>
      <c r="BH144" s="793" t="str">
        <f t="shared" si="52"/>
        <v>--</v>
      </c>
      <c r="BI144" s="807">
        <f t="shared" si="53"/>
        <v>376.3</v>
      </c>
      <c r="BL144" s="807"/>
      <c r="BQ144" s="791"/>
      <c r="BR144" s="791"/>
      <c r="BS144" s="791"/>
      <c r="BT144" s="791"/>
      <c r="CA144" s="809"/>
      <c r="CB144" s="803"/>
      <c r="CC144" s="804"/>
      <c r="CD144" s="791"/>
      <c r="CE144" s="791"/>
    </row>
    <row r="145" spans="2:83" x14ac:dyDescent="0.25">
      <c r="B145" s="307"/>
      <c r="C145" s="179"/>
      <c r="D145" s="492"/>
      <c r="E145" s="492"/>
      <c r="F145" s="169"/>
      <c r="N145" s="517"/>
      <c r="O145" s="796">
        <v>44963</v>
      </c>
      <c r="P145" s="308">
        <v>0.52627314814814818</v>
      </c>
      <c r="Q145" s="794">
        <v>34.9</v>
      </c>
      <c r="R145" s="165" t="s">
        <v>21</v>
      </c>
      <c r="S145" s="794">
        <v>21.4</v>
      </c>
      <c r="T145" s="165" t="s">
        <v>56</v>
      </c>
      <c r="U145" s="196">
        <f t="shared" si="49"/>
        <v>12</v>
      </c>
      <c r="V145" s="168" t="str">
        <f t="shared" si="45"/>
        <v>-</v>
      </c>
      <c r="W145" s="168" t="str">
        <f t="shared" si="46"/>
        <v>-</v>
      </c>
      <c r="X145" s="168">
        <f t="shared" si="47"/>
        <v>21.4</v>
      </c>
      <c r="Y145" s="168" t="str">
        <f t="shared" si="48"/>
        <v>-</v>
      </c>
      <c r="AD145" s="608">
        <f t="shared" si="58"/>
        <v>44963.502083333333</v>
      </c>
      <c r="AE145" s="607">
        <f t="shared" si="59"/>
        <v>22.978999999999999</v>
      </c>
      <c r="AF145" s="196">
        <f t="shared" si="60"/>
        <v>12</v>
      </c>
      <c r="AG145" s="168" t="str">
        <f t="shared" si="54"/>
        <v>-</v>
      </c>
      <c r="AH145" s="168" t="str">
        <f t="shared" si="55"/>
        <v>-</v>
      </c>
      <c r="AI145" s="168">
        <f t="shared" si="56"/>
        <v>22.978999999999999</v>
      </c>
      <c r="AJ145" s="168" t="str">
        <f t="shared" si="57"/>
        <v>-</v>
      </c>
      <c r="AK145" s="198"/>
      <c r="AL145" s="837"/>
      <c r="AM145" s="790">
        <v>44963.503472222219</v>
      </c>
      <c r="AN145" s="789">
        <v>1</v>
      </c>
      <c r="AO145" s="789">
        <v>8</v>
      </c>
      <c r="AP145" s="789" t="s">
        <v>469</v>
      </c>
      <c r="AQ145" s="789">
        <v>377.36814399999997</v>
      </c>
      <c r="AR145" s="789">
        <v>180779</v>
      </c>
      <c r="AS145" s="789">
        <v>137693</v>
      </c>
      <c r="AT145" s="789">
        <v>22.989000000000001</v>
      </c>
      <c r="AV145" s="788">
        <v>44963.503472222219</v>
      </c>
      <c r="AW145" s="787">
        <v>1</v>
      </c>
      <c r="AX145" s="786">
        <v>8</v>
      </c>
      <c r="AY145" s="786" t="s">
        <v>469</v>
      </c>
      <c r="AZ145" s="863">
        <v>373.1</v>
      </c>
      <c r="BB145" s="793" t="str">
        <f t="shared" si="50"/>
        <v>--</v>
      </c>
      <c r="BC145" s="791">
        <f t="shared" si="51"/>
        <v>377.36814399999997</v>
      </c>
      <c r="BF145" s="819"/>
      <c r="BH145" s="793" t="str">
        <f t="shared" si="52"/>
        <v>--</v>
      </c>
      <c r="BI145" s="807">
        <f t="shared" si="53"/>
        <v>373.1</v>
      </c>
      <c r="BL145" s="807"/>
      <c r="BQ145" s="791"/>
      <c r="BR145" s="791"/>
      <c r="BS145" s="791"/>
      <c r="BT145" s="791"/>
      <c r="CA145" s="809"/>
      <c r="CB145" s="803"/>
      <c r="CC145" s="804"/>
      <c r="CD145" s="791"/>
      <c r="CE145" s="791"/>
    </row>
    <row r="146" spans="2:83" x14ac:dyDescent="0.25">
      <c r="B146" s="307"/>
      <c r="C146" s="179"/>
      <c r="D146" s="492"/>
      <c r="E146" s="492"/>
      <c r="F146" s="169"/>
      <c r="N146" s="517"/>
      <c r="O146" s="796">
        <v>44963</v>
      </c>
      <c r="P146" s="308">
        <v>0.52696759259259263</v>
      </c>
      <c r="Q146" s="794">
        <v>35.1</v>
      </c>
      <c r="R146" s="165" t="s">
        <v>21</v>
      </c>
      <c r="S146" s="794">
        <v>21.4</v>
      </c>
      <c r="T146" s="165" t="s">
        <v>56</v>
      </c>
      <c r="U146" s="196">
        <f t="shared" si="49"/>
        <v>12</v>
      </c>
      <c r="V146" s="168" t="str">
        <f t="shared" si="45"/>
        <v>-</v>
      </c>
      <c r="W146" s="168" t="str">
        <f t="shared" si="46"/>
        <v>-</v>
      </c>
      <c r="X146" s="168">
        <f t="shared" si="47"/>
        <v>21.4</v>
      </c>
      <c r="Y146" s="168" t="str">
        <f t="shared" si="48"/>
        <v>-</v>
      </c>
      <c r="AD146" s="608">
        <f t="shared" si="58"/>
        <v>44963.50277777778</v>
      </c>
      <c r="AE146" s="607">
        <f t="shared" si="59"/>
        <v>22.981999999999999</v>
      </c>
      <c r="AF146" s="196">
        <f t="shared" si="60"/>
        <v>12</v>
      </c>
      <c r="AG146" s="168" t="str">
        <f t="shared" si="54"/>
        <v>-</v>
      </c>
      <c r="AH146" s="168" t="str">
        <f t="shared" si="55"/>
        <v>-</v>
      </c>
      <c r="AI146" s="168">
        <f t="shared" si="56"/>
        <v>22.981999999999999</v>
      </c>
      <c r="AJ146" s="168" t="str">
        <f t="shared" si="57"/>
        <v>-</v>
      </c>
      <c r="AK146" s="198"/>
      <c r="AL146" s="837"/>
      <c r="AM146" s="790">
        <v>44963.504166666666</v>
      </c>
      <c r="AN146" s="789">
        <v>1</v>
      </c>
      <c r="AO146" s="789">
        <v>8</v>
      </c>
      <c r="AP146" s="789" t="s">
        <v>469</v>
      </c>
      <c r="AQ146" s="789">
        <v>372.46248700000001</v>
      </c>
      <c r="AR146" s="789">
        <v>179351</v>
      </c>
      <c r="AS146" s="789">
        <v>138801</v>
      </c>
      <c r="AT146" s="789">
        <v>22.992000000000001</v>
      </c>
      <c r="AV146" s="788">
        <v>44963.504166666666</v>
      </c>
      <c r="AW146" s="787">
        <v>1</v>
      </c>
      <c r="AX146" s="786">
        <v>8</v>
      </c>
      <c r="AY146" s="786" t="s">
        <v>469</v>
      </c>
      <c r="AZ146" s="863">
        <v>371.7</v>
      </c>
      <c r="BB146" s="793" t="str">
        <f t="shared" si="50"/>
        <v>--</v>
      </c>
      <c r="BC146" s="791">
        <f t="shared" si="51"/>
        <v>372.46248700000001</v>
      </c>
      <c r="BF146" s="819"/>
      <c r="BH146" s="793" t="str">
        <f t="shared" si="52"/>
        <v>--</v>
      </c>
      <c r="BI146" s="807">
        <f t="shared" si="53"/>
        <v>371.7</v>
      </c>
      <c r="BL146" s="807"/>
      <c r="BQ146" s="791"/>
      <c r="BR146" s="791"/>
      <c r="BS146" s="791"/>
      <c r="BT146" s="791"/>
      <c r="CA146" s="809"/>
      <c r="CB146" s="803"/>
      <c r="CC146" s="804"/>
      <c r="CD146" s="791"/>
      <c r="CE146" s="791"/>
    </row>
    <row r="147" spans="2:83" x14ac:dyDescent="0.25">
      <c r="B147" s="307"/>
      <c r="C147" s="179"/>
      <c r="D147" s="492"/>
      <c r="E147" s="492"/>
      <c r="F147" s="169"/>
      <c r="N147" s="517"/>
      <c r="O147" s="796">
        <v>44963</v>
      </c>
      <c r="P147" s="308">
        <v>0.52766203703703707</v>
      </c>
      <c r="Q147" s="794">
        <v>35.200000000000003</v>
      </c>
      <c r="R147" s="165" t="s">
        <v>21</v>
      </c>
      <c r="S147" s="794">
        <v>21.4</v>
      </c>
      <c r="T147" s="165" t="s">
        <v>56</v>
      </c>
      <c r="U147" s="196">
        <f t="shared" si="49"/>
        <v>12</v>
      </c>
      <c r="V147" s="168" t="str">
        <f t="shared" si="45"/>
        <v>-</v>
      </c>
      <c r="W147" s="168" t="str">
        <f t="shared" si="46"/>
        <v>-</v>
      </c>
      <c r="X147" s="168">
        <f t="shared" si="47"/>
        <v>21.4</v>
      </c>
      <c r="Y147" s="168" t="str">
        <f t="shared" si="48"/>
        <v>-</v>
      </c>
      <c r="AD147" s="608">
        <f t="shared" si="58"/>
        <v>44963.503472222219</v>
      </c>
      <c r="AE147" s="607">
        <f t="shared" si="59"/>
        <v>22.986000000000001</v>
      </c>
      <c r="AF147" s="196">
        <f t="shared" si="60"/>
        <v>12</v>
      </c>
      <c r="AG147" s="168" t="str">
        <f t="shared" si="54"/>
        <v>-</v>
      </c>
      <c r="AH147" s="168" t="str">
        <f t="shared" si="55"/>
        <v>-</v>
      </c>
      <c r="AI147" s="168">
        <f t="shared" si="56"/>
        <v>22.986000000000001</v>
      </c>
      <c r="AJ147" s="168" t="str">
        <f t="shared" si="57"/>
        <v>-</v>
      </c>
      <c r="AK147" s="198"/>
      <c r="AL147" s="837"/>
      <c r="AM147" s="790">
        <v>44963.504166666666</v>
      </c>
      <c r="AN147" s="789">
        <v>1</v>
      </c>
      <c r="AO147" s="789">
        <v>8</v>
      </c>
      <c r="AP147" s="789" t="s">
        <v>469</v>
      </c>
      <c r="AQ147" s="789">
        <v>371.38835899999998</v>
      </c>
      <c r="AR147" s="789">
        <v>180783</v>
      </c>
      <c r="AS147" s="789">
        <v>137703</v>
      </c>
      <c r="AT147" s="789">
        <v>22.995999999999999</v>
      </c>
      <c r="AV147" s="788">
        <v>44963.504166666666</v>
      </c>
      <c r="AW147" s="787">
        <v>1</v>
      </c>
      <c r="AX147" s="786">
        <v>8</v>
      </c>
      <c r="AY147" s="786" t="s">
        <v>469</v>
      </c>
      <c r="AZ147" s="863">
        <v>370.5</v>
      </c>
      <c r="BB147" s="793" t="str">
        <f t="shared" si="50"/>
        <v>--</v>
      </c>
      <c r="BC147" s="791">
        <f t="shared" si="51"/>
        <v>371.38835899999998</v>
      </c>
      <c r="BF147" s="819"/>
      <c r="BH147" s="793" t="str">
        <f t="shared" si="52"/>
        <v>--</v>
      </c>
      <c r="BI147" s="807">
        <f t="shared" si="53"/>
        <v>370.5</v>
      </c>
      <c r="BL147" s="807"/>
      <c r="BQ147" s="791"/>
      <c r="BR147" s="791"/>
      <c r="BS147" s="791"/>
      <c r="BT147" s="791"/>
      <c r="CA147" s="809"/>
      <c r="CB147" s="803"/>
      <c r="CC147" s="804"/>
      <c r="CD147" s="791"/>
      <c r="CE147" s="791"/>
    </row>
    <row r="148" spans="2:83" x14ac:dyDescent="0.25">
      <c r="B148" s="307"/>
      <c r="C148" s="179"/>
      <c r="D148" s="492"/>
      <c r="E148" s="492"/>
      <c r="F148" s="169"/>
      <c r="N148" s="517"/>
      <c r="O148" s="796">
        <v>44963</v>
      </c>
      <c r="P148" s="308">
        <v>0.52835648148148151</v>
      </c>
      <c r="Q148" s="794">
        <v>35.299999999999997</v>
      </c>
      <c r="R148" s="165" t="s">
        <v>21</v>
      </c>
      <c r="S148" s="794">
        <v>21.4</v>
      </c>
      <c r="T148" s="165" t="s">
        <v>56</v>
      </c>
      <c r="U148" s="196">
        <f t="shared" si="49"/>
        <v>12</v>
      </c>
      <c r="V148" s="168" t="str">
        <f t="shared" si="45"/>
        <v>-</v>
      </c>
      <c r="W148" s="168" t="str">
        <f t="shared" si="46"/>
        <v>-</v>
      </c>
      <c r="X148" s="168">
        <f t="shared" si="47"/>
        <v>21.4</v>
      </c>
      <c r="Y148" s="168" t="str">
        <f t="shared" si="48"/>
        <v>-</v>
      </c>
      <c r="AD148" s="608">
        <f t="shared" si="58"/>
        <v>44963.503472222219</v>
      </c>
      <c r="AE148" s="607">
        <f t="shared" si="59"/>
        <v>22.989000000000001</v>
      </c>
      <c r="AF148" s="196">
        <f t="shared" si="60"/>
        <v>12</v>
      </c>
      <c r="AG148" s="168" t="str">
        <f t="shared" si="54"/>
        <v>-</v>
      </c>
      <c r="AH148" s="168" t="str">
        <f t="shared" si="55"/>
        <v>-</v>
      </c>
      <c r="AI148" s="168">
        <f t="shared" si="56"/>
        <v>22.989000000000001</v>
      </c>
      <c r="AJ148" s="168" t="str">
        <f t="shared" si="57"/>
        <v>-</v>
      </c>
      <c r="AK148" s="198"/>
      <c r="AL148" s="837"/>
      <c r="AM148" s="790">
        <v>44963.504861111112</v>
      </c>
      <c r="AN148" s="789">
        <v>1</v>
      </c>
      <c r="AO148" s="789">
        <v>8</v>
      </c>
      <c r="AP148" s="789" t="s">
        <v>469</v>
      </c>
      <c r="AQ148" s="789">
        <v>369.94592299999999</v>
      </c>
      <c r="AR148" s="789">
        <v>179355</v>
      </c>
      <c r="AS148" s="789">
        <v>138796</v>
      </c>
      <c r="AT148" s="789">
        <v>23.001999999999999</v>
      </c>
      <c r="AV148" s="788">
        <v>44963.504861111112</v>
      </c>
      <c r="AW148" s="787">
        <v>1</v>
      </c>
      <c r="AX148" s="786">
        <v>8</v>
      </c>
      <c r="AY148" s="786" t="s">
        <v>469</v>
      </c>
      <c r="AZ148" s="863">
        <v>369.8</v>
      </c>
      <c r="BB148" s="793" t="str">
        <f t="shared" si="50"/>
        <v>--</v>
      </c>
      <c r="BC148" s="791">
        <f t="shared" si="51"/>
        <v>369.94592299999999</v>
      </c>
      <c r="BF148" s="819"/>
      <c r="BH148" s="793" t="str">
        <f t="shared" si="52"/>
        <v>--</v>
      </c>
      <c r="BI148" s="807">
        <f t="shared" si="53"/>
        <v>369.8</v>
      </c>
      <c r="BL148" s="807"/>
      <c r="BQ148" s="791"/>
      <c r="BR148" s="791"/>
      <c r="BS148" s="791"/>
      <c r="BT148" s="791"/>
      <c r="CA148" s="809"/>
      <c r="CB148" s="803"/>
      <c r="CC148" s="804"/>
      <c r="CD148" s="791"/>
      <c r="CE148" s="791"/>
    </row>
    <row r="149" spans="2:83" x14ac:dyDescent="0.25">
      <c r="B149" s="307"/>
      <c r="C149" s="179"/>
      <c r="D149" s="492"/>
      <c r="E149" s="492"/>
      <c r="F149" s="169"/>
      <c r="N149" s="517"/>
      <c r="O149" s="796">
        <v>44963</v>
      </c>
      <c r="P149" s="308">
        <v>0.52905092592592595</v>
      </c>
      <c r="Q149" s="794">
        <v>35.299999999999997</v>
      </c>
      <c r="R149" s="165" t="s">
        <v>21</v>
      </c>
      <c r="S149" s="794">
        <v>21.4</v>
      </c>
      <c r="T149" s="165" t="s">
        <v>56</v>
      </c>
      <c r="U149" s="196">
        <f t="shared" si="49"/>
        <v>12</v>
      </c>
      <c r="V149" s="168" t="str">
        <f t="shared" si="45"/>
        <v>-</v>
      </c>
      <c r="W149" s="168" t="str">
        <f t="shared" si="46"/>
        <v>-</v>
      </c>
      <c r="X149" s="168">
        <f t="shared" si="47"/>
        <v>21.4</v>
      </c>
      <c r="Y149" s="168" t="str">
        <f t="shared" si="48"/>
        <v>-</v>
      </c>
      <c r="AD149" s="608">
        <f t="shared" si="58"/>
        <v>44963.504166666666</v>
      </c>
      <c r="AE149" s="607">
        <f t="shared" si="59"/>
        <v>22.992000000000001</v>
      </c>
      <c r="AF149" s="196">
        <f t="shared" si="60"/>
        <v>12</v>
      </c>
      <c r="AG149" s="168" t="str">
        <f t="shared" si="54"/>
        <v>-</v>
      </c>
      <c r="AH149" s="168" t="str">
        <f t="shared" si="55"/>
        <v>-</v>
      </c>
      <c r="AI149" s="168">
        <f t="shared" si="56"/>
        <v>22.992000000000001</v>
      </c>
      <c r="AJ149" s="168" t="str">
        <f t="shared" si="57"/>
        <v>-</v>
      </c>
      <c r="AK149" s="198"/>
      <c r="AL149" s="837"/>
      <c r="AM149" s="790">
        <v>44963.504861111112</v>
      </c>
      <c r="AN149" s="789">
        <v>1</v>
      </c>
      <c r="AO149" s="789">
        <v>8</v>
      </c>
      <c r="AP149" s="789" t="s">
        <v>469</v>
      </c>
      <c r="AQ149" s="789">
        <v>369.56540000000001</v>
      </c>
      <c r="AR149" s="789">
        <v>180774</v>
      </c>
      <c r="AS149" s="789">
        <v>137699</v>
      </c>
      <c r="AT149" s="789">
        <v>23.004999999999999</v>
      </c>
      <c r="AV149" s="788">
        <v>44963.504861111112</v>
      </c>
      <c r="AW149" s="787">
        <v>1</v>
      </c>
      <c r="AX149" s="786">
        <v>8</v>
      </c>
      <c r="AY149" s="786" t="s">
        <v>469</v>
      </c>
      <c r="AZ149" s="863">
        <v>368.6</v>
      </c>
      <c r="BB149" s="793" t="str">
        <f t="shared" si="50"/>
        <v>--</v>
      </c>
      <c r="BC149" s="791">
        <f t="shared" si="51"/>
        <v>369.56540000000001</v>
      </c>
      <c r="BF149" s="819"/>
      <c r="BH149" s="793" t="str">
        <f t="shared" si="52"/>
        <v>--</v>
      </c>
      <c r="BI149" s="807">
        <f t="shared" si="53"/>
        <v>368.6</v>
      </c>
      <c r="BL149" s="807"/>
      <c r="BQ149" s="791"/>
      <c r="BR149" s="791"/>
      <c r="BS149" s="791"/>
      <c r="BT149" s="791"/>
      <c r="CA149" s="809"/>
      <c r="CB149" s="803"/>
      <c r="CC149" s="804"/>
      <c r="CD149" s="791"/>
      <c r="CE149" s="791"/>
    </row>
    <row r="150" spans="2:83" x14ac:dyDescent="0.25">
      <c r="B150" s="307"/>
      <c r="C150" s="179"/>
      <c r="D150" s="492"/>
      <c r="E150" s="492"/>
      <c r="F150" s="169"/>
      <c r="N150" s="517"/>
      <c r="O150" s="796">
        <v>44963</v>
      </c>
      <c r="P150" s="308">
        <v>0.52974537037037039</v>
      </c>
      <c r="Q150" s="794">
        <v>35.6</v>
      </c>
      <c r="R150" s="165" t="s">
        <v>21</v>
      </c>
      <c r="S150" s="794">
        <v>21.4</v>
      </c>
      <c r="T150" s="165" t="s">
        <v>56</v>
      </c>
      <c r="U150" s="196">
        <f t="shared" si="49"/>
        <v>12</v>
      </c>
      <c r="V150" s="168" t="str">
        <f t="shared" si="45"/>
        <v>-</v>
      </c>
      <c r="W150" s="168" t="str">
        <f t="shared" si="46"/>
        <v>-</v>
      </c>
      <c r="X150" s="168">
        <f t="shared" si="47"/>
        <v>21.4</v>
      </c>
      <c r="Y150" s="168" t="str">
        <f t="shared" si="48"/>
        <v>-</v>
      </c>
      <c r="AD150" s="608">
        <f t="shared" si="58"/>
        <v>44963.504166666666</v>
      </c>
      <c r="AE150" s="607">
        <f t="shared" si="59"/>
        <v>22.995999999999999</v>
      </c>
      <c r="AF150" s="196">
        <f t="shared" si="60"/>
        <v>12</v>
      </c>
      <c r="AG150" s="168" t="str">
        <f t="shared" si="54"/>
        <v>-</v>
      </c>
      <c r="AH150" s="168" t="str">
        <f t="shared" si="55"/>
        <v>-</v>
      </c>
      <c r="AI150" s="168">
        <f t="shared" si="56"/>
        <v>22.995999999999999</v>
      </c>
      <c r="AJ150" s="168" t="str">
        <f t="shared" si="57"/>
        <v>-</v>
      </c>
      <c r="AK150" s="198"/>
      <c r="AL150" s="837"/>
      <c r="AM150" s="790">
        <v>44963.505555555559</v>
      </c>
      <c r="AN150" s="789">
        <v>1</v>
      </c>
      <c r="AO150" s="789">
        <v>8</v>
      </c>
      <c r="AP150" s="789" t="s">
        <v>469</v>
      </c>
      <c r="AQ150" s="789">
        <v>369.07182</v>
      </c>
      <c r="AR150" s="789">
        <v>179353</v>
      </c>
      <c r="AS150" s="789">
        <v>138792</v>
      </c>
      <c r="AT150" s="789">
        <v>23.01</v>
      </c>
      <c r="AV150" s="788">
        <v>44963.505555555559</v>
      </c>
      <c r="AW150" s="787">
        <v>1</v>
      </c>
      <c r="AX150" s="786">
        <v>8</v>
      </c>
      <c r="AY150" s="786" t="s">
        <v>469</v>
      </c>
      <c r="AZ150" s="863">
        <v>368.4</v>
      </c>
      <c r="BB150" s="793" t="str">
        <f t="shared" si="50"/>
        <v>--</v>
      </c>
      <c r="BC150" s="791">
        <f t="shared" si="51"/>
        <v>369.07182</v>
      </c>
      <c r="BF150" s="819"/>
      <c r="BH150" s="793" t="str">
        <f t="shared" si="52"/>
        <v>--</v>
      </c>
      <c r="BI150" s="807">
        <f t="shared" si="53"/>
        <v>368.4</v>
      </c>
      <c r="BL150" s="807"/>
      <c r="BQ150" s="791"/>
      <c r="BR150" s="791"/>
      <c r="BS150" s="791"/>
      <c r="BT150" s="791"/>
      <c r="CA150" s="809"/>
      <c r="CB150" s="803"/>
      <c r="CC150" s="804"/>
      <c r="CD150" s="791"/>
      <c r="CE150" s="791"/>
    </row>
    <row r="151" spans="2:83" x14ac:dyDescent="0.25">
      <c r="B151" s="307"/>
      <c r="C151" s="179"/>
      <c r="O151" s="796">
        <v>44963</v>
      </c>
      <c r="P151" s="308">
        <v>0.53043981481481484</v>
      </c>
      <c r="Q151" s="794">
        <v>35.9</v>
      </c>
      <c r="R151" s="165" t="s">
        <v>21</v>
      </c>
      <c r="S151" s="794">
        <v>21.35</v>
      </c>
      <c r="T151" s="165" t="s">
        <v>56</v>
      </c>
      <c r="U151" s="196">
        <f t="shared" ref="U151:U214" si="61">IF(ISNUMBER(S151), HOUR(P151), "-")</f>
        <v>12</v>
      </c>
      <c r="V151" s="168" t="str">
        <f t="shared" ref="V151:V214" si="62">IF(U151=$Q$13, S151, "-")</f>
        <v>-</v>
      </c>
      <c r="W151" s="168" t="str">
        <f t="shared" ref="W151:W214" si="63">IF(U151=$R$13, S151, "-")</f>
        <v>-</v>
      </c>
      <c r="X151" s="168">
        <f t="shared" ref="X151:X214" si="64">IF(U151=$S$13, S151, "-")</f>
        <v>21.35</v>
      </c>
      <c r="Y151" s="168" t="str">
        <f t="shared" ref="Y151:Y214" si="65">IF(U151=$T$13, S151, "-")</f>
        <v>-</v>
      </c>
      <c r="AD151" s="608">
        <f t="shared" si="58"/>
        <v>44963.504861111112</v>
      </c>
      <c r="AE151" s="607">
        <f t="shared" si="59"/>
        <v>23.001999999999999</v>
      </c>
      <c r="AF151" s="196">
        <f t="shared" ref="AF151:AF214" si="66">IF(ISNUMBER(AE151), HOUR(AD151), "-")</f>
        <v>12</v>
      </c>
      <c r="AG151" s="168" t="str">
        <f t="shared" ref="AG151:AG214" si="67">IF(AF151=$Q$3, AE151, "-")</f>
        <v>-</v>
      </c>
      <c r="AH151" s="168" t="str">
        <f t="shared" ref="AH151:AH214" si="68">IF(AF151=$R$3, AE151, "-")</f>
        <v>-</v>
      </c>
      <c r="AI151" s="168">
        <f t="shared" ref="AI151:AI214" si="69">IF(AF151=$S$3, AE151, "-")</f>
        <v>23.001999999999999</v>
      </c>
      <c r="AJ151" s="168" t="str">
        <f t="shared" ref="AJ151:AJ214" si="70">IF(AF151=$T$3, AE151, "-")</f>
        <v>-</v>
      </c>
      <c r="AM151" s="790">
        <v>44963.505555555559</v>
      </c>
      <c r="AN151" s="789">
        <v>1</v>
      </c>
      <c r="AO151" s="789">
        <v>8</v>
      </c>
      <c r="AP151" s="789" t="s">
        <v>469</v>
      </c>
      <c r="AQ151" s="789">
        <v>368.87929200000002</v>
      </c>
      <c r="AR151" s="789">
        <v>180781</v>
      </c>
      <c r="AS151" s="789">
        <v>137706</v>
      </c>
      <c r="AT151" s="789">
        <v>23.013000000000002</v>
      </c>
      <c r="AV151" s="788">
        <v>44963.505555555559</v>
      </c>
      <c r="AW151" s="787">
        <v>1</v>
      </c>
      <c r="AX151" s="786">
        <v>8</v>
      </c>
      <c r="AY151" s="786" t="s">
        <v>469</v>
      </c>
      <c r="AZ151" s="863">
        <v>368.5</v>
      </c>
      <c r="BB151" s="793" t="str">
        <f t="shared" si="50"/>
        <v>--</v>
      </c>
      <c r="BC151" s="791">
        <f t="shared" si="51"/>
        <v>368.87929200000002</v>
      </c>
      <c r="BF151" s="819"/>
      <c r="BH151" s="793" t="str">
        <f t="shared" si="52"/>
        <v>--</v>
      </c>
      <c r="BI151" s="807">
        <f t="shared" si="53"/>
        <v>368.5</v>
      </c>
      <c r="BL151" s="807"/>
      <c r="BQ151" s="791"/>
      <c r="BR151" s="791"/>
      <c r="BS151" s="791"/>
      <c r="BT151" s="791"/>
      <c r="CA151" s="809"/>
      <c r="CB151" s="803"/>
      <c r="CC151" s="804"/>
      <c r="CD151" s="791"/>
      <c r="CE151" s="791"/>
    </row>
    <row r="152" spans="2:83" x14ac:dyDescent="0.25">
      <c r="B152" s="307"/>
      <c r="C152" s="179"/>
      <c r="O152" s="796">
        <v>44963</v>
      </c>
      <c r="P152" s="308">
        <v>0.53113425925925928</v>
      </c>
      <c r="Q152" s="794">
        <v>36</v>
      </c>
      <c r="R152" s="165" t="s">
        <v>21</v>
      </c>
      <c r="S152" s="794">
        <v>21.35</v>
      </c>
      <c r="T152" s="165" t="s">
        <v>56</v>
      </c>
      <c r="U152" s="196">
        <f t="shared" si="61"/>
        <v>12</v>
      </c>
      <c r="V152" s="168" t="str">
        <f t="shared" si="62"/>
        <v>-</v>
      </c>
      <c r="W152" s="168" t="str">
        <f t="shared" si="63"/>
        <v>-</v>
      </c>
      <c r="X152" s="168">
        <f t="shared" si="64"/>
        <v>21.35</v>
      </c>
      <c r="Y152" s="168" t="str">
        <f t="shared" si="65"/>
        <v>-</v>
      </c>
      <c r="AD152" s="608">
        <f t="shared" si="58"/>
        <v>44963.504861111112</v>
      </c>
      <c r="AE152" s="607">
        <f t="shared" si="59"/>
        <v>23.004999999999999</v>
      </c>
      <c r="AF152" s="196">
        <f t="shared" si="66"/>
        <v>12</v>
      </c>
      <c r="AG152" s="168" t="str">
        <f t="shared" si="67"/>
        <v>-</v>
      </c>
      <c r="AH152" s="168" t="str">
        <f t="shared" si="68"/>
        <v>-</v>
      </c>
      <c r="AI152" s="168">
        <f t="shared" si="69"/>
        <v>23.004999999999999</v>
      </c>
      <c r="AJ152" s="168" t="str">
        <f t="shared" si="70"/>
        <v>-</v>
      </c>
      <c r="AM152" s="790">
        <v>44963.506249999999</v>
      </c>
      <c r="AN152" s="789">
        <v>1</v>
      </c>
      <c r="AO152" s="789">
        <v>8</v>
      </c>
      <c r="AP152" s="789" t="s">
        <v>469</v>
      </c>
      <c r="AQ152" s="789">
        <v>368.42380700000001</v>
      </c>
      <c r="AR152" s="789">
        <v>179361</v>
      </c>
      <c r="AS152" s="789">
        <v>138796</v>
      </c>
      <c r="AT152" s="789">
        <v>23.013000000000002</v>
      </c>
      <c r="AV152" s="788">
        <v>44963.506249999999</v>
      </c>
      <c r="AW152" s="787">
        <v>1</v>
      </c>
      <c r="AX152" s="786">
        <v>8</v>
      </c>
      <c r="AY152" s="786" t="s">
        <v>469</v>
      </c>
      <c r="AZ152" s="863">
        <v>367.8</v>
      </c>
      <c r="BB152" s="793" t="str">
        <f t="shared" si="50"/>
        <v>--</v>
      </c>
      <c r="BC152" s="791">
        <f t="shared" si="51"/>
        <v>368.42380700000001</v>
      </c>
      <c r="BF152" s="819"/>
      <c r="BH152" s="793" t="str">
        <f t="shared" si="52"/>
        <v>--</v>
      </c>
      <c r="BI152" s="807">
        <f t="shared" si="53"/>
        <v>367.8</v>
      </c>
      <c r="BL152" s="807"/>
      <c r="BQ152" s="791"/>
      <c r="BR152" s="791"/>
      <c r="BS152" s="791"/>
      <c r="BT152" s="791"/>
      <c r="CA152" s="809"/>
      <c r="CB152" s="803"/>
      <c r="CC152" s="804"/>
      <c r="CD152" s="791"/>
      <c r="CE152" s="791"/>
    </row>
    <row r="153" spans="2:83" x14ac:dyDescent="0.25">
      <c r="B153" s="307"/>
      <c r="C153" s="179"/>
      <c r="O153" s="796">
        <v>44963</v>
      </c>
      <c r="P153" s="308">
        <v>0.53182870370370372</v>
      </c>
      <c r="Q153" s="794">
        <v>36</v>
      </c>
      <c r="R153" s="165" t="s">
        <v>21</v>
      </c>
      <c r="S153" s="794">
        <v>21.35</v>
      </c>
      <c r="T153" s="165" t="s">
        <v>56</v>
      </c>
      <c r="U153" s="196">
        <f t="shared" si="61"/>
        <v>12</v>
      </c>
      <c r="V153" s="168" t="str">
        <f t="shared" si="62"/>
        <v>-</v>
      </c>
      <c r="W153" s="168" t="str">
        <f t="shared" si="63"/>
        <v>-</v>
      </c>
      <c r="X153" s="168">
        <f t="shared" si="64"/>
        <v>21.35</v>
      </c>
      <c r="Y153" s="168" t="str">
        <f t="shared" si="65"/>
        <v>-</v>
      </c>
      <c r="AD153" s="608">
        <f t="shared" si="58"/>
        <v>44963.505555555559</v>
      </c>
      <c r="AE153" s="607">
        <f t="shared" si="59"/>
        <v>23.01</v>
      </c>
      <c r="AF153" s="196">
        <f t="shared" si="66"/>
        <v>12</v>
      </c>
      <c r="AG153" s="168" t="str">
        <f t="shared" si="67"/>
        <v>-</v>
      </c>
      <c r="AH153" s="168" t="str">
        <f t="shared" si="68"/>
        <v>-</v>
      </c>
      <c r="AI153" s="168">
        <f t="shared" si="69"/>
        <v>23.01</v>
      </c>
      <c r="AJ153" s="168" t="str">
        <f t="shared" si="70"/>
        <v>-</v>
      </c>
      <c r="AM153" s="790">
        <v>44963.506249999999</v>
      </c>
      <c r="AN153" s="789">
        <v>1</v>
      </c>
      <c r="AO153" s="789">
        <v>8</v>
      </c>
      <c r="AP153" s="789" t="s">
        <v>469</v>
      </c>
      <c r="AQ153" s="789">
        <v>368.10854799999998</v>
      </c>
      <c r="AR153" s="789">
        <v>180778</v>
      </c>
      <c r="AS153" s="789">
        <v>137706</v>
      </c>
      <c r="AT153" s="789">
        <v>23.012</v>
      </c>
      <c r="AV153" s="788">
        <v>44963.506249999999</v>
      </c>
      <c r="AW153" s="787">
        <v>1</v>
      </c>
      <c r="AX153" s="786">
        <v>8</v>
      </c>
      <c r="AY153" s="786" t="s">
        <v>469</v>
      </c>
      <c r="AZ153" s="863">
        <v>368.6</v>
      </c>
      <c r="BB153" s="793" t="str">
        <f t="shared" si="50"/>
        <v>--</v>
      </c>
      <c r="BC153" s="791">
        <f t="shared" si="51"/>
        <v>368.10854799999998</v>
      </c>
      <c r="BF153" s="819"/>
      <c r="BH153" s="793" t="str">
        <f t="shared" si="52"/>
        <v>--</v>
      </c>
      <c r="BI153" s="807">
        <f t="shared" si="53"/>
        <v>368.6</v>
      </c>
      <c r="BL153" s="807"/>
      <c r="BQ153" s="791"/>
      <c r="BR153" s="791"/>
      <c r="BS153" s="791"/>
      <c r="BT153" s="791"/>
      <c r="CA153" s="809"/>
      <c r="CB153" s="803"/>
      <c r="CC153" s="804"/>
      <c r="CD153" s="791"/>
      <c r="CE153" s="791"/>
    </row>
    <row r="154" spans="2:83" x14ac:dyDescent="0.25">
      <c r="B154" s="307"/>
      <c r="C154" s="179"/>
      <c r="O154" s="796">
        <v>44963</v>
      </c>
      <c r="P154" s="308">
        <v>0.53252314814814816</v>
      </c>
      <c r="Q154" s="794">
        <v>36.1</v>
      </c>
      <c r="R154" s="165" t="s">
        <v>21</v>
      </c>
      <c r="S154" s="794">
        <v>21.35</v>
      </c>
      <c r="T154" s="165" t="s">
        <v>56</v>
      </c>
      <c r="U154" s="196">
        <f t="shared" si="61"/>
        <v>12</v>
      </c>
      <c r="V154" s="168" t="str">
        <f t="shared" si="62"/>
        <v>-</v>
      </c>
      <c r="W154" s="168" t="str">
        <f t="shared" si="63"/>
        <v>-</v>
      </c>
      <c r="X154" s="168">
        <f t="shared" si="64"/>
        <v>21.35</v>
      </c>
      <c r="Y154" s="168" t="str">
        <f t="shared" si="65"/>
        <v>-</v>
      </c>
      <c r="AD154" s="608">
        <f t="shared" si="58"/>
        <v>44963.505555555559</v>
      </c>
      <c r="AE154" s="607">
        <f t="shared" si="59"/>
        <v>23.013000000000002</v>
      </c>
      <c r="AF154" s="196">
        <f t="shared" si="66"/>
        <v>12</v>
      </c>
      <c r="AG154" s="168" t="str">
        <f t="shared" si="67"/>
        <v>-</v>
      </c>
      <c r="AH154" s="168" t="str">
        <f t="shared" si="68"/>
        <v>-</v>
      </c>
      <c r="AI154" s="168">
        <f t="shared" si="69"/>
        <v>23.013000000000002</v>
      </c>
      <c r="AJ154" s="168" t="str">
        <f t="shared" si="70"/>
        <v>-</v>
      </c>
      <c r="AM154" s="790">
        <v>44963.506944444445</v>
      </c>
      <c r="AN154" s="789">
        <v>1</v>
      </c>
      <c r="AO154" s="789">
        <v>8</v>
      </c>
      <c r="AP154" s="789">
        <v>0</v>
      </c>
      <c r="AQ154" s="789">
        <v>368.10617500000001</v>
      </c>
      <c r="AR154" s="789">
        <v>180768</v>
      </c>
      <c r="AS154" s="789">
        <v>137698</v>
      </c>
      <c r="AT154" s="789">
        <v>23.01</v>
      </c>
      <c r="AV154" s="788">
        <v>44963.506944444445</v>
      </c>
      <c r="AW154" s="787">
        <v>1</v>
      </c>
      <c r="AX154" s="786">
        <v>8</v>
      </c>
      <c r="AY154" s="786">
        <v>0</v>
      </c>
      <c r="AZ154" s="863">
        <v>367.5</v>
      </c>
      <c r="BB154" s="793">
        <f t="shared" si="50"/>
        <v>80</v>
      </c>
      <c r="BC154" s="791">
        <f t="shared" si="51"/>
        <v>368.10617500000001</v>
      </c>
      <c r="BF154" s="819"/>
      <c r="BH154" s="793">
        <f t="shared" si="52"/>
        <v>80</v>
      </c>
      <c r="BI154" s="807">
        <f t="shared" si="53"/>
        <v>367.5</v>
      </c>
      <c r="BL154" s="807"/>
      <c r="BQ154" s="791"/>
      <c r="BR154" s="791"/>
      <c r="BS154" s="791"/>
      <c r="BT154" s="791"/>
      <c r="CA154" s="809"/>
      <c r="CB154" s="803"/>
      <c r="CC154" s="804"/>
      <c r="CD154" s="791"/>
      <c r="CE154" s="791"/>
    </row>
    <row r="155" spans="2:83" x14ac:dyDescent="0.25">
      <c r="B155" s="307"/>
      <c r="C155" s="179"/>
      <c r="O155" s="796">
        <v>44963</v>
      </c>
      <c r="P155" s="308">
        <v>0.5332175925925926</v>
      </c>
      <c r="Q155" s="794">
        <v>36</v>
      </c>
      <c r="R155" s="165" t="s">
        <v>21</v>
      </c>
      <c r="S155" s="794">
        <v>21.35</v>
      </c>
      <c r="T155" s="165" t="s">
        <v>56</v>
      </c>
      <c r="U155" s="196">
        <f t="shared" si="61"/>
        <v>12</v>
      </c>
      <c r="V155" s="168" t="str">
        <f t="shared" si="62"/>
        <v>-</v>
      </c>
      <c r="W155" s="168" t="str">
        <f t="shared" si="63"/>
        <v>-</v>
      </c>
      <c r="X155" s="168">
        <f t="shared" si="64"/>
        <v>21.35</v>
      </c>
      <c r="Y155" s="168" t="str">
        <f t="shared" si="65"/>
        <v>-</v>
      </c>
      <c r="AD155" s="608">
        <f t="shared" si="58"/>
        <v>44963.506249999999</v>
      </c>
      <c r="AE155" s="607">
        <f t="shared" si="59"/>
        <v>23.013000000000002</v>
      </c>
      <c r="AF155" s="196">
        <f t="shared" si="66"/>
        <v>12</v>
      </c>
      <c r="AG155" s="168" t="str">
        <f t="shared" si="67"/>
        <v>-</v>
      </c>
      <c r="AH155" s="168" t="str">
        <f t="shared" si="68"/>
        <v>-</v>
      </c>
      <c r="AI155" s="168">
        <f t="shared" si="69"/>
        <v>23.013000000000002</v>
      </c>
      <c r="AJ155" s="168" t="str">
        <f t="shared" si="70"/>
        <v>-</v>
      </c>
      <c r="AM155" s="790">
        <v>44963.507638888892</v>
      </c>
      <c r="AN155" s="789">
        <v>1</v>
      </c>
      <c r="AO155" s="789">
        <v>8</v>
      </c>
      <c r="AP155" s="789">
        <v>1</v>
      </c>
      <c r="AQ155" s="789">
        <v>367.81552399999998</v>
      </c>
      <c r="AR155" s="789">
        <v>179358</v>
      </c>
      <c r="AS155" s="789">
        <v>138792</v>
      </c>
      <c r="AT155" s="789">
        <v>23.013999999999999</v>
      </c>
      <c r="AV155" s="788">
        <v>44963.507638888892</v>
      </c>
      <c r="AW155" s="787">
        <v>1</v>
      </c>
      <c r="AX155" s="786">
        <v>8</v>
      </c>
      <c r="AY155" s="786">
        <v>1</v>
      </c>
      <c r="AZ155" s="863">
        <v>367.9</v>
      </c>
      <c r="BB155" s="793">
        <f t="shared" si="50"/>
        <v>81</v>
      </c>
      <c r="BC155" s="791">
        <f t="shared" si="51"/>
        <v>367.81552399999998</v>
      </c>
      <c r="BF155" s="819"/>
      <c r="BH155" s="793">
        <f t="shared" si="52"/>
        <v>81</v>
      </c>
      <c r="BI155" s="807">
        <f t="shared" si="53"/>
        <v>367.9</v>
      </c>
      <c r="BL155" s="807"/>
      <c r="BQ155" s="791"/>
      <c r="BR155" s="791"/>
      <c r="BS155" s="791"/>
      <c r="BT155" s="791"/>
      <c r="CA155" s="809"/>
      <c r="CB155" s="803"/>
      <c r="CC155" s="804"/>
      <c r="CD155" s="791"/>
      <c r="CE155" s="791"/>
    </row>
    <row r="156" spans="2:83" x14ac:dyDescent="0.25">
      <c r="B156" s="307"/>
      <c r="C156" s="179"/>
      <c r="O156" s="796">
        <v>44963</v>
      </c>
      <c r="P156" s="308">
        <v>0.53391203703703705</v>
      </c>
      <c r="Q156" s="794">
        <v>36</v>
      </c>
      <c r="R156" s="165" t="s">
        <v>21</v>
      </c>
      <c r="S156" s="794">
        <v>21.4</v>
      </c>
      <c r="T156" s="165" t="s">
        <v>56</v>
      </c>
      <c r="U156" s="196">
        <f t="shared" si="61"/>
        <v>12</v>
      </c>
      <c r="V156" s="168" t="str">
        <f t="shared" si="62"/>
        <v>-</v>
      </c>
      <c r="W156" s="168" t="str">
        <f t="shared" si="63"/>
        <v>-</v>
      </c>
      <c r="X156" s="168">
        <f t="shared" si="64"/>
        <v>21.4</v>
      </c>
      <c r="Y156" s="168" t="str">
        <f t="shared" si="65"/>
        <v>-</v>
      </c>
      <c r="AD156" s="608">
        <f t="shared" si="58"/>
        <v>44963.506249999999</v>
      </c>
      <c r="AE156" s="607">
        <f t="shared" si="59"/>
        <v>23.012</v>
      </c>
      <c r="AF156" s="196">
        <f t="shared" si="66"/>
        <v>12</v>
      </c>
      <c r="AG156" s="168" t="str">
        <f t="shared" si="67"/>
        <v>-</v>
      </c>
      <c r="AH156" s="168" t="str">
        <f t="shared" si="68"/>
        <v>-</v>
      </c>
      <c r="AI156" s="168">
        <f t="shared" si="69"/>
        <v>23.012</v>
      </c>
      <c r="AJ156" s="168" t="str">
        <f t="shared" si="70"/>
        <v>-</v>
      </c>
      <c r="AM156" s="790">
        <v>44963.507638888892</v>
      </c>
      <c r="AN156" s="789">
        <v>1</v>
      </c>
      <c r="AO156" s="789">
        <v>8</v>
      </c>
      <c r="AP156" s="789">
        <v>2</v>
      </c>
      <c r="AQ156" s="789">
        <v>367.80479700000001</v>
      </c>
      <c r="AR156" s="789">
        <v>180775</v>
      </c>
      <c r="AS156" s="789">
        <v>137704</v>
      </c>
      <c r="AT156" s="789">
        <v>23.02</v>
      </c>
      <c r="AV156" s="788">
        <v>44963.507638888892</v>
      </c>
      <c r="AW156" s="787">
        <v>1</v>
      </c>
      <c r="AX156" s="786">
        <v>8</v>
      </c>
      <c r="AY156" s="786">
        <v>2</v>
      </c>
      <c r="AZ156" s="863">
        <v>367.1</v>
      </c>
      <c r="BB156" s="793">
        <f t="shared" si="50"/>
        <v>82</v>
      </c>
      <c r="BC156" s="791">
        <f t="shared" si="51"/>
        <v>367.80479700000001</v>
      </c>
      <c r="BF156" s="819"/>
      <c r="BH156" s="793">
        <f t="shared" si="52"/>
        <v>82</v>
      </c>
      <c r="BI156" s="807">
        <f t="shared" si="53"/>
        <v>367.1</v>
      </c>
      <c r="BL156" s="807"/>
      <c r="BQ156" s="791"/>
      <c r="BR156" s="791"/>
      <c r="BS156" s="791"/>
      <c r="BT156" s="791"/>
      <c r="CA156" s="809"/>
      <c r="CB156" s="803"/>
      <c r="CC156" s="804"/>
      <c r="CD156" s="791"/>
      <c r="CE156" s="791"/>
    </row>
    <row r="157" spans="2:83" x14ac:dyDescent="0.25">
      <c r="B157" s="307"/>
      <c r="C157" s="179"/>
      <c r="O157" s="796">
        <v>44963</v>
      </c>
      <c r="P157" s="308">
        <v>0.53460648148148149</v>
      </c>
      <c r="Q157" s="794">
        <v>35.9</v>
      </c>
      <c r="R157" s="165" t="s">
        <v>21</v>
      </c>
      <c r="S157" s="794">
        <v>21.4</v>
      </c>
      <c r="T157" s="165" t="s">
        <v>56</v>
      </c>
      <c r="U157" s="196">
        <f t="shared" si="61"/>
        <v>12</v>
      </c>
      <c r="V157" s="168" t="str">
        <f t="shared" si="62"/>
        <v>-</v>
      </c>
      <c r="W157" s="168" t="str">
        <f t="shared" si="63"/>
        <v>-</v>
      </c>
      <c r="X157" s="168">
        <f t="shared" si="64"/>
        <v>21.4</v>
      </c>
      <c r="Y157" s="168" t="str">
        <f t="shared" si="65"/>
        <v>-</v>
      </c>
      <c r="AD157" s="608">
        <f t="shared" si="58"/>
        <v>44963.506944444445</v>
      </c>
      <c r="AE157" s="607">
        <f t="shared" si="59"/>
        <v>23.01</v>
      </c>
      <c r="AF157" s="196">
        <f t="shared" si="66"/>
        <v>12</v>
      </c>
      <c r="AG157" s="168" t="str">
        <f t="shared" si="67"/>
        <v>-</v>
      </c>
      <c r="AH157" s="168" t="str">
        <f t="shared" si="68"/>
        <v>-</v>
      </c>
      <c r="AI157" s="168">
        <f t="shared" si="69"/>
        <v>23.01</v>
      </c>
      <c r="AJ157" s="168" t="str">
        <f t="shared" si="70"/>
        <v>-</v>
      </c>
      <c r="AM157" s="790">
        <v>44963.508333333331</v>
      </c>
      <c r="AN157" s="789">
        <v>1</v>
      </c>
      <c r="AO157" s="789">
        <v>8</v>
      </c>
      <c r="AP157" s="789">
        <v>3</v>
      </c>
      <c r="AQ157" s="789">
        <v>367.59353399999998</v>
      </c>
      <c r="AR157" s="789">
        <v>179359</v>
      </c>
      <c r="AS157" s="789">
        <v>138792</v>
      </c>
      <c r="AT157" s="789">
        <v>23.021000000000001</v>
      </c>
      <c r="AV157" s="788">
        <v>44963.508333333331</v>
      </c>
      <c r="AW157" s="787">
        <v>1</v>
      </c>
      <c r="AX157" s="786">
        <v>8</v>
      </c>
      <c r="AY157" s="786">
        <v>3</v>
      </c>
      <c r="AZ157" s="863">
        <v>366.6</v>
      </c>
      <c r="BB157" s="793">
        <f t="shared" si="50"/>
        <v>83</v>
      </c>
      <c r="BC157" s="791">
        <f t="shared" si="51"/>
        <v>367.59353399999998</v>
      </c>
      <c r="BF157" s="819"/>
      <c r="BH157" s="793">
        <f t="shared" si="52"/>
        <v>83</v>
      </c>
      <c r="BI157" s="807">
        <f t="shared" si="53"/>
        <v>366.6</v>
      </c>
      <c r="BL157" s="807"/>
      <c r="BQ157" s="791"/>
      <c r="BR157" s="791"/>
      <c r="BS157" s="791"/>
      <c r="BT157" s="791"/>
      <c r="CA157" s="809"/>
      <c r="CB157" s="803"/>
      <c r="CC157" s="804"/>
      <c r="CD157" s="791"/>
      <c r="CE157" s="791"/>
    </row>
    <row r="158" spans="2:83" x14ac:dyDescent="0.25">
      <c r="B158" s="307"/>
      <c r="C158" s="179"/>
      <c r="O158" s="796">
        <v>44963</v>
      </c>
      <c r="P158" s="308">
        <v>0.53530092592592593</v>
      </c>
      <c r="Q158" s="794">
        <v>35.9</v>
      </c>
      <c r="R158" s="165" t="s">
        <v>21</v>
      </c>
      <c r="S158" s="794">
        <v>21.4</v>
      </c>
      <c r="T158" s="165" t="s">
        <v>56</v>
      </c>
      <c r="U158" s="196">
        <f t="shared" si="61"/>
        <v>12</v>
      </c>
      <c r="V158" s="168" t="str">
        <f t="shared" si="62"/>
        <v>-</v>
      </c>
      <c r="W158" s="168" t="str">
        <f t="shared" si="63"/>
        <v>-</v>
      </c>
      <c r="X158" s="168">
        <f t="shared" si="64"/>
        <v>21.4</v>
      </c>
      <c r="Y158" s="168" t="str">
        <f t="shared" si="65"/>
        <v>-</v>
      </c>
      <c r="AD158" s="608">
        <f t="shared" si="58"/>
        <v>44963.507638888892</v>
      </c>
      <c r="AE158" s="607">
        <f t="shared" si="59"/>
        <v>23.013999999999999</v>
      </c>
      <c r="AF158" s="196">
        <f t="shared" si="66"/>
        <v>12</v>
      </c>
      <c r="AG158" s="168" t="str">
        <f t="shared" si="67"/>
        <v>-</v>
      </c>
      <c r="AH158" s="168" t="str">
        <f t="shared" si="68"/>
        <v>-</v>
      </c>
      <c r="AI158" s="168">
        <f t="shared" si="69"/>
        <v>23.013999999999999</v>
      </c>
      <c r="AJ158" s="168" t="str">
        <f t="shared" si="70"/>
        <v>-</v>
      </c>
      <c r="AM158" s="790">
        <v>44963.509027777778</v>
      </c>
      <c r="AN158" s="789">
        <v>1</v>
      </c>
      <c r="AO158" s="789">
        <v>8</v>
      </c>
      <c r="AP158" s="789">
        <v>4</v>
      </c>
      <c r="AQ158" s="789">
        <v>367.30269199999998</v>
      </c>
      <c r="AR158" s="789">
        <v>180776</v>
      </c>
      <c r="AS158" s="789">
        <v>137707</v>
      </c>
      <c r="AT158" s="789">
        <v>23.023</v>
      </c>
      <c r="AV158" s="788">
        <v>44963.509027777778</v>
      </c>
      <c r="AW158" s="787">
        <v>1</v>
      </c>
      <c r="AX158" s="786">
        <v>8</v>
      </c>
      <c r="AY158" s="786">
        <v>4</v>
      </c>
      <c r="AZ158" s="863">
        <v>367</v>
      </c>
      <c r="BB158" s="793">
        <f t="shared" si="50"/>
        <v>84</v>
      </c>
      <c r="BC158" s="791">
        <f t="shared" si="51"/>
        <v>367.30269199999998</v>
      </c>
      <c r="BF158" s="819"/>
      <c r="BH158" s="793">
        <f t="shared" si="52"/>
        <v>84</v>
      </c>
      <c r="BI158" s="807">
        <f t="shared" si="53"/>
        <v>367</v>
      </c>
      <c r="BL158" s="807"/>
      <c r="BQ158" s="791"/>
      <c r="BR158" s="791"/>
      <c r="BS158" s="791"/>
      <c r="BT158" s="791"/>
      <c r="CA158" s="809"/>
      <c r="CB158" s="803"/>
      <c r="CC158" s="804"/>
      <c r="CD158" s="791"/>
      <c r="CE158" s="791"/>
    </row>
    <row r="159" spans="2:83" x14ac:dyDescent="0.25">
      <c r="B159" s="307"/>
      <c r="C159" s="179"/>
      <c r="O159" s="796">
        <v>44963</v>
      </c>
      <c r="P159" s="308">
        <v>0.53599537037037037</v>
      </c>
      <c r="Q159" s="794">
        <v>35.799999999999997</v>
      </c>
      <c r="R159" s="165" t="s">
        <v>21</v>
      </c>
      <c r="S159" s="794">
        <v>21.45</v>
      </c>
      <c r="T159" s="165" t="s">
        <v>56</v>
      </c>
      <c r="U159" s="196">
        <f t="shared" si="61"/>
        <v>12</v>
      </c>
      <c r="V159" s="168" t="str">
        <f t="shared" si="62"/>
        <v>-</v>
      </c>
      <c r="W159" s="168" t="str">
        <f t="shared" si="63"/>
        <v>-</v>
      </c>
      <c r="X159" s="168">
        <f t="shared" si="64"/>
        <v>21.45</v>
      </c>
      <c r="Y159" s="168" t="str">
        <f t="shared" si="65"/>
        <v>-</v>
      </c>
      <c r="AD159" s="608">
        <f t="shared" si="58"/>
        <v>44963.507638888892</v>
      </c>
      <c r="AE159" s="607">
        <f t="shared" si="59"/>
        <v>23.02</v>
      </c>
      <c r="AF159" s="196">
        <f t="shared" si="66"/>
        <v>12</v>
      </c>
      <c r="AG159" s="168" t="str">
        <f t="shared" si="67"/>
        <v>-</v>
      </c>
      <c r="AH159" s="168" t="str">
        <f t="shared" si="68"/>
        <v>-</v>
      </c>
      <c r="AI159" s="168">
        <f t="shared" si="69"/>
        <v>23.02</v>
      </c>
      <c r="AJ159" s="168" t="str">
        <f t="shared" si="70"/>
        <v>-</v>
      </c>
      <c r="AM159" s="790">
        <v>44963.509027777778</v>
      </c>
      <c r="AN159" s="789">
        <v>1</v>
      </c>
      <c r="AO159" s="789">
        <v>8</v>
      </c>
      <c r="AP159" s="789">
        <v>5</v>
      </c>
      <c r="AQ159" s="789">
        <v>367.00185299999998</v>
      </c>
      <c r="AR159" s="789">
        <v>179362</v>
      </c>
      <c r="AS159" s="789">
        <v>138793</v>
      </c>
      <c r="AT159" s="789">
        <v>23.026</v>
      </c>
      <c r="AV159" s="788">
        <v>44963.509027777778</v>
      </c>
      <c r="AW159" s="787">
        <v>1</v>
      </c>
      <c r="AX159" s="786">
        <v>8</v>
      </c>
      <c r="AY159" s="786">
        <v>5</v>
      </c>
      <c r="AZ159" s="863">
        <v>366.7</v>
      </c>
      <c r="BB159" s="793">
        <f t="shared" si="50"/>
        <v>85</v>
      </c>
      <c r="BC159" s="791">
        <f t="shared" si="51"/>
        <v>367.00185299999998</v>
      </c>
      <c r="BF159" s="819"/>
      <c r="BH159" s="793">
        <f t="shared" si="52"/>
        <v>85</v>
      </c>
      <c r="BI159" s="807">
        <f t="shared" si="53"/>
        <v>366.7</v>
      </c>
      <c r="BL159" s="807"/>
      <c r="BQ159" s="791"/>
      <c r="BR159" s="791"/>
      <c r="BS159" s="791"/>
      <c r="BT159" s="791"/>
      <c r="CA159" s="809"/>
      <c r="CB159" s="803"/>
      <c r="CC159" s="804"/>
      <c r="CD159" s="791"/>
      <c r="CE159" s="791"/>
    </row>
    <row r="160" spans="2:83" x14ac:dyDescent="0.25">
      <c r="B160" s="307"/>
      <c r="C160" s="179"/>
      <c r="O160" s="796">
        <v>44963</v>
      </c>
      <c r="P160" s="308">
        <v>0.53668981481481481</v>
      </c>
      <c r="Q160" s="794">
        <v>35.799999999999997</v>
      </c>
      <c r="R160" s="165" t="s">
        <v>21</v>
      </c>
      <c r="S160" s="794">
        <v>21.45</v>
      </c>
      <c r="T160" s="165" t="s">
        <v>56</v>
      </c>
      <c r="U160" s="196">
        <f t="shared" si="61"/>
        <v>12</v>
      </c>
      <c r="V160" s="168" t="str">
        <f t="shared" si="62"/>
        <v>-</v>
      </c>
      <c r="W160" s="168" t="str">
        <f t="shared" si="63"/>
        <v>-</v>
      </c>
      <c r="X160" s="168">
        <f t="shared" si="64"/>
        <v>21.45</v>
      </c>
      <c r="Y160" s="168" t="str">
        <f t="shared" si="65"/>
        <v>-</v>
      </c>
      <c r="AD160" s="608">
        <f t="shared" si="58"/>
        <v>44963.508333333331</v>
      </c>
      <c r="AE160" s="607">
        <f t="shared" si="59"/>
        <v>23.021000000000001</v>
      </c>
      <c r="AF160" s="196">
        <f t="shared" si="66"/>
        <v>12</v>
      </c>
      <c r="AG160" s="168" t="str">
        <f t="shared" si="67"/>
        <v>-</v>
      </c>
      <c r="AH160" s="168" t="str">
        <f t="shared" si="68"/>
        <v>-</v>
      </c>
      <c r="AI160" s="168">
        <f t="shared" si="69"/>
        <v>23.021000000000001</v>
      </c>
      <c r="AJ160" s="168" t="str">
        <f t="shared" si="70"/>
        <v>-</v>
      </c>
      <c r="AM160" s="790">
        <v>44963.509722222225</v>
      </c>
      <c r="AN160" s="789">
        <v>1</v>
      </c>
      <c r="AO160" s="789">
        <v>8</v>
      </c>
      <c r="AP160" s="789">
        <v>6</v>
      </c>
      <c r="AQ160" s="789">
        <v>367.07005900000001</v>
      </c>
      <c r="AR160" s="789">
        <v>180777</v>
      </c>
      <c r="AS160" s="789">
        <v>137708</v>
      </c>
      <c r="AT160" s="789">
        <v>23.03</v>
      </c>
      <c r="AV160" s="788">
        <v>44963.509722222225</v>
      </c>
      <c r="AW160" s="787">
        <v>1</v>
      </c>
      <c r="AX160" s="786">
        <v>8</v>
      </c>
      <c r="AY160" s="786">
        <v>6</v>
      </c>
      <c r="AZ160" s="863">
        <v>366.8</v>
      </c>
      <c r="BB160" s="793">
        <f t="shared" si="50"/>
        <v>86</v>
      </c>
      <c r="BC160" s="791">
        <f t="shared" si="51"/>
        <v>367.07005900000001</v>
      </c>
      <c r="BF160" s="819"/>
      <c r="BH160" s="793">
        <f t="shared" si="52"/>
        <v>86</v>
      </c>
      <c r="BI160" s="807">
        <f t="shared" si="53"/>
        <v>366.8</v>
      </c>
      <c r="BL160" s="807"/>
      <c r="BQ160" s="791"/>
      <c r="BR160" s="791"/>
      <c r="BS160" s="791"/>
      <c r="BT160" s="791"/>
      <c r="CA160" s="809"/>
      <c r="CB160" s="803"/>
      <c r="CC160" s="804"/>
      <c r="CD160" s="791"/>
      <c r="CE160" s="791"/>
    </row>
    <row r="161" spans="2:83" x14ac:dyDescent="0.25">
      <c r="B161" s="307"/>
      <c r="C161" s="179"/>
      <c r="O161" s="796">
        <v>44963</v>
      </c>
      <c r="P161" s="308">
        <v>0.53738425925925926</v>
      </c>
      <c r="Q161" s="794">
        <v>35.9</v>
      </c>
      <c r="R161" s="165" t="s">
        <v>21</v>
      </c>
      <c r="S161" s="794">
        <v>21.45</v>
      </c>
      <c r="T161" s="165" t="s">
        <v>56</v>
      </c>
      <c r="U161" s="196">
        <f t="shared" si="61"/>
        <v>12</v>
      </c>
      <c r="V161" s="168" t="str">
        <f t="shared" si="62"/>
        <v>-</v>
      </c>
      <c r="W161" s="168" t="str">
        <f t="shared" si="63"/>
        <v>-</v>
      </c>
      <c r="X161" s="168">
        <f t="shared" si="64"/>
        <v>21.45</v>
      </c>
      <c r="Y161" s="168" t="str">
        <f t="shared" si="65"/>
        <v>-</v>
      </c>
      <c r="AD161" s="608">
        <f t="shared" si="58"/>
        <v>44963.509027777778</v>
      </c>
      <c r="AE161" s="607">
        <f t="shared" si="59"/>
        <v>23.023</v>
      </c>
      <c r="AF161" s="196">
        <f t="shared" si="66"/>
        <v>12</v>
      </c>
      <c r="AG161" s="168" t="str">
        <f t="shared" si="67"/>
        <v>-</v>
      </c>
      <c r="AH161" s="168" t="str">
        <f t="shared" si="68"/>
        <v>-</v>
      </c>
      <c r="AI161" s="168">
        <f t="shared" si="69"/>
        <v>23.023</v>
      </c>
      <c r="AJ161" s="168" t="str">
        <f t="shared" si="70"/>
        <v>-</v>
      </c>
      <c r="AM161" s="790">
        <v>44963.509722222225</v>
      </c>
      <c r="AN161" s="789">
        <v>1</v>
      </c>
      <c r="AO161" s="789">
        <v>8</v>
      </c>
      <c r="AP161" s="789">
        <v>7</v>
      </c>
      <c r="AQ161" s="789">
        <v>366.98612500000002</v>
      </c>
      <c r="AR161" s="789">
        <v>179362</v>
      </c>
      <c r="AS161" s="789">
        <v>138793</v>
      </c>
      <c r="AT161" s="789">
        <v>23.032</v>
      </c>
      <c r="AV161" s="788">
        <v>44963.509722222225</v>
      </c>
      <c r="AW161" s="787">
        <v>1</v>
      </c>
      <c r="AX161" s="786">
        <v>8</v>
      </c>
      <c r="AY161" s="786">
        <v>7</v>
      </c>
      <c r="AZ161" s="863">
        <v>367.3</v>
      </c>
      <c r="BB161" s="793">
        <f t="shared" si="50"/>
        <v>87</v>
      </c>
      <c r="BC161" s="791">
        <f t="shared" si="51"/>
        <v>366.98612500000002</v>
      </c>
      <c r="BF161" s="819"/>
      <c r="BH161" s="793">
        <f t="shared" si="52"/>
        <v>87</v>
      </c>
      <c r="BI161" s="807">
        <f t="shared" si="53"/>
        <v>367.3</v>
      </c>
      <c r="BL161" s="807"/>
      <c r="BQ161" s="791"/>
      <c r="BR161" s="791"/>
      <c r="BS161" s="791"/>
      <c r="BT161" s="791"/>
      <c r="CA161" s="809"/>
      <c r="CB161" s="803"/>
      <c r="CC161" s="804"/>
      <c r="CD161" s="791"/>
      <c r="CE161" s="791"/>
    </row>
    <row r="162" spans="2:83" x14ac:dyDescent="0.25">
      <c r="B162" s="307"/>
      <c r="C162" s="179"/>
      <c r="O162" s="181"/>
      <c r="P162" s="308"/>
      <c r="Q162" s="179"/>
      <c r="R162" s="165" t="s">
        <v>21</v>
      </c>
      <c r="S162" s="179"/>
      <c r="T162" s="165" t="s">
        <v>56</v>
      </c>
      <c r="U162" s="196" t="str">
        <f t="shared" si="61"/>
        <v>-</v>
      </c>
      <c r="V162" s="168" t="str">
        <f t="shared" si="62"/>
        <v>-</v>
      </c>
      <c r="W162" s="168" t="str">
        <f t="shared" si="63"/>
        <v>-</v>
      </c>
      <c r="X162" s="168" t="str">
        <f t="shared" si="64"/>
        <v>-</v>
      </c>
      <c r="Y162" s="168" t="str">
        <f t="shared" si="65"/>
        <v>-</v>
      </c>
      <c r="AD162" s="608">
        <f t="shared" si="58"/>
        <v>44963.509027777778</v>
      </c>
      <c r="AE162" s="607">
        <f t="shared" si="59"/>
        <v>23.026</v>
      </c>
      <c r="AF162" s="196">
        <f t="shared" si="66"/>
        <v>12</v>
      </c>
      <c r="AG162" s="168" t="str">
        <f t="shared" si="67"/>
        <v>-</v>
      </c>
      <c r="AH162" s="168" t="str">
        <f t="shared" si="68"/>
        <v>-</v>
      </c>
      <c r="AI162" s="168">
        <f t="shared" si="69"/>
        <v>23.026</v>
      </c>
      <c r="AJ162" s="168" t="str">
        <f t="shared" si="70"/>
        <v>-</v>
      </c>
      <c r="AM162" s="790">
        <v>44963.510416666664</v>
      </c>
      <c r="AN162" s="789">
        <v>1</v>
      </c>
      <c r="AO162" s="789">
        <v>8</v>
      </c>
      <c r="AP162" s="789">
        <v>8</v>
      </c>
      <c r="AQ162" s="789">
        <v>366.82818300000002</v>
      </c>
      <c r="AR162" s="789">
        <v>180775</v>
      </c>
      <c r="AS162" s="789">
        <v>137708</v>
      </c>
      <c r="AT162" s="789">
        <v>23.033000000000001</v>
      </c>
      <c r="AV162" s="788">
        <v>44963.510416666664</v>
      </c>
      <c r="AW162" s="787">
        <v>1</v>
      </c>
      <c r="AX162" s="786">
        <v>8</v>
      </c>
      <c r="AY162" s="786">
        <v>8</v>
      </c>
      <c r="AZ162" s="863">
        <v>366.6</v>
      </c>
      <c r="BB162" s="793">
        <f t="shared" si="50"/>
        <v>88</v>
      </c>
      <c r="BC162" s="791">
        <f t="shared" si="51"/>
        <v>366.82818300000002</v>
      </c>
      <c r="BF162" s="819"/>
      <c r="BH162" s="793">
        <f t="shared" si="52"/>
        <v>88</v>
      </c>
      <c r="BI162" s="807">
        <f t="shared" si="53"/>
        <v>366.6</v>
      </c>
      <c r="BL162" s="807"/>
      <c r="BQ162" s="791"/>
      <c r="BR162" s="791"/>
      <c r="BS162" s="791"/>
      <c r="BT162" s="791"/>
      <c r="CA162" s="809"/>
      <c r="CB162" s="803"/>
      <c r="CC162" s="804"/>
      <c r="CD162" s="791"/>
      <c r="CE162" s="791"/>
    </row>
    <row r="163" spans="2:83" x14ac:dyDescent="0.25">
      <c r="B163" s="307"/>
      <c r="C163" s="179"/>
      <c r="O163" s="181"/>
      <c r="P163" s="308"/>
      <c r="Q163" s="179"/>
      <c r="R163" s="165" t="s">
        <v>21</v>
      </c>
      <c r="S163" s="179"/>
      <c r="T163" s="165" t="s">
        <v>56</v>
      </c>
      <c r="U163" s="196" t="str">
        <f t="shared" si="61"/>
        <v>-</v>
      </c>
      <c r="V163" s="168" t="str">
        <f t="shared" si="62"/>
        <v>-</v>
      </c>
      <c r="W163" s="168" t="str">
        <f t="shared" si="63"/>
        <v>-</v>
      </c>
      <c r="X163" s="168" t="str">
        <f t="shared" si="64"/>
        <v>-</v>
      </c>
      <c r="Y163" s="168" t="str">
        <f t="shared" si="65"/>
        <v>-</v>
      </c>
      <c r="AD163" s="608">
        <f t="shared" si="58"/>
        <v>44963.509722222225</v>
      </c>
      <c r="AE163" s="607">
        <f t="shared" si="59"/>
        <v>23.03</v>
      </c>
      <c r="AF163" s="196">
        <f t="shared" si="66"/>
        <v>12</v>
      </c>
      <c r="AG163" s="168" t="str">
        <f t="shared" si="67"/>
        <v>-</v>
      </c>
      <c r="AH163" s="168" t="str">
        <f t="shared" si="68"/>
        <v>-</v>
      </c>
      <c r="AI163" s="168">
        <f t="shared" si="69"/>
        <v>23.03</v>
      </c>
      <c r="AJ163" s="168" t="str">
        <f t="shared" si="70"/>
        <v>-</v>
      </c>
      <c r="AM163" s="790">
        <v>44963.511111111111</v>
      </c>
      <c r="AN163" s="789">
        <v>1</v>
      </c>
      <c r="AO163" s="789">
        <v>9</v>
      </c>
      <c r="AP163" s="789" t="s">
        <v>469</v>
      </c>
      <c r="AQ163" s="789">
        <v>398.72543400000001</v>
      </c>
      <c r="AR163" s="789">
        <v>179132</v>
      </c>
      <c r="AS163" s="789">
        <v>138789</v>
      </c>
      <c r="AT163" s="789">
        <v>23.033999999999999</v>
      </c>
      <c r="AV163" s="788">
        <v>44963.511111111111</v>
      </c>
      <c r="AW163" s="787">
        <v>1</v>
      </c>
      <c r="AX163" s="786">
        <v>9</v>
      </c>
      <c r="AY163" s="786" t="s">
        <v>469</v>
      </c>
      <c r="AZ163" s="863">
        <v>418.6</v>
      </c>
      <c r="BB163" s="793" t="str">
        <f t="shared" si="50"/>
        <v>--</v>
      </c>
      <c r="BC163" s="791">
        <f t="shared" si="51"/>
        <v>398.72543400000001</v>
      </c>
      <c r="BF163" s="819"/>
      <c r="BH163" s="793" t="str">
        <f t="shared" si="52"/>
        <v>--</v>
      </c>
      <c r="BI163" s="807">
        <f t="shared" si="53"/>
        <v>418.6</v>
      </c>
      <c r="BL163" s="807"/>
      <c r="BQ163" s="791"/>
      <c r="BR163" s="791"/>
      <c r="BS163" s="791"/>
      <c r="BT163" s="791"/>
      <c r="CA163" s="809"/>
      <c r="CB163" s="803"/>
      <c r="CC163" s="804"/>
      <c r="CD163" s="791"/>
      <c r="CE163" s="791"/>
    </row>
    <row r="164" spans="2:83" x14ac:dyDescent="0.25">
      <c r="B164" s="307"/>
      <c r="C164" s="179"/>
      <c r="O164" s="181"/>
      <c r="P164" s="308"/>
      <c r="Q164" s="179"/>
      <c r="R164" s="165" t="s">
        <v>21</v>
      </c>
      <c r="S164" s="179"/>
      <c r="T164" s="165" t="s">
        <v>56</v>
      </c>
      <c r="U164" s="196" t="str">
        <f t="shared" si="61"/>
        <v>-</v>
      </c>
      <c r="V164" s="168" t="str">
        <f t="shared" si="62"/>
        <v>-</v>
      </c>
      <c r="W164" s="168" t="str">
        <f t="shared" si="63"/>
        <v>-</v>
      </c>
      <c r="X164" s="168" t="str">
        <f t="shared" si="64"/>
        <v>-</v>
      </c>
      <c r="Y164" s="168" t="str">
        <f t="shared" si="65"/>
        <v>-</v>
      </c>
      <c r="AD164" s="608">
        <f t="shared" si="58"/>
        <v>44963.509722222225</v>
      </c>
      <c r="AE164" s="607">
        <f t="shared" si="59"/>
        <v>23.032</v>
      </c>
      <c r="AF164" s="196">
        <f t="shared" si="66"/>
        <v>12</v>
      </c>
      <c r="AG164" s="168" t="str">
        <f t="shared" si="67"/>
        <v>-</v>
      </c>
      <c r="AH164" s="168" t="str">
        <f t="shared" si="68"/>
        <v>-</v>
      </c>
      <c r="AI164" s="168">
        <f t="shared" si="69"/>
        <v>23.032</v>
      </c>
      <c r="AJ164" s="168" t="str">
        <f t="shared" si="70"/>
        <v>-</v>
      </c>
      <c r="AM164" s="790">
        <v>44963.511111111111</v>
      </c>
      <c r="AN164" s="789">
        <v>1</v>
      </c>
      <c r="AO164" s="789">
        <v>9</v>
      </c>
      <c r="AP164" s="789" t="s">
        <v>469</v>
      </c>
      <c r="AQ164" s="789">
        <v>420.77836500000001</v>
      </c>
      <c r="AR164" s="789">
        <v>180771</v>
      </c>
      <c r="AS164" s="789">
        <v>137560</v>
      </c>
      <c r="AT164" s="789">
        <v>23.036000000000001</v>
      </c>
      <c r="AV164" s="788">
        <v>44963.511111111111</v>
      </c>
      <c r="AW164" s="787">
        <v>1</v>
      </c>
      <c r="AX164" s="786">
        <v>9</v>
      </c>
      <c r="AY164" s="786" t="s">
        <v>469</v>
      </c>
      <c r="AZ164" s="863">
        <v>416.4</v>
      </c>
      <c r="BB164" s="793" t="str">
        <f t="shared" si="50"/>
        <v>--</v>
      </c>
      <c r="BC164" s="791">
        <f t="shared" si="51"/>
        <v>420.77836500000001</v>
      </c>
      <c r="BF164" s="819"/>
      <c r="BH164" s="793" t="str">
        <f t="shared" si="52"/>
        <v>--</v>
      </c>
      <c r="BI164" s="807">
        <f t="shared" si="53"/>
        <v>416.4</v>
      </c>
      <c r="BL164" s="807"/>
      <c r="BQ164" s="791"/>
      <c r="BR164" s="791"/>
      <c r="BS164" s="791"/>
      <c r="BT164" s="791"/>
      <c r="CA164" s="809"/>
      <c r="CB164" s="803"/>
      <c r="CC164" s="804"/>
      <c r="CD164" s="791"/>
      <c r="CE164" s="791"/>
    </row>
    <row r="165" spans="2:83" x14ac:dyDescent="0.25">
      <c r="B165" s="307"/>
      <c r="C165" s="179"/>
      <c r="O165" s="181"/>
      <c r="P165" s="308"/>
      <c r="Q165" s="179"/>
      <c r="R165" s="165" t="s">
        <v>21</v>
      </c>
      <c r="S165" s="179"/>
      <c r="T165" s="165" t="s">
        <v>56</v>
      </c>
      <c r="U165" s="196" t="str">
        <f t="shared" si="61"/>
        <v>-</v>
      </c>
      <c r="V165" s="168" t="str">
        <f t="shared" si="62"/>
        <v>-</v>
      </c>
      <c r="W165" s="168" t="str">
        <f t="shared" si="63"/>
        <v>-</v>
      </c>
      <c r="X165" s="168" t="str">
        <f t="shared" si="64"/>
        <v>-</v>
      </c>
      <c r="Y165" s="168" t="str">
        <f t="shared" si="65"/>
        <v>-</v>
      </c>
      <c r="AD165" s="608">
        <f t="shared" si="58"/>
        <v>44963.510416666664</v>
      </c>
      <c r="AE165" s="607">
        <f t="shared" si="59"/>
        <v>23.033000000000001</v>
      </c>
      <c r="AF165" s="196">
        <f t="shared" si="66"/>
        <v>12</v>
      </c>
      <c r="AG165" s="168" t="str">
        <f t="shared" si="67"/>
        <v>-</v>
      </c>
      <c r="AH165" s="168" t="str">
        <f t="shared" si="68"/>
        <v>-</v>
      </c>
      <c r="AI165" s="168">
        <f t="shared" si="69"/>
        <v>23.033000000000001</v>
      </c>
      <c r="AJ165" s="168" t="str">
        <f t="shared" si="70"/>
        <v>-</v>
      </c>
      <c r="AM165" s="790">
        <v>44963.511805555558</v>
      </c>
      <c r="AN165" s="789">
        <v>1</v>
      </c>
      <c r="AO165" s="789">
        <v>9</v>
      </c>
      <c r="AP165" s="789" t="s">
        <v>469</v>
      </c>
      <c r="AQ165" s="789">
        <v>415.30831899999998</v>
      </c>
      <c r="AR165" s="789">
        <v>179177</v>
      </c>
      <c r="AS165" s="789">
        <v>138792</v>
      </c>
      <c r="AT165" s="789">
        <v>23.038</v>
      </c>
      <c r="AV165" s="788">
        <v>44963.511805555558</v>
      </c>
      <c r="AW165" s="787">
        <v>1</v>
      </c>
      <c r="AX165" s="786">
        <v>9</v>
      </c>
      <c r="AY165" s="786" t="s">
        <v>469</v>
      </c>
      <c r="AZ165" s="863">
        <v>415.4</v>
      </c>
      <c r="BB165" s="793" t="str">
        <f t="shared" si="50"/>
        <v>--</v>
      </c>
      <c r="BC165" s="791">
        <f t="shared" si="51"/>
        <v>415.30831899999998</v>
      </c>
      <c r="BF165" s="819"/>
      <c r="BH165" s="793" t="str">
        <f t="shared" si="52"/>
        <v>--</v>
      </c>
      <c r="BI165" s="807">
        <f t="shared" si="53"/>
        <v>415.4</v>
      </c>
      <c r="BL165" s="807"/>
      <c r="BQ165" s="791"/>
      <c r="BR165" s="791"/>
      <c r="BS165" s="791"/>
      <c r="BT165" s="791"/>
      <c r="CA165" s="809"/>
      <c r="CB165" s="803"/>
      <c r="CC165" s="804"/>
      <c r="CD165" s="791"/>
      <c r="CE165" s="791"/>
    </row>
    <row r="166" spans="2:83" x14ac:dyDescent="0.25">
      <c r="B166" s="307"/>
      <c r="C166" s="179"/>
      <c r="O166" s="181"/>
      <c r="P166" s="308"/>
      <c r="Q166" s="179"/>
      <c r="R166" s="165" t="s">
        <v>21</v>
      </c>
      <c r="S166" s="179"/>
      <c r="T166" s="165" t="s">
        <v>56</v>
      </c>
      <c r="U166" s="196" t="str">
        <f t="shared" si="61"/>
        <v>-</v>
      </c>
      <c r="V166" s="168" t="str">
        <f t="shared" si="62"/>
        <v>-</v>
      </c>
      <c r="W166" s="168" t="str">
        <f t="shared" si="63"/>
        <v>-</v>
      </c>
      <c r="X166" s="168" t="str">
        <f t="shared" si="64"/>
        <v>-</v>
      </c>
      <c r="Y166" s="168" t="str">
        <f t="shared" si="65"/>
        <v>-</v>
      </c>
      <c r="AD166" s="608">
        <f t="shared" si="58"/>
        <v>44963.511111111111</v>
      </c>
      <c r="AE166" s="607">
        <f t="shared" si="59"/>
        <v>23.033999999999999</v>
      </c>
      <c r="AF166" s="196">
        <f t="shared" si="66"/>
        <v>12</v>
      </c>
      <c r="AG166" s="168" t="str">
        <f t="shared" si="67"/>
        <v>-</v>
      </c>
      <c r="AH166" s="168" t="str">
        <f t="shared" si="68"/>
        <v>-</v>
      </c>
      <c r="AI166" s="168">
        <f t="shared" si="69"/>
        <v>23.033999999999999</v>
      </c>
      <c r="AJ166" s="168" t="str">
        <f t="shared" si="70"/>
        <v>-</v>
      </c>
      <c r="AM166" s="790">
        <v>44963.511805555558</v>
      </c>
      <c r="AN166" s="789">
        <v>1</v>
      </c>
      <c r="AO166" s="789">
        <v>9</v>
      </c>
      <c r="AP166" s="789" t="s">
        <v>469</v>
      </c>
      <c r="AQ166" s="789">
        <v>414.31304999999998</v>
      </c>
      <c r="AR166" s="789">
        <v>180773</v>
      </c>
      <c r="AS166" s="789">
        <v>137568</v>
      </c>
      <c r="AT166" s="789">
        <v>23.04</v>
      </c>
      <c r="AV166" s="788">
        <v>44963.511805555558</v>
      </c>
      <c r="AW166" s="787">
        <v>1</v>
      </c>
      <c r="AX166" s="786">
        <v>9</v>
      </c>
      <c r="AY166" s="786" t="s">
        <v>469</v>
      </c>
      <c r="AZ166" s="863">
        <v>413.1</v>
      </c>
      <c r="BB166" s="793" t="str">
        <f t="shared" si="50"/>
        <v>--</v>
      </c>
      <c r="BC166" s="791">
        <f t="shared" si="51"/>
        <v>414.31304999999998</v>
      </c>
      <c r="BF166" s="819"/>
      <c r="BH166" s="793" t="str">
        <f t="shared" si="52"/>
        <v>--</v>
      </c>
      <c r="BI166" s="807">
        <f t="shared" si="53"/>
        <v>413.1</v>
      </c>
      <c r="BL166" s="807"/>
      <c r="BQ166" s="791"/>
      <c r="BR166" s="791"/>
      <c r="BS166" s="791"/>
      <c r="BT166" s="791"/>
      <c r="CA166" s="809"/>
      <c r="CB166" s="803"/>
      <c r="CC166" s="804"/>
      <c r="CD166" s="791"/>
      <c r="CE166" s="791"/>
    </row>
    <row r="167" spans="2:83" x14ac:dyDescent="0.25">
      <c r="B167" s="307"/>
      <c r="C167" s="179"/>
      <c r="O167" s="181"/>
      <c r="P167" s="308"/>
      <c r="Q167" s="179"/>
      <c r="R167" s="165" t="s">
        <v>21</v>
      </c>
      <c r="S167" s="179"/>
      <c r="T167" s="165" t="s">
        <v>56</v>
      </c>
      <c r="U167" s="196" t="str">
        <f t="shared" si="61"/>
        <v>-</v>
      </c>
      <c r="V167" s="168" t="str">
        <f t="shared" si="62"/>
        <v>-</v>
      </c>
      <c r="W167" s="168" t="str">
        <f t="shared" si="63"/>
        <v>-</v>
      </c>
      <c r="X167" s="168" t="str">
        <f t="shared" si="64"/>
        <v>-</v>
      </c>
      <c r="Y167" s="168" t="str">
        <f t="shared" si="65"/>
        <v>-</v>
      </c>
      <c r="AD167" s="608">
        <f t="shared" si="58"/>
        <v>44963.511111111111</v>
      </c>
      <c r="AE167" s="607">
        <f t="shared" si="59"/>
        <v>23.036000000000001</v>
      </c>
      <c r="AF167" s="196">
        <f t="shared" si="66"/>
        <v>12</v>
      </c>
      <c r="AG167" s="168" t="str">
        <f t="shared" si="67"/>
        <v>-</v>
      </c>
      <c r="AH167" s="168" t="str">
        <f t="shared" si="68"/>
        <v>-</v>
      </c>
      <c r="AI167" s="168">
        <f t="shared" si="69"/>
        <v>23.036000000000001</v>
      </c>
      <c r="AJ167" s="168" t="str">
        <f t="shared" si="70"/>
        <v>-</v>
      </c>
      <c r="AM167" s="790">
        <v>44963.512499999997</v>
      </c>
      <c r="AN167" s="789">
        <v>1</v>
      </c>
      <c r="AO167" s="789">
        <v>9</v>
      </c>
      <c r="AP167" s="789" t="s">
        <v>469</v>
      </c>
      <c r="AQ167" s="789">
        <v>413.01779299999998</v>
      </c>
      <c r="AR167" s="789">
        <v>179185</v>
      </c>
      <c r="AS167" s="789">
        <v>138791</v>
      </c>
      <c r="AT167" s="789">
        <v>23.042999999999999</v>
      </c>
      <c r="AV167" s="788">
        <v>44963.512499999997</v>
      </c>
      <c r="AW167" s="787">
        <v>1</v>
      </c>
      <c r="AX167" s="786">
        <v>9</v>
      </c>
      <c r="AY167" s="786" t="s">
        <v>469</v>
      </c>
      <c r="AZ167" s="863">
        <v>412.5</v>
      </c>
      <c r="BB167" s="793" t="str">
        <f t="shared" si="50"/>
        <v>--</v>
      </c>
      <c r="BC167" s="791">
        <f t="shared" si="51"/>
        <v>413.01779299999998</v>
      </c>
      <c r="BF167" s="819"/>
      <c r="BH167" s="793" t="str">
        <f t="shared" si="52"/>
        <v>--</v>
      </c>
      <c r="BI167" s="807">
        <f t="shared" si="53"/>
        <v>412.5</v>
      </c>
      <c r="BL167" s="807"/>
      <c r="BQ167" s="791"/>
      <c r="BR167" s="791"/>
      <c r="BS167" s="791"/>
      <c r="BT167" s="791"/>
      <c r="CA167" s="809"/>
      <c r="CB167" s="803"/>
      <c r="CC167" s="804"/>
      <c r="CD167" s="791"/>
      <c r="CE167" s="791"/>
    </row>
    <row r="168" spans="2:83" x14ac:dyDescent="0.25">
      <c r="B168" s="307"/>
      <c r="C168" s="179"/>
      <c r="O168" s="181"/>
      <c r="P168" s="308"/>
      <c r="Q168" s="179"/>
      <c r="R168" s="165" t="s">
        <v>21</v>
      </c>
      <c r="S168" s="179"/>
      <c r="T168" s="165" t="s">
        <v>56</v>
      </c>
      <c r="U168" s="196" t="str">
        <f t="shared" si="61"/>
        <v>-</v>
      </c>
      <c r="V168" s="168" t="str">
        <f t="shared" si="62"/>
        <v>-</v>
      </c>
      <c r="W168" s="168" t="str">
        <f t="shared" si="63"/>
        <v>-</v>
      </c>
      <c r="X168" s="168" t="str">
        <f t="shared" si="64"/>
        <v>-</v>
      </c>
      <c r="Y168" s="168" t="str">
        <f t="shared" si="65"/>
        <v>-</v>
      </c>
      <c r="AD168" s="608">
        <f t="shared" si="58"/>
        <v>44963.511805555558</v>
      </c>
      <c r="AE168" s="607">
        <f t="shared" si="59"/>
        <v>23.038</v>
      </c>
      <c r="AF168" s="196">
        <f t="shared" si="66"/>
        <v>12</v>
      </c>
      <c r="AG168" s="168" t="str">
        <f t="shared" si="67"/>
        <v>-</v>
      </c>
      <c r="AH168" s="168" t="str">
        <f t="shared" si="68"/>
        <v>-</v>
      </c>
      <c r="AI168" s="168">
        <f t="shared" si="69"/>
        <v>23.038</v>
      </c>
      <c r="AJ168" s="168" t="str">
        <f t="shared" si="70"/>
        <v>-</v>
      </c>
      <c r="AM168" s="790">
        <v>44963.512499999997</v>
      </c>
      <c r="AN168" s="789">
        <v>1</v>
      </c>
      <c r="AO168" s="789">
        <v>9</v>
      </c>
      <c r="AP168" s="789" t="s">
        <v>469</v>
      </c>
      <c r="AQ168" s="789">
        <v>412.32344599999999</v>
      </c>
      <c r="AR168" s="789">
        <v>180772</v>
      </c>
      <c r="AS168" s="789">
        <v>137572</v>
      </c>
      <c r="AT168" s="789">
        <v>23.045000000000002</v>
      </c>
      <c r="AV168" s="788">
        <v>44963.512499999997</v>
      </c>
      <c r="AW168" s="787">
        <v>1</v>
      </c>
      <c r="AX168" s="786">
        <v>9</v>
      </c>
      <c r="AY168" s="786" t="s">
        <v>469</v>
      </c>
      <c r="AZ168" s="863">
        <v>411.8</v>
      </c>
      <c r="BB168" s="793" t="str">
        <f t="shared" si="50"/>
        <v>--</v>
      </c>
      <c r="BC168" s="791">
        <f t="shared" si="51"/>
        <v>412.32344599999999</v>
      </c>
      <c r="BF168" s="819"/>
      <c r="BH168" s="793" t="str">
        <f t="shared" si="52"/>
        <v>--</v>
      </c>
      <c r="BI168" s="807">
        <f t="shared" si="53"/>
        <v>411.8</v>
      </c>
      <c r="BL168" s="807"/>
      <c r="BQ168" s="791"/>
      <c r="BR168" s="791"/>
      <c r="BS168" s="791"/>
      <c r="BT168" s="791"/>
      <c r="CA168" s="809"/>
      <c r="CB168" s="803"/>
      <c r="CC168" s="804"/>
      <c r="CD168" s="791"/>
      <c r="CE168" s="791"/>
    </row>
    <row r="169" spans="2:83" x14ac:dyDescent="0.25">
      <c r="B169" s="307"/>
      <c r="C169" s="179"/>
      <c r="O169" s="181"/>
      <c r="P169" s="308"/>
      <c r="Q169" s="179"/>
      <c r="R169" s="165" t="s">
        <v>21</v>
      </c>
      <c r="S169" s="179"/>
      <c r="T169" s="165" t="s">
        <v>56</v>
      </c>
      <c r="U169" s="196" t="str">
        <f t="shared" si="61"/>
        <v>-</v>
      </c>
      <c r="V169" s="168" t="str">
        <f t="shared" si="62"/>
        <v>-</v>
      </c>
      <c r="W169" s="168" t="str">
        <f t="shared" si="63"/>
        <v>-</v>
      </c>
      <c r="X169" s="168" t="str">
        <f t="shared" si="64"/>
        <v>-</v>
      </c>
      <c r="Y169" s="168" t="str">
        <f t="shared" si="65"/>
        <v>-</v>
      </c>
      <c r="AD169" s="608">
        <f t="shared" si="58"/>
        <v>44963.511805555558</v>
      </c>
      <c r="AE169" s="607">
        <f t="shared" si="59"/>
        <v>23.04</v>
      </c>
      <c r="AF169" s="196">
        <f t="shared" si="66"/>
        <v>12</v>
      </c>
      <c r="AG169" s="168" t="str">
        <f t="shared" si="67"/>
        <v>-</v>
      </c>
      <c r="AH169" s="168" t="str">
        <f t="shared" si="68"/>
        <v>-</v>
      </c>
      <c r="AI169" s="168">
        <f t="shared" si="69"/>
        <v>23.04</v>
      </c>
      <c r="AJ169" s="168" t="str">
        <f t="shared" si="70"/>
        <v>-</v>
      </c>
      <c r="AM169" s="790">
        <v>44963.513194444444</v>
      </c>
      <c r="AN169" s="789">
        <v>1</v>
      </c>
      <c r="AO169" s="789">
        <v>9</v>
      </c>
      <c r="AP169" s="789" t="s">
        <v>469</v>
      </c>
      <c r="AQ169" s="789">
        <v>411.85578500000003</v>
      </c>
      <c r="AR169" s="789">
        <v>179184</v>
      </c>
      <c r="AS169" s="789">
        <v>138788</v>
      </c>
      <c r="AT169" s="789">
        <v>23.047999999999998</v>
      </c>
      <c r="AV169" s="788">
        <v>44963.513194444444</v>
      </c>
      <c r="AW169" s="787">
        <v>1</v>
      </c>
      <c r="AX169" s="786">
        <v>9</v>
      </c>
      <c r="AY169" s="786" t="s">
        <v>469</v>
      </c>
      <c r="AZ169" s="863">
        <v>411.5</v>
      </c>
      <c r="BB169" s="793" t="str">
        <f t="shared" si="50"/>
        <v>--</v>
      </c>
      <c r="BC169" s="791">
        <f t="shared" si="51"/>
        <v>411.85578500000003</v>
      </c>
      <c r="BF169" s="819"/>
      <c r="BH169" s="793" t="str">
        <f t="shared" si="52"/>
        <v>--</v>
      </c>
      <c r="BI169" s="807">
        <f t="shared" si="53"/>
        <v>411.5</v>
      </c>
      <c r="BL169" s="807"/>
      <c r="BQ169" s="791"/>
      <c r="BR169" s="791"/>
      <c r="BS169" s="791"/>
      <c r="BT169" s="791"/>
      <c r="CA169" s="809"/>
      <c r="CB169" s="803"/>
      <c r="CC169" s="804"/>
      <c r="CD169" s="791"/>
      <c r="CE169" s="791"/>
    </row>
    <row r="170" spans="2:83" x14ac:dyDescent="0.25">
      <c r="B170" s="307"/>
      <c r="C170" s="179"/>
      <c r="O170" s="181"/>
      <c r="P170" s="308"/>
      <c r="Q170" s="179"/>
      <c r="R170" s="165" t="s">
        <v>21</v>
      </c>
      <c r="S170" s="179"/>
      <c r="T170" s="165" t="s">
        <v>56</v>
      </c>
      <c r="U170" s="196" t="str">
        <f t="shared" si="61"/>
        <v>-</v>
      </c>
      <c r="V170" s="168" t="str">
        <f t="shared" si="62"/>
        <v>-</v>
      </c>
      <c r="W170" s="168" t="str">
        <f t="shared" si="63"/>
        <v>-</v>
      </c>
      <c r="X170" s="168" t="str">
        <f t="shared" si="64"/>
        <v>-</v>
      </c>
      <c r="Y170" s="168" t="str">
        <f t="shared" si="65"/>
        <v>-</v>
      </c>
      <c r="AD170" s="608">
        <f t="shared" si="58"/>
        <v>44963.512499999997</v>
      </c>
      <c r="AE170" s="607">
        <f t="shared" si="59"/>
        <v>23.042999999999999</v>
      </c>
      <c r="AF170" s="196">
        <f t="shared" si="66"/>
        <v>12</v>
      </c>
      <c r="AG170" s="168" t="str">
        <f t="shared" si="67"/>
        <v>-</v>
      </c>
      <c r="AH170" s="168" t="str">
        <f t="shared" si="68"/>
        <v>-</v>
      </c>
      <c r="AI170" s="168">
        <f t="shared" si="69"/>
        <v>23.042999999999999</v>
      </c>
      <c r="AJ170" s="168" t="str">
        <f t="shared" si="70"/>
        <v>-</v>
      </c>
      <c r="AM170" s="790">
        <v>44963.513194444444</v>
      </c>
      <c r="AN170" s="789">
        <v>1</v>
      </c>
      <c r="AO170" s="789">
        <v>9</v>
      </c>
      <c r="AP170" s="789" t="s">
        <v>469</v>
      </c>
      <c r="AQ170" s="789">
        <v>411.64126499999998</v>
      </c>
      <c r="AR170" s="789">
        <v>180767</v>
      </c>
      <c r="AS170" s="789">
        <v>137570</v>
      </c>
      <c r="AT170" s="789">
        <v>23.047999999999998</v>
      </c>
      <c r="AV170" s="788">
        <v>44963.513194444444</v>
      </c>
      <c r="AW170" s="787">
        <v>1</v>
      </c>
      <c r="AX170" s="786">
        <v>9</v>
      </c>
      <c r="AY170" s="786" t="s">
        <v>469</v>
      </c>
      <c r="AZ170" s="863">
        <v>411.1</v>
      </c>
      <c r="BB170" s="793" t="str">
        <f t="shared" si="50"/>
        <v>--</v>
      </c>
      <c r="BC170" s="791">
        <f t="shared" si="51"/>
        <v>411.64126499999998</v>
      </c>
      <c r="BF170" s="819"/>
      <c r="BH170" s="793" t="str">
        <f t="shared" si="52"/>
        <v>--</v>
      </c>
      <c r="BI170" s="807">
        <f t="shared" si="53"/>
        <v>411.1</v>
      </c>
      <c r="BL170" s="807"/>
      <c r="BQ170" s="791"/>
      <c r="BR170" s="791"/>
      <c r="BS170" s="791"/>
      <c r="BT170" s="791"/>
      <c r="CA170" s="809"/>
      <c r="CB170" s="803"/>
      <c r="CC170" s="804"/>
      <c r="CD170" s="791"/>
      <c r="CE170" s="791"/>
    </row>
    <row r="171" spans="2:83" x14ac:dyDescent="0.25">
      <c r="B171" s="307"/>
      <c r="C171" s="179"/>
      <c r="O171" s="181"/>
      <c r="P171" s="308"/>
      <c r="Q171" s="179"/>
      <c r="R171" s="165" t="s">
        <v>21</v>
      </c>
      <c r="S171" s="179"/>
      <c r="T171" s="165" t="s">
        <v>56</v>
      </c>
      <c r="U171" s="196" t="str">
        <f t="shared" si="61"/>
        <v>-</v>
      </c>
      <c r="V171" s="168" t="str">
        <f t="shared" si="62"/>
        <v>-</v>
      </c>
      <c r="W171" s="168" t="str">
        <f t="shared" si="63"/>
        <v>-</v>
      </c>
      <c r="X171" s="168" t="str">
        <f t="shared" si="64"/>
        <v>-</v>
      </c>
      <c r="Y171" s="168" t="str">
        <f t="shared" si="65"/>
        <v>-</v>
      </c>
      <c r="AD171" s="608">
        <f t="shared" si="58"/>
        <v>44963.512499999997</v>
      </c>
      <c r="AE171" s="607">
        <f t="shared" si="59"/>
        <v>23.045000000000002</v>
      </c>
      <c r="AF171" s="196">
        <f t="shared" si="66"/>
        <v>12</v>
      </c>
      <c r="AG171" s="168" t="str">
        <f t="shared" si="67"/>
        <v>-</v>
      </c>
      <c r="AH171" s="168" t="str">
        <f t="shared" si="68"/>
        <v>-</v>
      </c>
      <c r="AI171" s="168">
        <f t="shared" si="69"/>
        <v>23.045000000000002</v>
      </c>
      <c r="AJ171" s="168" t="str">
        <f t="shared" si="70"/>
        <v>-</v>
      </c>
      <c r="AM171" s="790">
        <v>44963.513888888891</v>
      </c>
      <c r="AN171" s="789">
        <v>1</v>
      </c>
      <c r="AO171" s="789">
        <v>9</v>
      </c>
      <c r="AP171" s="789" t="s">
        <v>469</v>
      </c>
      <c r="AQ171" s="789">
        <v>411.20839000000001</v>
      </c>
      <c r="AR171" s="789">
        <v>179188</v>
      </c>
      <c r="AS171" s="789">
        <v>138789</v>
      </c>
      <c r="AT171" s="789">
        <v>23.05</v>
      </c>
      <c r="AV171" s="788">
        <v>44963.513888888891</v>
      </c>
      <c r="AW171" s="787">
        <v>1</v>
      </c>
      <c r="AX171" s="786">
        <v>9</v>
      </c>
      <c r="AY171" s="786" t="s">
        <v>469</v>
      </c>
      <c r="AZ171" s="863">
        <v>410.6</v>
      </c>
      <c r="BB171" s="793" t="str">
        <f t="shared" si="50"/>
        <v>--</v>
      </c>
      <c r="BC171" s="791">
        <f t="shared" si="51"/>
        <v>411.20839000000001</v>
      </c>
      <c r="BF171" s="819"/>
      <c r="BH171" s="793" t="str">
        <f t="shared" si="52"/>
        <v>--</v>
      </c>
      <c r="BI171" s="807">
        <f t="shared" si="53"/>
        <v>410.6</v>
      </c>
      <c r="BL171" s="807"/>
      <c r="BQ171" s="791"/>
      <c r="BR171" s="791"/>
      <c r="BS171" s="791"/>
      <c r="BT171" s="791"/>
      <c r="CA171" s="809"/>
      <c r="CB171" s="803"/>
      <c r="CC171" s="804"/>
      <c r="CD171" s="791"/>
      <c r="CE171" s="791"/>
    </row>
    <row r="172" spans="2:83" x14ac:dyDescent="0.25">
      <c r="B172" s="307"/>
      <c r="C172" s="179"/>
      <c r="O172" s="181"/>
      <c r="P172" s="308"/>
      <c r="Q172" s="179"/>
      <c r="R172" s="165" t="s">
        <v>21</v>
      </c>
      <c r="S172" s="179"/>
      <c r="T172" s="165" t="s">
        <v>56</v>
      </c>
      <c r="U172" s="196" t="str">
        <f t="shared" si="61"/>
        <v>-</v>
      </c>
      <c r="V172" s="168" t="str">
        <f t="shared" si="62"/>
        <v>-</v>
      </c>
      <c r="W172" s="168" t="str">
        <f t="shared" si="63"/>
        <v>-</v>
      </c>
      <c r="X172" s="168" t="str">
        <f t="shared" si="64"/>
        <v>-</v>
      </c>
      <c r="Y172" s="168" t="str">
        <f t="shared" si="65"/>
        <v>-</v>
      </c>
      <c r="AD172" s="608">
        <f t="shared" si="58"/>
        <v>44963.513194444444</v>
      </c>
      <c r="AE172" s="607">
        <f t="shared" si="59"/>
        <v>23.047999999999998</v>
      </c>
      <c r="AF172" s="196">
        <f t="shared" si="66"/>
        <v>12</v>
      </c>
      <c r="AG172" s="168" t="str">
        <f t="shared" si="67"/>
        <v>-</v>
      </c>
      <c r="AH172" s="168" t="str">
        <f t="shared" si="68"/>
        <v>-</v>
      </c>
      <c r="AI172" s="168">
        <f t="shared" si="69"/>
        <v>23.047999999999998</v>
      </c>
      <c r="AJ172" s="168" t="str">
        <f t="shared" si="70"/>
        <v>-</v>
      </c>
      <c r="AM172" s="790">
        <v>44963.513888888891</v>
      </c>
      <c r="AN172" s="789">
        <v>1</v>
      </c>
      <c r="AO172" s="789">
        <v>9</v>
      </c>
      <c r="AP172" s="789" t="s">
        <v>469</v>
      </c>
      <c r="AQ172" s="789">
        <v>411.03957000000003</v>
      </c>
      <c r="AR172" s="789">
        <v>180774</v>
      </c>
      <c r="AS172" s="789">
        <v>137577</v>
      </c>
      <c r="AT172" s="789">
        <v>23.053000000000001</v>
      </c>
      <c r="AV172" s="788">
        <v>44963.513888888891</v>
      </c>
      <c r="AW172" s="787">
        <v>1</v>
      </c>
      <c r="AX172" s="786">
        <v>9</v>
      </c>
      <c r="AY172" s="786" t="s">
        <v>469</v>
      </c>
      <c r="AZ172" s="863">
        <v>410.9</v>
      </c>
      <c r="BB172" s="793" t="str">
        <f t="shared" si="50"/>
        <v>--</v>
      </c>
      <c r="BC172" s="791">
        <f t="shared" si="51"/>
        <v>411.03957000000003</v>
      </c>
      <c r="BF172" s="819"/>
      <c r="BH172" s="793" t="str">
        <f t="shared" si="52"/>
        <v>--</v>
      </c>
      <c r="BI172" s="807">
        <f t="shared" si="53"/>
        <v>410.9</v>
      </c>
      <c r="BL172" s="807"/>
      <c r="BQ172" s="791"/>
      <c r="BR172" s="791"/>
      <c r="BS172" s="791"/>
      <c r="BT172" s="791"/>
      <c r="CA172" s="809"/>
      <c r="CB172" s="803"/>
      <c r="CC172" s="804"/>
      <c r="CD172" s="791"/>
      <c r="CE172" s="791"/>
    </row>
    <row r="173" spans="2:83" x14ac:dyDescent="0.25">
      <c r="B173" s="307"/>
      <c r="C173" s="179"/>
      <c r="O173" s="181"/>
      <c r="P173" s="308"/>
      <c r="Q173" s="179"/>
      <c r="R173" s="165" t="s">
        <v>21</v>
      </c>
      <c r="S173" s="179"/>
      <c r="T173" s="165" t="s">
        <v>56</v>
      </c>
      <c r="U173" s="196" t="str">
        <f t="shared" si="61"/>
        <v>-</v>
      </c>
      <c r="V173" s="168" t="str">
        <f t="shared" si="62"/>
        <v>-</v>
      </c>
      <c r="W173" s="168" t="str">
        <f t="shared" si="63"/>
        <v>-</v>
      </c>
      <c r="X173" s="168" t="str">
        <f t="shared" si="64"/>
        <v>-</v>
      </c>
      <c r="Y173" s="168" t="str">
        <f t="shared" si="65"/>
        <v>-</v>
      </c>
      <c r="AD173" s="608">
        <f t="shared" si="58"/>
        <v>44963.513194444444</v>
      </c>
      <c r="AE173" s="607">
        <f t="shared" si="59"/>
        <v>23.047999999999998</v>
      </c>
      <c r="AF173" s="196">
        <f t="shared" si="66"/>
        <v>12</v>
      </c>
      <c r="AG173" s="168" t="str">
        <f t="shared" si="67"/>
        <v>-</v>
      </c>
      <c r="AH173" s="168" t="str">
        <f t="shared" si="68"/>
        <v>-</v>
      </c>
      <c r="AI173" s="168">
        <f t="shared" si="69"/>
        <v>23.047999999999998</v>
      </c>
      <c r="AJ173" s="168" t="str">
        <f t="shared" si="70"/>
        <v>-</v>
      </c>
      <c r="AM173" s="790">
        <v>44963.51458333333</v>
      </c>
      <c r="AN173" s="789">
        <v>1</v>
      </c>
      <c r="AO173" s="789">
        <v>9</v>
      </c>
      <c r="AP173" s="789" t="s">
        <v>469</v>
      </c>
      <c r="AQ173" s="789">
        <v>410.52011099999999</v>
      </c>
      <c r="AR173" s="789">
        <v>179204</v>
      </c>
      <c r="AS173" s="789">
        <v>138799</v>
      </c>
      <c r="AT173" s="789">
        <v>23.056000000000001</v>
      </c>
      <c r="AV173" s="788">
        <v>44963.51458333333</v>
      </c>
      <c r="AW173" s="787">
        <v>1</v>
      </c>
      <c r="AX173" s="786">
        <v>9</v>
      </c>
      <c r="AY173" s="786" t="s">
        <v>469</v>
      </c>
      <c r="AZ173" s="863">
        <v>410.5</v>
      </c>
      <c r="BB173" s="793" t="str">
        <f t="shared" si="50"/>
        <v>--</v>
      </c>
      <c r="BC173" s="791">
        <f t="shared" si="51"/>
        <v>410.52011099999999</v>
      </c>
      <c r="BF173" s="819"/>
      <c r="BH173" s="793" t="str">
        <f t="shared" si="52"/>
        <v>--</v>
      </c>
      <c r="BI173" s="807">
        <f t="shared" si="53"/>
        <v>410.5</v>
      </c>
      <c r="BL173" s="807"/>
      <c r="BQ173" s="791"/>
      <c r="BR173" s="791"/>
      <c r="BS173" s="791"/>
      <c r="BT173" s="791"/>
      <c r="CA173" s="809"/>
      <c r="CB173" s="803"/>
      <c r="CC173" s="804"/>
      <c r="CD173" s="791"/>
      <c r="CE173" s="791"/>
    </row>
    <row r="174" spans="2:83" x14ac:dyDescent="0.25">
      <c r="B174" s="307"/>
      <c r="C174" s="179"/>
      <c r="O174" s="181"/>
      <c r="P174" s="308"/>
      <c r="Q174" s="179"/>
      <c r="R174" s="165" t="s">
        <v>21</v>
      </c>
      <c r="S174" s="179"/>
      <c r="T174" s="165" t="s">
        <v>56</v>
      </c>
      <c r="U174" s="196" t="str">
        <f t="shared" si="61"/>
        <v>-</v>
      </c>
      <c r="V174" s="168" t="str">
        <f t="shared" si="62"/>
        <v>-</v>
      </c>
      <c r="W174" s="168" t="str">
        <f t="shared" si="63"/>
        <v>-</v>
      </c>
      <c r="X174" s="168" t="str">
        <f t="shared" si="64"/>
        <v>-</v>
      </c>
      <c r="Y174" s="168" t="str">
        <f t="shared" si="65"/>
        <v>-</v>
      </c>
      <c r="AD174" s="608">
        <f t="shared" si="58"/>
        <v>44963.513888888891</v>
      </c>
      <c r="AE174" s="607">
        <f t="shared" si="59"/>
        <v>23.05</v>
      </c>
      <c r="AF174" s="196">
        <f t="shared" si="66"/>
        <v>12</v>
      </c>
      <c r="AG174" s="168" t="str">
        <f t="shared" si="67"/>
        <v>-</v>
      </c>
      <c r="AH174" s="168" t="str">
        <f t="shared" si="68"/>
        <v>-</v>
      </c>
      <c r="AI174" s="168">
        <f t="shared" si="69"/>
        <v>23.05</v>
      </c>
      <c r="AJ174" s="168" t="str">
        <f t="shared" si="70"/>
        <v>-</v>
      </c>
      <c r="AM174" s="790">
        <v>44963.515277777777</v>
      </c>
      <c r="AN174" s="789">
        <v>1</v>
      </c>
      <c r="AO174" s="789">
        <v>9</v>
      </c>
      <c r="AP174" s="789" t="s">
        <v>486</v>
      </c>
      <c r="AQ174" s="789">
        <v>410.37280199999998</v>
      </c>
      <c r="AR174" s="789">
        <v>180793</v>
      </c>
      <c r="AS174" s="789">
        <v>137593</v>
      </c>
      <c r="AT174" s="789">
        <v>23.062000000000001</v>
      </c>
      <c r="AV174" s="788">
        <v>44963.515277777777</v>
      </c>
      <c r="AW174" s="787">
        <v>1</v>
      </c>
      <c r="AX174" s="786">
        <v>9</v>
      </c>
      <c r="AY174" s="786" t="s">
        <v>486</v>
      </c>
      <c r="AZ174" s="863">
        <v>409.6</v>
      </c>
      <c r="BB174" s="793" t="str">
        <f t="shared" si="50"/>
        <v>--</v>
      </c>
      <c r="BC174" s="791">
        <f t="shared" si="51"/>
        <v>410.37280199999998</v>
      </c>
      <c r="BF174" s="819"/>
      <c r="BH174" s="793" t="str">
        <f t="shared" si="52"/>
        <v>--</v>
      </c>
      <c r="BI174" s="807">
        <f t="shared" si="53"/>
        <v>409.6</v>
      </c>
      <c r="BL174" s="807"/>
      <c r="BQ174" s="791"/>
      <c r="BR174" s="791"/>
      <c r="BS174" s="791"/>
      <c r="BT174" s="791"/>
      <c r="CA174" s="809"/>
      <c r="CB174" s="803"/>
      <c r="CC174" s="804"/>
      <c r="CD174" s="791"/>
      <c r="CE174" s="791"/>
    </row>
    <row r="175" spans="2:83" x14ac:dyDescent="0.25">
      <c r="B175" s="307"/>
      <c r="C175" s="179"/>
      <c r="O175" s="181"/>
      <c r="P175" s="308"/>
      <c r="Q175" s="179"/>
      <c r="R175" s="165" t="s">
        <v>21</v>
      </c>
      <c r="S175" s="179"/>
      <c r="T175" s="165" t="s">
        <v>56</v>
      </c>
      <c r="U175" s="196" t="str">
        <f t="shared" si="61"/>
        <v>-</v>
      </c>
      <c r="V175" s="168" t="str">
        <f t="shared" si="62"/>
        <v>-</v>
      </c>
      <c r="W175" s="168" t="str">
        <f t="shared" si="63"/>
        <v>-</v>
      </c>
      <c r="X175" s="168" t="str">
        <f t="shared" si="64"/>
        <v>-</v>
      </c>
      <c r="Y175" s="168" t="str">
        <f t="shared" si="65"/>
        <v>-</v>
      </c>
      <c r="AD175" s="608">
        <f t="shared" si="58"/>
        <v>44963.513888888891</v>
      </c>
      <c r="AE175" s="607">
        <f t="shared" si="59"/>
        <v>23.053000000000001</v>
      </c>
      <c r="AF175" s="196">
        <f t="shared" si="66"/>
        <v>12</v>
      </c>
      <c r="AG175" s="168" t="str">
        <f t="shared" si="67"/>
        <v>-</v>
      </c>
      <c r="AH175" s="168" t="str">
        <f t="shared" si="68"/>
        <v>-</v>
      </c>
      <c r="AI175" s="168">
        <f t="shared" si="69"/>
        <v>23.053000000000001</v>
      </c>
      <c r="AJ175" s="168" t="str">
        <f t="shared" si="70"/>
        <v>-</v>
      </c>
      <c r="AM175" s="790">
        <v>44963.515972222223</v>
      </c>
      <c r="AN175" s="789">
        <v>1</v>
      </c>
      <c r="AO175" s="789">
        <v>9</v>
      </c>
      <c r="AP175" s="789" t="s">
        <v>486</v>
      </c>
      <c r="AQ175" s="789">
        <v>409.91684600000002</v>
      </c>
      <c r="AR175" s="789">
        <v>179212</v>
      </c>
      <c r="AS175" s="789">
        <v>138803</v>
      </c>
      <c r="AT175" s="789">
        <v>23.065999999999999</v>
      </c>
      <c r="AV175" s="788">
        <v>44963.515972222223</v>
      </c>
      <c r="AW175" s="787">
        <v>1</v>
      </c>
      <c r="AX175" s="786">
        <v>9</v>
      </c>
      <c r="AY175" s="786" t="s">
        <v>486</v>
      </c>
      <c r="AZ175" s="863">
        <v>409.6</v>
      </c>
      <c r="BB175" s="793" t="str">
        <f t="shared" si="50"/>
        <v>--</v>
      </c>
      <c r="BC175" s="791">
        <f t="shared" si="51"/>
        <v>409.91684600000002</v>
      </c>
      <c r="BF175" s="819"/>
      <c r="BH175" s="793" t="str">
        <f t="shared" si="52"/>
        <v>--</v>
      </c>
      <c r="BI175" s="807">
        <f t="shared" si="53"/>
        <v>409.6</v>
      </c>
      <c r="BL175" s="807"/>
      <c r="BQ175" s="791"/>
      <c r="BR175" s="791"/>
      <c r="BS175" s="791"/>
      <c r="BT175" s="791"/>
      <c r="CA175" s="809"/>
      <c r="CB175" s="803"/>
      <c r="CC175" s="804"/>
      <c r="CD175" s="791"/>
      <c r="CE175" s="791"/>
    </row>
    <row r="176" spans="2:83" x14ac:dyDescent="0.25">
      <c r="B176" s="307"/>
      <c r="C176" s="179"/>
      <c r="O176" s="181"/>
      <c r="P176" s="308"/>
      <c r="Q176" s="179"/>
      <c r="R176" s="165" t="s">
        <v>21</v>
      </c>
      <c r="S176" s="179"/>
      <c r="T176" s="165" t="s">
        <v>56</v>
      </c>
      <c r="U176" s="196" t="str">
        <f t="shared" si="61"/>
        <v>-</v>
      </c>
      <c r="V176" s="168" t="str">
        <f t="shared" si="62"/>
        <v>-</v>
      </c>
      <c r="W176" s="168" t="str">
        <f t="shared" si="63"/>
        <v>-</v>
      </c>
      <c r="X176" s="168" t="str">
        <f t="shared" si="64"/>
        <v>-</v>
      </c>
      <c r="Y176" s="168" t="str">
        <f t="shared" si="65"/>
        <v>-</v>
      </c>
      <c r="AD176" s="608">
        <f t="shared" si="58"/>
        <v>44963.51458333333</v>
      </c>
      <c r="AE176" s="607">
        <f t="shared" si="59"/>
        <v>23.056000000000001</v>
      </c>
      <c r="AF176" s="196">
        <f t="shared" si="66"/>
        <v>12</v>
      </c>
      <c r="AG176" s="168" t="str">
        <f t="shared" si="67"/>
        <v>-</v>
      </c>
      <c r="AH176" s="168" t="str">
        <f t="shared" si="68"/>
        <v>-</v>
      </c>
      <c r="AI176" s="168">
        <f t="shared" si="69"/>
        <v>23.056000000000001</v>
      </c>
      <c r="AJ176" s="168" t="str">
        <f t="shared" si="70"/>
        <v>-</v>
      </c>
      <c r="AM176" s="790">
        <v>44963.515972222223</v>
      </c>
      <c r="AN176" s="789">
        <v>1</v>
      </c>
      <c r="AO176" s="789">
        <v>9</v>
      </c>
      <c r="AP176" s="789" t="s">
        <v>486</v>
      </c>
      <c r="AQ176" s="789">
        <v>409.65018400000002</v>
      </c>
      <c r="AR176" s="789">
        <v>180794</v>
      </c>
      <c r="AS176" s="789">
        <v>137596</v>
      </c>
      <c r="AT176" s="789">
        <v>23.068000000000001</v>
      </c>
      <c r="AV176" s="788">
        <v>44963.515972222223</v>
      </c>
      <c r="AW176" s="787">
        <v>1</v>
      </c>
      <c r="AX176" s="786">
        <v>9</v>
      </c>
      <c r="AY176" s="786" t="s">
        <v>486</v>
      </c>
      <c r="AZ176" s="863">
        <v>409.3</v>
      </c>
      <c r="BB176" s="793" t="str">
        <f t="shared" si="50"/>
        <v>--</v>
      </c>
      <c r="BC176" s="791">
        <f t="shared" si="51"/>
        <v>409.65018400000002</v>
      </c>
      <c r="BF176" s="819"/>
      <c r="BH176" s="793" t="str">
        <f t="shared" si="52"/>
        <v>--</v>
      </c>
      <c r="BI176" s="807">
        <f t="shared" si="53"/>
        <v>409.3</v>
      </c>
      <c r="BL176" s="807"/>
      <c r="BQ176" s="791"/>
      <c r="BR176" s="791"/>
      <c r="BS176" s="791"/>
      <c r="BT176" s="791"/>
      <c r="CA176" s="809"/>
      <c r="CB176" s="803"/>
      <c r="CC176" s="804"/>
      <c r="CD176" s="791"/>
      <c r="CE176" s="791"/>
    </row>
    <row r="177" spans="2:83" x14ac:dyDescent="0.25">
      <c r="B177" s="307"/>
      <c r="C177" s="179"/>
      <c r="O177" s="181"/>
      <c r="P177" s="308"/>
      <c r="Q177" s="179"/>
      <c r="R177" s="165" t="s">
        <v>21</v>
      </c>
      <c r="S177" s="179"/>
      <c r="T177" s="165" t="s">
        <v>56</v>
      </c>
      <c r="U177" s="196" t="str">
        <f t="shared" si="61"/>
        <v>-</v>
      </c>
      <c r="V177" s="168" t="str">
        <f t="shared" si="62"/>
        <v>-</v>
      </c>
      <c r="W177" s="168" t="str">
        <f t="shared" si="63"/>
        <v>-</v>
      </c>
      <c r="X177" s="168" t="str">
        <f t="shared" si="64"/>
        <v>-</v>
      </c>
      <c r="Y177" s="168" t="str">
        <f t="shared" si="65"/>
        <v>-</v>
      </c>
      <c r="AD177" s="608">
        <f t="shared" si="58"/>
        <v>44963.515277777777</v>
      </c>
      <c r="AE177" s="607">
        <f t="shared" si="59"/>
        <v>23.062000000000001</v>
      </c>
      <c r="AF177" s="196">
        <f t="shared" si="66"/>
        <v>12</v>
      </c>
      <c r="AG177" s="168" t="str">
        <f t="shared" si="67"/>
        <v>-</v>
      </c>
      <c r="AH177" s="168" t="str">
        <f t="shared" si="68"/>
        <v>-</v>
      </c>
      <c r="AI177" s="168">
        <f t="shared" si="69"/>
        <v>23.062000000000001</v>
      </c>
      <c r="AJ177" s="168" t="str">
        <f t="shared" si="70"/>
        <v>-</v>
      </c>
      <c r="AM177" s="790">
        <v>44963.51666666667</v>
      </c>
      <c r="AN177" s="789">
        <v>1</v>
      </c>
      <c r="AO177" s="789">
        <v>9</v>
      </c>
      <c r="AP177" s="789" t="s">
        <v>486</v>
      </c>
      <c r="AQ177" s="789">
        <v>409.15295400000002</v>
      </c>
      <c r="AR177" s="789">
        <v>179219</v>
      </c>
      <c r="AS177" s="789">
        <v>138806</v>
      </c>
      <c r="AT177" s="789">
        <v>23.073</v>
      </c>
      <c r="AV177" s="788">
        <v>44963.51666666667</v>
      </c>
      <c r="AW177" s="787">
        <v>1</v>
      </c>
      <c r="AX177" s="786">
        <v>9</v>
      </c>
      <c r="AY177" s="786" t="s">
        <v>486</v>
      </c>
      <c r="AZ177" s="863">
        <v>408.9</v>
      </c>
      <c r="BB177" s="793" t="str">
        <f t="shared" si="50"/>
        <v>--</v>
      </c>
      <c r="BC177" s="791">
        <f t="shared" si="51"/>
        <v>409.15295400000002</v>
      </c>
      <c r="BF177" s="819"/>
      <c r="BH177" s="793" t="str">
        <f t="shared" si="52"/>
        <v>--</v>
      </c>
      <c r="BI177" s="807">
        <f t="shared" si="53"/>
        <v>408.9</v>
      </c>
      <c r="BL177" s="807"/>
      <c r="BQ177" s="791"/>
      <c r="BR177" s="791"/>
      <c r="BS177" s="791"/>
      <c r="BT177" s="791"/>
      <c r="CA177" s="809"/>
      <c r="CB177" s="803"/>
      <c r="CC177" s="804"/>
      <c r="CD177" s="791"/>
      <c r="CE177" s="791"/>
    </row>
    <row r="178" spans="2:83" x14ac:dyDescent="0.25">
      <c r="B178" s="307"/>
      <c r="C178" s="179"/>
      <c r="O178" s="181"/>
      <c r="P178" s="308"/>
      <c r="Q178" s="179"/>
      <c r="R178" s="165" t="s">
        <v>21</v>
      </c>
      <c r="S178" s="179"/>
      <c r="T178" s="165" t="s">
        <v>56</v>
      </c>
      <c r="U178" s="196" t="str">
        <f t="shared" si="61"/>
        <v>-</v>
      </c>
      <c r="V178" s="168" t="str">
        <f t="shared" si="62"/>
        <v>-</v>
      </c>
      <c r="W178" s="168" t="str">
        <f t="shared" si="63"/>
        <v>-</v>
      </c>
      <c r="X178" s="168" t="str">
        <f t="shared" si="64"/>
        <v>-</v>
      </c>
      <c r="Y178" s="168" t="str">
        <f t="shared" si="65"/>
        <v>-</v>
      </c>
      <c r="AD178" s="608">
        <f t="shared" si="58"/>
        <v>44963.515972222223</v>
      </c>
      <c r="AE178" s="607">
        <f t="shared" si="59"/>
        <v>23.065999999999999</v>
      </c>
      <c r="AF178" s="196">
        <f t="shared" si="66"/>
        <v>12</v>
      </c>
      <c r="AG178" s="168" t="str">
        <f t="shared" si="67"/>
        <v>-</v>
      </c>
      <c r="AH178" s="168" t="str">
        <f t="shared" si="68"/>
        <v>-</v>
      </c>
      <c r="AI178" s="168">
        <f t="shared" si="69"/>
        <v>23.065999999999999</v>
      </c>
      <c r="AJ178" s="168" t="str">
        <f t="shared" si="70"/>
        <v>-</v>
      </c>
      <c r="AM178" s="790">
        <v>44963.51666666667</v>
      </c>
      <c r="AN178" s="789">
        <v>1</v>
      </c>
      <c r="AO178" s="789">
        <v>9</v>
      </c>
      <c r="AP178" s="789" t="s">
        <v>486</v>
      </c>
      <c r="AQ178" s="789">
        <v>408.703191</v>
      </c>
      <c r="AR178" s="789">
        <v>180791</v>
      </c>
      <c r="AS178" s="789">
        <v>137597</v>
      </c>
      <c r="AT178" s="789">
        <v>23.077999999999999</v>
      </c>
      <c r="AV178" s="788">
        <v>44963.51666666667</v>
      </c>
      <c r="AW178" s="787">
        <v>1</v>
      </c>
      <c r="AX178" s="786">
        <v>9</v>
      </c>
      <c r="AY178" s="786" t="s">
        <v>486</v>
      </c>
      <c r="AZ178" s="863">
        <v>407.5</v>
      </c>
      <c r="BB178" s="793" t="str">
        <f t="shared" si="50"/>
        <v>--</v>
      </c>
      <c r="BC178" s="791">
        <f t="shared" si="51"/>
        <v>408.703191</v>
      </c>
      <c r="BF178" s="819"/>
      <c r="BH178" s="793" t="str">
        <f t="shared" si="52"/>
        <v>--</v>
      </c>
      <c r="BI178" s="807">
        <f t="shared" si="53"/>
        <v>407.5</v>
      </c>
      <c r="BL178" s="807"/>
      <c r="BQ178" s="791"/>
      <c r="BR178" s="791"/>
      <c r="BS178" s="791"/>
      <c r="BT178" s="791"/>
      <c r="CA178" s="809"/>
      <c r="CB178" s="803"/>
      <c r="CC178" s="804"/>
      <c r="CD178" s="791"/>
      <c r="CE178" s="791"/>
    </row>
    <row r="179" spans="2:83" x14ac:dyDescent="0.25">
      <c r="B179" s="307"/>
      <c r="C179" s="179"/>
      <c r="O179" s="181"/>
      <c r="P179" s="308"/>
      <c r="Q179" s="179"/>
      <c r="R179" s="165" t="s">
        <v>21</v>
      </c>
      <c r="S179" s="179"/>
      <c r="T179" s="165" t="s">
        <v>56</v>
      </c>
      <c r="U179" s="196" t="str">
        <f t="shared" si="61"/>
        <v>-</v>
      </c>
      <c r="V179" s="168" t="str">
        <f t="shared" si="62"/>
        <v>-</v>
      </c>
      <c r="W179" s="168" t="str">
        <f t="shared" si="63"/>
        <v>-</v>
      </c>
      <c r="X179" s="168" t="str">
        <f t="shared" si="64"/>
        <v>-</v>
      </c>
      <c r="Y179" s="168" t="str">
        <f t="shared" si="65"/>
        <v>-</v>
      </c>
      <c r="AD179" s="608">
        <f t="shared" si="58"/>
        <v>44963.515972222223</v>
      </c>
      <c r="AE179" s="607">
        <f t="shared" si="59"/>
        <v>23.068000000000001</v>
      </c>
      <c r="AF179" s="196">
        <f t="shared" si="66"/>
        <v>12</v>
      </c>
      <c r="AG179" s="168" t="str">
        <f t="shared" si="67"/>
        <v>-</v>
      </c>
      <c r="AH179" s="168" t="str">
        <f t="shared" si="68"/>
        <v>-</v>
      </c>
      <c r="AI179" s="168">
        <f t="shared" si="69"/>
        <v>23.068000000000001</v>
      </c>
      <c r="AJ179" s="168" t="str">
        <f t="shared" si="70"/>
        <v>-</v>
      </c>
      <c r="AM179" s="790">
        <v>44963.517361111109</v>
      </c>
      <c r="AN179" s="789">
        <v>1</v>
      </c>
      <c r="AO179" s="789">
        <v>9</v>
      </c>
      <c r="AP179" s="789" t="s">
        <v>486</v>
      </c>
      <c r="AQ179" s="789">
        <v>408.41445800000002</v>
      </c>
      <c r="AR179" s="789">
        <v>180794</v>
      </c>
      <c r="AS179" s="789">
        <v>137599</v>
      </c>
      <c r="AT179" s="789">
        <v>23.082999999999998</v>
      </c>
      <c r="AV179" s="788">
        <v>44963.517361111109</v>
      </c>
      <c r="AW179" s="787">
        <v>1</v>
      </c>
      <c r="AX179" s="786">
        <v>9</v>
      </c>
      <c r="AY179" s="786" t="s">
        <v>486</v>
      </c>
      <c r="AZ179" s="863">
        <v>408.5</v>
      </c>
      <c r="BB179" s="793" t="str">
        <f t="shared" si="50"/>
        <v>--</v>
      </c>
      <c r="BC179" s="791">
        <f t="shared" si="51"/>
        <v>408.41445800000002</v>
      </c>
      <c r="BF179" s="819"/>
      <c r="BH179" s="793" t="str">
        <f t="shared" si="52"/>
        <v>--</v>
      </c>
      <c r="BI179" s="807">
        <f t="shared" si="53"/>
        <v>408.5</v>
      </c>
      <c r="BL179" s="807"/>
      <c r="BQ179" s="791"/>
      <c r="BR179" s="791"/>
      <c r="BS179" s="791"/>
      <c r="BT179" s="791"/>
      <c r="CA179" s="809"/>
      <c r="CB179" s="803"/>
      <c r="CC179" s="804"/>
      <c r="CD179" s="791"/>
      <c r="CE179" s="791"/>
    </row>
    <row r="180" spans="2:83" x14ac:dyDescent="0.25">
      <c r="B180" s="307"/>
      <c r="C180" s="179"/>
      <c r="O180" s="181"/>
      <c r="P180" s="308"/>
      <c r="Q180" s="179"/>
      <c r="R180" s="165" t="s">
        <v>21</v>
      </c>
      <c r="S180" s="179"/>
      <c r="T180" s="165" t="s">
        <v>56</v>
      </c>
      <c r="U180" s="196" t="str">
        <f t="shared" si="61"/>
        <v>-</v>
      </c>
      <c r="V180" s="168" t="str">
        <f t="shared" si="62"/>
        <v>-</v>
      </c>
      <c r="W180" s="168" t="str">
        <f t="shared" si="63"/>
        <v>-</v>
      </c>
      <c r="X180" s="168" t="str">
        <f t="shared" si="64"/>
        <v>-</v>
      </c>
      <c r="Y180" s="168" t="str">
        <f t="shared" si="65"/>
        <v>-</v>
      </c>
      <c r="AD180" s="608">
        <f t="shared" si="58"/>
        <v>44963.51666666667</v>
      </c>
      <c r="AE180" s="607">
        <f t="shared" si="59"/>
        <v>23.073</v>
      </c>
      <c r="AF180" s="196">
        <f t="shared" si="66"/>
        <v>12</v>
      </c>
      <c r="AG180" s="168" t="str">
        <f t="shared" si="67"/>
        <v>-</v>
      </c>
      <c r="AH180" s="168" t="str">
        <f t="shared" si="68"/>
        <v>-</v>
      </c>
      <c r="AI180" s="168">
        <f t="shared" si="69"/>
        <v>23.073</v>
      </c>
      <c r="AJ180" s="168" t="str">
        <f t="shared" si="70"/>
        <v>-</v>
      </c>
      <c r="AM180" s="790">
        <v>44963.518055555556</v>
      </c>
      <c r="AN180" s="789">
        <v>1</v>
      </c>
      <c r="AO180" s="789">
        <v>9</v>
      </c>
      <c r="AP180" s="789">
        <v>1</v>
      </c>
      <c r="AQ180" s="789">
        <v>408.28648399999997</v>
      </c>
      <c r="AR180" s="789">
        <v>179222</v>
      </c>
      <c r="AS180" s="789">
        <v>138806</v>
      </c>
      <c r="AT180" s="789">
        <v>23.084</v>
      </c>
      <c r="AV180" s="788">
        <v>44963.518055555556</v>
      </c>
      <c r="AW180" s="787">
        <v>1</v>
      </c>
      <c r="AX180" s="786">
        <v>9</v>
      </c>
      <c r="AY180" s="786">
        <v>1</v>
      </c>
      <c r="AZ180" s="863">
        <v>407.8</v>
      </c>
      <c r="BB180" s="793">
        <f t="shared" si="50"/>
        <v>91</v>
      </c>
      <c r="BC180" s="791">
        <f t="shared" si="51"/>
        <v>408.28648399999997</v>
      </c>
      <c r="BF180" s="819"/>
      <c r="BH180" s="793">
        <f t="shared" si="52"/>
        <v>91</v>
      </c>
      <c r="BI180" s="807">
        <f t="shared" si="53"/>
        <v>407.8</v>
      </c>
      <c r="BL180" s="807"/>
      <c r="BQ180" s="791"/>
      <c r="BR180" s="791"/>
      <c r="BS180" s="791"/>
      <c r="BT180" s="791"/>
      <c r="CA180" s="809"/>
      <c r="CB180" s="803"/>
      <c r="CC180" s="804"/>
      <c r="CD180" s="791"/>
      <c r="CE180" s="791"/>
    </row>
    <row r="181" spans="2:83" x14ac:dyDescent="0.25">
      <c r="B181" s="307"/>
      <c r="C181" s="179"/>
      <c r="O181" s="181"/>
      <c r="P181" s="308"/>
      <c r="Q181" s="179"/>
      <c r="R181" s="165" t="s">
        <v>21</v>
      </c>
      <c r="S181" s="179"/>
      <c r="T181" s="165" t="s">
        <v>56</v>
      </c>
      <c r="U181" s="196" t="str">
        <f t="shared" si="61"/>
        <v>-</v>
      </c>
      <c r="V181" s="168" t="str">
        <f t="shared" si="62"/>
        <v>-</v>
      </c>
      <c r="W181" s="168" t="str">
        <f t="shared" si="63"/>
        <v>-</v>
      </c>
      <c r="X181" s="168" t="str">
        <f t="shared" si="64"/>
        <v>-</v>
      </c>
      <c r="Y181" s="168" t="str">
        <f t="shared" si="65"/>
        <v>-</v>
      </c>
      <c r="AD181" s="608">
        <f t="shared" si="58"/>
        <v>44963.51666666667</v>
      </c>
      <c r="AE181" s="607">
        <f t="shared" si="59"/>
        <v>23.077999999999999</v>
      </c>
      <c r="AF181" s="196">
        <f t="shared" si="66"/>
        <v>12</v>
      </c>
      <c r="AG181" s="168" t="str">
        <f t="shared" si="67"/>
        <v>-</v>
      </c>
      <c r="AH181" s="168" t="str">
        <f t="shared" si="68"/>
        <v>-</v>
      </c>
      <c r="AI181" s="168">
        <f t="shared" si="69"/>
        <v>23.077999999999999</v>
      </c>
      <c r="AJ181" s="168" t="str">
        <f t="shared" si="70"/>
        <v>-</v>
      </c>
      <c r="AM181" s="790">
        <v>44963.518750000003</v>
      </c>
      <c r="AN181" s="789">
        <v>1</v>
      </c>
      <c r="AO181" s="789">
        <v>9</v>
      </c>
      <c r="AP181" s="789">
        <v>2</v>
      </c>
      <c r="AQ181" s="789">
        <v>408.24088699999999</v>
      </c>
      <c r="AR181" s="789">
        <v>180794</v>
      </c>
      <c r="AS181" s="789">
        <v>137600</v>
      </c>
      <c r="AT181" s="789">
        <v>23.087</v>
      </c>
      <c r="AV181" s="788">
        <v>44963.518750000003</v>
      </c>
      <c r="AW181" s="787">
        <v>1</v>
      </c>
      <c r="AX181" s="786">
        <v>9</v>
      </c>
      <c r="AY181" s="786">
        <v>2</v>
      </c>
      <c r="AZ181" s="863">
        <v>407.5</v>
      </c>
      <c r="BB181" s="793">
        <f t="shared" si="50"/>
        <v>92</v>
      </c>
      <c r="BC181" s="791">
        <f t="shared" si="51"/>
        <v>408.24088699999999</v>
      </c>
      <c r="BF181" s="819"/>
      <c r="BH181" s="793">
        <f t="shared" si="52"/>
        <v>92</v>
      </c>
      <c r="BI181" s="807">
        <f t="shared" si="53"/>
        <v>407.5</v>
      </c>
      <c r="BL181" s="807"/>
      <c r="BQ181" s="791"/>
      <c r="BR181" s="791"/>
      <c r="BS181" s="791"/>
      <c r="BT181" s="791"/>
      <c r="CA181" s="809"/>
      <c r="CB181" s="803"/>
      <c r="CC181" s="804"/>
      <c r="CD181" s="791"/>
      <c r="CE181" s="791"/>
    </row>
    <row r="182" spans="2:83" x14ac:dyDescent="0.25">
      <c r="B182" s="307"/>
      <c r="C182" s="179"/>
      <c r="O182" s="181"/>
      <c r="P182" s="308"/>
      <c r="Q182" s="179"/>
      <c r="R182" s="165" t="s">
        <v>21</v>
      </c>
      <c r="S182" s="179"/>
      <c r="T182" s="165" t="s">
        <v>56</v>
      </c>
      <c r="U182" s="196" t="str">
        <f t="shared" si="61"/>
        <v>-</v>
      </c>
      <c r="V182" s="168" t="str">
        <f t="shared" si="62"/>
        <v>-</v>
      </c>
      <c r="W182" s="168" t="str">
        <f t="shared" si="63"/>
        <v>-</v>
      </c>
      <c r="X182" s="168" t="str">
        <f t="shared" si="64"/>
        <v>-</v>
      </c>
      <c r="Y182" s="168" t="str">
        <f t="shared" si="65"/>
        <v>-</v>
      </c>
      <c r="AD182" s="608">
        <f t="shared" si="58"/>
        <v>44963.517361111109</v>
      </c>
      <c r="AE182" s="607">
        <f t="shared" si="59"/>
        <v>23.082999999999998</v>
      </c>
      <c r="AF182" s="196">
        <f t="shared" si="66"/>
        <v>12</v>
      </c>
      <c r="AG182" s="168" t="str">
        <f t="shared" si="67"/>
        <v>-</v>
      </c>
      <c r="AH182" s="168" t="str">
        <f t="shared" si="68"/>
        <v>-</v>
      </c>
      <c r="AI182" s="168">
        <f t="shared" si="69"/>
        <v>23.082999999999998</v>
      </c>
      <c r="AJ182" s="168" t="str">
        <f t="shared" si="70"/>
        <v>-</v>
      </c>
      <c r="AM182" s="790">
        <v>44963.518750000003</v>
      </c>
      <c r="AN182" s="789">
        <v>1</v>
      </c>
      <c r="AO182" s="789">
        <v>9</v>
      </c>
      <c r="AP182" s="789">
        <v>3</v>
      </c>
      <c r="AQ182" s="789">
        <v>407.92602799999997</v>
      </c>
      <c r="AR182" s="789">
        <v>179225</v>
      </c>
      <c r="AS182" s="789">
        <v>138807</v>
      </c>
      <c r="AT182" s="789">
        <v>23.09</v>
      </c>
      <c r="AV182" s="788">
        <v>44963.518750000003</v>
      </c>
      <c r="AW182" s="787">
        <v>1</v>
      </c>
      <c r="AX182" s="786">
        <v>9</v>
      </c>
      <c r="AY182" s="786">
        <v>3</v>
      </c>
      <c r="AZ182" s="863">
        <v>407.8</v>
      </c>
      <c r="BB182" s="793">
        <f t="shared" si="50"/>
        <v>93</v>
      </c>
      <c r="BC182" s="791">
        <f t="shared" si="51"/>
        <v>407.92602799999997</v>
      </c>
      <c r="BF182" s="819"/>
      <c r="BH182" s="793">
        <f t="shared" si="52"/>
        <v>93</v>
      </c>
      <c r="BI182" s="807">
        <f t="shared" si="53"/>
        <v>407.8</v>
      </c>
      <c r="BL182" s="807"/>
      <c r="BQ182" s="791"/>
      <c r="BR182" s="791"/>
      <c r="BS182" s="791"/>
      <c r="BT182" s="791"/>
      <c r="CA182" s="809"/>
      <c r="CB182" s="803"/>
      <c r="CC182" s="804"/>
      <c r="CD182" s="791"/>
      <c r="CE182" s="791"/>
    </row>
    <row r="183" spans="2:83" x14ac:dyDescent="0.25">
      <c r="B183" s="307"/>
      <c r="C183" s="179"/>
      <c r="O183" s="181"/>
      <c r="P183" s="308"/>
      <c r="Q183" s="179"/>
      <c r="R183" s="165" t="s">
        <v>21</v>
      </c>
      <c r="S183" s="179"/>
      <c r="T183" s="165" t="s">
        <v>56</v>
      </c>
      <c r="U183" s="196" t="str">
        <f t="shared" si="61"/>
        <v>-</v>
      </c>
      <c r="V183" s="168" t="str">
        <f t="shared" si="62"/>
        <v>-</v>
      </c>
      <c r="W183" s="168" t="str">
        <f t="shared" si="63"/>
        <v>-</v>
      </c>
      <c r="X183" s="168" t="str">
        <f t="shared" si="64"/>
        <v>-</v>
      </c>
      <c r="Y183" s="168" t="str">
        <f t="shared" si="65"/>
        <v>-</v>
      </c>
      <c r="AD183" s="608">
        <f t="shared" si="58"/>
        <v>44963.518055555556</v>
      </c>
      <c r="AE183" s="607">
        <f t="shared" si="59"/>
        <v>23.084</v>
      </c>
      <c r="AF183" s="196">
        <f t="shared" si="66"/>
        <v>12</v>
      </c>
      <c r="AG183" s="168" t="str">
        <f t="shared" si="67"/>
        <v>-</v>
      </c>
      <c r="AH183" s="168" t="str">
        <f t="shared" si="68"/>
        <v>-</v>
      </c>
      <c r="AI183" s="168">
        <f t="shared" si="69"/>
        <v>23.084</v>
      </c>
      <c r="AJ183" s="168" t="str">
        <f t="shared" si="70"/>
        <v>-</v>
      </c>
      <c r="AM183" s="790">
        <v>44963.519444444442</v>
      </c>
      <c r="AN183" s="789">
        <v>1</v>
      </c>
      <c r="AO183" s="789">
        <v>9</v>
      </c>
      <c r="AP183" s="789">
        <v>4</v>
      </c>
      <c r="AQ183" s="789">
        <v>407.81643100000002</v>
      </c>
      <c r="AR183" s="789">
        <v>180791</v>
      </c>
      <c r="AS183" s="789">
        <v>137599</v>
      </c>
      <c r="AT183" s="789">
        <v>23.091999999999999</v>
      </c>
      <c r="AV183" s="788">
        <v>44963.519444444442</v>
      </c>
      <c r="AW183" s="787">
        <v>1</v>
      </c>
      <c r="AX183" s="786">
        <v>9</v>
      </c>
      <c r="AY183" s="786">
        <v>4</v>
      </c>
      <c r="AZ183" s="863">
        <v>407.5</v>
      </c>
      <c r="BB183" s="793">
        <f t="shared" si="50"/>
        <v>94</v>
      </c>
      <c r="BC183" s="791">
        <f t="shared" si="51"/>
        <v>407.81643100000002</v>
      </c>
      <c r="BF183" s="819"/>
      <c r="BH183" s="793">
        <f t="shared" si="52"/>
        <v>94</v>
      </c>
      <c r="BI183" s="807">
        <f t="shared" si="53"/>
        <v>407.5</v>
      </c>
      <c r="BL183" s="807"/>
      <c r="BQ183" s="791"/>
      <c r="BR183" s="791"/>
      <c r="BS183" s="791"/>
      <c r="BT183" s="791"/>
      <c r="CA183" s="809"/>
      <c r="CB183" s="803"/>
      <c r="CC183" s="804"/>
      <c r="CD183" s="791"/>
      <c r="CE183" s="791"/>
    </row>
    <row r="184" spans="2:83" x14ac:dyDescent="0.25">
      <c r="B184" s="307"/>
      <c r="C184" s="179"/>
      <c r="O184" s="181"/>
      <c r="P184" s="308"/>
      <c r="Q184" s="179"/>
      <c r="R184" s="165" t="s">
        <v>21</v>
      </c>
      <c r="S184" s="179"/>
      <c r="T184" s="165" t="s">
        <v>56</v>
      </c>
      <c r="U184" s="196" t="str">
        <f t="shared" si="61"/>
        <v>-</v>
      </c>
      <c r="V184" s="168" t="str">
        <f t="shared" si="62"/>
        <v>-</v>
      </c>
      <c r="W184" s="168" t="str">
        <f t="shared" si="63"/>
        <v>-</v>
      </c>
      <c r="X184" s="168" t="str">
        <f t="shared" si="64"/>
        <v>-</v>
      </c>
      <c r="Y184" s="168" t="str">
        <f t="shared" si="65"/>
        <v>-</v>
      </c>
      <c r="AD184" s="608">
        <f t="shared" si="58"/>
        <v>44963.518750000003</v>
      </c>
      <c r="AE184" s="607">
        <f t="shared" si="59"/>
        <v>23.087</v>
      </c>
      <c r="AF184" s="196">
        <f t="shared" si="66"/>
        <v>12</v>
      </c>
      <c r="AG184" s="168" t="str">
        <f t="shared" si="67"/>
        <v>-</v>
      </c>
      <c r="AH184" s="168" t="str">
        <f t="shared" si="68"/>
        <v>-</v>
      </c>
      <c r="AI184" s="168">
        <f t="shared" si="69"/>
        <v>23.087</v>
      </c>
      <c r="AJ184" s="168" t="str">
        <f t="shared" si="70"/>
        <v>-</v>
      </c>
      <c r="AM184" s="790">
        <v>44963.519444444442</v>
      </c>
      <c r="AN184" s="789">
        <v>1</v>
      </c>
      <c r="AO184" s="789">
        <v>9</v>
      </c>
      <c r="AP184" s="789">
        <v>5</v>
      </c>
      <c r="AQ184" s="789">
        <v>407.57081499999998</v>
      </c>
      <c r="AR184" s="789">
        <v>179212</v>
      </c>
      <c r="AS184" s="789">
        <v>138796</v>
      </c>
      <c r="AT184" s="789">
        <v>23.094000000000001</v>
      </c>
      <c r="AV184" s="788">
        <v>44963.519444444442</v>
      </c>
      <c r="AW184" s="787">
        <v>1</v>
      </c>
      <c r="AX184" s="786">
        <v>9</v>
      </c>
      <c r="AY184" s="786">
        <v>5</v>
      </c>
      <c r="AZ184" s="863">
        <v>406.3</v>
      </c>
      <c r="BB184" s="793">
        <f t="shared" si="50"/>
        <v>95</v>
      </c>
      <c r="BC184" s="791">
        <f t="shared" si="51"/>
        <v>407.57081499999998</v>
      </c>
      <c r="BF184" s="819"/>
      <c r="BH184" s="793">
        <f t="shared" si="52"/>
        <v>95</v>
      </c>
      <c r="BI184" s="807">
        <f t="shared" si="53"/>
        <v>406.3</v>
      </c>
      <c r="BL184" s="807"/>
      <c r="BQ184" s="791"/>
      <c r="BR184" s="791"/>
      <c r="BS184" s="791"/>
      <c r="BT184" s="791"/>
      <c r="CA184" s="809"/>
      <c r="CB184" s="803"/>
      <c r="CC184" s="804"/>
      <c r="CD184" s="791"/>
      <c r="CE184" s="791"/>
    </row>
    <row r="185" spans="2:83" x14ac:dyDescent="0.25">
      <c r="B185" s="307"/>
      <c r="C185" s="179"/>
      <c r="O185" s="181"/>
      <c r="P185" s="308"/>
      <c r="Q185" s="179"/>
      <c r="R185" s="165" t="s">
        <v>21</v>
      </c>
      <c r="S185" s="179"/>
      <c r="T185" s="165" t="s">
        <v>56</v>
      </c>
      <c r="U185" s="196" t="str">
        <f t="shared" si="61"/>
        <v>-</v>
      </c>
      <c r="V185" s="168" t="str">
        <f t="shared" si="62"/>
        <v>-</v>
      </c>
      <c r="W185" s="168" t="str">
        <f t="shared" si="63"/>
        <v>-</v>
      </c>
      <c r="X185" s="168" t="str">
        <f t="shared" si="64"/>
        <v>-</v>
      </c>
      <c r="Y185" s="168" t="str">
        <f t="shared" si="65"/>
        <v>-</v>
      </c>
      <c r="AD185" s="608">
        <f t="shared" si="58"/>
        <v>44963.518750000003</v>
      </c>
      <c r="AE185" s="607">
        <f t="shared" si="59"/>
        <v>23.09</v>
      </c>
      <c r="AF185" s="196">
        <f t="shared" si="66"/>
        <v>12</v>
      </c>
      <c r="AG185" s="168" t="str">
        <f t="shared" si="67"/>
        <v>-</v>
      </c>
      <c r="AH185" s="168" t="str">
        <f t="shared" si="68"/>
        <v>-</v>
      </c>
      <c r="AI185" s="168">
        <f t="shared" si="69"/>
        <v>23.09</v>
      </c>
      <c r="AJ185" s="168" t="str">
        <f t="shared" si="70"/>
        <v>-</v>
      </c>
      <c r="AM185" s="790">
        <v>44963.520138888889</v>
      </c>
      <c r="AN185" s="789">
        <v>1</v>
      </c>
      <c r="AO185" s="789">
        <v>9</v>
      </c>
      <c r="AP185" s="789">
        <v>6</v>
      </c>
      <c r="AQ185" s="789">
        <v>407.459157</v>
      </c>
      <c r="AR185" s="789">
        <v>180780</v>
      </c>
      <c r="AS185" s="789">
        <v>137592</v>
      </c>
      <c r="AT185" s="789">
        <v>23.094999999999999</v>
      </c>
      <c r="AV185" s="788">
        <v>44963.520138888889</v>
      </c>
      <c r="AW185" s="787">
        <v>1</v>
      </c>
      <c r="AX185" s="786">
        <v>9</v>
      </c>
      <c r="AY185" s="786">
        <v>6</v>
      </c>
      <c r="AZ185" s="863">
        <v>406.9</v>
      </c>
      <c r="BB185" s="793">
        <f t="shared" si="50"/>
        <v>96</v>
      </c>
      <c r="BC185" s="791">
        <f t="shared" si="51"/>
        <v>407.459157</v>
      </c>
      <c r="BF185" s="819"/>
      <c r="BH185" s="793">
        <f t="shared" si="52"/>
        <v>96</v>
      </c>
      <c r="BI185" s="807">
        <f t="shared" si="53"/>
        <v>406.9</v>
      </c>
      <c r="BL185" s="807"/>
      <c r="BQ185" s="791"/>
      <c r="BR185" s="791"/>
      <c r="BS185" s="791"/>
      <c r="BT185" s="791"/>
      <c r="CA185" s="809"/>
      <c r="CB185" s="803"/>
      <c r="CC185" s="804"/>
      <c r="CD185" s="791"/>
      <c r="CE185" s="791"/>
    </row>
    <row r="186" spans="2:83" x14ac:dyDescent="0.25">
      <c r="B186" s="307"/>
      <c r="C186" s="179"/>
      <c r="O186" s="181"/>
      <c r="P186" s="308"/>
      <c r="Q186" s="179"/>
      <c r="R186" s="165" t="s">
        <v>21</v>
      </c>
      <c r="S186" s="179"/>
      <c r="T186" s="165" t="s">
        <v>56</v>
      </c>
      <c r="U186" s="196" t="str">
        <f t="shared" si="61"/>
        <v>-</v>
      </c>
      <c r="V186" s="168" t="str">
        <f t="shared" si="62"/>
        <v>-</v>
      </c>
      <c r="W186" s="168" t="str">
        <f t="shared" si="63"/>
        <v>-</v>
      </c>
      <c r="X186" s="168" t="str">
        <f t="shared" si="64"/>
        <v>-</v>
      </c>
      <c r="Y186" s="168" t="str">
        <f t="shared" si="65"/>
        <v>-</v>
      </c>
      <c r="AD186" s="608">
        <f t="shared" si="58"/>
        <v>44963.519444444442</v>
      </c>
      <c r="AE186" s="607">
        <f t="shared" si="59"/>
        <v>23.091999999999999</v>
      </c>
      <c r="AF186" s="196">
        <f t="shared" si="66"/>
        <v>12</v>
      </c>
      <c r="AG186" s="168" t="str">
        <f t="shared" si="67"/>
        <v>-</v>
      </c>
      <c r="AH186" s="168" t="str">
        <f t="shared" si="68"/>
        <v>-</v>
      </c>
      <c r="AI186" s="168">
        <f t="shared" si="69"/>
        <v>23.091999999999999</v>
      </c>
      <c r="AJ186" s="168" t="str">
        <f t="shared" si="70"/>
        <v>-</v>
      </c>
      <c r="AM186" s="790">
        <v>44963.520833333336</v>
      </c>
      <c r="AN186" s="789">
        <v>1</v>
      </c>
      <c r="AO186" s="789">
        <v>9</v>
      </c>
      <c r="AP186" s="789">
        <v>7</v>
      </c>
      <c r="AQ186" s="789">
        <v>407.06908600000003</v>
      </c>
      <c r="AR186" s="789">
        <v>179213</v>
      </c>
      <c r="AS186" s="789">
        <v>138795</v>
      </c>
      <c r="AT186" s="789">
        <v>23.094999999999999</v>
      </c>
      <c r="AV186" s="788">
        <v>44963.520833333336</v>
      </c>
      <c r="AW186" s="787">
        <v>1</v>
      </c>
      <c r="AX186" s="786">
        <v>9</v>
      </c>
      <c r="AY186" s="786">
        <v>7</v>
      </c>
      <c r="AZ186" s="863">
        <v>406.9</v>
      </c>
      <c r="BB186" s="793">
        <f t="shared" si="50"/>
        <v>97</v>
      </c>
      <c r="BC186" s="791">
        <f t="shared" si="51"/>
        <v>407.06908600000003</v>
      </c>
      <c r="BF186" s="819"/>
      <c r="BH186" s="793">
        <f t="shared" si="52"/>
        <v>97</v>
      </c>
      <c r="BI186" s="807">
        <f t="shared" si="53"/>
        <v>406.9</v>
      </c>
      <c r="BL186" s="807"/>
      <c r="BQ186" s="791"/>
      <c r="BR186" s="791"/>
      <c r="BS186" s="791"/>
      <c r="BT186" s="791"/>
      <c r="CA186" s="809"/>
      <c r="CB186" s="803"/>
      <c r="CC186" s="804"/>
      <c r="CD186" s="791"/>
      <c r="CE186" s="791"/>
    </row>
    <row r="187" spans="2:83" x14ac:dyDescent="0.25">
      <c r="B187" s="307"/>
      <c r="C187" s="179"/>
      <c r="O187" s="181"/>
      <c r="P187" s="308"/>
      <c r="Q187" s="179"/>
      <c r="R187" s="165" t="s">
        <v>21</v>
      </c>
      <c r="S187" s="179"/>
      <c r="T187" s="165" t="s">
        <v>56</v>
      </c>
      <c r="U187" s="196" t="str">
        <f t="shared" si="61"/>
        <v>-</v>
      </c>
      <c r="V187" s="168" t="str">
        <f t="shared" si="62"/>
        <v>-</v>
      </c>
      <c r="W187" s="168" t="str">
        <f t="shared" si="63"/>
        <v>-</v>
      </c>
      <c r="X187" s="168" t="str">
        <f t="shared" si="64"/>
        <v>-</v>
      </c>
      <c r="Y187" s="168" t="str">
        <f t="shared" si="65"/>
        <v>-</v>
      </c>
      <c r="AD187" s="608">
        <f t="shared" si="58"/>
        <v>44963.519444444442</v>
      </c>
      <c r="AE187" s="607">
        <f t="shared" si="59"/>
        <v>23.094000000000001</v>
      </c>
      <c r="AF187" s="196">
        <f t="shared" si="66"/>
        <v>12</v>
      </c>
      <c r="AG187" s="168" t="str">
        <f t="shared" si="67"/>
        <v>-</v>
      </c>
      <c r="AH187" s="168" t="str">
        <f t="shared" si="68"/>
        <v>-</v>
      </c>
      <c r="AI187" s="168">
        <f t="shared" si="69"/>
        <v>23.094000000000001</v>
      </c>
      <c r="AJ187" s="168" t="str">
        <f t="shared" si="70"/>
        <v>-</v>
      </c>
      <c r="AM187" s="790">
        <v>44963.520833333336</v>
      </c>
      <c r="AN187" s="789">
        <v>1</v>
      </c>
      <c r="AO187" s="789">
        <v>9</v>
      </c>
      <c r="AP187" s="789">
        <v>8</v>
      </c>
      <c r="AQ187" s="789">
        <v>407.002545</v>
      </c>
      <c r="AR187" s="789">
        <v>180780</v>
      </c>
      <c r="AS187" s="789">
        <v>137593</v>
      </c>
      <c r="AT187" s="789">
        <v>23.097000000000001</v>
      </c>
      <c r="AV187" s="788">
        <v>44963.520833333336</v>
      </c>
      <c r="AW187" s="787">
        <v>1</v>
      </c>
      <c r="AX187" s="786">
        <v>9</v>
      </c>
      <c r="AY187" s="786">
        <v>8</v>
      </c>
      <c r="AZ187" s="863">
        <v>406.9</v>
      </c>
      <c r="BB187" s="793">
        <f t="shared" si="50"/>
        <v>98</v>
      </c>
      <c r="BC187" s="791">
        <f t="shared" si="51"/>
        <v>407.002545</v>
      </c>
      <c r="BF187" s="819"/>
      <c r="BH187" s="793">
        <f t="shared" si="52"/>
        <v>98</v>
      </c>
      <c r="BI187" s="807">
        <f t="shared" si="53"/>
        <v>406.9</v>
      </c>
      <c r="BL187" s="807"/>
      <c r="BQ187" s="791"/>
      <c r="BR187" s="791"/>
      <c r="BS187" s="791"/>
      <c r="BT187" s="791"/>
      <c r="CA187" s="809"/>
      <c r="CB187" s="803"/>
      <c r="CC187" s="804"/>
      <c r="CD187" s="791"/>
      <c r="CE187" s="791"/>
    </row>
    <row r="188" spans="2:83" x14ac:dyDescent="0.25">
      <c r="B188" s="307"/>
      <c r="C188" s="179"/>
      <c r="O188" s="181"/>
      <c r="P188" s="308"/>
      <c r="Q188" s="179"/>
      <c r="R188" s="165" t="s">
        <v>21</v>
      </c>
      <c r="S188" s="179"/>
      <c r="T188" s="165" t="s">
        <v>56</v>
      </c>
      <c r="U188" s="196" t="str">
        <f t="shared" si="61"/>
        <v>-</v>
      </c>
      <c r="V188" s="168" t="str">
        <f t="shared" si="62"/>
        <v>-</v>
      </c>
      <c r="W188" s="168" t="str">
        <f t="shared" si="63"/>
        <v>-</v>
      </c>
      <c r="X188" s="168" t="str">
        <f t="shared" si="64"/>
        <v>-</v>
      </c>
      <c r="Y188" s="168" t="str">
        <f t="shared" si="65"/>
        <v>-</v>
      </c>
      <c r="AD188" s="608">
        <f t="shared" si="58"/>
        <v>44963.520138888889</v>
      </c>
      <c r="AE188" s="607">
        <f t="shared" si="59"/>
        <v>23.094999999999999</v>
      </c>
      <c r="AF188" s="196">
        <f t="shared" si="66"/>
        <v>12</v>
      </c>
      <c r="AG188" s="168" t="str">
        <f t="shared" si="67"/>
        <v>-</v>
      </c>
      <c r="AH188" s="168" t="str">
        <f t="shared" si="68"/>
        <v>-</v>
      </c>
      <c r="AI188" s="168">
        <f t="shared" si="69"/>
        <v>23.094999999999999</v>
      </c>
      <c r="AJ188" s="168" t="str">
        <f t="shared" si="70"/>
        <v>-</v>
      </c>
      <c r="AM188" s="790">
        <v>44963.521527777775</v>
      </c>
      <c r="AN188" s="789">
        <v>1</v>
      </c>
      <c r="AO188" s="789">
        <v>10</v>
      </c>
      <c r="AP188" s="789" t="s">
        <v>469</v>
      </c>
      <c r="AQ188" s="789">
        <v>443.49756100000002</v>
      </c>
      <c r="AR188" s="789">
        <v>178948</v>
      </c>
      <c r="AS188" s="789">
        <v>138791</v>
      </c>
      <c r="AT188" s="789">
        <v>23.099</v>
      </c>
      <c r="AV188" s="788">
        <v>44963.521527777775</v>
      </c>
      <c r="AW188" s="787">
        <v>1</v>
      </c>
      <c r="AX188" s="786">
        <v>10</v>
      </c>
      <c r="AY188" s="786" t="s">
        <v>469</v>
      </c>
      <c r="AZ188" s="863">
        <v>465.1</v>
      </c>
      <c r="BB188" s="793" t="str">
        <f t="shared" si="50"/>
        <v>--</v>
      </c>
      <c r="BC188" s="791">
        <f t="shared" si="51"/>
        <v>443.49756100000002</v>
      </c>
      <c r="BF188" s="819"/>
      <c r="BH188" s="793" t="str">
        <f t="shared" si="52"/>
        <v>--</v>
      </c>
      <c r="BI188" s="807">
        <f t="shared" si="53"/>
        <v>465.1</v>
      </c>
      <c r="BL188" s="807"/>
      <c r="BQ188" s="791"/>
      <c r="BR188" s="791"/>
      <c r="BS188" s="791"/>
      <c r="BT188" s="791"/>
      <c r="CA188" s="809"/>
      <c r="CB188" s="803"/>
      <c r="CC188" s="804"/>
      <c r="CD188" s="791"/>
      <c r="CE188" s="791"/>
    </row>
    <row r="189" spans="2:83" x14ac:dyDescent="0.25">
      <c r="B189" s="307"/>
      <c r="C189" s="179"/>
      <c r="O189" s="181"/>
      <c r="P189" s="308"/>
      <c r="Q189" s="179"/>
      <c r="R189" s="165" t="s">
        <v>21</v>
      </c>
      <c r="S189" s="179"/>
      <c r="T189" s="165" t="s">
        <v>56</v>
      </c>
      <c r="U189" s="196" t="str">
        <f t="shared" si="61"/>
        <v>-</v>
      </c>
      <c r="V189" s="168" t="str">
        <f t="shared" si="62"/>
        <v>-</v>
      </c>
      <c r="W189" s="168" t="str">
        <f t="shared" si="63"/>
        <v>-</v>
      </c>
      <c r="X189" s="168" t="str">
        <f t="shared" si="64"/>
        <v>-</v>
      </c>
      <c r="Y189" s="168" t="str">
        <f t="shared" si="65"/>
        <v>-</v>
      </c>
      <c r="AD189" s="608">
        <f t="shared" si="58"/>
        <v>44963.520833333336</v>
      </c>
      <c r="AE189" s="607">
        <f t="shared" si="59"/>
        <v>23.094999999999999</v>
      </c>
      <c r="AF189" s="196">
        <f t="shared" si="66"/>
        <v>12</v>
      </c>
      <c r="AG189" s="168" t="str">
        <f t="shared" si="67"/>
        <v>-</v>
      </c>
      <c r="AH189" s="168" t="str">
        <f t="shared" si="68"/>
        <v>-</v>
      </c>
      <c r="AI189" s="168">
        <f t="shared" si="69"/>
        <v>23.094999999999999</v>
      </c>
      <c r="AJ189" s="168" t="str">
        <f t="shared" si="70"/>
        <v>-</v>
      </c>
      <c r="AM189" s="790">
        <v>44963.521527777775</v>
      </c>
      <c r="AN189" s="789">
        <v>1</v>
      </c>
      <c r="AO189" s="789">
        <v>10</v>
      </c>
      <c r="AP189" s="789" t="s">
        <v>469</v>
      </c>
      <c r="AQ189" s="789">
        <v>468.69550500000003</v>
      </c>
      <c r="AR189" s="789">
        <v>180767</v>
      </c>
      <c r="AS189" s="789">
        <v>137420</v>
      </c>
      <c r="AT189" s="789">
        <v>23.103000000000002</v>
      </c>
      <c r="AV189" s="788">
        <v>44963.521527777775</v>
      </c>
      <c r="AW189" s="787">
        <v>1</v>
      </c>
      <c r="AX189" s="786">
        <v>10</v>
      </c>
      <c r="AY189" s="786" t="s">
        <v>469</v>
      </c>
      <c r="AZ189" s="863">
        <v>462.3</v>
      </c>
      <c r="BB189" s="793" t="str">
        <f t="shared" si="50"/>
        <v>--</v>
      </c>
      <c r="BC189" s="791">
        <f t="shared" si="51"/>
        <v>468.69550500000003</v>
      </c>
      <c r="BF189" s="819"/>
      <c r="BH189" s="793" t="str">
        <f t="shared" si="52"/>
        <v>--</v>
      </c>
      <c r="BI189" s="807">
        <f t="shared" si="53"/>
        <v>462.3</v>
      </c>
      <c r="BL189" s="807"/>
      <c r="BQ189" s="791"/>
      <c r="BR189" s="791"/>
      <c r="BS189" s="791"/>
      <c r="BT189" s="791"/>
      <c r="CA189" s="809"/>
      <c r="CB189" s="803"/>
      <c r="CC189" s="804"/>
      <c r="CD189" s="791"/>
      <c r="CE189" s="791"/>
    </row>
    <row r="190" spans="2:83" x14ac:dyDescent="0.25">
      <c r="B190" s="307"/>
      <c r="C190" s="179"/>
      <c r="O190" s="181"/>
      <c r="P190" s="308"/>
      <c r="Q190" s="179"/>
      <c r="R190" s="165" t="s">
        <v>21</v>
      </c>
      <c r="S190" s="179"/>
      <c r="T190" s="165" t="s">
        <v>56</v>
      </c>
      <c r="U190" s="196" t="str">
        <f t="shared" si="61"/>
        <v>-</v>
      </c>
      <c r="V190" s="168" t="str">
        <f t="shared" si="62"/>
        <v>-</v>
      </c>
      <c r="W190" s="168" t="str">
        <f t="shared" si="63"/>
        <v>-</v>
      </c>
      <c r="X190" s="168" t="str">
        <f t="shared" si="64"/>
        <v>-</v>
      </c>
      <c r="Y190" s="168" t="str">
        <f t="shared" si="65"/>
        <v>-</v>
      </c>
      <c r="AD190" s="608">
        <f t="shared" si="58"/>
        <v>44963.520833333336</v>
      </c>
      <c r="AE190" s="607">
        <f t="shared" si="59"/>
        <v>23.097000000000001</v>
      </c>
      <c r="AF190" s="196">
        <f t="shared" si="66"/>
        <v>12</v>
      </c>
      <c r="AG190" s="168" t="str">
        <f t="shared" si="67"/>
        <v>-</v>
      </c>
      <c r="AH190" s="168" t="str">
        <f t="shared" si="68"/>
        <v>-</v>
      </c>
      <c r="AI190" s="168">
        <f t="shared" si="69"/>
        <v>23.097000000000001</v>
      </c>
      <c r="AJ190" s="168" t="str">
        <f t="shared" si="70"/>
        <v>-</v>
      </c>
      <c r="AM190" s="790">
        <v>44963.522222222222</v>
      </c>
      <c r="AN190" s="789">
        <v>1</v>
      </c>
      <c r="AO190" s="789">
        <v>10</v>
      </c>
      <c r="AP190" s="789" t="s">
        <v>469</v>
      </c>
      <c r="AQ190" s="789">
        <v>462.08987100000002</v>
      </c>
      <c r="AR190" s="789">
        <v>178994</v>
      </c>
      <c r="AS190" s="789">
        <v>138788</v>
      </c>
      <c r="AT190" s="789">
        <v>23.105</v>
      </c>
      <c r="AV190" s="788">
        <v>44963.522222222222</v>
      </c>
      <c r="AW190" s="787">
        <v>1</v>
      </c>
      <c r="AX190" s="786">
        <v>10</v>
      </c>
      <c r="AY190" s="786" t="s">
        <v>469</v>
      </c>
      <c r="AZ190" s="863">
        <v>461.6</v>
      </c>
      <c r="BB190" s="793" t="str">
        <f t="shared" si="50"/>
        <v>--</v>
      </c>
      <c r="BC190" s="791">
        <f t="shared" si="51"/>
        <v>462.08987100000002</v>
      </c>
      <c r="BF190" s="819"/>
      <c r="BH190" s="793" t="str">
        <f t="shared" si="52"/>
        <v>--</v>
      </c>
      <c r="BI190" s="807">
        <f t="shared" si="53"/>
        <v>461.6</v>
      </c>
      <c r="BL190" s="807"/>
      <c r="BQ190" s="791"/>
      <c r="BR190" s="791"/>
      <c r="BS190" s="791"/>
      <c r="BT190" s="791"/>
      <c r="CA190" s="809"/>
      <c r="CB190" s="803"/>
      <c r="CC190" s="804"/>
      <c r="CD190" s="791"/>
      <c r="CE190" s="791"/>
    </row>
    <row r="191" spans="2:83" x14ac:dyDescent="0.25">
      <c r="B191" s="307"/>
      <c r="C191" s="179"/>
      <c r="O191" s="181"/>
      <c r="P191" s="308"/>
      <c r="Q191" s="179"/>
      <c r="R191" s="165" t="s">
        <v>21</v>
      </c>
      <c r="S191" s="179"/>
      <c r="T191" s="165" t="s">
        <v>56</v>
      </c>
      <c r="U191" s="196" t="str">
        <f t="shared" si="61"/>
        <v>-</v>
      </c>
      <c r="V191" s="168" t="str">
        <f t="shared" si="62"/>
        <v>-</v>
      </c>
      <c r="W191" s="168" t="str">
        <f t="shared" si="63"/>
        <v>-</v>
      </c>
      <c r="X191" s="168" t="str">
        <f t="shared" si="64"/>
        <v>-</v>
      </c>
      <c r="Y191" s="168" t="str">
        <f t="shared" si="65"/>
        <v>-</v>
      </c>
      <c r="AD191" s="608">
        <f t="shared" si="58"/>
        <v>44963.521527777775</v>
      </c>
      <c r="AE191" s="607">
        <f t="shared" si="59"/>
        <v>23.099</v>
      </c>
      <c r="AF191" s="196">
        <f t="shared" si="66"/>
        <v>12</v>
      </c>
      <c r="AG191" s="168" t="str">
        <f t="shared" si="67"/>
        <v>-</v>
      </c>
      <c r="AH191" s="168" t="str">
        <f t="shared" si="68"/>
        <v>-</v>
      </c>
      <c r="AI191" s="168">
        <f t="shared" si="69"/>
        <v>23.099</v>
      </c>
      <c r="AJ191" s="168" t="str">
        <f t="shared" si="70"/>
        <v>-</v>
      </c>
      <c r="AM191" s="790">
        <v>44963.522222222222</v>
      </c>
      <c r="AN191" s="789">
        <v>1</v>
      </c>
      <c r="AO191" s="789">
        <v>10</v>
      </c>
      <c r="AP191" s="789" t="s">
        <v>469</v>
      </c>
      <c r="AQ191" s="789">
        <v>460.91112700000002</v>
      </c>
      <c r="AR191" s="789">
        <v>180778</v>
      </c>
      <c r="AS191" s="789">
        <v>137436</v>
      </c>
      <c r="AT191" s="789">
        <v>23.106000000000002</v>
      </c>
      <c r="AV191" s="788">
        <v>44963.522222222222</v>
      </c>
      <c r="AW191" s="787">
        <v>1</v>
      </c>
      <c r="AX191" s="786">
        <v>10</v>
      </c>
      <c r="AY191" s="786" t="s">
        <v>469</v>
      </c>
      <c r="AZ191" s="863">
        <v>459.3</v>
      </c>
      <c r="BB191" s="793" t="str">
        <f t="shared" si="50"/>
        <v>--</v>
      </c>
      <c r="BC191" s="791">
        <f t="shared" si="51"/>
        <v>460.91112700000002</v>
      </c>
      <c r="BF191" s="819"/>
      <c r="BH191" s="793" t="str">
        <f t="shared" si="52"/>
        <v>--</v>
      </c>
      <c r="BI191" s="807">
        <f t="shared" si="53"/>
        <v>459.3</v>
      </c>
      <c r="BL191" s="807"/>
      <c r="BQ191" s="791"/>
      <c r="BR191" s="791"/>
      <c r="BS191" s="791"/>
      <c r="BT191" s="791"/>
      <c r="CA191" s="809"/>
      <c r="CB191" s="803"/>
      <c r="CC191" s="804"/>
      <c r="CD191" s="791"/>
      <c r="CE191" s="791"/>
    </row>
    <row r="192" spans="2:83" x14ac:dyDescent="0.25">
      <c r="B192" s="307"/>
      <c r="C192" s="179"/>
      <c r="O192" s="181"/>
      <c r="P192" s="308"/>
      <c r="Q192" s="179"/>
      <c r="R192" s="165" t="s">
        <v>21</v>
      </c>
      <c r="S192" s="179"/>
      <c r="T192" s="165" t="s">
        <v>56</v>
      </c>
      <c r="U192" s="196" t="str">
        <f t="shared" si="61"/>
        <v>-</v>
      </c>
      <c r="V192" s="168" t="str">
        <f t="shared" si="62"/>
        <v>-</v>
      </c>
      <c r="W192" s="168" t="str">
        <f t="shared" si="63"/>
        <v>-</v>
      </c>
      <c r="X192" s="168" t="str">
        <f t="shared" si="64"/>
        <v>-</v>
      </c>
      <c r="Y192" s="168" t="str">
        <f t="shared" si="65"/>
        <v>-</v>
      </c>
      <c r="AD192" s="608">
        <f t="shared" si="58"/>
        <v>44963.521527777775</v>
      </c>
      <c r="AE192" s="607">
        <f t="shared" si="59"/>
        <v>23.103000000000002</v>
      </c>
      <c r="AF192" s="196">
        <f t="shared" si="66"/>
        <v>12</v>
      </c>
      <c r="AG192" s="168" t="str">
        <f t="shared" si="67"/>
        <v>-</v>
      </c>
      <c r="AH192" s="168" t="str">
        <f t="shared" si="68"/>
        <v>-</v>
      </c>
      <c r="AI192" s="168">
        <f t="shared" si="69"/>
        <v>23.103000000000002</v>
      </c>
      <c r="AJ192" s="168" t="str">
        <f t="shared" si="70"/>
        <v>-</v>
      </c>
      <c r="AM192" s="790">
        <v>44963.522916666669</v>
      </c>
      <c r="AN192" s="789">
        <v>1</v>
      </c>
      <c r="AO192" s="789">
        <v>10</v>
      </c>
      <c r="AP192" s="789" t="s">
        <v>469</v>
      </c>
      <c r="AQ192" s="789">
        <v>459.29071099999999</v>
      </c>
      <c r="AR192" s="789">
        <v>179025</v>
      </c>
      <c r="AS192" s="789">
        <v>138803</v>
      </c>
      <c r="AT192" s="789">
        <v>23.109000000000002</v>
      </c>
      <c r="AV192" s="788">
        <v>44963.522916666669</v>
      </c>
      <c r="AW192" s="787">
        <v>1</v>
      </c>
      <c r="AX192" s="786">
        <v>10</v>
      </c>
      <c r="AY192" s="786" t="s">
        <v>469</v>
      </c>
      <c r="AZ192" s="863">
        <v>458.9</v>
      </c>
      <c r="BB192" s="793" t="str">
        <f t="shared" si="50"/>
        <v>--</v>
      </c>
      <c r="BC192" s="791">
        <f t="shared" si="51"/>
        <v>459.29071099999999</v>
      </c>
      <c r="BF192" s="819"/>
      <c r="BH192" s="793" t="str">
        <f t="shared" si="52"/>
        <v>--</v>
      </c>
      <c r="BI192" s="807">
        <f t="shared" si="53"/>
        <v>458.9</v>
      </c>
      <c r="BL192" s="807"/>
      <c r="BQ192" s="791"/>
      <c r="BR192" s="791"/>
      <c r="BS192" s="791"/>
      <c r="BT192" s="791"/>
      <c r="CA192" s="809"/>
      <c r="CB192" s="803"/>
      <c r="CC192" s="804"/>
      <c r="CD192" s="791"/>
      <c r="CE192" s="791"/>
    </row>
    <row r="193" spans="2:83" x14ac:dyDescent="0.25">
      <c r="B193" s="307"/>
      <c r="C193" s="179"/>
      <c r="O193" s="181"/>
      <c r="P193" s="308"/>
      <c r="Q193" s="179"/>
      <c r="R193" s="165" t="s">
        <v>21</v>
      </c>
      <c r="S193" s="179"/>
      <c r="T193" s="165" t="s">
        <v>56</v>
      </c>
      <c r="U193" s="196" t="str">
        <f t="shared" si="61"/>
        <v>-</v>
      </c>
      <c r="V193" s="168" t="str">
        <f t="shared" si="62"/>
        <v>-</v>
      </c>
      <c r="W193" s="168" t="str">
        <f t="shared" si="63"/>
        <v>-</v>
      </c>
      <c r="X193" s="168" t="str">
        <f t="shared" si="64"/>
        <v>-</v>
      </c>
      <c r="Y193" s="168" t="str">
        <f t="shared" si="65"/>
        <v>-</v>
      </c>
      <c r="AD193" s="608">
        <f t="shared" si="58"/>
        <v>44963.522222222222</v>
      </c>
      <c r="AE193" s="607">
        <f t="shared" si="59"/>
        <v>23.105</v>
      </c>
      <c r="AF193" s="196">
        <f t="shared" si="66"/>
        <v>12</v>
      </c>
      <c r="AG193" s="168" t="str">
        <f t="shared" si="67"/>
        <v>-</v>
      </c>
      <c r="AH193" s="168" t="str">
        <f t="shared" si="68"/>
        <v>-</v>
      </c>
      <c r="AI193" s="168">
        <f t="shared" si="69"/>
        <v>23.105</v>
      </c>
      <c r="AJ193" s="168" t="str">
        <f t="shared" si="70"/>
        <v>-</v>
      </c>
      <c r="AM193" s="790">
        <v>44963.523611111108</v>
      </c>
      <c r="AN193" s="789">
        <v>1</v>
      </c>
      <c r="AO193" s="789">
        <v>10</v>
      </c>
      <c r="AP193" s="789" t="s">
        <v>469</v>
      </c>
      <c r="AQ193" s="789">
        <v>458.86597899999998</v>
      </c>
      <c r="AR193" s="789">
        <v>180795</v>
      </c>
      <c r="AS193" s="789">
        <v>137452</v>
      </c>
      <c r="AT193" s="789">
        <v>23.11</v>
      </c>
      <c r="AV193" s="788">
        <v>44963.523611111108</v>
      </c>
      <c r="AW193" s="787">
        <v>1</v>
      </c>
      <c r="AX193" s="786">
        <v>10</v>
      </c>
      <c r="AY193" s="786" t="s">
        <v>469</v>
      </c>
      <c r="AZ193" s="863">
        <v>458.4</v>
      </c>
      <c r="BB193" s="793" t="str">
        <f t="shared" si="50"/>
        <v>--</v>
      </c>
      <c r="BC193" s="791">
        <f t="shared" si="51"/>
        <v>458.86597899999998</v>
      </c>
      <c r="BF193" s="819"/>
      <c r="BH193" s="793" t="str">
        <f t="shared" si="52"/>
        <v>--</v>
      </c>
      <c r="BI193" s="807">
        <f t="shared" si="53"/>
        <v>458.4</v>
      </c>
      <c r="BL193" s="807"/>
      <c r="BQ193" s="791"/>
      <c r="BR193" s="791"/>
      <c r="BS193" s="791"/>
      <c r="BT193" s="791"/>
      <c r="CA193" s="809"/>
      <c r="CB193" s="803"/>
      <c r="CC193" s="804"/>
      <c r="CD193" s="791"/>
      <c r="CE193" s="791"/>
    </row>
    <row r="194" spans="2:83" x14ac:dyDescent="0.25">
      <c r="B194" s="307"/>
      <c r="C194" s="179"/>
      <c r="O194" s="181"/>
      <c r="P194" s="308"/>
      <c r="Q194" s="179"/>
      <c r="R194" s="165" t="s">
        <v>21</v>
      </c>
      <c r="S194" s="179"/>
      <c r="T194" s="165" t="s">
        <v>56</v>
      </c>
      <c r="U194" s="196" t="str">
        <f t="shared" si="61"/>
        <v>-</v>
      </c>
      <c r="V194" s="168" t="str">
        <f t="shared" si="62"/>
        <v>-</v>
      </c>
      <c r="W194" s="168" t="str">
        <f t="shared" si="63"/>
        <v>-</v>
      </c>
      <c r="X194" s="168" t="str">
        <f t="shared" si="64"/>
        <v>-</v>
      </c>
      <c r="Y194" s="168" t="str">
        <f t="shared" si="65"/>
        <v>-</v>
      </c>
      <c r="AD194" s="608">
        <f t="shared" si="58"/>
        <v>44963.522222222222</v>
      </c>
      <c r="AE194" s="607">
        <f t="shared" si="59"/>
        <v>23.106000000000002</v>
      </c>
      <c r="AF194" s="196">
        <f t="shared" si="66"/>
        <v>12</v>
      </c>
      <c r="AG194" s="168" t="str">
        <f t="shared" si="67"/>
        <v>-</v>
      </c>
      <c r="AH194" s="168" t="str">
        <f t="shared" si="68"/>
        <v>-</v>
      </c>
      <c r="AI194" s="168">
        <f t="shared" si="69"/>
        <v>23.106000000000002</v>
      </c>
      <c r="AJ194" s="168" t="str">
        <f t="shared" si="70"/>
        <v>-</v>
      </c>
      <c r="AM194" s="790">
        <v>44963.523611111108</v>
      </c>
      <c r="AN194" s="789">
        <v>1</v>
      </c>
      <c r="AO194" s="789">
        <v>10</v>
      </c>
      <c r="AP194" s="789" t="s">
        <v>469</v>
      </c>
      <c r="AQ194" s="789">
        <v>458.27644900000001</v>
      </c>
      <c r="AR194" s="789">
        <v>179030</v>
      </c>
      <c r="AS194" s="789">
        <v>138804</v>
      </c>
      <c r="AT194" s="789">
        <v>23.111999999999998</v>
      </c>
      <c r="AV194" s="788">
        <v>44963.523611111108</v>
      </c>
      <c r="AW194" s="787">
        <v>1</v>
      </c>
      <c r="AX194" s="786">
        <v>10</v>
      </c>
      <c r="AY194" s="786" t="s">
        <v>469</v>
      </c>
      <c r="AZ194" s="863">
        <v>457.8</v>
      </c>
      <c r="BB194" s="793" t="str">
        <f t="shared" si="50"/>
        <v>--</v>
      </c>
      <c r="BC194" s="791">
        <f t="shared" si="51"/>
        <v>458.27644900000001</v>
      </c>
      <c r="BF194" s="819"/>
      <c r="BH194" s="793" t="str">
        <f t="shared" si="52"/>
        <v>--</v>
      </c>
      <c r="BI194" s="807">
        <f t="shared" si="53"/>
        <v>457.8</v>
      </c>
      <c r="BL194" s="807"/>
      <c r="BQ194" s="791"/>
      <c r="BR194" s="791"/>
      <c r="BS194" s="791"/>
      <c r="BT194" s="791"/>
      <c r="CA194" s="809"/>
      <c r="CB194" s="803"/>
      <c r="CC194" s="804"/>
      <c r="CD194" s="791"/>
      <c r="CE194" s="791"/>
    </row>
    <row r="195" spans="2:83" x14ac:dyDescent="0.25">
      <c r="B195" s="307"/>
      <c r="C195" s="179"/>
      <c r="O195" s="181"/>
      <c r="P195" s="308"/>
      <c r="Q195" s="179"/>
      <c r="R195" s="165" t="s">
        <v>21</v>
      </c>
      <c r="S195" s="179"/>
      <c r="T195" s="165" t="s">
        <v>56</v>
      </c>
      <c r="U195" s="196" t="str">
        <f t="shared" si="61"/>
        <v>-</v>
      </c>
      <c r="V195" s="168" t="str">
        <f t="shared" si="62"/>
        <v>-</v>
      </c>
      <c r="W195" s="168" t="str">
        <f t="shared" si="63"/>
        <v>-</v>
      </c>
      <c r="X195" s="168" t="str">
        <f t="shared" si="64"/>
        <v>-</v>
      </c>
      <c r="Y195" s="168" t="str">
        <f t="shared" si="65"/>
        <v>-</v>
      </c>
      <c r="AD195" s="608">
        <f t="shared" si="58"/>
        <v>44963.522916666669</v>
      </c>
      <c r="AE195" s="607">
        <f t="shared" si="59"/>
        <v>23.109000000000002</v>
      </c>
      <c r="AF195" s="196">
        <f t="shared" si="66"/>
        <v>12</v>
      </c>
      <c r="AG195" s="168" t="str">
        <f t="shared" si="67"/>
        <v>-</v>
      </c>
      <c r="AH195" s="168" t="str">
        <f t="shared" si="68"/>
        <v>-</v>
      </c>
      <c r="AI195" s="168">
        <f t="shared" si="69"/>
        <v>23.109000000000002</v>
      </c>
      <c r="AJ195" s="168" t="str">
        <f t="shared" si="70"/>
        <v>-</v>
      </c>
      <c r="AM195" s="790">
        <v>44963.524305555555</v>
      </c>
      <c r="AN195" s="789">
        <v>1</v>
      </c>
      <c r="AO195" s="789">
        <v>10</v>
      </c>
      <c r="AP195" s="789" t="s">
        <v>469</v>
      </c>
      <c r="AQ195" s="789">
        <v>457.87775599999998</v>
      </c>
      <c r="AR195" s="789">
        <v>180791</v>
      </c>
      <c r="AS195" s="789">
        <v>137452</v>
      </c>
      <c r="AT195" s="789">
        <v>23.111999999999998</v>
      </c>
      <c r="AV195" s="788">
        <v>44963.524305555555</v>
      </c>
      <c r="AW195" s="787">
        <v>1</v>
      </c>
      <c r="AX195" s="786">
        <v>10</v>
      </c>
      <c r="AY195" s="786" t="s">
        <v>469</v>
      </c>
      <c r="AZ195" s="863">
        <v>457.4</v>
      </c>
      <c r="BB195" s="793" t="str">
        <f t="shared" ref="BB195:BB258" si="71">IFERROR((AO195*10)+AP195, "--")</f>
        <v>--</v>
      </c>
      <c r="BC195" s="791">
        <f t="shared" ref="BC195:BC258" si="72">AQ195</f>
        <v>457.87775599999998</v>
      </c>
      <c r="BF195" s="819"/>
      <c r="BH195" s="793" t="str">
        <f t="shared" ref="BH195:BH258" si="73">IFERROR((AX195*10)+AY195, "--")</f>
        <v>--</v>
      </c>
      <c r="BI195" s="807">
        <f t="shared" ref="BI195:BI258" si="74">AZ195</f>
        <v>457.4</v>
      </c>
      <c r="BL195" s="807"/>
      <c r="BQ195" s="791"/>
      <c r="BR195" s="791"/>
      <c r="BS195" s="791"/>
      <c r="BT195" s="791"/>
      <c r="CA195" s="809"/>
      <c r="CB195" s="803"/>
      <c r="CC195" s="804"/>
      <c r="CD195" s="791"/>
      <c r="CE195" s="791"/>
    </row>
    <row r="196" spans="2:83" x14ac:dyDescent="0.25">
      <c r="B196" s="307"/>
      <c r="C196" s="179"/>
      <c r="O196" s="181"/>
      <c r="P196" s="308"/>
      <c r="Q196" s="179"/>
      <c r="R196" s="165" t="s">
        <v>21</v>
      </c>
      <c r="S196" s="179"/>
      <c r="T196" s="165" t="s">
        <v>56</v>
      </c>
      <c r="U196" s="196" t="str">
        <f t="shared" si="61"/>
        <v>-</v>
      </c>
      <c r="V196" s="168" t="str">
        <f t="shared" si="62"/>
        <v>-</v>
      </c>
      <c r="W196" s="168" t="str">
        <f t="shared" si="63"/>
        <v>-</v>
      </c>
      <c r="X196" s="168" t="str">
        <f t="shared" si="64"/>
        <v>-</v>
      </c>
      <c r="Y196" s="168" t="str">
        <f t="shared" si="65"/>
        <v>-</v>
      </c>
      <c r="AD196" s="608">
        <f t="shared" si="58"/>
        <v>44963.523611111108</v>
      </c>
      <c r="AE196" s="607">
        <f t="shared" si="59"/>
        <v>23.11</v>
      </c>
      <c r="AF196" s="196">
        <f t="shared" si="66"/>
        <v>12</v>
      </c>
      <c r="AG196" s="168" t="str">
        <f t="shared" si="67"/>
        <v>-</v>
      </c>
      <c r="AH196" s="168" t="str">
        <f t="shared" si="68"/>
        <v>-</v>
      </c>
      <c r="AI196" s="168">
        <f t="shared" si="69"/>
        <v>23.11</v>
      </c>
      <c r="AJ196" s="168" t="str">
        <f t="shared" si="70"/>
        <v>-</v>
      </c>
      <c r="AM196" s="790">
        <v>44963.524305555555</v>
      </c>
      <c r="AN196" s="789">
        <v>1</v>
      </c>
      <c r="AO196" s="789">
        <v>10</v>
      </c>
      <c r="AP196" s="789" t="s">
        <v>469</v>
      </c>
      <c r="AQ196" s="789">
        <v>457.54966100000001</v>
      </c>
      <c r="AR196" s="789">
        <v>179033</v>
      </c>
      <c r="AS196" s="789">
        <v>138805</v>
      </c>
      <c r="AT196" s="789">
        <v>23.114000000000001</v>
      </c>
      <c r="AV196" s="788">
        <v>44963.524305555555</v>
      </c>
      <c r="AW196" s="787">
        <v>1</v>
      </c>
      <c r="AX196" s="786">
        <v>10</v>
      </c>
      <c r="AY196" s="786" t="s">
        <v>469</v>
      </c>
      <c r="AZ196" s="863">
        <v>457.3</v>
      </c>
      <c r="BB196" s="793" t="str">
        <f t="shared" si="71"/>
        <v>--</v>
      </c>
      <c r="BC196" s="791">
        <f t="shared" si="72"/>
        <v>457.54966100000001</v>
      </c>
      <c r="BF196" s="819"/>
      <c r="BH196" s="793" t="str">
        <f t="shared" si="73"/>
        <v>--</v>
      </c>
      <c r="BI196" s="807">
        <f t="shared" si="74"/>
        <v>457.3</v>
      </c>
      <c r="BL196" s="807"/>
      <c r="BQ196" s="791"/>
      <c r="BR196" s="791"/>
      <c r="BS196" s="791"/>
      <c r="BT196" s="791"/>
      <c r="CA196" s="809"/>
      <c r="CB196" s="803"/>
      <c r="CC196" s="804"/>
      <c r="CD196" s="791"/>
      <c r="CE196" s="791"/>
    </row>
    <row r="197" spans="2:83" x14ac:dyDescent="0.25">
      <c r="B197" s="307"/>
      <c r="C197" s="179"/>
      <c r="O197" s="181"/>
      <c r="P197" s="308"/>
      <c r="Q197" s="179"/>
      <c r="R197" s="165" t="s">
        <v>21</v>
      </c>
      <c r="S197" s="179"/>
      <c r="T197" s="165" t="s">
        <v>56</v>
      </c>
      <c r="U197" s="196" t="str">
        <f t="shared" si="61"/>
        <v>-</v>
      </c>
      <c r="V197" s="168" t="str">
        <f t="shared" si="62"/>
        <v>-</v>
      </c>
      <c r="W197" s="168" t="str">
        <f t="shared" si="63"/>
        <v>-</v>
      </c>
      <c r="X197" s="168" t="str">
        <f t="shared" si="64"/>
        <v>-</v>
      </c>
      <c r="Y197" s="168" t="str">
        <f t="shared" si="65"/>
        <v>-</v>
      </c>
      <c r="AD197" s="608">
        <f t="shared" si="58"/>
        <v>44963.523611111108</v>
      </c>
      <c r="AE197" s="607">
        <f t="shared" si="59"/>
        <v>23.111999999999998</v>
      </c>
      <c r="AF197" s="196">
        <f t="shared" si="66"/>
        <v>12</v>
      </c>
      <c r="AG197" s="168" t="str">
        <f t="shared" si="67"/>
        <v>-</v>
      </c>
      <c r="AH197" s="168" t="str">
        <f t="shared" si="68"/>
        <v>-</v>
      </c>
      <c r="AI197" s="168">
        <f t="shared" si="69"/>
        <v>23.111999999999998</v>
      </c>
      <c r="AJ197" s="168" t="str">
        <f t="shared" si="70"/>
        <v>-</v>
      </c>
      <c r="AM197" s="790">
        <v>44963.525000000001</v>
      </c>
      <c r="AN197" s="789">
        <v>1</v>
      </c>
      <c r="AO197" s="789">
        <v>10</v>
      </c>
      <c r="AP197" s="789" t="s">
        <v>469</v>
      </c>
      <c r="AQ197" s="789">
        <v>457.53810900000002</v>
      </c>
      <c r="AR197" s="789">
        <v>180790</v>
      </c>
      <c r="AS197" s="789">
        <v>137452</v>
      </c>
      <c r="AT197" s="789">
        <v>23.117000000000001</v>
      </c>
      <c r="AV197" s="788">
        <v>44963.525000000001</v>
      </c>
      <c r="AW197" s="787">
        <v>1</v>
      </c>
      <c r="AX197" s="786">
        <v>10</v>
      </c>
      <c r="AY197" s="786" t="s">
        <v>469</v>
      </c>
      <c r="AZ197" s="863">
        <v>456.4</v>
      </c>
      <c r="BB197" s="793" t="str">
        <f t="shared" si="71"/>
        <v>--</v>
      </c>
      <c r="BC197" s="791">
        <f t="shared" si="72"/>
        <v>457.53810900000002</v>
      </c>
      <c r="BF197" s="819"/>
      <c r="BH197" s="793" t="str">
        <f t="shared" si="73"/>
        <v>--</v>
      </c>
      <c r="BI197" s="807">
        <f t="shared" si="74"/>
        <v>456.4</v>
      </c>
      <c r="BL197" s="807"/>
      <c r="BQ197" s="791"/>
      <c r="BR197" s="791"/>
      <c r="BS197" s="791"/>
      <c r="BT197" s="791"/>
      <c r="CA197" s="809"/>
      <c r="CB197" s="803"/>
      <c r="CC197" s="804"/>
      <c r="CD197" s="791"/>
      <c r="CE197" s="791"/>
    </row>
    <row r="198" spans="2:83" x14ac:dyDescent="0.25">
      <c r="B198" s="307"/>
      <c r="C198" s="179"/>
      <c r="O198" s="181"/>
      <c r="P198" s="308"/>
      <c r="Q198" s="179"/>
      <c r="R198" s="165" t="s">
        <v>21</v>
      </c>
      <c r="S198" s="179"/>
      <c r="T198" s="165" t="s">
        <v>56</v>
      </c>
      <c r="U198" s="196" t="str">
        <f t="shared" si="61"/>
        <v>-</v>
      </c>
      <c r="V198" s="168" t="str">
        <f t="shared" si="62"/>
        <v>-</v>
      </c>
      <c r="W198" s="168" t="str">
        <f t="shared" si="63"/>
        <v>-</v>
      </c>
      <c r="X198" s="168" t="str">
        <f t="shared" si="64"/>
        <v>-</v>
      </c>
      <c r="Y198" s="168" t="str">
        <f t="shared" si="65"/>
        <v>-</v>
      </c>
      <c r="AD198" s="608">
        <f t="shared" ref="AD198:AD261" si="75">IF(AM195="", "-", AM195)</f>
        <v>44963.524305555555</v>
      </c>
      <c r="AE198" s="607">
        <f t="shared" ref="AE198:AE261" si="76">IF(AT195="", "-", AT195)</f>
        <v>23.111999999999998</v>
      </c>
      <c r="AF198" s="196">
        <f t="shared" si="66"/>
        <v>12</v>
      </c>
      <c r="AG198" s="168" t="str">
        <f t="shared" si="67"/>
        <v>-</v>
      </c>
      <c r="AH198" s="168" t="str">
        <f t="shared" si="68"/>
        <v>-</v>
      </c>
      <c r="AI198" s="168">
        <f t="shared" si="69"/>
        <v>23.111999999999998</v>
      </c>
      <c r="AJ198" s="168" t="str">
        <f t="shared" si="70"/>
        <v>-</v>
      </c>
      <c r="AM198" s="790">
        <v>44963.525694444441</v>
      </c>
      <c r="AN198" s="789">
        <v>1</v>
      </c>
      <c r="AO198" s="789">
        <v>10</v>
      </c>
      <c r="AP198" s="789">
        <v>0</v>
      </c>
      <c r="AQ198" s="789">
        <v>456.910282</v>
      </c>
      <c r="AR198" s="789">
        <v>180794</v>
      </c>
      <c r="AS198" s="789">
        <v>137456</v>
      </c>
      <c r="AT198" s="789">
        <v>23.119</v>
      </c>
      <c r="AV198" s="788">
        <v>44963.525694444441</v>
      </c>
      <c r="AW198" s="787">
        <v>1</v>
      </c>
      <c r="AX198" s="786">
        <v>10</v>
      </c>
      <c r="AY198" s="786">
        <v>0</v>
      </c>
      <c r="AZ198" s="863">
        <v>456.1</v>
      </c>
      <c r="BB198" s="793">
        <f t="shared" si="71"/>
        <v>100</v>
      </c>
      <c r="BC198" s="791">
        <f t="shared" si="72"/>
        <v>456.910282</v>
      </c>
      <c r="BF198" s="819"/>
      <c r="BH198" s="793">
        <f t="shared" si="73"/>
        <v>100</v>
      </c>
      <c r="BI198" s="807">
        <f t="shared" si="74"/>
        <v>456.1</v>
      </c>
      <c r="BL198" s="807"/>
      <c r="BQ198" s="791"/>
      <c r="BR198" s="791"/>
      <c r="BS198" s="791"/>
      <c r="BT198" s="791"/>
      <c r="CA198" s="809"/>
      <c r="CB198" s="803"/>
      <c r="CC198" s="804"/>
      <c r="CD198" s="791"/>
      <c r="CE198" s="791"/>
    </row>
    <row r="199" spans="2:83" x14ac:dyDescent="0.25">
      <c r="B199" s="307"/>
      <c r="C199" s="179"/>
      <c r="O199" s="181"/>
      <c r="P199" s="308"/>
      <c r="Q199" s="179"/>
      <c r="R199" s="165" t="s">
        <v>21</v>
      </c>
      <c r="S199" s="179"/>
      <c r="T199" s="165" t="s">
        <v>56</v>
      </c>
      <c r="U199" s="196" t="str">
        <f t="shared" si="61"/>
        <v>-</v>
      </c>
      <c r="V199" s="168" t="str">
        <f t="shared" si="62"/>
        <v>-</v>
      </c>
      <c r="W199" s="168" t="str">
        <f t="shared" si="63"/>
        <v>-</v>
      </c>
      <c r="X199" s="168" t="str">
        <f t="shared" si="64"/>
        <v>-</v>
      </c>
      <c r="Y199" s="168" t="str">
        <f t="shared" si="65"/>
        <v>-</v>
      </c>
      <c r="AD199" s="608">
        <f t="shared" si="75"/>
        <v>44963.524305555555</v>
      </c>
      <c r="AE199" s="607">
        <f t="shared" si="76"/>
        <v>23.114000000000001</v>
      </c>
      <c r="AF199" s="196">
        <f t="shared" si="66"/>
        <v>12</v>
      </c>
      <c r="AG199" s="168" t="str">
        <f t="shared" si="67"/>
        <v>-</v>
      </c>
      <c r="AH199" s="168" t="str">
        <f t="shared" si="68"/>
        <v>-</v>
      </c>
      <c r="AI199" s="168">
        <f t="shared" si="69"/>
        <v>23.114000000000001</v>
      </c>
      <c r="AJ199" s="168" t="str">
        <f t="shared" si="70"/>
        <v>-</v>
      </c>
      <c r="AM199" s="790">
        <v>44963.525694444441</v>
      </c>
      <c r="AN199" s="789">
        <v>1</v>
      </c>
      <c r="AO199" s="789">
        <v>10</v>
      </c>
      <c r="AP199" s="789">
        <v>1</v>
      </c>
      <c r="AQ199" s="789">
        <v>456.68275599999998</v>
      </c>
      <c r="AR199" s="789">
        <v>179039</v>
      </c>
      <c r="AS199" s="789">
        <v>138806</v>
      </c>
      <c r="AT199" s="789">
        <v>23.123000000000001</v>
      </c>
      <c r="AV199" s="788">
        <v>44963.525694444441</v>
      </c>
      <c r="AW199" s="787">
        <v>1</v>
      </c>
      <c r="AX199" s="786">
        <v>10</v>
      </c>
      <c r="AY199" s="786">
        <v>1</v>
      </c>
      <c r="AZ199" s="863">
        <v>456.4</v>
      </c>
      <c r="BB199" s="793">
        <f t="shared" si="71"/>
        <v>101</v>
      </c>
      <c r="BC199" s="791">
        <f t="shared" si="72"/>
        <v>456.68275599999998</v>
      </c>
      <c r="BF199" s="819"/>
      <c r="BH199" s="793">
        <f t="shared" si="73"/>
        <v>101</v>
      </c>
      <c r="BI199" s="807">
        <f t="shared" si="74"/>
        <v>456.4</v>
      </c>
      <c r="BL199" s="807"/>
      <c r="BQ199" s="791"/>
      <c r="BR199" s="791"/>
      <c r="BS199" s="791"/>
      <c r="BT199" s="791"/>
      <c r="CA199" s="809"/>
      <c r="CB199" s="803"/>
      <c r="CC199" s="804"/>
      <c r="CD199" s="791"/>
      <c r="CE199" s="791"/>
    </row>
    <row r="200" spans="2:83" x14ac:dyDescent="0.25">
      <c r="B200" s="307"/>
      <c r="C200" s="179"/>
      <c r="O200" s="181"/>
      <c r="P200" s="308"/>
      <c r="Q200" s="179"/>
      <c r="R200" s="165" t="s">
        <v>21</v>
      </c>
      <c r="S200" s="179"/>
      <c r="T200" s="165" t="s">
        <v>56</v>
      </c>
      <c r="U200" s="196" t="str">
        <f t="shared" si="61"/>
        <v>-</v>
      </c>
      <c r="V200" s="168" t="str">
        <f t="shared" si="62"/>
        <v>-</v>
      </c>
      <c r="W200" s="168" t="str">
        <f t="shared" si="63"/>
        <v>-</v>
      </c>
      <c r="X200" s="168" t="str">
        <f t="shared" si="64"/>
        <v>-</v>
      </c>
      <c r="Y200" s="168" t="str">
        <f t="shared" si="65"/>
        <v>-</v>
      </c>
      <c r="AD200" s="608">
        <f t="shared" si="75"/>
        <v>44963.525000000001</v>
      </c>
      <c r="AE200" s="607">
        <f t="shared" si="76"/>
        <v>23.117000000000001</v>
      </c>
      <c r="AF200" s="196">
        <f t="shared" si="66"/>
        <v>12</v>
      </c>
      <c r="AG200" s="168" t="str">
        <f t="shared" si="67"/>
        <v>-</v>
      </c>
      <c r="AH200" s="168" t="str">
        <f t="shared" si="68"/>
        <v>-</v>
      </c>
      <c r="AI200" s="168">
        <f t="shared" si="69"/>
        <v>23.117000000000001</v>
      </c>
      <c r="AJ200" s="168" t="str">
        <f t="shared" si="70"/>
        <v>-</v>
      </c>
      <c r="AM200" s="790">
        <v>44963.526388888888</v>
      </c>
      <c r="AN200" s="789">
        <v>1</v>
      </c>
      <c r="AO200" s="789">
        <v>10</v>
      </c>
      <c r="AP200" s="789">
        <v>2</v>
      </c>
      <c r="AQ200" s="789">
        <v>456.69102400000003</v>
      </c>
      <c r="AR200" s="789">
        <v>180792</v>
      </c>
      <c r="AS200" s="789">
        <v>137455</v>
      </c>
      <c r="AT200" s="789">
        <v>23.123000000000001</v>
      </c>
      <c r="AV200" s="788">
        <v>44963.526388888888</v>
      </c>
      <c r="AW200" s="787">
        <v>1</v>
      </c>
      <c r="AX200" s="786">
        <v>10</v>
      </c>
      <c r="AY200" s="786">
        <v>2</v>
      </c>
      <c r="AZ200" s="863">
        <v>456.2</v>
      </c>
      <c r="BB200" s="793">
        <f t="shared" si="71"/>
        <v>102</v>
      </c>
      <c r="BC200" s="791">
        <f t="shared" si="72"/>
        <v>456.69102400000003</v>
      </c>
      <c r="BF200" s="819"/>
      <c r="BH200" s="793">
        <f t="shared" si="73"/>
        <v>102</v>
      </c>
      <c r="BI200" s="807">
        <f t="shared" si="74"/>
        <v>456.2</v>
      </c>
      <c r="BL200" s="807"/>
      <c r="BQ200" s="791"/>
      <c r="BR200" s="791"/>
      <c r="BS200" s="791"/>
      <c r="BT200" s="791"/>
      <c r="CA200" s="809"/>
      <c r="CB200" s="803"/>
      <c r="CC200" s="804"/>
      <c r="CD200" s="791"/>
      <c r="CE200" s="791"/>
    </row>
    <row r="201" spans="2:83" x14ac:dyDescent="0.25">
      <c r="B201" s="307"/>
      <c r="C201" s="179"/>
      <c r="O201" s="181"/>
      <c r="P201" s="308"/>
      <c r="Q201" s="179"/>
      <c r="R201" s="165" t="s">
        <v>21</v>
      </c>
      <c r="S201" s="179"/>
      <c r="T201" s="165" t="s">
        <v>56</v>
      </c>
      <c r="U201" s="196" t="str">
        <f t="shared" si="61"/>
        <v>-</v>
      </c>
      <c r="V201" s="168" t="str">
        <f t="shared" si="62"/>
        <v>-</v>
      </c>
      <c r="W201" s="168" t="str">
        <f t="shared" si="63"/>
        <v>-</v>
      </c>
      <c r="X201" s="168" t="str">
        <f t="shared" si="64"/>
        <v>-</v>
      </c>
      <c r="Y201" s="168" t="str">
        <f t="shared" si="65"/>
        <v>-</v>
      </c>
      <c r="AD201" s="608">
        <f t="shared" si="75"/>
        <v>44963.525694444441</v>
      </c>
      <c r="AE201" s="607">
        <f t="shared" si="76"/>
        <v>23.119</v>
      </c>
      <c r="AF201" s="196">
        <f t="shared" si="66"/>
        <v>12</v>
      </c>
      <c r="AG201" s="168" t="str">
        <f t="shared" si="67"/>
        <v>-</v>
      </c>
      <c r="AH201" s="168" t="str">
        <f t="shared" si="68"/>
        <v>-</v>
      </c>
      <c r="AI201" s="168">
        <f t="shared" si="69"/>
        <v>23.119</v>
      </c>
      <c r="AJ201" s="168" t="str">
        <f t="shared" si="70"/>
        <v>-</v>
      </c>
      <c r="AM201" s="790">
        <v>44963.526388888888</v>
      </c>
      <c r="AN201" s="789">
        <v>1</v>
      </c>
      <c r="AO201" s="789">
        <v>10</v>
      </c>
      <c r="AP201" s="789">
        <v>3</v>
      </c>
      <c r="AQ201" s="789">
        <v>456.55564099999998</v>
      </c>
      <c r="AR201" s="789">
        <v>179034</v>
      </c>
      <c r="AS201" s="789">
        <v>138802</v>
      </c>
      <c r="AT201" s="789">
        <v>23.122</v>
      </c>
      <c r="AV201" s="788">
        <v>44963.526388888888</v>
      </c>
      <c r="AW201" s="787">
        <v>1</v>
      </c>
      <c r="AX201" s="786">
        <v>10</v>
      </c>
      <c r="AY201" s="786">
        <v>3</v>
      </c>
      <c r="AZ201" s="863">
        <v>456.2</v>
      </c>
      <c r="BB201" s="793">
        <f t="shared" si="71"/>
        <v>103</v>
      </c>
      <c r="BC201" s="791">
        <f t="shared" si="72"/>
        <v>456.55564099999998</v>
      </c>
      <c r="BF201" s="819"/>
      <c r="BH201" s="793">
        <f t="shared" si="73"/>
        <v>103</v>
      </c>
      <c r="BI201" s="807">
        <f t="shared" si="74"/>
        <v>456.2</v>
      </c>
      <c r="BL201" s="807"/>
      <c r="BQ201" s="791"/>
      <c r="BR201" s="791"/>
      <c r="BS201" s="791"/>
      <c r="BT201" s="791"/>
      <c r="CA201" s="809"/>
      <c r="CB201" s="803"/>
      <c r="CC201" s="804"/>
      <c r="CD201" s="791"/>
      <c r="CE201" s="791"/>
    </row>
    <row r="202" spans="2:83" x14ac:dyDescent="0.25">
      <c r="B202" s="307"/>
      <c r="C202" s="179"/>
      <c r="O202" s="181"/>
      <c r="P202" s="308"/>
      <c r="Q202" s="179"/>
      <c r="R202" s="165" t="s">
        <v>21</v>
      </c>
      <c r="S202" s="179"/>
      <c r="T202" s="165" t="s">
        <v>56</v>
      </c>
      <c r="U202" s="196" t="str">
        <f t="shared" si="61"/>
        <v>-</v>
      </c>
      <c r="V202" s="168" t="str">
        <f t="shared" si="62"/>
        <v>-</v>
      </c>
      <c r="W202" s="168" t="str">
        <f t="shared" si="63"/>
        <v>-</v>
      </c>
      <c r="X202" s="168" t="str">
        <f t="shared" si="64"/>
        <v>-</v>
      </c>
      <c r="Y202" s="168" t="str">
        <f t="shared" si="65"/>
        <v>-</v>
      </c>
      <c r="AD202" s="608">
        <f t="shared" si="75"/>
        <v>44963.525694444441</v>
      </c>
      <c r="AE202" s="607">
        <f t="shared" si="76"/>
        <v>23.123000000000001</v>
      </c>
      <c r="AF202" s="196">
        <f t="shared" si="66"/>
        <v>12</v>
      </c>
      <c r="AG202" s="168" t="str">
        <f t="shared" si="67"/>
        <v>-</v>
      </c>
      <c r="AH202" s="168" t="str">
        <f t="shared" si="68"/>
        <v>-</v>
      </c>
      <c r="AI202" s="168">
        <f t="shared" si="69"/>
        <v>23.123000000000001</v>
      </c>
      <c r="AJ202" s="168" t="str">
        <f t="shared" si="70"/>
        <v>-</v>
      </c>
      <c r="AM202" s="790">
        <v>44963.527083333334</v>
      </c>
      <c r="AN202" s="789">
        <v>1</v>
      </c>
      <c r="AO202" s="789">
        <v>10</v>
      </c>
      <c r="AP202" s="789">
        <v>4</v>
      </c>
      <c r="AQ202" s="789">
        <v>456.65241600000002</v>
      </c>
      <c r="AR202" s="789">
        <v>180788</v>
      </c>
      <c r="AS202" s="789">
        <v>137452</v>
      </c>
      <c r="AT202" s="789">
        <v>23.123000000000001</v>
      </c>
      <c r="AV202" s="788">
        <v>44963.527083333334</v>
      </c>
      <c r="AW202" s="787">
        <v>1</v>
      </c>
      <c r="AX202" s="786">
        <v>10</v>
      </c>
      <c r="AY202" s="786">
        <v>4</v>
      </c>
      <c r="AZ202" s="863">
        <v>456.4</v>
      </c>
      <c r="BB202" s="793">
        <f t="shared" si="71"/>
        <v>104</v>
      </c>
      <c r="BC202" s="791">
        <f t="shared" si="72"/>
        <v>456.65241600000002</v>
      </c>
      <c r="BF202" s="819"/>
      <c r="BH202" s="793">
        <f t="shared" si="73"/>
        <v>104</v>
      </c>
      <c r="BI202" s="807">
        <f t="shared" si="74"/>
        <v>456.4</v>
      </c>
      <c r="BL202" s="807"/>
      <c r="BQ202" s="791"/>
      <c r="BR202" s="791"/>
      <c r="BS202" s="791"/>
      <c r="BT202" s="791"/>
      <c r="CA202" s="809"/>
      <c r="CB202" s="803"/>
      <c r="CC202" s="804"/>
      <c r="CD202" s="791"/>
      <c r="CE202" s="791"/>
    </row>
    <row r="203" spans="2:83" x14ac:dyDescent="0.25">
      <c r="B203" s="307"/>
      <c r="C203" s="179"/>
      <c r="O203" s="181"/>
      <c r="P203" s="308"/>
      <c r="Q203" s="179"/>
      <c r="R203" s="165" t="s">
        <v>21</v>
      </c>
      <c r="S203" s="179"/>
      <c r="T203" s="165" t="s">
        <v>56</v>
      </c>
      <c r="U203" s="196" t="str">
        <f t="shared" si="61"/>
        <v>-</v>
      </c>
      <c r="V203" s="168" t="str">
        <f t="shared" si="62"/>
        <v>-</v>
      </c>
      <c r="W203" s="168" t="str">
        <f t="shared" si="63"/>
        <v>-</v>
      </c>
      <c r="X203" s="168" t="str">
        <f t="shared" si="64"/>
        <v>-</v>
      </c>
      <c r="Y203" s="168" t="str">
        <f t="shared" si="65"/>
        <v>-</v>
      </c>
      <c r="AD203" s="608">
        <f t="shared" si="75"/>
        <v>44963.526388888888</v>
      </c>
      <c r="AE203" s="607">
        <f t="shared" si="76"/>
        <v>23.123000000000001</v>
      </c>
      <c r="AF203" s="196">
        <f t="shared" si="66"/>
        <v>12</v>
      </c>
      <c r="AG203" s="168" t="str">
        <f t="shared" si="67"/>
        <v>-</v>
      </c>
      <c r="AH203" s="168" t="str">
        <f t="shared" si="68"/>
        <v>-</v>
      </c>
      <c r="AI203" s="168">
        <f t="shared" si="69"/>
        <v>23.123000000000001</v>
      </c>
      <c r="AJ203" s="168" t="str">
        <f t="shared" si="70"/>
        <v>-</v>
      </c>
      <c r="AM203" s="790">
        <v>44963.527777777781</v>
      </c>
      <c r="AN203" s="789">
        <v>1</v>
      </c>
      <c r="AO203" s="789">
        <v>10</v>
      </c>
      <c r="AP203" s="789">
        <v>5</v>
      </c>
      <c r="AQ203" s="789">
        <v>456.30061599999999</v>
      </c>
      <c r="AR203" s="789">
        <v>179032</v>
      </c>
      <c r="AS203" s="789">
        <v>138799</v>
      </c>
      <c r="AT203" s="789">
        <v>23.123000000000001</v>
      </c>
      <c r="AV203" s="788">
        <v>44963.527777777781</v>
      </c>
      <c r="AW203" s="787">
        <v>1</v>
      </c>
      <c r="AX203" s="786">
        <v>10</v>
      </c>
      <c r="AY203" s="786">
        <v>5</v>
      </c>
      <c r="AZ203" s="863">
        <v>455.8</v>
      </c>
      <c r="BB203" s="793">
        <f t="shared" si="71"/>
        <v>105</v>
      </c>
      <c r="BC203" s="791">
        <f t="shared" si="72"/>
        <v>456.30061599999999</v>
      </c>
      <c r="BF203" s="819"/>
      <c r="BH203" s="793">
        <f t="shared" si="73"/>
        <v>105</v>
      </c>
      <c r="BI203" s="807">
        <f t="shared" si="74"/>
        <v>455.8</v>
      </c>
      <c r="BL203" s="807"/>
      <c r="BQ203" s="791"/>
      <c r="BR203" s="791"/>
      <c r="BS203" s="791"/>
      <c r="BT203" s="791"/>
      <c r="CA203" s="809"/>
      <c r="CB203" s="803"/>
      <c r="CC203" s="804"/>
      <c r="CD203" s="791"/>
      <c r="CE203" s="791"/>
    </row>
    <row r="204" spans="2:83" x14ac:dyDescent="0.25">
      <c r="B204" s="307"/>
      <c r="C204" s="179"/>
      <c r="O204" s="181"/>
      <c r="P204" s="308"/>
      <c r="Q204" s="179"/>
      <c r="R204" s="165" t="s">
        <v>21</v>
      </c>
      <c r="S204" s="179"/>
      <c r="T204" s="165" t="s">
        <v>56</v>
      </c>
      <c r="U204" s="196" t="str">
        <f t="shared" si="61"/>
        <v>-</v>
      </c>
      <c r="V204" s="168" t="str">
        <f t="shared" si="62"/>
        <v>-</v>
      </c>
      <c r="W204" s="168" t="str">
        <f t="shared" si="63"/>
        <v>-</v>
      </c>
      <c r="X204" s="168" t="str">
        <f t="shared" si="64"/>
        <v>-</v>
      </c>
      <c r="Y204" s="168" t="str">
        <f t="shared" si="65"/>
        <v>-</v>
      </c>
      <c r="AD204" s="608">
        <f t="shared" si="75"/>
        <v>44963.526388888888</v>
      </c>
      <c r="AE204" s="607">
        <f t="shared" si="76"/>
        <v>23.122</v>
      </c>
      <c r="AF204" s="196">
        <f t="shared" si="66"/>
        <v>12</v>
      </c>
      <c r="AG204" s="168" t="str">
        <f t="shared" si="67"/>
        <v>-</v>
      </c>
      <c r="AH204" s="168" t="str">
        <f t="shared" si="68"/>
        <v>-</v>
      </c>
      <c r="AI204" s="168">
        <f t="shared" si="69"/>
        <v>23.122</v>
      </c>
      <c r="AJ204" s="168" t="str">
        <f t="shared" si="70"/>
        <v>-</v>
      </c>
      <c r="AM204" s="790">
        <v>44963.527777777781</v>
      </c>
      <c r="AN204" s="789">
        <v>1</v>
      </c>
      <c r="AO204" s="789">
        <v>10</v>
      </c>
      <c r="AP204" s="789">
        <v>6</v>
      </c>
      <c r="AQ204" s="789">
        <v>456.35717899999997</v>
      </c>
      <c r="AR204" s="789">
        <v>180786</v>
      </c>
      <c r="AS204" s="789">
        <v>137451</v>
      </c>
      <c r="AT204" s="789">
        <v>23.123000000000001</v>
      </c>
      <c r="AV204" s="788">
        <v>44963.527777777781</v>
      </c>
      <c r="AW204" s="787">
        <v>1</v>
      </c>
      <c r="AX204" s="786">
        <v>10</v>
      </c>
      <c r="AY204" s="786">
        <v>6</v>
      </c>
      <c r="AZ204" s="863">
        <v>456.5</v>
      </c>
      <c r="BB204" s="793">
        <f t="shared" si="71"/>
        <v>106</v>
      </c>
      <c r="BC204" s="791">
        <f t="shared" si="72"/>
        <v>456.35717899999997</v>
      </c>
      <c r="BF204" s="819"/>
      <c r="BH204" s="793">
        <f t="shared" si="73"/>
        <v>106</v>
      </c>
      <c r="BI204" s="807">
        <f t="shared" si="74"/>
        <v>456.5</v>
      </c>
      <c r="BL204" s="807"/>
      <c r="BQ204" s="791"/>
      <c r="BR204" s="791"/>
      <c r="BS204" s="791"/>
      <c r="BT204" s="791"/>
      <c r="CA204" s="809"/>
      <c r="CB204" s="803"/>
      <c r="CC204" s="804"/>
      <c r="CD204" s="791"/>
      <c r="CE204" s="791"/>
    </row>
    <row r="205" spans="2:83" x14ac:dyDescent="0.25">
      <c r="B205" s="307"/>
      <c r="C205" s="179"/>
      <c r="O205" s="181"/>
      <c r="P205" s="308"/>
      <c r="Q205" s="179"/>
      <c r="R205" s="165" t="s">
        <v>21</v>
      </c>
      <c r="S205" s="179"/>
      <c r="T205" s="165" t="s">
        <v>56</v>
      </c>
      <c r="U205" s="196" t="str">
        <f t="shared" si="61"/>
        <v>-</v>
      </c>
      <c r="V205" s="168" t="str">
        <f t="shared" si="62"/>
        <v>-</v>
      </c>
      <c r="W205" s="168" t="str">
        <f t="shared" si="63"/>
        <v>-</v>
      </c>
      <c r="X205" s="168" t="str">
        <f t="shared" si="64"/>
        <v>-</v>
      </c>
      <c r="Y205" s="168" t="str">
        <f t="shared" si="65"/>
        <v>-</v>
      </c>
      <c r="AD205" s="608">
        <f t="shared" si="75"/>
        <v>44963.527083333334</v>
      </c>
      <c r="AE205" s="607">
        <f t="shared" si="76"/>
        <v>23.123000000000001</v>
      </c>
      <c r="AF205" s="196">
        <f t="shared" si="66"/>
        <v>12</v>
      </c>
      <c r="AG205" s="168" t="str">
        <f t="shared" si="67"/>
        <v>-</v>
      </c>
      <c r="AH205" s="168" t="str">
        <f t="shared" si="68"/>
        <v>-</v>
      </c>
      <c r="AI205" s="168">
        <f t="shared" si="69"/>
        <v>23.123000000000001</v>
      </c>
      <c r="AJ205" s="168" t="str">
        <f t="shared" si="70"/>
        <v>-</v>
      </c>
      <c r="AM205" s="790">
        <v>44963.52847222222</v>
      </c>
      <c r="AN205" s="789">
        <v>1</v>
      </c>
      <c r="AO205" s="789">
        <v>10</v>
      </c>
      <c r="AP205" s="789">
        <v>7</v>
      </c>
      <c r="AQ205" s="789">
        <v>456.05729600000001</v>
      </c>
      <c r="AR205" s="789">
        <v>179036</v>
      </c>
      <c r="AS205" s="789">
        <v>138801</v>
      </c>
      <c r="AT205" s="789">
        <v>23.122</v>
      </c>
      <c r="AV205" s="788">
        <v>44963.52847222222</v>
      </c>
      <c r="AW205" s="787">
        <v>1</v>
      </c>
      <c r="AX205" s="786">
        <v>10</v>
      </c>
      <c r="AY205" s="786">
        <v>7</v>
      </c>
      <c r="AZ205" s="863">
        <v>456.1</v>
      </c>
      <c r="BB205" s="793">
        <f t="shared" si="71"/>
        <v>107</v>
      </c>
      <c r="BC205" s="791">
        <f t="shared" si="72"/>
        <v>456.05729600000001</v>
      </c>
      <c r="BF205" s="819"/>
      <c r="BH205" s="793">
        <f t="shared" si="73"/>
        <v>107</v>
      </c>
      <c r="BI205" s="807">
        <f t="shared" si="74"/>
        <v>456.1</v>
      </c>
      <c r="BL205" s="807"/>
      <c r="BQ205" s="791"/>
      <c r="BR205" s="791"/>
      <c r="BS205" s="791"/>
      <c r="BT205" s="791"/>
      <c r="CA205" s="809"/>
      <c r="CB205" s="803"/>
      <c r="CC205" s="804"/>
      <c r="CD205" s="791"/>
      <c r="CE205" s="791"/>
    </row>
    <row r="206" spans="2:83" x14ac:dyDescent="0.25">
      <c r="B206" s="307"/>
      <c r="C206" s="179"/>
      <c r="O206" s="181"/>
      <c r="P206" s="308"/>
      <c r="Q206" s="179"/>
      <c r="R206" s="165" t="s">
        <v>21</v>
      </c>
      <c r="S206" s="179"/>
      <c r="T206" s="165" t="s">
        <v>56</v>
      </c>
      <c r="U206" s="196" t="str">
        <f t="shared" si="61"/>
        <v>-</v>
      </c>
      <c r="V206" s="168" t="str">
        <f t="shared" si="62"/>
        <v>-</v>
      </c>
      <c r="W206" s="168" t="str">
        <f t="shared" si="63"/>
        <v>-</v>
      </c>
      <c r="X206" s="168" t="str">
        <f t="shared" si="64"/>
        <v>-</v>
      </c>
      <c r="Y206" s="168" t="str">
        <f t="shared" si="65"/>
        <v>-</v>
      </c>
      <c r="AD206" s="608">
        <f t="shared" si="75"/>
        <v>44963.527777777781</v>
      </c>
      <c r="AE206" s="607">
        <f t="shared" si="76"/>
        <v>23.123000000000001</v>
      </c>
      <c r="AF206" s="196">
        <f t="shared" si="66"/>
        <v>12</v>
      </c>
      <c r="AG206" s="168" t="str">
        <f t="shared" si="67"/>
        <v>-</v>
      </c>
      <c r="AH206" s="168" t="str">
        <f t="shared" si="68"/>
        <v>-</v>
      </c>
      <c r="AI206" s="168">
        <f t="shared" si="69"/>
        <v>23.123000000000001</v>
      </c>
      <c r="AJ206" s="168" t="str">
        <f t="shared" si="70"/>
        <v>-</v>
      </c>
      <c r="AM206" s="790">
        <v>44963.52847222222</v>
      </c>
      <c r="AN206" s="789">
        <v>1</v>
      </c>
      <c r="AO206" s="789">
        <v>10</v>
      </c>
      <c r="AP206" s="789">
        <v>8</v>
      </c>
      <c r="AQ206" s="789">
        <v>456.05680999999998</v>
      </c>
      <c r="AR206" s="789">
        <v>180794</v>
      </c>
      <c r="AS206" s="789">
        <v>137458</v>
      </c>
      <c r="AT206" s="789">
        <v>23.122</v>
      </c>
      <c r="AV206" s="788">
        <v>44963.52847222222</v>
      </c>
      <c r="AW206" s="787">
        <v>1</v>
      </c>
      <c r="AX206" s="786">
        <v>10</v>
      </c>
      <c r="AY206" s="786">
        <v>8</v>
      </c>
      <c r="AZ206" s="863">
        <v>456.2</v>
      </c>
      <c r="BB206" s="793">
        <f t="shared" si="71"/>
        <v>108</v>
      </c>
      <c r="BC206" s="791">
        <f t="shared" si="72"/>
        <v>456.05680999999998</v>
      </c>
      <c r="BF206" s="819"/>
      <c r="BH206" s="793">
        <f t="shared" si="73"/>
        <v>108</v>
      </c>
      <c r="BI206" s="807">
        <f t="shared" si="74"/>
        <v>456.2</v>
      </c>
      <c r="BL206" s="807"/>
      <c r="BQ206" s="791"/>
      <c r="BR206" s="791"/>
      <c r="BS206" s="791"/>
      <c r="BT206" s="791"/>
      <c r="CA206" s="809"/>
      <c r="CB206" s="803"/>
      <c r="CC206" s="804"/>
      <c r="CD206" s="791"/>
      <c r="CE206" s="791"/>
    </row>
    <row r="207" spans="2:83" x14ac:dyDescent="0.25">
      <c r="B207" s="307"/>
      <c r="C207" s="179"/>
      <c r="O207" s="181"/>
      <c r="P207" s="308"/>
      <c r="Q207" s="179"/>
      <c r="R207" s="165" t="s">
        <v>21</v>
      </c>
      <c r="S207" s="179"/>
      <c r="T207" s="165" t="s">
        <v>56</v>
      </c>
      <c r="U207" s="196" t="str">
        <f t="shared" si="61"/>
        <v>-</v>
      </c>
      <c r="V207" s="168" t="str">
        <f t="shared" si="62"/>
        <v>-</v>
      </c>
      <c r="W207" s="168" t="str">
        <f t="shared" si="63"/>
        <v>-</v>
      </c>
      <c r="X207" s="168" t="str">
        <f t="shared" si="64"/>
        <v>-</v>
      </c>
      <c r="Y207" s="168" t="str">
        <f t="shared" si="65"/>
        <v>-</v>
      </c>
      <c r="AD207" s="608">
        <f t="shared" si="75"/>
        <v>44963.527777777781</v>
      </c>
      <c r="AE207" s="607">
        <f t="shared" si="76"/>
        <v>23.123000000000001</v>
      </c>
      <c r="AF207" s="196">
        <f t="shared" si="66"/>
        <v>12</v>
      </c>
      <c r="AG207" s="168" t="str">
        <f t="shared" si="67"/>
        <v>-</v>
      </c>
      <c r="AH207" s="168" t="str">
        <f t="shared" si="68"/>
        <v>-</v>
      </c>
      <c r="AI207" s="168">
        <f t="shared" si="69"/>
        <v>23.123000000000001</v>
      </c>
      <c r="AJ207" s="168" t="str">
        <f t="shared" si="70"/>
        <v>-</v>
      </c>
      <c r="AM207" s="790">
        <v>44963.529166666667</v>
      </c>
      <c r="AN207" s="789">
        <v>1</v>
      </c>
      <c r="AO207" s="789">
        <v>11</v>
      </c>
      <c r="AP207" s="789">
        <v>9</v>
      </c>
      <c r="AQ207" s="789">
        <v>63.068066999999999</v>
      </c>
      <c r="AR207" s="789">
        <v>180808</v>
      </c>
      <c r="AS207" s="789">
        <v>138815</v>
      </c>
      <c r="AT207" s="789">
        <v>23.126000000000001</v>
      </c>
      <c r="AV207" s="788">
        <v>44963.529166666667</v>
      </c>
      <c r="AW207" s="787">
        <v>1</v>
      </c>
      <c r="AX207" s="786">
        <v>11</v>
      </c>
      <c r="AY207" s="786">
        <v>9</v>
      </c>
      <c r="AZ207" s="863">
        <v>0.34410000000000002</v>
      </c>
      <c r="BB207" s="793">
        <f t="shared" si="71"/>
        <v>119</v>
      </c>
      <c r="BC207" s="791">
        <f t="shared" si="72"/>
        <v>63.068066999999999</v>
      </c>
      <c r="BF207" s="819"/>
      <c r="BH207" s="793">
        <f t="shared" si="73"/>
        <v>119</v>
      </c>
      <c r="BI207" s="807">
        <f t="shared" si="74"/>
        <v>0.34410000000000002</v>
      </c>
      <c r="BL207" s="807"/>
      <c r="BQ207" s="791"/>
      <c r="BR207" s="791"/>
      <c r="BS207" s="791"/>
      <c r="BT207" s="791"/>
      <c r="CA207" s="809"/>
      <c r="CB207" s="803"/>
      <c r="CC207" s="804"/>
      <c r="CD207" s="791"/>
      <c r="CE207" s="791"/>
    </row>
    <row r="208" spans="2:83" x14ac:dyDescent="0.25">
      <c r="B208" s="307"/>
      <c r="C208" s="179"/>
      <c r="O208" s="181"/>
      <c r="P208" s="308"/>
      <c r="Q208" s="179"/>
      <c r="R208" s="165" t="s">
        <v>21</v>
      </c>
      <c r="S208" s="179"/>
      <c r="T208" s="165" t="s">
        <v>56</v>
      </c>
      <c r="U208" s="196" t="str">
        <f t="shared" si="61"/>
        <v>-</v>
      </c>
      <c r="V208" s="168" t="str">
        <f t="shared" si="62"/>
        <v>-</v>
      </c>
      <c r="W208" s="168" t="str">
        <f t="shared" si="63"/>
        <v>-</v>
      </c>
      <c r="X208" s="168" t="str">
        <f t="shared" si="64"/>
        <v>-</v>
      </c>
      <c r="Y208" s="168" t="str">
        <f t="shared" si="65"/>
        <v>-</v>
      </c>
      <c r="AD208" s="608">
        <f t="shared" si="75"/>
        <v>44963.52847222222</v>
      </c>
      <c r="AE208" s="607">
        <f t="shared" si="76"/>
        <v>23.122</v>
      </c>
      <c r="AF208" s="196">
        <f t="shared" si="66"/>
        <v>12</v>
      </c>
      <c r="AG208" s="168" t="str">
        <f t="shared" si="67"/>
        <v>-</v>
      </c>
      <c r="AH208" s="168" t="str">
        <f t="shared" si="68"/>
        <v>-</v>
      </c>
      <c r="AI208" s="168">
        <f t="shared" si="69"/>
        <v>23.122</v>
      </c>
      <c r="AJ208" s="168" t="str">
        <f t="shared" si="70"/>
        <v>-</v>
      </c>
      <c r="AM208" s="790">
        <v>44963.529861111114</v>
      </c>
      <c r="AN208" s="789">
        <v>1</v>
      </c>
      <c r="AO208" s="789">
        <v>11</v>
      </c>
      <c r="AP208" s="789">
        <v>9</v>
      </c>
      <c r="AQ208" s="789">
        <v>2.7254E-2</v>
      </c>
      <c r="AR208" s="789">
        <v>180803</v>
      </c>
      <c r="AS208" s="789">
        <v>138811</v>
      </c>
      <c r="AT208" s="789">
        <v>23.132000000000001</v>
      </c>
      <c r="AV208" s="788">
        <v>44963.529861111114</v>
      </c>
      <c r="AW208" s="787">
        <v>1</v>
      </c>
      <c r="AX208" s="786">
        <v>11</v>
      </c>
      <c r="AY208" s="786">
        <v>9</v>
      </c>
      <c r="AZ208" s="863">
        <v>6.5089999999999995E-2</v>
      </c>
      <c r="BB208" s="793">
        <f t="shared" si="71"/>
        <v>119</v>
      </c>
      <c r="BC208" s="791">
        <f t="shared" si="72"/>
        <v>2.7254E-2</v>
      </c>
      <c r="BF208" s="819"/>
      <c r="BH208" s="793">
        <f t="shared" si="73"/>
        <v>119</v>
      </c>
      <c r="BI208" s="807">
        <f t="shared" si="74"/>
        <v>6.5089999999999995E-2</v>
      </c>
      <c r="BL208" s="807"/>
      <c r="BQ208" s="791"/>
      <c r="BR208" s="791"/>
      <c r="BS208" s="791"/>
      <c r="BT208" s="791"/>
      <c r="CA208" s="809"/>
      <c r="CB208" s="803"/>
      <c r="CC208" s="804"/>
      <c r="CD208" s="791"/>
      <c r="CE208" s="791"/>
    </row>
    <row r="209" spans="2:83" x14ac:dyDescent="0.25">
      <c r="B209" s="307"/>
      <c r="C209" s="179"/>
      <c r="O209" s="181"/>
      <c r="P209" s="308"/>
      <c r="Q209" s="179"/>
      <c r="R209" s="165" t="s">
        <v>21</v>
      </c>
      <c r="S209" s="179"/>
      <c r="T209" s="165" t="s">
        <v>56</v>
      </c>
      <c r="U209" s="196" t="str">
        <f t="shared" si="61"/>
        <v>-</v>
      </c>
      <c r="V209" s="168" t="str">
        <f t="shared" si="62"/>
        <v>-</v>
      </c>
      <c r="W209" s="168" t="str">
        <f t="shared" si="63"/>
        <v>-</v>
      </c>
      <c r="X209" s="168" t="str">
        <f t="shared" si="64"/>
        <v>-</v>
      </c>
      <c r="Y209" s="168" t="str">
        <f t="shared" si="65"/>
        <v>-</v>
      </c>
      <c r="AD209" s="608">
        <f t="shared" si="75"/>
        <v>44963.52847222222</v>
      </c>
      <c r="AE209" s="607">
        <f t="shared" si="76"/>
        <v>23.122</v>
      </c>
      <c r="AF209" s="196">
        <f t="shared" si="66"/>
        <v>12</v>
      </c>
      <c r="AG209" s="168" t="str">
        <f t="shared" si="67"/>
        <v>-</v>
      </c>
      <c r="AH209" s="168" t="str">
        <f t="shared" si="68"/>
        <v>-</v>
      </c>
      <c r="AI209" s="168">
        <f t="shared" si="69"/>
        <v>23.122</v>
      </c>
      <c r="AJ209" s="168" t="str">
        <f t="shared" si="70"/>
        <v>-</v>
      </c>
      <c r="AM209" s="790">
        <v>44963.529861111114</v>
      </c>
      <c r="AN209" s="789">
        <v>1</v>
      </c>
      <c r="AO209" s="789">
        <v>11</v>
      </c>
      <c r="AP209" s="789">
        <v>9</v>
      </c>
      <c r="AQ209" s="789">
        <v>-5.1052E-2</v>
      </c>
      <c r="AR209" s="789">
        <v>180806</v>
      </c>
      <c r="AS209" s="789">
        <v>138813</v>
      </c>
      <c r="AT209" s="789">
        <v>23.138000000000002</v>
      </c>
      <c r="AV209" s="788">
        <v>44963.529861111114</v>
      </c>
      <c r="AW209" s="787">
        <v>1</v>
      </c>
      <c r="AX209" s="786">
        <v>11</v>
      </c>
      <c r="AY209" s="786">
        <v>9</v>
      </c>
      <c r="AZ209" s="863">
        <v>-0.23910000000000001</v>
      </c>
      <c r="BB209" s="793">
        <f t="shared" si="71"/>
        <v>119</v>
      </c>
      <c r="BC209" s="791">
        <f t="shared" si="72"/>
        <v>-5.1052E-2</v>
      </c>
      <c r="BF209" s="819"/>
      <c r="BH209" s="793">
        <f t="shared" si="73"/>
        <v>119</v>
      </c>
      <c r="BI209" s="807">
        <f t="shared" si="74"/>
        <v>-0.23910000000000001</v>
      </c>
      <c r="BL209" s="807"/>
      <c r="BQ209" s="791"/>
      <c r="BR209" s="791"/>
      <c r="BS209" s="791"/>
      <c r="BT209" s="791"/>
      <c r="CA209" s="809"/>
      <c r="CB209" s="803"/>
      <c r="CC209" s="804"/>
      <c r="CD209" s="791"/>
      <c r="CE209" s="791"/>
    </row>
    <row r="210" spans="2:83" x14ac:dyDescent="0.25">
      <c r="B210" s="307"/>
      <c r="C210" s="179"/>
      <c r="O210" s="181"/>
      <c r="P210" s="308"/>
      <c r="Q210" s="179"/>
      <c r="R210" s="165" t="s">
        <v>21</v>
      </c>
      <c r="S210" s="179"/>
      <c r="T210" s="165" t="s">
        <v>56</v>
      </c>
      <c r="U210" s="196" t="str">
        <f t="shared" si="61"/>
        <v>-</v>
      </c>
      <c r="V210" s="168" t="str">
        <f t="shared" si="62"/>
        <v>-</v>
      </c>
      <c r="W210" s="168" t="str">
        <f t="shared" si="63"/>
        <v>-</v>
      </c>
      <c r="X210" s="168" t="str">
        <f t="shared" si="64"/>
        <v>-</v>
      </c>
      <c r="Y210" s="168" t="str">
        <f t="shared" si="65"/>
        <v>-</v>
      </c>
      <c r="AD210" s="608">
        <f t="shared" si="75"/>
        <v>44963.529166666667</v>
      </c>
      <c r="AE210" s="607">
        <f t="shared" si="76"/>
        <v>23.126000000000001</v>
      </c>
      <c r="AF210" s="196">
        <f t="shared" si="66"/>
        <v>12</v>
      </c>
      <c r="AG210" s="168" t="str">
        <f t="shared" si="67"/>
        <v>-</v>
      </c>
      <c r="AH210" s="168" t="str">
        <f t="shared" si="68"/>
        <v>-</v>
      </c>
      <c r="AI210" s="168">
        <f t="shared" si="69"/>
        <v>23.126000000000001</v>
      </c>
      <c r="AJ210" s="168" t="str">
        <f t="shared" si="70"/>
        <v>-</v>
      </c>
      <c r="AM210" s="790">
        <v>44963.530555555553</v>
      </c>
      <c r="AN210" s="789">
        <v>1</v>
      </c>
      <c r="AO210" s="789">
        <v>11</v>
      </c>
      <c r="AP210" s="789">
        <v>9</v>
      </c>
      <c r="AQ210" s="789">
        <v>-0.27411200000000002</v>
      </c>
      <c r="AR210" s="789">
        <v>180813</v>
      </c>
      <c r="AS210" s="789">
        <v>138820</v>
      </c>
      <c r="AT210" s="789">
        <v>23.143999999999998</v>
      </c>
      <c r="AV210" s="788">
        <v>44963.530555555553</v>
      </c>
      <c r="AW210" s="787">
        <v>1</v>
      </c>
      <c r="AX210" s="786">
        <v>11</v>
      </c>
      <c r="AY210" s="786">
        <v>9</v>
      </c>
      <c r="AZ210" s="863">
        <v>-6.8129999999999996E-2</v>
      </c>
      <c r="BB210" s="793">
        <f t="shared" si="71"/>
        <v>119</v>
      </c>
      <c r="BC210" s="791">
        <f t="shared" si="72"/>
        <v>-0.27411200000000002</v>
      </c>
      <c r="BF210" s="819"/>
      <c r="BH210" s="793">
        <f t="shared" si="73"/>
        <v>119</v>
      </c>
      <c r="BI210" s="807">
        <f t="shared" si="74"/>
        <v>-6.8129999999999996E-2</v>
      </c>
      <c r="BL210" s="807"/>
      <c r="BQ210" s="791"/>
      <c r="BR210" s="791"/>
      <c r="BS210" s="791"/>
      <c r="BT210" s="791"/>
      <c r="CA210" s="809"/>
      <c r="CB210" s="803"/>
      <c r="CC210" s="804"/>
      <c r="CD210" s="791"/>
      <c r="CE210" s="791"/>
    </row>
    <row r="211" spans="2:83" x14ac:dyDescent="0.25">
      <c r="B211" s="307"/>
      <c r="C211" s="179"/>
      <c r="O211" s="181"/>
      <c r="P211" s="308"/>
      <c r="Q211" s="179"/>
      <c r="R211" s="165" t="s">
        <v>21</v>
      </c>
      <c r="S211" s="179"/>
      <c r="T211" s="165" t="s">
        <v>56</v>
      </c>
      <c r="U211" s="196" t="str">
        <f t="shared" si="61"/>
        <v>-</v>
      </c>
      <c r="V211" s="168" t="str">
        <f t="shared" si="62"/>
        <v>-</v>
      </c>
      <c r="W211" s="168" t="str">
        <f t="shared" si="63"/>
        <v>-</v>
      </c>
      <c r="X211" s="168" t="str">
        <f t="shared" si="64"/>
        <v>-</v>
      </c>
      <c r="Y211" s="168" t="str">
        <f t="shared" si="65"/>
        <v>-</v>
      </c>
      <c r="AD211" s="608">
        <f t="shared" si="75"/>
        <v>44963.529861111114</v>
      </c>
      <c r="AE211" s="607">
        <f t="shared" si="76"/>
        <v>23.132000000000001</v>
      </c>
      <c r="AF211" s="196">
        <f t="shared" si="66"/>
        <v>12</v>
      </c>
      <c r="AG211" s="168" t="str">
        <f t="shared" si="67"/>
        <v>-</v>
      </c>
      <c r="AH211" s="168" t="str">
        <f t="shared" si="68"/>
        <v>-</v>
      </c>
      <c r="AI211" s="168">
        <f t="shared" si="69"/>
        <v>23.132000000000001</v>
      </c>
      <c r="AJ211" s="168" t="str">
        <f t="shared" si="70"/>
        <v>-</v>
      </c>
      <c r="AM211" s="790">
        <v>44963.530555555553</v>
      </c>
      <c r="AN211" s="789">
        <v>1</v>
      </c>
      <c r="AO211" s="789">
        <v>11</v>
      </c>
      <c r="AP211" s="789">
        <v>9</v>
      </c>
      <c r="AQ211" s="789">
        <v>-0.102108</v>
      </c>
      <c r="AR211" s="789">
        <v>180819</v>
      </c>
      <c r="AS211" s="789">
        <v>138824</v>
      </c>
      <c r="AT211" s="789">
        <v>23.148</v>
      </c>
      <c r="AV211" s="788">
        <v>44963.530555555553</v>
      </c>
      <c r="AW211" s="787">
        <v>1</v>
      </c>
      <c r="AX211" s="786">
        <v>11</v>
      </c>
      <c r="AY211" s="786">
        <v>9</v>
      </c>
      <c r="AZ211" s="863">
        <v>-0.27379999999999999</v>
      </c>
      <c r="BB211" s="793">
        <f t="shared" si="71"/>
        <v>119</v>
      </c>
      <c r="BC211" s="791">
        <f t="shared" si="72"/>
        <v>-0.102108</v>
      </c>
      <c r="BF211" s="819"/>
      <c r="BH211" s="793">
        <f t="shared" si="73"/>
        <v>119</v>
      </c>
      <c r="BI211" s="807">
        <f t="shared" si="74"/>
        <v>-0.27379999999999999</v>
      </c>
      <c r="BL211" s="807"/>
      <c r="BQ211" s="791"/>
      <c r="BR211" s="791"/>
      <c r="BS211" s="791"/>
      <c r="BT211" s="791"/>
      <c r="CA211" s="809"/>
      <c r="CB211" s="803"/>
      <c r="CC211" s="804"/>
      <c r="CD211" s="791"/>
      <c r="CE211" s="791"/>
    </row>
    <row r="212" spans="2:83" x14ac:dyDescent="0.25">
      <c r="B212" s="307"/>
      <c r="C212" s="179"/>
      <c r="O212" s="181"/>
      <c r="P212" s="308"/>
      <c r="Q212" s="179"/>
      <c r="R212" s="165" t="s">
        <v>21</v>
      </c>
      <c r="S212" s="179"/>
      <c r="T212" s="165" t="s">
        <v>56</v>
      </c>
      <c r="U212" s="196" t="str">
        <f t="shared" si="61"/>
        <v>-</v>
      </c>
      <c r="V212" s="168" t="str">
        <f t="shared" si="62"/>
        <v>-</v>
      </c>
      <c r="W212" s="168" t="str">
        <f t="shared" si="63"/>
        <v>-</v>
      </c>
      <c r="X212" s="168" t="str">
        <f t="shared" si="64"/>
        <v>-</v>
      </c>
      <c r="Y212" s="168" t="str">
        <f t="shared" si="65"/>
        <v>-</v>
      </c>
      <c r="AD212" s="608">
        <f t="shared" si="75"/>
        <v>44963.529861111114</v>
      </c>
      <c r="AE212" s="607">
        <f t="shared" si="76"/>
        <v>23.138000000000002</v>
      </c>
      <c r="AF212" s="196">
        <f t="shared" si="66"/>
        <v>12</v>
      </c>
      <c r="AG212" s="168" t="str">
        <f t="shared" si="67"/>
        <v>-</v>
      </c>
      <c r="AH212" s="168" t="str">
        <f t="shared" si="68"/>
        <v>-</v>
      </c>
      <c r="AI212" s="168">
        <f t="shared" si="69"/>
        <v>23.138000000000002</v>
      </c>
      <c r="AJ212" s="168" t="str">
        <f t="shared" si="70"/>
        <v>-</v>
      </c>
      <c r="AM212" s="790">
        <v>44963.53125</v>
      </c>
      <c r="AN212" s="789">
        <v>1</v>
      </c>
      <c r="AO212" s="789">
        <v>11</v>
      </c>
      <c r="AP212" s="789">
        <v>9</v>
      </c>
      <c r="AQ212" s="789">
        <v>5.1064999999999999E-2</v>
      </c>
      <c r="AR212" s="789">
        <v>180822</v>
      </c>
      <c r="AS212" s="789">
        <v>138826</v>
      </c>
      <c r="AT212" s="789">
        <v>23.15</v>
      </c>
      <c r="AV212" s="788">
        <v>44963.53125</v>
      </c>
      <c r="AW212" s="787">
        <v>1</v>
      </c>
      <c r="AX212" s="786">
        <v>11</v>
      </c>
      <c r="AY212" s="786">
        <v>9</v>
      </c>
      <c r="AZ212" s="863">
        <v>-0.23910000000000001</v>
      </c>
      <c r="BB212" s="793">
        <f t="shared" si="71"/>
        <v>119</v>
      </c>
      <c r="BC212" s="791">
        <f t="shared" si="72"/>
        <v>5.1064999999999999E-2</v>
      </c>
      <c r="BF212" s="819"/>
      <c r="BH212" s="793">
        <f t="shared" si="73"/>
        <v>119</v>
      </c>
      <c r="BI212" s="807">
        <f t="shared" si="74"/>
        <v>-0.23910000000000001</v>
      </c>
      <c r="BL212" s="807"/>
      <c r="BQ212" s="791"/>
      <c r="BR212" s="791"/>
      <c r="BS212" s="791"/>
      <c r="BT212" s="791"/>
      <c r="CA212" s="809"/>
      <c r="CB212" s="803"/>
      <c r="CC212" s="804"/>
      <c r="CD212" s="791"/>
      <c r="CE212" s="791"/>
    </row>
    <row r="213" spans="2:83" x14ac:dyDescent="0.25">
      <c r="B213" s="307"/>
      <c r="C213" s="179"/>
      <c r="O213" s="181"/>
      <c r="P213" s="308"/>
      <c r="Q213" s="179"/>
      <c r="R213" s="165" t="s">
        <v>21</v>
      </c>
      <c r="S213" s="179"/>
      <c r="T213" s="165" t="s">
        <v>56</v>
      </c>
      <c r="U213" s="196" t="str">
        <f t="shared" si="61"/>
        <v>-</v>
      </c>
      <c r="V213" s="168" t="str">
        <f t="shared" si="62"/>
        <v>-</v>
      </c>
      <c r="W213" s="168" t="str">
        <f t="shared" si="63"/>
        <v>-</v>
      </c>
      <c r="X213" s="168" t="str">
        <f t="shared" si="64"/>
        <v>-</v>
      </c>
      <c r="Y213" s="168" t="str">
        <f t="shared" si="65"/>
        <v>-</v>
      </c>
      <c r="AD213" s="608">
        <f t="shared" si="75"/>
        <v>44963.530555555553</v>
      </c>
      <c r="AE213" s="607">
        <f t="shared" si="76"/>
        <v>23.143999999999998</v>
      </c>
      <c r="AF213" s="196">
        <f t="shared" si="66"/>
        <v>12</v>
      </c>
      <c r="AG213" s="168" t="str">
        <f t="shared" si="67"/>
        <v>-</v>
      </c>
      <c r="AH213" s="168" t="str">
        <f t="shared" si="68"/>
        <v>-</v>
      </c>
      <c r="AI213" s="168">
        <f t="shared" si="69"/>
        <v>23.143999999999998</v>
      </c>
      <c r="AJ213" s="168" t="str">
        <f t="shared" si="70"/>
        <v>-</v>
      </c>
      <c r="AM213" s="790">
        <v>44963.53125</v>
      </c>
      <c r="AN213" s="789">
        <v>1</v>
      </c>
      <c r="AO213" s="789">
        <v>11</v>
      </c>
      <c r="AP213" s="789">
        <v>9</v>
      </c>
      <c r="AQ213" s="789">
        <v>-0.18384300000000001</v>
      </c>
      <c r="AR213" s="789">
        <v>180813</v>
      </c>
      <c r="AS213" s="789">
        <v>138818</v>
      </c>
      <c r="AT213" s="789">
        <v>23.15</v>
      </c>
      <c r="AV213" s="788">
        <v>44963.53125</v>
      </c>
      <c r="AW213" s="787">
        <v>1</v>
      </c>
      <c r="AX213" s="786">
        <v>11</v>
      </c>
      <c r="AY213" s="786">
        <v>9</v>
      </c>
      <c r="AZ213" s="863">
        <v>0.38009999999999999</v>
      </c>
      <c r="BB213" s="793">
        <f t="shared" si="71"/>
        <v>119</v>
      </c>
      <c r="BC213" s="791">
        <f t="shared" si="72"/>
        <v>-0.18384300000000001</v>
      </c>
      <c r="BF213" s="819"/>
      <c r="BH213" s="793">
        <f t="shared" si="73"/>
        <v>119</v>
      </c>
      <c r="BI213" s="807">
        <f t="shared" si="74"/>
        <v>0.38009999999999999</v>
      </c>
      <c r="BL213" s="807"/>
      <c r="BQ213" s="791"/>
      <c r="BR213" s="791"/>
      <c r="BS213" s="791"/>
      <c r="BT213" s="791"/>
      <c r="CA213" s="809"/>
      <c r="CB213" s="803"/>
      <c r="CC213" s="804"/>
      <c r="CD213" s="791"/>
      <c r="CE213" s="791"/>
    </row>
    <row r="214" spans="2:83" x14ac:dyDescent="0.25">
      <c r="B214" s="307"/>
      <c r="C214" s="179"/>
      <c r="O214" s="181"/>
      <c r="P214" s="308"/>
      <c r="Q214" s="179"/>
      <c r="R214" s="165" t="s">
        <v>21</v>
      </c>
      <c r="S214" s="179"/>
      <c r="T214" s="165" t="s">
        <v>56</v>
      </c>
      <c r="U214" s="196" t="str">
        <f t="shared" si="61"/>
        <v>-</v>
      </c>
      <c r="V214" s="168" t="str">
        <f t="shared" si="62"/>
        <v>-</v>
      </c>
      <c r="W214" s="168" t="str">
        <f t="shared" si="63"/>
        <v>-</v>
      </c>
      <c r="X214" s="168" t="str">
        <f t="shared" si="64"/>
        <v>-</v>
      </c>
      <c r="Y214" s="168" t="str">
        <f t="shared" si="65"/>
        <v>-</v>
      </c>
      <c r="AD214" s="608">
        <f t="shared" si="75"/>
        <v>44963.530555555553</v>
      </c>
      <c r="AE214" s="607">
        <f t="shared" si="76"/>
        <v>23.148</v>
      </c>
      <c r="AF214" s="196">
        <f t="shared" si="66"/>
        <v>12</v>
      </c>
      <c r="AG214" s="168" t="str">
        <f t="shared" si="67"/>
        <v>-</v>
      </c>
      <c r="AH214" s="168" t="str">
        <f t="shared" si="68"/>
        <v>-</v>
      </c>
      <c r="AI214" s="168">
        <f t="shared" si="69"/>
        <v>23.148</v>
      </c>
      <c r="AJ214" s="168" t="str">
        <f t="shared" si="70"/>
        <v>-</v>
      </c>
      <c r="AM214" s="790">
        <v>44963.531944444447</v>
      </c>
      <c r="AN214" s="789">
        <v>1</v>
      </c>
      <c r="AO214" s="789">
        <v>11</v>
      </c>
      <c r="AP214" s="789">
        <v>9</v>
      </c>
      <c r="AQ214" s="789">
        <v>-0.24685499999999999</v>
      </c>
      <c r="AR214" s="789">
        <v>180815</v>
      </c>
      <c r="AS214" s="789">
        <v>138821</v>
      </c>
      <c r="AT214" s="789">
        <v>23.15</v>
      </c>
      <c r="AV214" s="788">
        <v>44963.531944444447</v>
      </c>
      <c r="AW214" s="787">
        <v>1</v>
      </c>
      <c r="AX214" s="786">
        <v>11</v>
      </c>
      <c r="AY214" s="786">
        <v>9</v>
      </c>
      <c r="AZ214" s="863">
        <v>6.5089999999999995E-2</v>
      </c>
      <c r="BB214" s="793">
        <f t="shared" si="71"/>
        <v>119</v>
      </c>
      <c r="BC214" s="791">
        <f t="shared" si="72"/>
        <v>-0.24685499999999999</v>
      </c>
      <c r="BF214" s="819"/>
      <c r="BH214" s="793">
        <f t="shared" si="73"/>
        <v>119</v>
      </c>
      <c r="BI214" s="807">
        <f t="shared" si="74"/>
        <v>6.5089999999999995E-2</v>
      </c>
      <c r="BL214" s="807"/>
      <c r="BQ214" s="791"/>
      <c r="BR214" s="791"/>
      <c r="BS214" s="791"/>
      <c r="BT214" s="791"/>
      <c r="CA214" s="809"/>
      <c r="CB214" s="803"/>
      <c r="CC214" s="804"/>
      <c r="CD214" s="791"/>
      <c r="CE214" s="791"/>
    </row>
    <row r="215" spans="2:83" x14ac:dyDescent="0.25">
      <c r="B215" s="307"/>
      <c r="C215" s="179"/>
      <c r="O215" s="181"/>
      <c r="P215" s="308"/>
      <c r="Q215" s="179"/>
      <c r="R215" s="165" t="s">
        <v>21</v>
      </c>
      <c r="S215" s="179"/>
      <c r="T215" s="165" t="s">
        <v>56</v>
      </c>
      <c r="U215" s="196" t="str">
        <f t="shared" ref="U215:U278" si="77">IF(ISNUMBER(S215), HOUR(P215), "-")</f>
        <v>-</v>
      </c>
      <c r="V215" s="168" t="str">
        <f t="shared" ref="V215:V278" si="78">IF(U215=$Q$13, S215, "-")</f>
        <v>-</v>
      </c>
      <c r="W215" s="168" t="str">
        <f t="shared" ref="W215:W278" si="79">IF(U215=$R$13, S215, "-")</f>
        <v>-</v>
      </c>
      <c r="X215" s="168" t="str">
        <f t="shared" ref="X215:X278" si="80">IF(U215=$S$13, S215, "-")</f>
        <v>-</v>
      </c>
      <c r="Y215" s="168" t="str">
        <f t="shared" ref="Y215:Y278" si="81">IF(U215=$T$13, S215, "-")</f>
        <v>-</v>
      </c>
      <c r="AD215" s="608">
        <f t="shared" si="75"/>
        <v>44963.53125</v>
      </c>
      <c r="AE215" s="607">
        <f t="shared" si="76"/>
        <v>23.15</v>
      </c>
      <c r="AF215" s="196">
        <f t="shared" ref="AF215:AF278" si="82">IF(ISNUMBER(AE215), HOUR(AD215), "-")</f>
        <v>12</v>
      </c>
      <c r="AG215" s="168" t="str">
        <f t="shared" ref="AG215:AG278" si="83">IF(AF215=$Q$3, AE215, "-")</f>
        <v>-</v>
      </c>
      <c r="AH215" s="168" t="str">
        <f t="shared" ref="AH215:AH278" si="84">IF(AF215=$R$3, AE215, "-")</f>
        <v>-</v>
      </c>
      <c r="AI215" s="168">
        <f t="shared" ref="AI215:AI278" si="85">IF(AF215=$S$3, AE215, "-")</f>
        <v>23.15</v>
      </c>
      <c r="AJ215" s="168" t="str">
        <f t="shared" ref="AJ215:AJ278" si="86">IF(AF215=$T$3, AE215, "-")</f>
        <v>-</v>
      </c>
      <c r="AM215" s="790">
        <v>44963.531944444447</v>
      </c>
      <c r="AN215" s="789">
        <v>1</v>
      </c>
      <c r="AO215" s="789">
        <v>11</v>
      </c>
      <c r="AP215" s="789">
        <v>9</v>
      </c>
      <c r="AQ215" s="789">
        <v>-0.27060600000000001</v>
      </c>
      <c r="AR215" s="789">
        <v>180821</v>
      </c>
      <c r="AS215" s="789">
        <v>138824</v>
      </c>
      <c r="AT215" s="789">
        <v>23.152000000000001</v>
      </c>
      <c r="AV215" s="788">
        <v>44963.531944444447</v>
      </c>
      <c r="AW215" s="787">
        <v>1</v>
      </c>
      <c r="AX215" s="786">
        <v>11</v>
      </c>
      <c r="AY215" s="786">
        <v>9</v>
      </c>
      <c r="AZ215" s="863">
        <v>-0.27379999999999999</v>
      </c>
      <c r="BB215" s="793">
        <f t="shared" si="71"/>
        <v>119</v>
      </c>
      <c r="BC215" s="791">
        <f t="shared" si="72"/>
        <v>-0.27060600000000001</v>
      </c>
      <c r="BF215" s="819"/>
      <c r="BH215" s="793">
        <f t="shared" si="73"/>
        <v>119</v>
      </c>
      <c r="BI215" s="807">
        <f t="shared" si="74"/>
        <v>-0.27379999999999999</v>
      </c>
      <c r="BL215" s="807"/>
      <c r="BQ215" s="791"/>
      <c r="BR215" s="791"/>
      <c r="BS215" s="791"/>
      <c r="BT215" s="791"/>
      <c r="CA215" s="809"/>
      <c r="CB215" s="803"/>
      <c r="CC215" s="804"/>
      <c r="CD215" s="791"/>
      <c r="CE215" s="791"/>
    </row>
    <row r="216" spans="2:83" x14ac:dyDescent="0.25">
      <c r="B216" s="307"/>
      <c r="C216" s="179"/>
      <c r="O216" s="181"/>
      <c r="P216" s="308"/>
      <c r="Q216" s="179"/>
      <c r="R216" s="165" t="s">
        <v>21</v>
      </c>
      <c r="S216" s="179"/>
      <c r="T216" s="165" t="s">
        <v>56</v>
      </c>
      <c r="U216" s="196" t="str">
        <f t="shared" si="77"/>
        <v>-</v>
      </c>
      <c r="V216" s="168" t="str">
        <f t="shared" si="78"/>
        <v>-</v>
      </c>
      <c r="W216" s="168" t="str">
        <f t="shared" si="79"/>
        <v>-</v>
      </c>
      <c r="X216" s="168" t="str">
        <f t="shared" si="80"/>
        <v>-</v>
      </c>
      <c r="Y216" s="168" t="str">
        <f t="shared" si="81"/>
        <v>-</v>
      </c>
      <c r="AD216" s="608">
        <f t="shared" si="75"/>
        <v>44963.53125</v>
      </c>
      <c r="AE216" s="607">
        <f t="shared" si="76"/>
        <v>23.15</v>
      </c>
      <c r="AF216" s="196">
        <f t="shared" si="82"/>
        <v>12</v>
      </c>
      <c r="AG216" s="168" t="str">
        <f t="shared" si="83"/>
        <v>-</v>
      </c>
      <c r="AH216" s="168" t="str">
        <f t="shared" si="84"/>
        <v>-</v>
      </c>
      <c r="AI216" s="168">
        <f t="shared" si="85"/>
        <v>23.15</v>
      </c>
      <c r="AJ216" s="168" t="str">
        <f t="shared" si="86"/>
        <v>-</v>
      </c>
      <c r="AM216" s="790">
        <v>44963.532638888886</v>
      </c>
      <c r="AN216" s="789">
        <v>1</v>
      </c>
      <c r="AO216" s="789">
        <v>11</v>
      </c>
      <c r="AP216" s="789">
        <v>0</v>
      </c>
      <c r="AQ216" s="789">
        <v>-0.10557999999999999</v>
      </c>
      <c r="AR216" s="789">
        <v>180828</v>
      </c>
      <c r="AS216" s="789">
        <v>138830</v>
      </c>
      <c r="AT216" s="789">
        <v>23.157</v>
      </c>
      <c r="AV216" s="788">
        <v>44963.532638888886</v>
      </c>
      <c r="AW216" s="787">
        <v>1</v>
      </c>
      <c r="AX216" s="786">
        <v>11</v>
      </c>
      <c r="AY216" s="786">
        <v>0</v>
      </c>
      <c r="AZ216" s="863">
        <v>-0.29849999999999999</v>
      </c>
      <c r="BB216" s="793">
        <f t="shared" si="71"/>
        <v>110</v>
      </c>
      <c r="BC216" s="791">
        <f t="shared" si="72"/>
        <v>-0.10557999999999999</v>
      </c>
      <c r="BF216" s="819"/>
      <c r="BH216" s="793">
        <f t="shared" si="73"/>
        <v>110</v>
      </c>
      <c r="BI216" s="807">
        <f t="shared" si="74"/>
        <v>-0.29849999999999999</v>
      </c>
      <c r="BL216" s="807"/>
      <c r="BQ216" s="791"/>
      <c r="BR216" s="791"/>
      <c r="BS216" s="791"/>
      <c r="BT216" s="791"/>
      <c r="CA216" s="809"/>
      <c r="CB216" s="803"/>
      <c r="CC216" s="804"/>
      <c r="CD216" s="791"/>
      <c r="CE216" s="791"/>
    </row>
    <row r="217" spans="2:83" x14ac:dyDescent="0.25">
      <c r="B217" s="307"/>
      <c r="C217" s="179"/>
      <c r="O217" s="181"/>
      <c r="P217" s="308"/>
      <c r="Q217" s="179"/>
      <c r="R217" s="165" t="s">
        <v>21</v>
      </c>
      <c r="S217" s="179"/>
      <c r="T217" s="165" t="s">
        <v>56</v>
      </c>
      <c r="U217" s="196" t="str">
        <f t="shared" si="77"/>
        <v>-</v>
      </c>
      <c r="V217" s="168" t="str">
        <f t="shared" si="78"/>
        <v>-</v>
      </c>
      <c r="W217" s="168" t="str">
        <f t="shared" si="79"/>
        <v>-</v>
      </c>
      <c r="X217" s="168" t="str">
        <f t="shared" si="80"/>
        <v>-</v>
      </c>
      <c r="Y217" s="168" t="str">
        <f t="shared" si="81"/>
        <v>-</v>
      </c>
      <c r="AD217" s="608">
        <f t="shared" si="75"/>
        <v>44963.531944444447</v>
      </c>
      <c r="AE217" s="607">
        <f t="shared" si="76"/>
        <v>23.15</v>
      </c>
      <c r="AF217" s="196">
        <f t="shared" si="82"/>
        <v>12</v>
      </c>
      <c r="AG217" s="168" t="str">
        <f t="shared" si="83"/>
        <v>-</v>
      </c>
      <c r="AH217" s="168" t="str">
        <f t="shared" si="84"/>
        <v>-</v>
      </c>
      <c r="AI217" s="168">
        <f t="shared" si="85"/>
        <v>23.15</v>
      </c>
      <c r="AJ217" s="168" t="str">
        <f t="shared" si="86"/>
        <v>-</v>
      </c>
      <c r="AM217" s="790">
        <v>44963.533333333333</v>
      </c>
      <c r="AN217" s="789">
        <v>1</v>
      </c>
      <c r="AO217" s="789">
        <v>11</v>
      </c>
      <c r="AP217" s="789">
        <v>1</v>
      </c>
      <c r="AQ217" s="789">
        <v>0.129356</v>
      </c>
      <c r="AR217" s="789">
        <v>180827</v>
      </c>
      <c r="AS217" s="789">
        <v>138830</v>
      </c>
      <c r="AT217" s="789">
        <v>23.158999999999999</v>
      </c>
      <c r="AV217" s="788">
        <v>44963.533333333333</v>
      </c>
      <c r="AW217" s="787">
        <v>1</v>
      </c>
      <c r="AX217" s="786">
        <v>11</v>
      </c>
      <c r="AY217" s="786">
        <v>1</v>
      </c>
      <c r="AZ217" s="863">
        <v>-0.29849999999999999</v>
      </c>
      <c r="BB217" s="793">
        <f t="shared" si="71"/>
        <v>111</v>
      </c>
      <c r="BC217" s="791">
        <f t="shared" si="72"/>
        <v>0.129356</v>
      </c>
      <c r="BF217" s="819"/>
      <c r="BH217" s="793">
        <f t="shared" si="73"/>
        <v>111</v>
      </c>
      <c r="BI217" s="807">
        <f t="shared" si="74"/>
        <v>-0.29849999999999999</v>
      </c>
      <c r="BL217" s="807"/>
      <c r="BQ217" s="791"/>
      <c r="BR217" s="791"/>
      <c r="BS217" s="791"/>
      <c r="BT217" s="791"/>
      <c r="CA217" s="809"/>
      <c r="CB217" s="803"/>
      <c r="CC217" s="804"/>
      <c r="CD217" s="791"/>
      <c r="CE217" s="791"/>
    </row>
    <row r="218" spans="2:83" x14ac:dyDescent="0.25">
      <c r="B218" s="307"/>
      <c r="C218" s="179"/>
      <c r="O218" s="181"/>
      <c r="P218" s="308"/>
      <c r="Q218" s="179"/>
      <c r="R218" s="165" t="s">
        <v>21</v>
      </c>
      <c r="S218" s="179"/>
      <c r="T218" s="165" t="s">
        <v>56</v>
      </c>
      <c r="U218" s="196" t="str">
        <f t="shared" si="77"/>
        <v>-</v>
      </c>
      <c r="V218" s="168" t="str">
        <f t="shared" si="78"/>
        <v>-</v>
      </c>
      <c r="W218" s="168" t="str">
        <f t="shared" si="79"/>
        <v>-</v>
      </c>
      <c r="X218" s="168" t="str">
        <f t="shared" si="80"/>
        <v>-</v>
      </c>
      <c r="Y218" s="168" t="str">
        <f t="shared" si="81"/>
        <v>-</v>
      </c>
      <c r="AD218" s="608">
        <f t="shared" si="75"/>
        <v>44963.531944444447</v>
      </c>
      <c r="AE218" s="607">
        <f t="shared" si="76"/>
        <v>23.152000000000001</v>
      </c>
      <c r="AF218" s="196">
        <f t="shared" si="82"/>
        <v>12</v>
      </c>
      <c r="AG218" s="168" t="str">
        <f t="shared" si="83"/>
        <v>-</v>
      </c>
      <c r="AH218" s="168" t="str">
        <f t="shared" si="84"/>
        <v>-</v>
      </c>
      <c r="AI218" s="168">
        <f t="shared" si="85"/>
        <v>23.152000000000001</v>
      </c>
      <c r="AJ218" s="168" t="str">
        <f t="shared" si="86"/>
        <v>-</v>
      </c>
      <c r="AM218" s="790">
        <v>44963.53402777778</v>
      </c>
      <c r="AN218" s="789">
        <v>1</v>
      </c>
      <c r="AO218" s="789">
        <v>11</v>
      </c>
      <c r="AP218" s="789">
        <v>2</v>
      </c>
      <c r="AQ218" s="789">
        <v>0.129388</v>
      </c>
      <c r="AR218" s="789">
        <v>180828</v>
      </c>
      <c r="AS218" s="789">
        <v>138830</v>
      </c>
      <c r="AT218" s="789">
        <v>23.158999999999999</v>
      </c>
      <c r="AV218" s="788">
        <v>44963.53402777778</v>
      </c>
      <c r="AW218" s="787">
        <v>1</v>
      </c>
      <c r="AX218" s="786">
        <v>11</v>
      </c>
      <c r="AY218" s="786">
        <v>2</v>
      </c>
      <c r="AZ218" s="863">
        <v>0.75039999999999996</v>
      </c>
      <c r="BB218" s="793">
        <f t="shared" si="71"/>
        <v>112</v>
      </c>
      <c r="BC218" s="791">
        <f t="shared" si="72"/>
        <v>0.129388</v>
      </c>
      <c r="BF218" s="819"/>
      <c r="BH218" s="793">
        <f t="shared" si="73"/>
        <v>112</v>
      </c>
      <c r="BI218" s="807">
        <f t="shared" si="74"/>
        <v>0.75039999999999996</v>
      </c>
      <c r="BL218" s="807"/>
      <c r="BQ218" s="791"/>
      <c r="BR218" s="791"/>
      <c r="BS218" s="791"/>
      <c r="BT218" s="791"/>
      <c r="CA218" s="809"/>
      <c r="CB218" s="803"/>
      <c r="CC218" s="804"/>
      <c r="CD218" s="791"/>
      <c r="CE218" s="791"/>
    </row>
    <row r="219" spans="2:83" x14ac:dyDescent="0.25">
      <c r="B219" s="307"/>
      <c r="C219" s="179"/>
      <c r="O219" s="181"/>
      <c r="P219" s="308"/>
      <c r="Q219" s="179"/>
      <c r="R219" s="165" t="s">
        <v>21</v>
      </c>
      <c r="S219" s="179"/>
      <c r="T219" s="165" t="s">
        <v>56</v>
      </c>
      <c r="U219" s="196" t="str">
        <f t="shared" si="77"/>
        <v>-</v>
      </c>
      <c r="V219" s="168" t="str">
        <f t="shared" si="78"/>
        <v>-</v>
      </c>
      <c r="W219" s="168" t="str">
        <f t="shared" si="79"/>
        <v>-</v>
      </c>
      <c r="X219" s="168" t="str">
        <f t="shared" si="80"/>
        <v>-</v>
      </c>
      <c r="Y219" s="168" t="str">
        <f t="shared" si="81"/>
        <v>-</v>
      </c>
      <c r="AD219" s="608">
        <f t="shared" si="75"/>
        <v>44963.532638888886</v>
      </c>
      <c r="AE219" s="607">
        <f t="shared" si="76"/>
        <v>23.157</v>
      </c>
      <c r="AF219" s="196">
        <f t="shared" si="82"/>
        <v>12</v>
      </c>
      <c r="AG219" s="168" t="str">
        <f t="shared" si="83"/>
        <v>-</v>
      </c>
      <c r="AH219" s="168" t="str">
        <f t="shared" si="84"/>
        <v>-</v>
      </c>
      <c r="AI219" s="168">
        <f t="shared" si="85"/>
        <v>23.157</v>
      </c>
      <c r="AJ219" s="168" t="str">
        <f t="shared" si="86"/>
        <v>-</v>
      </c>
      <c r="AM219" s="790">
        <v>44963.53402777778</v>
      </c>
      <c r="AN219" s="789">
        <v>1</v>
      </c>
      <c r="AO219" s="789">
        <v>11</v>
      </c>
      <c r="AP219" s="789">
        <v>3</v>
      </c>
      <c r="AQ219" s="789">
        <v>6.6395999999999997E-2</v>
      </c>
      <c r="AR219" s="789">
        <v>180834</v>
      </c>
      <c r="AS219" s="789">
        <v>138835</v>
      </c>
      <c r="AT219" s="789">
        <v>23.158999999999999</v>
      </c>
      <c r="AV219" s="788">
        <v>44963.53402777778</v>
      </c>
      <c r="AW219" s="787">
        <v>1</v>
      </c>
      <c r="AX219" s="786">
        <v>11</v>
      </c>
      <c r="AY219" s="786">
        <v>3</v>
      </c>
      <c r="AZ219" s="863">
        <v>6.5089999999999995E-2</v>
      </c>
      <c r="BB219" s="793">
        <f t="shared" si="71"/>
        <v>113</v>
      </c>
      <c r="BC219" s="791">
        <f t="shared" si="72"/>
        <v>6.6395999999999997E-2</v>
      </c>
      <c r="BF219" s="819"/>
      <c r="BH219" s="793">
        <f t="shared" si="73"/>
        <v>113</v>
      </c>
      <c r="BI219" s="807">
        <f t="shared" si="74"/>
        <v>6.5089999999999995E-2</v>
      </c>
      <c r="BL219" s="807"/>
      <c r="BQ219" s="791"/>
      <c r="BR219" s="791"/>
      <c r="BS219" s="791"/>
      <c r="BT219" s="791"/>
      <c r="CA219" s="809"/>
      <c r="CB219" s="803"/>
      <c r="CC219" s="804"/>
      <c r="CD219" s="791"/>
      <c r="CE219" s="791"/>
    </row>
    <row r="220" spans="2:83" x14ac:dyDescent="0.25">
      <c r="B220" s="307"/>
      <c r="C220" s="179"/>
      <c r="O220" s="181"/>
      <c r="P220" s="308"/>
      <c r="Q220" s="179"/>
      <c r="R220" s="165" t="s">
        <v>21</v>
      </c>
      <c r="S220" s="179"/>
      <c r="T220" s="165" t="s">
        <v>56</v>
      </c>
      <c r="U220" s="196" t="str">
        <f t="shared" si="77"/>
        <v>-</v>
      </c>
      <c r="V220" s="168" t="str">
        <f t="shared" si="78"/>
        <v>-</v>
      </c>
      <c r="W220" s="168" t="str">
        <f t="shared" si="79"/>
        <v>-</v>
      </c>
      <c r="X220" s="168" t="str">
        <f t="shared" si="80"/>
        <v>-</v>
      </c>
      <c r="Y220" s="168" t="str">
        <f t="shared" si="81"/>
        <v>-</v>
      </c>
      <c r="AD220" s="608">
        <f t="shared" si="75"/>
        <v>44963.533333333333</v>
      </c>
      <c r="AE220" s="607">
        <f t="shared" si="76"/>
        <v>23.158999999999999</v>
      </c>
      <c r="AF220" s="196">
        <f t="shared" si="82"/>
        <v>12</v>
      </c>
      <c r="AG220" s="168" t="str">
        <f t="shared" si="83"/>
        <v>-</v>
      </c>
      <c r="AH220" s="168" t="str">
        <f t="shared" si="84"/>
        <v>-</v>
      </c>
      <c r="AI220" s="168">
        <f t="shared" si="85"/>
        <v>23.158999999999999</v>
      </c>
      <c r="AJ220" s="168" t="str">
        <f t="shared" si="86"/>
        <v>-</v>
      </c>
      <c r="AM220" s="790">
        <v>44963.534722222219</v>
      </c>
      <c r="AN220" s="789">
        <v>1</v>
      </c>
      <c r="AO220" s="789">
        <v>11</v>
      </c>
      <c r="AP220" s="789">
        <v>4</v>
      </c>
      <c r="AQ220" s="789">
        <v>-0.153202</v>
      </c>
      <c r="AR220" s="789">
        <v>180825</v>
      </c>
      <c r="AS220" s="789">
        <v>138829</v>
      </c>
      <c r="AT220" s="789">
        <v>23.161999999999999</v>
      </c>
      <c r="AV220" s="788">
        <v>44963.534722222219</v>
      </c>
      <c r="AW220" s="787">
        <v>1</v>
      </c>
      <c r="AX220" s="786">
        <v>11</v>
      </c>
      <c r="AY220" s="786">
        <v>4</v>
      </c>
      <c r="AZ220" s="863">
        <v>0.38009999999999999</v>
      </c>
      <c r="BB220" s="793">
        <f t="shared" si="71"/>
        <v>114</v>
      </c>
      <c r="BC220" s="791">
        <f t="shared" si="72"/>
        <v>-0.153202</v>
      </c>
      <c r="BF220" s="819"/>
      <c r="BH220" s="793">
        <f t="shared" si="73"/>
        <v>114</v>
      </c>
      <c r="BI220" s="807">
        <f t="shared" si="74"/>
        <v>0.38009999999999999</v>
      </c>
      <c r="BL220" s="807"/>
      <c r="BQ220" s="791"/>
      <c r="BR220" s="791"/>
      <c r="BS220" s="791"/>
      <c r="BT220" s="791"/>
      <c r="CA220" s="809"/>
      <c r="CB220" s="803"/>
      <c r="CC220" s="804"/>
      <c r="CD220" s="791"/>
      <c r="CE220" s="791"/>
    </row>
    <row r="221" spans="2:83" x14ac:dyDescent="0.25">
      <c r="B221" s="307"/>
      <c r="C221" s="179"/>
      <c r="O221" s="181"/>
      <c r="P221" s="308"/>
      <c r="Q221" s="179"/>
      <c r="R221" s="165" t="s">
        <v>21</v>
      </c>
      <c r="S221" s="179"/>
      <c r="T221" s="165" t="s">
        <v>56</v>
      </c>
      <c r="U221" s="196" t="str">
        <f t="shared" si="77"/>
        <v>-</v>
      </c>
      <c r="V221" s="168" t="str">
        <f t="shared" si="78"/>
        <v>-</v>
      </c>
      <c r="W221" s="168" t="str">
        <f t="shared" si="79"/>
        <v>-</v>
      </c>
      <c r="X221" s="168" t="str">
        <f t="shared" si="80"/>
        <v>-</v>
      </c>
      <c r="Y221" s="168" t="str">
        <f t="shared" si="81"/>
        <v>-</v>
      </c>
      <c r="AD221" s="608">
        <f t="shared" si="75"/>
        <v>44963.53402777778</v>
      </c>
      <c r="AE221" s="607">
        <f t="shared" si="76"/>
        <v>23.158999999999999</v>
      </c>
      <c r="AF221" s="196">
        <f t="shared" si="82"/>
        <v>12</v>
      </c>
      <c r="AG221" s="168" t="str">
        <f t="shared" si="83"/>
        <v>-</v>
      </c>
      <c r="AH221" s="168" t="str">
        <f t="shared" si="84"/>
        <v>-</v>
      </c>
      <c r="AI221" s="168">
        <f t="shared" si="85"/>
        <v>23.158999999999999</v>
      </c>
      <c r="AJ221" s="168" t="str">
        <f t="shared" si="86"/>
        <v>-</v>
      </c>
      <c r="AM221" s="790">
        <v>44963.534722222219</v>
      </c>
      <c r="AN221" s="789">
        <v>1</v>
      </c>
      <c r="AO221" s="789">
        <v>11</v>
      </c>
      <c r="AP221" s="789">
        <v>5</v>
      </c>
      <c r="AQ221" s="789">
        <v>-0.20766499999999999</v>
      </c>
      <c r="AR221" s="789">
        <v>180824</v>
      </c>
      <c r="AS221" s="789">
        <v>138827</v>
      </c>
      <c r="AT221" s="789">
        <v>23.166</v>
      </c>
      <c r="AV221" s="788">
        <v>44963.534722222219</v>
      </c>
      <c r="AW221" s="787">
        <v>1</v>
      </c>
      <c r="AX221" s="786">
        <v>11</v>
      </c>
      <c r="AY221" s="786">
        <v>5</v>
      </c>
      <c r="AZ221" s="863">
        <v>0.34420000000000001</v>
      </c>
      <c r="BB221" s="793">
        <f t="shared" si="71"/>
        <v>115</v>
      </c>
      <c r="BC221" s="791">
        <f t="shared" si="72"/>
        <v>-0.20766499999999999</v>
      </c>
      <c r="BF221" s="819"/>
      <c r="BH221" s="793">
        <f t="shared" si="73"/>
        <v>115</v>
      </c>
      <c r="BI221" s="807">
        <f t="shared" si="74"/>
        <v>0.34420000000000001</v>
      </c>
      <c r="BL221" s="807"/>
      <c r="BQ221" s="791"/>
      <c r="BR221" s="791"/>
      <c r="BS221" s="791"/>
      <c r="BT221" s="791"/>
      <c r="CA221" s="809"/>
      <c r="CB221" s="803"/>
      <c r="CC221" s="804"/>
      <c r="CD221" s="791"/>
      <c r="CE221" s="791"/>
    </row>
    <row r="222" spans="2:83" x14ac:dyDescent="0.25">
      <c r="B222" s="307"/>
      <c r="C222" s="179"/>
      <c r="O222" s="181"/>
      <c r="P222" s="308"/>
      <c r="Q222" s="179"/>
      <c r="R222" s="165" t="s">
        <v>21</v>
      </c>
      <c r="S222" s="179"/>
      <c r="T222" s="165" t="s">
        <v>56</v>
      </c>
      <c r="U222" s="196" t="str">
        <f t="shared" si="77"/>
        <v>-</v>
      </c>
      <c r="V222" s="168" t="str">
        <f t="shared" si="78"/>
        <v>-</v>
      </c>
      <c r="W222" s="168" t="str">
        <f t="shared" si="79"/>
        <v>-</v>
      </c>
      <c r="X222" s="168" t="str">
        <f t="shared" si="80"/>
        <v>-</v>
      </c>
      <c r="Y222" s="168" t="str">
        <f t="shared" si="81"/>
        <v>-</v>
      </c>
      <c r="AD222" s="608">
        <f t="shared" si="75"/>
        <v>44963.53402777778</v>
      </c>
      <c r="AE222" s="607">
        <f t="shared" si="76"/>
        <v>23.158999999999999</v>
      </c>
      <c r="AF222" s="196">
        <f t="shared" si="82"/>
        <v>12</v>
      </c>
      <c r="AG222" s="168" t="str">
        <f t="shared" si="83"/>
        <v>-</v>
      </c>
      <c r="AH222" s="168" t="str">
        <f t="shared" si="84"/>
        <v>-</v>
      </c>
      <c r="AI222" s="168">
        <f t="shared" si="85"/>
        <v>23.158999999999999</v>
      </c>
      <c r="AJ222" s="168" t="str">
        <f t="shared" si="86"/>
        <v>-</v>
      </c>
      <c r="AM222" s="790">
        <v>44963.535416666666</v>
      </c>
      <c r="AN222" s="789">
        <v>1</v>
      </c>
      <c r="AO222" s="789">
        <v>11</v>
      </c>
      <c r="AP222" s="789">
        <v>6</v>
      </c>
      <c r="AQ222" s="789">
        <v>-7.8326000000000007E-2</v>
      </c>
      <c r="AR222" s="789">
        <v>180826</v>
      </c>
      <c r="AS222" s="789">
        <v>138829</v>
      </c>
      <c r="AT222" s="789">
        <v>23.167000000000002</v>
      </c>
      <c r="AV222" s="788">
        <v>44963.535416666666</v>
      </c>
      <c r="AW222" s="787">
        <v>1</v>
      </c>
      <c r="AX222" s="786">
        <v>11</v>
      </c>
      <c r="AY222" s="786">
        <v>6</v>
      </c>
      <c r="AZ222" s="863">
        <v>-0.27379999999999999</v>
      </c>
      <c r="BB222" s="793">
        <f t="shared" si="71"/>
        <v>116</v>
      </c>
      <c r="BC222" s="791">
        <f t="shared" si="72"/>
        <v>-7.8326000000000007E-2</v>
      </c>
      <c r="BF222" s="819"/>
      <c r="BH222" s="793">
        <f t="shared" si="73"/>
        <v>116</v>
      </c>
      <c r="BI222" s="807">
        <f t="shared" si="74"/>
        <v>-0.27379999999999999</v>
      </c>
      <c r="BL222" s="807"/>
      <c r="BQ222" s="791"/>
      <c r="BR222" s="791"/>
      <c r="BS222" s="791"/>
      <c r="BT222" s="791"/>
      <c r="CA222" s="809"/>
      <c r="CB222" s="803"/>
      <c r="CC222" s="804"/>
      <c r="CD222" s="791"/>
      <c r="CE222" s="791"/>
    </row>
    <row r="223" spans="2:83" x14ac:dyDescent="0.25">
      <c r="B223" s="307"/>
      <c r="C223" s="179"/>
      <c r="O223" s="181"/>
      <c r="P223" s="308"/>
      <c r="Q223" s="179"/>
      <c r="R223" s="165" t="s">
        <v>21</v>
      </c>
      <c r="S223" s="179"/>
      <c r="T223" s="165" t="s">
        <v>56</v>
      </c>
      <c r="U223" s="196" t="str">
        <f t="shared" si="77"/>
        <v>-</v>
      </c>
      <c r="V223" s="168" t="str">
        <f t="shared" si="78"/>
        <v>-</v>
      </c>
      <c r="W223" s="168" t="str">
        <f t="shared" si="79"/>
        <v>-</v>
      </c>
      <c r="X223" s="168" t="str">
        <f t="shared" si="80"/>
        <v>-</v>
      </c>
      <c r="Y223" s="168" t="str">
        <f t="shared" si="81"/>
        <v>-</v>
      </c>
      <c r="AD223" s="608">
        <f t="shared" si="75"/>
        <v>44963.534722222219</v>
      </c>
      <c r="AE223" s="607">
        <f t="shared" si="76"/>
        <v>23.161999999999999</v>
      </c>
      <c r="AF223" s="196">
        <f t="shared" si="82"/>
        <v>12</v>
      </c>
      <c r="AG223" s="168" t="str">
        <f t="shared" si="83"/>
        <v>-</v>
      </c>
      <c r="AH223" s="168" t="str">
        <f t="shared" si="84"/>
        <v>-</v>
      </c>
      <c r="AI223" s="168">
        <f t="shared" si="85"/>
        <v>23.161999999999999</v>
      </c>
      <c r="AJ223" s="168" t="str">
        <f t="shared" si="86"/>
        <v>-</v>
      </c>
      <c r="AM223" s="790">
        <v>44963.535416666666</v>
      </c>
      <c r="AN223" s="789">
        <v>1</v>
      </c>
      <c r="AO223" s="789">
        <v>11</v>
      </c>
      <c r="AP223" s="789">
        <v>7</v>
      </c>
      <c r="AQ223" s="789">
        <v>6.2964999999999993E-2</v>
      </c>
      <c r="AR223" s="789">
        <v>180819</v>
      </c>
      <c r="AS223" s="789">
        <v>138824</v>
      </c>
      <c r="AT223" s="789">
        <v>23.167999999999999</v>
      </c>
      <c r="AV223" s="788">
        <v>44963.535416666666</v>
      </c>
      <c r="AW223" s="787">
        <v>1</v>
      </c>
      <c r="AX223" s="786">
        <v>11</v>
      </c>
      <c r="AY223" s="786">
        <v>7</v>
      </c>
      <c r="AZ223" s="863">
        <v>-0.33460000000000001</v>
      </c>
      <c r="BB223" s="793">
        <f t="shared" si="71"/>
        <v>117</v>
      </c>
      <c r="BC223" s="791">
        <f t="shared" si="72"/>
        <v>6.2964999999999993E-2</v>
      </c>
      <c r="BF223" s="819"/>
      <c r="BH223" s="793">
        <f t="shared" si="73"/>
        <v>117</v>
      </c>
      <c r="BI223" s="807">
        <f t="shared" si="74"/>
        <v>-0.33460000000000001</v>
      </c>
      <c r="BL223" s="807"/>
      <c r="BQ223" s="791"/>
      <c r="BR223" s="791"/>
      <c r="BS223" s="791"/>
      <c r="BT223" s="791"/>
      <c r="CA223" s="809"/>
      <c r="CB223" s="803"/>
      <c r="CC223" s="804"/>
      <c r="CD223" s="791"/>
      <c r="CE223" s="791"/>
    </row>
    <row r="224" spans="2:83" x14ac:dyDescent="0.25">
      <c r="B224" s="307"/>
      <c r="C224" s="179"/>
      <c r="O224" s="181"/>
      <c r="P224" s="308"/>
      <c r="Q224" s="179"/>
      <c r="R224" s="165" t="s">
        <v>21</v>
      </c>
      <c r="S224" s="179"/>
      <c r="T224" s="165" t="s">
        <v>56</v>
      </c>
      <c r="U224" s="196" t="str">
        <f t="shared" si="77"/>
        <v>-</v>
      </c>
      <c r="V224" s="168" t="str">
        <f t="shared" si="78"/>
        <v>-</v>
      </c>
      <c r="W224" s="168" t="str">
        <f t="shared" si="79"/>
        <v>-</v>
      </c>
      <c r="X224" s="168" t="str">
        <f t="shared" si="80"/>
        <v>-</v>
      </c>
      <c r="Y224" s="168" t="str">
        <f t="shared" si="81"/>
        <v>-</v>
      </c>
      <c r="AD224" s="608">
        <f t="shared" si="75"/>
        <v>44963.534722222219</v>
      </c>
      <c r="AE224" s="607">
        <f t="shared" si="76"/>
        <v>23.166</v>
      </c>
      <c r="AF224" s="196">
        <f t="shared" si="82"/>
        <v>12</v>
      </c>
      <c r="AG224" s="168" t="str">
        <f t="shared" si="83"/>
        <v>-</v>
      </c>
      <c r="AH224" s="168" t="str">
        <f t="shared" si="84"/>
        <v>-</v>
      </c>
      <c r="AI224" s="168">
        <f t="shared" si="85"/>
        <v>23.166</v>
      </c>
      <c r="AJ224" s="168" t="str">
        <f t="shared" si="86"/>
        <v>-</v>
      </c>
      <c r="AM224" s="790">
        <v>44963.536111111112</v>
      </c>
      <c r="AN224" s="789">
        <v>1</v>
      </c>
      <c r="AO224" s="789">
        <v>11</v>
      </c>
      <c r="AP224" s="789">
        <v>8</v>
      </c>
      <c r="AQ224" s="789">
        <v>-3.9163999999999997E-2</v>
      </c>
      <c r="AR224" s="789">
        <v>180820</v>
      </c>
      <c r="AS224" s="789">
        <v>138825</v>
      </c>
      <c r="AT224" s="789">
        <v>23.172999999999998</v>
      </c>
      <c r="AV224" s="788">
        <v>44963.536111111112</v>
      </c>
      <c r="AW224" s="787">
        <v>1</v>
      </c>
      <c r="AX224" s="786">
        <v>11</v>
      </c>
      <c r="AY224" s="786">
        <v>8</v>
      </c>
      <c r="AZ224" s="863">
        <v>0.34420000000000001</v>
      </c>
      <c r="BB224" s="793">
        <f t="shared" si="71"/>
        <v>118</v>
      </c>
      <c r="BC224" s="791">
        <f t="shared" si="72"/>
        <v>-3.9163999999999997E-2</v>
      </c>
      <c r="BF224" s="819"/>
      <c r="BH224" s="793">
        <f t="shared" si="73"/>
        <v>118</v>
      </c>
      <c r="BI224" s="807">
        <f t="shared" si="74"/>
        <v>0.34420000000000001</v>
      </c>
      <c r="BL224" s="807"/>
      <c r="BQ224" s="791"/>
      <c r="BR224" s="791"/>
      <c r="BS224" s="791"/>
      <c r="BT224" s="791"/>
      <c r="CA224" s="809"/>
      <c r="CB224" s="803"/>
      <c r="CC224" s="804"/>
      <c r="CD224" s="791"/>
      <c r="CE224" s="791"/>
    </row>
    <row r="225" spans="2:83" x14ac:dyDescent="0.25">
      <c r="B225" s="307"/>
      <c r="C225" s="179"/>
      <c r="O225" s="181"/>
      <c r="P225" s="308"/>
      <c r="Q225" s="179"/>
      <c r="R225" s="165" t="s">
        <v>21</v>
      </c>
      <c r="S225" s="179"/>
      <c r="T225" s="165" t="s">
        <v>56</v>
      </c>
      <c r="U225" s="196" t="str">
        <f t="shared" si="77"/>
        <v>-</v>
      </c>
      <c r="V225" s="168" t="str">
        <f t="shared" si="78"/>
        <v>-</v>
      </c>
      <c r="W225" s="168" t="str">
        <f t="shared" si="79"/>
        <v>-</v>
      </c>
      <c r="X225" s="168" t="str">
        <f t="shared" si="80"/>
        <v>-</v>
      </c>
      <c r="Y225" s="168" t="str">
        <f t="shared" si="81"/>
        <v>-</v>
      </c>
      <c r="AD225" s="608">
        <f t="shared" si="75"/>
        <v>44963.535416666666</v>
      </c>
      <c r="AE225" s="607">
        <f t="shared" si="76"/>
        <v>23.167000000000002</v>
      </c>
      <c r="AF225" s="196">
        <f t="shared" si="82"/>
        <v>12</v>
      </c>
      <c r="AG225" s="168" t="str">
        <f t="shared" si="83"/>
        <v>-</v>
      </c>
      <c r="AH225" s="168" t="str">
        <f t="shared" si="84"/>
        <v>-</v>
      </c>
      <c r="AI225" s="168">
        <f t="shared" si="85"/>
        <v>23.167000000000002</v>
      </c>
      <c r="AJ225" s="168" t="str">
        <f t="shared" si="86"/>
        <v>-</v>
      </c>
      <c r="AM225" s="785"/>
      <c r="AN225" s="785"/>
      <c r="AO225" s="785"/>
      <c r="AP225" s="785"/>
      <c r="AQ225" s="785"/>
      <c r="AR225" s="785"/>
      <c r="AS225" s="785"/>
      <c r="AT225" s="785"/>
      <c r="AV225" s="864"/>
      <c r="AW225" s="865"/>
      <c r="AX225" s="866"/>
      <c r="AY225" s="866"/>
      <c r="AZ225" s="867"/>
      <c r="BB225" s="793">
        <f t="shared" si="71"/>
        <v>0</v>
      </c>
      <c r="BC225" s="791">
        <f t="shared" si="72"/>
        <v>0</v>
      </c>
      <c r="BF225" s="819"/>
      <c r="BH225" s="793">
        <f t="shared" si="73"/>
        <v>0</v>
      </c>
      <c r="BI225" s="807">
        <f t="shared" si="74"/>
        <v>0</v>
      </c>
      <c r="BL225" s="807"/>
      <c r="BQ225" s="791"/>
      <c r="BR225" s="791"/>
      <c r="BS225" s="791"/>
      <c r="BT225" s="791"/>
      <c r="CA225" s="809"/>
      <c r="CB225" s="803"/>
      <c r="CC225" s="804"/>
      <c r="CD225" s="791"/>
      <c r="CE225" s="791"/>
    </row>
    <row r="226" spans="2:83" x14ac:dyDescent="0.25">
      <c r="B226" s="307"/>
      <c r="C226" s="179"/>
      <c r="O226" s="181"/>
      <c r="P226" s="308"/>
      <c r="Q226" s="179"/>
      <c r="R226" s="165" t="s">
        <v>21</v>
      </c>
      <c r="S226" s="179"/>
      <c r="T226" s="165" t="s">
        <v>56</v>
      </c>
      <c r="U226" s="196" t="str">
        <f t="shared" si="77"/>
        <v>-</v>
      </c>
      <c r="V226" s="168" t="str">
        <f t="shared" si="78"/>
        <v>-</v>
      </c>
      <c r="W226" s="168" t="str">
        <f t="shared" si="79"/>
        <v>-</v>
      </c>
      <c r="X226" s="168" t="str">
        <f t="shared" si="80"/>
        <v>-</v>
      </c>
      <c r="Y226" s="168" t="str">
        <f t="shared" si="81"/>
        <v>-</v>
      </c>
      <c r="AD226" s="608">
        <f t="shared" si="75"/>
        <v>44963.535416666666</v>
      </c>
      <c r="AE226" s="607">
        <f t="shared" si="76"/>
        <v>23.167999999999999</v>
      </c>
      <c r="AF226" s="196">
        <f t="shared" si="82"/>
        <v>12</v>
      </c>
      <c r="AG226" s="168" t="str">
        <f t="shared" si="83"/>
        <v>-</v>
      </c>
      <c r="AH226" s="168" t="str">
        <f t="shared" si="84"/>
        <v>-</v>
      </c>
      <c r="AI226" s="168">
        <f t="shared" si="85"/>
        <v>23.167999999999999</v>
      </c>
      <c r="AJ226" s="168" t="str">
        <f t="shared" si="86"/>
        <v>-</v>
      </c>
      <c r="AM226" s="785"/>
      <c r="AN226" s="785"/>
      <c r="AO226" s="785"/>
      <c r="AP226" s="785"/>
      <c r="AQ226" s="785"/>
      <c r="AR226" s="785"/>
      <c r="AS226" s="785"/>
      <c r="AT226" s="785"/>
      <c r="AV226" s="864"/>
      <c r="AW226" s="865"/>
      <c r="AX226" s="866"/>
      <c r="AY226" s="866"/>
      <c r="AZ226" s="867"/>
      <c r="BB226" s="793">
        <f t="shared" si="71"/>
        <v>0</v>
      </c>
      <c r="BC226" s="791">
        <f t="shared" si="72"/>
        <v>0</v>
      </c>
      <c r="BF226" s="819"/>
      <c r="BH226" s="793">
        <f t="shared" si="73"/>
        <v>0</v>
      </c>
      <c r="BI226" s="807">
        <f t="shared" si="74"/>
        <v>0</v>
      </c>
      <c r="BL226" s="807"/>
      <c r="BQ226" s="791"/>
      <c r="BR226" s="791"/>
      <c r="BS226" s="791"/>
      <c r="BT226" s="791"/>
      <c r="CA226" s="809"/>
      <c r="CB226" s="803"/>
      <c r="CC226" s="804"/>
      <c r="CD226" s="791"/>
      <c r="CE226" s="791"/>
    </row>
    <row r="227" spans="2:83" x14ac:dyDescent="0.25">
      <c r="B227" s="307"/>
      <c r="C227" s="179"/>
      <c r="O227" s="181"/>
      <c r="P227" s="308"/>
      <c r="Q227" s="179"/>
      <c r="R227" s="165" t="s">
        <v>21</v>
      </c>
      <c r="S227" s="179"/>
      <c r="T227" s="165" t="s">
        <v>56</v>
      </c>
      <c r="U227" s="196" t="str">
        <f t="shared" si="77"/>
        <v>-</v>
      </c>
      <c r="V227" s="168" t="str">
        <f t="shared" si="78"/>
        <v>-</v>
      </c>
      <c r="W227" s="168" t="str">
        <f t="shared" si="79"/>
        <v>-</v>
      </c>
      <c r="X227" s="168" t="str">
        <f t="shared" si="80"/>
        <v>-</v>
      </c>
      <c r="Y227" s="168" t="str">
        <f t="shared" si="81"/>
        <v>-</v>
      </c>
      <c r="AD227" s="608">
        <f t="shared" si="75"/>
        <v>44963.536111111112</v>
      </c>
      <c r="AE227" s="607">
        <f t="shared" si="76"/>
        <v>23.172999999999998</v>
      </c>
      <c r="AF227" s="196">
        <f t="shared" si="82"/>
        <v>12</v>
      </c>
      <c r="AG227" s="168" t="str">
        <f t="shared" si="83"/>
        <v>-</v>
      </c>
      <c r="AH227" s="168" t="str">
        <f t="shared" si="84"/>
        <v>-</v>
      </c>
      <c r="AI227" s="168">
        <f t="shared" si="85"/>
        <v>23.172999999999998</v>
      </c>
      <c r="AJ227" s="168" t="str">
        <f t="shared" si="86"/>
        <v>-</v>
      </c>
      <c r="AM227" s="785"/>
      <c r="AN227" s="785"/>
      <c r="AO227" s="785"/>
      <c r="AP227" s="785"/>
      <c r="AQ227" s="785"/>
      <c r="AR227" s="785"/>
      <c r="AS227" s="785"/>
      <c r="AT227" s="785"/>
      <c r="AV227" s="864"/>
      <c r="AW227" s="865"/>
      <c r="AX227" s="866"/>
      <c r="AY227" s="866"/>
      <c r="AZ227" s="867"/>
      <c r="BB227" s="793">
        <f t="shared" si="71"/>
        <v>0</v>
      </c>
      <c r="BC227" s="791">
        <f t="shared" si="72"/>
        <v>0</v>
      </c>
      <c r="BF227" s="819"/>
      <c r="BH227" s="793">
        <f t="shared" si="73"/>
        <v>0</v>
      </c>
      <c r="BI227" s="807">
        <f t="shared" si="74"/>
        <v>0</v>
      </c>
      <c r="BL227" s="807"/>
      <c r="BQ227" s="791"/>
      <c r="BR227" s="791"/>
      <c r="BS227" s="791"/>
      <c r="BT227" s="791"/>
      <c r="CA227" s="809"/>
      <c r="CB227" s="803"/>
      <c r="CC227" s="804"/>
      <c r="CD227" s="791"/>
      <c r="CE227" s="791"/>
    </row>
    <row r="228" spans="2:83" x14ac:dyDescent="0.25">
      <c r="B228" s="307"/>
      <c r="C228" s="179"/>
      <c r="O228" s="181"/>
      <c r="P228" s="308"/>
      <c r="Q228" s="179"/>
      <c r="R228" s="165" t="s">
        <v>21</v>
      </c>
      <c r="S228" s="179"/>
      <c r="T228" s="165" t="s">
        <v>56</v>
      </c>
      <c r="U228" s="196" t="str">
        <f t="shared" si="77"/>
        <v>-</v>
      </c>
      <c r="V228" s="168" t="str">
        <f t="shared" si="78"/>
        <v>-</v>
      </c>
      <c r="W228" s="168" t="str">
        <f t="shared" si="79"/>
        <v>-</v>
      </c>
      <c r="X228" s="168" t="str">
        <f t="shared" si="80"/>
        <v>-</v>
      </c>
      <c r="Y228" s="168" t="str">
        <f t="shared" si="81"/>
        <v>-</v>
      </c>
      <c r="AD228" s="608" t="str">
        <f t="shared" si="75"/>
        <v>-</v>
      </c>
      <c r="AE228" s="607" t="str">
        <f t="shared" si="76"/>
        <v>-</v>
      </c>
      <c r="AF228" s="196" t="str">
        <f t="shared" si="82"/>
        <v>-</v>
      </c>
      <c r="AG228" s="168" t="str">
        <f t="shared" si="83"/>
        <v>-</v>
      </c>
      <c r="AH228" s="168" t="str">
        <f t="shared" si="84"/>
        <v>-</v>
      </c>
      <c r="AI228" s="168" t="str">
        <f t="shared" si="85"/>
        <v>-</v>
      </c>
      <c r="AJ228" s="168" t="str">
        <f t="shared" si="86"/>
        <v>-</v>
      </c>
      <c r="AM228" s="785"/>
      <c r="AN228" s="785"/>
      <c r="AO228" s="785"/>
      <c r="AP228" s="785"/>
      <c r="AQ228" s="785"/>
      <c r="AR228" s="785"/>
      <c r="AS228" s="785"/>
      <c r="AT228" s="785"/>
      <c r="AV228" s="864"/>
      <c r="AW228" s="865"/>
      <c r="AX228" s="866"/>
      <c r="AY228" s="866"/>
      <c r="AZ228" s="867"/>
      <c r="BB228" s="793">
        <f t="shared" si="71"/>
        <v>0</v>
      </c>
      <c r="BC228" s="791">
        <f t="shared" si="72"/>
        <v>0</v>
      </c>
      <c r="BF228" s="819"/>
      <c r="BH228" s="793">
        <f t="shared" si="73"/>
        <v>0</v>
      </c>
      <c r="BI228" s="807">
        <f t="shared" si="74"/>
        <v>0</v>
      </c>
      <c r="BL228" s="807"/>
      <c r="BQ228" s="791"/>
      <c r="BR228" s="791"/>
      <c r="BS228" s="791"/>
      <c r="BT228" s="791"/>
      <c r="CA228" s="809"/>
      <c r="CB228" s="803"/>
      <c r="CC228" s="804"/>
      <c r="CD228" s="791"/>
      <c r="CE228" s="791"/>
    </row>
    <row r="229" spans="2:83" x14ac:dyDescent="0.25">
      <c r="B229" s="307"/>
      <c r="C229" s="179"/>
      <c r="O229" s="181"/>
      <c r="P229" s="308"/>
      <c r="Q229" s="179"/>
      <c r="R229" s="165" t="s">
        <v>21</v>
      </c>
      <c r="S229" s="179"/>
      <c r="T229" s="165" t="s">
        <v>56</v>
      </c>
      <c r="U229" s="196" t="str">
        <f t="shared" si="77"/>
        <v>-</v>
      </c>
      <c r="V229" s="168" t="str">
        <f t="shared" si="78"/>
        <v>-</v>
      </c>
      <c r="W229" s="168" t="str">
        <f t="shared" si="79"/>
        <v>-</v>
      </c>
      <c r="X229" s="168" t="str">
        <f t="shared" si="80"/>
        <v>-</v>
      </c>
      <c r="Y229" s="168" t="str">
        <f t="shared" si="81"/>
        <v>-</v>
      </c>
      <c r="AD229" s="608" t="str">
        <f t="shared" si="75"/>
        <v>-</v>
      </c>
      <c r="AE229" s="607" t="str">
        <f t="shared" si="76"/>
        <v>-</v>
      </c>
      <c r="AF229" s="196" t="str">
        <f t="shared" si="82"/>
        <v>-</v>
      </c>
      <c r="AG229" s="168" t="str">
        <f t="shared" si="83"/>
        <v>-</v>
      </c>
      <c r="AH229" s="168" t="str">
        <f t="shared" si="84"/>
        <v>-</v>
      </c>
      <c r="AI229" s="168" t="str">
        <f t="shared" si="85"/>
        <v>-</v>
      </c>
      <c r="AJ229" s="168" t="str">
        <f t="shared" si="86"/>
        <v>-</v>
      </c>
      <c r="AM229" s="785"/>
      <c r="AN229" s="785"/>
      <c r="AO229" s="785"/>
      <c r="AP229" s="785"/>
      <c r="AQ229" s="785"/>
      <c r="AR229" s="785"/>
      <c r="AS229" s="785"/>
      <c r="AT229" s="785"/>
      <c r="AV229" s="864"/>
      <c r="AW229" s="865"/>
      <c r="AX229" s="866"/>
      <c r="AY229" s="866"/>
      <c r="AZ229" s="867"/>
      <c r="BB229" s="793">
        <f t="shared" si="71"/>
        <v>0</v>
      </c>
      <c r="BC229" s="791">
        <f t="shared" si="72"/>
        <v>0</v>
      </c>
      <c r="BF229" s="819"/>
      <c r="BH229" s="793">
        <f t="shared" si="73"/>
        <v>0</v>
      </c>
      <c r="BI229" s="807">
        <f t="shared" si="74"/>
        <v>0</v>
      </c>
      <c r="BL229" s="807"/>
      <c r="BQ229" s="791"/>
      <c r="BR229" s="791"/>
      <c r="BS229" s="791"/>
      <c r="BT229" s="791"/>
      <c r="CA229" s="809"/>
      <c r="CB229" s="803"/>
      <c r="CC229" s="804"/>
      <c r="CD229" s="791"/>
      <c r="CE229" s="791"/>
    </row>
    <row r="230" spans="2:83" x14ac:dyDescent="0.25">
      <c r="B230" s="307"/>
      <c r="C230" s="179"/>
      <c r="O230" s="181"/>
      <c r="P230" s="308"/>
      <c r="Q230" s="179"/>
      <c r="R230" s="165" t="s">
        <v>21</v>
      </c>
      <c r="S230" s="179"/>
      <c r="T230" s="165" t="s">
        <v>56</v>
      </c>
      <c r="U230" s="196" t="str">
        <f t="shared" si="77"/>
        <v>-</v>
      </c>
      <c r="V230" s="168" t="str">
        <f t="shared" si="78"/>
        <v>-</v>
      </c>
      <c r="W230" s="168" t="str">
        <f t="shared" si="79"/>
        <v>-</v>
      </c>
      <c r="X230" s="168" t="str">
        <f t="shared" si="80"/>
        <v>-</v>
      </c>
      <c r="Y230" s="168" t="str">
        <f t="shared" si="81"/>
        <v>-</v>
      </c>
      <c r="AD230" s="608" t="str">
        <f t="shared" si="75"/>
        <v>-</v>
      </c>
      <c r="AE230" s="607" t="str">
        <f t="shared" si="76"/>
        <v>-</v>
      </c>
      <c r="AF230" s="196" t="str">
        <f t="shared" si="82"/>
        <v>-</v>
      </c>
      <c r="AG230" s="168" t="str">
        <f t="shared" si="83"/>
        <v>-</v>
      </c>
      <c r="AH230" s="168" t="str">
        <f t="shared" si="84"/>
        <v>-</v>
      </c>
      <c r="AI230" s="168" t="str">
        <f t="shared" si="85"/>
        <v>-</v>
      </c>
      <c r="AJ230" s="168" t="str">
        <f t="shared" si="86"/>
        <v>-</v>
      </c>
      <c r="AM230" s="785"/>
      <c r="AN230" s="785"/>
      <c r="AO230" s="785"/>
      <c r="AP230" s="785"/>
      <c r="AQ230" s="785"/>
      <c r="AR230" s="785"/>
      <c r="AS230" s="785"/>
      <c r="AT230" s="785"/>
      <c r="AV230" s="864"/>
      <c r="AW230" s="865"/>
      <c r="AX230" s="866"/>
      <c r="AY230" s="866"/>
      <c r="AZ230" s="867"/>
      <c r="BB230" s="793">
        <f t="shared" si="71"/>
        <v>0</v>
      </c>
      <c r="BC230" s="791">
        <f t="shared" si="72"/>
        <v>0</v>
      </c>
      <c r="BF230" s="819"/>
      <c r="BH230" s="793">
        <f t="shared" si="73"/>
        <v>0</v>
      </c>
      <c r="BI230" s="807">
        <f t="shared" si="74"/>
        <v>0</v>
      </c>
      <c r="BL230" s="807"/>
      <c r="BQ230" s="791"/>
      <c r="BR230" s="791"/>
      <c r="BS230" s="791"/>
      <c r="BT230" s="791"/>
      <c r="CA230" s="809"/>
      <c r="CB230" s="803"/>
      <c r="CC230" s="804"/>
      <c r="CD230" s="791"/>
      <c r="CE230" s="791"/>
    </row>
    <row r="231" spans="2:83" x14ac:dyDescent="0.25">
      <c r="B231" s="307"/>
      <c r="C231" s="179"/>
      <c r="O231" s="181"/>
      <c r="P231" s="308"/>
      <c r="Q231" s="179"/>
      <c r="R231" s="165" t="s">
        <v>21</v>
      </c>
      <c r="S231" s="179"/>
      <c r="T231" s="165" t="s">
        <v>56</v>
      </c>
      <c r="U231" s="196" t="str">
        <f t="shared" si="77"/>
        <v>-</v>
      </c>
      <c r="V231" s="168" t="str">
        <f t="shared" si="78"/>
        <v>-</v>
      </c>
      <c r="W231" s="168" t="str">
        <f t="shared" si="79"/>
        <v>-</v>
      </c>
      <c r="X231" s="168" t="str">
        <f t="shared" si="80"/>
        <v>-</v>
      </c>
      <c r="Y231" s="168" t="str">
        <f t="shared" si="81"/>
        <v>-</v>
      </c>
      <c r="AD231" s="608" t="str">
        <f t="shared" si="75"/>
        <v>-</v>
      </c>
      <c r="AE231" s="607" t="str">
        <f t="shared" si="76"/>
        <v>-</v>
      </c>
      <c r="AF231" s="196" t="str">
        <f t="shared" si="82"/>
        <v>-</v>
      </c>
      <c r="AG231" s="168" t="str">
        <f t="shared" si="83"/>
        <v>-</v>
      </c>
      <c r="AH231" s="168" t="str">
        <f t="shared" si="84"/>
        <v>-</v>
      </c>
      <c r="AI231" s="168" t="str">
        <f t="shared" si="85"/>
        <v>-</v>
      </c>
      <c r="AJ231" s="168" t="str">
        <f t="shared" si="86"/>
        <v>-</v>
      </c>
      <c r="AM231" s="785"/>
      <c r="AN231" s="785"/>
      <c r="AO231" s="785"/>
      <c r="AP231" s="785"/>
      <c r="AQ231" s="785"/>
      <c r="AR231" s="785"/>
      <c r="AS231" s="785"/>
      <c r="AT231" s="785"/>
      <c r="AV231" s="864"/>
      <c r="AW231" s="865"/>
      <c r="AX231" s="866"/>
      <c r="AY231" s="866"/>
      <c r="AZ231" s="867"/>
      <c r="BB231" s="793">
        <f t="shared" si="71"/>
        <v>0</v>
      </c>
      <c r="BC231" s="791">
        <f t="shared" si="72"/>
        <v>0</v>
      </c>
      <c r="BF231" s="819"/>
      <c r="BH231" s="793">
        <f t="shared" si="73"/>
        <v>0</v>
      </c>
      <c r="BI231" s="807">
        <f t="shared" si="74"/>
        <v>0</v>
      </c>
      <c r="BL231" s="807"/>
      <c r="BQ231" s="791"/>
      <c r="BR231" s="791"/>
      <c r="BS231" s="791"/>
      <c r="BT231" s="791"/>
      <c r="CA231" s="809"/>
      <c r="CB231" s="803"/>
      <c r="CC231" s="804"/>
      <c r="CD231" s="791"/>
      <c r="CE231" s="791"/>
    </row>
    <row r="232" spans="2:83" x14ac:dyDescent="0.25">
      <c r="B232" s="307"/>
      <c r="C232" s="179"/>
      <c r="O232" s="181"/>
      <c r="P232" s="308"/>
      <c r="Q232" s="179"/>
      <c r="R232" s="165" t="s">
        <v>21</v>
      </c>
      <c r="S232" s="179"/>
      <c r="T232" s="165" t="s">
        <v>56</v>
      </c>
      <c r="U232" s="196" t="str">
        <f t="shared" si="77"/>
        <v>-</v>
      </c>
      <c r="V232" s="168" t="str">
        <f t="shared" si="78"/>
        <v>-</v>
      </c>
      <c r="W232" s="168" t="str">
        <f t="shared" si="79"/>
        <v>-</v>
      </c>
      <c r="X232" s="168" t="str">
        <f t="shared" si="80"/>
        <v>-</v>
      </c>
      <c r="Y232" s="168" t="str">
        <f t="shared" si="81"/>
        <v>-</v>
      </c>
      <c r="AD232" s="608" t="str">
        <f t="shared" si="75"/>
        <v>-</v>
      </c>
      <c r="AE232" s="607" t="str">
        <f t="shared" si="76"/>
        <v>-</v>
      </c>
      <c r="AF232" s="196" t="str">
        <f t="shared" si="82"/>
        <v>-</v>
      </c>
      <c r="AG232" s="168" t="str">
        <f t="shared" si="83"/>
        <v>-</v>
      </c>
      <c r="AH232" s="168" t="str">
        <f t="shared" si="84"/>
        <v>-</v>
      </c>
      <c r="AI232" s="168" t="str">
        <f t="shared" si="85"/>
        <v>-</v>
      </c>
      <c r="AJ232" s="168" t="str">
        <f t="shared" si="86"/>
        <v>-</v>
      </c>
      <c r="AM232" s="785"/>
      <c r="AN232" s="785"/>
      <c r="AO232" s="785"/>
      <c r="AP232" s="785"/>
      <c r="AQ232" s="785"/>
      <c r="AR232" s="785"/>
      <c r="AS232" s="785"/>
      <c r="AT232" s="785"/>
      <c r="AV232" s="864"/>
      <c r="AW232" s="865"/>
      <c r="AX232" s="866"/>
      <c r="AY232" s="866"/>
      <c r="AZ232" s="867"/>
      <c r="BB232" s="793">
        <f t="shared" si="71"/>
        <v>0</v>
      </c>
      <c r="BC232" s="791">
        <f t="shared" si="72"/>
        <v>0</v>
      </c>
      <c r="BF232" s="819"/>
      <c r="BH232" s="793">
        <f t="shared" si="73"/>
        <v>0</v>
      </c>
      <c r="BI232" s="807">
        <f t="shared" si="74"/>
        <v>0</v>
      </c>
      <c r="BL232" s="807"/>
      <c r="BQ232" s="791"/>
      <c r="BR232" s="791"/>
      <c r="BS232" s="791"/>
      <c r="BT232" s="791"/>
      <c r="CA232" s="809"/>
      <c r="CB232" s="803"/>
      <c r="CC232" s="804"/>
      <c r="CD232" s="791"/>
      <c r="CE232" s="791"/>
    </row>
    <row r="233" spans="2:83" x14ac:dyDescent="0.25">
      <c r="B233" s="307"/>
      <c r="C233" s="179"/>
      <c r="O233" s="181"/>
      <c r="P233" s="308"/>
      <c r="Q233" s="179"/>
      <c r="R233" s="165" t="s">
        <v>21</v>
      </c>
      <c r="S233" s="179"/>
      <c r="T233" s="165" t="s">
        <v>56</v>
      </c>
      <c r="U233" s="196" t="str">
        <f t="shared" si="77"/>
        <v>-</v>
      </c>
      <c r="V233" s="168" t="str">
        <f t="shared" si="78"/>
        <v>-</v>
      </c>
      <c r="W233" s="168" t="str">
        <f t="shared" si="79"/>
        <v>-</v>
      </c>
      <c r="X233" s="168" t="str">
        <f t="shared" si="80"/>
        <v>-</v>
      </c>
      <c r="Y233" s="168" t="str">
        <f t="shared" si="81"/>
        <v>-</v>
      </c>
      <c r="AD233" s="608" t="str">
        <f t="shared" si="75"/>
        <v>-</v>
      </c>
      <c r="AE233" s="607" t="str">
        <f t="shared" si="76"/>
        <v>-</v>
      </c>
      <c r="AF233" s="196" t="str">
        <f t="shared" si="82"/>
        <v>-</v>
      </c>
      <c r="AG233" s="168" t="str">
        <f t="shared" si="83"/>
        <v>-</v>
      </c>
      <c r="AH233" s="168" t="str">
        <f t="shared" si="84"/>
        <v>-</v>
      </c>
      <c r="AI233" s="168" t="str">
        <f t="shared" si="85"/>
        <v>-</v>
      </c>
      <c r="AJ233" s="168" t="str">
        <f t="shared" si="86"/>
        <v>-</v>
      </c>
      <c r="AM233" s="785"/>
      <c r="AN233" s="785"/>
      <c r="AO233" s="785"/>
      <c r="AP233" s="785"/>
      <c r="AQ233" s="785"/>
      <c r="AR233" s="785"/>
      <c r="AS233" s="785"/>
      <c r="AT233" s="785"/>
      <c r="AV233" s="864"/>
      <c r="AW233" s="865"/>
      <c r="AX233" s="866"/>
      <c r="AY233" s="866"/>
      <c r="AZ233" s="867"/>
      <c r="BB233" s="793">
        <f t="shared" si="71"/>
        <v>0</v>
      </c>
      <c r="BC233" s="791">
        <f t="shared" si="72"/>
        <v>0</v>
      </c>
      <c r="BF233" s="819"/>
      <c r="BH233" s="793">
        <f t="shared" si="73"/>
        <v>0</v>
      </c>
      <c r="BI233" s="807">
        <f t="shared" si="74"/>
        <v>0</v>
      </c>
      <c r="BL233" s="807"/>
      <c r="BQ233" s="791"/>
      <c r="BR233" s="791"/>
      <c r="BS233" s="791"/>
      <c r="BT233" s="791"/>
      <c r="CA233" s="809"/>
      <c r="CB233" s="803"/>
      <c r="CC233" s="804"/>
      <c r="CD233" s="791"/>
      <c r="CE233" s="791"/>
    </row>
    <row r="234" spans="2:83" x14ac:dyDescent="0.25">
      <c r="B234" s="307"/>
      <c r="C234" s="179"/>
      <c r="O234" s="181"/>
      <c r="P234" s="308"/>
      <c r="Q234" s="179"/>
      <c r="R234" s="165" t="s">
        <v>21</v>
      </c>
      <c r="S234" s="179"/>
      <c r="T234" s="165" t="s">
        <v>56</v>
      </c>
      <c r="U234" s="196" t="str">
        <f t="shared" si="77"/>
        <v>-</v>
      </c>
      <c r="V234" s="168" t="str">
        <f t="shared" si="78"/>
        <v>-</v>
      </c>
      <c r="W234" s="168" t="str">
        <f t="shared" si="79"/>
        <v>-</v>
      </c>
      <c r="X234" s="168" t="str">
        <f t="shared" si="80"/>
        <v>-</v>
      </c>
      <c r="Y234" s="168" t="str">
        <f t="shared" si="81"/>
        <v>-</v>
      </c>
      <c r="AD234" s="608" t="str">
        <f t="shared" si="75"/>
        <v>-</v>
      </c>
      <c r="AE234" s="607" t="str">
        <f t="shared" si="76"/>
        <v>-</v>
      </c>
      <c r="AF234" s="196" t="str">
        <f t="shared" si="82"/>
        <v>-</v>
      </c>
      <c r="AG234" s="168" t="str">
        <f t="shared" si="83"/>
        <v>-</v>
      </c>
      <c r="AH234" s="168" t="str">
        <f t="shared" si="84"/>
        <v>-</v>
      </c>
      <c r="AI234" s="168" t="str">
        <f t="shared" si="85"/>
        <v>-</v>
      </c>
      <c r="AJ234" s="168" t="str">
        <f t="shared" si="86"/>
        <v>-</v>
      </c>
      <c r="AM234" s="785"/>
      <c r="AN234" s="785"/>
      <c r="AO234" s="785"/>
      <c r="AP234" s="785"/>
      <c r="AQ234" s="785"/>
      <c r="AR234" s="785"/>
      <c r="AS234" s="785"/>
      <c r="AT234" s="785"/>
      <c r="AV234" s="864"/>
      <c r="AW234" s="865"/>
      <c r="AX234" s="866"/>
      <c r="AY234" s="866"/>
      <c r="AZ234" s="867"/>
      <c r="BB234" s="793">
        <f t="shared" si="71"/>
        <v>0</v>
      </c>
      <c r="BC234" s="791">
        <f t="shared" si="72"/>
        <v>0</v>
      </c>
      <c r="BF234" s="819"/>
      <c r="BH234" s="793">
        <f t="shared" si="73"/>
        <v>0</v>
      </c>
      <c r="BI234" s="807">
        <f t="shared" si="74"/>
        <v>0</v>
      </c>
      <c r="BL234" s="807"/>
      <c r="BQ234" s="791"/>
      <c r="BR234" s="791"/>
      <c r="BS234" s="791"/>
      <c r="BT234" s="791"/>
      <c r="CA234" s="809"/>
      <c r="CB234" s="803"/>
      <c r="CC234" s="804"/>
      <c r="CD234" s="791"/>
      <c r="CE234" s="791"/>
    </row>
    <row r="235" spans="2:83" x14ac:dyDescent="0.25">
      <c r="B235" s="307"/>
      <c r="C235" s="179"/>
      <c r="O235" s="181"/>
      <c r="P235" s="308"/>
      <c r="Q235" s="179"/>
      <c r="R235" s="165" t="s">
        <v>21</v>
      </c>
      <c r="S235" s="179"/>
      <c r="T235" s="165" t="s">
        <v>56</v>
      </c>
      <c r="U235" s="196" t="str">
        <f t="shared" si="77"/>
        <v>-</v>
      </c>
      <c r="V235" s="168" t="str">
        <f t="shared" si="78"/>
        <v>-</v>
      </c>
      <c r="W235" s="168" t="str">
        <f t="shared" si="79"/>
        <v>-</v>
      </c>
      <c r="X235" s="168" t="str">
        <f t="shared" si="80"/>
        <v>-</v>
      </c>
      <c r="Y235" s="168" t="str">
        <f t="shared" si="81"/>
        <v>-</v>
      </c>
      <c r="AD235" s="608" t="str">
        <f t="shared" si="75"/>
        <v>-</v>
      </c>
      <c r="AE235" s="607" t="str">
        <f t="shared" si="76"/>
        <v>-</v>
      </c>
      <c r="AF235" s="196" t="str">
        <f t="shared" si="82"/>
        <v>-</v>
      </c>
      <c r="AG235" s="168" t="str">
        <f t="shared" si="83"/>
        <v>-</v>
      </c>
      <c r="AH235" s="168" t="str">
        <f t="shared" si="84"/>
        <v>-</v>
      </c>
      <c r="AI235" s="168" t="str">
        <f t="shared" si="85"/>
        <v>-</v>
      </c>
      <c r="AJ235" s="168" t="str">
        <f t="shared" si="86"/>
        <v>-</v>
      </c>
      <c r="AM235" s="785"/>
      <c r="AN235" s="785"/>
      <c r="AO235" s="785"/>
      <c r="AP235" s="785"/>
      <c r="AQ235" s="785"/>
      <c r="AR235" s="785"/>
      <c r="AS235" s="785"/>
      <c r="AT235" s="785"/>
      <c r="AV235" s="864"/>
      <c r="AW235" s="865"/>
      <c r="AX235" s="866"/>
      <c r="AY235" s="866"/>
      <c r="AZ235" s="867"/>
      <c r="BB235" s="793">
        <f t="shared" si="71"/>
        <v>0</v>
      </c>
      <c r="BC235" s="791">
        <f t="shared" si="72"/>
        <v>0</v>
      </c>
      <c r="BF235" s="819"/>
      <c r="BH235" s="793">
        <f t="shared" si="73"/>
        <v>0</v>
      </c>
      <c r="BI235" s="807">
        <f t="shared" si="74"/>
        <v>0</v>
      </c>
      <c r="BL235" s="807"/>
      <c r="BQ235" s="791"/>
      <c r="BR235" s="791"/>
      <c r="BS235" s="791"/>
      <c r="BT235" s="791"/>
      <c r="CA235" s="809"/>
      <c r="CB235" s="803"/>
      <c r="CC235" s="804"/>
      <c r="CD235" s="791"/>
      <c r="CE235" s="791"/>
    </row>
    <row r="236" spans="2:83" x14ac:dyDescent="0.25">
      <c r="B236" s="307"/>
      <c r="C236" s="179"/>
      <c r="O236" s="181"/>
      <c r="P236" s="308"/>
      <c r="Q236" s="179"/>
      <c r="R236" s="165" t="s">
        <v>21</v>
      </c>
      <c r="S236" s="179"/>
      <c r="T236" s="165" t="s">
        <v>56</v>
      </c>
      <c r="U236" s="196" t="str">
        <f t="shared" si="77"/>
        <v>-</v>
      </c>
      <c r="V236" s="168" t="str">
        <f t="shared" si="78"/>
        <v>-</v>
      </c>
      <c r="W236" s="168" t="str">
        <f t="shared" si="79"/>
        <v>-</v>
      </c>
      <c r="X236" s="168" t="str">
        <f t="shared" si="80"/>
        <v>-</v>
      </c>
      <c r="Y236" s="168" t="str">
        <f t="shared" si="81"/>
        <v>-</v>
      </c>
      <c r="AD236" s="608" t="str">
        <f t="shared" si="75"/>
        <v>-</v>
      </c>
      <c r="AE236" s="607" t="str">
        <f t="shared" si="76"/>
        <v>-</v>
      </c>
      <c r="AF236" s="196" t="str">
        <f t="shared" si="82"/>
        <v>-</v>
      </c>
      <c r="AG236" s="168" t="str">
        <f t="shared" si="83"/>
        <v>-</v>
      </c>
      <c r="AH236" s="168" t="str">
        <f t="shared" si="84"/>
        <v>-</v>
      </c>
      <c r="AI236" s="168" t="str">
        <f t="shared" si="85"/>
        <v>-</v>
      </c>
      <c r="AJ236" s="168" t="str">
        <f t="shared" si="86"/>
        <v>-</v>
      </c>
      <c r="AM236" s="785"/>
      <c r="AN236" s="785"/>
      <c r="AO236" s="785"/>
      <c r="AP236" s="785"/>
      <c r="AQ236" s="785"/>
      <c r="AR236" s="785"/>
      <c r="AS236" s="785"/>
      <c r="AT236" s="785"/>
      <c r="AV236" s="864"/>
      <c r="AW236" s="865"/>
      <c r="AX236" s="866"/>
      <c r="AY236" s="866"/>
      <c r="AZ236" s="867"/>
      <c r="BB236" s="793">
        <f t="shared" si="71"/>
        <v>0</v>
      </c>
      <c r="BC236" s="791">
        <f t="shared" si="72"/>
        <v>0</v>
      </c>
      <c r="BF236" s="819"/>
      <c r="BH236" s="793">
        <f t="shared" si="73"/>
        <v>0</v>
      </c>
      <c r="BI236" s="807">
        <f t="shared" si="74"/>
        <v>0</v>
      </c>
      <c r="BL236" s="807"/>
      <c r="BQ236" s="791"/>
      <c r="BR236" s="791"/>
      <c r="BS236" s="791"/>
      <c r="BT236" s="791"/>
      <c r="CA236" s="809"/>
      <c r="CB236" s="803"/>
      <c r="CC236" s="804"/>
      <c r="CD236" s="791"/>
      <c r="CE236" s="791"/>
    </row>
    <row r="237" spans="2:83" x14ac:dyDescent="0.25">
      <c r="B237" s="307"/>
      <c r="C237" s="179"/>
      <c r="O237" s="181"/>
      <c r="P237" s="308"/>
      <c r="Q237" s="179"/>
      <c r="R237" s="165" t="s">
        <v>21</v>
      </c>
      <c r="S237" s="179"/>
      <c r="T237" s="165" t="s">
        <v>56</v>
      </c>
      <c r="U237" s="196" t="str">
        <f t="shared" si="77"/>
        <v>-</v>
      </c>
      <c r="V237" s="168" t="str">
        <f t="shared" si="78"/>
        <v>-</v>
      </c>
      <c r="W237" s="168" t="str">
        <f t="shared" si="79"/>
        <v>-</v>
      </c>
      <c r="X237" s="168" t="str">
        <f t="shared" si="80"/>
        <v>-</v>
      </c>
      <c r="Y237" s="168" t="str">
        <f t="shared" si="81"/>
        <v>-</v>
      </c>
      <c r="AD237" s="608" t="str">
        <f t="shared" si="75"/>
        <v>-</v>
      </c>
      <c r="AE237" s="607" t="str">
        <f t="shared" si="76"/>
        <v>-</v>
      </c>
      <c r="AF237" s="196" t="str">
        <f t="shared" si="82"/>
        <v>-</v>
      </c>
      <c r="AG237" s="168" t="str">
        <f t="shared" si="83"/>
        <v>-</v>
      </c>
      <c r="AH237" s="168" t="str">
        <f t="shared" si="84"/>
        <v>-</v>
      </c>
      <c r="AI237" s="168" t="str">
        <f t="shared" si="85"/>
        <v>-</v>
      </c>
      <c r="AJ237" s="168" t="str">
        <f t="shared" si="86"/>
        <v>-</v>
      </c>
      <c r="AM237" s="785"/>
      <c r="AN237" s="785"/>
      <c r="AO237" s="785"/>
      <c r="AP237" s="785"/>
      <c r="AQ237" s="785"/>
      <c r="AR237" s="785"/>
      <c r="AS237" s="785"/>
      <c r="AT237" s="785"/>
      <c r="AV237" s="864"/>
      <c r="AW237" s="865"/>
      <c r="AX237" s="866"/>
      <c r="AY237" s="866"/>
      <c r="AZ237" s="867"/>
      <c r="BB237" s="793">
        <f t="shared" si="71"/>
        <v>0</v>
      </c>
      <c r="BC237" s="791">
        <f t="shared" si="72"/>
        <v>0</v>
      </c>
      <c r="BF237" s="819"/>
      <c r="BH237" s="793">
        <f t="shared" si="73"/>
        <v>0</v>
      </c>
      <c r="BI237" s="807">
        <f t="shared" si="74"/>
        <v>0</v>
      </c>
      <c r="BL237" s="807"/>
      <c r="BQ237" s="791"/>
      <c r="BR237" s="791"/>
      <c r="BS237" s="791"/>
      <c r="BT237" s="791"/>
      <c r="CA237" s="809"/>
      <c r="CB237" s="803"/>
      <c r="CC237" s="804"/>
      <c r="CD237" s="791"/>
      <c r="CE237" s="791"/>
    </row>
    <row r="238" spans="2:83" x14ac:dyDescent="0.25">
      <c r="B238" s="307"/>
      <c r="C238" s="179"/>
      <c r="O238" s="181"/>
      <c r="P238" s="308"/>
      <c r="Q238" s="179"/>
      <c r="R238" s="165" t="s">
        <v>21</v>
      </c>
      <c r="S238" s="179"/>
      <c r="T238" s="165" t="s">
        <v>56</v>
      </c>
      <c r="U238" s="196" t="str">
        <f t="shared" si="77"/>
        <v>-</v>
      </c>
      <c r="V238" s="168" t="str">
        <f t="shared" si="78"/>
        <v>-</v>
      </c>
      <c r="W238" s="168" t="str">
        <f t="shared" si="79"/>
        <v>-</v>
      </c>
      <c r="X238" s="168" t="str">
        <f t="shared" si="80"/>
        <v>-</v>
      </c>
      <c r="Y238" s="168" t="str">
        <f t="shared" si="81"/>
        <v>-</v>
      </c>
      <c r="AD238" s="608" t="str">
        <f t="shared" si="75"/>
        <v>-</v>
      </c>
      <c r="AE238" s="607" t="str">
        <f t="shared" si="76"/>
        <v>-</v>
      </c>
      <c r="AF238" s="196" t="str">
        <f t="shared" si="82"/>
        <v>-</v>
      </c>
      <c r="AG238" s="168" t="str">
        <f t="shared" si="83"/>
        <v>-</v>
      </c>
      <c r="AH238" s="168" t="str">
        <f t="shared" si="84"/>
        <v>-</v>
      </c>
      <c r="AI238" s="168" t="str">
        <f t="shared" si="85"/>
        <v>-</v>
      </c>
      <c r="AJ238" s="168" t="str">
        <f t="shared" si="86"/>
        <v>-</v>
      </c>
      <c r="AM238" s="785"/>
      <c r="AN238" s="785"/>
      <c r="AO238" s="785"/>
      <c r="AP238" s="785"/>
      <c r="AQ238" s="785"/>
      <c r="AR238" s="785"/>
      <c r="AS238" s="785"/>
      <c r="AT238" s="785"/>
      <c r="AV238" s="864"/>
      <c r="AW238" s="865"/>
      <c r="AX238" s="866"/>
      <c r="AY238" s="866"/>
      <c r="AZ238" s="867"/>
      <c r="BB238" s="793">
        <f t="shared" si="71"/>
        <v>0</v>
      </c>
      <c r="BC238" s="791">
        <f t="shared" si="72"/>
        <v>0</v>
      </c>
      <c r="BF238" s="819"/>
      <c r="BH238" s="793">
        <f t="shared" si="73"/>
        <v>0</v>
      </c>
      <c r="BI238" s="807">
        <f t="shared" si="74"/>
        <v>0</v>
      </c>
      <c r="BL238" s="807"/>
      <c r="BQ238" s="791"/>
      <c r="BR238" s="791"/>
      <c r="BS238" s="791"/>
      <c r="BT238" s="791"/>
      <c r="CA238" s="809"/>
      <c r="CB238" s="803"/>
      <c r="CC238" s="804"/>
      <c r="CD238" s="791"/>
      <c r="CE238" s="791"/>
    </row>
    <row r="239" spans="2:83" x14ac:dyDescent="0.25">
      <c r="B239" s="307"/>
      <c r="C239" s="179"/>
      <c r="O239" s="181"/>
      <c r="P239" s="308"/>
      <c r="Q239" s="179"/>
      <c r="R239" s="165" t="s">
        <v>21</v>
      </c>
      <c r="S239" s="179"/>
      <c r="T239" s="165" t="s">
        <v>56</v>
      </c>
      <c r="U239" s="196" t="str">
        <f t="shared" si="77"/>
        <v>-</v>
      </c>
      <c r="V239" s="168" t="str">
        <f t="shared" si="78"/>
        <v>-</v>
      </c>
      <c r="W239" s="168" t="str">
        <f t="shared" si="79"/>
        <v>-</v>
      </c>
      <c r="X239" s="168" t="str">
        <f t="shared" si="80"/>
        <v>-</v>
      </c>
      <c r="Y239" s="168" t="str">
        <f t="shared" si="81"/>
        <v>-</v>
      </c>
      <c r="AD239" s="608" t="str">
        <f t="shared" si="75"/>
        <v>-</v>
      </c>
      <c r="AE239" s="607" t="str">
        <f t="shared" si="76"/>
        <v>-</v>
      </c>
      <c r="AF239" s="196" t="str">
        <f t="shared" si="82"/>
        <v>-</v>
      </c>
      <c r="AG239" s="168" t="str">
        <f t="shared" si="83"/>
        <v>-</v>
      </c>
      <c r="AH239" s="168" t="str">
        <f t="shared" si="84"/>
        <v>-</v>
      </c>
      <c r="AI239" s="168" t="str">
        <f t="shared" si="85"/>
        <v>-</v>
      </c>
      <c r="AJ239" s="168" t="str">
        <f t="shared" si="86"/>
        <v>-</v>
      </c>
      <c r="AM239" s="785"/>
      <c r="AN239" s="785"/>
      <c r="AO239" s="785"/>
      <c r="AP239" s="785"/>
      <c r="AQ239" s="785"/>
      <c r="AR239" s="785"/>
      <c r="AS239" s="785"/>
      <c r="AT239" s="785"/>
      <c r="AV239" s="864"/>
      <c r="AW239" s="865"/>
      <c r="AX239" s="866"/>
      <c r="AY239" s="866"/>
      <c r="AZ239" s="867"/>
      <c r="BB239" s="793">
        <f t="shared" si="71"/>
        <v>0</v>
      </c>
      <c r="BC239" s="791">
        <f t="shared" si="72"/>
        <v>0</v>
      </c>
      <c r="BF239" s="819"/>
      <c r="BH239" s="793">
        <f t="shared" si="73"/>
        <v>0</v>
      </c>
      <c r="BI239" s="807">
        <f t="shared" si="74"/>
        <v>0</v>
      </c>
      <c r="BL239" s="807"/>
      <c r="BQ239" s="791"/>
      <c r="BR239" s="791"/>
      <c r="BS239" s="791"/>
      <c r="BT239" s="791"/>
      <c r="CA239" s="809"/>
      <c r="CB239" s="803"/>
      <c r="CC239" s="804"/>
      <c r="CD239" s="791"/>
      <c r="CE239" s="791"/>
    </row>
    <row r="240" spans="2:83" x14ac:dyDescent="0.25">
      <c r="B240" s="307"/>
      <c r="C240" s="179"/>
      <c r="O240" s="181"/>
      <c r="P240" s="308"/>
      <c r="Q240" s="179"/>
      <c r="R240" s="165" t="s">
        <v>21</v>
      </c>
      <c r="S240" s="179"/>
      <c r="T240" s="165" t="s">
        <v>56</v>
      </c>
      <c r="U240" s="196" t="str">
        <f t="shared" si="77"/>
        <v>-</v>
      </c>
      <c r="V240" s="168" t="str">
        <f t="shared" si="78"/>
        <v>-</v>
      </c>
      <c r="W240" s="168" t="str">
        <f t="shared" si="79"/>
        <v>-</v>
      </c>
      <c r="X240" s="168" t="str">
        <f t="shared" si="80"/>
        <v>-</v>
      </c>
      <c r="Y240" s="168" t="str">
        <f t="shared" si="81"/>
        <v>-</v>
      </c>
      <c r="AD240" s="608" t="str">
        <f t="shared" si="75"/>
        <v>-</v>
      </c>
      <c r="AE240" s="607" t="str">
        <f t="shared" si="76"/>
        <v>-</v>
      </c>
      <c r="AF240" s="196" t="str">
        <f t="shared" si="82"/>
        <v>-</v>
      </c>
      <c r="AG240" s="168" t="str">
        <f t="shared" si="83"/>
        <v>-</v>
      </c>
      <c r="AH240" s="168" t="str">
        <f t="shared" si="84"/>
        <v>-</v>
      </c>
      <c r="AI240" s="168" t="str">
        <f t="shared" si="85"/>
        <v>-</v>
      </c>
      <c r="AJ240" s="168" t="str">
        <f t="shared" si="86"/>
        <v>-</v>
      </c>
      <c r="AM240" s="785"/>
      <c r="AN240" s="785"/>
      <c r="AO240" s="785"/>
      <c r="AP240" s="785"/>
      <c r="AQ240" s="785"/>
      <c r="AR240" s="785"/>
      <c r="AS240" s="785"/>
      <c r="AT240" s="785"/>
      <c r="AV240" s="864"/>
      <c r="AW240" s="865"/>
      <c r="AX240" s="866"/>
      <c r="AY240" s="866"/>
      <c r="AZ240" s="867"/>
      <c r="BB240" s="793">
        <f t="shared" si="71"/>
        <v>0</v>
      </c>
      <c r="BC240" s="791">
        <f t="shared" si="72"/>
        <v>0</v>
      </c>
      <c r="BF240" s="819"/>
      <c r="BH240" s="793">
        <f t="shared" si="73"/>
        <v>0</v>
      </c>
      <c r="BI240" s="807">
        <f t="shared" si="74"/>
        <v>0</v>
      </c>
      <c r="BL240" s="807"/>
      <c r="BQ240" s="791"/>
      <c r="BR240" s="791"/>
      <c r="BS240" s="791"/>
      <c r="BT240" s="791"/>
      <c r="CA240" s="809"/>
      <c r="CB240" s="803"/>
      <c r="CC240" s="804"/>
      <c r="CD240" s="791"/>
      <c r="CE240" s="791"/>
    </row>
    <row r="241" spans="2:83" x14ac:dyDescent="0.25">
      <c r="B241" s="307"/>
      <c r="C241" s="179"/>
      <c r="O241" s="181"/>
      <c r="P241" s="308"/>
      <c r="Q241" s="179"/>
      <c r="R241" s="165" t="s">
        <v>21</v>
      </c>
      <c r="S241" s="179"/>
      <c r="T241" s="165" t="s">
        <v>56</v>
      </c>
      <c r="U241" s="196" t="str">
        <f t="shared" si="77"/>
        <v>-</v>
      </c>
      <c r="V241" s="168" t="str">
        <f t="shared" si="78"/>
        <v>-</v>
      </c>
      <c r="W241" s="168" t="str">
        <f t="shared" si="79"/>
        <v>-</v>
      </c>
      <c r="X241" s="168" t="str">
        <f t="shared" si="80"/>
        <v>-</v>
      </c>
      <c r="Y241" s="168" t="str">
        <f t="shared" si="81"/>
        <v>-</v>
      </c>
      <c r="AD241" s="608" t="str">
        <f t="shared" si="75"/>
        <v>-</v>
      </c>
      <c r="AE241" s="607" t="str">
        <f t="shared" si="76"/>
        <v>-</v>
      </c>
      <c r="AF241" s="196" t="str">
        <f t="shared" si="82"/>
        <v>-</v>
      </c>
      <c r="AG241" s="168" t="str">
        <f t="shared" si="83"/>
        <v>-</v>
      </c>
      <c r="AH241" s="168" t="str">
        <f t="shared" si="84"/>
        <v>-</v>
      </c>
      <c r="AI241" s="168" t="str">
        <f t="shared" si="85"/>
        <v>-</v>
      </c>
      <c r="AJ241" s="168" t="str">
        <f t="shared" si="86"/>
        <v>-</v>
      </c>
      <c r="AM241" s="785"/>
      <c r="AN241" s="785"/>
      <c r="AO241" s="785"/>
      <c r="AP241" s="785"/>
      <c r="AQ241" s="785"/>
      <c r="AR241" s="785"/>
      <c r="AS241" s="785"/>
      <c r="AT241" s="785"/>
      <c r="AV241" s="864"/>
      <c r="AW241" s="865"/>
      <c r="AX241" s="866"/>
      <c r="AY241" s="866"/>
      <c r="AZ241" s="867"/>
      <c r="BB241" s="793">
        <f t="shared" si="71"/>
        <v>0</v>
      </c>
      <c r="BC241" s="791">
        <f t="shared" si="72"/>
        <v>0</v>
      </c>
      <c r="BF241" s="819"/>
      <c r="BH241" s="793">
        <f t="shared" si="73"/>
        <v>0</v>
      </c>
      <c r="BI241" s="807">
        <f t="shared" si="74"/>
        <v>0</v>
      </c>
      <c r="BL241" s="807"/>
      <c r="BQ241" s="791"/>
      <c r="BR241" s="791"/>
      <c r="BS241" s="791"/>
      <c r="BT241" s="791"/>
      <c r="CA241" s="809"/>
      <c r="CB241" s="803"/>
      <c r="CC241" s="804"/>
      <c r="CD241" s="791"/>
      <c r="CE241" s="791"/>
    </row>
    <row r="242" spans="2:83" x14ac:dyDescent="0.25">
      <c r="B242" s="307"/>
      <c r="C242" s="179"/>
      <c r="O242" s="181"/>
      <c r="P242" s="308"/>
      <c r="Q242" s="179"/>
      <c r="R242" s="165" t="s">
        <v>21</v>
      </c>
      <c r="S242" s="179"/>
      <c r="T242" s="165" t="s">
        <v>56</v>
      </c>
      <c r="U242" s="196" t="str">
        <f t="shared" si="77"/>
        <v>-</v>
      </c>
      <c r="V242" s="168" t="str">
        <f t="shared" si="78"/>
        <v>-</v>
      </c>
      <c r="W242" s="168" t="str">
        <f t="shared" si="79"/>
        <v>-</v>
      </c>
      <c r="X242" s="168" t="str">
        <f t="shared" si="80"/>
        <v>-</v>
      </c>
      <c r="Y242" s="168" t="str">
        <f t="shared" si="81"/>
        <v>-</v>
      </c>
      <c r="AD242" s="608" t="str">
        <f t="shared" si="75"/>
        <v>-</v>
      </c>
      <c r="AE242" s="607" t="str">
        <f t="shared" si="76"/>
        <v>-</v>
      </c>
      <c r="AF242" s="196" t="str">
        <f t="shared" si="82"/>
        <v>-</v>
      </c>
      <c r="AG242" s="168" t="str">
        <f t="shared" si="83"/>
        <v>-</v>
      </c>
      <c r="AH242" s="168" t="str">
        <f t="shared" si="84"/>
        <v>-</v>
      </c>
      <c r="AI242" s="168" t="str">
        <f t="shared" si="85"/>
        <v>-</v>
      </c>
      <c r="AJ242" s="168" t="str">
        <f t="shared" si="86"/>
        <v>-</v>
      </c>
      <c r="AM242" s="785"/>
      <c r="AN242" s="785"/>
      <c r="AO242" s="785"/>
      <c r="AP242" s="785"/>
      <c r="AQ242" s="785"/>
      <c r="AR242" s="785"/>
      <c r="AS242" s="785"/>
      <c r="AT242" s="785"/>
      <c r="AV242" s="865"/>
      <c r="AW242" s="865"/>
      <c r="AX242" s="866"/>
      <c r="AY242" s="866"/>
      <c r="AZ242" s="867"/>
      <c r="BB242" s="793">
        <f t="shared" si="71"/>
        <v>0</v>
      </c>
      <c r="BC242" s="791">
        <f t="shared" si="72"/>
        <v>0</v>
      </c>
      <c r="BF242" s="819"/>
      <c r="BH242" s="793">
        <f t="shared" si="73"/>
        <v>0</v>
      </c>
      <c r="BI242" s="807">
        <f t="shared" si="74"/>
        <v>0</v>
      </c>
      <c r="BL242" s="807"/>
      <c r="BQ242" s="791"/>
      <c r="BR242" s="791"/>
      <c r="BS242" s="791"/>
      <c r="BT242" s="791"/>
      <c r="CA242" s="809"/>
      <c r="CB242" s="803"/>
      <c r="CC242" s="804"/>
      <c r="CD242" s="791"/>
      <c r="CE242" s="791"/>
    </row>
    <row r="243" spans="2:83" x14ac:dyDescent="0.25">
      <c r="B243" s="307"/>
      <c r="C243" s="179"/>
      <c r="O243" s="181"/>
      <c r="P243" s="308"/>
      <c r="Q243" s="179"/>
      <c r="R243" s="165" t="s">
        <v>21</v>
      </c>
      <c r="S243" s="179"/>
      <c r="T243" s="165" t="s">
        <v>56</v>
      </c>
      <c r="U243" s="196" t="str">
        <f t="shared" si="77"/>
        <v>-</v>
      </c>
      <c r="V243" s="168" t="str">
        <f t="shared" si="78"/>
        <v>-</v>
      </c>
      <c r="W243" s="168" t="str">
        <f t="shared" si="79"/>
        <v>-</v>
      </c>
      <c r="X243" s="168" t="str">
        <f t="shared" si="80"/>
        <v>-</v>
      </c>
      <c r="Y243" s="168" t="str">
        <f t="shared" si="81"/>
        <v>-</v>
      </c>
      <c r="AD243" s="608" t="str">
        <f t="shared" si="75"/>
        <v>-</v>
      </c>
      <c r="AE243" s="607" t="str">
        <f t="shared" si="76"/>
        <v>-</v>
      </c>
      <c r="AF243" s="196" t="str">
        <f t="shared" si="82"/>
        <v>-</v>
      </c>
      <c r="AG243" s="168" t="str">
        <f t="shared" si="83"/>
        <v>-</v>
      </c>
      <c r="AH243" s="168" t="str">
        <f t="shared" si="84"/>
        <v>-</v>
      </c>
      <c r="AI243" s="168" t="str">
        <f t="shared" si="85"/>
        <v>-</v>
      </c>
      <c r="AJ243" s="168" t="str">
        <f t="shared" si="86"/>
        <v>-</v>
      </c>
      <c r="AM243" s="785"/>
      <c r="AN243" s="785"/>
      <c r="AO243" s="785"/>
      <c r="AP243" s="785"/>
      <c r="AQ243" s="785"/>
      <c r="AR243" s="785"/>
      <c r="AS243" s="785"/>
      <c r="AT243" s="785"/>
      <c r="AV243" s="865"/>
      <c r="AW243" s="865"/>
      <c r="AX243" s="866"/>
      <c r="AY243" s="866"/>
      <c r="AZ243" s="867"/>
      <c r="BB243" s="793">
        <f t="shared" si="71"/>
        <v>0</v>
      </c>
      <c r="BC243" s="791">
        <f t="shared" si="72"/>
        <v>0</v>
      </c>
      <c r="BF243" s="819"/>
      <c r="BH243" s="793">
        <f t="shared" si="73"/>
        <v>0</v>
      </c>
      <c r="BI243" s="807">
        <f t="shared" si="74"/>
        <v>0</v>
      </c>
      <c r="BL243" s="807"/>
      <c r="BQ243" s="791"/>
      <c r="BR243" s="791"/>
      <c r="BS243" s="791"/>
      <c r="BT243" s="791"/>
      <c r="CA243" s="809"/>
      <c r="CB243" s="803"/>
      <c r="CC243" s="804"/>
      <c r="CD243" s="791"/>
      <c r="CE243" s="791"/>
    </row>
    <row r="244" spans="2:83" x14ac:dyDescent="0.25">
      <c r="B244" s="307"/>
      <c r="C244" s="179"/>
      <c r="O244" s="181"/>
      <c r="P244" s="308"/>
      <c r="Q244" s="179"/>
      <c r="R244" s="165" t="s">
        <v>21</v>
      </c>
      <c r="S244" s="179"/>
      <c r="T244" s="165" t="s">
        <v>56</v>
      </c>
      <c r="U244" s="196" t="str">
        <f t="shared" si="77"/>
        <v>-</v>
      </c>
      <c r="V244" s="168" t="str">
        <f t="shared" si="78"/>
        <v>-</v>
      </c>
      <c r="W244" s="168" t="str">
        <f t="shared" si="79"/>
        <v>-</v>
      </c>
      <c r="X244" s="168" t="str">
        <f t="shared" si="80"/>
        <v>-</v>
      </c>
      <c r="Y244" s="168" t="str">
        <f t="shared" si="81"/>
        <v>-</v>
      </c>
      <c r="AD244" s="608" t="str">
        <f t="shared" si="75"/>
        <v>-</v>
      </c>
      <c r="AE244" s="607" t="str">
        <f t="shared" si="76"/>
        <v>-</v>
      </c>
      <c r="AF244" s="196" t="str">
        <f t="shared" si="82"/>
        <v>-</v>
      </c>
      <c r="AG244" s="168" t="str">
        <f t="shared" si="83"/>
        <v>-</v>
      </c>
      <c r="AH244" s="168" t="str">
        <f t="shared" si="84"/>
        <v>-</v>
      </c>
      <c r="AI244" s="168" t="str">
        <f t="shared" si="85"/>
        <v>-</v>
      </c>
      <c r="AJ244" s="168" t="str">
        <f t="shared" si="86"/>
        <v>-</v>
      </c>
      <c r="AM244" s="785"/>
      <c r="AN244" s="785"/>
      <c r="AO244" s="785"/>
      <c r="AP244" s="785"/>
      <c r="AQ244" s="785"/>
      <c r="AR244" s="785"/>
      <c r="AS244" s="785"/>
      <c r="AT244" s="785"/>
      <c r="AV244" s="865"/>
      <c r="AW244" s="865"/>
      <c r="AX244" s="866"/>
      <c r="AY244" s="866"/>
      <c r="AZ244" s="867"/>
      <c r="BB244" s="793">
        <f t="shared" si="71"/>
        <v>0</v>
      </c>
      <c r="BC244" s="791">
        <f t="shared" si="72"/>
        <v>0</v>
      </c>
      <c r="BF244" s="819"/>
      <c r="BH244" s="793">
        <f t="shared" si="73"/>
        <v>0</v>
      </c>
      <c r="BI244" s="807">
        <f t="shared" si="74"/>
        <v>0</v>
      </c>
      <c r="BL244" s="807"/>
      <c r="BQ244" s="791"/>
      <c r="BR244" s="791"/>
      <c r="BS244" s="791"/>
      <c r="BT244" s="791"/>
      <c r="CA244" s="809"/>
      <c r="CB244" s="803"/>
      <c r="CC244" s="804"/>
      <c r="CD244" s="791"/>
      <c r="CE244" s="791"/>
    </row>
    <row r="245" spans="2:83" x14ac:dyDescent="0.25">
      <c r="B245" s="307"/>
      <c r="C245" s="179"/>
      <c r="O245" s="181"/>
      <c r="P245" s="308"/>
      <c r="Q245" s="179"/>
      <c r="R245" s="165" t="s">
        <v>21</v>
      </c>
      <c r="S245" s="179"/>
      <c r="T245" s="165" t="s">
        <v>56</v>
      </c>
      <c r="U245" s="196" t="str">
        <f t="shared" si="77"/>
        <v>-</v>
      </c>
      <c r="V245" s="168" t="str">
        <f t="shared" si="78"/>
        <v>-</v>
      </c>
      <c r="W245" s="168" t="str">
        <f t="shared" si="79"/>
        <v>-</v>
      </c>
      <c r="X245" s="168" t="str">
        <f t="shared" si="80"/>
        <v>-</v>
      </c>
      <c r="Y245" s="168" t="str">
        <f t="shared" si="81"/>
        <v>-</v>
      </c>
      <c r="AD245" s="608" t="str">
        <f t="shared" si="75"/>
        <v>-</v>
      </c>
      <c r="AE245" s="607" t="str">
        <f t="shared" si="76"/>
        <v>-</v>
      </c>
      <c r="AF245" s="196" t="str">
        <f t="shared" si="82"/>
        <v>-</v>
      </c>
      <c r="AG245" s="168" t="str">
        <f t="shared" si="83"/>
        <v>-</v>
      </c>
      <c r="AH245" s="168" t="str">
        <f t="shared" si="84"/>
        <v>-</v>
      </c>
      <c r="AI245" s="168" t="str">
        <f t="shared" si="85"/>
        <v>-</v>
      </c>
      <c r="AJ245" s="168" t="str">
        <f t="shared" si="86"/>
        <v>-</v>
      </c>
      <c r="AM245" s="785"/>
      <c r="AN245" s="785"/>
      <c r="AO245" s="785"/>
      <c r="AP245" s="785"/>
      <c r="AQ245" s="785"/>
      <c r="AR245" s="785"/>
      <c r="AS245" s="785"/>
      <c r="AT245" s="785"/>
      <c r="AV245" s="865"/>
      <c r="AW245" s="865"/>
      <c r="AX245" s="866"/>
      <c r="AY245" s="866"/>
      <c r="AZ245" s="867"/>
      <c r="BB245" s="793">
        <f t="shared" si="71"/>
        <v>0</v>
      </c>
      <c r="BC245" s="791">
        <f t="shared" si="72"/>
        <v>0</v>
      </c>
      <c r="BF245" s="819"/>
      <c r="BH245" s="793">
        <f t="shared" si="73"/>
        <v>0</v>
      </c>
      <c r="BI245" s="807">
        <f t="shared" si="74"/>
        <v>0</v>
      </c>
      <c r="BL245" s="807"/>
      <c r="BQ245" s="791"/>
      <c r="BR245" s="791"/>
      <c r="BS245" s="791"/>
      <c r="BT245" s="791"/>
      <c r="CA245" s="809"/>
      <c r="CB245" s="803"/>
      <c r="CC245" s="804"/>
      <c r="CD245" s="791"/>
      <c r="CE245" s="791"/>
    </row>
    <row r="246" spans="2:83" x14ac:dyDescent="0.25">
      <c r="B246" s="307"/>
      <c r="C246" s="179"/>
      <c r="O246" s="181"/>
      <c r="P246" s="308"/>
      <c r="Q246" s="179"/>
      <c r="R246" s="165" t="s">
        <v>21</v>
      </c>
      <c r="S246" s="179"/>
      <c r="T246" s="165" t="s">
        <v>56</v>
      </c>
      <c r="U246" s="196" t="str">
        <f t="shared" si="77"/>
        <v>-</v>
      </c>
      <c r="V246" s="168" t="str">
        <f t="shared" si="78"/>
        <v>-</v>
      </c>
      <c r="W246" s="168" t="str">
        <f t="shared" si="79"/>
        <v>-</v>
      </c>
      <c r="X246" s="168" t="str">
        <f t="shared" si="80"/>
        <v>-</v>
      </c>
      <c r="Y246" s="168" t="str">
        <f t="shared" si="81"/>
        <v>-</v>
      </c>
      <c r="AD246" s="608" t="str">
        <f t="shared" si="75"/>
        <v>-</v>
      </c>
      <c r="AE246" s="607" t="str">
        <f t="shared" si="76"/>
        <v>-</v>
      </c>
      <c r="AF246" s="196" t="str">
        <f t="shared" si="82"/>
        <v>-</v>
      </c>
      <c r="AG246" s="168" t="str">
        <f t="shared" si="83"/>
        <v>-</v>
      </c>
      <c r="AH246" s="168" t="str">
        <f t="shared" si="84"/>
        <v>-</v>
      </c>
      <c r="AI246" s="168" t="str">
        <f t="shared" si="85"/>
        <v>-</v>
      </c>
      <c r="AJ246" s="168" t="str">
        <f t="shared" si="86"/>
        <v>-</v>
      </c>
      <c r="AM246" s="785"/>
      <c r="AN246" s="785"/>
      <c r="AO246" s="785"/>
      <c r="AP246" s="785"/>
      <c r="AQ246" s="785"/>
      <c r="AR246" s="785"/>
      <c r="AS246" s="785"/>
      <c r="AT246" s="785"/>
      <c r="AV246" s="865"/>
      <c r="AW246" s="865"/>
      <c r="AX246" s="866"/>
      <c r="AY246" s="866"/>
      <c r="AZ246" s="867"/>
      <c r="BB246" s="793">
        <f t="shared" si="71"/>
        <v>0</v>
      </c>
      <c r="BC246" s="791">
        <f t="shared" si="72"/>
        <v>0</v>
      </c>
      <c r="BF246" s="819"/>
      <c r="BH246" s="793">
        <f t="shared" si="73"/>
        <v>0</v>
      </c>
      <c r="BI246" s="807">
        <f t="shared" si="74"/>
        <v>0</v>
      </c>
      <c r="BL246" s="807"/>
      <c r="BQ246" s="791"/>
      <c r="BR246" s="791"/>
      <c r="BS246" s="791"/>
      <c r="BT246" s="791"/>
      <c r="CA246" s="809"/>
      <c r="CB246" s="803"/>
      <c r="CC246" s="804"/>
      <c r="CD246" s="791"/>
      <c r="CE246" s="791"/>
    </row>
    <row r="247" spans="2:83" x14ac:dyDescent="0.25">
      <c r="B247" s="307"/>
      <c r="C247" s="179"/>
      <c r="O247" s="181"/>
      <c r="P247" s="308"/>
      <c r="Q247" s="179"/>
      <c r="R247" s="165" t="s">
        <v>21</v>
      </c>
      <c r="S247" s="179"/>
      <c r="T247" s="165" t="s">
        <v>56</v>
      </c>
      <c r="U247" s="196" t="str">
        <f t="shared" si="77"/>
        <v>-</v>
      </c>
      <c r="V247" s="168" t="str">
        <f t="shared" si="78"/>
        <v>-</v>
      </c>
      <c r="W247" s="168" t="str">
        <f t="shared" si="79"/>
        <v>-</v>
      </c>
      <c r="X247" s="168" t="str">
        <f t="shared" si="80"/>
        <v>-</v>
      </c>
      <c r="Y247" s="168" t="str">
        <f t="shared" si="81"/>
        <v>-</v>
      </c>
      <c r="AD247" s="608" t="str">
        <f t="shared" si="75"/>
        <v>-</v>
      </c>
      <c r="AE247" s="607" t="str">
        <f t="shared" si="76"/>
        <v>-</v>
      </c>
      <c r="AF247" s="196" t="str">
        <f t="shared" si="82"/>
        <v>-</v>
      </c>
      <c r="AG247" s="168" t="str">
        <f t="shared" si="83"/>
        <v>-</v>
      </c>
      <c r="AH247" s="168" t="str">
        <f t="shared" si="84"/>
        <v>-</v>
      </c>
      <c r="AI247" s="168" t="str">
        <f t="shared" si="85"/>
        <v>-</v>
      </c>
      <c r="AJ247" s="168" t="str">
        <f t="shared" si="86"/>
        <v>-</v>
      </c>
      <c r="AM247" s="785"/>
      <c r="AN247" s="785"/>
      <c r="AO247" s="785"/>
      <c r="AP247" s="785"/>
      <c r="AQ247" s="785"/>
      <c r="AR247" s="785"/>
      <c r="AS247" s="785"/>
      <c r="AT247" s="785"/>
      <c r="AV247" s="865"/>
      <c r="AW247" s="865"/>
      <c r="AX247" s="866"/>
      <c r="AY247" s="866"/>
      <c r="AZ247" s="867"/>
      <c r="BB247" s="793">
        <f t="shared" si="71"/>
        <v>0</v>
      </c>
      <c r="BC247" s="791">
        <f t="shared" si="72"/>
        <v>0</v>
      </c>
      <c r="BF247" s="819"/>
      <c r="BH247" s="793">
        <f t="shared" si="73"/>
        <v>0</v>
      </c>
      <c r="BI247" s="807">
        <f t="shared" si="74"/>
        <v>0</v>
      </c>
      <c r="BL247" s="807"/>
      <c r="BQ247" s="791"/>
      <c r="BR247" s="791"/>
      <c r="BS247" s="791"/>
      <c r="BT247" s="791"/>
      <c r="CA247" s="809"/>
      <c r="CB247" s="803"/>
      <c r="CC247" s="804"/>
      <c r="CD247" s="791"/>
      <c r="CE247" s="791"/>
    </row>
    <row r="248" spans="2:83" x14ac:dyDescent="0.25">
      <c r="B248" s="307"/>
      <c r="C248" s="179"/>
      <c r="O248" s="181"/>
      <c r="P248" s="308"/>
      <c r="Q248" s="179"/>
      <c r="R248" s="165" t="s">
        <v>21</v>
      </c>
      <c r="S248" s="179"/>
      <c r="T248" s="165" t="s">
        <v>56</v>
      </c>
      <c r="U248" s="196" t="str">
        <f t="shared" si="77"/>
        <v>-</v>
      </c>
      <c r="V248" s="168" t="str">
        <f t="shared" si="78"/>
        <v>-</v>
      </c>
      <c r="W248" s="168" t="str">
        <f t="shared" si="79"/>
        <v>-</v>
      </c>
      <c r="X248" s="168" t="str">
        <f t="shared" si="80"/>
        <v>-</v>
      </c>
      <c r="Y248" s="168" t="str">
        <f t="shared" si="81"/>
        <v>-</v>
      </c>
      <c r="AD248" s="608" t="str">
        <f t="shared" si="75"/>
        <v>-</v>
      </c>
      <c r="AE248" s="607" t="str">
        <f t="shared" si="76"/>
        <v>-</v>
      </c>
      <c r="AF248" s="196" t="str">
        <f t="shared" si="82"/>
        <v>-</v>
      </c>
      <c r="AG248" s="168" t="str">
        <f t="shared" si="83"/>
        <v>-</v>
      </c>
      <c r="AH248" s="168" t="str">
        <f t="shared" si="84"/>
        <v>-</v>
      </c>
      <c r="AI248" s="168" t="str">
        <f t="shared" si="85"/>
        <v>-</v>
      </c>
      <c r="AJ248" s="168" t="str">
        <f t="shared" si="86"/>
        <v>-</v>
      </c>
      <c r="AM248" s="785"/>
      <c r="AN248" s="785"/>
      <c r="AO248" s="785"/>
      <c r="AP248" s="785"/>
      <c r="AQ248" s="785"/>
      <c r="AR248" s="785"/>
      <c r="AS248" s="785"/>
      <c r="AT248" s="785"/>
      <c r="AV248" s="865"/>
      <c r="AW248" s="865"/>
      <c r="AX248" s="866"/>
      <c r="AY248" s="866"/>
      <c r="AZ248" s="867"/>
      <c r="BB248" s="793">
        <f t="shared" si="71"/>
        <v>0</v>
      </c>
      <c r="BC248" s="791">
        <f t="shared" si="72"/>
        <v>0</v>
      </c>
      <c r="BF248" s="819"/>
      <c r="BH248" s="793">
        <f t="shared" si="73"/>
        <v>0</v>
      </c>
      <c r="BI248" s="807">
        <f t="shared" si="74"/>
        <v>0</v>
      </c>
      <c r="BL248" s="807"/>
      <c r="BQ248" s="791"/>
      <c r="BR248" s="791"/>
      <c r="BS248" s="791"/>
      <c r="BT248" s="791"/>
      <c r="CA248" s="809"/>
      <c r="CB248" s="803"/>
      <c r="CC248" s="804"/>
      <c r="CD248" s="791"/>
      <c r="CE248" s="791"/>
    </row>
    <row r="249" spans="2:83" x14ac:dyDescent="0.25">
      <c r="B249" s="307"/>
      <c r="C249" s="179"/>
      <c r="O249" s="181"/>
      <c r="P249" s="308"/>
      <c r="Q249" s="179"/>
      <c r="R249" s="165" t="s">
        <v>21</v>
      </c>
      <c r="S249" s="179"/>
      <c r="T249" s="165" t="s">
        <v>56</v>
      </c>
      <c r="U249" s="196" t="str">
        <f t="shared" si="77"/>
        <v>-</v>
      </c>
      <c r="V249" s="168" t="str">
        <f t="shared" si="78"/>
        <v>-</v>
      </c>
      <c r="W249" s="168" t="str">
        <f t="shared" si="79"/>
        <v>-</v>
      </c>
      <c r="X249" s="168" t="str">
        <f t="shared" si="80"/>
        <v>-</v>
      </c>
      <c r="Y249" s="168" t="str">
        <f t="shared" si="81"/>
        <v>-</v>
      </c>
      <c r="AD249" s="608" t="str">
        <f t="shared" si="75"/>
        <v>-</v>
      </c>
      <c r="AE249" s="607" t="str">
        <f t="shared" si="76"/>
        <v>-</v>
      </c>
      <c r="AF249" s="196" t="str">
        <f t="shared" si="82"/>
        <v>-</v>
      </c>
      <c r="AG249" s="168" t="str">
        <f t="shared" si="83"/>
        <v>-</v>
      </c>
      <c r="AH249" s="168" t="str">
        <f t="shared" si="84"/>
        <v>-</v>
      </c>
      <c r="AI249" s="168" t="str">
        <f t="shared" si="85"/>
        <v>-</v>
      </c>
      <c r="AJ249" s="168" t="str">
        <f t="shared" si="86"/>
        <v>-</v>
      </c>
      <c r="AM249" s="785"/>
      <c r="AN249" s="785"/>
      <c r="AO249" s="785"/>
      <c r="AP249" s="785"/>
      <c r="AQ249" s="785"/>
      <c r="AR249" s="785"/>
      <c r="AS249" s="785"/>
      <c r="AT249" s="785"/>
      <c r="AV249" s="865"/>
      <c r="AW249" s="865"/>
      <c r="AX249" s="866"/>
      <c r="AY249" s="866"/>
      <c r="AZ249" s="867"/>
      <c r="BB249" s="793">
        <f t="shared" si="71"/>
        <v>0</v>
      </c>
      <c r="BC249" s="791">
        <f t="shared" si="72"/>
        <v>0</v>
      </c>
      <c r="BF249" s="819"/>
      <c r="BH249" s="793">
        <f t="shared" si="73"/>
        <v>0</v>
      </c>
      <c r="BI249" s="807">
        <f t="shared" si="74"/>
        <v>0</v>
      </c>
      <c r="BL249" s="807"/>
      <c r="BQ249" s="791"/>
      <c r="BR249" s="791"/>
      <c r="BS249" s="791"/>
      <c r="BT249" s="791"/>
      <c r="CA249" s="809"/>
      <c r="CB249" s="803"/>
      <c r="CC249" s="804"/>
      <c r="CD249" s="791"/>
      <c r="CE249" s="791"/>
    </row>
    <row r="250" spans="2:83" x14ac:dyDescent="0.25">
      <c r="B250" s="307"/>
      <c r="C250" s="179"/>
      <c r="O250" s="181"/>
      <c r="P250" s="308"/>
      <c r="Q250" s="179"/>
      <c r="R250" s="165" t="s">
        <v>21</v>
      </c>
      <c r="S250" s="179"/>
      <c r="T250" s="165" t="s">
        <v>56</v>
      </c>
      <c r="U250" s="196" t="str">
        <f t="shared" si="77"/>
        <v>-</v>
      </c>
      <c r="V250" s="168" t="str">
        <f t="shared" si="78"/>
        <v>-</v>
      </c>
      <c r="W250" s="168" t="str">
        <f t="shared" si="79"/>
        <v>-</v>
      </c>
      <c r="X250" s="168" t="str">
        <f t="shared" si="80"/>
        <v>-</v>
      </c>
      <c r="Y250" s="168" t="str">
        <f t="shared" si="81"/>
        <v>-</v>
      </c>
      <c r="AD250" s="608" t="str">
        <f t="shared" si="75"/>
        <v>-</v>
      </c>
      <c r="AE250" s="607" t="str">
        <f t="shared" si="76"/>
        <v>-</v>
      </c>
      <c r="AF250" s="196" t="str">
        <f t="shared" si="82"/>
        <v>-</v>
      </c>
      <c r="AG250" s="168" t="str">
        <f t="shared" si="83"/>
        <v>-</v>
      </c>
      <c r="AH250" s="168" t="str">
        <f t="shared" si="84"/>
        <v>-</v>
      </c>
      <c r="AI250" s="168" t="str">
        <f t="shared" si="85"/>
        <v>-</v>
      </c>
      <c r="AJ250" s="168" t="str">
        <f t="shared" si="86"/>
        <v>-</v>
      </c>
      <c r="AM250" s="785"/>
      <c r="AN250" s="785"/>
      <c r="AO250" s="785"/>
      <c r="AP250" s="785"/>
      <c r="AQ250" s="785"/>
      <c r="AR250" s="785"/>
      <c r="AS250" s="785"/>
      <c r="AT250" s="785"/>
      <c r="AV250" s="865"/>
      <c r="AW250" s="865"/>
      <c r="AX250" s="866"/>
      <c r="AY250" s="866"/>
      <c r="AZ250" s="867"/>
      <c r="BB250" s="793">
        <f t="shared" si="71"/>
        <v>0</v>
      </c>
      <c r="BC250" s="791">
        <f t="shared" si="72"/>
        <v>0</v>
      </c>
      <c r="BF250" s="819"/>
      <c r="BH250" s="793">
        <f t="shared" si="73"/>
        <v>0</v>
      </c>
      <c r="BI250" s="807">
        <f t="shared" si="74"/>
        <v>0</v>
      </c>
      <c r="BL250" s="807"/>
      <c r="BQ250" s="791"/>
      <c r="BR250" s="791"/>
      <c r="BS250" s="791"/>
      <c r="BT250" s="791"/>
      <c r="CA250" s="809"/>
      <c r="CB250" s="803"/>
      <c r="CC250" s="804"/>
      <c r="CD250" s="791"/>
      <c r="CE250" s="791"/>
    </row>
    <row r="251" spans="2:83" x14ac:dyDescent="0.25">
      <c r="B251" s="307"/>
      <c r="C251" s="179"/>
      <c r="O251" s="181"/>
      <c r="P251" s="308"/>
      <c r="Q251" s="179"/>
      <c r="R251" s="165" t="s">
        <v>21</v>
      </c>
      <c r="S251" s="179"/>
      <c r="T251" s="165" t="s">
        <v>56</v>
      </c>
      <c r="U251" s="196" t="str">
        <f t="shared" si="77"/>
        <v>-</v>
      </c>
      <c r="V251" s="168" t="str">
        <f t="shared" si="78"/>
        <v>-</v>
      </c>
      <c r="W251" s="168" t="str">
        <f t="shared" si="79"/>
        <v>-</v>
      </c>
      <c r="X251" s="168" t="str">
        <f t="shared" si="80"/>
        <v>-</v>
      </c>
      <c r="Y251" s="168" t="str">
        <f t="shared" si="81"/>
        <v>-</v>
      </c>
      <c r="AD251" s="608" t="str">
        <f t="shared" si="75"/>
        <v>-</v>
      </c>
      <c r="AE251" s="607" t="str">
        <f t="shared" si="76"/>
        <v>-</v>
      </c>
      <c r="AF251" s="196" t="str">
        <f t="shared" si="82"/>
        <v>-</v>
      </c>
      <c r="AG251" s="168" t="str">
        <f t="shared" si="83"/>
        <v>-</v>
      </c>
      <c r="AH251" s="168" t="str">
        <f t="shared" si="84"/>
        <v>-</v>
      </c>
      <c r="AI251" s="168" t="str">
        <f t="shared" si="85"/>
        <v>-</v>
      </c>
      <c r="AJ251" s="168" t="str">
        <f t="shared" si="86"/>
        <v>-</v>
      </c>
      <c r="AM251" s="785"/>
      <c r="AN251" s="785"/>
      <c r="AO251" s="785"/>
      <c r="AP251" s="785"/>
      <c r="AQ251" s="785"/>
      <c r="AR251" s="785"/>
      <c r="AS251" s="785"/>
      <c r="AT251" s="785"/>
      <c r="AV251" s="865"/>
      <c r="AW251" s="865"/>
      <c r="AX251" s="866"/>
      <c r="AY251" s="866"/>
      <c r="AZ251" s="867"/>
      <c r="BB251" s="793">
        <f t="shared" si="71"/>
        <v>0</v>
      </c>
      <c r="BC251" s="791">
        <f t="shared" si="72"/>
        <v>0</v>
      </c>
      <c r="BF251" s="819"/>
      <c r="BH251" s="793">
        <f t="shared" si="73"/>
        <v>0</v>
      </c>
      <c r="BI251" s="807">
        <f t="shared" si="74"/>
        <v>0</v>
      </c>
      <c r="BQ251" s="791"/>
      <c r="BR251" s="791"/>
      <c r="BS251" s="791"/>
      <c r="BT251" s="791"/>
      <c r="CA251" s="809"/>
      <c r="CB251" s="803"/>
      <c r="CC251" s="804"/>
      <c r="CD251" s="791"/>
      <c r="CE251" s="791"/>
    </row>
    <row r="252" spans="2:83" x14ac:dyDescent="0.25">
      <c r="B252" s="307"/>
      <c r="C252" s="179"/>
      <c r="O252" s="181"/>
      <c r="P252" s="308"/>
      <c r="Q252" s="179"/>
      <c r="R252" s="165" t="s">
        <v>21</v>
      </c>
      <c r="S252" s="179"/>
      <c r="T252" s="165" t="s">
        <v>56</v>
      </c>
      <c r="U252" s="196" t="str">
        <f t="shared" si="77"/>
        <v>-</v>
      </c>
      <c r="V252" s="168" t="str">
        <f t="shared" si="78"/>
        <v>-</v>
      </c>
      <c r="W252" s="168" t="str">
        <f t="shared" si="79"/>
        <v>-</v>
      </c>
      <c r="X252" s="168" t="str">
        <f t="shared" si="80"/>
        <v>-</v>
      </c>
      <c r="Y252" s="168" t="str">
        <f t="shared" si="81"/>
        <v>-</v>
      </c>
      <c r="AD252" s="608" t="str">
        <f t="shared" si="75"/>
        <v>-</v>
      </c>
      <c r="AE252" s="607" t="str">
        <f t="shared" si="76"/>
        <v>-</v>
      </c>
      <c r="AF252" s="196" t="str">
        <f t="shared" si="82"/>
        <v>-</v>
      </c>
      <c r="AG252" s="168" t="str">
        <f t="shared" si="83"/>
        <v>-</v>
      </c>
      <c r="AH252" s="168" t="str">
        <f t="shared" si="84"/>
        <v>-</v>
      </c>
      <c r="AI252" s="168" t="str">
        <f t="shared" si="85"/>
        <v>-</v>
      </c>
      <c r="AJ252" s="168" t="str">
        <f t="shared" si="86"/>
        <v>-</v>
      </c>
      <c r="AM252" s="785"/>
      <c r="AN252" s="785"/>
      <c r="AO252" s="785"/>
      <c r="AP252" s="785"/>
      <c r="AQ252" s="785"/>
      <c r="AR252" s="785"/>
      <c r="AS252" s="785"/>
      <c r="AT252" s="785"/>
      <c r="AV252" s="865"/>
      <c r="AW252" s="865"/>
      <c r="AX252" s="866"/>
      <c r="AY252" s="866"/>
      <c r="AZ252" s="867"/>
      <c r="BB252" s="793">
        <f t="shared" si="71"/>
        <v>0</v>
      </c>
      <c r="BC252" s="791">
        <f t="shared" si="72"/>
        <v>0</v>
      </c>
      <c r="BF252" s="819"/>
      <c r="BH252" s="793">
        <f t="shared" si="73"/>
        <v>0</v>
      </c>
      <c r="BI252" s="807">
        <f t="shared" si="74"/>
        <v>0</v>
      </c>
      <c r="BQ252" s="791"/>
      <c r="BR252" s="791"/>
      <c r="BS252" s="791"/>
      <c r="BT252" s="791"/>
      <c r="CA252" s="809"/>
      <c r="CB252" s="810"/>
      <c r="CC252" s="811"/>
    </row>
    <row r="253" spans="2:83" x14ac:dyDescent="0.25">
      <c r="B253" s="307"/>
      <c r="C253" s="179"/>
      <c r="O253" s="181"/>
      <c r="P253" s="308"/>
      <c r="Q253" s="179"/>
      <c r="R253" s="165" t="s">
        <v>21</v>
      </c>
      <c r="S253" s="179"/>
      <c r="T253" s="165" t="s">
        <v>56</v>
      </c>
      <c r="U253" s="196" t="str">
        <f t="shared" si="77"/>
        <v>-</v>
      </c>
      <c r="V253" s="168" t="str">
        <f t="shared" si="78"/>
        <v>-</v>
      </c>
      <c r="W253" s="168" t="str">
        <f t="shared" si="79"/>
        <v>-</v>
      </c>
      <c r="X253" s="168" t="str">
        <f t="shared" si="80"/>
        <v>-</v>
      </c>
      <c r="Y253" s="168" t="str">
        <f t="shared" si="81"/>
        <v>-</v>
      </c>
      <c r="AD253" s="608" t="str">
        <f t="shared" si="75"/>
        <v>-</v>
      </c>
      <c r="AE253" s="607" t="str">
        <f t="shared" si="76"/>
        <v>-</v>
      </c>
      <c r="AF253" s="196" t="str">
        <f t="shared" si="82"/>
        <v>-</v>
      </c>
      <c r="AG253" s="168" t="str">
        <f t="shared" si="83"/>
        <v>-</v>
      </c>
      <c r="AH253" s="168" t="str">
        <f t="shared" si="84"/>
        <v>-</v>
      </c>
      <c r="AI253" s="168" t="str">
        <f t="shared" si="85"/>
        <v>-</v>
      </c>
      <c r="AJ253" s="168" t="str">
        <f t="shared" si="86"/>
        <v>-</v>
      </c>
      <c r="AM253" s="785"/>
      <c r="AN253" s="785"/>
      <c r="AO253" s="785"/>
      <c r="AP253" s="785"/>
      <c r="AQ253" s="785"/>
      <c r="AR253" s="785"/>
      <c r="AS253" s="785"/>
      <c r="AT253" s="785"/>
      <c r="AV253" s="865"/>
      <c r="AW253" s="865"/>
      <c r="AX253" s="866"/>
      <c r="AY253" s="866"/>
      <c r="AZ253" s="867"/>
      <c r="BB253" s="793">
        <f t="shared" si="71"/>
        <v>0</v>
      </c>
      <c r="BC253" s="791">
        <f t="shared" si="72"/>
        <v>0</v>
      </c>
      <c r="BF253" s="819"/>
      <c r="BH253" s="793">
        <f t="shared" si="73"/>
        <v>0</v>
      </c>
      <c r="BI253" s="807">
        <f t="shared" si="74"/>
        <v>0</v>
      </c>
      <c r="BQ253" s="791"/>
      <c r="BR253" s="791"/>
      <c r="BS253" s="791"/>
      <c r="BT253" s="791"/>
      <c r="CA253" s="809"/>
      <c r="CB253" s="810"/>
      <c r="CC253" s="811"/>
    </row>
    <row r="254" spans="2:83" x14ac:dyDescent="0.25">
      <c r="B254" s="307"/>
      <c r="C254" s="179"/>
      <c r="O254" s="181"/>
      <c r="P254" s="308"/>
      <c r="Q254" s="179"/>
      <c r="R254" s="165" t="s">
        <v>21</v>
      </c>
      <c r="S254" s="179"/>
      <c r="T254" s="165" t="s">
        <v>56</v>
      </c>
      <c r="U254" s="196" t="str">
        <f t="shared" si="77"/>
        <v>-</v>
      </c>
      <c r="V254" s="168" t="str">
        <f t="shared" si="78"/>
        <v>-</v>
      </c>
      <c r="W254" s="168" t="str">
        <f t="shared" si="79"/>
        <v>-</v>
      </c>
      <c r="X254" s="168" t="str">
        <f t="shared" si="80"/>
        <v>-</v>
      </c>
      <c r="Y254" s="168" t="str">
        <f t="shared" si="81"/>
        <v>-</v>
      </c>
      <c r="AD254" s="608" t="str">
        <f t="shared" si="75"/>
        <v>-</v>
      </c>
      <c r="AE254" s="607" t="str">
        <f t="shared" si="76"/>
        <v>-</v>
      </c>
      <c r="AF254" s="196" t="str">
        <f t="shared" si="82"/>
        <v>-</v>
      </c>
      <c r="AG254" s="168" t="str">
        <f t="shared" si="83"/>
        <v>-</v>
      </c>
      <c r="AH254" s="168" t="str">
        <f t="shared" si="84"/>
        <v>-</v>
      </c>
      <c r="AI254" s="168" t="str">
        <f t="shared" si="85"/>
        <v>-</v>
      </c>
      <c r="AJ254" s="168" t="str">
        <f t="shared" si="86"/>
        <v>-</v>
      </c>
      <c r="AM254" s="785"/>
      <c r="AN254" s="785"/>
      <c r="AO254" s="785"/>
      <c r="AP254" s="785"/>
      <c r="AQ254" s="785"/>
      <c r="AR254" s="785"/>
      <c r="AS254" s="785"/>
      <c r="AT254" s="785"/>
      <c r="AV254" s="865"/>
      <c r="AW254" s="865"/>
      <c r="AX254" s="866"/>
      <c r="AY254" s="866"/>
      <c r="AZ254" s="867"/>
      <c r="BB254" s="793">
        <f t="shared" si="71"/>
        <v>0</v>
      </c>
      <c r="BC254" s="791">
        <f t="shared" si="72"/>
        <v>0</v>
      </c>
      <c r="BF254" s="819"/>
      <c r="BH254" s="793">
        <f t="shared" si="73"/>
        <v>0</v>
      </c>
      <c r="BI254" s="807">
        <f t="shared" si="74"/>
        <v>0</v>
      </c>
      <c r="BQ254" s="791"/>
      <c r="BR254" s="791"/>
      <c r="BS254" s="791"/>
      <c r="BT254" s="791"/>
      <c r="CA254" s="809"/>
      <c r="CB254" s="810"/>
      <c r="CC254" s="811"/>
    </row>
    <row r="255" spans="2:83" x14ac:dyDescent="0.25">
      <c r="B255" s="307"/>
      <c r="C255" s="179"/>
      <c r="O255" s="181"/>
      <c r="P255" s="308"/>
      <c r="Q255" s="179"/>
      <c r="R255" s="165" t="s">
        <v>21</v>
      </c>
      <c r="S255" s="179"/>
      <c r="T255" s="165" t="s">
        <v>56</v>
      </c>
      <c r="U255" s="196" t="str">
        <f t="shared" si="77"/>
        <v>-</v>
      </c>
      <c r="V255" s="168" t="str">
        <f t="shared" si="78"/>
        <v>-</v>
      </c>
      <c r="W255" s="168" t="str">
        <f t="shared" si="79"/>
        <v>-</v>
      </c>
      <c r="X255" s="168" t="str">
        <f t="shared" si="80"/>
        <v>-</v>
      </c>
      <c r="Y255" s="168" t="str">
        <f t="shared" si="81"/>
        <v>-</v>
      </c>
      <c r="AD255" s="608" t="str">
        <f t="shared" si="75"/>
        <v>-</v>
      </c>
      <c r="AE255" s="607" t="str">
        <f t="shared" si="76"/>
        <v>-</v>
      </c>
      <c r="AF255" s="196" t="str">
        <f t="shared" si="82"/>
        <v>-</v>
      </c>
      <c r="AG255" s="168" t="str">
        <f t="shared" si="83"/>
        <v>-</v>
      </c>
      <c r="AH255" s="168" t="str">
        <f t="shared" si="84"/>
        <v>-</v>
      </c>
      <c r="AI255" s="168" t="str">
        <f t="shared" si="85"/>
        <v>-</v>
      </c>
      <c r="AJ255" s="168" t="str">
        <f t="shared" si="86"/>
        <v>-</v>
      </c>
      <c r="AM255" s="785"/>
      <c r="AN255" s="785"/>
      <c r="AO255" s="785"/>
      <c r="AP255" s="785"/>
      <c r="AQ255" s="785"/>
      <c r="AR255" s="785"/>
      <c r="AS255" s="785"/>
      <c r="AT255" s="785"/>
      <c r="AV255" s="865"/>
      <c r="AW255" s="865"/>
      <c r="AX255" s="866"/>
      <c r="AY255" s="866"/>
      <c r="AZ255" s="867"/>
      <c r="BB255" s="793">
        <f t="shared" si="71"/>
        <v>0</v>
      </c>
      <c r="BC255" s="791">
        <f t="shared" si="72"/>
        <v>0</v>
      </c>
      <c r="BF255" s="819"/>
      <c r="BH255" s="793">
        <f t="shared" si="73"/>
        <v>0</v>
      </c>
      <c r="BI255" s="807">
        <f t="shared" si="74"/>
        <v>0</v>
      </c>
      <c r="BQ255" s="791"/>
      <c r="BR255" s="791"/>
      <c r="BS255" s="791"/>
      <c r="BT255" s="791"/>
      <c r="CA255" s="809"/>
      <c r="CB255" s="810"/>
      <c r="CC255" s="811"/>
    </row>
    <row r="256" spans="2:83" x14ac:dyDescent="0.25">
      <c r="B256" s="307"/>
      <c r="C256" s="179"/>
      <c r="O256" s="181"/>
      <c r="P256" s="308"/>
      <c r="Q256" s="179"/>
      <c r="R256" s="165" t="s">
        <v>21</v>
      </c>
      <c r="S256" s="179"/>
      <c r="T256" s="165" t="s">
        <v>56</v>
      </c>
      <c r="U256" s="196" t="str">
        <f t="shared" si="77"/>
        <v>-</v>
      </c>
      <c r="V256" s="168" t="str">
        <f t="shared" si="78"/>
        <v>-</v>
      </c>
      <c r="W256" s="168" t="str">
        <f t="shared" si="79"/>
        <v>-</v>
      </c>
      <c r="X256" s="168" t="str">
        <f t="shared" si="80"/>
        <v>-</v>
      </c>
      <c r="Y256" s="168" t="str">
        <f t="shared" si="81"/>
        <v>-</v>
      </c>
      <c r="AD256" s="608" t="str">
        <f t="shared" si="75"/>
        <v>-</v>
      </c>
      <c r="AE256" s="607" t="str">
        <f t="shared" si="76"/>
        <v>-</v>
      </c>
      <c r="AF256" s="196" t="str">
        <f t="shared" si="82"/>
        <v>-</v>
      </c>
      <c r="AG256" s="168" t="str">
        <f t="shared" si="83"/>
        <v>-</v>
      </c>
      <c r="AH256" s="168" t="str">
        <f t="shared" si="84"/>
        <v>-</v>
      </c>
      <c r="AI256" s="168" t="str">
        <f t="shared" si="85"/>
        <v>-</v>
      </c>
      <c r="AJ256" s="168" t="str">
        <f t="shared" si="86"/>
        <v>-</v>
      </c>
      <c r="AM256" s="785"/>
      <c r="AN256" s="785"/>
      <c r="AO256" s="785"/>
      <c r="AP256" s="785"/>
      <c r="AQ256" s="785"/>
      <c r="AR256" s="785"/>
      <c r="AS256" s="785"/>
      <c r="AT256" s="785"/>
      <c r="AV256" s="865"/>
      <c r="AW256" s="865"/>
      <c r="AX256" s="866"/>
      <c r="AY256" s="866"/>
      <c r="AZ256" s="867"/>
      <c r="BB256" s="793">
        <f t="shared" si="71"/>
        <v>0</v>
      </c>
      <c r="BC256" s="791">
        <f t="shared" si="72"/>
        <v>0</v>
      </c>
      <c r="BF256" s="819"/>
      <c r="BH256" s="793">
        <f t="shared" si="73"/>
        <v>0</v>
      </c>
      <c r="BI256" s="807">
        <f t="shared" si="74"/>
        <v>0</v>
      </c>
      <c r="BQ256" s="791"/>
      <c r="BR256" s="791"/>
      <c r="BS256" s="791"/>
      <c r="BT256" s="791"/>
      <c r="CA256" s="809"/>
      <c r="CB256" s="810"/>
      <c r="CC256" s="811"/>
    </row>
    <row r="257" spans="2:81" x14ac:dyDescent="0.25">
      <c r="B257" s="307"/>
      <c r="C257" s="179"/>
      <c r="O257" s="181"/>
      <c r="P257" s="308"/>
      <c r="Q257" s="179"/>
      <c r="R257" s="165" t="s">
        <v>21</v>
      </c>
      <c r="S257" s="179"/>
      <c r="T257" s="165" t="s">
        <v>56</v>
      </c>
      <c r="U257" s="196" t="str">
        <f t="shared" si="77"/>
        <v>-</v>
      </c>
      <c r="V257" s="168" t="str">
        <f t="shared" si="78"/>
        <v>-</v>
      </c>
      <c r="W257" s="168" t="str">
        <f t="shared" si="79"/>
        <v>-</v>
      </c>
      <c r="X257" s="168" t="str">
        <f t="shared" si="80"/>
        <v>-</v>
      </c>
      <c r="Y257" s="168" t="str">
        <f t="shared" si="81"/>
        <v>-</v>
      </c>
      <c r="AD257" s="608" t="str">
        <f t="shared" si="75"/>
        <v>-</v>
      </c>
      <c r="AE257" s="607" t="str">
        <f t="shared" si="76"/>
        <v>-</v>
      </c>
      <c r="AF257" s="196" t="str">
        <f t="shared" si="82"/>
        <v>-</v>
      </c>
      <c r="AG257" s="168" t="str">
        <f t="shared" si="83"/>
        <v>-</v>
      </c>
      <c r="AH257" s="168" t="str">
        <f t="shared" si="84"/>
        <v>-</v>
      </c>
      <c r="AI257" s="168" t="str">
        <f t="shared" si="85"/>
        <v>-</v>
      </c>
      <c r="AJ257" s="168" t="str">
        <f t="shared" si="86"/>
        <v>-</v>
      </c>
      <c r="AM257" s="785"/>
      <c r="AN257" s="785"/>
      <c r="AO257" s="785"/>
      <c r="AP257" s="785"/>
      <c r="AQ257" s="785"/>
      <c r="AR257" s="785"/>
      <c r="AS257" s="785"/>
      <c r="AT257" s="785"/>
      <c r="AV257" s="865"/>
      <c r="AW257" s="865"/>
      <c r="AX257" s="866"/>
      <c r="AY257" s="866"/>
      <c r="AZ257" s="867"/>
      <c r="BB257" s="793">
        <f t="shared" si="71"/>
        <v>0</v>
      </c>
      <c r="BC257" s="791">
        <f t="shared" si="72"/>
        <v>0</v>
      </c>
      <c r="BF257" s="819"/>
      <c r="BH257" s="793">
        <f t="shared" si="73"/>
        <v>0</v>
      </c>
      <c r="BI257" s="807">
        <f t="shared" si="74"/>
        <v>0</v>
      </c>
      <c r="BQ257" s="791"/>
      <c r="BR257" s="791"/>
      <c r="BS257" s="791"/>
      <c r="BT257" s="791"/>
      <c r="CA257" s="809"/>
      <c r="CB257" s="810"/>
      <c r="CC257" s="811"/>
    </row>
    <row r="258" spans="2:81" x14ac:dyDescent="0.25">
      <c r="B258" s="307"/>
      <c r="C258" s="179"/>
      <c r="O258" s="181"/>
      <c r="P258" s="308"/>
      <c r="Q258" s="179"/>
      <c r="R258" s="165" t="s">
        <v>21</v>
      </c>
      <c r="S258" s="179"/>
      <c r="T258" s="165" t="s">
        <v>56</v>
      </c>
      <c r="U258" s="196" t="str">
        <f t="shared" si="77"/>
        <v>-</v>
      </c>
      <c r="V258" s="168" t="str">
        <f t="shared" si="78"/>
        <v>-</v>
      </c>
      <c r="W258" s="168" t="str">
        <f t="shared" si="79"/>
        <v>-</v>
      </c>
      <c r="X258" s="168" t="str">
        <f t="shared" si="80"/>
        <v>-</v>
      </c>
      <c r="Y258" s="168" t="str">
        <f t="shared" si="81"/>
        <v>-</v>
      </c>
      <c r="AD258" s="608" t="str">
        <f t="shared" si="75"/>
        <v>-</v>
      </c>
      <c r="AE258" s="607" t="str">
        <f t="shared" si="76"/>
        <v>-</v>
      </c>
      <c r="AF258" s="196" t="str">
        <f t="shared" si="82"/>
        <v>-</v>
      </c>
      <c r="AG258" s="168" t="str">
        <f t="shared" si="83"/>
        <v>-</v>
      </c>
      <c r="AH258" s="168" t="str">
        <f t="shared" si="84"/>
        <v>-</v>
      </c>
      <c r="AI258" s="168" t="str">
        <f t="shared" si="85"/>
        <v>-</v>
      </c>
      <c r="AJ258" s="168" t="str">
        <f t="shared" si="86"/>
        <v>-</v>
      </c>
      <c r="AM258" s="785"/>
      <c r="AN258" s="785"/>
      <c r="AO258" s="785"/>
      <c r="AP258" s="785"/>
      <c r="AQ258" s="785"/>
      <c r="AR258" s="785"/>
      <c r="AS258" s="785"/>
      <c r="AT258" s="785"/>
      <c r="AV258" s="865"/>
      <c r="AW258" s="865"/>
      <c r="AX258" s="866"/>
      <c r="AY258" s="866"/>
      <c r="AZ258" s="867"/>
      <c r="BB258" s="793">
        <f t="shared" si="71"/>
        <v>0</v>
      </c>
      <c r="BC258" s="791">
        <f t="shared" si="72"/>
        <v>0</v>
      </c>
      <c r="BF258" s="819"/>
      <c r="BH258" s="793">
        <f t="shared" si="73"/>
        <v>0</v>
      </c>
      <c r="BI258" s="807">
        <f t="shared" si="74"/>
        <v>0</v>
      </c>
      <c r="BQ258" s="791"/>
      <c r="BR258" s="791"/>
      <c r="BS258" s="791"/>
      <c r="BT258" s="791"/>
      <c r="CA258" s="809"/>
      <c r="CB258" s="810"/>
      <c r="CC258" s="811"/>
    </row>
    <row r="259" spans="2:81" x14ac:dyDescent="0.25">
      <c r="B259" s="307"/>
      <c r="C259" s="179"/>
      <c r="O259" s="181"/>
      <c r="P259" s="308"/>
      <c r="Q259" s="179"/>
      <c r="R259" s="165" t="s">
        <v>21</v>
      </c>
      <c r="S259" s="179"/>
      <c r="T259" s="165" t="s">
        <v>56</v>
      </c>
      <c r="U259" s="196" t="str">
        <f t="shared" si="77"/>
        <v>-</v>
      </c>
      <c r="V259" s="168" t="str">
        <f t="shared" si="78"/>
        <v>-</v>
      </c>
      <c r="W259" s="168" t="str">
        <f t="shared" si="79"/>
        <v>-</v>
      </c>
      <c r="X259" s="168" t="str">
        <f t="shared" si="80"/>
        <v>-</v>
      </c>
      <c r="Y259" s="168" t="str">
        <f t="shared" si="81"/>
        <v>-</v>
      </c>
      <c r="AD259" s="608" t="str">
        <f t="shared" si="75"/>
        <v>-</v>
      </c>
      <c r="AE259" s="607" t="str">
        <f t="shared" si="76"/>
        <v>-</v>
      </c>
      <c r="AF259" s="196" t="str">
        <f t="shared" si="82"/>
        <v>-</v>
      </c>
      <c r="AG259" s="168" t="str">
        <f t="shared" si="83"/>
        <v>-</v>
      </c>
      <c r="AH259" s="168" t="str">
        <f t="shared" si="84"/>
        <v>-</v>
      </c>
      <c r="AI259" s="168" t="str">
        <f t="shared" si="85"/>
        <v>-</v>
      </c>
      <c r="AJ259" s="168" t="str">
        <f t="shared" si="86"/>
        <v>-</v>
      </c>
      <c r="AM259" s="785"/>
      <c r="AN259" s="785"/>
      <c r="AO259" s="785"/>
      <c r="AP259" s="785"/>
      <c r="AQ259" s="785"/>
      <c r="AR259" s="785"/>
      <c r="AS259" s="785"/>
      <c r="AT259" s="785"/>
      <c r="AV259" s="865"/>
      <c r="AW259" s="865"/>
      <c r="AX259" s="866"/>
      <c r="AY259" s="866"/>
      <c r="AZ259" s="867"/>
      <c r="BB259" s="793">
        <f t="shared" ref="BB259:BB300" si="87">IFERROR((AO259*10)+AP259, "--")</f>
        <v>0</v>
      </c>
      <c r="BC259" s="791">
        <f t="shared" ref="BC259:BC300" si="88">AQ259</f>
        <v>0</v>
      </c>
      <c r="BF259" s="819"/>
      <c r="BH259" s="793">
        <f t="shared" ref="BH259:BH300" si="89">IFERROR((AX259*10)+AY259, "--")</f>
        <v>0</v>
      </c>
      <c r="BI259" s="807">
        <f t="shared" ref="BI259:BI300" si="90">AZ259</f>
        <v>0</v>
      </c>
      <c r="BQ259" s="791"/>
      <c r="BR259" s="791"/>
      <c r="BS259" s="791"/>
      <c r="BT259" s="791"/>
      <c r="CA259" s="809"/>
      <c r="CB259" s="810"/>
      <c r="CC259" s="811"/>
    </row>
    <row r="260" spans="2:81" x14ac:dyDescent="0.25">
      <c r="B260" s="307"/>
      <c r="C260" s="179"/>
      <c r="O260" s="181"/>
      <c r="P260" s="308"/>
      <c r="Q260" s="179"/>
      <c r="R260" s="165" t="s">
        <v>21</v>
      </c>
      <c r="S260" s="179"/>
      <c r="T260" s="165" t="s">
        <v>56</v>
      </c>
      <c r="U260" s="196" t="str">
        <f t="shared" si="77"/>
        <v>-</v>
      </c>
      <c r="V260" s="168" t="str">
        <f t="shared" si="78"/>
        <v>-</v>
      </c>
      <c r="W260" s="168" t="str">
        <f t="shared" si="79"/>
        <v>-</v>
      </c>
      <c r="X260" s="168" t="str">
        <f t="shared" si="80"/>
        <v>-</v>
      </c>
      <c r="Y260" s="168" t="str">
        <f t="shared" si="81"/>
        <v>-</v>
      </c>
      <c r="AD260" s="608" t="str">
        <f t="shared" si="75"/>
        <v>-</v>
      </c>
      <c r="AE260" s="607" t="str">
        <f t="shared" si="76"/>
        <v>-</v>
      </c>
      <c r="AF260" s="196" t="str">
        <f t="shared" si="82"/>
        <v>-</v>
      </c>
      <c r="AG260" s="168" t="str">
        <f t="shared" si="83"/>
        <v>-</v>
      </c>
      <c r="AH260" s="168" t="str">
        <f t="shared" si="84"/>
        <v>-</v>
      </c>
      <c r="AI260" s="168" t="str">
        <f t="shared" si="85"/>
        <v>-</v>
      </c>
      <c r="AJ260" s="168" t="str">
        <f t="shared" si="86"/>
        <v>-</v>
      </c>
      <c r="AM260" s="785"/>
      <c r="AN260" s="785"/>
      <c r="AO260" s="785"/>
      <c r="AP260" s="785"/>
      <c r="AQ260" s="785"/>
      <c r="AR260" s="785"/>
      <c r="AS260" s="785"/>
      <c r="AT260" s="785"/>
      <c r="AV260" s="865"/>
      <c r="AW260" s="865"/>
      <c r="AX260" s="866"/>
      <c r="AY260" s="866"/>
      <c r="AZ260" s="867"/>
      <c r="BB260" s="793">
        <f t="shared" si="87"/>
        <v>0</v>
      </c>
      <c r="BC260" s="791">
        <f t="shared" si="88"/>
        <v>0</v>
      </c>
      <c r="BF260" s="819"/>
      <c r="BH260" s="793">
        <f t="shared" si="89"/>
        <v>0</v>
      </c>
      <c r="BI260" s="807">
        <f t="shared" si="90"/>
        <v>0</v>
      </c>
      <c r="BQ260" s="791"/>
      <c r="BR260" s="791"/>
      <c r="BS260" s="791"/>
      <c r="BT260" s="791"/>
      <c r="CA260" s="809"/>
      <c r="CB260" s="810"/>
      <c r="CC260" s="811"/>
    </row>
    <row r="261" spans="2:81" x14ac:dyDescent="0.25">
      <c r="B261" s="307"/>
      <c r="C261" s="179"/>
      <c r="O261" s="181"/>
      <c r="P261" s="308"/>
      <c r="Q261" s="179"/>
      <c r="R261" s="165" t="s">
        <v>21</v>
      </c>
      <c r="S261" s="179"/>
      <c r="T261" s="165" t="s">
        <v>56</v>
      </c>
      <c r="U261" s="196" t="str">
        <f t="shared" si="77"/>
        <v>-</v>
      </c>
      <c r="V261" s="168" t="str">
        <f t="shared" si="78"/>
        <v>-</v>
      </c>
      <c r="W261" s="168" t="str">
        <f t="shared" si="79"/>
        <v>-</v>
      </c>
      <c r="X261" s="168" t="str">
        <f t="shared" si="80"/>
        <v>-</v>
      </c>
      <c r="Y261" s="168" t="str">
        <f t="shared" si="81"/>
        <v>-</v>
      </c>
      <c r="AD261" s="608" t="str">
        <f t="shared" si="75"/>
        <v>-</v>
      </c>
      <c r="AE261" s="607" t="str">
        <f t="shared" si="76"/>
        <v>-</v>
      </c>
      <c r="AF261" s="196" t="str">
        <f t="shared" si="82"/>
        <v>-</v>
      </c>
      <c r="AG261" s="168" t="str">
        <f t="shared" si="83"/>
        <v>-</v>
      </c>
      <c r="AH261" s="168" t="str">
        <f t="shared" si="84"/>
        <v>-</v>
      </c>
      <c r="AI261" s="168" t="str">
        <f t="shared" si="85"/>
        <v>-</v>
      </c>
      <c r="AJ261" s="168" t="str">
        <f t="shared" si="86"/>
        <v>-</v>
      </c>
      <c r="AM261" s="785"/>
      <c r="AN261" s="785"/>
      <c r="AO261" s="785"/>
      <c r="AP261" s="785"/>
      <c r="AQ261" s="785"/>
      <c r="AR261" s="785"/>
      <c r="AS261" s="785"/>
      <c r="AT261" s="785"/>
      <c r="AV261" s="865"/>
      <c r="AW261" s="865"/>
      <c r="AX261" s="866"/>
      <c r="AY261" s="866"/>
      <c r="AZ261" s="867"/>
      <c r="BB261" s="793">
        <f t="shared" si="87"/>
        <v>0</v>
      </c>
      <c r="BC261" s="791">
        <f t="shared" si="88"/>
        <v>0</v>
      </c>
      <c r="BF261" s="819"/>
      <c r="BH261" s="793">
        <f t="shared" si="89"/>
        <v>0</v>
      </c>
      <c r="BI261" s="807">
        <f t="shared" si="90"/>
        <v>0</v>
      </c>
      <c r="BQ261" s="791"/>
      <c r="BR261" s="791"/>
      <c r="BS261" s="791"/>
      <c r="BT261" s="791"/>
      <c r="CA261" s="809"/>
      <c r="CB261" s="810"/>
      <c r="CC261" s="811"/>
    </row>
    <row r="262" spans="2:81" x14ac:dyDescent="0.25">
      <c r="B262" s="307"/>
      <c r="C262" s="179"/>
      <c r="O262" s="181"/>
      <c r="P262" s="308"/>
      <c r="Q262" s="179"/>
      <c r="R262" s="165" t="s">
        <v>21</v>
      </c>
      <c r="S262" s="179"/>
      <c r="T262" s="165" t="s">
        <v>56</v>
      </c>
      <c r="U262" s="196" t="str">
        <f t="shared" si="77"/>
        <v>-</v>
      </c>
      <c r="V262" s="168" t="str">
        <f t="shared" si="78"/>
        <v>-</v>
      </c>
      <c r="W262" s="168" t="str">
        <f t="shared" si="79"/>
        <v>-</v>
      </c>
      <c r="X262" s="168" t="str">
        <f t="shared" si="80"/>
        <v>-</v>
      </c>
      <c r="Y262" s="168" t="str">
        <f t="shared" si="81"/>
        <v>-</v>
      </c>
      <c r="AD262" s="608" t="str">
        <f t="shared" ref="AD262:AD300" si="91">IF(AM259="", "-", AM259)</f>
        <v>-</v>
      </c>
      <c r="AE262" s="607" t="str">
        <f t="shared" ref="AE262:AE300" si="92">IF(AT259="", "-", AT259)</f>
        <v>-</v>
      </c>
      <c r="AF262" s="196" t="str">
        <f t="shared" si="82"/>
        <v>-</v>
      </c>
      <c r="AG262" s="168" t="str">
        <f t="shared" si="83"/>
        <v>-</v>
      </c>
      <c r="AH262" s="168" t="str">
        <f t="shared" si="84"/>
        <v>-</v>
      </c>
      <c r="AI262" s="168" t="str">
        <f t="shared" si="85"/>
        <v>-</v>
      </c>
      <c r="AJ262" s="168" t="str">
        <f t="shared" si="86"/>
        <v>-</v>
      </c>
      <c r="AM262" s="785"/>
      <c r="AN262" s="785"/>
      <c r="AO262" s="785"/>
      <c r="AP262" s="785"/>
      <c r="AQ262" s="785"/>
      <c r="AR262" s="785"/>
      <c r="AS262" s="785"/>
      <c r="AT262" s="785"/>
      <c r="AV262" s="865"/>
      <c r="AW262" s="865"/>
      <c r="AX262" s="866"/>
      <c r="AY262" s="866"/>
      <c r="AZ262" s="867"/>
      <c r="BB262" s="793">
        <f t="shared" si="87"/>
        <v>0</v>
      </c>
      <c r="BC262" s="791">
        <f t="shared" si="88"/>
        <v>0</v>
      </c>
      <c r="BF262" s="819"/>
      <c r="BH262" s="793">
        <f t="shared" si="89"/>
        <v>0</v>
      </c>
      <c r="BI262" s="807">
        <f t="shared" si="90"/>
        <v>0</v>
      </c>
      <c r="BQ262" s="791"/>
      <c r="BR262" s="791"/>
      <c r="BS262" s="791"/>
      <c r="BT262" s="791"/>
      <c r="CA262" s="809"/>
      <c r="CB262" s="810"/>
      <c r="CC262" s="811"/>
    </row>
    <row r="263" spans="2:81" x14ac:dyDescent="0.25">
      <c r="B263" s="307"/>
      <c r="C263" s="179"/>
      <c r="O263" s="181"/>
      <c r="P263" s="308"/>
      <c r="Q263" s="179"/>
      <c r="R263" s="165" t="s">
        <v>21</v>
      </c>
      <c r="S263" s="179"/>
      <c r="T263" s="165" t="s">
        <v>56</v>
      </c>
      <c r="U263" s="196" t="str">
        <f t="shared" si="77"/>
        <v>-</v>
      </c>
      <c r="V263" s="168" t="str">
        <f t="shared" si="78"/>
        <v>-</v>
      </c>
      <c r="W263" s="168" t="str">
        <f t="shared" si="79"/>
        <v>-</v>
      </c>
      <c r="X263" s="168" t="str">
        <f t="shared" si="80"/>
        <v>-</v>
      </c>
      <c r="Y263" s="168" t="str">
        <f t="shared" si="81"/>
        <v>-</v>
      </c>
      <c r="AD263" s="608" t="str">
        <f t="shared" si="91"/>
        <v>-</v>
      </c>
      <c r="AE263" s="607" t="str">
        <f t="shared" si="92"/>
        <v>-</v>
      </c>
      <c r="AF263" s="196" t="str">
        <f t="shared" si="82"/>
        <v>-</v>
      </c>
      <c r="AG263" s="168" t="str">
        <f t="shared" si="83"/>
        <v>-</v>
      </c>
      <c r="AH263" s="168" t="str">
        <f t="shared" si="84"/>
        <v>-</v>
      </c>
      <c r="AI263" s="168" t="str">
        <f t="shared" si="85"/>
        <v>-</v>
      </c>
      <c r="AJ263" s="168" t="str">
        <f t="shared" si="86"/>
        <v>-</v>
      </c>
      <c r="AM263" s="785"/>
      <c r="AN263" s="785"/>
      <c r="AO263" s="785"/>
      <c r="AP263" s="785"/>
      <c r="AQ263" s="785"/>
      <c r="AR263" s="785"/>
      <c r="AS263" s="785"/>
      <c r="AT263" s="785"/>
      <c r="AV263" s="865"/>
      <c r="AW263" s="865"/>
      <c r="AX263" s="866"/>
      <c r="AY263" s="866"/>
      <c r="AZ263" s="867"/>
      <c r="BB263" s="793">
        <f t="shared" si="87"/>
        <v>0</v>
      </c>
      <c r="BC263" s="791">
        <f t="shared" si="88"/>
        <v>0</v>
      </c>
      <c r="BF263" s="819"/>
      <c r="BH263" s="793">
        <f t="shared" si="89"/>
        <v>0</v>
      </c>
      <c r="BI263" s="807">
        <f t="shared" si="90"/>
        <v>0</v>
      </c>
      <c r="BQ263" s="791"/>
      <c r="BR263" s="791"/>
      <c r="BS263" s="791"/>
      <c r="BT263" s="791"/>
      <c r="CA263" s="809"/>
      <c r="CB263" s="810"/>
      <c r="CC263" s="811"/>
    </row>
    <row r="264" spans="2:81" x14ac:dyDescent="0.25">
      <c r="B264" s="307"/>
      <c r="C264" s="179"/>
      <c r="O264" s="181"/>
      <c r="P264" s="308"/>
      <c r="Q264" s="179"/>
      <c r="R264" s="165" t="s">
        <v>21</v>
      </c>
      <c r="S264" s="179"/>
      <c r="T264" s="165" t="s">
        <v>56</v>
      </c>
      <c r="U264" s="196" t="str">
        <f t="shared" si="77"/>
        <v>-</v>
      </c>
      <c r="V264" s="168" t="str">
        <f t="shared" si="78"/>
        <v>-</v>
      </c>
      <c r="W264" s="168" t="str">
        <f t="shared" si="79"/>
        <v>-</v>
      </c>
      <c r="X264" s="168" t="str">
        <f t="shared" si="80"/>
        <v>-</v>
      </c>
      <c r="Y264" s="168" t="str">
        <f t="shared" si="81"/>
        <v>-</v>
      </c>
      <c r="AD264" s="608" t="str">
        <f t="shared" si="91"/>
        <v>-</v>
      </c>
      <c r="AE264" s="607" t="str">
        <f t="shared" si="92"/>
        <v>-</v>
      </c>
      <c r="AF264" s="196" t="str">
        <f t="shared" si="82"/>
        <v>-</v>
      </c>
      <c r="AG264" s="168" t="str">
        <f t="shared" si="83"/>
        <v>-</v>
      </c>
      <c r="AH264" s="168" t="str">
        <f t="shared" si="84"/>
        <v>-</v>
      </c>
      <c r="AI264" s="168" t="str">
        <f t="shared" si="85"/>
        <v>-</v>
      </c>
      <c r="AJ264" s="168" t="str">
        <f t="shared" si="86"/>
        <v>-</v>
      </c>
      <c r="AM264" s="785"/>
      <c r="AN264" s="785"/>
      <c r="AO264" s="785"/>
      <c r="AP264" s="785"/>
      <c r="AQ264" s="785"/>
      <c r="AR264" s="785"/>
      <c r="AS264" s="785"/>
      <c r="AT264" s="785"/>
      <c r="AV264" s="865"/>
      <c r="AW264" s="865"/>
      <c r="AX264" s="866"/>
      <c r="AY264" s="866"/>
      <c r="AZ264" s="867"/>
      <c r="BB264" s="793">
        <f t="shared" si="87"/>
        <v>0</v>
      </c>
      <c r="BC264" s="791">
        <f t="shared" si="88"/>
        <v>0</v>
      </c>
      <c r="BF264" s="819"/>
      <c r="BH264" s="793">
        <f t="shared" si="89"/>
        <v>0</v>
      </c>
      <c r="BI264" s="807">
        <f t="shared" si="90"/>
        <v>0</v>
      </c>
      <c r="BQ264" s="791"/>
      <c r="BR264" s="791"/>
      <c r="BS264" s="791"/>
      <c r="BT264" s="791"/>
      <c r="CA264" s="809"/>
      <c r="CB264" s="810"/>
      <c r="CC264" s="811"/>
    </row>
    <row r="265" spans="2:81" x14ac:dyDescent="0.25">
      <c r="B265" s="307"/>
      <c r="C265" s="179"/>
      <c r="O265" s="181"/>
      <c r="P265" s="308"/>
      <c r="Q265" s="179"/>
      <c r="R265" s="165" t="s">
        <v>21</v>
      </c>
      <c r="S265" s="179"/>
      <c r="T265" s="165" t="s">
        <v>56</v>
      </c>
      <c r="U265" s="196" t="str">
        <f t="shared" si="77"/>
        <v>-</v>
      </c>
      <c r="V265" s="168" t="str">
        <f t="shared" si="78"/>
        <v>-</v>
      </c>
      <c r="W265" s="168" t="str">
        <f t="shared" si="79"/>
        <v>-</v>
      </c>
      <c r="X265" s="168" t="str">
        <f t="shared" si="80"/>
        <v>-</v>
      </c>
      <c r="Y265" s="168" t="str">
        <f t="shared" si="81"/>
        <v>-</v>
      </c>
      <c r="AD265" s="608" t="str">
        <f t="shared" si="91"/>
        <v>-</v>
      </c>
      <c r="AE265" s="607" t="str">
        <f t="shared" si="92"/>
        <v>-</v>
      </c>
      <c r="AF265" s="196" t="str">
        <f t="shared" si="82"/>
        <v>-</v>
      </c>
      <c r="AG265" s="168" t="str">
        <f t="shared" si="83"/>
        <v>-</v>
      </c>
      <c r="AH265" s="168" t="str">
        <f t="shared" si="84"/>
        <v>-</v>
      </c>
      <c r="AI265" s="168" t="str">
        <f t="shared" si="85"/>
        <v>-</v>
      </c>
      <c r="AJ265" s="168" t="str">
        <f t="shared" si="86"/>
        <v>-</v>
      </c>
      <c r="AM265" s="785"/>
      <c r="AN265" s="785"/>
      <c r="AO265" s="785"/>
      <c r="AP265" s="785"/>
      <c r="AQ265" s="785"/>
      <c r="AR265" s="785"/>
      <c r="AS265" s="785"/>
      <c r="AT265" s="785"/>
      <c r="AV265" s="865"/>
      <c r="AW265" s="865"/>
      <c r="AX265" s="866"/>
      <c r="AY265" s="866"/>
      <c r="AZ265" s="867"/>
      <c r="BB265" s="793">
        <f t="shared" si="87"/>
        <v>0</v>
      </c>
      <c r="BC265" s="791">
        <f t="shared" si="88"/>
        <v>0</v>
      </c>
      <c r="BF265" s="819"/>
      <c r="BH265" s="793">
        <f t="shared" si="89"/>
        <v>0</v>
      </c>
      <c r="BI265" s="807">
        <f t="shared" si="90"/>
        <v>0</v>
      </c>
      <c r="BQ265" s="791"/>
      <c r="BR265" s="791"/>
      <c r="BS265" s="791"/>
      <c r="BT265" s="791"/>
      <c r="CA265" s="809"/>
      <c r="CB265" s="810"/>
      <c r="CC265" s="811"/>
    </row>
    <row r="266" spans="2:81" x14ac:dyDescent="0.25">
      <c r="B266" s="307"/>
      <c r="C266" s="179"/>
      <c r="O266" s="181"/>
      <c r="P266" s="308"/>
      <c r="Q266" s="179"/>
      <c r="R266" s="165" t="s">
        <v>21</v>
      </c>
      <c r="S266" s="179"/>
      <c r="T266" s="165" t="s">
        <v>56</v>
      </c>
      <c r="U266" s="196" t="str">
        <f t="shared" si="77"/>
        <v>-</v>
      </c>
      <c r="V266" s="168" t="str">
        <f t="shared" si="78"/>
        <v>-</v>
      </c>
      <c r="W266" s="168" t="str">
        <f t="shared" si="79"/>
        <v>-</v>
      </c>
      <c r="X266" s="168" t="str">
        <f t="shared" si="80"/>
        <v>-</v>
      </c>
      <c r="Y266" s="168" t="str">
        <f t="shared" si="81"/>
        <v>-</v>
      </c>
      <c r="AD266" s="608" t="str">
        <f t="shared" si="91"/>
        <v>-</v>
      </c>
      <c r="AE266" s="607" t="str">
        <f t="shared" si="92"/>
        <v>-</v>
      </c>
      <c r="AF266" s="196" t="str">
        <f t="shared" si="82"/>
        <v>-</v>
      </c>
      <c r="AG266" s="168" t="str">
        <f t="shared" si="83"/>
        <v>-</v>
      </c>
      <c r="AH266" s="168" t="str">
        <f t="shared" si="84"/>
        <v>-</v>
      </c>
      <c r="AI266" s="168" t="str">
        <f t="shared" si="85"/>
        <v>-</v>
      </c>
      <c r="AJ266" s="168" t="str">
        <f t="shared" si="86"/>
        <v>-</v>
      </c>
      <c r="AM266" s="785"/>
      <c r="AN266" s="785"/>
      <c r="AO266" s="785"/>
      <c r="AP266" s="785"/>
      <c r="AQ266" s="785"/>
      <c r="AR266" s="785"/>
      <c r="AS266" s="785"/>
      <c r="AT266" s="785"/>
      <c r="AV266" s="865"/>
      <c r="AW266" s="865"/>
      <c r="AX266" s="866"/>
      <c r="AY266" s="866"/>
      <c r="AZ266" s="867"/>
      <c r="BB266" s="793">
        <f t="shared" si="87"/>
        <v>0</v>
      </c>
      <c r="BC266" s="791">
        <f t="shared" si="88"/>
        <v>0</v>
      </c>
      <c r="BF266" s="819"/>
      <c r="BH266" s="793">
        <f t="shared" si="89"/>
        <v>0</v>
      </c>
      <c r="BI266" s="807">
        <f t="shared" si="90"/>
        <v>0</v>
      </c>
      <c r="BQ266" s="791"/>
      <c r="BR266" s="791"/>
      <c r="BS266" s="791"/>
      <c r="BT266" s="791"/>
      <c r="CA266" s="809"/>
      <c r="CB266" s="810"/>
      <c r="CC266" s="811"/>
    </row>
    <row r="267" spans="2:81" x14ac:dyDescent="0.25">
      <c r="B267" s="307"/>
      <c r="C267" s="179"/>
      <c r="O267" s="181"/>
      <c r="P267" s="308"/>
      <c r="Q267" s="179"/>
      <c r="R267" s="165" t="s">
        <v>21</v>
      </c>
      <c r="S267" s="179"/>
      <c r="T267" s="165" t="s">
        <v>56</v>
      </c>
      <c r="U267" s="196" t="str">
        <f t="shared" si="77"/>
        <v>-</v>
      </c>
      <c r="V267" s="168" t="str">
        <f t="shared" si="78"/>
        <v>-</v>
      </c>
      <c r="W267" s="168" t="str">
        <f t="shared" si="79"/>
        <v>-</v>
      </c>
      <c r="X267" s="168" t="str">
        <f t="shared" si="80"/>
        <v>-</v>
      </c>
      <c r="Y267" s="168" t="str">
        <f t="shared" si="81"/>
        <v>-</v>
      </c>
      <c r="AD267" s="608" t="str">
        <f t="shared" si="91"/>
        <v>-</v>
      </c>
      <c r="AE267" s="607" t="str">
        <f t="shared" si="92"/>
        <v>-</v>
      </c>
      <c r="AF267" s="196" t="str">
        <f t="shared" si="82"/>
        <v>-</v>
      </c>
      <c r="AG267" s="168" t="str">
        <f t="shared" si="83"/>
        <v>-</v>
      </c>
      <c r="AH267" s="168" t="str">
        <f t="shared" si="84"/>
        <v>-</v>
      </c>
      <c r="AI267" s="168" t="str">
        <f t="shared" si="85"/>
        <v>-</v>
      </c>
      <c r="AJ267" s="168" t="str">
        <f t="shared" si="86"/>
        <v>-</v>
      </c>
      <c r="AM267" s="785"/>
      <c r="AN267" s="785"/>
      <c r="AO267" s="785"/>
      <c r="AP267" s="785"/>
      <c r="AQ267" s="785"/>
      <c r="AR267" s="785"/>
      <c r="AS267" s="785"/>
      <c r="AT267" s="785"/>
      <c r="AV267" s="865"/>
      <c r="AW267" s="865"/>
      <c r="AX267" s="866"/>
      <c r="AY267" s="866"/>
      <c r="AZ267" s="867"/>
      <c r="BB267" s="793">
        <f t="shared" si="87"/>
        <v>0</v>
      </c>
      <c r="BC267" s="791">
        <f t="shared" si="88"/>
        <v>0</v>
      </c>
      <c r="BF267" s="819"/>
      <c r="BH267" s="793">
        <f t="shared" si="89"/>
        <v>0</v>
      </c>
      <c r="BI267" s="807">
        <f t="shared" si="90"/>
        <v>0</v>
      </c>
      <c r="BQ267" s="791"/>
      <c r="BR267" s="791"/>
      <c r="BS267" s="791"/>
      <c r="BT267" s="791"/>
      <c r="CA267" s="809"/>
      <c r="CB267" s="810"/>
      <c r="CC267" s="811"/>
    </row>
    <row r="268" spans="2:81" x14ac:dyDescent="0.25">
      <c r="B268" s="307"/>
      <c r="C268" s="179"/>
      <c r="O268" s="181"/>
      <c r="P268" s="308"/>
      <c r="Q268" s="179"/>
      <c r="R268" s="165" t="s">
        <v>21</v>
      </c>
      <c r="S268" s="179"/>
      <c r="T268" s="165" t="s">
        <v>56</v>
      </c>
      <c r="U268" s="196" t="str">
        <f t="shared" si="77"/>
        <v>-</v>
      </c>
      <c r="V268" s="168" t="str">
        <f t="shared" si="78"/>
        <v>-</v>
      </c>
      <c r="W268" s="168" t="str">
        <f t="shared" si="79"/>
        <v>-</v>
      </c>
      <c r="X268" s="168" t="str">
        <f t="shared" si="80"/>
        <v>-</v>
      </c>
      <c r="Y268" s="168" t="str">
        <f t="shared" si="81"/>
        <v>-</v>
      </c>
      <c r="AD268" s="608" t="str">
        <f t="shared" si="91"/>
        <v>-</v>
      </c>
      <c r="AE268" s="607" t="str">
        <f t="shared" si="92"/>
        <v>-</v>
      </c>
      <c r="AF268" s="196" t="str">
        <f t="shared" si="82"/>
        <v>-</v>
      </c>
      <c r="AG268" s="168" t="str">
        <f t="shared" si="83"/>
        <v>-</v>
      </c>
      <c r="AH268" s="168" t="str">
        <f t="shared" si="84"/>
        <v>-</v>
      </c>
      <c r="AI268" s="168" t="str">
        <f t="shared" si="85"/>
        <v>-</v>
      </c>
      <c r="AJ268" s="168" t="str">
        <f t="shared" si="86"/>
        <v>-</v>
      </c>
      <c r="AM268" s="785"/>
      <c r="AN268" s="785"/>
      <c r="AO268" s="785"/>
      <c r="AP268" s="785"/>
      <c r="AQ268" s="785"/>
      <c r="AR268" s="785"/>
      <c r="AS268" s="785"/>
      <c r="AT268" s="785"/>
      <c r="AV268" s="865"/>
      <c r="AW268" s="865"/>
      <c r="AX268" s="866"/>
      <c r="AY268" s="866"/>
      <c r="AZ268" s="867"/>
      <c r="BB268" s="793">
        <f t="shared" si="87"/>
        <v>0</v>
      </c>
      <c r="BC268" s="791">
        <f t="shared" si="88"/>
        <v>0</v>
      </c>
      <c r="BF268" s="819"/>
      <c r="BH268" s="793">
        <f t="shared" si="89"/>
        <v>0</v>
      </c>
      <c r="BI268" s="807">
        <f t="shared" si="90"/>
        <v>0</v>
      </c>
      <c r="BQ268" s="791"/>
      <c r="BR268" s="791"/>
      <c r="BS268" s="791"/>
      <c r="BT268" s="791"/>
      <c r="CA268" s="809"/>
      <c r="CB268" s="810"/>
      <c r="CC268" s="811"/>
    </row>
    <row r="269" spans="2:81" x14ac:dyDescent="0.25">
      <c r="B269" s="307"/>
      <c r="C269" s="179"/>
      <c r="O269" s="181"/>
      <c r="P269" s="308"/>
      <c r="Q269" s="179"/>
      <c r="R269" s="165" t="s">
        <v>21</v>
      </c>
      <c r="S269" s="179"/>
      <c r="T269" s="165" t="s">
        <v>56</v>
      </c>
      <c r="U269" s="196" t="str">
        <f t="shared" si="77"/>
        <v>-</v>
      </c>
      <c r="V269" s="168" t="str">
        <f t="shared" si="78"/>
        <v>-</v>
      </c>
      <c r="W269" s="168" t="str">
        <f t="shared" si="79"/>
        <v>-</v>
      </c>
      <c r="X269" s="168" t="str">
        <f t="shared" si="80"/>
        <v>-</v>
      </c>
      <c r="Y269" s="168" t="str">
        <f t="shared" si="81"/>
        <v>-</v>
      </c>
      <c r="AD269" s="608" t="str">
        <f t="shared" si="91"/>
        <v>-</v>
      </c>
      <c r="AE269" s="607" t="str">
        <f t="shared" si="92"/>
        <v>-</v>
      </c>
      <c r="AF269" s="196" t="str">
        <f t="shared" si="82"/>
        <v>-</v>
      </c>
      <c r="AG269" s="168" t="str">
        <f t="shared" si="83"/>
        <v>-</v>
      </c>
      <c r="AH269" s="168" t="str">
        <f t="shared" si="84"/>
        <v>-</v>
      </c>
      <c r="AI269" s="168" t="str">
        <f t="shared" si="85"/>
        <v>-</v>
      </c>
      <c r="AJ269" s="168" t="str">
        <f t="shared" si="86"/>
        <v>-</v>
      </c>
      <c r="AM269" s="785"/>
      <c r="AN269" s="785"/>
      <c r="AO269" s="785"/>
      <c r="AP269" s="785"/>
      <c r="AQ269" s="785"/>
      <c r="AR269" s="785"/>
      <c r="AS269" s="785"/>
      <c r="AT269" s="785"/>
      <c r="AV269" s="865"/>
      <c r="AW269" s="865"/>
      <c r="AX269" s="866"/>
      <c r="AY269" s="866"/>
      <c r="AZ269" s="867"/>
      <c r="BB269" s="793">
        <f t="shared" si="87"/>
        <v>0</v>
      </c>
      <c r="BC269" s="791">
        <f t="shared" si="88"/>
        <v>0</v>
      </c>
      <c r="BF269" s="819"/>
      <c r="BH269" s="793">
        <f t="shared" si="89"/>
        <v>0</v>
      </c>
      <c r="BI269" s="807">
        <f t="shared" si="90"/>
        <v>0</v>
      </c>
      <c r="BQ269" s="791"/>
      <c r="BR269" s="791"/>
      <c r="BS269" s="791"/>
      <c r="BT269" s="791"/>
      <c r="CA269" s="809"/>
      <c r="CB269" s="810"/>
      <c r="CC269" s="811"/>
    </row>
    <row r="270" spans="2:81" x14ac:dyDescent="0.25">
      <c r="B270" s="307"/>
      <c r="C270" s="179"/>
      <c r="O270" s="181"/>
      <c r="P270" s="308"/>
      <c r="Q270" s="179"/>
      <c r="R270" s="165" t="s">
        <v>21</v>
      </c>
      <c r="S270" s="179"/>
      <c r="T270" s="165" t="s">
        <v>56</v>
      </c>
      <c r="U270" s="196" t="str">
        <f t="shared" si="77"/>
        <v>-</v>
      </c>
      <c r="V270" s="168" t="str">
        <f t="shared" si="78"/>
        <v>-</v>
      </c>
      <c r="W270" s="168" t="str">
        <f t="shared" si="79"/>
        <v>-</v>
      </c>
      <c r="X270" s="168" t="str">
        <f t="shared" si="80"/>
        <v>-</v>
      </c>
      <c r="Y270" s="168" t="str">
        <f t="shared" si="81"/>
        <v>-</v>
      </c>
      <c r="AD270" s="608" t="str">
        <f t="shared" si="91"/>
        <v>-</v>
      </c>
      <c r="AE270" s="607" t="str">
        <f t="shared" si="92"/>
        <v>-</v>
      </c>
      <c r="AF270" s="196" t="str">
        <f t="shared" si="82"/>
        <v>-</v>
      </c>
      <c r="AG270" s="168" t="str">
        <f t="shared" si="83"/>
        <v>-</v>
      </c>
      <c r="AH270" s="168" t="str">
        <f t="shared" si="84"/>
        <v>-</v>
      </c>
      <c r="AI270" s="168" t="str">
        <f t="shared" si="85"/>
        <v>-</v>
      </c>
      <c r="AJ270" s="168" t="str">
        <f t="shared" si="86"/>
        <v>-</v>
      </c>
      <c r="AM270" s="785"/>
      <c r="AN270" s="785"/>
      <c r="AO270" s="785"/>
      <c r="AP270" s="785"/>
      <c r="AQ270" s="785"/>
      <c r="AR270" s="785"/>
      <c r="AS270" s="785"/>
      <c r="AT270" s="785"/>
      <c r="AV270" s="865"/>
      <c r="AW270" s="865"/>
      <c r="AX270" s="866"/>
      <c r="AY270" s="866"/>
      <c r="AZ270" s="867"/>
      <c r="BB270" s="793">
        <f t="shared" si="87"/>
        <v>0</v>
      </c>
      <c r="BC270" s="791">
        <f t="shared" si="88"/>
        <v>0</v>
      </c>
      <c r="BF270" s="819"/>
      <c r="BH270" s="793">
        <f t="shared" si="89"/>
        <v>0</v>
      </c>
      <c r="BI270" s="807">
        <f t="shared" si="90"/>
        <v>0</v>
      </c>
      <c r="BQ270" s="791"/>
      <c r="BR270" s="791"/>
      <c r="BS270" s="791"/>
      <c r="BT270" s="791"/>
      <c r="CA270" s="809"/>
      <c r="CB270" s="810"/>
      <c r="CC270" s="811"/>
    </row>
    <row r="271" spans="2:81" x14ac:dyDescent="0.25">
      <c r="B271" s="307"/>
      <c r="C271" s="179"/>
      <c r="O271" s="181"/>
      <c r="P271" s="308"/>
      <c r="Q271" s="179"/>
      <c r="R271" s="165" t="s">
        <v>21</v>
      </c>
      <c r="S271" s="179"/>
      <c r="T271" s="165" t="s">
        <v>56</v>
      </c>
      <c r="U271" s="196" t="str">
        <f t="shared" si="77"/>
        <v>-</v>
      </c>
      <c r="V271" s="168" t="str">
        <f t="shared" si="78"/>
        <v>-</v>
      </c>
      <c r="W271" s="168" t="str">
        <f t="shared" si="79"/>
        <v>-</v>
      </c>
      <c r="X271" s="168" t="str">
        <f t="shared" si="80"/>
        <v>-</v>
      </c>
      <c r="Y271" s="168" t="str">
        <f t="shared" si="81"/>
        <v>-</v>
      </c>
      <c r="AD271" s="608" t="str">
        <f t="shared" si="91"/>
        <v>-</v>
      </c>
      <c r="AE271" s="607" t="str">
        <f t="shared" si="92"/>
        <v>-</v>
      </c>
      <c r="AF271" s="196" t="str">
        <f t="shared" si="82"/>
        <v>-</v>
      </c>
      <c r="AG271" s="168" t="str">
        <f t="shared" si="83"/>
        <v>-</v>
      </c>
      <c r="AH271" s="168" t="str">
        <f t="shared" si="84"/>
        <v>-</v>
      </c>
      <c r="AI271" s="168" t="str">
        <f t="shared" si="85"/>
        <v>-</v>
      </c>
      <c r="AJ271" s="168" t="str">
        <f t="shared" si="86"/>
        <v>-</v>
      </c>
      <c r="AM271" s="785"/>
      <c r="AN271" s="785"/>
      <c r="AO271" s="785"/>
      <c r="AP271" s="785"/>
      <c r="AQ271" s="785"/>
      <c r="AR271" s="785"/>
      <c r="AS271" s="785"/>
      <c r="AT271" s="785"/>
      <c r="AV271" s="865"/>
      <c r="AW271" s="865"/>
      <c r="AX271" s="866"/>
      <c r="AY271" s="866"/>
      <c r="AZ271" s="867"/>
      <c r="BB271" s="793">
        <f t="shared" si="87"/>
        <v>0</v>
      </c>
      <c r="BC271" s="791">
        <f t="shared" si="88"/>
        <v>0</v>
      </c>
      <c r="BF271" s="819"/>
      <c r="BH271" s="793">
        <f t="shared" si="89"/>
        <v>0</v>
      </c>
      <c r="BI271" s="807">
        <f t="shared" si="90"/>
        <v>0</v>
      </c>
      <c r="BQ271" s="791"/>
      <c r="BR271" s="791"/>
      <c r="BS271" s="791"/>
      <c r="BT271" s="791"/>
      <c r="CA271" s="809"/>
      <c r="CB271" s="810"/>
      <c r="CC271" s="811"/>
    </row>
    <row r="272" spans="2:81" x14ac:dyDescent="0.25">
      <c r="B272" s="307"/>
      <c r="C272" s="179"/>
      <c r="O272" s="181"/>
      <c r="P272" s="308"/>
      <c r="Q272" s="179"/>
      <c r="R272" s="165" t="s">
        <v>21</v>
      </c>
      <c r="S272" s="179"/>
      <c r="T272" s="165" t="s">
        <v>56</v>
      </c>
      <c r="U272" s="196" t="str">
        <f t="shared" si="77"/>
        <v>-</v>
      </c>
      <c r="V272" s="168" t="str">
        <f t="shared" si="78"/>
        <v>-</v>
      </c>
      <c r="W272" s="168" t="str">
        <f t="shared" si="79"/>
        <v>-</v>
      </c>
      <c r="X272" s="168" t="str">
        <f t="shared" si="80"/>
        <v>-</v>
      </c>
      <c r="Y272" s="168" t="str">
        <f t="shared" si="81"/>
        <v>-</v>
      </c>
      <c r="AD272" s="608" t="str">
        <f t="shared" si="91"/>
        <v>-</v>
      </c>
      <c r="AE272" s="607" t="str">
        <f t="shared" si="92"/>
        <v>-</v>
      </c>
      <c r="AF272" s="196" t="str">
        <f t="shared" si="82"/>
        <v>-</v>
      </c>
      <c r="AG272" s="168" t="str">
        <f t="shared" si="83"/>
        <v>-</v>
      </c>
      <c r="AH272" s="168" t="str">
        <f t="shared" si="84"/>
        <v>-</v>
      </c>
      <c r="AI272" s="168" t="str">
        <f t="shared" si="85"/>
        <v>-</v>
      </c>
      <c r="AJ272" s="168" t="str">
        <f t="shared" si="86"/>
        <v>-</v>
      </c>
      <c r="AM272" s="785"/>
      <c r="AN272" s="785"/>
      <c r="AO272" s="785"/>
      <c r="AP272" s="785"/>
      <c r="AQ272" s="785"/>
      <c r="AR272" s="785"/>
      <c r="AS272" s="785"/>
      <c r="AT272" s="785"/>
      <c r="AV272" s="865"/>
      <c r="AW272" s="865"/>
      <c r="AX272" s="866"/>
      <c r="AY272" s="866"/>
      <c r="AZ272" s="867"/>
      <c r="BB272" s="793">
        <f t="shared" si="87"/>
        <v>0</v>
      </c>
      <c r="BC272" s="791">
        <f t="shared" si="88"/>
        <v>0</v>
      </c>
      <c r="BF272" s="819"/>
      <c r="BH272" s="793">
        <f t="shared" si="89"/>
        <v>0</v>
      </c>
      <c r="BI272" s="807">
        <f t="shared" si="90"/>
        <v>0</v>
      </c>
      <c r="BQ272" s="791"/>
      <c r="BR272" s="791"/>
      <c r="BS272" s="791"/>
      <c r="BT272" s="791"/>
      <c r="CA272" s="809"/>
      <c r="CB272" s="810"/>
      <c r="CC272" s="811"/>
    </row>
    <row r="273" spans="2:81" x14ac:dyDescent="0.25">
      <c r="B273" s="307"/>
      <c r="C273" s="179"/>
      <c r="O273" s="181"/>
      <c r="P273" s="308"/>
      <c r="Q273" s="179"/>
      <c r="R273" s="165" t="s">
        <v>21</v>
      </c>
      <c r="S273" s="179"/>
      <c r="T273" s="165" t="s">
        <v>56</v>
      </c>
      <c r="U273" s="196" t="str">
        <f t="shared" si="77"/>
        <v>-</v>
      </c>
      <c r="V273" s="168" t="str">
        <f t="shared" si="78"/>
        <v>-</v>
      </c>
      <c r="W273" s="168" t="str">
        <f t="shared" si="79"/>
        <v>-</v>
      </c>
      <c r="X273" s="168" t="str">
        <f t="shared" si="80"/>
        <v>-</v>
      </c>
      <c r="Y273" s="168" t="str">
        <f t="shared" si="81"/>
        <v>-</v>
      </c>
      <c r="AD273" s="608" t="str">
        <f t="shared" si="91"/>
        <v>-</v>
      </c>
      <c r="AE273" s="607" t="str">
        <f t="shared" si="92"/>
        <v>-</v>
      </c>
      <c r="AF273" s="196" t="str">
        <f t="shared" si="82"/>
        <v>-</v>
      </c>
      <c r="AG273" s="168" t="str">
        <f t="shared" si="83"/>
        <v>-</v>
      </c>
      <c r="AH273" s="168" t="str">
        <f t="shared" si="84"/>
        <v>-</v>
      </c>
      <c r="AI273" s="168" t="str">
        <f t="shared" si="85"/>
        <v>-</v>
      </c>
      <c r="AJ273" s="168" t="str">
        <f t="shared" si="86"/>
        <v>-</v>
      </c>
      <c r="AM273" s="785"/>
      <c r="AN273" s="785"/>
      <c r="AO273" s="785"/>
      <c r="AP273" s="785"/>
      <c r="AQ273" s="785"/>
      <c r="AR273" s="785"/>
      <c r="AS273" s="785"/>
      <c r="AT273" s="785"/>
      <c r="AV273" s="865"/>
      <c r="AW273" s="865"/>
      <c r="AX273" s="866"/>
      <c r="AY273" s="866"/>
      <c r="AZ273" s="867"/>
      <c r="BB273" s="793">
        <f t="shared" si="87"/>
        <v>0</v>
      </c>
      <c r="BC273" s="791">
        <f t="shared" si="88"/>
        <v>0</v>
      </c>
      <c r="BF273" s="819"/>
      <c r="BH273" s="793">
        <f t="shared" si="89"/>
        <v>0</v>
      </c>
      <c r="BI273" s="807">
        <f t="shared" si="90"/>
        <v>0</v>
      </c>
      <c r="BQ273" s="791"/>
      <c r="BR273" s="791"/>
      <c r="BS273" s="791"/>
      <c r="BT273" s="791"/>
      <c r="CA273" s="809"/>
      <c r="CB273" s="810"/>
      <c r="CC273" s="811"/>
    </row>
    <row r="274" spans="2:81" x14ac:dyDescent="0.25">
      <c r="B274" s="307"/>
      <c r="C274" s="179"/>
      <c r="O274" s="181"/>
      <c r="P274" s="308"/>
      <c r="Q274" s="179"/>
      <c r="R274" s="165" t="s">
        <v>21</v>
      </c>
      <c r="S274" s="179"/>
      <c r="T274" s="165" t="s">
        <v>56</v>
      </c>
      <c r="U274" s="196" t="str">
        <f t="shared" si="77"/>
        <v>-</v>
      </c>
      <c r="V274" s="168" t="str">
        <f t="shared" si="78"/>
        <v>-</v>
      </c>
      <c r="W274" s="168" t="str">
        <f t="shared" si="79"/>
        <v>-</v>
      </c>
      <c r="X274" s="168" t="str">
        <f t="shared" si="80"/>
        <v>-</v>
      </c>
      <c r="Y274" s="168" t="str">
        <f t="shared" si="81"/>
        <v>-</v>
      </c>
      <c r="AD274" s="608" t="str">
        <f t="shared" si="91"/>
        <v>-</v>
      </c>
      <c r="AE274" s="607" t="str">
        <f t="shared" si="92"/>
        <v>-</v>
      </c>
      <c r="AF274" s="196" t="str">
        <f t="shared" si="82"/>
        <v>-</v>
      </c>
      <c r="AG274" s="168" t="str">
        <f t="shared" si="83"/>
        <v>-</v>
      </c>
      <c r="AH274" s="168" t="str">
        <f t="shared" si="84"/>
        <v>-</v>
      </c>
      <c r="AI274" s="168" t="str">
        <f t="shared" si="85"/>
        <v>-</v>
      </c>
      <c r="AJ274" s="168" t="str">
        <f t="shared" si="86"/>
        <v>-</v>
      </c>
      <c r="AM274" s="785"/>
      <c r="AN274" s="785"/>
      <c r="AO274" s="785"/>
      <c r="AP274" s="785"/>
      <c r="AQ274" s="785"/>
      <c r="AR274" s="785"/>
      <c r="AS274" s="785"/>
      <c r="AT274" s="785"/>
      <c r="AV274" s="865"/>
      <c r="AW274" s="865"/>
      <c r="AX274" s="866"/>
      <c r="AY274" s="866"/>
      <c r="AZ274" s="867"/>
      <c r="BB274" s="793">
        <f t="shared" si="87"/>
        <v>0</v>
      </c>
      <c r="BC274" s="791">
        <f t="shared" si="88"/>
        <v>0</v>
      </c>
      <c r="BF274" s="819"/>
      <c r="BH274" s="793">
        <f t="shared" si="89"/>
        <v>0</v>
      </c>
      <c r="BI274" s="807">
        <f t="shared" si="90"/>
        <v>0</v>
      </c>
      <c r="BQ274" s="791"/>
      <c r="BR274" s="791"/>
      <c r="BS274" s="791"/>
      <c r="BT274" s="791"/>
      <c r="CA274" s="809"/>
      <c r="CB274" s="810"/>
      <c r="CC274" s="811"/>
    </row>
    <row r="275" spans="2:81" x14ac:dyDescent="0.25">
      <c r="B275" s="307"/>
      <c r="C275" s="179"/>
      <c r="O275" s="181"/>
      <c r="P275" s="308"/>
      <c r="Q275" s="179"/>
      <c r="R275" s="165" t="s">
        <v>21</v>
      </c>
      <c r="S275" s="179"/>
      <c r="T275" s="165" t="s">
        <v>56</v>
      </c>
      <c r="U275" s="196" t="str">
        <f t="shared" si="77"/>
        <v>-</v>
      </c>
      <c r="V275" s="168" t="str">
        <f t="shared" si="78"/>
        <v>-</v>
      </c>
      <c r="W275" s="168" t="str">
        <f t="shared" si="79"/>
        <v>-</v>
      </c>
      <c r="X275" s="168" t="str">
        <f t="shared" si="80"/>
        <v>-</v>
      </c>
      <c r="Y275" s="168" t="str">
        <f t="shared" si="81"/>
        <v>-</v>
      </c>
      <c r="AD275" s="608" t="str">
        <f t="shared" si="91"/>
        <v>-</v>
      </c>
      <c r="AE275" s="607" t="str">
        <f t="shared" si="92"/>
        <v>-</v>
      </c>
      <c r="AF275" s="196" t="str">
        <f t="shared" si="82"/>
        <v>-</v>
      </c>
      <c r="AG275" s="168" t="str">
        <f t="shared" si="83"/>
        <v>-</v>
      </c>
      <c r="AH275" s="168" t="str">
        <f t="shared" si="84"/>
        <v>-</v>
      </c>
      <c r="AI275" s="168" t="str">
        <f t="shared" si="85"/>
        <v>-</v>
      </c>
      <c r="AJ275" s="168" t="str">
        <f t="shared" si="86"/>
        <v>-</v>
      </c>
      <c r="AM275" s="785"/>
      <c r="AN275" s="785"/>
      <c r="AO275" s="785"/>
      <c r="AP275" s="785"/>
      <c r="AQ275" s="785"/>
      <c r="AR275" s="785"/>
      <c r="AS275" s="785"/>
      <c r="AT275" s="785"/>
      <c r="AV275" s="865"/>
      <c r="AW275" s="865"/>
      <c r="AX275" s="866"/>
      <c r="AY275" s="866"/>
      <c r="AZ275" s="867"/>
      <c r="BB275" s="793">
        <f t="shared" si="87"/>
        <v>0</v>
      </c>
      <c r="BC275" s="791">
        <f t="shared" si="88"/>
        <v>0</v>
      </c>
      <c r="BF275" s="819"/>
      <c r="BH275" s="793">
        <f t="shared" si="89"/>
        <v>0</v>
      </c>
      <c r="BI275" s="807">
        <f t="shared" si="90"/>
        <v>0</v>
      </c>
      <c r="BQ275" s="791"/>
      <c r="BR275" s="791"/>
      <c r="BS275" s="791"/>
      <c r="BT275" s="791"/>
      <c r="CA275" s="809"/>
      <c r="CB275" s="810"/>
      <c r="CC275" s="811"/>
    </row>
    <row r="276" spans="2:81" x14ac:dyDescent="0.25">
      <c r="B276" s="307"/>
      <c r="C276" s="179"/>
      <c r="O276" s="181"/>
      <c r="P276" s="308"/>
      <c r="Q276" s="179"/>
      <c r="R276" s="165" t="s">
        <v>21</v>
      </c>
      <c r="S276" s="179"/>
      <c r="T276" s="165" t="s">
        <v>56</v>
      </c>
      <c r="U276" s="196" t="str">
        <f t="shared" si="77"/>
        <v>-</v>
      </c>
      <c r="V276" s="168" t="str">
        <f t="shared" si="78"/>
        <v>-</v>
      </c>
      <c r="W276" s="168" t="str">
        <f t="shared" si="79"/>
        <v>-</v>
      </c>
      <c r="X276" s="168" t="str">
        <f t="shared" si="80"/>
        <v>-</v>
      </c>
      <c r="Y276" s="168" t="str">
        <f t="shared" si="81"/>
        <v>-</v>
      </c>
      <c r="AD276" s="608" t="str">
        <f t="shared" si="91"/>
        <v>-</v>
      </c>
      <c r="AE276" s="607" t="str">
        <f t="shared" si="92"/>
        <v>-</v>
      </c>
      <c r="AF276" s="196" t="str">
        <f t="shared" si="82"/>
        <v>-</v>
      </c>
      <c r="AG276" s="168" t="str">
        <f t="shared" si="83"/>
        <v>-</v>
      </c>
      <c r="AH276" s="168" t="str">
        <f t="shared" si="84"/>
        <v>-</v>
      </c>
      <c r="AI276" s="168" t="str">
        <f t="shared" si="85"/>
        <v>-</v>
      </c>
      <c r="AJ276" s="168" t="str">
        <f t="shared" si="86"/>
        <v>-</v>
      </c>
      <c r="AM276" s="785"/>
      <c r="AN276" s="785"/>
      <c r="AO276" s="785"/>
      <c r="AP276" s="785"/>
      <c r="AQ276" s="785"/>
      <c r="AR276" s="785"/>
      <c r="AS276" s="785"/>
      <c r="AT276" s="785"/>
      <c r="AV276" s="865"/>
      <c r="AW276" s="865"/>
      <c r="AX276" s="866"/>
      <c r="AY276" s="866"/>
      <c r="AZ276" s="867"/>
      <c r="BB276" s="793">
        <f t="shared" si="87"/>
        <v>0</v>
      </c>
      <c r="BC276" s="791">
        <f t="shared" si="88"/>
        <v>0</v>
      </c>
      <c r="BF276" s="819"/>
      <c r="BH276" s="793">
        <f t="shared" si="89"/>
        <v>0</v>
      </c>
      <c r="BI276" s="807">
        <f t="shared" si="90"/>
        <v>0</v>
      </c>
      <c r="BQ276" s="791"/>
      <c r="BR276" s="791"/>
      <c r="BS276" s="791"/>
      <c r="BT276" s="791"/>
      <c r="CA276" s="809"/>
      <c r="CB276" s="810"/>
      <c r="CC276" s="811"/>
    </row>
    <row r="277" spans="2:81" x14ac:dyDescent="0.25">
      <c r="B277" s="307"/>
      <c r="C277" s="179"/>
      <c r="O277" s="181"/>
      <c r="P277" s="308"/>
      <c r="Q277" s="179"/>
      <c r="R277" s="165" t="s">
        <v>21</v>
      </c>
      <c r="S277" s="179"/>
      <c r="T277" s="165" t="s">
        <v>56</v>
      </c>
      <c r="U277" s="196" t="str">
        <f t="shared" si="77"/>
        <v>-</v>
      </c>
      <c r="V277" s="168" t="str">
        <f t="shared" si="78"/>
        <v>-</v>
      </c>
      <c r="W277" s="168" t="str">
        <f t="shared" si="79"/>
        <v>-</v>
      </c>
      <c r="X277" s="168" t="str">
        <f t="shared" si="80"/>
        <v>-</v>
      </c>
      <c r="Y277" s="168" t="str">
        <f t="shared" si="81"/>
        <v>-</v>
      </c>
      <c r="AD277" s="608" t="str">
        <f t="shared" si="91"/>
        <v>-</v>
      </c>
      <c r="AE277" s="607" t="str">
        <f t="shared" si="92"/>
        <v>-</v>
      </c>
      <c r="AF277" s="196" t="str">
        <f t="shared" si="82"/>
        <v>-</v>
      </c>
      <c r="AG277" s="168" t="str">
        <f t="shared" si="83"/>
        <v>-</v>
      </c>
      <c r="AH277" s="168" t="str">
        <f t="shared" si="84"/>
        <v>-</v>
      </c>
      <c r="AI277" s="168" t="str">
        <f t="shared" si="85"/>
        <v>-</v>
      </c>
      <c r="AJ277" s="168" t="str">
        <f t="shared" si="86"/>
        <v>-</v>
      </c>
      <c r="AM277" s="785"/>
      <c r="AN277" s="785"/>
      <c r="AO277" s="785"/>
      <c r="AP277" s="785"/>
      <c r="AQ277" s="785"/>
      <c r="AR277" s="785"/>
      <c r="AS277" s="785"/>
      <c r="AT277" s="785"/>
      <c r="AV277" s="865"/>
      <c r="AW277" s="865"/>
      <c r="AX277" s="866"/>
      <c r="AY277" s="866"/>
      <c r="AZ277" s="867"/>
      <c r="BB277" s="793">
        <f t="shared" si="87"/>
        <v>0</v>
      </c>
      <c r="BC277" s="791">
        <f t="shared" si="88"/>
        <v>0</v>
      </c>
      <c r="BF277" s="819"/>
      <c r="BH277" s="793">
        <f t="shared" si="89"/>
        <v>0</v>
      </c>
      <c r="BI277" s="807">
        <f t="shared" si="90"/>
        <v>0</v>
      </c>
      <c r="BQ277" s="791"/>
      <c r="BR277" s="791"/>
      <c r="BS277" s="791"/>
      <c r="BT277" s="791"/>
      <c r="CA277" s="809"/>
      <c r="CB277" s="810"/>
      <c r="CC277" s="811"/>
    </row>
    <row r="278" spans="2:81" x14ac:dyDescent="0.25">
      <c r="B278" s="307"/>
      <c r="C278" s="179"/>
      <c r="O278" s="181"/>
      <c r="P278" s="308"/>
      <c r="Q278" s="179"/>
      <c r="R278" s="165" t="s">
        <v>21</v>
      </c>
      <c r="S278" s="179"/>
      <c r="T278" s="165" t="s">
        <v>56</v>
      </c>
      <c r="U278" s="196" t="str">
        <f t="shared" si="77"/>
        <v>-</v>
      </c>
      <c r="V278" s="168" t="str">
        <f t="shared" si="78"/>
        <v>-</v>
      </c>
      <c r="W278" s="168" t="str">
        <f t="shared" si="79"/>
        <v>-</v>
      </c>
      <c r="X278" s="168" t="str">
        <f t="shared" si="80"/>
        <v>-</v>
      </c>
      <c r="Y278" s="168" t="str">
        <f t="shared" si="81"/>
        <v>-</v>
      </c>
      <c r="AD278" s="608" t="str">
        <f t="shared" si="91"/>
        <v>-</v>
      </c>
      <c r="AE278" s="607" t="str">
        <f t="shared" si="92"/>
        <v>-</v>
      </c>
      <c r="AF278" s="196" t="str">
        <f t="shared" si="82"/>
        <v>-</v>
      </c>
      <c r="AG278" s="168" t="str">
        <f t="shared" si="83"/>
        <v>-</v>
      </c>
      <c r="AH278" s="168" t="str">
        <f t="shared" si="84"/>
        <v>-</v>
      </c>
      <c r="AI278" s="168" t="str">
        <f t="shared" si="85"/>
        <v>-</v>
      </c>
      <c r="AJ278" s="168" t="str">
        <f t="shared" si="86"/>
        <v>-</v>
      </c>
      <c r="AM278" s="785"/>
      <c r="AN278" s="785"/>
      <c r="AO278" s="785"/>
      <c r="AP278" s="785"/>
      <c r="AQ278" s="785"/>
      <c r="AR278" s="785"/>
      <c r="AS278" s="785"/>
      <c r="AT278" s="785"/>
      <c r="AV278" s="865"/>
      <c r="AW278" s="865"/>
      <c r="AX278" s="866"/>
      <c r="AY278" s="866"/>
      <c r="AZ278" s="867"/>
      <c r="BB278" s="793">
        <f t="shared" si="87"/>
        <v>0</v>
      </c>
      <c r="BC278" s="791">
        <f t="shared" si="88"/>
        <v>0</v>
      </c>
      <c r="BF278" s="819"/>
      <c r="BH278" s="793">
        <f t="shared" si="89"/>
        <v>0</v>
      </c>
      <c r="BI278" s="807">
        <f t="shared" si="90"/>
        <v>0</v>
      </c>
      <c r="BQ278" s="791"/>
      <c r="BR278" s="791"/>
      <c r="BS278" s="791"/>
      <c r="BT278" s="791"/>
      <c r="CA278" s="809"/>
      <c r="CB278" s="810"/>
      <c r="CC278" s="811"/>
    </row>
    <row r="279" spans="2:81" x14ac:dyDescent="0.25">
      <c r="B279" s="307"/>
      <c r="C279" s="179"/>
      <c r="O279" s="181"/>
      <c r="P279" s="308"/>
      <c r="Q279" s="179"/>
      <c r="R279" s="165" t="s">
        <v>21</v>
      </c>
      <c r="S279" s="179"/>
      <c r="T279" s="165" t="s">
        <v>56</v>
      </c>
      <c r="U279" s="196" t="str">
        <f t="shared" ref="U279:U300" si="93">IF(ISNUMBER(S279), HOUR(P279), "-")</f>
        <v>-</v>
      </c>
      <c r="V279" s="168" t="str">
        <f t="shared" ref="V279:V300" si="94">IF(U279=$Q$13, S279, "-")</f>
        <v>-</v>
      </c>
      <c r="W279" s="168" t="str">
        <f t="shared" ref="W279:W300" si="95">IF(U279=$R$13, S279, "-")</f>
        <v>-</v>
      </c>
      <c r="X279" s="168" t="str">
        <f t="shared" ref="X279:X300" si="96">IF(U279=$S$13, S279, "-")</f>
        <v>-</v>
      </c>
      <c r="Y279" s="168" t="str">
        <f t="shared" ref="Y279:Y300" si="97">IF(U279=$T$13, S279, "-")</f>
        <v>-</v>
      </c>
      <c r="AD279" s="608" t="str">
        <f t="shared" si="91"/>
        <v>-</v>
      </c>
      <c r="AE279" s="607" t="str">
        <f t="shared" si="92"/>
        <v>-</v>
      </c>
      <c r="AF279" s="196" t="str">
        <f t="shared" ref="AF279:AF300" si="98">IF(ISNUMBER(AE279), HOUR(AD279), "-")</f>
        <v>-</v>
      </c>
      <c r="AG279" s="168" t="str">
        <f t="shared" ref="AG279:AG300" si="99">IF(AF279=$Q$3, AE279, "-")</f>
        <v>-</v>
      </c>
      <c r="AH279" s="168" t="str">
        <f t="shared" ref="AH279:AH300" si="100">IF(AF279=$R$3, AE279, "-")</f>
        <v>-</v>
      </c>
      <c r="AI279" s="168" t="str">
        <f t="shared" ref="AI279:AI300" si="101">IF(AF279=$S$3, AE279, "-")</f>
        <v>-</v>
      </c>
      <c r="AJ279" s="168" t="str">
        <f t="shared" ref="AJ279:AJ300" si="102">IF(AF279=$T$3, AE279, "-")</f>
        <v>-</v>
      </c>
      <c r="AM279" s="785"/>
      <c r="AN279" s="785"/>
      <c r="AO279" s="785"/>
      <c r="AP279" s="785"/>
      <c r="AQ279" s="785"/>
      <c r="AR279" s="785"/>
      <c r="AS279" s="785"/>
      <c r="AT279" s="785"/>
      <c r="AV279" s="865"/>
      <c r="AW279" s="865"/>
      <c r="AX279" s="866"/>
      <c r="AY279" s="866"/>
      <c r="AZ279" s="867"/>
      <c r="BB279" s="793">
        <f t="shared" si="87"/>
        <v>0</v>
      </c>
      <c r="BC279" s="791">
        <f t="shared" si="88"/>
        <v>0</v>
      </c>
      <c r="BF279" s="819"/>
      <c r="BH279" s="793">
        <f t="shared" si="89"/>
        <v>0</v>
      </c>
      <c r="BI279" s="807">
        <f t="shared" si="90"/>
        <v>0</v>
      </c>
      <c r="BQ279" s="791"/>
      <c r="BR279" s="791"/>
      <c r="BS279" s="791"/>
      <c r="BT279" s="791"/>
      <c r="CA279" s="809"/>
      <c r="CB279" s="810"/>
      <c r="CC279" s="811"/>
    </row>
    <row r="280" spans="2:81" x14ac:dyDescent="0.25">
      <c r="B280" s="307"/>
      <c r="C280" s="179"/>
      <c r="O280" s="181"/>
      <c r="P280" s="308"/>
      <c r="Q280" s="179"/>
      <c r="R280" s="165" t="s">
        <v>21</v>
      </c>
      <c r="S280" s="179"/>
      <c r="T280" s="165" t="s">
        <v>56</v>
      </c>
      <c r="U280" s="196" t="str">
        <f t="shared" si="93"/>
        <v>-</v>
      </c>
      <c r="V280" s="168" t="str">
        <f t="shared" si="94"/>
        <v>-</v>
      </c>
      <c r="W280" s="168" t="str">
        <f t="shared" si="95"/>
        <v>-</v>
      </c>
      <c r="X280" s="168" t="str">
        <f t="shared" si="96"/>
        <v>-</v>
      </c>
      <c r="Y280" s="168" t="str">
        <f t="shared" si="97"/>
        <v>-</v>
      </c>
      <c r="AD280" s="608" t="str">
        <f t="shared" si="91"/>
        <v>-</v>
      </c>
      <c r="AE280" s="607" t="str">
        <f t="shared" si="92"/>
        <v>-</v>
      </c>
      <c r="AF280" s="196" t="str">
        <f t="shared" si="98"/>
        <v>-</v>
      </c>
      <c r="AG280" s="168" t="str">
        <f t="shared" si="99"/>
        <v>-</v>
      </c>
      <c r="AH280" s="168" t="str">
        <f t="shared" si="100"/>
        <v>-</v>
      </c>
      <c r="AI280" s="168" t="str">
        <f t="shared" si="101"/>
        <v>-</v>
      </c>
      <c r="AJ280" s="168" t="str">
        <f t="shared" si="102"/>
        <v>-</v>
      </c>
      <c r="AM280" s="785"/>
      <c r="AN280" s="785"/>
      <c r="AO280" s="785"/>
      <c r="AP280" s="785"/>
      <c r="AQ280" s="785"/>
      <c r="AR280" s="785"/>
      <c r="AS280" s="785"/>
      <c r="AT280" s="785"/>
      <c r="AV280" s="865"/>
      <c r="AW280" s="865"/>
      <c r="AX280" s="866"/>
      <c r="AY280" s="866"/>
      <c r="AZ280" s="867"/>
      <c r="BB280" s="793">
        <f t="shared" si="87"/>
        <v>0</v>
      </c>
      <c r="BC280" s="791">
        <f t="shared" si="88"/>
        <v>0</v>
      </c>
      <c r="BF280" s="819"/>
      <c r="BH280" s="793">
        <f t="shared" si="89"/>
        <v>0</v>
      </c>
      <c r="BI280" s="807">
        <f t="shared" si="90"/>
        <v>0</v>
      </c>
      <c r="BQ280" s="791"/>
      <c r="BR280" s="791"/>
      <c r="BS280" s="791"/>
      <c r="BT280" s="791"/>
      <c r="CA280" s="809"/>
      <c r="CB280" s="810"/>
      <c r="CC280" s="811"/>
    </row>
    <row r="281" spans="2:81" x14ac:dyDescent="0.25">
      <c r="B281" s="307"/>
      <c r="C281" s="179"/>
      <c r="O281" s="181"/>
      <c r="P281" s="308"/>
      <c r="Q281" s="179"/>
      <c r="R281" s="165" t="s">
        <v>21</v>
      </c>
      <c r="S281" s="179"/>
      <c r="T281" s="165" t="s">
        <v>56</v>
      </c>
      <c r="U281" s="196" t="str">
        <f t="shared" si="93"/>
        <v>-</v>
      </c>
      <c r="V281" s="168" t="str">
        <f t="shared" si="94"/>
        <v>-</v>
      </c>
      <c r="W281" s="168" t="str">
        <f t="shared" si="95"/>
        <v>-</v>
      </c>
      <c r="X281" s="168" t="str">
        <f t="shared" si="96"/>
        <v>-</v>
      </c>
      <c r="Y281" s="168" t="str">
        <f t="shared" si="97"/>
        <v>-</v>
      </c>
      <c r="AD281" s="608" t="str">
        <f t="shared" si="91"/>
        <v>-</v>
      </c>
      <c r="AE281" s="607" t="str">
        <f t="shared" si="92"/>
        <v>-</v>
      </c>
      <c r="AF281" s="196" t="str">
        <f t="shared" si="98"/>
        <v>-</v>
      </c>
      <c r="AG281" s="168" t="str">
        <f t="shared" si="99"/>
        <v>-</v>
      </c>
      <c r="AH281" s="168" t="str">
        <f t="shared" si="100"/>
        <v>-</v>
      </c>
      <c r="AI281" s="168" t="str">
        <f t="shared" si="101"/>
        <v>-</v>
      </c>
      <c r="AJ281" s="168" t="str">
        <f t="shared" si="102"/>
        <v>-</v>
      </c>
      <c r="AM281" s="785"/>
      <c r="AN281" s="785"/>
      <c r="AO281" s="785"/>
      <c r="AP281" s="785"/>
      <c r="AQ281" s="785"/>
      <c r="AR281" s="785"/>
      <c r="AS281" s="785"/>
      <c r="AT281" s="785"/>
      <c r="AV281" s="865"/>
      <c r="AW281" s="865"/>
      <c r="AX281" s="866"/>
      <c r="AY281" s="866"/>
      <c r="AZ281" s="867"/>
      <c r="BB281" s="793">
        <f t="shared" si="87"/>
        <v>0</v>
      </c>
      <c r="BC281" s="791">
        <f t="shared" si="88"/>
        <v>0</v>
      </c>
      <c r="BF281" s="819"/>
      <c r="BH281" s="793">
        <f t="shared" si="89"/>
        <v>0</v>
      </c>
      <c r="BI281" s="807">
        <f t="shared" si="90"/>
        <v>0</v>
      </c>
      <c r="BQ281" s="791"/>
      <c r="BR281" s="791"/>
      <c r="BS281" s="791"/>
      <c r="BT281" s="791"/>
      <c r="CA281" s="809"/>
      <c r="CB281" s="810"/>
      <c r="CC281" s="811"/>
    </row>
    <row r="282" spans="2:81" x14ac:dyDescent="0.25">
      <c r="B282" s="307"/>
      <c r="C282" s="179"/>
      <c r="O282" s="181"/>
      <c r="P282" s="308"/>
      <c r="Q282" s="179"/>
      <c r="R282" s="165" t="s">
        <v>21</v>
      </c>
      <c r="S282" s="179"/>
      <c r="T282" s="165" t="s">
        <v>56</v>
      </c>
      <c r="U282" s="196" t="str">
        <f t="shared" si="93"/>
        <v>-</v>
      </c>
      <c r="V282" s="168" t="str">
        <f t="shared" si="94"/>
        <v>-</v>
      </c>
      <c r="W282" s="168" t="str">
        <f t="shared" si="95"/>
        <v>-</v>
      </c>
      <c r="X282" s="168" t="str">
        <f t="shared" si="96"/>
        <v>-</v>
      </c>
      <c r="Y282" s="168" t="str">
        <f t="shared" si="97"/>
        <v>-</v>
      </c>
      <c r="AD282" s="608" t="str">
        <f t="shared" si="91"/>
        <v>-</v>
      </c>
      <c r="AE282" s="607" t="str">
        <f t="shared" si="92"/>
        <v>-</v>
      </c>
      <c r="AF282" s="196" t="str">
        <f t="shared" si="98"/>
        <v>-</v>
      </c>
      <c r="AG282" s="168" t="str">
        <f t="shared" si="99"/>
        <v>-</v>
      </c>
      <c r="AH282" s="168" t="str">
        <f t="shared" si="100"/>
        <v>-</v>
      </c>
      <c r="AI282" s="168" t="str">
        <f t="shared" si="101"/>
        <v>-</v>
      </c>
      <c r="AJ282" s="168" t="str">
        <f t="shared" si="102"/>
        <v>-</v>
      </c>
      <c r="AM282" s="785"/>
      <c r="AN282" s="785"/>
      <c r="AO282" s="785"/>
      <c r="AP282" s="785"/>
      <c r="AQ282" s="785"/>
      <c r="AR282" s="785"/>
      <c r="AS282" s="785"/>
      <c r="AT282" s="785"/>
      <c r="AV282" s="865"/>
      <c r="AW282" s="865"/>
      <c r="AX282" s="866"/>
      <c r="AY282" s="866"/>
      <c r="AZ282" s="867"/>
      <c r="BB282" s="793">
        <f t="shared" si="87"/>
        <v>0</v>
      </c>
      <c r="BC282" s="791">
        <f t="shared" si="88"/>
        <v>0</v>
      </c>
      <c r="BF282" s="819"/>
      <c r="BH282" s="793">
        <f t="shared" si="89"/>
        <v>0</v>
      </c>
      <c r="BI282" s="807">
        <f t="shared" si="90"/>
        <v>0</v>
      </c>
      <c r="BQ282" s="791"/>
      <c r="BR282" s="791"/>
      <c r="BS282" s="791"/>
      <c r="BT282" s="791"/>
      <c r="CA282" s="809"/>
      <c r="CB282" s="810"/>
      <c r="CC282" s="811"/>
    </row>
    <row r="283" spans="2:81" x14ac:dyDescent="0.25">
      <c r="B283" s="307"/>
      <c r="C283" s="179"/>
      <c r="O283" s="181"/>
      <c r="P283" s="308"/>
      <c r="Q283" s="179"/>
      <c r="R283" s="165" t="s">
        <v>21</v>
      </c>
      <c r="S283" s="179"/>
      <c r="T283" s="165" t="s">
        <v>56</v>
      </c>
      <c r="U283" s="196" t="str">
        <f t="shared" si="93"/>
        <v>-</v>
      </c>
      <c r="V283" s="168" t="str">
        <f t="shared" si="94"/>
        <v>-</v>
      </c>
      <c r="W283" s="168" t="str">
        <f t="shared" si="95"/>
        <v>-</v>
      </c>
      <c r="X283" s="168" t="str">
        <f t="shared" si="96"/>
        <v>-</v>
      </c>
      <c r="Y283" s="168" t="str">
        <f t="shared" si="97"/>
        <v>-</v>
      </c>
      <c r="AD283" s="608" t="str">
        <f t="shared" si="91"/>
        <v>-</v>
      </c>
      <c r="AE283" s="607" t="str">
        <f t="shared" si="92"/>
        <v>-</v>
      </c>
      <c r="AF283" s="196" t="str">
        <f t="shared" si="98"/>
        <v>-</v>
      </c>
      <c r="AG283" s="168" t="str">
        <f t="shared" si="99"/>
        <v>-</v>
      </c>
      <c r="AH283" s="168" t="str">
        <f t="shared" si="100"/>
        <v>-</v>
      </c>
      <c r="AI283" s="168" t="str">
        <f t="shared" si="101"/>
        <v>-</v>
      </c>
      <c r="AJ283" s="168" t="str">
        <f t="shared" si="102"/>
        <v>-</v>
      </c>
      <c r="AM283" s="785"/>
      <c r="AN283" s="785"/>
      <c r="AO283" s="785"/>
      <c r="AP283" s="785"/>
      <c r="AQ283" s="785"/>
      <c r="AR283" s="785"/>
      <c r="AS283" s="785"/>
      <c r="AT283" s="785"/>
      <c r="AV283" s="865"/>
      <c r="AW283" s="865"/>
      <c r="AX283" s="866"/>
      <c r="AY283" s="866"/>
      <c r="AZ283" s="867"/>
      <c r="BB283" s="793">
        <f t="shared" si="87"/>
        <v>0</v>
      </c>
      <c r="BC283" s="791">
        <f t="shared" si="88"/>
        <v>0</v>
      </c>
      <c r="BF283" s="819"/>
      <c r="BH283" s="793">
        <f t="shared" si="89"/>
        <v>0</v>
      </c>
      <c r="BI283" s="807">
        <f t="shared" si="90"/>
        <v>0</v>
      </c>
      <c r="BQ283" s="791"/>
      <c r="BR283" s="791"/>
      <c r="BS283" s="791"/>
      <c r="BT283" s="791"/>
      <c r="CA283" s="809"/>
      <c r="CB283" s="810"/>
      <c r="CC283" s="811"/>
    </row>
    <row r="284" spans="2:81" x14ac:dyDescent="0.25">
      <c r="B284" s="307"/>
      <c r="C284" s="179"/>
      <c r="O284" s="181"/>
      <c r="P284" s="308"/>
      <c r="Q284" s="179"/>
      <c r="R284" s="165" t="s">
        <v>21</v>
      </c>
      <c r="S284" s="179"/>
      <c r="T284" s="165" t="s">
        <v>56</v>
      </c>
      <c r="U284" s="196" t="str">
        <f t="shared" si="93"/>
        <v>-</v>
      </c>
      <c r="V284" s="168" t="str">
        <f t="shared" si="94"/>
        <v>-</v>
      </c>
      <c r="W284" s="168" t="str">
        <f t="shared" si="95"/>
        <v>-</v>
      </c>
      <c r="X284" s="168" t="str">
        <f t="shared" si="96"/>
        <v>-</v>
      </c>
      <c r="Y284" s="168" t="str">
        <f t="shared" si="97"/>
        <v>-</v>
      </c>
      <c r="AD284" s="608" t="str">
        <f t="shared" si="91"/>
        <v>-</v>
      </c>
      <c r="AE284" s="607" t="str">
        <f t="shared" si="92"/>
        <v>-</v>
      </c>
      <c r="AF284" s="196" t="str">
        <f t="shared" si="98"/>
        <v>-</v>
      </c>
      <c r="AG284" s="168" t="str">
        <f t="shared" si="99"/>
        <v>-</v>
      </c>
      <c r="AH284" s="168" t="str">
        <f t="shared" si="100"/>
        <v>-</v>
      </c>
      <c r="AI284" s="168" t="str">
        <f t="shared" si="101"/>
        <v>-</v>
      </c>
      <c r="AJ284" s="168" t="str">
        <f t="shared" si="102"/>
        <v>-</v>
      </c>
      <c r="AM284" s="785"/>
      <c r="AN284" s="785"/>
      <c r="AO284" s="785"/>
      <c r="AP284" s="785"/>
      <c r="AQ284" s="785"/>
      <c r="AR284" s="785"/>
      <c r="AS284" s="785"/>
      <c r="AT284" s="785"/>
      <c r="AV284" s="865"/>
      <c r="AW284" s="865"/>
      <c r="AX284" s="866"/>
      <c r="AY284" s="866"/>
      <c r="AZ284" s="867"/>
      <c r="BB284" s="793">
        <f t="shared" si="87"/>
        <v>0</v>
      </c>
      <c r="BC284" s="791">
        <f t="shared" si="88"/>
        <v>0</v>
      </c>
      <c r="BF284" s="819"/>
      <c r="BH284" s="793">
        <f t="shared" si="89"/>
        <v>0</v>
      </c>
      <c r="BI284" s="807">
        <f t="shared" si="90"/>
        <v>0</v>
      </c>
      <c r="BQ284" s="791"/>
      <c r="BR284" s="791"/>
      <c r="BS284" s="791"/>
      <c r="BT284" s="791"/>
      <c r="CA284" s="809"/>
      <c r="CB284" s="810"/>
      <c r="CC284" s="811"/>
    </row>
    <row r="285" spans="2:81" x14ac:dyDescent="0.25">
      <c r="B285" s="307"/>
      <c r="C285" s="179"/>
      <c r="O285" s="181"/>
      <c r="P285" s="308"/>
      <c r="Q285" s="179"/>
      <c r="R285" s="165" t="s">
        <v>21</v>
      </c>
      <c r="S285" s="179"/>
      <c r="T285" s="165" t="s">
        <v>56</v>
      </c>
      <c r="U285" s="196" t="str">
        <f t="shared" si="93"/>
        <v>-</v>
      </c>
      <c r="V285" s="168" t="str">
        <f t="shared" si="94"/>
        <v>-</v>
      </c>
      <c r="W285" s="168" t="str">
        <f t="shared" si="95"/>
        <v>-</v>
      </c>
      <c r="X285" s="168" t="str">
        <f t="shared" si="96"/>
        <v>-</v>
      </c>
      <c r="Y285" s="168" t="str">
        <f t="shared" si="97"/>
        <v>-</v>
      </c>
      <c r="AD285" s="608" t="str">
        <f t="shared" si="91"/>
        <v>-</v>
      </c>
      <c r="AE285" s="607" t="str">
        <f t="shared" si="92"/>
        <v>-</v>
      </c>
      <c r="AF285" s="196" t="str">
        <f t="shared" si="98"/>
        <v>-</v>
      </c>
      <c r="AG285" s="168" t="str">
        <f t="shared" si="99"/>
        <v>-</v>
      </c>
      <c r="AH285" s="168" t="str">
        <f t="shared" si="100"/>
        <v>-</v>
      </c>
      <c r="AI285" s="168" t="str">
        <f t="shared" si="101"/>
        <v>-</v>
      </c>
      <c r="AJ285" s="168" t="str">
        <f t="shared" si="102"/>
        <v>-</v>
      </c>
      <c r="AM285" s="785"/>
      <c r="AN285" s="785"/>
      <c r="AO285" s="785"/>
      <c r="AP285" s="785"/>
      <c r="AQ285" s="785"/>
      <c r="AR285" s="785"/>
      <c r="AS285" s="785"/>
      <c r="AT285" s="785"/>
      <c r="AV285" s="865"/>
      <c r="AW285" s="865"/>
      <c r="AX285" s="866"/>
      <c r="AY285" s="866"/>
      <c r="AZ285" s="867"/>
      <c r="BB285" s="793">
        <f t="shared" si="87"/>
        <v>0</v>
      </c>
      <c r="BC285" s="791">
        <f t="shared" si="88"/>
        <v>0</v>
      </c>
      <c r="BF285" s="819"/>
      <c r="BH285" s="793">
        <f t="shared" si="89"/>
        <v>0</v>
      </c>
      <c r="BI285" s="807">
        <f t="shared" si="90"/>
        <v>0</v>
      </c>
      <c r="BQ285" s="791"/>
      <c r="BR285" s="791"/>
      <c r="BS285" s="791"/>
      <c r="BT285" s="791"/>
      <c r="CA285" s="809"/>
      <c r="CB285" s="810"/>
      <c r="CC285" s="811"/>
    </row>
    <row r="286" spans="2:81" x14ac:dyDescent="0.25">
      <c r="B286" s="307"/>
      <c r="C286" s="179"/>
      <c r="O286" s="181"/>
      <c r="P286" s="308"/>
      <c r="Q286" s="179"/>
      <c r="R286" s="165" t="s">
        <v>21</v>
      </c>
      <c r="S286" s="179"/>
      <c r="T286" s="165" t="s">
        <v>56</v>
      </c>
      <c r="U286" s="196" t="str">
        <f t="shared" si="93"/>
        <v>-</v>
      </c>
      <c r="V286" s="168" t="str">
        <f t="shared" si="94"/>
        <v>-</v>
      </c>
      <c r="W286" s="168" t="str">
        <f t="shared" si="95"/>
        <v>-</v>
      </c>
      <c r="X286" s="168" t="str">
        <f t="shared" si="96"/>
        <v>-</v>
      </c>
      <c r="Y286" s="168" t="str">
        <f t="shared" si="97"/>
        <v>-</v>
      </c>
      <c r="AD286" s="608" t="str">
        <f t="shared" si="91"/>
        <v>-</v>
      </c>
      <c r="AE286" s="607" t="str">
        <f t="shared" si="92"/>
        <v>-</v>
      </c>
      <c r="AF286" s="196" t="str">
        <f t="shared" si="98"/>
        <v>-</v>
      </c>
      <c r="AG286" s="168" t="str">
        <f t="shared" si="99"/>
        <v>-</v>
      </c>
      <c r="AH286" s="168" t="str">
        <f t="shared" si="100"/>
        <v>-</v>
      </c>
      <c r="AI286" s="168" t="str">
        <f t="shared" si="101"/>
        <v>-</v>
      </c>
      <c r="AJ286" s="168" t="str">
        <f t="shared" si="102"/>
        <v>-</v>
      </c>
      <c r="AM286" s="785"/>
      <c r="AN286" s="785"/>
      <c r="AO286" s="785"/>
      <c r="AP286" s="785"/>
      <c r="AQ286" s="785"/>
      <c r="AR286" s="785"/>
      <c r="AS286" s="785"/>
      <c r="AT286" s="785"/>
      <c r="AV286" s="865"/>
      <c r="AW286" s="865"/>
      <c r="AX286" s="866"/>
      <c r="AY286" s="866"/>
      <c r="AZ286" s="867"/>
      <c r="BB286" s="793">
        <f t="shared" si="87"/>
        <v>0</v>
      </c>
      <c r="BC286" s="791">
        <f t="shared" si="88"/>
        <v>0</v>
      </c>
      <c r="BF286" s="819"/>
      <c r="BH286" s="793">
        <f t="shared" si="89"/>
        <v>0</v>
      </c>
      <c r="BI286" s="807">
        <f t="shared" si="90"/>
        <v>0</v>
      </c>
      <c r="BQ286" s="791"/>
      <c r="BR286" s="791"/>
      <c r="BS286" s="791"/>
      <c r="BT286" s="791"/>
      <c r="CA286" s="809"/>
      <c r="CB286" s="810"/>
      <c r="CC286" s="811"/>
    </row>
    <row r="287" spans="2:81" x14ac:dyDescent="0.25">
      <c r="B287" s="307"/>
      <c r="C287" s="179"/>
      <c r="O287" s="181"/>
      <c r="P287" s="308"/>
      <c r="Q287" s="179"/>
      <c r="R287" s="165" t="s">
        <v>21</v>
      </c>
      <c r="S287" s="179"/>
      <c r="T287" s="165" t="s">
        <v>56</v>
      </c>
      <c r="U287" s="196" t="str">
        <f t="shared" si="93"/>
        <v>-</v>
      </c>
      <c r="V287" s="168" t="str">
        <f t="shared" si="94"/>
        <v>-</v>
      </c>
      <c r="W287" s="168" t="str">
        <f t="shared" si="95"/>
        <v>-</v>
      </c>
      <c r="X287" s="168" t="str">
        <f t="shared" si="96"/>
        <v>-</v>
      </c>
      <c r="Y287" s="168" t="str">
        <f t="shared" si="97"/>
        <v>-</v>
      </c>
      <c r="AD287" s="608" t="str">
        <f t="shared" si="91"/>
        <v>-</v>
      </c>
      <c r="AE287" s="607" t="str">
        <f t="shared" si="92"/>
        <v>-</v>
      </c>
      <c r="AF287" s="196" t="str">
        <f t="shared" si="98"/>
        <v>-</v>
      </c>
      <c r="AG287" s="168" t="str">
        <f t="shared" si="99"/>
        <v>-</v>
      </c>
      <c r="AH287" s="168" t="str">
        <f t="shared" si="100"/>
        <v>-</v>
      </c>
      <c r="AI287" s="168" t="str">
        <f t="shared" si="101"/>
        <v>-</v>
      </c>
      <c r="AJ287" s="168" t="str">
        <f t="shared" si="102"/>
        <v>-</v>
      </c>
      <c r="AM287" s="785"/>
      <c r="AN287" s="785"/>
      <c r="AO287" s="785"/>
      <c r="AP287" s="785"/>
      <c r="AQ287" s="785"/>
      <c r="AR287" s="785"/>
      <c r="AS287" s="785"/>
      <c r="AT287" s="785"/>
      <c r="AV287" s="865"/>
      <c r="AW287" s="865"/>
      <c r="AX287" s="866"/>
      <c r="AY287" s="866"/>
      <c r="AZ287" s="867"/>
      <c r="BB287" s="793">
        <f t="shared" si="87"/>
        <v>0</v>
      </c>
      <c r="BC287" s="791">
        <f t="shared" si="88"/>
        <v>0</v>
      </c>
      <c r="BF287" s="819"/>
      <c r="BH287" s="793">
        <f t="shared" si="89"/>
        <v>0</v>
      </c>
      <c r="BI287" s="807">
        <f t="shared" si="90"/>
        <v>0</v>
      </c>
      <c r="BQ287" s="791"/>
      <c r="BR287" s="791"/>
      <c r="BS287" s="791"/>
      <c r="BT287" s="791"/>
      <c r="CA287" s="809"/>
      <c r="CB287" s="810"/>
      <c r="CC287" s="811"/>
    </row>
    <row r="288" spans="2:81" x14ac:dyDescent="0.25">
      <c r="B288" s="307"/>
      <c r="C288" s="179"/>
      <c r="O288" s="181"/>
      <c r="P288" s="308"/>
      <c r="Q288" s="179"/>
      <c r="R288" s="165" t="s">
        <v>21</v>
      </c>
      <c r="S288" s="179"/>
      <c r="T288" s="165" t="s">
        <v>56</v>
      </c>
      <c r="U288" s="196" t="str">
        <f t="shared" si="93"/>
        <v>-</v>
      </c>
      <c r="V288" s="168" t="str">
        <f t="shared" si="94"/>
        <v>-</v>
      </c>
      <c r="W288" s="168" t="str">
        <f t="shared" si="95"/>
        <v>-</v>
      </c>
      <c r="X288" s="168" t="str">
        <f t="shared" si="96"/>
        <v>-</v>
      </c>
      <c r="Y288" s="168" t="str">
        <f t="shared" si="97"/>
        <v>-</v>
      </c>
      <c r="AD288" s="608" t="str">
        <f t="shared" si="91"/>
        <v>-</v>
      </c>
      <c r="AE288" s="607" t="str">
        <f t="shared" si="92"/>
        <v>-</v>
      </c>
      <c r="AF288" s="196" t="str">
        <f t="shared" si="98"/>
        <v>-</v>
      </c>
      <c r="AG288" s="168" t="str">
        <f t="shared" si="99"/>
        <v>-</v>
      </c>
      <c r="AH288" s="168" t="str">
        <f t="shared" si="100"/>
        <v>-</v>
      </c>
      <c r="AI288" s="168" t="str">
        <f t="shared" si="101"/>
        <v>-</v>
      </c>
      <c r="AJ288" s="168" t="str">
        <f t="shared" si="102"/>
        <v>-</v>
      </c>
      <c r="AM288" s="785"/>
      <c r="AN288" s="785"/>
      <c r="AO288" s="785"/>
      <c r="AP288" s="785"/>
      <c r="AQ288" s="785"/>
      <c r="AR288" s="785"/>
      <c r="AS288" s="785"/>
      <c r="AT288" s="785"/>
      <c r="AV288" s="865"/>
      <c r="AW288" s="865"/>
      <c r="AX288" s="866"/>
      <c r="AY288" s="866"/>
      <c r="AZ288" s="867"/>
      <c r="BB288" s="793">
        <f t="shared" si="87"/>
        <v>0</v>
      </c>
      <c r="BC288" s="791">
        <f t="shared" si="88"/>
        <v>0</v>
      </c>
      <c r="BF288" s="819"/>
      <c r="BH288" s="793">
        <f t="shared" si="89"/>
        <v>0</v>
      </c>
      <c r="BI288" s="807">
        <f t="shared" si="90"/>
        <v>0</v>
      </c>
      <c r="BQ288" s="791"/>
      <c r="BR288" s="791"/>
      <c r="BS288" s="791"/>
      <c r="BT288" s="791"/>
      <c r="CA288" s="809"/>
      <c r="CB288" s="810"/>
      <c r="CC288" s="811"/>
    </row>
    <row r="289" spans="2:81" x14ac:dyDescent="0.25">
      <c r="B289" s="307"/>
      <c r="C289" s="179"/>
      <c r="O289" s="181"/>
      <c r="P289" s="308"/>
      <c r="Q289" s="179"/>
      <c r="R289" s="165" t="s">
        <v>21</v>
      </c>
      <c r="S289" s="179"/>
      <c r="T289" s="165" t="s">
        <v>56</v>
      </c>
      <c r="U289" s="196" t="str">
        <f t="shared" si="93"/>
        <v>-</v>
      </c>
      <c r="V289" s="168" t="str">
        <f t="shared" si="94"/>
        <v>-</v>
      </c>
      <c r="W289" s="168" t="str">
        <f t="shared" si="95"/>
        <v>-</v>
      </c>
      <c r="X289" s="168" t="str">
        <f t="shared" si="96"/>
        <v>-</v>
      </c>
      <c r="Y289" s="168" t="str">
        <f t="shared" si="97"/>
        <v>-</v>
      </c>
      <c r="AD289" s="608" t="str">
        <f t="shared" si="91"/>
        <v>-</v>
      </c>
      <c r="AE289" s="607" t="str">
        <f t="shared" si="92"/>
        <v>-</v>
      </c>
      <c r="AF289" s="196" t="str">
        <f t="shared" si="98"/>
        <v>-</v>
      </c>
      <c r="AG289" s="168" t="str">
        <f t="shared" si="99"/>
        <v>-</v>
      </c>
      <c r="AH289" s="168" t="str">
        <f t="shared" si="100"/>
        <v>-</v>
      </c>
      <c r="AI289" s="168" t="str">
        <f t="shared" si="101"/>
        <v>-</v>
      </c>
      <c r="AJ289" s="168" t="str">
        <f t="shared" si="102"/>
        <v>-</v>
      </c>
      <c r="AM289" s="785"/>
      <c r="AN289" s="785"/>
      <c r="AO289" s="785"/>
      <c r="AP289" s="785"/>
      <c r="AQ289" s="785"/>
      <c r="AR289" s="785"/>
      <c r="AS289" s="785"/>
      <c r="AT289" s="785"/>
      <c r="AV289" s="865"/>
      <c r="AW289" s="865"/>
      <c r="AX289" s="866"/>
      <c r="AY289" s="866"/>
      <c r="AZ289" s="867"/>
      <c r="BB289" s="793">
        <f t="shared" si="87"/>
        <v>0</v>
      </c>
      <c r="BC289" s="791">
        <f t="shared" si="88"/>
        <v>0</v>
      </c>
      <c r="BF289" s="819"/>
      <c r="BH289" s="793">
        <f t="shared" si="89"/>
        <v>0</v>
      </c>
      <c r="BI289" s="807">
        <f t="shared" si="90"/>
        <v>0</v>
      </c>
      <c r="BQ289" s="791"/>
      <c r="BR289" s="791"/>
      <c r="BS289" s="791"/>
      <c r="BT289" s="791"/>
      <c r="CA289" s="809"/>
      <c r="CB289" s="810"/>
      <c r="CC289" s="811"/>
    </row>
    <row r="290" spans="2:81" x14ac:dyDescent="0.25">
      <c r="B290" s="307"/>
      <c r="C290" s="179"/>
      <c r="O290" s="181"/>
      <c r="P290" s="308"/>
      <c r="Q290" s="179"/>
      <c r="R290" s="165" t="s">
        <v>21</v>
      </c>
      <c r="S290" s="179"/>
      <c r="T290" s="165" t="s">
        <v>56</v>
      </c>
      <c r="U290" s="196" t="str">
        <f t="shared" si="93"/>
        <v>-</v>
      </c>
      <c r="V290" s="168" t="str">
        <f t="shared" si="94"/>
        <v>-</v>
      </c>
      <c r="W290" s="168" t="str">
        <f t="shared" si="95"/>
        <v>-</v>
      </c>
      <c r="X290" s="168" t="str">
        <f t="shared" si="96"/>
        <v>-</v>
      </c>
      <c r="Y290" s="168" t="str">
        <f t="shared" si="97"/>
        <v>-</v>
      </c>
      <c r="AD290" s="608" t="str">
        <f t="shared" si="91"/>
        <v>-</v>
      </c>
      <c r="AE290" s="607" t="str">
        <f t="shared" si="92"/>
        <v>-</v>
      </c>
      <c r="AF290" s="196" t="str">
        <f t="shared" si="98"/>
        <v>-</v>
      </c>
      <c r="AG290" s="168" t="str">
        <f t="shared" si="99"/>
        <v>-</v>
      </c>
      <c r="AH290" s="168" t="str">
        <f t="shared" si="100"/>
        <v>-</v>
      </c>
      <c r="AI290" s="168" t="str">
        <f t="shared" si="101"/>
        <v>-</v>
      </c>
      <c r="AJ290" s="168" t="str">
        <f t="shared" si="102"/>
        <v>-</v>
      </c>
      <c r="AM290" s="785"/>
      <c r="AN290" s="785"/>
      <c r="AO290" s="785"/>
      <c r="AP290" s="785"/>
      <c r="AQ290" s="785"/>
      <c r="AR290" s="785"/>
      <c r="AS290" s="785"/>
      <c r="AT290" s="785"/>
      <c r="AV290" s="865"/>
      <c r="AW290" s="865"/>
      <c r="AX290" s="866"/>
      <c r="AY290" s="866"/>
      <c r="AZ290" s="867"/>
      <c r="BB290" s="793">
        <f t="shared" si="87"/>
        <v>0</v>
      </c>
      <c r="BC290" s="791">
        <f t="shared" si="88"/>
        <v>0</v>
      </c>
      <c r="BF290" s="819"/>
      <c r="BH290" s="793">
        <f t="shared" si="89"/>
        <v>0</v>
      </c>
      <c r="BI290" s="807">
        <f t="shared" si="90"/>
        <v>0</v>
      </c>
      <c r="BQ290" s="791"/>
      <c r="BR290" s="791"/>
      <c r="BS290" s="791"/>
      <c r="BT290" s="791"/>
      <c r="CA290" s="809"/>
      <c r="CB290" s="810"/>
      <c r="CC290" s="811"/>
    </row>
    <row r="291" spans="2:81" x14ac:dyDescent="0.25">
      <c r="B291" s="307"/>
      <c r="C291" s="179"/>
      <c r="O291" s="181"/>
      <c r="P291" s="308"/>
      <c r="Q291" s="179"/>
      <c r="R291" s="165" t="s">
        <v>21</v>
      </c>
      <c r="S291" s="179"/>
      <c r="T291" s="165" t="s">
        <v>56</v>
      </c>
      <c r="U291" s="196" t="str">
        <f t="shared" si="93"/>
        <v>-</v>
      </c>
      <c r="V291" s="168" t="str">
        <f t="shared" si="94"/>
        <v>-</v>
      </c>
      <c r="W291" s="168" t="str">
        <f t="shared" si="95"/>
        <v>-</v>
      </c>
      <c r="X291" s="168" t="str">
        <f t="shared" si="96"/>
        <v>-</v>
      </c>
      <c r="Y291" s="168" t="str">
        <f t="shared" si="97"/>
        <v>-</v>
      </c>
      <c r="AD291" s="608" t="str">
        <f t="shared" si="91"/>
        <v>-</v>
      </c>
      <c r="AE291" s="607" t="str">
        <f t="shared" si="92"/>
        <v>-</v>
      </c>
      <c r="AF291" s="196" t="str">
        <f t="shared" si="98"/>
        <v>-</v>
      </c>
      <c r="AG291" s="168" t="str">
        <f t="shared" si="99"/>
        <v>-</v>
      </c>
      <c r="AH291" s="168" t="str">
        <f t="shared" si="100"/>
        <v>-</v>
      </c>
      <c r="AI291" s="168" t="str">
        <f t="shared" si="101"/>
        <v>-</v>
      </c>
      <c r="AJ291" s="168" t="str">
        <f t="shared" si="102"/>
        <v>-</v>
      </c>
      <c r="AM291" s="785"/>
      <c r="AN291" s="785"/>
      <c r="AO291" s="785"/>
      <c r="AP291" s="785"/>
      <c r="AQ291" s="785"/>
      <c r="AR291" s="785"/>
      <c r="AS291" s="785"/>
      <c r="AT291" s="785"/>
      <c r="AV291" s="865"/>
      <c r="AW291" s="865"/>
      <c r="AX291" s="866"/>
      <c r="AY291" s="866"/>
      <c r="AZ291" s="867"/>
      <c r="BB291" s="793">
        <f t="shared" si="87"/>
        <v>0</v>
      </c>
      <c r="BC291" s="791">
        <f t="shared" si="88"/>
        <v>0</v>
      </c>
      <c r="BF291" s="819"/>
      <c r="BH291" s="793">
        <f t="shared" si="89"/>
        <v>0</v>
      </c>
      <c r="BI291" s="807">
        <f t="shared" si="90"/>
        <v>0</v>
      </c>
      <c r="BQ291" s="791"/>
      <c r="BR291" s="791"/>
      <c r="BS291" s="791"/>
      <c r="BT291" s="791"/>
      <c r="CA291" s="809"/>
      <c r="CB291" s="810"/>
      <c r="CC291" s="811"/>
    </row>
    <row r="292" spans="2:81" x14ac:dyDescent="0.25">
      <c r="B292" s="307"/>
      <c r="C292" s="179"/>
      <c r="O292" s="181"/>
      <c r="P292" s="308"/>
      <c r="Q292" s="179"/>
      <c r="R292" s="165" t="s">
        <v>21</v>
      </c>
      <c r="S292" s="179"/>
      <c r="T292" s="165" t="s">
        <v>56</v>
      </c>
      <c r="U292" s="196" t="str">
        <f t="shared" si="93"/>
        <v>-</v>
      </c>
      <c r="V292" s="168" t="str">
        <f t="shared" si="94"/>
        <v>-</v>
      </c>
      <c r="W292" s="168" t="str">
        <f t="shared" si="95"/>
        <v>-</v>
      </c>
      <c r="X292" s="168" t="str">
        <f t="shared" si="96"/>
        <v>-</v>
      </c>
      <c r="Y292" s="168" t="str">
        <f t="shared" si="97"/>
        <v>-</v>
      </c>
      <c r="AD292" s="608" t="str">
        <f t="shared" si="91"/>
        <v>-</v>
      </c>
      <c r="AE292" s="607" t="str">
        <f t="shared" si="92"/>
        <v>-</v>
      </c>
      <c r="AF292" s="196" t="str">
        <f t="shared" si="98"/>
        <v>-</v>
      </c>
      <c r="AG292" s="168" t="str">
        <f t="shared" si="99"/>
        <v>-</v>
      </c>
      <c r="AH292" s="168" t="str">
        <f t="shared" si="100"/>
        <v>-</v>
      </c>
      <c r="AI292" s="168" t="str">
        <f t="shared" si="101"/>
        <v>-</v>
      </c>
      <c r="AJ292" s="168" t="str">
        <f t="shared" si="102"/>
        <v>-</v>
      </c>
      <c r="AM292" s="785"/>
      <c r="AN292" s="785"/>
      <c r="AO292" s="785"/>
      <c r="AP292" s="785"/>
      <c r="AQ292" s="785"/>
      <c r="AR292" s="785"/>
      <c r="AS292" s="785"/>
      <c r="AT292" s="785"/>
      <c r="AV292" s="865"/>
      <c r="AW292" s="865"/>
      <c r="AX292" s="866"/>
      <c r="AY292" s="866"/>
      <c r="AZ292" s="867"/>
      <c r="BB292" s="793">
        <f t="shared" si="87"/>
        <v>0</v>
      </c>
      <c r="BC292" s="791">
        <f t="shared" si="88"/>
        <v>0</v>
      </c>
      <c r="BF292" s="819"/>
      <c r="BH292" s="793">
        <f t="shared" si="89"/>
        <v>0</v>
      </c>
      <c r="BI292" s="807">
        <f t="shared" si="90"/>
        <v>0</v>
      </c>
      <c r="BQ292" s="791"/>
      <c r="BR292" s="791"/>
      <c r="BS292" s="791"/>
      <c r="BT292" s="791"/>
      <c r="CA292" s="809"/>
      <c r="CB292" s="810"/>
      <c r="CC292" s="811"/>
    </row>
    <row r="293" spans="2:81" x14ac:dyDescent="0.25">
      <c r="B293" s="307"/>
      <c r="C293" s="179"/>
      <c r="O293" s="181"/>
      <c r="P293" s="308"/>
      <c r="Q293" s="179"/>
      <c r="R293" s="165" t="s">
        <v>21</v>
      </c>
      <c r="S293" s="179"/>
      <c r="T293" s="165" t="s">
        <v>56</v>
      </c>
      <c r="U293" s="196" t="str">
        <f t="shared" si="93"/>
        <v>-</v>
      </c>
      <c r="V293" s="168" t="str">
        <f t="shared" si="94"/>
        <v>-</v>
      </c>
      <c r="W293" s="168" t="str">
        <f t="shared" si="95"/>
        <v>-</v>
      </c>
      <c r="X293" s="168" t="str">
        <f t="shared" si="96"/>
        <v>-</v>
      </c>
      <c r="Y293" s="168" t="str">
        <f t="shared" si="97"/>
        <v>-</v>
      </c>
      <c r="AD293" s="608" t="str">
        <f t="shared" si="91"/>
        <v>-</v>
      </c>
      <c r="AE293" s="607" t="str">
        <f t="shared" si="92"/>
        <v>-</v>
      </c>
      <c r="AF293" s="196" t="str">
        <f t="shared" si="98"/>
        <v>-</v>
      </c>
      <c r="AG293" s="168" t="str">
        <f t="shared" si="99"/>
        <v>-</v>
      </c>
      <c r="AH293" s="168" t="str">
        <f t="shared" si="100"/>
        <v>-</v>
      </c>
      <c r="AI293" s="168" t="str">
        <f t="shared" si="101"/>
        <v>-</v>
      </c>
      <c r="AJ293" s="168" t="str">
        <f t="shared" si="102"/>
        <v>-</v>
      </c>
      <c r="AM293" s="785"/>
      <c r="AN293" s="785"/>
      <c r="AO293" s="785"/>
      <c r="AP293" s="785"/>
      <c r="AQ293" s="785"/>
      <c r="AR293" s="785"/>
      <c r="AS293" s="785"/>
      <c r="AT293" s="785"/>
      <c r="AV293" s="865"/>
      <c r="AW293" s="865"/>
      <c r="AX293" s="866"/>
      <c r="AY293" s="866"/>
      <c r="AZ293" s="867"/>
      <c r="BB293" s="793">
        <f t="shared" si="87"/>
        <v>0</v>
      </c>
      <c r="BC293" s="791">
        <f t="shared" si="88"/>
        <v>0</v>
      </c>
      <c r="BF293" s="819"/>
      <c r="BH293" s="793">
        <f t="shared" si="89"/>
        <v>0</v>
      </c>
      <c r="BI293" s="807">
        <f t="shared" si="90"/>
        <v>0</v>
      </c>
      <c r="BQ293" s="791"/>
      <c r="BR293" s="791"/>
      <c r="BS293" s="791"/>
      <c r="BT293" s="791"/>
      <c r="CA293" s="809"/>
      <c r="CB293" s="810"/>
      <c r="CC293" s="811"/>
    </row>
    <row r="294" spans="2:81" x14ac:dyDescent="0.25">
      <c r="B294" s="307"/>
      <c r="C294" s="179"/>
      <c r="O294" s="181"/>
      <c r="P294" s="308"/>
      <c r="Q294" s="179"/>
      <c r="R294" s="165" t="s">
        <v>21</v>
      </c>
      <c r="S294" s="179"/>
      <c r="T294" s="165" t="s">
        <v>56</v>
      </c>
      <c r="U294" s="196" t="str">
        <f t="shared" si="93"/>
        <v>-</v>
      </c>
      <c r="V294" s="168" t="str">
        <f t="shared" si="94"/>
        <v>-</v>
      </c>
      <c r="W294" s="168" t="str">
        <f t="shared" si="95"/>
        <v>-</v>
      </c>
      <c r="X294" s="168" t="str">
        <f t="shared" si="96"/>
        <v>-</v>
      </c>
      <c r="Y294" s="168" t="str">
        <f t="shared" si="97"/>
        <v>-</v>
      </c>
      <c r="AD294" s="608" t="str">
        <f t="shared" si="91"/>
        <v>-</v>
      </c>
      <c r="AE294" s="607" t="str">
        <f t="shared" si="92"/>
        <v>-</v>
      </c>
      <c r="AF294" s="196" t="str">
        <f t="shared" si="98"/>
        <v>-</v>
      </c>
      <c r="AG294" s="168" t="str">
        <f t="shared" si="99"/>
        <v>-</v>
      </c>
      <c r="AH294" s="168" t="str">
        <f t="shared" si="100"/>
        <v>-</v>
      </c>
      <c r="AI294" s="168" t="str">
        <f t="shared" si="101"/>
        <v>-</v>
      </c>
      <c r="AJ294" s="168" t="str">
        <f t="shared" si="102"/>
        <v>-</v>
      </c>
      <c r="AM294" s="785"/>
      <c r="AN294" s="785"/>
      <c r="AO294" s="785"/>
      <c r="AP294" s="785"/>
      <c r="AQ294" s="785"/>
      <c r="AR294" s="785"/>
      <c r="AS294" s="785"/>
      <c r="AT294" s="785"/>
      <c r="AV294" s="865"/>
      <c r="AW294" s="865"/>
      <c r="AX294" s="866"/>
      <c r="AY294" s="866"/>
      <c r="AZ294" s="867"/>
      <c r="BB294" s="793">
        <f t="shared" si="87"/>
        <v>0</v>
      </c>
      <c r="BC294" s="791">
        <f t="shared" si="88"/>
        <v>0</v>
      </c>
      <c r="BF294" s="819"/>
      <c r="BH294" s="793">
        <f t="shared" si="89"/>
        <v>0</v>
      </c>
      <c r="BI294" s="807">
        <f t="shared" si="90"/>
        <v>0</v>
      </c>
      <c r="BQ294" s="791"/>
      <c r="BR294" s="791"/>
      <c r="BS294" s="791"/>
      <c r="BT294" s="791"/>
      <c r="CA294" s="809"/>
      <c r="CB294" s="810"/>
      <c r="CC294" s="811"/>
    </row>
    <row r="295" spans="2:81" x14ac:dyDescent="0.25">
      <c r="B295" s="307"/>
      <c r="C295" s="179"/>
      <c r="O295" s="181"/>
      <c r="P295" s="308"/>
      <c r="Q295" s="179"/>
      <c r="R295" s="165" t="s">
        <v>21</v>
      </c>
      <c r="S295" s="179"/>
      <c r="T295" s="165" t="s">
        <v>56</v>
      </c>
      <c r="U295" s="196" t="str">
        <f t="shared" si="93"/>
        <v>-</v>
      </c>
      <c r="V295" s="168" t="str">
        <f t="shared" si="94"/>
        <v>-</v>
      </c>
      <c r="W295" s="168" t="str">
        <f t="shared" si="95"/>
        <v>-</v>
      </c>
      <c r="X295" s="168" t="str">
        <f t="shared" si="96"/>
        <v>-</v>
      </c>
      <c r="Y295" s="168" t="str">
        <f t="shared" si="97"/>
        <v>-</v>
      </c>
      <c r="AD295" s="608" t="str">
        <f t="shared" si="91"/>
        <v>-</v>
      </c>
      <c r="AE295" s="607" t="str">
        <f t="shared" si="92"/>
        <v>-</v>
      </c>
      <c r="AF295" s="196" t="str">
        <f t="shared" si="98"/>
        <v>-</v>
      </c>
      <c r="AG295" s="168" t="str">
        <f t="shared" si="99"/>
        <v>-</v>
      </c>
      <c r="AH295" s="168" t="str">
        <f t="shared" si="100"/>
        <v>-</v>
      </c>
      <c r="AI295" s="168" t="str">
        <f t="shared" si="101"/>
        <v>-</v>
      </c>
      <c r="AJ295" s="168" t="str">
        <f t="shared" si="102"/>
        <v>-</v>
      </c>
      <c r="AM295" s="785"/>
      <c r="AN295" s="785"/>
      <c r="AO295" s="785"/>
      <c r="AP295" s="785"/>
      <c r="AQ295" s="785"/>
      <c r="AR295" s="785"/>
      <c r="AS295" s="785"/>
      <c r="AT295" s="785"/>
      <c r="AV295" s="865"/>
      <c r="AW295" s="865"/>
      <c r="AX295" s="866"/>
      <c r="AY295" s="866"/>
      <c r="AZ295" s="867"/>
      <c r="BB295" s="793">
        <f t="shared" si="87"/>
        <v>0</v>
      </c>
      <c r="BC295" s="791">
        <f t="shared" si="88"/>
        <v>0</v>
      </c>
      <c r="BF295" s="819"/>
      <c r="BH295" s="793">
        <f t="shared" si="89"/>
        <v>0</v>
      </c>
      <c r="BI295" s="807">
        <f t="shared" si="90"/>
        <v>0</v>
      </c>
      <c r="BQ295" s="791"/>
      <c r="BR295" s="791"/>
      <c r="BS295" s="791"/>
      <c r="BT295" s="791"/>
      <c r="CA295" s="809"/>
      <c r="CB295" s="810"/>
      <c r="CC295" s="811"/>
    </row>
    <row r="296" spans="2:81" x14ac:dyDescent="0.25">
      <c r="B296" s="307"/>
      <c r="C296" s="179"/>
      <c r="O296" s="181"/>
      <c r="P296" s="308"/>
      <c r="Q296" s="179"/>
      <c r="R296" s="165" t="s">
        <v>21</v>
      </c>
      <c r="S296" s="179"/>
      <c r="T296" s="165" t="s">
        <v>56</v>
      </c>
      <c r="U296" s="196" t="str">
        <f t="shared" si="93"/>
        <v>-</v>
      </c>
      <c r="V296" s="168" t="str">
        <f t="shared" si="94"/>
        <v>-</v>
      </c>
      <c r="W296" s="168" t="str">
        <f t="shared" si="95"/>
        <v>-</v>
      </c>
      <c r="X296" s="168" t="str">
        <f t="shared" si="96"/>
        <v>-</v>
      </c>
      <c r="Y296" s="168" t="str">
        <f t="shared" si="97"/>
        <v>-</v>
      </c>
      <c r="AD296" s="608" t="str">
        <f t="shared" si="91"/>
        <v>-</v>
      </c>
      <c r="AE296" s="607" t="str">
        <f t="shared" si="92"/>
        <v>-</v>
      </c>
      <c r="AF296" s="196" t="str">
        <f t="shared" si="98"/>
        <v>-</v>
      </c>
      <c r="AG296" s="168" t="str">
        <f t="shared" si="99"/>
        <v>-</v>
      </c>
      <c r="AH296" s="168" t="str">
        <f t="shared" si="100"/>
        <v>-</v>
      </c>
      <c r="AI296" s="168" t="str">
        <f t="shared" si="101"/>
        <v>-</v>
      </c>
      <c r="AJ296" s="168" t="str">
        <f t="shared" si="102"/>
        <v>-</v>
      </c>
      <c r="AM296" s="785"/>
      <c r="AN296" s="785"/>
      <c r="AO296" s="785"/>
      <c r="AP296" s="785"/>
      <c r="AQ296" s="785"/>
      <c r="AR296" s="785"/>
      <c r="AS296" s="785"/>
      <c r="AT296" s="785"/>
      <c r="AV296" s="865"/>
      <c r="AW296" s="865"/>
      <c r="AX296" s="866"/>
      <c r="AY296" s="866"/>
      <c r="AZ296" s="867"/>
      <c r="BB296" s="793">
        <f t="shared" si="87"/>
        <v>0</v>
      </c>
      <c r="BC296" s="791">
        <f t="shared" si="88"/>
        <v>0</v>
      </c>
      <c r="BF296" s="819"/>
      <c r="BH296" s="793">
        <f t="shared" si="89"/>
        <v>0</v>
      </c>
      <c r="BI296" s="807">
        <f t="shared" si="90"/>
        <v>0</v>
      </c>
      <c r="BQ296" s="791"/>
      <c r="BR296" s="791"/>
      <c r="BS296" s="791"/>
      <c r="BT296" s="791"/>
      <c r="CA296" s="809"/>
      <c r="CB296" s="810"/>
      <c r="CC296" s="811"/>
    </row>
    <row r="297" spans="2:81" x14ac:dyDescent="0.25">
      <c r="B297" s="307"/>
      <c r="C297" s="179"/>
      <c r="O297" s="181"/>
      <c r="P297" s="308"/>
      <c r="Q297" s="179"/>
      <c r="R297" s="165" t="s">
        <v>21</v>
      </c>
      <c r="S297" s="179"/>
      <c r="T297" s="165" t="s">
        <v>56</v>
      </c>
      <c r="U297" s="196" t="str">
        <f t="shared" si="93"/>
        <v>-</v>
      </c>
      <c r="V297" s="168" t="str">
        <f t="shared" si="94"/>
        <v>-</v>
      </c>
      <c r="W297" s="168" t="str">
        <f t="shared" si="95"/>
        <v>-</v>
      </c>
      <c r="X297" s="168" t="str">
        <f t="shared" si="96"/>
        <v>-</v>
      </c>
      <c r="Y297" s="168" t="str">
        <f t="shared" si="97"/>
        <v>-</v>
      </c>
      <c r="AD297" s="608" t="str">
        <f t="shared" si="91"/>
        <v>-</v>
      </c>
      <c r="AE297" s="607" t="str">
        <f t="shared" si="92"/>
        <v>-</v>
      </c>
      <c r="AF297" s="196" t="str">
        <f t="shared" si="98"/>
        <v>-</v>
      </c>
      <c r="AG297" s="168" t="str">
        <f t="shared" si="99"/>
        <v>-</v>
      </c>
      <c r="AH297" s="168" t="str">
        <f t="shared" si="100"/>
        <v>-</v>
      </c>
      <c r="AI297" s="168" t="str">
        <f t="shared" si="101"/>
        <v>-</v>
      </c>
      <c r="AJ297" s="168" t="str">
        <f t="shared" si="102"/>
        <v>-</v>
      </c>
      <c r="AM297" s="785"/>
      <c r="AN297" s="785"/>
      <c r="AO297" s="785"/>
      <c r="AP297" s="785"/>
      <c r="AQ297" s="785"/>
      <c r="AR297" s="785"/>
      <c r="AS297" s="785"/>
      <c r="AT297" s="785"/>
      <c r="AV297" s="865"/>
      <c r="AW297" s="865"/>
      <c r="AX297" s="866"/>
      <c r="AY297" s="866"/>
      <c r="AZ297" s="867"/>
      <c r="BB297" s="793">
        <f t="shared" si="87"/>
        <v>0</v>
      </c>
      <c r="BC297" s="791">
        <f t="shared" si="88"/>
        <v>0</v>
      </c>
      <c r="BF297" s="819"/>
      <c r="BH297" s="793">
        <f t="shared" si="89"/>
        <v>0</v>
      </c>
      <c r="BI297" s="807">
        <f t="shared" si="90"/>
        <v>0</v>
      </c>
      <c r="BQ297" s="791"/>
      <c r="BR297" s="791"/>
      <c r="BS297" s="791"/>
      <c r="BT297" s="791"/>
      <c r="CA297" s="809"/>
      <c r="CB297" s="810"/>
      <c r="CC297" s="811"/>
    </row>
    <row r="298" spans="2:81" x14ac:dyDescent="0.25">
      <c r="B298" s="307"/>
      <c r="C298" s="179"/>
      <c r="O298" s="181"/>
      <c r="P298" s="308"/>
      <c r="Q298" s="179"/>
      <c r="R298" s="165" t="s">
        <v>21</v>
      </c>
      <c r="S298" s="179"/>
      <c r="T298" s="165" t="s">
        <v>56</v>
      </c>
      <c r="U298" s="196" t="str">
        <f t="shared" si="93"/>
        <v>-</v>
      </c>
      <c r="V298" s="168" t="str">
        <f t="shared" si="94"/>
        <v>-</v>
      </c>
      <c r="W298" s="168" t="str">
        <f t="shared" si="95"/>
        <v>-</v>
      </c>
      <c r="X298" s="168" t="str">
        <f t="shared" si="96"/>
        <v>-</v>
      </c>
      <c r="Y298" s="168" t="str">
        <f t="shared" si="97"/>
        <v>-</v>
      </c>
      <c r="AD298" s="608" t="str">
        <f t="shared" si="91"/>
        <v>-</v>
      </c>
      <c r="AE298" s="607" t="str">
        <f t="shared" si="92"/>
        <v>-</v>
      </c>
      <c r="AF298" s="196" t="str">
        <f t="shared" si="98"/>
        <v>-</v>
      </c>
      <c r="AG298" s="168" t="str">
        <f t="shared" si="99"/>
        <v>-</v>
      </c>
      <c r="AH298" s="168" t="str">
        <f t="shared" si="100"/>
        <v>-</v>
      </c>
      <c r="AI298" s="168" t="str">
        <f t="shared" si="101"/>
        <v>-</v>
      </c>
      <c r="AJ298" s="168" t="str">
        <f t="shared" si="102"/>
        <v>-</v>
      </c>
      <c r="AM298" s="785"/>
      <c r="AN298" s="785"/>
      <c r="AO298" s="785"/>
      <c r="AP298" s="785"/>
      <c r="AQ298" s="785"/>
      <c r="AR298" s="785"/>
      <c r="AS298" s="785"/>
      <c r="AT298" s="785"/>
      <c r="AV298" s="865"/>
      <c r="AW298" s="865"/>
      <c r="AX298" s="866"/>
      <c r="AY298" s="866"/>
      <c r="AZ298" s="867"/>
      <c r="BB298" s="793">
        <f t="shared" si="87"/>
        <v>0</v>
      </c>
      <c r="BC298" s="791">
        <f t="shared" si="88"/>
        <v>0</v>
      </c>
      <c r="BF298" s="819"/>
      <c r="BH298" s="793">
        <f t="shared" si="89"/>
        <v>0</v>
      </c>
      <c r="BI298" s="807">
        <f t="shared" si="90"/>
        <v>0</v>
      </c>
      <c r="BQ298" s="791"/>
      <c r="BR298" s="791"/>
      <c r="BS298" s="791"/>
      <c r="BT298" s="791"/>
      <c r="CA298" s="809"/>
      <c r="CB298" s="810"/>
      <c r="CC298" s="811"/>
    </row>
    <row r="299" spans="2:81" x14ac:dyDescent="0.25">
      <c r="B299" s="307"/>
      <c r="C299" s="179"/>
      <c r="O299" s="181"/>
      <c r="P299" s="308"/>
      <c r="Q299" s="179"/>
      <c r="R299" s="165" t="s">
        <v>21</v>
      </c>
      <c r="S299" s="179"/>
      <c r="T299" s="165" t="s">
        <v>56</v>
      </c>
      <c r="U299" s="196" t="str">
        <f t="shared" si="93"/>
        <v>-</v>
      </c>
      <c r="V299" s="168" t="str">
        <f t="shared" si="94"/>
        <v>-</v>
      </c>
      <c r="W299" s="168" t="str">
        <f t="shared" si="95"/>
        <v>-</v>
      </c>
      <c r="X299" s="168" t="str">
        <f t="shared" si="96"/>
        <v>-</v>
      </c>
      <c r="Y299" s="168" t="str">
        <f t="shared" si="97"/>
        <v>-</v>
      </c>
      <c r="AD299" s="608" t="str">
        <f t="shared" si="91"/>
        <v>-</v>
      </c>
      <c r="AE299" s="607" t="str">
        <f t="shared" si="92"/>
        <v>-</v>
      </c>
      <c r="AF299" s="196" t="str">
        <f t="shared" si="98"/>
        <v>-</v>
      </c>
      <c r="AG299" s="168" t="str">
        <f t="shared" si="99"/>
        <v>-</v>
      </c>
      <c r="AH299" s="168" t="str">
        <f t="shared" si="100"/>
        <v>-</v>
      </c>
      <c r="AI299" s="168" t="str">
        <f t="shared" si="101"/>
        <v>-</v>
      </c>
      <c r="AJ299" s="168" t="str">
        <f t="shared" si="102"/>
        <v>-</v>
      </c>
      <c r="AM299" s="785"/>
      <c r="AN299" s="785"/>
      <c r="AO299" s="785"/>
      <c r="AP299" s="785"/>
      <c r="AQ299" s="785"/>
      <c r="AR299" s="785"/>
      <c r="AS299" s="785"/>
      <c r="AT299" s="785"/>
      <c r="AV299" s="865"/>
      <c r="AW299" s="865"/>
      <c r="AX299" s="866"/>
      <c r="AY299" s="866"/>
      <c r="AZ299" s="867"/>
      <c r="BB299" s="793">
        <f t="shared" si="87"/>
        <v>0</v>
      </c>
      <c r="BC299" s="791">
        <f t="shared" si="88"/>
        <v>0</v>
      </c>
      <c r="BF299" s="819"/>
      <c r="BH299" s="793">
        <f t="shared" si="89"/>
        <v>0</v>
      </c>
      <c r="BI299" s="807">
        <f t="shared" si="90"/>
        <v>0</v>
      </c>
      <c r="BQ299" s="791"/>
      <c r="BR299" s="791"/>
      <c r="BS299" s="791"/>
      <c r="BT299" s="791"/>
      <c r="CA299" s="809"/>
      <c r="CB299" s="810"/>
      <c r="CC299" s="811"/>
    </row>
    <row r="300" spans="2:81" x14ac:dyDescent="0.25">
      <c r="B300" s="307"/>
      <c r="C300" s="179"/>
      <c r="O300" s="181"/>
      <c r="P300" s="308"/>
      <c r="Q300" s="179"/>
      <c r="R300" s="165" t="s">
        <v>21</v>
      </c>
      <c r="S300" s="179"/>
      <c r="T300" s="165" t="s">
        <v>56</v>
      </c>
      <c r="U300" s="196" t="str">
        <f t="shared" si="93"/>
        <v>-</v>
      </c>
      <c r="V300" s="168" t="str">
        <f t="shared" si="94"/>
        <v>-</v>
      </c>
      <c r="W300" s="168" t="str">
        <f t="shared" si="95"/>
        <v>-</v>
      </c>
      <c r="X300" s="168" t="str">
        <f t="shared" si="96"/>
        <v>-</v>
      </c>
      <c r="Y300" s="168" t="str">
        <f t="shared" si="97"/>
        <v>-</v>
      </c>
      <c r="AD300" s="608" t="str">
        <f t="shared" si="91"/>
        <v>-</v>
      </c>
      <c r="AE300" s="607" t="str">
        <f t="shared" si="92"/>
        <v>-</v>
      </c>
      <c r="AF300" s="196" t="str">
        <f t="shared" si="98"/>
        <v>-</v>
      </c>
      <c r="AG300" s="168" t="str">
        <f t="shared" si="99"/>
        <v>-</v>
      </c>
      <c r="AH300" s="168" t="str">
        <f t="shared" si="100"/>
        <v>-</v>
      </c>
      <c r="AI300" s="168" t="str">
        <f t="shared" si="101"/>
        <v>-</v>
      </c>
      <c r="AJ300" s="168" t="str">
        <f t="shared" si="102"/>
        <v>-</v>
      </c>
      <c r="AM300" s="785"/>
      <c r="AN300" s="785"/>
      <c r="AO300" s="785"/>
      <c r="AP300" s="785"/>
      <c r="AQ300" s="785"/>
      <c r="AR300" s="785"/>
      <c r="AS300" s="785"/>
      <c r="AT300" s="785"/>
      <c r="AV300" s="865"/>
      <c r="AW300" s="865"/>
      <c r="AX300" s="866"/>
      <c r="AY300" s="866"/>
      <c r="AZ300" s="867"/>
      <c r="BB300" s="793">
        <f t="shared" si="87"/>
        <v>0</v>
      </c>
      <c r="BC300" s="791">
        <f t="shared" si="88"/>
        <v>0</v>
      </c>
      <c r="BF300" s="819"/>
      <c r="BH300" s="793">
        <f t="shared" si="89"/>
        <v>0</v>
      </c>
      <c r="BI300" s="807">
        <f t="shared" si="90"/>
        <v>0</v>
      </c>
      <c r="BQ300" s="791"/>
      <c r="BR300" s="791"/>
      <c r="BS300" s="791"/>
      <c r="BT300" s="791"/>
      <c r="CA300" s="809"/>
      <c r="CB300" s="810"/>
      <c r="CC300" s="811"/>
    </row>
    <row r="301" spans="2:81" x14ac:dyDescent="0.25">
      <c r="O301" s="181"/>
      <c r="P301" s="308"/>
      <c r="Q301" s="179"/>
      <c r="S301" s="179"/>
      <c r="BQ301" s="791"/>
      <c r="BR301" s="791"/>
      <c r="BS301" s="791"/>
      <c r="BT301" s="791"/>
      <c r="CA301" s="809"/>
      <c r="CB301" s="810"/>
      <c r="CC301" s="811"/>
    </row>
    <row r="302" spans="2:81" x14ac:dyDescent="0.25">
      <c r="BQ302" s="791"/>
      <c r="BR302" s="791"/>
      <c r="BS302" s="791"/>
      <c r="BT302" s="791"/>
      <c r="CA302" s="809"/>
      <c r="CB302" s="810"/>
      <c r="CC302" s="811"/>
    </row>
    <row r="303" spans="2:81" x14ac:dyDescent="0.25">
      <c r="BQ303" s="791"/>
      <c r="BR303" s="791"/>
      <c r="BS303" s="791"/>
      <c r="BT303" s="791"/>
      <c r="CA303" s="809"/>
      <c r="CB303" s="810"/>
      <c r="CC303" s="811"/>
    </row>
    <row r="304" spans="2:81" x14ac:dyDescent="0.25">
      <c r="BQ304" s="791"/>
      <c r="BR304" s="791"/>
      <c r="BS304" s="791"/>
      <c r="BT304" s="791"/>
      <c r="CA304" s="809"/>
      <c r="CB304" s="810"/>
      <c r="CC304" s="811"/>
    </row>
    <row r="305" spans="69:81" x14ac:dyDescent="0.25">
      <c r="BQ305" s="791"/>
      <c r="BR305" s="791"/>
      <c r="BS305" s="791"/>
      <c r="BT305" s="791"/>
      <c r="CA305" s="809"/>
      <c r="CB305" s="810"/>
      <c r="CC305" s="811"/>
    </row>
    <row r="306" spans="69:81" x14ac:dyDescent="0.25">
      <c r="BQ306" s="791"/>
      <c r="BR306" s="791"/>
      <c r="BS306" s="791"/>
      <c r="BT306" s="791"/>
      <c r="CA306" s="809"/>
      <c r="CB306" s="810"/>
      <c r="CC306" s="811"/>
    </row>
    <row r="307" spans="69:81" x14ac:dyDescent="0.25">
      <c r="BQ307" s="791"/>
      <c r="BR307" s="791"/>
      <c r="BS307" s="791"/>
      <c r="BT307" s="791"/>
      <c r="CA307" s="809"/>
      <c r="CB307" s="810"/>
      <c r="CC307" s="811"/>
    </row>
    <row r="308" spans="69:81" x14ac:dyDescent="0.25">
      <c r="BQ308" s="791"/>
      <c r="BR308" s="791"/>
      <c r="BS308" s="791"/>
      <c r="BT308" s="791"/>
      <c r="CA308" s="809"/>
      <c r="CB308" s="810"/>
      <c r="CC308" s="811"/>
    </row>
    <row r="309" spans="69:81" x14ac:dyDescent="0.25">
      <c r="BQ309" s="791"/>
      <c r="BR309" s="791"/>
      <c r="BS309" s="791"/>
      <c r="BT309" s="791"/>
      <c r="CA309" s="809"/>
      <c r="CB309" s="810"/>
      <c r="CC309" s="811"/>
    </row>
    <row r="310" spans="69:81" x14ac:dyDescent="0.25">
      <c r="BQ310" s="791"/>
      <c r="BR310" s="791"/>
      <c r="BS310" s="791"/>
      <c r="BT310" s="791"/>
      <c r="CA310" s="809"/>
      <c r="CB310" s="810"/>
      <c r="CC310" s="811"/>
    </row>
    <row r="311" spans="69:81" x14ac:dyDescent="0.25">
      <c r="BQ311" s="791"/>
      <c r="BR311" s="791"/>
      <c r="BS311" s="791"/>
      <c r="BT311" s="791"/>
      <c r="CA311" s="809"/>
      <c r="CB311" s="810"/>
      <c r="CC311" s="811"/>
    </row>
    <row r="312" spans="69:81" x14ac:dyDescent="0.25">
      <c r="BQ312" s="791"/>
      <c r="BR312" s="791"/>
      <c r="BS312" s="791"/>
      <c r="BT312" s="791"/>
      <c r="CA312" s="809"/>
      <c r="CB312" s="810"/>
      <c r="CC312" s="811"/>
    </row>
    <row r="313" spans="69:81" x14ac:dyDescent="0.25">
      <c r="BQ313" s="791"/>
      <c r="BR313" s="791"/>
      <c r="BS313" s="791"/>
      <c r="BT313" s="791"/>
      <c r="CA313" s="809"/>
      <c r="CB313" s="810"/>
      <c r="CC313" s="811"/>
    </row>
    <row r="314" spans="69:81" x14ac:dyDescent="0.25">
      <c r="BQ314" s="791"/>
      <c r="BR314" s="791"/>
      <c r="BS314" s="791"/>
      <c r="BT314" s="791"/>
      <c r="CA314" s="809"/>
      <c r="CB314" s="810"/>
      <c r="CC314" s="811"/>
    </row>
    <row r="315" spans="69:81" x14ac:dyDescent="0.25">
      <c r="BQ315" s="791"/>
      <c r="BR315" s="791"/>
      <c r="BS315" s="791"/>
      <c r="BT315" s="791"/>
      <c r="CA315" s="809"/>
      <c r="CB315" s="810"/>
      <c r="CC315" s="811"/>
    </row>
    <row r="316" spans="69:81" x14ac:dyDescent="0.25">
      <c r="BQ316" s="791"/>
      <c r="BR316" s="791"/>
      <c r="BS316" s="791"/>
      <c r="BT316" s="791"/>
      <c r="CA316" s="809"/>
      <c r="CB316" s="810"/>
      <c r="CC316" s="811"/>
    </row>
    <row r="317" spans="69:81" x14ac:dyDescent="0.25">
      <c r="BQ317" s="791"/>
      <c r="BR317" s="791"/>
      <c r="BS317" s="791"/>
      <c r="BT317" s="791"/>
      <c r="CA317" s="809"/>
      <c r="CB317" s="810"/>
      <c r="CC317" s="811"/>
    </row>
    <row r="318" spans="69:81" x14ac:dyDescent="0.25">
      <c r="BQ318" s="791"/>
      <c r="BR318" s="791"/>
      <c r="BS318" s="791"/>
      <c r="BT318" s="791"/>
      <c r="CA318" s="809"/>
      <c r="CB318" s="810"/>
      <c r="CC318" s="811"/>
    </row>
    <row r="319" spans="69:81" x14ac:dyDescent="0.25">
      <c r="BQ319" s="791"/>
      <c r="BR319" s="791"/>
      <c r="BS319" s="791"/>
      <c r="BT319" s="791"/>
      <c r="CA319" s="809"/>
      <c r="CB319" s="810"/>
      <c r="CC319" s="811"/>
    </row>
    <row r="320" spans="69:81" x14ac:dyDescent="0.25">
      <c r="BQ320" s="791"/>
      <c r="BR320" s="791"/>
      <c r="BS320" s="791"/>
      <c r="BT320" s="791"/>
      <c r="CA320" s="809"/>
      <c r="CB320" s="810"/>
      <c r="CC320" s="811"/>
    </row>
    <row r="321" spans="69:81" x14ac:dyDescent="0.25">
      <c r="BQ321" s="791"/>
      <c r="BR321" s="791"/>
      <c r="BS321" s="791"/>
      <c r="BT321" s="791"/>
      <c r="CA321" s="809"/>
      <c r="CB321" s="810"/>
      <c r="CC321" s="811"/>
    </row>
    <row r="322" spans="69:81" x14ac:dyDescent="0.25">
      <c r="BQ322" s="791"/>
      <c r="BR322" s="791"/>
      <c r="BS322" s="791"/>
      <c r="BT322" s="791"/>
      <c r="CA322" s="809"/>
      <c r="CB322" s="810"/>
      <c r="CC322" s="811"/>
    </row>
    <row r="323" spans="69:81" x14ac:dyDescent="0.25">
      <c r="BQ323" s="791"/>
      <c r="BR323" s="791"/>
      <c r="BS323" s="791"/>
      <c r="BT323" s="791"/>
      <c r="CA323" s="809"/>
      <c r="CB323" s="810"/>
      <c r="CC323" s="811"/>
    </row>
    <row r="324" spans="69:81" x14ac:dyDescent="0.25">
      <c r="BQ324" s="791"/>
      <c r="BR324" s="791"/>
      <c r="BS324" s="791"/>
      <c r="BT324" s="791"/>
      <c r="CA324" s="809"/>
      <c r="CB324" s="810"/>
      <c r="CC324" s="811"/>
    </row>
    <row r="325" spans="69:81" x14ac:dyDescent="0.25">
      <c r="BQ325" s="791"/>
      <c r="BR325" s="791"/>
      <c r="BS325" s="791"/>
      <c r="BT325" s="791"/>
      <c r="CA325" s="809"/>
      <c r="CB325" s="810"/>
      <c r="CC325" s="811"/>
    </row>
    <row r="326" spans="69:81" x14ac:dyDescent="0.25">
      <c r="BQ326" s="791"/>
      <c r="BR326" s="791"/>
      <c r="BS326" s="791"/>
      <c r="BT326" s="791"/>
      <c r="CA326" s="809"/>
      <c r="CB326" s="810"/>
      <c r="CC326" s="811"/>
    </row>
    <row r="327" spans="69:81" x14ac:dyDescent="0.25">
      <c r="BQ327" s="791"/>
      <c r="BR327" s="791"/>
      <c r="BS327" s="791"/>
      <c r="BT327" s="791"/>
      <c r="CA327" s="809"/>
      <c r="CB327" s="810"/>
      <c r="CC327" s="811"/>
    </row>
    <row r="328" spans="69:81" x14ac:dyDescent="0.25">
      <c r="BQ328" s="791"/>
      <c r="BR328" s="791"/>
      <c r="BS328" s="791"/>
      <c r="BT328" s="791"/>
      <c r="CA328" s="809"/>
      <c r="CB328" s="810"/>
      <c r="CC328" s="811"/>
    </row>
    <row r="329" spans="69:81" x14ac:dyDescent="0.25">
      <c r="BQ329" s="791"/>
      <c r="BR329" s="791"/>
      <c r="BS329" s="791"/>
      <c r="BT329" s="791"/>
      <c r="CA329" s="809"/>
      <c r="CB329" s="810"/>
      <c r="CC329" s="811"/>
    </row>
    <row r="330" spans="69:81" x14ac:dyDescent="0.25">
      <c r="BQ330" s="791"/>
      <c r="BR330" s="791"/>
      <c r="BS330" s="791"/>
      <c r="BT330" s="791"/>
      <c r="CA330" s="809"/>
      <c r="CB330" s="810"/>
      <c r="CC330" s="811"/>
    </row>
    <row r="331" spans="69:81" x14ac:dyDescent="0.25">
      <c r="BQ331" s="791"/>
      <c r="BR331" s="791"/>
      <c r="BS331" s="791"/>
      <c r="BT331" s="791"/>
      <c r="CA331" s="809"/>
      <c r="CB331" s="810"/>
      <c r="CC331" s="811"/>
    </row>
    <row r="332" spans="69:81" x14ac:dyDescent="0.25">
      <c r="BQ332" s="791"/>
      <c r="BR332" s="791"/>
      <c r="BS332" s="791"/>
      <c r="BT332" s="791"/>
      <c r="CA332" s="809"/>
      <c r="CB332" s="810"/>
      <c r="CC332" s="811"/>
    </row>
    <row r="333" spans="69:81" x14ac:dyDescent="0.25">
      <c r="BQ333" s="791"/>
      <c r="BR333" s="791"/>
      <c r="BS333" s="791"/>
      <c r="BT333" s="791"/>
      <c r="CA333" s="809"/>
      <c r="CB333" s="810"/>
      <c r="CC333" s="811"/>
    </row>
    <row r="334" spans="69:81" x14ac:dyDescent="0.25">
      <c r="BQ334" s="791"/>
      <c r="BR334" s="791"/>
      <c r="BS334" s="791"/>
      <c r="BT334" s="791"/>
      <c r="CA334" s="809"/>
      <c r="CB334" s="810"/>
      <c r="CC334" s="811"/>
    </row>
    <row r="335" spans="69:81" x14ac:dyDescent="0.25">
      <c r="BQ335" s="791"/>
      <c r="BR335" s="791"/>
      <c r="BS335" s="791"/>
      <c r="BT335" s="791"/>
      <c r="CA335" s="809"/>
      <c r="CB335" s="810"/>
      <c r="CC335" s="811"/>
    </row>
    <row r="336" spans="69:81" x14ac:dyDescent="0.25">
      <c r="BQ336" s="791"/>
      <c r="BR336" s="791"/>
      <c r="BS336" s="791"/>
      <c r="BT336" s="791"/>
      <c r="CA336" s="809"/>
      <c r="CB336" s="810"/>
      <c r="CC336" s="811"/>
    </row>
    <row r="337" spans="69:81" x14ac:dyDescent="0.25">
      <c r="BQ337" s="791"/>
      <c r="BR337" s="791"/>
      <c r="BS337" s="791"/>
      <c r="BT337" s="791"/>
      <c r="CA337" s="809"/>
      <c r="CB337" s="810"/>
      <c r="CC337" s="811"/>
    </row>
    <row r="338" spans="69:81" x14ac:dyDescent="0.25">
      <c r="BQ338" s="791"/>
      <c r="BR338" s="791"/>
      <c r="BS338" s="791"/>
      <c r="BT338" s="791"/>
      <c r="CA338" s="809"/>
      <c r="CB338" s="810"/>
      <c r="CC338" s="811"/>
    </row>
    <row r="339" spans="69:81" x14ac:dyDescent="0.25">
      <c r="BQ339" s="791"/>
      <c r="BR339" s="791"/>
      <c r="BS339" s="791"/>
      <c r="BT339" s="791"/>
      <c r="CA339" s="809"/>
      <c r="CB339" s="810"/>
      <c r="CC339" s="811"/>
    </row>
    <row r="340" spans="69:81" x14ac:dyDescent="0.25">
      <c r="BQ340" s="791"/>
      <c r="BR340" s="791"/>
      <c r="BS340" s="791"/>
      <c r="BT340" s="791"/>
      <c r="CA340" s="809"/>
      <c r="CB340" s="810"/>
      <c r="CC340" s="811"/>
    </row>
    <row r="341" spans="69:81" x14ac:dyDescent="0.25">
      <c r="BQ341" s="791"/>
      <c r="BR341" s="791"/>
      <c r="BS341" s="791"/>
      <c r="BT341" s="791"/>
      <c r="CA341" s="809"/>
      <c r="CB341" s="810"/>
      <c r="CC341" s="811"/>
    </row>
    <row r="342" spans="69:81" x14ac:dyDescent="0.25">
      <c r="BQ342" s="791"/>
      <c r="BR342" s="791"/>
      <c r="BS342" s="791"/>
      <c r="BT342" s="791"/>
      <c r="CA342" s="809"/>
      <c r="CB342" s="810"/>
      <c r="CC342" s="811"/>
    </row>
    <row r="343" spans="69:81" x14ac:dyDescent="0.25">
      <c r="BQ343" s="791"/>
      <c r="BR343" s="791"/>
      <c r="BS343" s="791"/>
      <c r="BT343" s="791"/>
      <c r="CA343" s="809"/>
      <c r="CB343" s="810"/>
      <c r="CC343" s="811"/>
    </row>
    <row r="344" spans="69:81" x14ac:dyDescent="0.25">
      <c r="BQ344" s="791"/>
      <c r="BR344" s="791"/>
      <c r="BS344" s="791"/>
      <c r="BT344" s="791"/>
      <c r="CA344" s="809"/>
      <c r="CB344" s="810"/>
      <c r="CC344" s="811"/>
    </row>
    <row r="345" spans="69:81" x14ac:dyDescent="0.25">
      <c r="BQ345" s="791"/>
      <c r="BR345" s="791"/>
      <c r="BS345" s="791"/>
      <c r="BT345" s="791"/>
      <c r="CA345" s="809"/>
      <c r="CB345" s="810"/>
      <c r="CC345" s="811"/>
    </row>
    <row r="346" spans="69:81" x14ac:dyDescent="0.25">
      <c r="BQ346" s="791"/>
      <c r="BR346" s="791"/>
      <c r="BS346" s="791"/>
      <c r="BT346" s="791"/>
      <c r="CA346" s="809"/>
      <c r="CB346" s="810"/>
      <c r="CC346" s="811"/>
    </row>
    <row r="347" spans="69:81" x14ac:dyDescent="0.25">
      <c r="BQ347" s="791"/>
      <c r="BR347" s="791"/>
      <c r="BS347" s="791"/>
      <c r="BT347" s="791"/>
      <c r="CA347" s="809"/>
      <c r="CB347" s="810"/>
      <c r="CC347" s="811"/>
    </row>
    <row r="348" spans="69:81" x14ac:dyDescent="0.25">
      <c r="BQ348" s="791"/>
      <c r="BR348" s="791"/>
      <c r="BS348" s="791"/>
      <c r="BT348" s="791"/>
      <c r="CA348" s="809"/>
      <c r="CB348" s="810"/>
      <c r="CC348" s="811"/>
    </row>
    <row r="349" spans="69:81" x14ac:dyDescent="0.25">
      <c r="BQ349" s="791"/>
      <c r="BR349" s="791"/>
      <c r="BS349" s="791"/>
      <c r="BT349" s="791"/>
      <c r="CA349" s="809"/>
      <c r="CB349" s="810"/>
      <c r="CC349" s="811"/>
    </row>
    <row r="350" spans="69:81" x14ac:dyDescent="0.25">
      <c r="BQ350" s="791"/>
      <c r="BR350" s="791"/>
      <c r="BS350" s="791"/>
      <c r="BT350" s="791"/>
      <c r="CA350" s="809"/>
      <c r="CB350" s="810"/>
      <c r="CC350" s="811"/>
    </row>
    <row r="351" spans="69:81" x14ac:dyDescent="0.25">
      <c r="BQ351" s="791"/>
      <c r="BR351" s="791"/>
      <c r="BS351" s="791"/>
      <c r="BT351" s="791"/>
      <c r="CA351" s="809"/>
      <c r="CB351" s="810"/>
      <c r="CC351" s="811"/>
    </row>
    <row r="352" spans="69:81" x14ac:dyDescent="0.25">
      <c r="BQ352" s="791"/>
      <c r="BR352" s="791"/>
      <c r="BS352" s="791"/>
      <c r="BT352" s="791"/>
      <c r="CA352" s="809"/>
      <c r="CB352" s="810"/>
      <c r="CC352" s="811"/>
    </row>
    <row r="353" spans="69:81" x14ac:dyDescent="0.25">
      <c r="BQ353" s="791"/>
      <c r="BR353" s="791"/>
      <c r="BS353" s="791"/>
      <c r="BT353" s="791"/>
      <c r="CA353" s="809"/>
      <c r="CB353" s="810"/>
      <c r="CC353" s="811"/>
    </row>
    <row r="354" spans="69:81" x14ac:dyDescent="0.25">
      <c r="BQ354" s="791"/>
      <c r="BR354" s="791"/>
      <c r="BS354" s="791"/>
      <c r="BT354" s="791"/>
      <c r="CA354" s="809"/>
      <c r="CB354" s="810"/>
      <c r="CC354" s="811"/>
    </row>
    <row r="355" spans="69:81" x14ac:dyDescent="0.25">
      <c r="BQ355" s="791"/>
      <c r="BR355" s="791"/>
      <c r="BS355" s="791"/>
      <c r="BT355" s="791"/>
      <c r="CA355" s="809"/>
      <c r="CB355" s="810"/>
      <c r="CC355" s="811"/>
    </row>
    <row r="356" spans="69:81" x14ac:dyDescent="0.25">
      <c r="BQ356" s="791"/>
      <c r="BR356" s="791"/>
      <c r="BS356" s="791"/>
      <c r="BT356" s="791"/>
      <c r="CA356" s="809"/>
      <c r="CB356" s="810"/>
      <c r="CC356" s="811"/>
    </row>
    <row r="357" spans="69:81" x14ac:dyDescent="0.25">
      <c r="BQ357" s="791"/>
      <c r="BR357" s="791"/>
      <c r="BS357" s="791"/>
      <c r="BT357" s="791"/>
      <c r="CA357" s="809"/>
      <c r="CB357" s="810"/>
      <c r="CC357" s="811"/>
    </row>
    <row r="358" spans="69:81" x14ac:dyDescent="0.25">
      <c r="BQ358" s="791"/>
      <c r="BR358" s="791"/>
      <c r="BS358" s="791"/>
      <c r="BT358" s="791"/>
      <c r="CA358" s="809"/>
      <c r="CB358" s="810"/>
      <c r="CC358" s="811"/>
    </row>
    <row r="359" spans="69:81" x14ac:dyDescent="0.25">
      <c r="BQ359" s="791"/>
      <c r="BR359" s="791"/>
      <c r="BS359" s="791"/>
      <c r="BT359" s="791"/>
      <c r="CA359" s="809"/>
      <c r="CB359" s="810"/>
      <c r="CC359" s="811"/>
    </row>
    <row r="360" spans="69:81" x14ac:dyDescent="0.25">
      <c r="BQ360" s="791"/>
      <c r="BR360" s="791"/>
      <c r="BS360" s="791"/>
      <c r="BT360" s="791"/>
      <c r="CA360" s="809"/>
      <c r="CB360" s="810"/>
      <c r="CC360" s="811"/>
    </row>
    <row r="361" spans="69:81" x14ac:dyDescent="0.25">
      <c r="BQ361" s="791"/>
      <c r="BR361" s="791"/>
      <c r="BS361" s="791"/>
      <c r="BT361" s="791"/>
      <c r="CA361" s="809"/>
      <c r="CB361" s="810"/>
      <c r="CC361" s="811"/>
    </row>
    <row r="362" spans="69:81" x14ac:dyDescent="0.25">
      <c r="BQ362" s="791"/>
      <c r="BR362" s="791"/>
      <c r="BS362" s="791"/>
      <c r="BT362" s="791"/>
      <c r="CA362" s="809"/>
      <c r="CB362" s="810"/>
      <c r="CC362" s="811"/>
    </row>
    <row r="363" spans="69:81" x14ac:dyDescent="0.25">
      <c r="BQ363" s="791"/>
      <c r="BR363" s="791"/>
      <c r="BS363" s="791"/>
      <c r="BT363" s="791"/>
      <c r="CA363" s="809"/>
      <c r="CB363" s="810"/>
      <c r="CC363" s="811"/>
    </row>
    <row r="364" spans="69:81" x14ac:dyDescent="0.25">
      <c r="BQ364" s="791"/>
      <c r="BR364" s="791"/>
      <c r="BS364" s="791"/>
      <c r="BT364" s="791"/>
      <c r="CA364" s="809"/>
      <c r="CB364" s="810"/>
      <c r="CC364" s="811"/>
    </row>
    <row r="365" spans="69:81" x14ac:dyDescent="0.25">
      <c r="BQ365" s="791"/>
      <c r="BR365" s="791"/>
      <c r="BS365" s="791"/>
      <c r="BT365" s="791"/>
      <c r="CA365" s="809"/>
      <c r="CB365" s="810"/>
      <c r="CC365" s="811"/>
    </row>
    <row r="366" spans="69:81" x14ac:dyDescent="0.25">
      <c r="BQ366" s="791"/>
      <c r="BR366" s="791"/>
      <c r="BS366" s="791"/>
      <c r="BT366" s="791"/>
      <c r="CA366" s="809"/>
      <c r="CB366" s="810"/>
      <c r="CC366" s="811"/>
    </row>
    <row r="367" spans="69:81" x14ac:dyDescent="0.25">
      <c r="BQ367" s="791"/>
      <c r="BR367" s="791"/>
      <c r="BS367" s="791"/>
      <c r="BT367" s="791"/>
      <c r="CA367" s="809"/>
      <c r="CB367" s="810"/>
      <c r="CC367" s="811"/>
    </row>
    <row r="368" spans="69:81" x14ac:dyDescent="0.25">
      <c r="BQ368" s="791"/>
      <c r="BR368" s="791"/>
      <c r="BS368" s="791"/>
      <c r="BT368" s="791"/>
      <c r="CA368" s="809"/>
      <c r="CB368" s="810"/>
      <c r="CC368" s="811"/>
    </row>
    <row r="369" spans="69:81" x14ac:dyDescent="0.25">
      <c r="BQ369" s="791"/>
      <c r="BR369" s="791"/>
      <c r="BS369" s="791"/>
      <c r="BT369" s="791"/>
      <c r="CA369" s="809"/>
      <c r="CB369" s="810"/>
      <c r="CC369" s="811"/>
    </row>
    <row r="370" spans="69:81" x14ac:dyDescent="0.25">
      <c r="BQ370" s="791"/>
      <c r="BR370" s="791"/>
      <c r="BS370" s="791"/>
      <c r="BT370" s="791"/>
      <c r="CA370" s="809"/>
      <c r="CB370" s="810"/>
      <c r="CC370" s="811"/>
    </row>
    <row r="371" spans="69:81" x14ac:dyDescent="0.25">
      <c r="BQ371" s="791"/>
      <c r="BR371" s="791"/>
      <c r="BS371" s="791"/>
      <c r="BT371" s="791"/>
      <c r="CA371" s="809"/>
      <c r="CB371" s="810"/>
      <c r="CC371" s="811"/>
    </row>
    <row r="372" spans="69:81" x14ac:dyDescent="0.25">
      <c r="BQ372" s="791"/>
      <c r="BR372" s="791"/>
      <c r="BS372" s="791"/>
      <c r="BT372" s="791"/>
      <c r="CA372" s="809"/>
      <c r="CB372" s="810"/>
      <c r="CC372" s="811"/>
    </row>
    <row r="373" spans="69:81" x14ac:dyDescent="0.25">
      <c r="BQ373" s="791"/>
      <c r="BR373" s="791"/>
      <c r="BS373" s="791"/>
      <c r="BT373" s="791"/>
      <c r="CA373" s="809"/>
      <c r="CB373" s="810"/>
      <c r="CC373" s="811"/>
    </row>
    <row r="374" spans="69:81" x14ac:dyDescent="0.25">
      <c r="BQ374" s="791"/>
      <c r="BR374" s="791"/>
      <c r="BS374" s="791"/>
      <c r="BT374" s="791"/>
      <c r="CA374" s="809"/>
      <c r="CB374" s="810"/>
      <c r="CC374" s="811"/>
    </row>
    <row r="375" spans="69:81" x14ac:dyDescent="0.25">
      <c r="BQ375" s="791"/>
      <c r="BR375" s="791"/>
      <c r="BS375" s="791"/>
      <c r="BT375" s="791"/>
      <c r="CA375" s="809"/>
      <c r="CB375" s="810"/>
      <c r="CC375" s="811"/>
    </row>
    <row r="376" spans="69:81" x14ac:dyDescent="0.25">
      <c r="BQ376" s="791"/>
      <c r="BR376" s="791"/>
      <c r="BS376" s="791"/>
      <c r="BT376" s="791"/>
      <c r="CA376" s="809"/>
      <c r="CB376" s="810"/>
      <c r="CC376" s="811"/>
    </row>
    <row r="377" spans="69:81" x14ac:dyDescent="0.25">
      <c r="BQ377" s="791"/>
      <c r="BR377" s="791"/>
      <c r="BS377" s="791"/>
      <c r="BT377" s="791"/>
      <c r="CA377" s="809"/>
      <c r="CB377" s="810"/>
      <c r="CC377" s="811"/>
    </row>
    <row r="378" spans="69:81" x14ac:dyDescent="0.25">
      <c r="BQ378" s="791"/>
      <c r="BR378" s="791"/>
      <c r="BS378" s="791"/>
      <c r="BT378" s="791"/>
      <c r="CA378" s="809"/>
      <c r="CB378" s="810"/>
      <c r="CC378" s="811"/>
    </row>
    <row r="379" spans="69:81" x14ac:dyDescent="0.25">
      <c r="BQ379" s="791"/>
      <c r="BR379" s="791"/>
      <c r="BS379" s="791"/>
      <c r="BT379" s="791"/>
      <c r="CA379" s="809"/>
      <c r="CB379" s="810"/>
      <c r="CC379" s="811"/>
    </row>
    <row r="380" spans="69:81" x14ac:dyDescent="0.25">
      <c r="BQ380" s="791"/>
      <c r="BR380" s="791"/>
      <c r="BS380" s="791"/>
      <c r="BT380" s="791"/>
      <c r="CA380" s="809"/>
      <c r="CB380" s="810"/>
      <c r="CC380" s="811"/>
    </row>
    <row r="381" spans="69:81" x14ac:dyDescent="0.25">
      <c r="BQ381" s="791"/>
      <c r="BR381" s="791"/>
      <c r="BS381" s="791"/>
      <c r="BT381" s="791"/>
      <c r="CA381" s="809"/>
      <c r="CB381" s="810"/>
      <c r="CC381" s="811"/>
    </row>
    <row r="382" spans="69:81" x14ac:dyDescent="0.25">
      <c r="BQ382" s="791"/>
      <c r="BR382" s="791"/>
      <c r="BS382" s="791"/>
      <c r="BT382" s="791"/>
      <c r="CA382" s="809"/>
      <c r="CB382" s="810"/>
      <c r="CC382" s="811"/>
    </row>
    <row r="383" spans="69:81" x14ac:dyDescent="0.25">
      <c r="BQ383" s="791"/>
      <c r="BR383" s="791"/>
      <c r="BS383" s="791"/>
      <c r="BT383" s="791"/>
      <c r="CA383" s="809"/>
      <c r="CB383" s="810"/>
      <c r="CC383" s="811"/>
    </row>
    <row r="384" spans="69:81" x14ac:dyDescent="0.25">
      <c r="BQ384" s="791"/>
      <c r="BR384" s="791"/>
      <c r="BS384" s="791"/>
      <c r="BT384" s="791"/>
      <c r="CA384" s="809"/>
      <c r="CB384" s="810"/>
      <c r="CC384" s="811"/>
    </row>
    <row r="385" spans="69:81" x14ac:dyDescent="0.25">
      <c r="BQ385" s="791"/>
      <c r="BR385" s="791"/>
      <c r="BS385" s="791"/>
      <c r="BT385" s="791"/>
      <c r="CA385" s="809"/>
      <c r="CB385" s="810"/>
      <c r="CC385" s="811"/>
    </row>
    <row r="386" spans="69:81" x14ac:dyDescent="0.25">
      <c r="BQ386" s="791"/>
      <c r="BR386" s="791"/>
      <c r="BS386" s="791"/>
      <c r="BT386" s="791"/>
      <c r="CA386" s="809"/>
      <c r="CB386" s="810"/>
      <c r="CC386" s="811"/>
    </row>
    <row r="387" spans="69:81" x14ac:dyDescent="0.25">
      <c r="BQ387" s="791"/>
      <c r="BR387" s="791"/>
      <c r="BS387" s="791"/>
      <c r="BT387" s="791"/>
      <c r="CA387" s="809"/>
      <c r="CB387" s="810"/>
      <c r="CC387" s="811"/>
    </row>
    <row r="388" spans="69:81" x14ac:dyDescent="0.25">
      <c r="BQ388" s="791"/>
      <c r="BR388" s="791"/>
      <c r="BS388" s="791"/>
      <c r="BT388" s="791"/>
      <c r="CA388" s="809"/>
      <c r="CB388" s="810"/>
      <c r="CC388" s="811"/>
    </row>
    <row r="389" spans="69:81" x14ac:dyDescent="0.25">
      <c r="BQ389" s="791"/>
      <c r="BR389" s="791"/>
      <c r="BS389" s="791"/>
      <c r="BT389" s="791"/>
      <c r="CA389" s="809"/>
      <c r="CB389" s="810"/>
      <c r="CC389" s="811"/>
    </row>
    <row r="390" spans="69:81" x14ac:dyDescent="0.25">
      <c r="BQ390" s="791"/>
      <c r="BR390" s="791"/>
      <c r="BS390" s="791"/>
      <c r="BT390" s="791"/>
      <c r="CA390" s="809"/>
      <c r="CB390" s="810"/>
      <c r="CC390" s="811"/>
    </row>
    <row r="391" spans="69:81" x14ac:dyDescent="0.25">
      <c r="BQ391" s="791"/>
      <c r="BR391" s="791"/>
      <c r="BS391" s="791"/>
      <c r="BT391" s="791"/>
      <c r="CA391" s="809"/>
      <c r="CB391" s="810"/>
      <c r="CC391" s="811"/>
    </row>
    <row r="392" spans="69:81" x14ac:dyDescent="0.25">
      <c r="BQ392" s="791"/>
      <c r="BR392" s="791"/>
      <c r="BS392" s="791"/>
      <c r="BT392" s="791"/>
      <c r="CA392" s="809"/>
      <c r="CB392" s="810"/>
      <c r="CC392" s="811"/>
    </row>
    <row r="393" spans="69:81" x14ac:dyDescent="0.25">
      <c r="BQ393" s="791"/>
      <c r="BR393" s="791"/>
      <c r="BS393" s="791"/>
      <c r="BT393" s="791"/>
      <c r="CA393" s="809"/>
      <c r="CB393" s="810"/>
      <c r="CC393" s="811"/>
    </row>
    <row r="394" spans="69:81" x14ac:dyDescent="0.25">
      <c r="BQ394" s="791"/>
      <c r="BR394" s="791"/>
      <c r="BS394" s="791"/>
      <c r="BT394" s="791"/>
      <c r="CA394" s="809"/>
      <c r="CB394" s="810"/>
      <c r="CC394" s="811"/>
    </row>
    <row r="395" spans="69:81" x14ac:dyDescent="0.25">
      <c r="BQ395" s="791"/>
      <c r="BR395" s="791"/>
      <c r="BS395" s="791"/>
      <c r="BT395" s="791"/>
      <c r="CA395" s="809"/>
      <c r="CB395" s="810"/>
      <c r="CC395" s="811"/>
    </row>
    <row r="396" spans="69:81" x14ac:dyDescent="0.25">
      <c r="BQ396" s="791"/>
      <c r="BR396" s="791"/>
      <c r="BS396" s="791"/>
      <c r="BT396" s="791"/>
      <c r="CA396" s="809"/>
      <c r="CB396" s="810"/>
      <c r="CC396" s="811"/>
    </row>
    <row r="397" spans="69:81" x14ac:dyDescent="0.25">
      <c r="BQ397" s="791"/>
      <c r="BR397" s="791"/>
      <c r="BS397" s="791"/>
      <c r="BT397" s="791"/>
      <c r="CA397" s="809"/>
      <c r="CB397" s="810"/>
      <c r="CC397" s="811"/>
    </row>
    <row r="398" spans="69:81" x14ac:dyDescent="0.25">
      <c r="BQ398" s="791"/>
      <c r="BR398" s="791"/>
      <c r="BS398" s="791"/>
      <c r="BT398" s="791"/>
      <c r="CA398" s="809"/>
      <c r="CB398" s="810"/>
      <c r="CC398" s="811"/>
    </row>
    <row r="399" spans="69:81" x14ac:dyDescent="0.25">
      <c r="BQ399" s="791"/>
      <c r="BR399" s="791"/>
      <c r="BS399" s="791"/>
      <c r="BT399" s="791"/>
      <c r="CA399" s="809"/>
      <c r="CB399" s="810"/>
      <c r="CC399" s="811"/>
    </row>
    <row r="400" spans="69:81" x14ac:dyDescent="0.25">
      <c r="BQ400" s="791"/>
      <c r="BR400" s="791"/>
      <c r="BS400" s="791"/>
      <c r="BT400" s="791"/>
      <c r="CA400" s="809"/>
      <c r="CB400" s="810"/>
      <c r="CC400" s="811"/>
    </row>
    <row r="401" spans="69:81" x14ac:dyDescent="0.25">
      <c r="BQ401" s="791"/>
      <c r="BR401" s="791"/>
      <c r="BS401" s="791"/>
      <c r="BT401" s="791"/>
      <c r="CA401" s="809"/>
      <c r="CB401" s="810"/>
      <c r="CC401" s="811"/>
    </row>
    <row r="402" spans="69:81" x14ac:dyDescent="0.25">
      <c r="BQ402" s="791"/>
      <c r="BR402" s="791"/>
      <c r="BS402" s="791"/>
      <c r="BT402" s="791"/>
      <c r="CA402" s="809"/>
      <c r="CB402" s="810"/>
      <c r="CC402" s="811"/>
    </row>
    <row r="403" spans="69:81" x14ac:dyDescent="0.25">
      <c r="BQ403" s="791"/>
      <c r="BR403" s="791"/>
      <c r="BS403" s="791"/>
      <c r="BT403" s="791"/>
      <c r="CA403" s="809"/>
      <c r="CB403" s="810"/>
      <c r="CC403" s="811"/>
    </row>
    <row r="404" spans="69:81" x14ac:dyDescent="0.25">
      <c r="BQ404" s="791"/>
      <c r="BR404" s="791"/>
      <c r="BS404" s="791"/>
      <c r="BT404" s="791"/>
      <c r="CA404" s="809"/>
      <c r="CB404" s="810"/>
      <c r="CC404" s="811"/>
    </row>
    <row r="405" spans="69:81" x14ac:dyDescent="0.25">
      <c r="BQ405" s="791"/>
      <c r="BR405" s="791"/>
      <c r="BS405" s="791"/>
      <c r="BT405" s="791"/>
      <c r="CA405" s="809"/>
      <c r="CB405" s="810"/>
      <c r="CC405" s="811"/>
    </row>
    <row r="406" spans="69:81" x14ac:dyDescent="0.25">
      <c r="BQ406" s="791"/>
      <c r="BR406" s="791"/>
      <c r="BS406" s="791"/>
      <c r="BT406" s="791"/>
      <c r="CA406" s="809"/>
      <c r="CB406" s="810"/>
      <c r="CC406" s="811"/>
    </row>
    <row r="407" spans="69:81" x14ac:dyDescent="0.25">
      <c r="BQ407" s="791"/>
      <c r="BR407" s="791"/>
      <c r="BS407" s="791"/>
      <c r="BT407" s="791"/>
      <c r="CA407" s="809"/>
      <c r="CB407" s="810"/>
      <c r="CC407" s="811"/>
    </row>
    <row r="408" spans="69:81" x14ac:dyDescent="0.25">
      <c r="BQ408" s="791"/>
      <c r="BR408" s="791"/>
      <c r="BS408" s="791"/>
      <c r="BT408" s="791"/>
      <c r="CA408" s="809"/>
      <c r="CB408" s="810"/>
      <c r="CC408" s="811"/>
    </row>
    <row r="409" spans="69:81" x14ac:dyDescent="0.25">
      <c r="BQ409" s="791"/>
      <c r="BR409" s="791"/>
      <c r="BS409" s="791"/>
      <c r="BT409" s="791"/>
      <c r="CA409" s="809"/>
      <c r="CB409" s="810"/>
      <c r="CC409" s="811"/>
    </row>
    <row r="410" spans="69:81" x14ac:dyDescent="0.25">
      <c r="BQ410" s="791"/>
      <c r="BR410" s="791"/>
      <c r="BS410" s="791"/>
      <c r="BT410" s="791"/>
      <c r="CA410" s="809"/>
      <c r="CB410" s="810"/>
      <c r="CC410" s="811"/>
    </row>
    <row r="411" spans="69:81" x14ac:dyDescent="0.25">
      <c r="BQ411" s="791"/>
      <c r="BR411" s="791"/>
      <c r="BS411" s="791"/>
      <c r="BT411" s="791"/>
      <c r="CA411" s="809"/>
      <c r="CB411" s="810"/>
      <c r="CC411" s="811"/>
    </row>
    <row r="412" spans="69:81" x14ac:dyDescent="0.25">
      <c r="BQ412" s="791"/>
      <c r="BR412" s="791"/>
      <c r="BS412" s="791"/>
      <c r="BT412" s="791"/>
      <c r="CA412" s="809"/>
      <c r="CB412" s="810"/>
      <c r="CC412" s="811"/>
    </row>
    <row r="413" spans="69:81" x14ac:dyDescent="0.25">
      <c r="BQ413" s="791"/>
      <c r="BR413" s="791"/>
      <c r="BS413" s="791"/>
      <c r="BT413" s="791"/>
      <c r="CA413" s="809"/>
      <c r="CB413" s="810"/>
      <c r="CC413" s="811"/>
    </row>
    <row r="414" spans="69:81" x14ac:dyDescent="0.25">
      <c r="BQ414" s="791"/>
      <c r="BR414" s="791"/>
      <c r="BS414" s="791"/>
      <c r="BT414" s="791"/>
      <c r="CA414" s="809"/>
      <c r="CB414" s="810"/>
      <c r="CC414" s="811"/>
    </row>
    <row r="415" spans="69:81" x14ac:dyDescent="0.25">
      <c r="BQ415" s="791"/>
      <c r="BR415" s="791"/>
      <c r="BS415" s="791"/>
      <c r="BT415" s="791"/>
      <c r="CA415" s="809"/>
      <c r="CB415" s="810"/>
      <c r="CC415" s="811"/>
    </row>
    <row r="416" spans="69:81" x14ac:dyDescent="0.25">
      <c r="BQ416" s="791"/>
      <c r="BR416" s="791"/>
      <c r="BS416" s="791"/>
      <c r="BT416" s="791"/>
      <c r="CA416" s="809"/>
      <c r="CB416" s="810"/>
      <c r="CC416" s="811"/>
    </row>
    <row r="417" spans="69:81" x14ac:dyDescent="0.25">
      <c r="BQ417" s="791"/>
      <c r="BR417" s="791"/>
      <c r="BS417" s="791"/>
      <c r="BT417" s="791"/>
      <c r="CA417" s="809"/>
      <c r="CB417" s="810"/>
      <c r="CC417" s="811"/>
    </row>
    <row r="418" spans="69:81" x14ac:dyDescent="0.25">
      <c r="BQ418" s="791"/>
      <c r="BR418" s="791"/>
      <c r="BS418" s="791"/>
      <c r="BT418" s="791"/>
      <c r="CA418" s="809"/>
      <c r="CB418" s="810"/>
      <c r="CC418" s="811"/>
    </row>
    <row r="419" spans="69:81" x14ac:dyDescent="0.25">
      <c r="BQ419" s="791"/>
      <c r="BR419" s="791"/>
      <c r="BS419" s="791"/>
      <c r="BT419" s="791"/>
      <c r="CA419" s="809"/>
      <c r="CB419" s="810"/>
      <c r="CC419" s="811"/>
    </row>
    <row r="420" spans="69:81" x14ac:dyDescent="0.25">
      <c r="BQ420" s="791"/>
      <c r="BR420" s="791"/>
      <c r="BS420" s="791"/>
      <c r="BT420" s="791"/>
      <c r="CA420" s="809"/>
      <c r="CB420" s="810"/>
      <c r="CC420" s="811"/>
    </row>
    <row r="421" spans="69:81" x14ac:dyDescent="0.25">
      <c r="BQ421" s="791"/>
      <c r="BR421" s="791"/>
      <c r="BS421" s="791"/>
      <c r="BT421" s="791"/>
      <c r="CA421" s="809"/>
      <c r="CB421" s="810"/>
      <c r="CC421" s="811"/>
    </row>
    <row r="422" spans="69:81" x14ac:dyDescent="0.25">
      <c r="BQ422" s="791"/>
      <c r="BR422" s="791"/>
      <c r="BS422" s="791"/>
      <c r="BT422" s="791"/>
      <c r="CA422" s="809"/>
      <c r="CB422" s="810"/>
      <c r="CC422" s="811"/>
    </row>
    <row r="423" spans="69:81" x14ac:dyDescent="0.25">
      <c r="BQ423" s="791"/>
      <c r="BR423" s="791"/>
      <c r="BS423" s="791"/>
      <c r="BT423" s="791"/>
      <c r="CA423" s="809"/>
      <c r="CB423" s="810"/>
      <c r="CC423" s="811"/>
    </row>
    <row r="424" spans="69:81" x14ac:dyDescent="0.25">
      <c r="BQ424" s="791"/>
      <c r="BR424" s="791"/>
      <c r="BS424" s="791"/>
      <c r="BT424" s="791"/>
      <c r="CA424" s="809"/>
      <c r="CB424" s="810"/>
      <c r="CC424" s="811"/>
    </row>
    <row r="425" spans="69:81" x14ac:dyDescent="0.25">
      <c r="BQ425" s="791"/>
      <c r="BR425" s="791"/>
      <c r="BS425" s="791"/>
      <c r="BT425" s="791"/>
      <c r="CA425" s="809"/>
      <c r="CB425" s="810"/>
      <c r="CC425" s="811"/>
    </row>
    <row r="426" spans="69:81" x14ac:dyDescent="0.25">
      <c r="BQ426" s="791"/>
      <c r="BR426" s="791"/>
      <c r="BS426" s="791"/>
      <c r="BT426" s="791"/>
      <c r="CA426" s="809"/>
      <c r="CB426" s="810"/>
      <c r="CC426" s="811"/>
    </row>
    <row r="427" spans="69:81" x14ac:dyDescent="0.25">
      <c r="BQ427" s="791"/>
      <c r="BR427" s="791"/>
      <c r="BS427" s="791"/>
      <c r="BT427" s="791"/>
      <c r="CA427" s="809"/>
      <c r="CB427" s="810"/>
      <c r="CC427" s="811"/>
    </row>
    <row r="428" spans="69:81" x14ac:dyDescent="0.25">
      <c r="BQ428" s="791"/>
      <c r="BR428" s="791"/>
      <c r="BS428" s="791"/>
      <c r="BT428" s="791"/>
      <c r="CA428" s="809"/>
      <c r="CB428" s="810"/>
      <c r="CC428" s="811"/>
    </row>
    <row r="429" spans="69:81" x14ac:dyDescent="0.25">
      <c r="BQ429" s="791"/>
      <c r="BR429" s="791"/>
      <c r="BS429" s="791"/>
      <c r="BT429" s="791"/>
      <c r="CA429" s="809"/>
      <c r="CB429" s="810"/>
      <c r="CC429" s="811"/>
    </row>
    <row r="430" spans="69:81" x14ac:dyDescent="0.25">
      <c r="BQ430" s="791"/>
      <c r="BR430" s="791"/>
      <c r="BS430" s="791"/>
      <c r="BT430" s="791"/>
      <c r="CA430" s="809"/>
      <c r="CB430" s="810"/>
      <c r="CC430" s="811"/>
    </row>
    <row r="431" spans="69:81" x14ac:dyDescent="0.25">
      <c r="BQ431" s="791"/>
      <c r="BR431" s="791"/>
      <c r="BS431" s="791"/>
      <c r="BT431" s="791"/>
      <c r="CA431" s="809"/>
      <c r="CB431" s="810"/>
      <c r="CC431" s="811"/>
    </row>
    <row r="432" spans="69:81" x14ac:dyDescent="0.25">
      <c r="BQ432" s="791"/>
      <c r="BR432" s="791"/>
      <c r="BS432" s="791"/>
      <c r="BT432" s="791"/>
      <c r="CA432" s="809"/>
      <c r="CB432" s="810"/>
      <c r="CC432" s="811"/>
    </row>
    <row r="433" spans="69:81" x14ac:dyDescent="0.25">
      <c r="BQ433" s="791"/>
      <c r="BR433" s="791"/>
      <c r="BS433" s="791"/>
      <c r="BT433" s="791"/>
      <c r="CA433" s="809"/>
      <c r="CB433" s="810"/>
      <c r="CC433" s="811"/>
    </row>
    <row r="434" spans="69:81" x14ac:dyDescent="0.25">
      <c r="BQ434" s="791"/>
      <c r="BR434" s="791"/>
      <c r="BS434" s="791"/>
      <c r="BT434" s="791"/>
      <c r="CA434" s="809"/>
      <c r="CB434" s="810"/>
      <c r="CC434" s="811"/>
    </row>
    <row r="435" spans="69:81" x14ac:dyDescent="0.25">
      <c r="BQ435" s="791"/>
      <c r="BR435" s="791"/>
      <c r="BS435" s="791"/>
      <c r="BT435" s="791"/>
      <c r="CA435" s="809"/>
      <c r="CB435" s="810"/>
      <c r="CC435" s="811"/>
    </row>
    <row r="436" spans="69:81" x14ac:dyDescent="0.25">
      <c r="BQ436" s="791"/>
      <c r="BR436" s="791"/>
      <c r="BS436" s="791"/>
      <c r="BT436" s="791"/>
      <c r="CA436" s="809"/>
      <c r="CB436" s="810"/>
      <c r="CC436" s="811"/>
    </row>
    <row r="437" spans="69:81" x14ac:dyDescent="0.25">
      <c r="BQ437" s="791"/>
      <c r="BR437" s="791"/>
      <c r="BS437" s="791"/>
      <c r="BT437" s="791"/>
      <c r="CA437" s="809"/>
      <c r="CB437" s="810"/>
      <c r="CC437" s="811"/>
    </row>
    <row r="438" spans="69:81" x14ac:dyDescent="0.25">
      <c r="BQ438" s="791"/>
      <c r="BR438" s="791"/>
      <c r="BS438" s="791"/>
      <c r="BT438" s="791"/>
      <c r="CA438" s="809"/>
      <c r="CB438" s="810"/>
      <c r="CC438" s="811"/>
    </row>
    <row r="439" spans="69:81" x14ac:dyDescent="0.25">
      <c r="BQ439" s="791"/>
      <c r="BR439" s="791"/>
      <c r="BS439" s="791"/>
      <c r="BT439" s="791"/>
      <c r="CA439" s="809"/>
      <c r="CB439" s="810"/>
      <c r="CC439" s="811"/>
    </row>
    <row r="440" spans="69:81" x14ac:dyDescent="0.25">
      <c r="BQ440" s="791"/>
      <c r="BR440" s="791"/>
      <c r="BS440" s="791"/>
      <c r="BT440" s="791"/>
      <c r="CA440" s="809"/>
      <c r="CB440" s="810"/>
      <c r="CC440" s="811"/>
    </row>
    <row r="441" spans="69:81" x14ac:dyDescent="0.25">
      <c r="BQ441" s="791"/>
      <c r="BR441" s="791"/>
      <c r="BS441" s="791"/>
      <c r="BT441" s="791"/>
      <c r="CA441" s="809"/>
      <c r="CB441" s="810"/>
      <c r="CC441" s="811"/>
    </row>
    <row r="442" spans="69:81" x14ac:dyDescent="0.25">
      <c r="BQ442" s="791"/>
      <c r="BR442" s="791"/>
      <c r="BS442" s="791"/>
      <c r="BT442" s="791"/>
      <c r="CA442" s="809"/>
      <c r="CB442" s="810"/>
      <c r="CC442" s="811"/>
    </row>
    <row r="443" spans="69:81" x14ac:dyDescent="0.25">
      <c r="BQ443" s="791"/>
      <c r="BR443" s="791"/>
      <c r="BS443" s="791"/>
      <c r="BT443" s="791"/>
      <c r="CA443" s="809"/>
      <c r="CB443" s="810"/>
      <c r="CC443" s="811"/>
    </row>
    <row r="444" spans="69:81" x14ac:dyDescent="0.25">
      <c r="BQ444" s="791"/>
      <c r="BR444" s="791"/>
      <c r="BS444" s="791"/>
      <c r="BT444" s="791"/>
      <c r="CA444" s="809"/>
      <c r="CB444" s="810"/>
      <c r="CC444" s="811"/>
    </row>
    <row r="445" spans="69:81" x14ac:dyDescent="0.25">
      <c r="BQ445" s="791"/>
      <c r="BR445" s="791"/>
      <c r="BS445" s="791"/>
      <c r="BT445" s="791"/>
      <c r="CA445" s="809"/>
      <c r="CB445" s="810"/>
      <c r="CC445" s="811"/>
    </row>
    <row r="446" spans="69:81" x14ac:dyDescent="0.25">
      <c r="BQ446" s="791"/>
      <c r="BR446" s="791"/>
      <c r="BS446" s="791"/>
      <c r="BT446" s="791"/>
      <c r="CA446" s="809"/>
      <c r="CB446" s="810"/>
      <c r="CC446" s="811"/>
    </row>
    <row r="447" spans="69:81" x14ac:dyDescent="0.25">
      <c r="BQ447" s="791"/>
      <c r="BR447" s="791"/>
      <c r="BS447" s="791"/>
      <c r="BT447" s="791"/>
      <c r="CA447" s="809"/>
      <c r="CB447" s="810"/>
      <c r="CC447" s="811"/>
    </row>
    <row r="448" spans="69:81" x14ac:dyDescent="0.25">
      <c r="BQ448" s="791"/>
      <c r="BR448" s="791"/>
      <c r="BS448" s="791"/>
      <c r="BT448" s="791"/>
      <c r="CA448" s="809"/>
      <c r="CB448" s="810"/>
      <c r="CC448" s="811"/>
    </row>
    <row r="449" spans="69:81" x14ac:dyDescent="0.25">
      <c r="BQ449" s="791"/>
      <c r="BR449" s="791"/>
      <c r="BS449" s="791"/>
      <c r="BT449" s="791"/>
      <c r="CA449" s="809"/>
      <c r="CB449" s="810"/>
      <c r="CC449" s="811"/>
    </row>
    <row r="450" spans="69:81" x14ac:dyDescent="0.25">
      <c r="BQ450" s="791"/>
      <c r="BR450" s="791"/>
      <c r="BS450" s="791"/>
      <c r="BT450" s="791"/>
      <c r="CA450" s="809"/>
      <c r="CB450" s="810"/>
      <c r="CC450" s="811"/>
    </row>
    <row r="451" spans="69:81" x14ac:dyDescent="0.25">
      <c r="BQ451" s="791"/>
      <c r="BR451" s="791"/>
      <c r="BS451" s="791"/>
      <c r="BT451" s="791"/>
      <c r="CA451" s="809"/>
      <c r="CB451" s="810"/>
      <c r="CC451" s="811"/>
    </row>
    <row r="452" spans="69:81" x14ac:dyDescent="0.25">
      <c r="BQ452" s="791"/>
      <c r="BR452" s="791"/>
      <c r="BS452" s="791"/>
      <c r="BT452" s="791"/>
      <c r="CA452" s="809"/>
      <c r="CB452" s="810"/>
      <c r="CC452" s="811"/>
    </row>
    <row r="453" spans="69:81" x14ac:dyDescent="0.25">
      <c r="BQ453" s="791"/>
      <c r="BR453" s="791"/>
      <c r="BS453" s="791"/>
      <c r="BT453" s="791"/>
      <c r="CA453" s="809"/>
      <c r="CB453" s="810"/>
      <c r="CC453" s="811"/>
    </row>
    <row r="454" spans="69:81" x14ac:dyDescent="0.25">
      <c r="BQ454" s="791"/>
      <c r="BR454" s="791"/>
      <c r="BS454" s="791"/>
      <c r="BT454" s="791"/>
      <c r="CA454" s="809"/>
      <c r="CB454" s="810"/>
      <c r="CC454" s="811"/>
    </row>
    <row r="455" spans="69:81" x14ac:dyDescent="0.25">
      <c r="BQ455" s="791"/>
      <c r="BR455" s="791"/>
      <c r="BS455" s="791"/>
      <c r="BT455" s="791"/>
      <c r="CA455" s="809"/>
      <c r="CB455" s="810"/>
      <c r="CC455" s="811"/>
    </row>
    <row r="456" spans="69:81" x14ac:dyDescent="0.25">
      <c r="BQ456" s="791"/>
      <c r="BR456" s="791"/>
      <c r="BS456" s="791"/>
      <c r="BT456" s="791"/>
      <c r="CA456" s="809"/>
      <c r="CB456" s="810"/>
      <c r="CC456" s="811"/>
    </row>
    <row r="457" spans="69:81" x14ac:dyDescent="0.25">
      <c r="BQ457" s="791"/>
      <c r="BR457" s="791"/>
      <c r="BS457" s="791"/>
      <c r="BT457" s="791"/>
      <c r="CA457" s="809"/>
      <c r="CB457" s="810"/>
      <c r="CC457" s="811"/>
    </row>
    <row r="458" spans="69:81" x14ac:dyDescent="0.25">
      <c r="BQ458" s="791"/>
      <c r="BR458" s="791"/>
      <c r="BS458" s="791"/>
      <c r="BT458" s="791"/>
      <c r="CA458" s="809"/>
      <c r="CB458" s="810"/>
      <c r="CC458" s="811"/>
    </row>
    <row r="459" spans="69:81" x14ac:dyDescent="0.25">
      <c r="BQ459" s="791"/>
      <c r="BR459" s="791"/>
      <c r="BS459" s="791"/>
      <c r="BT459" s="791"/>
      <c r="CA459" s="809"/>
      <c r="CB459" s="810"/>
      <c r="CC459" s="811"/>
    </row>
    <row r="460" spans="69:81" x14ac:dyDescent="0.25">
      <c r="BQ460" s="791"/>
      <c r="BR460" s="791"/>
      <c r="BS460" s="791"/>
      <c r="BT460" s="791"/>
      <c r="CA460" s="809"/>
      <c r="CB460" s="810"/>
      <c r="CC460" s="811"/>
    </row>
    <row r="461" spans="69:81" x14ac:dyDescent="0.25">
      <c r="BQ461" s="791"/>
      <c r="BR461" s="791"/>
      <c r="BS461" s="791"/>
      <c r="BT461" s="791"/>
      <c r="CA461" s="809"/>
      <c r="CB461" s="810"/>
      <c r="CC461" s="811"/>
    </row>
    <row r="462" spans="69:81" x14ac:dyDescent="0.25">
      <c r="BQ462" s="791"/>
      <c r="BR462" s="791"/>
      <c r="BS462" s="791"/>
      <c r="BT462" s="791"/>
      <c r="CA462" s="809"/>
      <c r="CB462" s="810"/>
      <c r="CC462" s="811"/>
    </row>
    <row r="463" spans="69:81" x14ac:dyDescent="0.25">
      <c r="BQ463" s="791"/>
      <c r="BR463" s="791"/>
      <c r="BS463" s="791"/>
      <c r="BT463" s="791"/>
      <c r="CA463" s="809"/>
      <c r="CB463" s="810"/>
      <c r="CC463" s="811"/>
    </row>
    <row r="464" spans="69:81" x14ac:dyDescent="0.25">
      <c r="BQ464" s="791"/>
      <c r="BR464" s="791"/>
      <c r="BS464" s="791"/>
      <c r="BT464" s="791"/>
      <c r="CA464" s="809"/>
      <c r="CB464" s="810"/>
      <c r="CC464" s="811"/>
    </row>
    <row r="465" spans="69:81" x14ac:dyDescent="0.25">
      <c r="BQ465" s="791"/>
      <c r="BR465" s="791"/>
      <c r="BS465" s="791"/>
      <c r="BT465" s="791"/>
      <c r="CA465" s="809"/>
      <c r="CB465" s="810"/>
      <c r="CC465" s="811"/>
    </row>
    <row r="466" spans="69:81" x14ac:dyDescent="0.25">
      <c r="BQ466" s="791"/>
      <c r="BR466" s="791"/>
      <c r="BS466" s="791"/>
      <c r="BT466" s="791"/>
      <c r="CA466" s="809"/>
      <c r="CB466" s="810"/>
      <c r="CC466" s="811"/>
    </row>
    <row r="467" spans="69:81" x14ac:dyDescent="0.25">
      <c r="BQ467" s="791"/>
      <c r="BR467" s="791"/>
      <c r="BS467" s="791"/>
      <c r="BT467" s="791"/>
      <c r="CA467" s="809"/>
      <c r="CB467" s="810"/>
      <c r="CC467" s="811"/>
    </row>
    <row r="468" spans="69:81" x14ac:dyDescent="0.25">
      <c r="BQ468" s="791"/>
      <c r="BR468" s="791"/>
      <c r="BS468" s="791"/>
      <c r="BT468" s="791"/>
      <c r="CA468" s="809"/>
      <c r="CB468" s="810"/>
      <c r="CC468" s="811"/>
    </row>
    <row r="469" spans="69:81" x14ac:dyDescent="0.25">
      <c r="BQ469" s="791"/>
      <c r="BR469" s="791"/>
      <c r="BS469" s="791"/>
      <c r="BT469" s="791"/>
      <c r="CA469" s="809"/>
      <c r="CB469" s="810"/>
      <c r="CC469" s="811"/>
    </row>
    <row r="470" spans="69:81" x14ac:dyDescent="0.25">
      <c r="BQ470" s="791"/>
      <c r="BR470" s="791"/>
      <c r="BS470" s="791"/>
      <c r="BT470" s="791"/>
      <c r="CA470" s="809"/>
      <c r="CB470" s="810"/>
      <c r="CC470" s="811"/>
    </row>
    <row r="471" spans="69:81" x14ac:dyDescent="0.25">
      <c r="BQ471" s="791"/>
      <c r="BR471" s="791"/>
      <c r="BS471" s="791"/>
      <c r="BT471" s="791"/>
      <c r="CA471" s="809"/>
      <c r="CB471" s="810"/>
      <c r="CC471" s="811"/>
    </row>
    <row r="472" spans="69:81" x14ac:dyDescent="0.25">
      <c r="BQ472" s="791"/>
      <c r="BR472" s="791"/>
      <c r="BS472" s="791"/>
      <c r="BT472" s="791"/>
      <c r="CA472" s="809"/>
      <c r="CB472" s="810"/>
      <c r="CC472" s="811"/>
    </row>
    <row r="473" spans="69:81" x14ac:dyDescent="0.25">
      <c r="BQ473" s="791"/>
      <c r="BR473" s="791"/>
      <c r="BS473" s="791"/>
      <c r="BT473" s="791"/>
      <c r="CA473" s="809"/>
      <c r="CB473" s="810"/>
      <c r="CC473" s="811"/>
    </row>
    <row r="474" spans="69:81" x14ac:dyDescent="0.25">
      <c r="BQ474" s="791"/>
      <c r="BR474" s="791"/>
      <c r="BS474" s="791"/>
      <c r="BT474" s="791"/>
      <c r="CA474" s="809"/>
      <c r="CB474" s="810"/>
      <c r="CC474" s="811"/>
    </row>
    <row r="475" spans="69:81" x14ac:dyDescent="0.25">
      <c r="BQ475" s="791"/>
      <c r="BR475" s="791"/>
      <c r="BS475" s="791"/>
      <c r="BT475" s="791"/>
      <c r="CA475" s="809"/>
      <c r="CB475" s="810"/>
      <c r="CC475" s="811"/>
    </row>
    <row r="476" spans="69:81" x14ac:dyDescent="0.25">
      <c r="BQ476" s="791"/>
      <c r="BR476" s="791"/>
      <c r="BS476" s="791"/>
      <c r="BT476" s="791"/>
      <c r="CA476" s="809"/>
      <c r="CB476" s="810"/>
      <c r="CC476" s="811"/>
    </row>
    <row r="477" spans="69:81" x14ac:dyDescent="0.25">
      <c r="BQ477" s="791"/>
      <c r="BR477" s="791"/>
      <c r="BS477" s="791"/>
      <c r="BT477" s="791"/>
      <c r="CA477" s="809"/>
      <c r="CB477" s="810"/>
      <c r="CC477" s="811"/>
    </row>
    <row r="478" spans="69:81" x14ac:dyDescent="0.25">
      <c r="BQ478" s="791"/>
      <c r="BR478" s="791"/>
      <c r="BS478" s="791"/>
      <c r="BT478" s="791"/>
      <c r="CA478" s="809"/>
      <c r="CB478" s="810"/>
      <c r="CC478" s="811"/>
    </row>
    <row r="479" spans="69:81" x14ac:dyDescent="0.25">
      <c r="BQ479" s="791"/>
      <c r="BR479" s="791"/>
      <c r="BS479" s="791"/>
      <c r="BT479" s="791"/>
      <c r="CA479" s="809"/>
      <c r="CB479" s="810"/>
      <c r="CC479" s="811"/>
    </row>
    <row r="480" spans="69:81" x14ac:dyDescent="0.25">
      <c r="BQ480" s="791"/>
      <c r="BR480" s="791"/>
      <c r="BS480" s="791"/>
      <c r="BT480" s="791"/>
      <c r="CA480" s="809"/>
      <c r="CB480" s="810"/>
      <c r="CC480" s="811"/>
    </row>
    <row r="481" spans="69:81" x14ac:dyDescent="0.25">
      <c r="BQ481" s="791"/>
      <c r="BR481" s="791"/>
      <c r="BS481" s="791"/>
      <c r="BT481" s="791"/>
      <c r="CA481" s="809"/>
      <c r="CB481" s="810"/>
      <c r="CC481" s="811"/>
    </row>
    <row r="482" spans="69:81" x14ac:dyDescent="0.25">
      <c r="BQ482" s="791"/>
      <c r="BR482" s="791"/>
      <c r="BS482" s="791"/>
      <c r="BT482" s="791"/>
      <c r="CA482" s="809"/>
      <c r="CB482" s="810"/>
      <c r="CC482" s="811"/>
    </row>
    <row r="483" spans="69:81" x14ac:dyDescent="0.25">
      <c r="BQ483" s="791"/>
      <c r="BR483" s="791"/>
      <c r="BS483" s="791"/>
      <c r="BT483" s="791"/>
      <c r="CA483" s="809"/>
      <c r="CB483" s="810"/>
      <c r="CC483" s="811"/>
    </row>
    <row r="484" spans="69:81" x14ac:dyDescent="0.25">
      <c r="BQ484" s="791"/>
      <c r="BR484" s="791"/>
      <c r="BS484" s="791"/>
      <c r="BT484" s="791"/>
      <c r="CA484" s="809"/>
      <c r="CB484" s="810"/>
      <c r="CC484" s="811"/>
    </row>
    <row r="485" spans="69:81" x14ac:dyDescent="0.25">
      <c r="BQ485" s="791"/>
      <c r="BR485" s="791"/>
      <c r="BS485" s="791"/>
      <c r="BT485" s="791"/>
      <c r="CA485" s="809"/>
      <c r="CB485" s="810"/>
      <c r="CC485" s="811"/>
    </row>
    <row r="486" spans="69:81" x14ac:dyDescent="0.25">
      <c r="BQ486" s="791"/>
      <c r="BR486" s="791"/>
      <c r="BS486" s="791"/>
      <c r="BT486" s="791"/>
      <c r="CA486" s="809"/>
      <c r="CB486" s="810"/>
      <c r="CC486" s="811"/>
    </row>
    <row r="487" spans="69:81" x14ac:dyDescent="0.25">
      <c r="BQ487" s="791"/>
      <c r="BR487" s="791"/>
      <c r="BS487" s="791"/>
      <c r="BT487" s="791"/>
      <c r="CA487" s="809"/>
      <c r="CB487" s="810"/>
      <c r="CC487" s="811"/>
    </row>
    <row r="488" spans="69:81" x14ac:dyDescent="0.25">
      <c r="BQ488" s="791"/>
      <c r="BR488" s="791"/>
      <c r="BS488" s="791"/>
      <c r="BT488" s="791"/>
      <c r="CA488" s="809"/>
      <c r="CB488" s="810"/>
      <c r="CC488" s="811"/>
    </row>
    <row r="489" spans="69:81" x14ac:dyDescent="0.25">
      <c r="BQ489" s="791"/>
      <c r="BR489" s="791"/>
      <c r="BS489" s="791"/>
      <c r="BT489" s="791"/>
      <c r="CA489" s="809"/>
      <c r="CB489" s="810"/>
      <c r="CC489" s="811"/>
    </row>
    <row r="490" spans="69:81" x14ac:dyDescent="0.25">
      <c r="BQ490" s="791"/>
      <c r="BR490" s="791"/>
      <c r="BS490" s="791"/>
      <c r="BT490" s="791"/>
      <c r="CA490" s="809"/>
      <c r="CB490" s="810"/>
      <c r="CC490" s="811"/>
    </row>
    <row r="491" spans="69:81" x14ac:dyDescent="0.25">
      <c r="BQ491" s="791"/>
      <c r="BR491" s="791"/>
      <c r="BS491" s="791"/>
      <c r="BT491" s="791"/>
      <c r="CA491" s="809"/>
      <c r="CB491" s="810"/>
      <c r="CC491" s="811"/>
    </row>
    <row r="492" spans="69:81" x14ac:dyDescent="0.25">
      <c r="BQ492" s="791"/>
      <c r="BR492" s="791"/>
      <c r="BS492" s="791"/>
      <c r="BT492" s="791"/>
      <c r="CA492" s="809"/>
      <c r="CB492" s="810"/>
      <c r="CC492" s="811"/>
    </row>
    <row r="493" spans="69:81" x14ac:dyDescent="0.25">
      <c r="BQ493" s="791"/>
      <c r="BR493" s="791"/>
      <c r="BS493" s="791"/>
      <c r="BT493" s="791"/>
      <c r="CA493" s="809"/>
      <c r="CB493" s="810"/>
      <c r="CC493" s="811"/>
    </row>
    <row r="494" spans="69:81" x14ac:dyDescent="0.25">
      <c r="BQ494" s="791"/>
      <c r="BR494" s="791"/>
      <c r="BS494" s="791"/>
      <c r="BT494" s="791"/>
      <c r="CA494" s="809"/>
      <c r="CB494" s="810"/>
      <c r="CC494" s="811"/>
    </row>
    <row r="495" spans="69:81" x14ac:dyDescent="0.25">
      <c r="BQ495" s="791"/>
      <c r="BR495" s="791"/>
      <c r="BS495" s="791"/>
      <c r="BT495" s="791"/>
      <c r="CA495" s="809"/>
      <c r="CB495" s="810"/>
      <c r="CC495" s="811"/>
    </row>
    <row r="496" spans="69:81" x14ac:dyDescent="0.25">
      <c r="BQ496" s="791"/>
      <c r="BR496" s="791"/>
      <c r="BS496" s="791"/>
      <c r="BT496" s="791"/>
      <c r="CA496" s="809"/>
      <c r="CB496" s="810"/>
      <c r="CC496" s="811"/>
    </row>
    <row r="497" spans="69:81" x14ac:dyDescent="0.25">
      <c r="BQ497" s="791"/>
      <c r="BR497" s="791"/>
      <c r="BS497" s="791"/>
      <c r="BT497" s="791"/>
      <c r="CA497" s="809"/>
      <c r="CB497" s="810"/>
      <c r="CC497" s="811"/>
    </row>
    <row r="498" spans="69:81" x14ac:dyDescent="0.25">
      <c r="BQ498" s="791"/>
      <c r="BR498" s="791"/>
      <c r="BS498" s="791"/>
      <c r="BT498" s="791"/>
      <c r="CA498" s="809"/>
      <c r="CB498" s="810"/>
      <c r="CC498" s="811"/>
    </row>
    <row r="499" spans="69:81" x14ac:dyDescent="0.25">
      <c r="BQ499" s="791"/>
      <c r="BR499" s="791"/>
      <c r="BS499" s="791"/>
      <c r="BT499" s="791"/>
      <c r="CA499" s="809"/>
      <c r="CB499" s="810"/>
      <c r="CC499" s="811"/>
    </row>
    <row r="500" spans="69:81" x14ac:dyDescent="0.25">
      <c r="BQ500" s="791"/>
      <c r="BR500" s="791"/>
      <c r="BS500" s="791"/>
      <c r="BT500" s="791"/>
      <c r="CA500" s="809"/>
      <c r="CB500" s="810"/>
      <c r="CC500" s="811"/>
    </row>
    <row r="501" spans="69:81" x14ac:dyDescent="0.25">
      <c r="BQ501" s="791"/>
      <c r="BR501" s="791"/>
      <c r="BS501" s="791"/>
      <c r="BT501" s="791"/>
      <c r="CA501" s="809"/>
      <c r="CB501" s="810"/>
      <c r="CC501" s="811"/>
    </row>
    <row r="502" spans="69:81" x14ac:dyDescent="0.25">
      <c r="BQ502" s="791"/>
      <c r="BR502" s="791"/>
      <c r="BS502" s="791"/>
      <c r="BT502" s="791"/>
      <c r="CA502" s="809"/>
      <c r="CB502" s="810"/>
      <c r="CC502" s="811"/>
    </row>
    <row r="503" spans="69:81" x14ac:dyDescent="0.25">
      <c r="BQ503" s="791"/>
      <c r="BR503" s="791"/>
      <c r="BS503" s="791"/>
      <c r="BT503" s="791"/>
      <c r="CA503" s="809"/>
      <c r="CB503" s="810"/>
      <c r="CC503" s="811"/>
    </row>
    <row r="504" spans="69:81" x14ac:dyDescent="0.25">
      <c r="BQ504" s="791"/>
      <c r="BR504" s="791"/>
      <c r="BS504" s="791"/>
      <c r="BT504" s="791"/>
      <c r="CA504" s="809"/>
      <c r="CB504" s="810"/>
      <c r="CC504" s="811"/>
    </row>
    <row r="505" spans="69:81" x14ac:dyDescent="0.25">
      <c r="BQ505" s="791"/>
      <c r="BR505" s="791"/>
      <c r="BS505" s="791"/>
      <c r="BT505" s="791"/>
      <c r="CA505" s="809"/>
      <c r="CB505" s="810"/>
      <c r="CC505" s="811"/>
    </row>
    <row r="506" spans="69:81" x14ac:dyDescent="0.25">
      <c r="BQ506" s="791"/>
      <c r="BR506" s="791"/>
      <c r="BS506" s="791"/>
      <c r="BT506" s="791"/>
      <c r="CA506" s="809"/>
      <c r="CB506" s="810"/>
      <c r="CC506" s="811"/>
    </row>
    <row r="507" spans="69:81" x14ac:dyDescent="0.25">
      <c r="BQ507" s="791"/>
      <c r="BR507" s="791"/>
      <c r="BS507" s="791"/>
      <c r="BT507" s="791"/>
      <c r="CA507" s="809"/>
      <c r="CB507" s="810"/>
      <c r="CC507" s="811"/>
    </row>
    <row r="508" spans="69:81" x14ac:dyDescent="0.25">
      <c r="BQ508" s="791"/>
      <c r="BR508" s="791"/>
      <c r="BS508" s="791"/>
      <c r="BT508" s="791"/>
      <c r="CA508" s="809"/>
      <c r="CB508" s="810"/>
      <c r="CC508" s="811"/>
    </row>
    <row r="509" spans="69:81" x14ac:dyDescent="0.25">
      <c r="BQ509" s="791"/>
      <c r="BR509" s="791"/>
      <c r="BS509" s="791"/>
      <c r="BT509" s="791"/>
      <c r="CA509" s="809"/>
      <c r="CB509" s="810"/>
      <c r="CC509" s="811"/>
    </row>
    <row r="510" spans="69:81" x14ac:dyDescent="0.25">
      <c r="BQ510" s="791"/>
      <c r="BR510" s="791"/>
      <c r="BS510" s="791"/>
      <c r="BT510" s="791"/>
      <c r="CA510" s="809"/>
      <c r="CB510" s="810"/>
      <c r="CC510" s="811"/>
    </row>
    <row r="511" spans="69:81" x14ac:dyDescent="0.25">
      <c r="BQ511" s="791"/>
      <c r="BR511" s="791"/>
      <c r="BS511" s="791"/>
      <c r="BT511" s="791"/>
      <c r="CA511" s="809"/>
      <c r="CB511" s="810"/>
      <c r="CC511" s="811"/>
    </row>
    <row r="512" spans="69:81" x14ac:dyDescent="0.25">
      <c r="BQ512" s="791"/>
      <c r="BR512" s="791"/>
      <c r="BS512" s="791"/>
      <c r="BT512" s="791"/>
      <c r="CA512" s="809"/>
      <c r="CB512" s="810"/>
      <c r="CC512" s="811"/>
    </row>
    <row r="513" spans="69:81" x14ac:dyDescent="0.25">
      <c r="BQ513" s="791"/>
      <c r="BR513" s="791"/>
      <c r="BS513" s="791"/>
      <c r="BT513" s="791"/>
      <c r="CA513" s="809"/>
      <c r="CB513" s="810"/>
      <c r="CC513" s="811"/>
    </row>
    <row r="514" spans="69:81" x14ac:dyDescent="0.25">
      <c r="BQ514" s="791"/>
      <c r="BR514" s="791"/>
      <c r="BS514" s="791"/>
      <c r="BT514" s="791"/>
      <c r="CA514" s="809"/>
      <c r="CB514" s="810"/>
      <c r="CC514" s="811"/>
    </row>
    <row r="515" spans="69:81" x14ac:dyDescent="0.25">
      <c r="BQ515" s="791"/>
      <c r="BR515" s="791"/>
      <c r="BS515" s="791"/>
      <c r="BT515" s="791"/>
      <c r="CA515" s="809"/>
      <c r="CB515" s="810"/>
      <c r="CC515" s="811"/>
    </row>
    <row r="516" spans="69:81" x14ac:dyDescent="0.25">
      <c r="BQ516" s="791"/>
      <c r="BR516" s="791"/>
      <c r="BS516" s="791"/>
      <c r="BT516" s="791"/>
      <c r="CA516" s="809"/>
      <c r="CB516" s="810"/>
      <c r="CC516" s="811"/>
    </row>
    <row r="517" spans="69:81" x14ac:dyDescent="0.25">
      <c r="BQ517" s="791"/>
      <c r="BR517" s="791"/>
      <c r="BS517" s="791"/>
      <c r="BT517" s="791"/>
      <c r="CA517" s="809"/>
      <c r="CB517" s="810"/>
      <c r="CC517" s="811"/>
    </row>
    <row r="518" spans="69:81" x14ac:dyDescent="0.25">
      <c r="BQ518" s="791"/>
      <c r="BR518" s="791"/>
      <c r="BS518" s="791"/>
      <c r="BT518" s="791"/>
      <c r="CA518" s="809"/>
      <c r="CB518" s="810"/>
      <c r="CC518" s="811"/>
    </row>
    <row r="519" spans="69:81" x14ac:dyDescent="0.25">
      <c r="BQ519" s="791"/>
      <c r="BR519" s="791"/>
      <c r="BS519" s="791"/>
      <c r="BT519" s="791"/>
      <c r="CA519" s="809"/>
      <c r="CB519" s="810"/>
      <c r="CC519" s="811"/>
    </row>
    <row r="520" spans="69:81" x14ac:dyDescent="0.25">
      <c r="BQ520" s="791"/>
      <c r="BR520" s="791"/>
      <c r="BS520" s="791"/>
      <c r="BT520" s="791"/>
      <c r="CA520" s="809"/>
      <c r="CB520" s="810"/>
      <c r="CC520" s="811"/>
    </row>
    <row r="521" spans="69:81" x14ac:dyDescent="0.25">
      <c r="BQ521" s="791"/>
      <c r="BR521" s="791"/>
      <c r="BS521" s="791"/>
      <c r="BT521" s="791"/>
      <c r="CA521" s="809"/>
      <c r="CB521" s="810"/>
      <c r="CC521" s="811"/>
    </row>
    <row r="522" spans="69:81" x14ac:dyDescent="0.25">
      <c r="BQ522" s="791"/>
      <c r="BR522" s="791"/>
      <c r="BS522" s="791"/>
      <c r="BT522" s="791"/>
      <c r="CA522" s="809"/>
      <c r="CB522" s="810"/>
      <c r="CC522" s="811"/>
    </row>
    <row r="523" spans="69:81" x14ac:dyDescent="0.25">
      <c r="BQ523" s="791"/>
      <c r="BR523" s="791"/>
      <c r="BS523" s="791"/>
      <c r="BT523" s="791"/>
      <c r="CA523" s="809"/>
      <c r="CB523" s="810"/>
      <c r="CC523" s="811"/>
    </row>
    <row r="524" spans="69:81" x14ac:dyDescent="0.25">
      <c r="BQ524" s="791"/>
      <c r="BR524" s="791"/>
      <c r="BS524" s="791"/>
      <c r="BT524" s="791"/>
      <c r="CA524" s="809"/>
      <c r="CB524" s="810"/>
      <c r="CC524" s="811"/>
    </row>
    <row r="525" spans="69:81" x14ac:dyDescent="0.25">
      <c r="BQ525" s="791"/>
      <c r="BR525" s="791"/>
      <c r="BS525" s="791"/>
      <c r="BT525" s="791"/>
      <c r="CA525" s="809"/>
      <c r="CB525" s="810"/>
      <c r="CC525" s="811"/>
    </row>
    <row r="526" spans="69:81" x14ac:dyDescent="0.25">
      <c r="BQ526" s="791"/>
      <c r="BR526" s="791"/>
      <c r="BS526" s="791"/>
      <c r="BT526" s="791"/>
      <c r="CA526" s="809"/>
      <c r="CB526" s="810"/>
      <c r="CC526" s="811"/>
    </row>
    <row r="527" spans="69:81" x14ac:dyDescent="0.25">
      <c r="BQ527" s="791"/>
      <c r="BR527" s="791"/>
      <c r="BS527" s="791"/>
      <c r="BT527" s="791"/>
      <c r="CA527" s="809"/>
      <c r="CB527" s="810"/>
      <c r="CC527" s="811"/>
    </row>
    <row r="528" spans="69:81" x14ac:dyDescent="0.25">
      <c r="BQ528" s="791"/>
      <c r="BR528" s="791"/>
      <c r="BS528" s="791"/>
      <c r="BT528" s="791"/>
      <c r="CA528" s="809"/>
      <c r="CB528" s="810"/>
      <c r="CC528" s="811"/>
    </row>
    <row r="529" spans="69:81" x14ac:dyDescent="0.25">
      <c r="BQ529" s="791"/>
      <c r="BR529" s="791"/>
      <c r="BS529" s="791"/>
      <c r="BT529" s="791"/>
      <c r="CA529" s="809"/>
      <c r="CB529" s="810"/>
      <c r="CC529" s="811"/>
    </row>
    <row r="530" spans="69:81" x14ac:dyDescent="0.25">
      <c r="BQ530" s="791"/>
      <c r="BR530" s="791"/>
      <c r="BS530" s="791"/>
      <c r="BT530" s="791"/>
      <c r="CA530" s="809"/>
      <c r="CB530" s="810"/>
      <c r="CC530" s="811"/>
    </row>
    <row r="531" spans="69:81" x14ac:dyDescent="0.25">
      <c r="BQ531" s="791"/>
      <c r="BR531" s="791"/>
      <c r="BS531" s="791"/>
      <c r="BT531" s="791"/>
      <c r="CA531" s="809"/>
      <c r="CB531" s="810"/>
      <c r="CC531" s="811"/>
    </row>
    <row r="532" spans="69:81" x14ac:dyDescent="0.25">
      <c r="BQ532" s="791"/>
      <c r="BR532" s="791"/>
      <c r="BS532" s="791"/>
      <c r="BT532" s="791"/>
      <c r="CA532" s="809"/>
      <c r="CB532" s="810"/>
      <c r="CC532" s="811"/>
    </row>
    <row r="533" spans="69:81" x14ac:dyDescent="0.25">
      <c r="BQ533" s="791"/>
      <c r="BR533" s="791"/>
      <c r="BS533" s="791"/>
      <c r="BT533" s="791"/>
      <c r="CA533" s="809"/>
      <c r="CB533" s="810"/>
      <c r="CC533" s="811"/>
    </row>
    <row r="534" spans="69:81" x14ac:dyDescent="0.25">
      <c r="BQ534" s="791"/>
      <c r="BR534" s="791"/>
      <c r="BS534" s="791"/>
      <c r="BT534" s="791"/>
      <c r="CA534" s="809"/>
      <c r="CB534" s="810"/>
      <c r="CC534" s="811"/>
    </row>
    <row r="535" spans="69:81" x14ac:dyDescent="0.25">
      <c r="BQ535" s="791"/>
      <c r="BR535" s="791"/>
      <c r="BS535" s="791"/>
      <c r="BT535" s="791"/>
      <c r="CA535" s="809"/>
      <c r="CB535" s="810"/>
      <c r="CC535" s="811"/>
    </row>
    <row r="536" spans="69:81" x14ac:dyDescent="0.25">
      <c r="BQ536" s="791"/>
      <c r="BR536" s="791"/>
      <c r="BS536" s="791"/>
      <c r="BT536" s="791"/>
      <c r="CA536" s="809"/>
      <c r="CB536" s="810"/>
      <c r="CC536" s="811"/>
    </row>
    <row r="537" spans="69:81" x14ac:dyDescent="0.25">
      <c r="BQ537" s="791"/>
      <c r="BR537" s="791"/>
      <c r="BS537" s="791"/>
      <c r="BT537" s="791"/>
      <c r="CA537" s="809"/>
      <c r="CB537" s="810"/>
      <c r="CC537" s="811"/>
    </row>
    <row r="538" spans="69:81" x14ac:dyDescent="0.25">
      <c r="BQ538" s="791"/>
      <c r="BR538" s="791"/>
      <c r="BS538" s="791"/>
      <c r="BT538" s="791"/>
      <c r="CA538" s="809"/>
      <c r="CB538" s="810"/>
      <c r="CC538" s="811"/>
    </row>
    <row r="539" spans="69:81" x14ac:dyDescent="0.25">
      <c r="BQ539" s="791"/>
      <c r="BR539" s="791"/>
      <c r="BS539" s="791"/>
      <c r="BT539" s="791"/>
      <c r="CA539" s="809"/>
      <c r="CB539" s="810"/>
      <c r="CC539" s="811"/>
    </row>
    <row r="540" spans="69:81" x14ac:dyDescent="0.25">
      <c r="BQ540" s="791"/>
      <c r="BR540" s="791"/>
      <c r="BS540" s="791"/>
      <c r="BT540" s="791"/>
      <c r="CA540" s="809"/>
      <c r="CB540" s="810"/>
      <c r="CC540" s="811"/>
    </row>
    <row r="541" spans="69:81" x14ac:dyDescent="0.25">
      <c r="BQ541" s="791"/>
      <c r="BR541" s="791"/>
      <c r="BS541" s="791"/>
      <c r="BT541" s="791"/>
      <c r="CA541" s="809"/>
      <c r="CB541" s="810"/>
      <c r="CC541" s="811"/>
    </row>
    <row r="542" spans="69:81" x14ac:dyDescent="0.25">
      <c r="BQ542" s="791"/>
      <c r="BR542" s="791"/>
      <c r="BS542" s="791"/>
      <c r="BT542" s="791"/>
      <c r="CA542" s="809"/>
      <c r="CB542" s="810"/>
      <c r="CC542" s="811"/>
    </row>
    <row r="543" spans="69:81" x14ac:dyDescent="0.25">
      <c r="BQ543" s="791"/>
      <c r="BR543" s="791"/>
      <c r="BS543" s="791"/>
      <c r="BT543" s="791"/>
      <c r="CA543" s="809"/>
      <c r="CB543" s="810"/>
      <c r="CC543" s="811"/>
    </row>
    <row r="544" spans="69:81" x14ac:dyDescent="0.25">
      <c r="BQ544" s="791"/>
      <c r="BR544" s="791"/>
      <c r="BS544" s="791"/>
      <c r="BT544" s="791"/>
      <c r="CA544" s="809"/>
      <c r="CB544" s="810"/>
      <c r="CC544" s="811"/>
    </row>
    <row r="545" spans="69:81" x14ac:dyDescent="0.25">
      <c r="BQ545" s="791"/>
      <c r="BR545" s="791"/>
      <c r="BS545" s="791"/>
      <c r="BT545" s="791"/>
      <c r="CA545" s="809"/>
      <c r="CB545" s="810"/>
      <c r="CC545" s="811"/>
    </row>
    <row r="546" spans="69:81" x14ac:dyDescent="0.25">
      <c r="BQ546" s="791"/>
      <c r="BR546" s="791"/>
      <c r="BS546" s="791"/>
      <c r="BT546" s="791"/>
      <c r="CA546" s="809"/>
      <c r="CB546" s="810"/>
      <c r="CC546" s="811"/>
    </row>
    <row r="547" spans="69:81" x14ac:dyDescent="0.25">
      <c r="BQ547" s="791"/>
      <c r="BR547" s="791"/>
      <c r="BS547" s="791"/>
      <c r="BT547" s="791"/>
      <c r="CA547" s="809"/>
      <c r="CB547" s="810"/>
      <c r="CC547" s="811"/>
    </row>
    <row r="548" spans="69:81" x14ac:dyDescent="0.25">
      <c r="BQ548" s="791"/>
      <c r="BR548" s="791"/>
      <c r="BS548" s="791"/>
      <c r="BT548" s="791"/>
      <c r="CA548" s="809"/>
      <c r="CB548" s="810"/>
      <c r="CC548" s="811"/>
    </row>
    <row r="549" spans="69:81" x14ac:dyDescent="0.25">
      <c r="BQ549" s="791"/>
      <c r="BR549" s="791"/>
      <c r="BS549" s="791"/>
      <c r="BT549" s="791"/>
      <c r="CA549" s="809"/>
      <c r="CB549" s="810"/>
      <c r="CC549" s="811"/>
    </row>
    <row r="550" spans="69:81" x14ac:dyDescent="0.25">
      <c r="BQ550" s="791"/>
      <c r="BR550" s="791"/>
      <c r="BS550" s="791"/>
      <c r="BT550" s="791"/>
      <c r="CA550" s="809"/>
      <c r="CB550" s="810"/>
      <c r="CC550" s="811"/>
    </row>
    <row r="551" spans="69:81" x14ac:dyDescent="0.25">
      <c r="BQ551" s="791"/>
      <c r="BR551" s="791"/>
      <c r="BS551" s="791"/>
      <c r="BT551" s="791"/>
      <c r="CA551" s="809"/>
      <c r="CB551" s="810"/>
      <c r="CC551" s="811"/>
    </row>
    <row r="552" spans="69:81" x14ac:dyDescent="0.25">
      <c r="BQ552" s="791"/>
      <c r="BR552" s="791"/>
      <c r="BS552" s="791"/>
      <c r="BT552" s="791"/>
      <c r="CA552" s="809"/>
      <c r="CB552" s="810"/>
      <c r="CC552" s="811"/>
    </row>
    <row r="553" spans="69:81" x14ac:dyDescent="0.25">
      <c r="BQ553" s="791"/>
      <c r="BR553" s="791"/>
      <c r="BS553" s="791"/>
      <c r="BT553" s="791"/>
      <c r="CA553" s="809"/>
      <c r="CB553" s="810"/>
      <c r="CC553" s="811"/>
    </row>
    <row r="554" spans="69:81" x14ac:dyDescent="0.25">
      <c r="BQ554" s="791"/>
      <c r="BR554" s="791"/>
      <c r="BS554" s="791"/>
      <c r="BT554" s="791"/>
      <c r="CA554" s="809"/>
      <c r="CB554" s="810"/>
      <c r="CC554" s="811"/>
    </row>
    <row r="555" spans="69:81" x14ac:dyDescent="0.25">
      <c r="BQ555" s="791"/>
      <c r="BR555" s="791"/>
      <c r="BS555" s="791"/>
      <c r="BT555" s="791"/>
      <c r="CA555" s="809"/>
      <c r="CB555" s="810"/>
      <c r="CC555" s="811"/>
    </row>
    <row r="556" spans="69:81" x14ac:dyDescent="0.25">
      <c r="BQ556" s="791"/>
      <c r="BR556" s="791"/>
      <c r="BS556" s="791"/>
      <c r="BT556" s="791"/>
      <c r="CA556" s="809"/>
      <c r="CB556" s="810"/>
      <c r="CC556" s="811"/>
    </row>
    <row r="557" spans="69:81" x14ac:dyDescent="0.25">
      <c r="BQ557" s="791"/>
      <c r="BR557" s="791"/>
      <c r="BS557" s="791"/>
      <c r="BT557" s="791"/>
      <c r="CA557" s="809"/>
      <c r="CB557" s="810"/>
      <c r="CC557" s="811"/>
    </row>
    <row r="558" spans="69:81" x14ac:dyDescent="0.25">
      <c r="BQ558" s="791"/>
      <c r="BR558" s="791"/>
      <c r="BS558" s="791"/>
      <c r="BT558" s="791"/>
      <c r="CA558" s="809"/>
      <c r="CB558" s="810"/>
      <c r="CC558" s="811"/>
    </row>
    <row r="559" spans="69:81" x14ac:dyDescent="0.25">
      <c r="BQ559" s="791"/>
      <c r="BR559" s="791"/>
      <c r="BS559" s="791"/>
      <c r="BT559" s="791"/>
      <c r="CA559" s="809"/>
      <c r="CB559" s="810"/>
      <c r="CC559" s="811"/>
    </row>
    <row r="560" spans="69:81" x14ac:dyDescent="0.25">
      <c r="BQ560" s="791"/>
      <c r="BR560" s="791"/>
      <c r="BS560" s="791"/>
      <c r="BT560" s="791"/>
      <c r="CA560" s="809"/>
      <c r="CB560" s="810"/>
      <c r="CC560" s="811"/>
    </row>
    <row r="561" spans="69:81" x14ac:dyDescent="0.25">
      <c r="BQ561" s="791"/>
      <c r="BR561" s="791"/>
      <c r="BS561" s="791"/>
      <c r="BT561" s="791"/>
      <c r="CA561" s="809"/>
      <c r="CB561" s="810"/>
      <c r="CC561" s="811"/>
    </row>
    <row r="562" spans="69:81" x14ac:dyDescent="0.25">
      <c r="BQ562" s="791"/>
      <c r="BR562" s="791"/>
      <c r="BS562" s="791"/>
      <c r="BT562" s="791"/>
      <c r="CA562" s="809"/>
      <c r="CB562" s="810"/>
      <c r="CC562" s="811"/>
    </row>
    <row r="563" spans="69:81" x14ac:dyDescent="0.25">
      <c r="BQ563" s="791"/>
      <c r="BR563" s="791"/>
      <c r="BS563" s="791"/>
      <c r="BT563" s="791"/>
      <c r="CA563" s="809"/>
      <c r="CB563" s="810"/>
      <c r="CC563" s="811"/>
    </row>
    <row r="564" spans="69:81" x14ac:dyDescent="0.25">
      <c r="BQ564" s="791"/>
      <c r="BR564" s="791"/>
      <c r="BS564" s="791"/>
      <c r="BT564" s="791"/>
      <c r="CA564" s="809"/>
      <c r="CB564" s="810"/>
      <c r="CC564" s="811"/>
    </row>
    <row r="565" spans="69:81" x14ac:dyDescent="0.25">
      <c r="BQ565" s="791"/>
      <c r="BR565" s="791"/>
      <c r="BS565" s="791"/>
      <c r="BT565" s="791"/>
      <c r="CA565" s="809"/>
      <c r="CB565" s="810"/>
      <c r="CC565" s="811"/>
    </row>
    <row r="566" spans="69:81" x14ac:dyDescent="0.25">
      <c r="BQ566" s="791"/>
      <c r="BR566" s="791"/>
      <c r="BS566" s="791"/>
      <c r="BT566" s="791"/>
      <c r="CA566" s="809"/>
      <c r="CB566" s="810"/>
      <c r="CC566" s="811"/>
    </row>
    <row r="567" spans="69:81" x14ac:dyDescent="0.25">
      <c r="BQ567" s="791"/>
      <c r="BR567" s="791"/>
      <c r="BS567" s="791"/>
      <c r="BT567" s="791"/>
      <c r="CA567" s="809"/>
      <c r="CB567" s="810"/>
      <c r="CC567" s="811"/>
    </row>
    <row r="568" spans="69:81" x14ac:dyDescent="0.25">
      <c r="BQ568" s="791"/>
      <c r="BR568" s="791"/>
      <c r="BS568" s="791"/>
      <c r="BT568" s="791"/>
      <c r="CA568" s="809"/>
      <c r="CB568" s="810"/>
      <c r="CC568" s="811"/>
    </row>
    <row r="569" spans="69:81" x14ac:dyDescent="0.25">
      <c r="BQ569" s="791"/>
      <c r="BR569" s="791"/>
      <c r="BS569" s="791"/>
      <c r="BT569" s="791"/>
      <c r="CA569" s="809"/>
      <c r="CB569" s="810"/>
      <c r="CC569" s="811"/>
    </row>
    <row r="570" spans="69:81" x14ac:dyDescent="0.25">
      <c r="BQ570" s="791"/>
      <c r="BR570" s="791"/>
      <c r="BS570" s="791"/>
      <c r="BT570" s="791"/>
      <c r="CA570" s="809"/>
      <c r="CB570" s="810"/>
      <c r="CC570" s="811"/>
    </row>
    <row r="571" spans="69:81" x14ac:dyDescent="0.25">
      <c r="BQ571" s="791"/>
      <c r="BR571" s="791"/>
      <c r="BS571" s="791"/>
      <c r="BT571" s="791"/>
      <c r="CA571" s="809"/>
      <c r="CB571" s="810"/>
      <c r="CC571" s="811"/>
    </row>
    <row r="572" spans="69:81" x14ac:dyDescent="0.25">
      <c r="BQ572" s="791"/>
      <c r="BR572" s="791"/>
      <c r="BS572" s="791"/>
      <c r="BT572" s="791"/>
      <c r="CA572" s="809"/>
      <c r="CB572" s="810"/>
      <c r="CC572" s="811"/>
    </row>
    <row r="573" spans="69:81" x14ac:dyDescent="0.25">
      <c r="BQ573" s="791"/>
      <c r="BR573" s="791"/>
      <c r="BS573" s="791"/>
      <c r="BT573" s="791"/>
      <c r="CA573" s="809"/>
      <c r="CB573" s="810"/>
      <c r="CC573" s="811"/>
    </row>
    <row r="574" spans="69:81" x14ac:dyDescent="0.25">
      <c r="BQ574" s="791"/>
      <c r="BR574" s="791"/>
      <c r="BS574" s="791"/>
      <c r="BT574" s="791"/>
      <c r="CA574" s="809"/>
      <c r="CB574" s="810"/>
      <c r="CC574" s="811"/>
    </row>
    <row r="575" spans="69:81" x14ac:dyDescent="0.25">
      <c r="BQ575" s="791"/>
      <c r="BR575" s="791"/>
      <c r="BS575" s="791"/>
      <c r="BT575" s="791"/>
      <c r="CA575" s="809"/>
      <c r="CB575" s="810"/>
      <c r="CC575" s="811"/>
    </row>
    <row r="576" spans="69:81" x14ac:dyDescent="0.25">
      <c r="BQ576" s="791"/>
      <c r="BR576" s="791"/>
      <c r="BS576" s="791"/>
      <c r="BT576" s="791"/>
      <c r="CA576" s="809"/>
      <c r="CB576" s="810"/>
      <c r="CC576" s="811"/>
    </row>
    <row r="577" spans="69:81" x14ac:dyDescent="0.25">
      <c r="BQ577" s="791"/>
      <c r="BR577" s="791"/>
      <c r="BS577" s="791"/>
      <c r="BT577" s="791"/>
      <c r="CA577" s="809"/>
      <c r="CB577" s="810"/>
      <c r="CC577" s="811"/>
    </row>
    <row r="578" spans="69:81" x14ac:dyDescent="0.25">
      <c r="BQ578" s="791"/>
      <c r="BR578" s="791"/>
      <c r="BS578" s="791"/>
      <c r="BT578" s="791"/>
      <c r="CA578" s="809"/>
      <c r="CB578" s="810"/>
      <c r="CC578" s="811"/>
    </row>
    <row r="579" spans="69:81" x14ac:dyDescent="0.25">
      <c r="BQ579" s="791"/>
      <c r="BR579" s="791"/>
      <c r="BS579" s="791"/>
      <c r="BT579" s="791"/>
      <c r="CA579" s="809"/>
      <c r="CB579" s="810"/>
      <c r="CC579" s="811"/>
    </row>
    <row r="580" spans="69:81" x14ac:dyDescent="0.25">
      <c r="BQ580" s="791"/>
      <c r="BR580" s="791"/>
      <c r="BS580" s="791"/>
      <c r="BT580" s="791"/>
      <c r="CA580" s="809"/>
      <c r="CB580" s="810"/>
      <c r="CC580" s="811"/>
    </row>
    <row r="581" spans="69:81" x14ac:dyDescent="0.25">
      <c r="BQ581" s="791"/>
      <c r="BR581" s="791"/>
      <c r="BS581" s="791"/>
      <c r="BT581" s="791"/>
      <c r="CA581" s="809"/>
      <c r="CB581" s="810"/>
      <c r="CC581" s="811"/>
    </row>
    <row r="582" spans="69:81" x14ac:dyDescent="0.25">
      <c r="BQ582" s="791"/>
      <c r="BR582" s="791"/>
      <c r="BS582" s="791"/>
      <c r="BT582" s="791"/>
      <c r="CA582" s="809"/>
      <c r="CB582" s="810"/>
      <c r="CC582" s="811"/>
    </row>
    <row r="583" spans="69:81" x14ac:dyDescent="0.25">
      <c r="BQ583" s="791"/>
      <c r="BR583" s="791"/>
      <c r="BS583" s="791"/>
      <c r="BT583" s="791"/>
      <c r="CA583" s="809"/>
      <c r="CB583" s="810"/>
      <c r="CC583" s="811"/>
    </row>
    <row r="584" spans="69:81" x14ac:dyDescent="0.25">
      <c r="BQ584" s="791"/>
      <c r="BR584" s="791"/>
      <c r="BS584" s="791"/>
      <c r="BT584" s="791"/>
      <c r="CA584" s="809"/>
      <c r="CB584" s="810"/>
      <c r="CC584" s="811"/>
    </row>
    <row r="585" spans="69:81" x14ac:dyDescent="0.25">
      <c r="BQ585" s="791"/>
      <c r="BR585" s="791"/>
      <c r="BS585" s="791"/>
      <c r="BT585" s="791"/>
      <c r="CA585" s="809"/>
      <c r="CB585" s="810"/>
      <c r="CC585" s="811"/>
    </row>
    <row r="586" spans="69:81" x14ac:dyDescent="0.25">
      <c r="BQ586" s="791"/>
      <c r="BR586" s="791"/>
      <c r="BS586" s="791"/>
      <c r="BT586" s="791"/>
      <c r="CA586" s="809"/>
      <c r="CB586" s="810"/>
      <c r="CC586" s="811"/>
    </row>
    <row r="587" spans="69:81" x14ac:dyDescent="0.25">
      <c r="BQ587" s="791"/>
      <c r="BR587" s="791"/>
      <c r="BS587" s="791"/>
      <c r="BT587" s="791"/>
      <c r="CA587" s="809"/>
      <c r="CB587" s="810"/>
      <c r="CC587" s="811"/>
    </row>
    <row r="588" spans="69:81" x14ac:dyDescent="0.25">
      <c r="BQ588" s="791"/>
      <c r="BR588" s="791"/>
      <c r="BS588" s="791"/>
      <c r="BT588" s="791"/>
      <c r="CA588" s="809"/>
      <c r="CB588" s="810"/>
      <c r="CC588" s="811"/>
    </row>
    <row r="589" spans="69:81" x14ac:dyDescent="0.25">
      <c r="BQ589" s="791"/>
      <c r="BR589" s="791"/>
      <c r="BS589" s="791"/>
      <c r="BT589" s="791"/>
      <c r="CA589" s="809"/>
      <c r="CB589" s="810"/>
      <c r="CC589" s="811"/>
    </row>
    <row r="590" spans="69:81" x14ac:dyDescent="0.25">
      <c r="BQ590" s="791"/>
      <c r="BR590" s="791"/>
      <c r="BS590" s="791"/>
      <c r="BT590" s="791"/>
      <c r="CA590" s="809"/>
      <c r="CB590" s="810"/>
      <c r="CC590" s="811"/>
    </row>
    <row r="591" spans="69:81" x14ac:dyDescent="0.25">
      <c r="BQ591" s="791"/>
      <c r="BR591" s="791"/>
      <c r="BS591" s="791"/>
      <c r="BT591" s="791"/>
      <c r="CA591" s="809"/>
      <c r="CB591" s="810"/>
      <c r="CC591" s="811"/>
    </row>
    <row r="592" spans="69:81" x14ac:dyDescent="0.25">
      <c r="BQ592" s="791"/>
      <c r="BR592" s="791"/>
      <c r="BS592" s="791"/>
      <c r="BT592" s="791"/>
      <c r="CA592" s="809"/>
      <c r="CB592" s="810"/>
      <c r="CC592" s="811"/>
    </row>
    <row r="593" spans="69:81" x14ac:dyDescent="0.25">
      <c r="BQ593" s="791"/>
      <c r="BR593" s="791"/>
      <c r="BS593" s="791"/>
      <c r="BT593" s="791"/>
      <c r="CA593" s="809"/>
      <c r="CB593" s="810"/>
      <c r="CC593" s="811"/>
    </row>
    <row r="594" spans="69:81" x14ac:dyDescent="0.25">
      <c r="BQ594" s="791"/>
      <c r="BR594" s="791"/>
      <c r="BS594" s="791"/>
      <c r="BT594" s="791"/>
      <c r="CA594" s="809"/>
      <c r="CB594" s="810"/>
      <c r="CC594" s="811"/>
    </row>
    <row r="595" spans="69:81" x14ac:dyDescent="0.25">
      <c r="BQ595" s="791"/>
      <c r="BR595" s="791"/>
      <c r="BS595" s="791"/>
      <c r="BT595" s="791"/>
      <c r="CA595" s="809"/>
      <c r="CB595" s="810"/>
      <c r="CC595" s="811"/>
    </row>
    <row r="596" spans="69:81" x14ac:dyDescent="0.25">
      <c r="BQ596" s="791"/>
      <c r="BR596" s="791"/>
      <c r="BS596" s="791"/>
      <c r="BT596" s="791"/>
      <c r="CA596" s="809"/>
      <c r="CB596" s="810"/>
      <c r="CC596" s="811"/>
    </row>
    <row r="597" spans="69:81" x14ac:dyDescent="0.25">
      <c r="BQ597" s="791"/>
      <c r="BR597" s="791"/>
      <c r="BS597" s="791"/>
      <c r="BT597" s="791"/>
      <c r="CA597" s="809"/>
      <c r="CB597" s="810"/>
      <c r="CC597" s="811"/>
    </row>
    <row r="598" spans="69:81" x14ac:dyDescent="0.25">
      <c r="BQ598" s="791"/>
      <c r="BR598" s="791"/>
      <c r="BS598" s="791"/>
      <c r="BT598" s="791"/>
      <c r="CA598" s="809"/>
      <c r="CB598" s="810"/>
      <c r="CC598" s="811"/>
    </row>
    <row r="599" spans="69:81" x14ac:dyDescent="0.25">
      <c r="BQ599" s="791"/>
      <c r="BR599" s="791"/>
      <c r="BS599" s="791"/>
      <c r="BT599" s="791"/>
      <c r="CA599" s="809"/>
      <c r="CB599" s="810"/>
      <c r="CC599" s="811"/>
    </row>
    <row r="600" spans="69:81" x14ac:dyDescent="0.25">
      <c r="BQ600" s="791"/>
      <c r="BR600" s="791"/>
      <c r="BS600" s="791"/>
      <c r="BT600" s="791"/>
      <c r="CA600" s="809"/>
      <c r="CB600" s="810"/>
      <c r="CC600" s="811"/>
    </row>
    <row r="601" spans="69:81" x14ac:dyDescent="0.25">
      <c r="BQ601" s="791"/>
      <c r="BR601" s="791"/>
      <c r="BS601" s="791"/>
      <c r="BT601" s="791"/>
      <c r="CA601" s="809"/>
      <c r="CB601" s="810"/>
      <c r="CC601" s="811"/>
    </row>
    <row r="602" spans="69:81" x14ac:dyDescent="0.25">
      <c r="BQ602" s="791"/>
      <c r="BR602" s="791"/>
      <c r="BS602" s="791"/>
      <c r="BT602" s="791"/>
      <c r="CA602" s="809"/>
      <c r="CB602" s="810"/>
      <c r="CC602" s="811"/>
    </row>
    <row r="603" spans="69:81" x14ac:dyDescent="0.25">
      <c r="BQ603" s="791"/>
      <c r="BR603" s="791"/>
      <c r="BS603" s="791"/>
      <c r="BT603" s="791"/>
      <c r="CA603" s="809"/>
      <c r="CB603" s="810"/>
      <c r="CC603" s="811"/>
    </row>
    <row r="604" spans="69:81" x14ac:dyDescent="0.25">
      <c r="BQ604" s="791"/>
      <c r="BR604" s="791"/>
      <c r="BS604" s="791"/>
      <c r="BT604" s="791"/>
      <c r="CA604" s="809"/>
      <c r="CB604" s="810"/>
      <c r="CC604" s="811"/>
    </row>
    <row r="605" spans="69:81" x14ac:dyDescent="0.25">
      <c r="BQ605" s="791"/>
      <c r="BR605" s="791"/>
      <c r="BS605" s="791"/>
      <c r="BT605" s="791"/>
      <c r="CA605" s="809"/>
      <c r="CB605" s="810"/>
      <c r="CC605" s="811"/>
    </row>
    <row r="606" spans="69:81" x14ac:dyDescent="0.25">
      <c r="BQ606" s="791"/>
      <c r="BR606" s="791"/>
      <c r="BS606" s="791"/>
      <c r="BT606" s="791"/>
      <c r="CA606" s="809"/>
      <c r="CB606" s="810"/>
      <c r="CC606" s="811"/>
    </row>
    <row r="607" spans="69:81" x14ac:dyDescent="0.25">
      <c r="BQ607" s="791"/>
      <c r="BR607" s="791"/>
      <c r="BS607" s="791"/>
      <c r="BT607" s="791"/>
      <c r="CA607" s="809"/>
      <c r="CB607" s="810"/>
      <c r="CC607" s="811"/>
    </row>
    <row r="608" spans="69:81" x14ac:dyDescent="0.25">
      <c r="BQ608" s="791"/>
      <c r="BR608" s="791"/>
      <c r="BS608" s="791"/>
      <c r="BT608" s="791"/>
      <c r="CA608" s="809"/>
      <c r="CB608" s="810"/>
      <c r="CC608" s="811"/>
    </row>
    <row r="609" spans="69:81" x14ac:dyDescent="0.25">
      <c r="BQ609" s="791"/>
      <c r="BR609" s="791"/>
      <c r="BS609" s="791"/>
      <c r="BT609" s="791"/>
      <c r="CA609" s="809"/>
      <c r="CB609" s="810"/>
      <c r="CC609" s="811"/>
    </row>
    <row r="610" spans="69:81" x14ac:dyDescent="0.25">
      <c r="BQ610" s="791"/>
      <c r="BR610" s="791"/>
      <c r="BS610" s="791"/>
      <c r="BT610" s="791"/>
      <c r="CA610" s="809"/>
      <c r="CB610" s="810"/>
      <c r="CC610" s="811"/>
    </row>
    <row r="611" spans="69:81" x14ac:dyDescent="0.25">
      <c r="BQ611" s="791"/>
      <c r="BR611" s="791"/>
      <c r="BS611" s="791"/>
      <c r="BT611" s="791"/>
      <c r="CA611" s="809"/>
      <c r="CB611" s="810"/>
      <c r="CC611" s="811"/>
    </row>
    <row r="612" spans="69:81" x14ac:dyDescent="0.25">
      <c r="BQ612" s="791"/>
      <c r="BR612" s="791"/>
      <c r="BS612" s="791"/>
      <c r="BT612" s="791"/>
      <c r="CA612" s="809"/>
      <c r="CB612" s="810"/>
      <c r="CC612" s="811"/>
    </row>
    <row r="613" spans="69:81" x14ac:dyDescent="0.25">
      <c r="BQ613" s="791"/>
      <c r="BR613" s="791"/>
      <c r="BS613" s="791"/>
      <c r="BT613" s="791"/>
      <c r="CA613" s="809"/>
      <c r="CB613" s="810"/>
      <c r="CC613" s="811"/>
    </row>
    <row r="614" spans="69:81" x14ac:dyDescent="0.25">
      <c r="BQ614" s="791"/>
      <c r="BR614" s="791"/>
      <c r="BS614" s="791"/>
      <c r="BT614" s="791"/>
      <c r="CA614" s="809"/>
      <c r="CB614" s="810"/>
      <c r="CC614" s="811"/>
    </row>
    <row r="615" spans="69:81" x14ac:dyDescent="0.25">
      <c r="BQ615" s="791"/>
      <c r="BR615" s="791"/>
      <c r="BS615" s="791"/>
      <c r="BT615" s="791"/>
      <c r="CA615" s="809"/>
      <c r="CB615" s="810"/>
      <c r="CC615" s="811"/>
    </row>
    <row r="616" spans="69:81" x14ac:dyDescent="0.25">
      <c r="BQ616" s="791"/>
      <c r="BR616" s="791"/>
      <c r="BS616" s="791"/>
      <c r="BT616" s="791"/>
      <c r="CA616" s="809"/>
      <c r="CB616" s="810"/>
      <c r="CC616" s="811"/>
    </row>
    <row r="617" spans="69:81" x14ac:dyDescent="0.25">
      <c r="BQ617" s="791"/>
      <c r="BR617" s="791"/>
      <c r="BS617" s="791"/>
      <c r="BT617" s="791"/>
      <c r="CA617" s="809"/>
      <c r="CB617" s="810"/>
      <c r="CC617" s="811"/>
    </row>
    <row r="618" spans="69:81" x14ac:dyDescent="0.25">
      <c r="BQ618" s="791"/>
      <c r="BR618" s="791"/>
      <c r="BS618" s="791"/>
      <c r="BT618" s="791"/>
      <c r="CA618" s="809"/>
      <c r="CB618" s="810"/>
      <c r="CC618" s="811"/>
    </row>
    <row r="619" spans="69:81" x14ac:dyDescent="0.25">
      <c r="BQ619" s="791"/>
      <c r="BR619" s="791"/>
      <c r="BS619" s="791"/>
      <c r="BT619" s="791"/>
      <c r="CA619" s="809"/>
      <c r="CB619" s="810"/>
      <c r="CC619" s="811"/>
    </row>
    <row r="620" spans="69:81" x14ac:dyDescent="0.25">
      <c r="BQ620" s="791"/>
      <c r="BR620" s="791"/>
      <c r="BS620" s="791"/>
      <c r="BT620" s="791"/>
      <c r="CA620" s="809"/>
      <c r="CB620" s="810"/>
      <c r="CC620" s="811"/>
    </row>
    <row r="621" spans="69:81" x14ac:dyDescent="0.25">
      <c r="BQ621" s="791"/>
      <c r="BR621" s="791"/>
      <c r="BS621" s="791"/>
      <c r="BT621" s="791"/>
      <c r="CA621" s="809"/>
      <c r="CB621" s="810"/>
      <c r="CC621" s="811"/>
    </row>
    <row r="622" spans="69:81" x14ac:dyDescent="0.25">
      <c r="BQ622" s="791"/>
      <c r="BR622" s="791"/>
      <c r="BS622" s="791"/>
      <c r="BT622" s="791"/>
      <c r="CA622" s="809"/>
      <c r="CB622" s="810"/>
      <c r="CC622" s="811"/>
    </row>
    <row r="623" spans="69:81" x14ac:dyDescent="0.25">
      <c r="BQ623" s="791"/>
      <c r="BR623" s="791"/>
      <c r="BS623" s="791"/>
      <c r="BT623" s="791"/>
      <c r="CA623" s="809"/>
      <c r="CB623" s="810"/>
      <c r="CC623" s="811"/>
    </row>
    <row r="624" spans="69:81" x14ac:dyDescent="0.25">
      <c r="BQ624" s="791"/>
      <c r="BR624" s="791"/>
      <c r="BS624" s="791"/>
      <c r="BT624" s="791"/>
      <c r="CA624" s="809"/>
      <c r="CB624" s="810"/>
      <c r="CC624" s="811"/>
    </row>
    <row r="625" spans="69:81" x14ac:dyDescent="0.25">
      <c r="BQ625" s="791"/>
      <c r="BR625" s="791"/>
      <c r="BS625" s="791"/>
      <c r="BT625" s="791"/>
      <c r="CA625" s="809"/>
      <c r="CB625" s="810"/>
      <c r="CC625" s="811"/>
    </row>
    <row r="626" spans="69:81" x14ac:dyDescent="0.25">
      <c r="BQ626" s="791"/>
      <c r="BR626" s="791"/>
      <c r="BS626" s="791"/>
      <c r="BT626" s="791"/>
      <c r="CA626" s="809"/>
      <c r="CB626" s="810"/>
      <c r="CC626" s="811"/>
    </row>
    <row r="627" spans="69:81" x14ac:dyDescent="0.25">
      <c r="BQ627" s="791"/>
      <c r="BR627" s="791"/>
      <c r="BS627" s="791"/>
      <c r="BT627" s="791"/>
      <c r="CA627" s="809"/>
      <c r="CB627" s="810"/>
      <c r="CC627" s="811"/>
    </row>
    <row r="628" spans="69:81" x14ac:dyDescent="0.25">
      <c r="BQ628" s="791"/>
      <c r="BR628" s="791"/>
      <c r="BS628" s="791"/>
      <c r="BT628" s="791"/>
      <c r="CA628" s="809"/>
      <c r="CB628" s="810"/>
      <c r="CC628" s="811"/>
    </row>
    <row r="629" spans="69:81" x14ac:dyDescent="0.25">
      <c r="BQ629" s="791"/>
      <c r="BR629" s="791"/>
      <c r="BS629" s="791"/>
      <c r="BT629" s="791"/>
      <c r="CA629" s="809"/>
      <c r="CB629" s="810"/>
      <c r="CC629" s="811"/>
    </row>
    <row r="630" spans="69:81" x14ac:dyDescent="0.25">
      <c r="BQ630" s="791"/>
      <c r="BR630" s="791"/>
      <c r="BS630" s="791"/>
      <c r="BT630" s="791"/>
      <c r="CA630" s="809"/>
      <c r="CB630" s="810"/>
      <c r="CC630" s="811"/>
    </row>
    <row r="631" spans="69:81" x14ac:dyDescent="0.25">
      <c r="BQ631" s="791"/>
      <c r="BR631" s="791"/>
      <c r="BS631" s="791"/>
      <c r="BT631" s="791"/>
      <c r="CA631" s="809"/>
      <c r="CB631" s="810"/>
      <c r="CC631" s="811"/>
    </row>
    <row r="632" spans="69:81" x14ac:dyDescent="0.25">
      <c r="BQ632" s="791"/>
      <c r="BR632" s="791"/>
      <c r="BS632" s="791"/>
      <c r="BT632" s="791"/>
      <c r="CA632" s="809"/>
      <c r="CB632" s="810"/>
      <c r="CC632" s="811"/>
    </row>
    <row r="633" spans="69:81" x14ac:dyDescent="0.25">
      <c r="BQ633" s="791"/>
      <c r="BR633" s="791"/>
      <c r="BS633" s="791"/>
      <c r="BT633" s="791"/>
      <c r="CA633" s="809"/>
      <c r="CB633" s="810"/>
      <c r="CC633" s="811"/>
    </row>
    <row r="634" spans="69:81" x14ac:dyDescent="0.25">
      <c r="BQ634" s="791"/>
      <c r="BR634" s="791"/>
      <c r="BS634" s="791"/>
      <c r="BT634" s="791"/>
      <c r="CA634" s="809"/>
      <c r="CB634" s="810"/>
      <c r="CC634" s="811"/>
    </row>
    <row r="635" spans="69:81" x14ac:dyDescent="0.25">
      <c r="BQ635" s="791"/>
      <c r="BR635" s="791"/>
      <c r="BS635" s="791"/>
      <c r="BT635" s="791"/>
      <c r="CA635" s="809"/>
      <c r="CB635" s="810"/>
      <c r="CC635" s="811"/>
    </row>
    <row r="636" spans="69:81" x14ac:dyDescent="0.25">
      <c r="BQ636" s="791"/>
      <c r="BR636" s="791"/>
      <c r="BS636" s="791"/>
      <c r="BT636" s="791"/>
      <c r="CA636" s="809"/>
      <c r="CB636" s="810"/>
      <c r="CC636" s="811"/>
    </row>
    <row r="637" spans="69:81" x14ac:dyDescent="0.25">
      <c r="BQ637" s="791"/>
      <c r="BR637" s="791"/>
      <c r="BS637" s="791"/>
      <c r="BT637" s="791"/>
      <c r="CA637" s="809"/>
      <c r="CB637" s="810"/>
      <c r="CC637" s="811"/>
    </row>
    <row r="638" spans="69:81" x14ac:dyDescent="0.25">
      <c r="BQ638" s="791"/>
      <c r="BR638" s="791"/>
      <c r="BS638" s="791"/>
      <c r="BT638" s="791"/>
      <c r="CA638" s="809"/>
      <c r="CB638" s="810"/>
      <c r="CC638" s="811"/>
    </row>
    <row r="639" spans="69:81" x14ac:dyDescent="0.25">
      <c r="BQ639" s="791"/>
      <c r="BR639" s="791"/>
      <c r="BS639" s="791"/>
      <c r="BT639" s="791"/>
      <c r="CA639" s="809"/>
      <c r="CB639" s="810"/>
      <c r="CC639" s="811"/>
    </row>
    <row r="640" spans="69:81" x14ac:dyDescent="0.25">
      <c r="BQ640" s="791"/>
      <c r="BR640" s="791"/>
      <c r="BS640" s="791"/>
      <c r="BT640" s="791"/>
      <c r="CA640" s="809"/>
      <c r="CB640" s="810"/>
      <c r="CC640" s="811"/>
    </row>
    <row r="641" spans="69:81" x14ac:dyDescent="0.25">
      <c r="BQ641" s="791"/>
      <c r="BR641" s="791"/>
      <c r="BS641" s="791"/>
      <c r="BT641" s="791"/>
      <c r="CA641" s="809"/>
      <c r="CB641" s="810"/>
      <c r="CC641" s="811"/>
    </row>
    <row r="642" spans="69:81" x14ac:dyDescent="0.25">
      <c r="BQ642" s="791"/>
      <c r="BR642" s="791"/>
      <c r="BS642" s="791"/>
      <c r="BT642" s="791"/>
      <c r="CA642" s="809"/>
      <c r="CB642" s="810"/>
      <c r="CC642" s="811"/>
    </row>
    <row r="643" spans="69:81" x14ac:dyDescent="0.25">
      <c r="BQ643" s="791"/>
      <c r="BR643" s="791"/>
      <c r="BS643" s="791"/>
      <c r="BT643" s="791"/>
      <c r="CA643" s="809"/>
      <c r="CB643" s="810"/>
      <c r="CC643" s="811"/>
    </row>
    <row r="644" spans="69:81" x14ac:dyDescent="0.25">
      <c r="BQ644" s="791"/>
      <c r="BR644" s="791"/>
      <c r="BS644" s="791"/>
      <c r="BT644" s="791"/>
      <c r="CA644" s="809"/>
      <c r="CB644" s="810"/>
      <c r="CC644" s="811"/>
    </row>
    <row r="645" spans="69:81" x14ac:dyDescent="0.25">
      <c r="BQ645" s="791"/>
      <c r="BR645" s="791"/>
      <c r="BS645" s="791"/>
      <c r="BT645" s="791"/>
      <c r="CA645" s="809"/>
      <c r="CB645" s="810"/>
      <c r="CC645" s="811"/>
    </row>
    <row r="646" spans="69:81" x14ac:dyDescent="0.25">
      <c r="BQ646" s="791"/>
      <c r="BR646" s="791"/>
      <c r="BS646" s="791"/>
      <c r="BT646" s="791"/>
      <c r="CA646" s="809"/>
      <c r="CB646" s="810"/>
      <c r="CC646" s="811"/>
    </row>
    <row r="647" spans="69:81" x14ac:dyDescent="0.25">
      <c r="BQ647" s="791"/>
      <c r="BR647" s="791"/>
      <c r="BS647" s="791"/>
      <c r="BT647" s="791"/>
      <c r="CA647" s="809"/>
      <c r="CB647" s="810"/>
      <c r="CC647" s="811"/>
    </row>
    <row r="648" spans="69:81" x14ac:dyDescent="0.25">
      <c r="BQ648" s="791"/>
      <c r="BR648" s="791"/>
      <c r="BS648" s="791"/>
      <c r="BT648" s="791"/>
      <c r="CA648" s="809"/>
      <c r="CB648" s="810"/>
      <c r="CC648" s="811"/>
    </row>
    <row r="649" spans="69:81" x14ac:dyDescent="0.25">
      <c r="BQ649" s="791"/>
      <c r="BR649" s="791"/>
      <c r="BS649" s="791"/>
      <c r="BT649" s="791"/>
      <c r="CA649" s="809"/>
      <c r="CB649" s="810"/>
      <c r="CC649" s="811"/>
    </row>
    <row r="650" spans="69:81" x14ac:dyDescent="0.25">
      <c r="BQ650" s="791"/>
      <c r="BR650" s="791"/>
      <c r="BS650" s="791"/>
      <c r="BT650" s="791"/>
      <c r="CA650" s="809"/>
      <c r="CB650" s="810"/>
      <c r="CC650" s="811"/>
    </row>
    <row r="651" spans="69:81" x14ac:dyDescent="0.25">
      <c r="BQ651" s="791"/>
      <c r="BR651" s="791"/>
      <c r="BS651" s="791"/>
      <c r="BT651" s="791"/>
      <c r="CA651" s="809"/>
      <c r="CB651" s="810"/>
      <c r="CC651" s="811"/>
    </row>
    <row r="652" spans="69:81" x14ac:dyDescent="0.25">
      <c r="BQ652" s="791"/>
      <c r="BR652" s="791"/>
      <c r="BS652" s="791"/>
      <c r="BT652" s="791"/>
      <c r="CA652" s="809"/>
      <c r="CB652" s="810"/>
      <c r="CC652" s="811"/>
    </row>
    <row r="653" spans="69:81" x14ac:dyDescent="0.25">
      <c r="BQ653" s="791"/>
      <c r="BR653" s="791"/>
      <c r="BS653" s="791"/>
      <c r="BT653" s="791"/>
      <c r="CA653" s="809"/>
      <c r="CB653" s="810"/>
      <c r="CC653" s="811"/>
    </row>
    <row r="654" spans="69:81" x14ac:dyDescent="0.25">
      <c r="BQ654" s="791"/>
      <c r="BR654" s="791"/>
      <c r="BS654" s="791"/>
      <c r="BT654" s="791"/>
      <c r="CA654" s="809"/>
      <c r="CB654" s="810"/>
      <c r="CC654" s="811"/>
    </row>
    <row r="655" spans="69:81" x14ac:dyDescent="0.25">
      <c r="BQ655" s="791"/>
      <c r="BR655" s="791"/>
      <c r="BS655" s="791"/>
      <c r="BT655" s="791"/>
      <c r="CA655" s="809"/>
      <c r="CB655" s="810"/>
      <c r="CC655" s="811"/>
    </row>
    <row r="656" spans="69:81" x14ac:dyDescent="0.25">
      <c r="BQ656" s="791"/>
      <c r="BR656" s="791"/>
      <c r="BS656" s="791"/>
      <c r="BT656" s="791"/>
      <c r="CA656" s="809"/>
      <c r="CB656" s="810"/>
      <c r="CC656" s="811"/>
    </row>
    <row r="657" spans="69:81" x14ac:dyDescent="0.25">
      <c r="BQ657" s="791"/>
      <c r="BR657" s="791"/>
      <c r="BS657" s="791"/>
      <c r="BT657" s="791"/>
      <c r="CA657" s="809"/>
      <c r="CB657" s="810"/>
      <c r="CC657" s="811"/>
    </row>
    <row r="658" spans="69:81" x14ac:dyDescent="0.25">
      <c r="BQ658" s="791"/>
      <c r="BR658" s="791"/>
      <c r="BS658" s="791"/>
      <c r="BT658" s="791"/>
      <c r="CA658" s="809"/>
      <c r="CB658" s="810"/>
      <c r="CC658" s="811"/>
    </row>
    <row r="659" spans="69:81" x14ac:dyDescent="0.25">
      <c r="BQ659" s="791"/>
      <c r="BR659" s="791"/>
      <c r="BS659" s="791"/>
      <c r="BT659" s="791"/>
      <c r="CA659" s="809"/>
      <c r="CB659" s="810"/>
      <c r="CC659" s="811"/>
    </row>
    <row r="660" spans="69:81" x14ac:dyDescent="0.25">
      <c r="BQ660" s="791"/>
      <c r="BR660" s="791"/>
      <c r="BS660" s="791"/>
      <c r="BT660" s="791"/>
      <c r="CA660" s="809"/>
      <c r="CB660" s="810"/>
      <c r="CC660" s="811"/>
    </row>
    <row r="661" spans="69:81" x14ac:dyDescent="0.25">
      <c r="BQ661" s="791"/>
      <c r="BR661" s="791"/>
      <c r="BS661" s="791"/>
      <c r="BT661" s="791"/>
      <c r="CA661" s="809"/>
      <c r="CB661" s="810"/>
      <c r="CC661" s="811"/>
    </row>
    <row r="662" spans="69:81" x14ac:dyDescent="0.25">
      <c r="BQ662" s="791"/>
      <c r="BR662" s="791"/>
      <c r="BS662" s="791"/>
      <c r="BT662" s="791"/>
      <c r="CA662" s="809"/>
      <c r="CB662" s="810"/>
      <c r="CC662" s="811"/>
    </row>
    <row r="663" spans="69:81" x14ac:dyDescent="0.25">
      <c r="BQ663" s="791"/>
      <c r="BR663" s="791"/>
      <c r="BS663" s="791"/>
      <c r="BT663" s="791"/>
      <c r="CA663" s="809"/>
      <c r="CB663" s="810"/>
      <c r="CC663" s="811"/>
    </row>
    <row r="664" spans="69:81" x14ac:dyDescent="0.25">
      <c r="BQ664" s="791"/>
      <c r="BR664" s="791"/>
      <c r="BS664" s="791"/>
      <c r="BT664" s="791"/>
      <c r="CA664" s="809"/>
      <c r="CB664" s="810"/>
      <c r="CC664" s="811"/>
    </row>
    <row r="665" spans="69:81" x14ac:dyDescent="0.25">
      <c r="BQ665" s="791"/>
      <c r="BR665" s="791"/>
      <c r="BS665" s="791"/>
      <c r="BT665" s="791"/>
      <c r="CA665" s="809"/>
      <c r="CB665" s="810"/>
      <c r="CC665" s="811"/>
    </row>
    <row r="666" spans="69:81" x14ac:dyDescent="0.25">
      <c r="BQ666" s="791"/>
      <c r="BR666" s="791"/>
      <c r="BS666" s="791"/>
      <c r="BT666" s="791"/>
      <c r="CA666" s="809"/>
      <c r="CB666" s="810"/>
      <c r="CC666" s="811"/>
    </row>
    <row r="667" spans="69:81" x14ac:dyDescent="0.25">
      <c r="BQ667" s="791"/>
      <c r="BR667" s="791"/>
      <c r="BS667" s="791"/>
      <c r="BT667" s="791"/>
      <c r="CA667" s="809"/>
      <c r="CB667" s="810"/>
      <c r="CC667" s="811"/>
    </row>
    <row r="668" spans="69:81" x14ac:dyDescent="0.25">
      <c r="BQ668" s="791"/>
      <c r="BR668" s="791"/>
      <c r="BS668" s="791"/>
      <c r="BT668" s="791"/>
      <c r="CA668" s="809"/>
      <c r="CB668" s="810"/>
      <c r="CC668" s="811"/>
    </row>
    <row r="669" spans="69:81" x14ac:dyDescent="0.25">
      <c r="BQ669" s="791"/>
      <c r="BR669" s="791"/>
      <c r="BS669" s="791"/>
      <c r="BT669" s="791"/>
      <c r="CA669" s="809"/>
      <c r="CB669" s="810"/>
      <c r="CC669" s="811"/>
    </row>
    <row r="670" spans="69:81" x14ac:dyDescent="0.25">
      <c r="BQ670" s="791"/>
      <c r="BR670" s="791"/>
      <c r="BS670" s="791"/>
      <c r="BT670" s="791"/>
      <c r="CA670" s="809"/>
      <c r="CB670" s="810"/>
      <c r="CC670" s="811"/>
    </row>
    <row r="671" spans="69:81" x14ac:dyDescent="0.25">
      <c r="BQ671" s="791"/>
      <c r="BR671" s="791"/>
      <c r="BS671" s="791"/>
      <c r="BT671" s="791"/>
      <c r="CA671" s="809"/>
      <c r="CB671" s="810"/>
      <c r="CC671" s="811"/>
    </row>
    <row r="672" spans="69:81" x14ac:dyDescent="0.25">
      <c r="BQ672" s="791"/>
      <c r="BR672" s="791"/>
      <c r="BS672" s="791"/>
      <c r="BT672" s="791"/>
      <c r="CA672" s="809"/>
      <c r="CB672" s="810"/>
      <c r="CC672" s="811"/>
    </row>
    <row r="673" spans="69:81" x14ac:dyDescent="0.25">
      <c r="BQ673" s="791"/>
      <c r="BR673" s="791"/>
      <c r="BS673" s="791"/>
      <c r="BT673" s="791"/>
      <c r="CA673" s="809"/>
      <c r="CB673" s="810"/>
      <c r="CC673" s="811"/>
    </row>
    <row r="674" spans="69:81" x14ac:dyDescent="0.25">
      <c r="BQ674" s="791"/>
      <c r="BR674" s="791"/>
      <c r="BS674" s="791"/>
      <c r="BT674" s="791"/>
      <c r="CA674" s="809"/>
      <c r="CB674" s="810"/>
      <c r="CC674" s="811"/>
    </row>
    <row r="675" spans="69:81" x14ac:dyDescent="0.25">
      <c r="BQ675" s="791"/>
      <c r="BR675" s="791"/>
      <c r="BS675" s="791"/>
      <c r="BT675" s="791"/>
      <c r="CA675" s="809"/>
      <c r="CB675" s="810"/>
      <c r="CC675" s="811"/>
    </row>
    <row r="676" spans="69:81" x14ac:dyDescent="0.25">
      <c r="BQ676" s="791"/>
      <c r="BR676" s="791"/>
      <c r="BS676" s="791"/>
      <c r="BT676" s="791"/>
      <c r="CA676" s="809"/>
      <c r="CB676" s="810"/>
      <c r="CC676" s="811"/>
    </row>
    <row r="677" spans="69:81" x14ac:dyDescent="0.25">
      <c r="BQ677" s="791"/>
      <c r="BR677" s="791"/>
      <c r="BS677" s="791"/>
      <c r="BT677" s="791"/>
      <c r="CA677" s="809"/>
      <c r="CB677" s="810"/>
      <c r="CC677" s="811"/>
    </row>
    <row r="678" spans="69:81" x14ac:dyDescent="0.25">
      <c r="BQ678" s="791"/>
      <c r="BR678" s="791"/>
      <c r="BS678" s="791"/>
      <c r="BT678" s="791"/>
      <c r="CA678" s="809"/>
      <c r="CB678" s="810"/>
      <c r="CC678" s="811"/>
    </row>
    <row r="679" spans="69:81" x14ac:dyDescent="0.25">
      <c r="BQ679" s="791"/>
      <c r="BR679" s="791"/>
      <c r="BS679" s="791"/>
      <c r="BT679" s="791"/>
      <c r="CA679" s="809"/>
      <c r="CB679" s="810"/>
      <c r="CC679" s="811"/>
    </row>
    <row r="680" spans="69:81" x14ac:dyDescent="0.25">
      <c r="BQ680" s="791"/>
      <c r="BR680" s="791"/>
      <c r="BS680" s="791"/>
      <c r="BT680" s="791"/>
      <c r="CA680" s="809"/>
      <c r="CB680" s="810"/>
      <c r="CC680" s="811"/>
    </row>
    <row r="681" spans="69:81" x14ac:dyDescent="0.25">
      <c r="BQ681" s="791"/>
      <c r="BR681" s="791"/>
      <c r="BS681" s="791"/>
      <c r="BT681" s="791"/>
      <c r="CA681" s="809"/>
      <c r="CB681" s="810"/>
      <c r="CC681" s="811"/>
    </row>
    <row r="682" spans="69:81" x14ac:dyDescent="0.25">
      <c r="BQ682" s="791"/>
      <c r="BR682" s="791"/>
      <c r="BS682" s="791"/>
      <c r="BT682" s="791"/>
      <c r="CA682" s="809"/>
      <c r="CB682" s="810"/>
      <c r="CC682" s="811"/>
    </row>
    <row r="683" spans="69:81" x14ac:dyDescent="0.25">
      <c r="BQ683" s="791"/>
      <c r="BR683" s="791"/>
      <c r="BS683" s="791"/>
      <c r="BT683" s="791"/>
      <c r="CA683" s="809"/>
      <c r="CB683" s="810"/>
      <c r="CC683" s="811"/>
    </row>
    <row r="684" spans="69:81" x14ac:dyDescent="0.25">
      <c r="BQ684" s="791"/>
      <c r="BR684" s="791"/>
      <c r="BS684" s="791"/>
      <c r="BT684" s="791"/>
      <c r="CA684" s="809"/>
      <c r="CB684" s="810"/>
      <c r="CC684" s="811"/>
    </row>
    <row r="685" spans="69:81" x14ac:dyDescent="0.25">
      <c r="BQ685" s="791"/>
      <c r="BR685" s="791"/>
      <c r="BS685" s="791"/>
      <c r="BT685" s="791"/>
      <c r="CA685" s="809"/>
      <c r="CB685" s="810"/>
      <c r="CC685" s="811"/>
    </row>
    <row r="686" spans="69:81" x14ac:dyDescent="0.25">
      <c r="BQ686" s="791"/>
      <c r="BR686" s="791"/>
      <c r="BS686" s="791"/>
      <c r="BT686" s="791"/>
      <c r="CA686" s="809"/>
      <c r="CB686" s="810"/>
      <c r="CC686" s="811"/>
    </row>
    <row r="687" spans="69:81" x14ac:dyDescent="0.25">
      <c r="BQ687" s="791"/>
      <c r="BR687" s="791"/>
      <c r="BS687" s="791"/>
      <c r="BT687" s="791"/>
      <c r="CA687" s="809"/>
      <c r="CB687" s="810"/>
      <c r="CC687" s="811"/>
    </row>
    <row r="688" spans="69:81" x14ac:dyDescent="0.25">
      <c r="BQ688" s="791"/>
      <c r="BR688" s="791"/>
      <c r="BS688" s="791"/>
      <c r="BT688" s="791"/>
      <c r="CA688" s="809"/>
      <c r="CB688" s="810"/>
      <c r="CC688" s="811"/>
    </row>
    <row r="689" spans="69:81" x14ac:dyDescent="0.25">
      <c r="BQ689" s="791"/>
      <c r="BR689" s="791"/>
      <c r="BS689" s="791"/>
      <c r="BT689" s="791"/>
      <c r="CA689" s="809"/>
      <c r="CB689" s="810"/>
      <c r="CC689" s="811"/>
    </row>
    <row r="690" spans="69:81" x14ac:dyDescent="0.25">
      <c r="BQ690" s="791"/>
      <c r="BR690" s="791"/>
      <c r="BS690" s="791"/>
      <c r="BT690" s="791"/>
      <c r="CA690" s="809"/>
      <c r="CB690" s="810"/>
      <c r="CC690" s="811"/>
    </row>
    <row r="691" spans="69:81" x14ac:dyDescent="0.25">
      <c r="BQ691" s="791"/>
      <c r="BR691" s="791"/>
      <c r="BS691" s="791"/>
      <c r="BT691" s="791"/>
      <c r="CA691" s="809"/>
      <c r="CB691" s="810"/>
      <c r="CC691" s="811"/>
    </row>
    <row r="692" spans="69:81" x14ac:dyDescent="0.25">
      <c r="BQ692" s="791"/>
      <c r="BR692" s="791"/>
      <c r="BS692" s="791"/>
      <c r="BT692" s="791"/>
      <c r="CA692" s="809"/>
      <c r="CB692" s="810"/>
      <c r="CC692" s="811"/>
    </row>
    <row r="693" spans="69:81" x14ac:dyDescent="0.25">
      <c r="BQ693" s="791"/>
      <c r="BR693" s="791"/>
      <c r="BS693" s="791"/>
      <c r="BT693" s="791"/>
      <c r="CA693" s="809"/>
      <c r="CB693" s="810"/>
      <c r="CC693" s="811"/>
    </row>
    <row r="694" spans="69:81" x14ac:dyDescent="0.25">
      <c r="BQ694" s="791"/>
      <c r="BR694" s="791"/>
      <c r="BS694" s="791"/>
      <c r="BT694" s="791"/>
      <c r="CA694" s="809"/>
      <c r="CB694" s="810"/>
      <c r="CC694" s="811"/>
    </row>
    <row r="695" spans="69:81" x14ac:dyDescent="0.25">
      <c r="BQ695" s="791"/>
      <c r="BR695" s="791"/>
      <c r="BS695" s="791"/>
      <c r="BT695" s="791"/>
      <c r="CA695" s="809"/>
      <c r="CB695" s="810"/>
      <c r="CC695" s="811"/>
    </row>
    <row r="696" spans="69:81" x14ac:dyDescent="0.25">
      <c r="BQ696" s="791"/>
      <c r="BR696" s="791"/>
      <c r="BS696" s="791"/>
      <c r="BT696" s="791"/>
      <c r="CA696" s="809"/>
      <c r="CB696" s="810"/>
      <c r="CC696" s="811"/>
    </row>
    <row r="697" spans="69:81" x14ac:dyDescent="0.25">
      <c r="BQ697" s="791"/>
      <c r="BR697" s="791"/>
      <c r="BS697" s="791"/>
      <c r="BT697" s="791"/>
      <c r="CA697" s="809"/>
      <c r="CB697" s="810"/>
      <c r="CC697" s="811"/>
    </row>
    <row r="698" spans="69:81" x14ac:dyDescent="0.25">
      <c r="BQ698" s="791"/>
      <c r="BR698" s="791"/>
      <c r="BS698" s="791"/>
      <c r="BT698" s="791"/>
      <c r="CA698" s="809"/>
      <c r="CB698" s="810"/>
      <c r="CC698" s="811"/>
    </row>
    <row r="699" spans="69:81" x14ac:dyDescent="0.25">
      <c r="BQ699" s="791"/>
      <c r="BR699" s="791"/>
      <c r="BS699" s="791"/>
      <c r="BT699" s="791"/>
      <c r="CA699" s="809"/>
      <c r="CB699" s="810"/>
      <c r="CC699" s="811"/>
    </row>
    <row r="700" spans="69:81" x14ac:dyDescent="0.25">
      <c r="BQ700" s="791"/>
      <c r="BR700" s="791"/>
      <c r="BS700" s="791"/>
      <c r="BT700" s="791"/>
      <c r="CA700" s="809"/>
      <c r="CB700" s="810"/>
      <c r="CC700" s="811"/>
    </row>
    <row r="701" spans="69:81" x14ac:dyDescent="0.25">
      <c r="BQ701" s="791"/>
      <c r="BR701" s="791"/>
      <c r="BS701" s="791"/>
      <c r="BT701" s="791"/>
      <c r="CA701" s="809"/>
      <c r="CB701" s="810"/>
      <c r="CC701" s="811"/>
    </row>
    <row r="702" spans="69:81" x14ac:dyDescent="0.25">
      <c r="BQ702" s="791"/>
      <c r="BR702" s="791"/>
      <c r="BS702" s="791"/>
      <c r="BT702" s="791"/>
      <c r="CA702" s="809"/>
      <c r="CB702" s="810"/>
      <c r="CC702" s="811"/>
    </row>
    <row r="703" spans="69:81" x14ac:dyDescent="0.25">
      <c r="BQ703" s="791"/>
      <c r="BR703" s="791"/>
      <c r="BS703" s="791"/>
      <c r="BT703" s="791"/>
      <c r="CA703" s="809"/>
      <c r="CB703" s="810"/>
      <c r="CC703" s="811"/>
    </row>
    <row r="704" spans="69:81" x14ac:dyDescent="0.25">
      <c r="BQ704" s="791"/>
      <c r="BR704" s="791"/>
      <c r="BS704" s="791"/>
      <c r="BT704" s="791"/>
      <c r="CA704" s="809"/>
      <c r="CB704" s="810"/>
      <c r="CC704" s="811"/>
    </row>
    <row r="705" spans="69:81" x14ac:dyDescent="0.25">
      <c r="BQ705" s="791"/>
      <c r="BR705" s="791"/>
      <c r="BS705" s="791"/>
      <c r="BT705" s="791"/>
      <c r="CA705" s="809"/>
      <c r="CB705" s="810"/>
      <c r="CC705" s="811"/>
    </row>
    <row r="706" spans="69:81" x14ac:dyDescent="0.25">
      <c r="BQ706" s="791"/>
      <c r="BR706" s="791"/>
      <c r="BS706" s="791"/>
      <c r="BT706" s="791"/>
      <c r="CA706" s="809"/>
      <c r="CB706" s="810"/>
      <c r="CC706" s="811"/>
    </row>
    <row r="707" spans="69:81" x14ac:dyDescent="0.25">
      <c r="BQ707" s="791"/>
      <c r="BR707" s="791"/>
      <c r="BS707" s="791"/>
      <c r="BT707" s="791"/>
      <c r="CA707" s="809"/>
      <c r="CB707" s="810"/>
      <c r="CC707" s="811"/>
    </row>
    <row r="708" spans="69:81" x14ac:dyDescent="0.25">
      <c r="BQ708" s="791"/>
      <c r="BR708" s="791"/>
      <c r="BS708" s="791"/>
      <c r="BT708" s="791"/>
      <c r="CA708" s="809"/>
      <c r="CB708" s="810"/>
      <c r="CC708" s="811"/>
    </row>
    <row r="709" spans="69:81" x14ac:dyDescent="0.25">
      <c r="BQ709" s="791"/>
      <c r="BR709" s="791"/>
      <c r="BS709" s="791"/>
      <c r="BT709" s="791"/>
      <c r="CA709" s="809"/>
      <c r="CB709" s="810"/>
      <c r="CC709" s="811"/>
    </row>
    <row r="710" spans="69:81" x14ac:dyDescent="0.25">
      <c r="BQ710" s="791"/>
      <c r="BR710" s="791"/>
      <c r="BS710" s="791"/>
      <c r="BT710" s="791"/>
      <c r="CA710" s="809"/>
      <c r="CB710" s="810"/>
      <c r="CC710" s="811"/>
    </row>
    <row r="711" spans="69:81" x14ac:dyDescent="0.25">
      <c r="BQ711" s="791"/>
      <c r="BR711" s="791"/>
      <c r="BS711" s="791"/>
      <c r="BT711" s="791"/>
      <c r="CA711" s="809"/>
      <c r="CB711" s="810"/>
      <c r="CC711" s="811"/>
    </row>
    <row r="712" spans="69:81" x14ac:dyDescent="0.25">
      <c r="BQ712" s="791"/>
      <c r="BR712" s="791"/>
      <c r="BS712" s="791"/>
      <c r="BT712" s="791"/>
      <c r="CA712" s="809"/>
      <c r="CB712" s="810"/>
      <c r="CC712" s="811"/>
    </row>
    <row r="713" spans="69:81" x14ac:dyDescent="0.25">
      <c r="BQ713" s="791"/>
      <c r="BR713" s="791"/>
      <c r="BS713" s="791"/>
      <c r="BT713" s="791"/>
      <c r="CA713" s="809"/>
      <c r="CB713" s="810"/>
      <c r="CC713" s="811"/>
    </row>
    <row r="714" spans="69:81" x14ac:dyDescent="0.25">
      <c r="BQ714" s="791"/>
      <c r="BR714" s="791"/>
      <c r="BS714" s="791"/>
      <c r="BT714" s="791"/>
      <c r="CA714" s="809"/>
      <c r="CB714" s="810"/>
      <c r="CC714" s="811"/>
    </row>
    <row r="715" spans="69:81" x14ac:dyDescent="0.25">
      <c r="BQ715" s="791"/>
      <c r="BR715" s="791"/>
      <c r="BS715" s="791"/>
      <c r="BT715" s="791"/>
      <c r="CA715" s="809"/>
      <c r="CB715" s="810"/>
      <c r="CC715" s="811"/>
    </row>
    <row r="716" spans="69:81" x14ac:dyDescent="0.25">
      <c r="BQ716" s="791"/>
      <c r="BR716" s="791"/>
      <c r="BS716" s="791"/>
      <c r="BT716" s="791"/>
      <c r="CA716" s="809"/>
      <c r="CB716" s="810"/>
      <c r="CC716" s="811"/>
    </row>
    <row r="717" spans="69:81" x14ac:dyDescent="0.25">
      <c r="BQ717" s="791"/>
      <c r="BR717" s="791"/>
      <c r="BS717" s="791"/>
      <c r="BT717" s="791"/>
      <c r="CA717" s="809"/>
      <c r="CB717" s="810"/>
      <c r="CC717" s="811"/>
    </row>
    <row r="718" spans="69:81" x14ac:dyDescent="0.25">
      <c r="BQ718" s="791"/>
      <c r="BR718" s="791"/>
      <c r="BS718" s="791"/>
      <c r="BT718" s="791"/>
      <c r="CA718" s="809"/>
      <c r="CB718" s="810"/>
      <c r="CC718" s="811"/>
    </row>
    <row r="719" spans="69:81" x14ac:dyDescent="0.25">
      <c r="BQ719" s="791"/>
      <c r="BR719" s="791"/>
      <c r="BS719" s="791"/>
      <c r="BT719" s="791"/>
      <c r="CA719" s="809"/>
      <c r="CB719" s="810"/>
      <c r="CC719" s="811"/>
    </row>
    <row r="720" spans="69:81" x14ac:dyDescent="0.25">
      <c r="BQ720" s="791"/>
      <c r="BR720" s="791"/>
      <c r="BS720" s="791"/>
      <c r="BT720" s="791"/>
      <c r="CA720" s="809"/>
      <c r="CB720" s="810"/>
      <c r="CC720" s="811"/>
    </row>
    <row r="721" spans="69:81" x14ac:dyDescent="0.25">
      <c r="BQ721" s="791"/>
      <c r="BR721" s="791"/>
      <c r="BS721" s="791"/>
      <c r="BT721" s="791"/>
      <c r="CA721" s="809"/>
      <c r="CB721" s="810"/>
      <c r="CC721" s="811"/>
    </row>
    <row r="722" spans="69:81" x14ac:dyDescent="0.25">
      <c r="BQ722" s="791"/>
      <c r="BR722" s="791"/>
      <c r="BS722" s="791"/>
      <c r="BT722" s="791"/>
      <c r="CA722" s="809"/>
      <c r="CB722" s="810"/>
      <c r="CC722" s="811"/>
    </row>
    <row r="723" spans="69:81" x14ac:dyDescent="0.25">
      <c r="BQ723" s="791"/>
      <c r="BR723" s="791"/>
      <c r="BS723" s="791"/>
      <c r="BT723" s="791"/>
      <c r="CA723" s="809"/>
      <c r="CB723" s="810"/>
      <c r="CC723" s="811"/>
    </row>
    <row r="724" spans="69:81" x14ac:dyDescent="0.25">
      <c r="BQ724" s="791"/>
      <c r="BR724" s="791"/>
      <c r="BS724" s="791"/>
      <c r="BT724" s="791"/>
      <c r="CA724" s="809"/>
      <c r="CB724" s="810"/>
      <c r="CC724" s="811"/>
    </row>
    <row r="725" spans="69:81" x14ac:dyDescent="0.25">
      <c r="BQ725" s="791"/>
      <c r="BR725" s="791"/>
      <c r="BS725" s="791"/>
      <c r="BT725" s="791"/>
      <c r="CA725" s="809"/>
      <c r="CB725" s="810"/>
      <c r="CC725" s="811"/>
    </row>
    <row r="726" spans="69:81" x14ac:dyDescent="0.25">
      <c r="BQ726" s="791"/>
      <c r="BR726" s="791"/>
      <c r="BS726" s="791"/>
      <c r="BT726" s="791"/>
      <c r="CA726" s="809"/>
      <c r="CB726" s="810"/>
      <c r="CC726" s="811"/>
    </row>
    <row r="727" spans="69:81" x14ac:dyDescent="0.25">
      <c r="BQ727" s="791"/>
      <c r="BR727" s="791"/>
      <c r="BS727" s="791"/>
      <c r="BT727" s="791"/>
      <c r="CA727" s="809"/>
      <c r="CB727" s="810"/>
      <c r="CC727" s="811"/>
    </row>
    <row r="728" spans="69:81" x14ac:dyDescent="0.25">
      <c r="BQ728" s="791"/>
      <c r="BR728" s="791"/>
      <c r="BS728" s="791"/>
      <c r="BT728" s="791"/>
      <c r="CA728" s="809"/>
      <c r="CB728" s="810"/>
      <c r="CC728" s="811"/>
    </row>
    <row r="729" spans="69:81" x14ac:dyDescent="0.25">
      <c r="BQ729" s="791"/>
      <c r="BR729" s="791"/>
      <c r="BS729" s="791"/>
      <c r="BT729" s="791"/>
      <c r="CA729" s="809"/>
      <c r="CB729" s="810"/>
      <c r="CC729" s="811"/>
    </row>
    <row r="730" spans="69:81" x14ac:dyDescent="0.25">
      <c r="BQ730" s="791"/>
      <c r="BR730" s="791"/>
      <c r="BS730" s="791"/>
      <c r="BT730" s="791"/>
      <c r="CA730" s="809"/>
      <c r="CB730" s="810"/>
      <c r="CC730" s="811"/>
    </row>
    <row r="731" spans="69:81" x14ac:dyDescent="0.25">
      <c r="BQ731" s="791"/>
      <c r="BR731" s="791"/>
      <c r="BS731" s="791"/>
      <c r="BT731" s="791"/>
      <c r="CA731" s="809"/>
      <c r="CB731" s="810"/>
      <c r="CC731" s="811"/>
    </row>
    <row r="732" spans="69:81" x14ac:dyDescent="0.25">
      <c r="BQ732" s="791"/>
      <c r="BR732" s="791"/>
      <c r="BS732" s="791"/>
      <c r="BT732" s="791"/>
      <c r="CA732" s="809"/>
      <c r="CB732" s="810"/>
      <c r="CC732" s="811"/>
    </row>
    <row r="733" spans="69:81" x14ac:dyDescent="0.25">
      <c r="BQ733" s="791"/>
      <c r="BR733" s="791"/>
      <c r="BS733" s="791"/>
      <c r="BT733" s="791"/>
      <c r="CA733" s="809"/>
      <c r="CB733" s="810"/>
      <c r="CC733" s="811"/>
    </row>
    <row r="734" spans="69:81" x14ac:dyDescent="0.25">
      <c r="BQ734" s="791"/>
      <c r="BR734" s="791"/>
      <c r="BS734" s="791"/>
      <c r="BT734" s="791"/>
      <c r="CA734" s="809"/>
      <c r="CB734" s="810"/>
      <c r="CC734" s="811"/>
    </row>
    <row r="735" spans="69:81" x14ac:dyDescent="0.25">
      <c r="BQ735" s="791"/>
      <c r="BR735" s="791"/>
      <c r="BS735" s="791"/>
      <c r="BT735" s="791"/>
      <c r="CA735" s="809"/>
      <c r="CB735" s="810"/>
      <c r="CC735" s="811"/>
    </row>
    <row r="736" spans="69:81" x14ac:dyDescent="0.25">
      <c r="BQ736" s="791"/>
      <c r="BR736" s="791"/>
      <c r="BS736" s="791"/>
      <c r="BT736" s="791"/>
      <c r="CA736" s="809"/>
      <c r="CB736" s="810"/>
      <c r="CC736" s="811"/>
    </row>
    <row r="737" spans="69:81" x14ac:dyDescent="0.25">
      <c r="BQ737" s="791"/>
      <c r="BR737" s="791"/>
      <c r="BS737" s="791"/>
      <c r="BT737" s="791"/>
      <c r="CA737" s="809"/>
      <c r="CB737" s="810"/>
      <c r="CC737" s="811"/>
    </row>
    <row r="738" spans="69:81" x14ac:dyDescent="0.25">
      <c r="BQ738" s="791"/>
      <c r="BR738" s="791"/>
      <c r="BS738" s="791"/>
      <c r="BT738" s="791"/>
      <c r="CA738" s="809"/>
      <c r="CB738" s="810"/>
      <c r="CC738" s="811"/>
    </row>
    <row r="739" spans="69:81" x14ac:dyDescent="0.25">
      <c r="BQ739" s="791"/>
      <c r="BR739" s="791"/>
      <c r="BS739" s="791"/>
      <c r="BT739" s="791"/>
      <c r="CA739" s="809"/>
      <c r="CB739" s="810"/>
      <c r="CC739" s="811"/>
    </row>
    <row r="740" spans="69:81" x14ac:dyDescent="0.25">
      <c r="BQ740" s="791"/>
      <c r="BR740" s="791"/>
      <c r="BS740" s="791"/>
      <c r="BT740" s="791"/>
      <c r="CA740" s="809"/>
      <c r="CB740" s="810"/>
      <c r="CC740" s="811"/>
    </row>
    <row r="741" spans="69:81" x14ac:dyDescent="0.25">
      <c r="BQ741" s="791"/>
      <c r="BR741" s="791"/>
      <c r="BS741" s="791"/>
      <c r="BT741" s="791"/>
      <c r="CA741" s="809"/>
      <c r="CB741" s="810"/>
      <c r="CC741" s="811"/>
    </row>
    <row r="742" spans="69:81" x14ac:dyDescent="0.25">
      <c r="BQ742" s="791"/>
      <c r="BR742" s="791"/>
      <c r="BS742" s="791"/>
      <c r="BT742" s="791"/>
      <c r="CA742" s="809"/>
      <c r="CB742" s="810"/>
      <c r="CC742" s="811"/>
    </row>
    <row r="743" spans="69:81" x14ac:dyDescent="0.25">
      <c r="BQ743" s="791"/>
      <c r="BR743" s="791"/>
      <c r="BS743" s="791"/>
      <c r="BT743" s="791"/>
      <c r="CA743" s="809"/>
      <c r="CB743" s="810"/>
      <c r="CC743" s="811"/>
    </row>
    <row r="744" spans="69:81" x14ac:dyDescent="0.25">
      <c r="BQ744" s="791"/>
      <c r="BR744" s="791"/>
      <c r="BS744" s="791"/>
      <c r="BT744" s="791"/>
      <c r="CA744" s="809"/>
      <c r="CB744" s="810"/>
      <c r="CC744" s="811"/>
    </row>
    <row r="745" spans="69:81" x14ac:dyDescent="0.25">
      <c r="BQ745" s="791"/>
      <c r="BR745" s="791"/>
      <c r="BS745" s="791"/>
      <c r="BT745" s="791"/>
      <c r="CA745" s="809"/>
      <c r="CB745" s="810"/>
      <c r="CC745" s="811"/>
    </row>
    <row r="746" spans="69:81" x14ac:dyDescent="0.25">
      <c r="BQ746" s="791"/>
      <c r="BR746" s="791"/>
      <c r="BS746" s="791"/>
      <c r="BT746" s="791"/>
      <c r="CA746" s="809"/>
      <c r="CB746" s="810"/>
      <c r="CC746" s="811"/>
    </row>
    <row r="747" spans="69:81" x14ac:dyDescent="0.25">
      <c r="BQ747" s="791"/>
      <c r="BR747" s="791"/>
      <c r="BS747" s="791"/>
      <c r="BT747" s="791"/>
      <c r="CA747" s="809"/>
      <c r="CB747" s="810"/>
      <c r="CC747" s="811"/>
    </row>
    <row r="748" spans="69:81" x14ac:dyDescent="0.25">
      <c r="BQ748" s="791"/>
      <c r="BR748" s="791"/>
      <c r="BS748" s="791"/>
      <c r="BT748" s="791"/>
      <c r="CA748" s="809"/>
      <c r="CB748" s="810"/>
      <c r="CC748" s="811"/>
    </row>
    <row r="749" spans="69:81" x14ac:dyDescent="0.25">
      <c r="BQ749" s="791"/>
      <c r="BR749" s="791"/>
      <c r="BS749" s="791"/>
      <c r="BT749" s="791"/>
      <c r="CA749" s="809"/>
      <c r="CB749" s="810"/>
      <c r="CC749" s="811"/>
    </row>
    <row r="750" spans="69:81" x14ac:dyDescent="0.25">
      <c r="BQ750" s="791"/>
      <c r="BR750" s="791"/>
      <c r="BS750" s="791"/>
      <c r="BT750" s="791"/>
      <c r="CA750" s="809"/>
      <c r="CB750" s="810"/>
      <c r="CC750" s="811"/>
    </row>
    <row r="751" spans="69:81" x14ac:dyDescent="0.25">
      <c r="BQ751" s="791"/>
      <c r="BR751" s="791"/>
      <c r="BS751" s="791"/>
      <c r="BT751" s="791"/>
      <c r="CA751" s="809"/>
      <c r="CB751" s="810"/>
      <c r="CC751" s="811"/>
    </row>
    <row r="752" spans="69:81" x14ac:dyDescent="0.25">
      <c r="BQ752" s="791"/>
      <c r="BR752" s="791"/>
      <c r="BS752" s="791"/>
      <c r="BT752" s="791"/>
      <c r="CA752" s="809"/>
      <c r="CB752" s="810"/>
      <c r="CC752" s="811"/>
    </row>
    <row r="753" spans="69:81" x14ac:dyDescent="0.25">
      <c r="BQ753" s="791"/>
      <c r="BR753" s="791"/>
      <c r="BS753" s="791"/>
      <c r="BT753" s="791"/>
      <c r="CA753" s="809"/>
      <c r="CB753" s="810"/>
      <c r="CC753" s="811"/>
    </row>
    <row r="754" spans="69:81" x14ac:dyDescent="0.25">
      <c r="BQ754" s="791"/>
      <c r="BR754" s="791"/>
      <c r="BS754" s="791"/>
      <c r="BT754" s="791"/>
      <c r="CA754" s="809"/>
      <c r="CB754" s="810"/>
      <c r="CC754" s="811"/>
    </row>
    <row r="755" spans="69:81" x14ac:dyDescent="0.25">
      <c r="BQ755" s="791"/>
      <c r="BR755" s="791"/>
      <c r="BS755" s="791"/>
      <c r="BT755" s="791"/>
      <c r="CA755" s="809"/>
      <c r="CB755" s="810"/>
      <c r="CC755" s="811"/>
    </row>
    <row r="756" spans="69:81" x14ac:dyDescent="0.25">
      <c r="BQ756" s="791"/>
      <c r="BR756" s="791"/>
      <c r="BS756" s="791"/>
      <c r="BT756" s="791"/>
      <c r="CA756" s="809"/>
      <c r="CB756" s="810"/>
      <c r="CC756" s="811"/>
    </row>
    <row r="757" spans="69:81" x14ac:dyDescent="0.25">
      <c r="BQ757" s="791"/>
      <c r="BR757" s="791"/>
      <c r="BS757" s="791"/>
      <c r="BT757" s="791"/>
      <c r="CA757" s="809"/>
      <c r="CB757" s="810"/>
      <c r="CC757" s="811"/>
    </row>
    <row r="758" spans="69:81" x14ac:dyDescent="0.25">
      <c r="BQ758" s="791"/>
      <c r="BR758" s="791"/>
      <c r="BS758" s="791"/>
      <c r="BT758" s="791"/>
      <c r="CA758" s="809"/>
      <c r="CB758" s="810"/>
      <c r="CC758" s="811"/>
    </row>
    <row r="759" spans="69:81" x14ac:dyDescent="0.25">
      <c r="BQ759" s="791"/>
      <c r="BR759" s="791"/>
      <c r="BS759" s="791"/>
      <c r="BT759" s="791"/>
      <c r="CA759" s="809"/>
      <c r="CB759" s="810"/>
      <c r="CC759" s="811"/>
    </row>
    <row r="760" spans="69:81" x14ac:dyDescent="0.25">
      <c r="BQ760" s="791"/>
      <c r="BR760" s="791"/>
      <c r="BS760" s="791"/>
      <c r="BT760" s="791"/>
      <c r="CA760" s="809"/>
      <c r="CB760" s="810"/>
      <c r="CC760" s="811"/>
    </row>
    <row r="761" spans="69:81" x14ac:dyDescent="0.25">
      <c r="BQ761" s="791"/>
      <c r="BR761" s="791"/>
      <c r="BS761" s="791"/>
      <c r="BT761" s="791"/>
      <c r="CA761" s="809"/>
      <c r="CB761" s="810"/>
      <c r="CC761" s="811"/>
    </row>
    <row r="762" spans="69:81" x14ac:dyDescent="0.25">
      <c r="BQ762" s="791"/>
      <c r="BR762" s="791"/>
      <c r="BS762" s="791"/>
      <c r="BT762" s="791"/>
      <c r="CA762" s="809"/>
      <c r="CB762" s="810"/>
      <c r="CC762" s="811"/>
    </row>
    <row r="763" spans="69:81" x14ac:dyDescent="0.25">
      <c r="BQ763" s="791"/>
      <c r="BR763" s="791"/>
      <c r="BS763" s="791"/>
      <c r="BT763" s="791"/>
      <c r="CA763" s="809"/>
      <c r="CB763" s="810"/>
      <c r="CC763" s="811"/>
    </row>
    <row r="764" spans="69:81" x14ac:dyDescent="0.25">
      <c r="BQ764" s="791"/>
      <c r="BR764" s="791"/>
      <c r="BS764" s="791"/>
      <c r="BT764" s="791"/>
      <c r="CA764" s="809"/>
      <c r="CB764" s="810"/>
      <c r="CC764" s="811"/>
    </row>
    <row r="765" spans="69:81" x14ac:dyDescent="0.25">
      <c r="BQ765" s="791"/>
      <c r="BR765" s="791"/>
      <c r="BS765" s="791"/>
      <c r="BT765" s="791"/>
      <c r="CA765" s="809"/>
      <c r="CB765" s="810"/>
      <c r="CC765" s="811"/>
    </row>
    <row r="766" spans="69:81" x14ac:dyDescent="0.25">
      <c r="BQ766" s="791"/>
      <c r="BR766" s="791"/>
      <c r="BS766" s="791"/>
      <c r="BT766" s="791"/>
      <c r="CA766" s="809"/>
      <c r="CB766" s="810"/>
      <c r="CC766" s="811"/>
    </row>
    <row r="767" spans="69:81" x14ac:dyDescent="0.25">
      <c r="BQ767" s="791"/>
      <c r="BR767" s="791"/>
      <c r="BS767" s="791"/>
      <c r="BT767" s="791"/>
      <c r="CA767" s="809"/>
      <c r="CB767" s="810"/>
      <c r="CC767" s="811"/>
    </row>
    <row r="768" spans="69:81" x14ac:dyDescent="0.25">
      <c r="BQ768" s="791"/>
      <c r="BR768" s="791"/>
      <c r="BS768" s="791"/>
      <c r="BT768" s="791"/>
      <c r="CA768" s="809"/>
      <c r="CB768" s="810"/>
      <c r="CC768" s="811"/>
    </row>
    <row r="769" spans="69:81" x14ac:dyDescent="0.25">
      <c r="BQ769" s="791"/>
      <c r="BR769" s="791"/>
      <c r="BS769" s="791"/>
      <c r="BT769" s="791"/>
      <c r="CA769" s="809"/>
      <c r="CB769" s="810"/>
      <c r="CC769" s="811"/>
    </row>
    <row r="770" spans="69:81" x14ac:dyDescent="0.25">
      <c r="BQ770" s="791"/>
      <c r="BR770" s="791"/>
      <c r="BS770" s="791"/>
      <c r="BT770" s="791"/>
      <c r="CA770" s="809"/>
      <c r="CB770" s="810"/>
      <c r="CC770" s="811"/>
    </row>
    <row r="771" spans="69:81" x14ac:dyDescent="0.25">
      <c r="BQ771" s="791"/>
      <c r="BR771" s="791"/>
      <c r="BS771" s="791"/>
      <c r="BT771" s="791"/>
      <c r="CA771" s="809"/>
      <c r="CB771" s="810"/>
      <c r="CC771" s="811"/>
    </row>
    <row r="772" spans="69:81" x14ac:dyDescent="0.25">
      <c r="BQ772" s="791"/>
      <c r="BR772" s="791"/>
      <c r="BS772" s="791"/>
      <c r="BT772" s="791"/>
      <c r="CA772" s="809"/>
      <c r="CB772" s="810"/>
      <c r="CC772" s="811"/>
    </row>
    <row r="773" spans="69:81" x14ac:dyDescent="0.25">
      <c r="BQ773" s="791"/>
      <c r="BR773" s="791"/>
      <c r="BS773" s="791"/>
      <c r="BT773" s="791"/>
      <c r="CA773" s="809"/>
      <c r="CB773" s="810"/>
      <c r="CC773" s="811"/>
    </row>
    <row r="774" spans="69:81" x14ac:dyDescent="0.25">
      <c r="BQ774" s="791"/>
      <c r="BR774" s="791"/>
      <c r="BS774" s="791"/>
      <c r="BT774" s="791"/>
      <c r="CA774" s="809"/>
      <c r="CB774" s="810"/>
      <c r="CC774" s="811"/>
    </row>
    <row r="775" spans="69:81" x14ac:dyDescent="0.25">
      <c r="BQ775" s="791"/>
      <c r="BR775" s="791"/>
      <c r="BS775" s="791"/>
      <c r="BT775" s="791"/>
      <c r="CA775" s="809"/>
      <c r="CB775" s="810"/>
      <c r="CC775" s="811"/>
    </row>
    <row r="776" spans="69:81" x14ac:dyDescent="0.25">
      <c r="BQ776" s="791"/>
      <c r="BR776" s="791"/>
      <c r="BS776" s="791"/>
      <c r="BT776" s="791"/>
      <c r="CA776" s="809"/>
      <c r="CB776" s="810"/>
      <c r="CC776" s="811"/>
    </row>
    <row r="777" spans="69:81" x14ac:dyDescent="0.25">
      <c r="BQ777" s="791"/>
      <c r="BR777" s="791"/>
      <c r="BS777" s="791"/>
      <c r="BT777" s="791"/>
      <c r="CA777" s="809"/>
      <c r="CB777" s="810"/>
      <c r="CC777" s="811"/>
    </row>
    <row r="778" spans="69:81" x14ac:dyDescent="0.25">
      <c r="BQ778" s="791"/>
      <c r="BR778" s="791"/>
      <c r="BS778" s="791"/>
      <c r="BT778" s="791"/>
      <c r="CA778" s="809"/>
      <c r="CB778" s="810"/>
      <c r="CC778" s="811"/>
    </row>
    <row r="779" spans="69:81" x14ac:dyDescent="0.25">
      <c r="BQ779" s="791"/>
      <c r="BR779" s="791"/>
      <c r="BS779" s="791"/>
      <c r="BT779" s="791"/>
      <c r="CA779" s="809"/>
      <c r="CB779" s="810"/>
      <c r="CC779" s="811"/>
    </row>
    <row r="780" spans="69:81" x14ac:dyDescent="0.25">
      <c r="BQ780" s="791"/>
      <c r="BR780" s="791"/>
      <c r="BS780" s="791"/>
      <c r="BT780" s="791"/>
      <c r="CA780" s="809"/>
      <c r="CB780" s="810"/>
      <c r="CC780" s="811"/>
    </row>
    <row r="781" spans="69:81" x14ac:dyDescent="0.25">
      <c r="BQ781" s="791"/>
      <c r="BR781" s="791"/>
      <c r="BS781" s="791"/>
      <c r="BT781" s="791"/>
      <c r="CA781" s="809"/>
      <c r="CB781" s="810"/>
      <c r="CC781" s="811"/>
    </row>
    <row r="782" spans="69:81" x14ac:dyDescent="0.25">
      <c r="BQ782" s="791"/>
      <c r="BR782" s="791"/>
      <c r="BS782" s="791"/>
      <c r="BT782" s="791"/>
      <c r="CA782" s="809"/>
      <c r="CB782" s="810"/>
      <c r="CC782" s="811"/>
    </row>
    <row r="783" spans="69:81" x14ac:dyDescent="0.25">
      <c r="BQ783" s="791"/>
      <c r="BR783" s="791"/>
      <c r="BS783" s="791"/>
      <c r="BT783" s="791"/>
      <c r="CA783" s="809"/>
      <c r="CB783" s="810"/>
      <c r="CC783" s="811"/>
    </row>
    <row r="784" spans="69:81" x14ac:dyDescent="0.25">
      <c r="BQ784" s="791"/>
      <c r="BR784" s="791"/>
      <c r="BS784" s="791"/>
      <c r="BT784" s="791"/>
      <c r="CA784" s="809"/>
      <c r="CB784" s="810"/>
      <c r="CC784" s="811"/>
    </row>
    <row r="785" spans="69:81" x14ac:dyDescent="0.25">
      <c r="BQ785" s="791"/>
      <c r="BR785" s="791"/>
      <c r="BS785" s="791"/>
      <c r="BT785" s="791"/>
      <c r="CA785" s="809"/>
      <c r="CB785" s="810"/>
      <c r="CC785" s="811"/>
    </row>
    <row r="786" spans="69:81" x14ac:dyDescent="0.25">
      <c r="BQ786" s="791"/>
      <c r="BR786" s="791"/>
      <c r="BS786" s="791"/>
      <c r="BT786" s="791"/>
      <c r="CA786" s="809"/>
      <c r="CB786" s="810"/>
      <c r="CC786" s="811"/>
    </row>
    <row r="787" spans="69:81" x14ac:dyDescent="0.25">
      <c r="BQ787" s="791"/>
      <c r="BR787" s="791"/>
      <c r="BS787" s="791"/>
      <c r="BT787" s="791"/>
      <c r="CA787" s="809"/>
      <c r="CB787" s="810"/>
      <c r="CC787" s="811"/>
    </row>
    <row r="788" spans="69:81" x14ac:dyDescent="0.25">
      <c r="BQ788" s="791"/>
      <c r="BR788" s="791"/>
      <c r="BS788" s="791"/>
      <c r="BT788" s="791"/>
      <c r="CA788" s="809"/>
      <c r="CB788" s="810"/>
      <c r="CC788" s="811"/>
    </row>
    <row r="789" spans="69:81" x14ac:dyDescent="0.25">
      <c r="BQ789" s="791"/>
      <c r="BR789" s="791"/>
      <c r="BS789" s="791"/>
      <c r="BT789" s="791"/>
      <c r="CA789" s="809"/>
      <c r="CB789" s="810"/>
      <c r="CC789" s="811"/>
    </row>
    <row r="790" spans="69:81" x14ac:dyDescent="0.25">
      <c r="BQ790" s="791"/>
      <c r="BR790" s="791"/>
      <c r="BS790" s="791"/>
      <c r="BT790" s="791"/>
      <c r="CA790" s="809"/>
      <c r="CB790" s="810"/>
      <c r="CC790" s="811"/>
    </row>
    <row r="791" spans="69:81" x14ac:dyDescent="0.25">
      <c r="BQ791" s="791"/>
      <c r="BR791" s="791"/>
      <c r="BS791" s="791"/>
      <c r="BT791" s="791"/>
      <c r="CA791" s="809"/>
      <c r="CB791" s="810"/>
      <c r="CC791" s="811"/>
    </row>
    <row r="792" spans="69:81" x14ac:dyDescent="0.25">
      <c r="BQ792" s="791"/>
      <c r="BR792" s="791"/>
      <c r="BS792" s="791"/>
      <c r="BT792" s="791"/>
      <c r="CA792" s="809"/>
      <c r="CB792" s="810"/>
      <c r="CC792" s="811"/>
    </row>
    <row r="793" spans="69:81" x14ac:dyDescent="0.25">
      <c r="BQ793" s="791"/>
      <c r="BR793" s="791"/>
      <c r="BS793" s="791"/>
      <c r="BT793" s="791"/>
      <c r="CA793" s="809"/>
      <c r="CB793" s="810"/>
      <c r="CC793" s="811"/>
    </row>
    <row r="794" spans="69:81" x14ac:dyDescent="0.25">
      <c r="BQ794" s="791"/>
      <c r="BR794" s="791"/>
      <c r="BS794" s="791"/>
      <c r="BT794" s="791"/>
      <c r="CA794" s="809"/>
      <c r="CB794" s="810"/>
      <c r="CC794" s="811"/>
    </row>
    <row r="795" spans="69:81" x14ac:dyDescent="0.25">
      <c r="BQ795" s="791"/>
      <c r="BR795" s="791"/>
      <c r="BS795" s="791"/>
      <c r="BT795" s="791"/>
      <c r="CA795" s="809"/>
      <c r="CB795" s="810"/>
      <c r="CC795" s="811"/>
    </row>
    <row r="796" spans="69:81" x14ac:dyDescent="0.25">
      <c r="BQ796" s="791"/>
      <c r="BR796" s="791"/>
      <c r="BS796" s="791"/>
      <c r="BT796" s="791"/>
      <c r="CA796" s="809"/>
      <c r="CB796" s="810"/>
      <c r="CC796" s="811"/>
    </row>
    <row r="797" spans="69:81" x14ac:dyDescent="0.25">
      <c r="BQ797" s="791"/>
      <c r="BR797" s="791"/>
      <c r="BS797" s="791"/>
      <c r="BT797" s="791"/>
      <c r="CA797" s="809"/>
      <c r="CB797" s="810"/>
      <c r="CC797" s="811"/>
    </row>
    <row r="798" spans="69:81" x14ac:dyDescent="0.25">
      <c r="BQ798" s="791"/>
      <c r="BR798" s="791"/>
      <c r="BS798" s="791"/>
      <c r="BT798" s="791"/>
      <c r="CA798" s="809"/>
      <c r="CB798" s="810"/>
      <c r="CC798" s="811"/>
    </row>
    <row r="799" spans="69:81" x14ac:dyDescent="0.25">
      <c r="BQ799" s="791"/>
      <c r="BR799" s="791"/>
      <c r="BS799" s="791"/>
      <c r="BT799" s="791"/>
      <c r="CA799" s="809"/>
      <c r="CB799" s="810"/>
      <c r="CC799" s="811"/>
    </row>
    <row r="800" spans="69:81" x14ac:dyDescent="0.25">
      <c r="BQ800" s="791"/>
      <c r="BR800" s="791"/>
      <c r="BS800" s="791"/>
      <c r="BT800" s="791"/>
      <c r="CA800" s="809"/>
      <c r="CB800" s="810"/>
      <c r="CC800" s="811"/>
    </row>
    <row r="801" spans="69:81" x14ac:dyDescent="0.25">
      <c r="BQ801" s="791"/>
      <c r="BR801" s="791"/>
      <c r="BS801" s="791"/>
      <c r="BT801" s="791"/>
      <c r="CA801" s="809"/>
      <c r="CB801" s="810"/>
      <c r="CC801" s="811"/>
    </row>
    <row r="802" spans="69:81" x14ac:dyDescent="0.25">
      <c r="BQ802" s="791"/>
      <c r="BR802" s="791"/>
      <c r="BS802" s="791"/>
      <c r="BT802" s="791"/>
      <c r="CA802" s="809"/>
      <c r="CB802" s="810"/>
      <c r="CC802" s="811"/>
    </row>
    <row r="803" spans="69:81" x14ac:dyDescent="0.25">
      <c r="BQ803" s="791"/>
      <c r="BR803" s="791"/>
      <c r="BS803" s="791"/>
      <c r="BT803" s="791"/>
      <c r="CA803" s="809"/>
      <c r="CB803" s="810"/>
      <c r="CC803" s="811"/>
    </row>
    <row r="804" spans="69:81" x14ac:dyDescent="0.25">
      <c r="BQ804" s="791"/>
      <c r="BR804" s="791"/>
      <c r="BS804" s="791"/>
      <c r="BT804" s="791"/>
      <c r="CA804" s="809"/>
      <c r="CB804" s="810"/>
      <c r="CC804" s="811"/>
    </row>
    <row r="805" spans="69:81" x14ac:dyDescent="0.25">
      <c r="BQ805" s="791"/>
      <c r="BR805" s="791"/>
      <c r="BS805" s="791"/>
      <c r="BT805" s="791"/>
      <c r="CA805" s="809"/>
      <c r="CB805" s="810"/>
      <c r="CC805" s="811"/>
    </row>
    <row r="806" spans="69:81" x14ac:dyDescent="0.25">
      <c r="BQ806" s="791"/>
      <c r="BR806" s="791"/>
      <c r="BS806" s="791"/>
      <c r="BT806" s="791"/>
      <c r="CA806" s="809"/>
      <c r="CB806" s="810"/>
      <c r="CC806" s="811"/>
    </row>
    <row r="807" spans="69:81" x14ac:dyDescent="0.25">
      <c r="BQ807" s="791"/>
      <c r="BR807" s="791"/>
      <c r="BS807" s="791"/>
      <c r="BT807" s="791"/>
      <c r="CA807" s="809"/>
      <c r="CB807" s="810"/>
      <c r="CC807" s="811"/>
    </row>
    <row r="808" spans="69:81" x14ac:dyDescent="0.25">
      <c r="BQ808" s="791"/>
      <c r="BR808" s="791"/>
      <c r="BS808" s="791"/>
      <c r="BT808" s="791"/>
      <c r="CA808" s="809"/>
      <c r="CB808" s="810"/>
      <c r="CC808" s="811"/>
    </row>
    <row r="809" spans="69:81" x14ac:dyDescent="0.25">
      <c r="BQ809" s="791"/>
      <c r="BR809" s="791"/>
      <c r="BS809" s="791"/>
      <c r="BT809" s="791"/>
      <c r="CA809" s="809"/>
      <c r="CB809" s="810"/>
      <c r="CC809" s="811"/>
    </row>
    <row r="810" spans="69:81" x14ac:dyDescent="0.25">
      <c r="BQ810" s="791"/>
      <c r="BR810" s="791"/>
      <c r="BS810" s="791"/>
      <c r="BT810" s="791"/>
      <c r="CA810" s="809"/>
      <c r="CB810" s="810"/>
      <c r="CC810" s="811"/>
    </row>
    <row r="811" spans="69:81" x14ac:dyDescent="0.25">
      <c r="BQ811" s="791"/>
      <c r="BR811" s="791"/>
      <c r="BS811" s="791"/>
      <c r="BT811" s="791"/>
      <c r="CA811" s="809"/>
      <c r="CB811" s="810"/>
      <c r="CC811" s="811"/>
    </row>
    <row r="812" spans="69:81" x14ac:dyDescent="0.25">
      <c r="BQ812" s="791"/>
      <c r="BR812" s="791"/>
      <c r="BS812" s="791"/>
      <c r="BT812" s="791"/>
      <c r="CA812" s="809"/>
      <c r="CB812" s="810"/>
      <c r="CC812" s="811"/>
    </row>
    <row r="813" spans="69:81" x14ac:dyDescent="0.25">
      <c r="BQ813" s="791"/>
      <c r="BR813" s="791"/>
      <c r="BS813" s="791"/>
      <c r="BT813" s="791"/>
      <c r="CA813" s="809"/>
      <c r="CB813" s="810"/>
      <c r="CC813" s="811"/>
    </row>
    <row r="814" spans="69:81" x14ac:dyDescent="0.25">
      <c r="BQ814" s="791"/>
      <c r="BR814" s="791"/>
      <c r="BS814" s="791"/>
      <c r="BT814" s="791"/>
      <c r="CA814" s="809"/>
      <c r="CB814" s="810"/>
      <c r="CC814" s="811"/>
    </row>
    <row r="815" spans="69:81" x14ac:dyDescent="0.25">
      <c r="BQ815" s="791"/>
      <c r="BR815" s="791"/>
      <c r="BS815" s="791"/>
      <c r="BT815" s="791"/>
      <c r="CA815" s="809"/>
      <c r="CB815" s="810"/>
      <c r="CC815" s="811"/>
    </row>
    <row r="816" spans="69:81" x14ac:dyDescent="0.25">
      <c r="BQ816" s="791"/>
      <c r="BR816" s="791"/>
      <c r="BS816" s="791"/>
      <c r="BT816" s="791"/>
      <c r="CA816" s="809"/>
      <c r="CB816" s="810"/>
      <c r="CC816" s="811"/>
    </row>
    <row r="817" spans="69:81" x14ac:dyDescent="0.25">
      <c r="BQ817" s="791"/>
      <c r="BR817" s="791"/>
      <c r="BS817" s="791"/>
      <c r="BT817" s="791"/>
      <c r="CA817" s="809"/>
      <c r="CB817" s="810"/>
      <c r="CC817" s="811"/>
    </row>
    <row r="818" spans="69:81" x14ac:dyDescent="0.25">
      <c r="BQ818" s="791"/>
      <c r="BR818" s="791"/>
      <c r="BS818" s="791"/>
      <c r="BT818" s="791"/>
      <c r="CA818" s="809"/>
      <c r="CB818" s="810"/>
      <c r="CC818" s="811"/>
    </row>
    <row r="819" spans="69:81" x14ac:dyDescent="0.25">
      <c r="BQ819" s="791"/>
      <c r="BR819" s="791"/>
      <c r="BS819" s="791"/>
      <c r="BT819" s="791"/>
      <c r="CA819" s="809"/>
      <c r="CB819" s="810"/>
      <c r="CC819" s="811"/>
    </row>
    <row r="820" spans="69:81" x14ac:dyDescent="0.25">
      <c r="BQ820" s="791"/>
      <c r="BR820" s="791"/>
      <c r="BS820" s="791"/>
      <c r="BT820" s="791"/>
      <c r="CA820" s="809"/>
      <c r="CB820" s="810"/>
      <c r="CC820" s="811"/>
    </row>
    <row r="821" spans="69:81" x14ac:dyDescent="0.25">
      <c r="BQ821" s="791"/>
      <c r="BR821" s="791"/>
      <c r="BS821" s="791"/>
      <c r="BT821" s="791"/>
      <c r="CA821" s="809"/>
      <c r="CB821" s="810"/>
      <c r="CC821" s="811"/>
    </row>
    <row r="822" spans="69:81" x14ac:dyDescent="0.25">
      <c r="BQ822" s="791"/>
      <c r="BR822" s="791"/>
      <c r="BS822" s="791"/>
      <c r="BT822" s="791"/>
      <c r="CA822" s="809"/>
      <c r="CB822" s="810"/>
      <c r="CC822" s="811"/>
    </row>
    <row r="823" spans="69:81" x14ac:dyDescent="0.25">
      <c r="BQ823" s="791"/>
      <c r="BR823" s="791"/>
      <c r="BS823" s="791"/>
      <c r="BT823" s="791"/>
      <c r="CA823" s="809"/>
      <c r="CB823" s="810"/>
      <c r="CC823" s="811"/>
    </row>
    <row r="824" spans="69:81" x14ac:dyDescent="0.25">
      <c r="BQ824" s="791"/>
      <c r="BR824" s="791"/>
      <c r="BS824" s="791"/>
      <c r="BT824" s="791"/>
      <c r="CA824" s="809"/>
      <c r="CB824" s="810"/>
      <c r="CC824" s="811"/>
    </row>
    <row r="825" spans="69:81" x14ac:dyDescent="0.25">
      <c r="BQ825" s="791"/>
      <c r="BR825" s="791"/>
      <c r="BS825" s="791"/>
      <c r="BT825" s="791"/>
      <c r="CA825" s="809"/>
      <c r="CB825" s="810"/>
      <c r="CC825" s="811"/>
    </row>
    <row r="826" spans="69:81" x14ac:dyDescent="0.25">
      <c r="BQ826" s="791"/>
      <c r="BR826" s="791"/>
      <c r="BS826" s="791"/>
      <c r="BT826" s="791"/>
      <c r="CA826" s="809"/>
      <c r="CB826" s="810"/>
      <c r="CC826" s="811"/>
    </row>
    <row r="827" spans="69:81" x14ac:dyDescent="0.25">
      <c r="BQ827" s="791"/>
      <c r="BR827" s="791"/>
      <c r="BS827" s="791"/>
      <c r="BT827" s="791"/>
      <c r="CA827" s="809"/>
      <c r="CB827" s="810"/>
      <c r="CC827" s="811"/>
    </row>
    <row r="828" spans="69:81" x14ac:dyDescent="0.25">
      <c r="BQ828" s="791"/>
      <c r="BR828" s="791"/>
      <c r="BS828" s="791"/>
      <c r="BT828" s="791"/>
      <c r="CA828" s="809"/>
      <c r="CB828" s="810"/>
      <c r="CC828" s="811"/>
    </row>
    <row r="829" spans="69:81" x14ac:dyDescent="0.25">
      <c r="BQ829" s="791"/>
      <c r="BR829" s="791"/>
      <c r="BS829" s="791"/>
      <c r="BT829" s="791"/>
      <c r="CA829" s="809"/>
      <c r="CB829" s="810"/>
      <c r="CC829" s="811"/>
    </row>
    <row r="830" spans="69:81" x14ac:dyDescent="0.25">
      <c r="BQ830" s="791"/>
      <c r="BR830" s="791"/>
      <c r="BS830" s="791"/>
      <c r="BT830" s="791"/>
      <c r="CA830" s="809"/>
      <c r="CB830" s="810"/>
      <c r="CC830" s="811"/>
    </row>
    <row r="831" spans="69:81" x14ac:dyDescent="0.25">
      <c r="BQ831" s="791"/>
      <c r="BR831" s="791"/>
      <c r="BS831" s="791"/>
      <c r="BT831" s="791"/>
      <c r="CA831" s="809"/>
      <c r="CB831" s="810"/>
      <c r="CC831" s="811"/>
    </row>
    <row r="832" spans="69:81" x14ac:dyDescent="0.25">
      <c r="BQ832" s="791"/>
      <c r="BR832" s="791"/>
      <c r="BS832" s="791"/>
      <c r="BT832" s="791"/>
      <c r="CA832" s="809"/>
      <c r="CB832" s="810"/>
      <c r="CC832" s="811"/>
    </row>
    <row r="833" spans="69:81" x14ac:dyDescent="0.25">
      <c r="BQ833" s="791"/>
      <c r="BR833" s="791"/>
      <c r="BS833" s="791"/>
      <c r="BT833" s="791"/>
      <c r="CA833" s="809"/>
      <c r="CB833" s="810"/>
      <c r="CC833" s="811"/>
    </row>
    <row r="834" spans="69:81" x14ac:dyDescent="0.25">
      <c r="BQ834" s="791"/>
      <c r="BR834" s="791"/>
      <c r="BS834" s="791"/>
      <c r="BT834" s="791"/>
      <c r="CA834" s="809"/>
      <c r="CB834" s="810"/>
      <c r="CC834" s="811"/>
    </row>
    <row r="835" spans="69:81" x14ac:dyDescent="0.25">
      <c r="BQ835" s="791"/>
      <c r="BR835" s="791"/>
      <c r="BS835" s="791"/>
      <c r="BT835" s="791"/>
      <c r="CA835" s="809"/>
      <c r="CB835" s="810"/>
      <c r="CC835" s="811"/>
    </row>
    <row r="836" spans="69:81" x14ac:dyDescent="0.25">
      <c r="BQ836" s="791"/>
      <c r="BR836" s="791"/>
      <c r="BS836" s="791"/>
      <c r="BT836" s="791"/>
      <c r="CA836" s="809"/>
      <c r="CB836" s="810"/>
      <c r="CC836" s="811"/>
    </row>
    <row r="837" spans="69:81" x14ac:dyDescent="0.25">
      <c r="BQ837" s="791"/>
      <c r="BR837" s="791"/>
      <c r="BS837" s="791"/>
      <c r="BT837" s="791"/>
      <c r="CA837" s="809"/>
      <c r="CB837" s="810"/>
      <c r="CC837" s="811"/>
    </row>
    <row r="838" spans="69:81" x14ac:dyDescent="0.25">
      <c r="BQ838" s="791"/>
      <c r="BR838" s="791"/>
      <c r="BS838" s="791"/>
      <c r="BT838" s="791"/>
      <c r="CA838" s="809"/>
      <c r="CB838" s="810"/>
      <c r="CC838" s="811"/>
    </row>
    <row r="839" spans="69:81" x14ac:dyDescent="0.25">
      <c r="BQ839" s="791"/>
      <c r="BR839" s="791"/>
      <c r="BS839" s="791"/>
      <c r="BT839" s="791"/>
      <c r="CA839" s="809"/>
      <c r="CB839" s="810"/>
      <c r="CC839" s="811"/>
    </row>
    <row r="840" spans="69:81" x14ac:dyDescent="0.25">
      <c r="BQ840" s="791"/>
      <c r="BR840" s="791"/>
      <c r="BS840" s="791"/>
      <c r="BT840" s="791"/>
      <c r="CA840" s="809"/>
      <c r="CB840" s="810"/>
      <c r="CC840" s="811"/>
    </row>
    <row r="841" spans="69:81" x14ac:dyDescent="0.25">
      <c r="BQ841" s="791"/>
      <c r="BR841" s="791"/>
      <c r="BS841" s="791"/>
      <c r="BT841" s="791"/>
      <c r="CA841" s="809"/>
      <c r="CB841" s="810"/>
      <c r="CC841" s="811"/>
    </row>
    <row r="842" spans="69:81" x14ac:dyDescent="0.25">
      <c r="BQ842" s="791"/>
      <c r="BR842" s="791"/>
      <c r="BS842" s="791"/>
      <c r="BT842" s="791"/>
      <c r="CA842" s="809"/>
      <c r="CB842" s="810"/>
      <c r="CC842" s="811"/>
    </row>
    <row r="843" spans="69:81" x14ac:dyDescent="0.25">
      <c r="BQ843" s="791"/>
      <c r="BR843" s="791"/>
      <c r="BS843" s="791"/>
      <c r="BT843" s="791"/>
      <c r="CA843" s="809"/>
      <c r="CB843" s="810"/>
      <c r="CC843" s="811"/>
    </row>
    <row r="844" spans="69:81" x14ac:dyDescent="0.25">
      <c r="BQ844" s="791"/>
      <c r="BR844" s="791"/>
      <c r="BS844" s="791"/>
      <c r="BT844" s="791"/>
      <c r="CA844" s="809"/>
      <c r="CB844" s="810"/>
      <c r="CC844" s="811"/>
    </row>
    <row r="845" spans="69:81" x14ac:dyDescent="0.25">
      <c r="BQ845" s="791"/>
      <c r="BR845" s="791"/>
      <c r="BS845" s="791"/>
      <c r="BT845" s="791"/>
      <c r="CA845" s="809"/>
      <c r="CB845" s="810"/>
      <c r="CC845" s="811"/>
    </row>
    <row r="846" spans="69:81" x14ac:dyDescent="0.25">
      <c r="BQ846" s="791"/>
      <c r="BR846" s="791"/>
      <c r="BS846" s="791"/>
      <c r="BT846" s="791"/>
      <c r="CA846" s="809"/>
      <c r="CB846" s="810"/>
      <c r="CC846" s="811"/>
    </row>
    <row r="847" spans="69:81" x14ac:dyDescent="0.25">
      <c r="BQ847" s="791"/>
      <c r="BR847" s="791"/>
      <c r="BS847" s="791"/>
      <c r="BT847" s="791"/>
      <c r="CA847" s="809"/>
      <c r="CB847" s="810"/>
      <c r="CC847" s="811"/>
    </row>
    <row r="848" spans="69:81" x14ac:dyDescent="0.25">
      <c r="BQ848" s="791"/>
      <c r="BR848" s="791"/>
      <c r="BS848" s="791"/>
      <c r="BT848" s="791"/>
      <c r="CA848" s="809"/>
      <c r="CB848" s="810"/>
      <c r="CC848" s="811"/>
    </row>
    <row r="849" spans="69:81" x14ac:dyDescent="0.25">
      <c r="BQ849" s="791"/>
      <c r="BR849" s="791"/>
      <c r="BS849" s="791"/>
      <c r="BT849" s="791"/>
      <c r="CA849" s="809"/>
      <c r="CB849" s="810"/>
      <c r="CC849" s="811"/>
    </row>
    <row r="850" spans="69:81" x14ac:dyDescent="0.25">
      <c r="BQ850" s="791"/>
      <c r="BR850" s="791"/>
      <c r="BS850" s="791"/>
      <c r="BT850" s="791"/>
      <c r="CA850" s="809"/>
      <c r="CB850" s="810"/>
      <c r="CC850" s="811"/>
    </row>
    <row r="851" spans="69:81" x14ac:dyDescent="0.25">
      <c r="BQ851" s="791"/>
      <c r="BR851" s="791"/>
      <c r="BS851" s="791"/>
      <c r="BT851" s="791"/>
      <c r="CA851" s="809"/>
      <c r="CB851" s="810"/>
      <c r="CC851" s="811"/>
    </row>
    <row r="852" spans="69:81" x14ac:dyDescent="0.25">
      <c r="BQ852" s="791"/>
      <c r="BR852" s="791"/>
      <c r="BS852" s="791"/>
      <c r="BT852" s="791"/>
      <c r="CA852" s="809"/>
      <c r="CB852" s="810"/>
      <c r="CC852" s="811"/>
    </row>
    <row r="853" spans="69:81" x14ac:dyDescent="0.25">
      <c r="BQ853" s="791"/>
      <c r="BR853" s="791"/>
      <c r="BS853" s="791"/>
      <c r="BT853" s="791"/>
      <c r="CA853" s="809"/>
      <c r="CB853" s="810"/>
      <c r="CC853" s="811"/>
    </row>
    <row r="854" spans="69:81" x14ac:dyDescent="0.25">
      <c r="BQ854" s="791"/>
      <c r="BR854" s="791"/>
      <c r="BS854" s="791"/>
      <c r="BT854" s="791"/>
      <c r="CA854" s="809"/>
      <c r="CB854" s="810"/>
      <c r="CC854" s="811"/>
    </row>
    <row r="855" spans="69:81" x14ac:dyDescent="0.25">
      <c r="BQ855" s="791"/>
      <c r="BR855" s="791"/>
      <c r="BS855" s="791"/>
      <c r="BT855" s="791"/>
      <c r="CA855" s="809"/>
      <c r="CB855" s="810"/>
      <c r="CC855" s="811"/>
    </row>
    <row r="856" spans="69:81" x14ac:dyDescent="0.25">
      <c r="BQ856" s="791"/>
      <c r="BR856" s="791"/>
      <c r="BS856" s="791"/>
      <c r="BT856" s="791"/>
      <c r="CA856" s="809"/>
      <c r="CB856" s="810"/>
      <c r="CC856" s="811"/>
    </row>
    <row r="857" spans="69:81" x14ac:dyDescent="0.25">
      <c r="BQ857" s="791"/>
      <c r="BR857" s="791"/>
      <c r="BS857" s="791"/>
      <c r="BT857" s="791"/>
      <c r="CA857" s="809"/>
      <c r="CB857" s="810"/>
      <c r="CC857" s="811"/>
    </row>
    <row r="858" spans="69:81" x14ac:dyDescent="0.25">
      <c r="BQ858" s="791"/>
      <c r="BR858" s="791"/>
      <c r="BS858" s="791"/>
      <c r="BT858" s="791"/>
      <c r="CA858" s="809"/>
      <c r="CB858" s="810"/>
      <c r="CC858" s="811"/>
    </row>
    <row r="859" spans="69:81" x14ac:dyDescent="0.25">
      <c r="BQ859" s="791"/>
      <c r="BR859" s="791"/>
      <c r="BS859" s="791"/>
      <c r="BT859" s="791"/>
      <c r="CA859" s="809"/>
      <c r="CB859" s="810"/>
      <c r="CC859" s="811"/>
    </row>
    <row r="860" spans="69:81" x14ac:dyDescent="0.25">
      <c r="BQ860" s="791"/>
      <c r="BR860" s="791"/>
      <c r="BS860" s="791"/>
      <c r="BT860" s="791"/>
      <c r="CA860" s="809"/>
      <c r="CB860" s="810"/>
      <c r="CC860" s="811"/>
    </row>
    <row r="861" spans="69:81" x14ac:dyDescent="0.25">
      <c r="BQ861" s="791"/>
      <c r="BR861" s="791"/>
      <c r="BS861" s="791"/>
      <c r="BT861" s="791"/>
      <c r="CA861" s="809"/>
      <c r="CB861" s="810"/>
      <c r="CC861" s="811"/>
    </row>
    <row r="862" spans="69:81" x14ac:dyDescent="0.25">
      <c r="BQ862" s="791"/>
      <c r="BR862" s="791"/>
      <c r="BS862" s="791"/>
      <c r="BT862" s="791"/>
      <c r="CA862" s="809"/>
      <c r="CB862" s="810"/>
      <c r="CC862" s="811"/>
    </row>
    <row r="863" spans="69:81" x14ac:dyDescent="0.25">
      <c r="BQ863" s="791"/>
      <c r="BR863" s="791"/>
      <c r="BS863" s="791"/>
      <c r="BT863" s="791"/>
      <c r="CA863" s="809"/>
      <c r="CB863" s="810"/>
      <c r="CC863" s="811"/>
    </row>
    <row r="864" spans="69:81" x14ac:dyDescent="0.25">
      <c r="BQ864" s="791"/>
      <c r="BR864" s="791"/>
      <c r="BS864" s="791"/>
      <c r="BT864" s="791"/>
      <c r="CA864" s="809"/>
      <c r="CB864" s="810"/>
      <c r="CC864" s="811"/>
    </row>
    <row r="865" spans="69:81" x14ac:dyDescent="0.25">
      <c r="BQ865" s="791"/>
      <c r="BR865" s="791"/>
      <c r="BS865" s="791"/>
      <c r="BT865" s="791"/>
      <c r="CA865" s="809"/>
      <c r="CB865" s="810"/>
      <c r="CC865" s="811"/>
    </row>
    <row r="866" spans="69:81" x14ac:dyDescent="0.25">
      <c r="BQ866" s="791"/>
      <c r="BR866" s="791"/>
      <c r="BS866" s="791"/>
      <c r="BT866" s="791"/>
      <c r="CA866" s="809"/>
      <c r="CB866" s="810"/>
      <c r="CC866" s="811"/>
    </row>
    <row r="867" spans="69:81" x14ac:dyDescent="0.25">
      <c r="BQ867" s="791"/>
      <c r="BR867" s="791"/>
      <c r="BS867" s="791"/>
      <c r="BT867" s="791"/>
      <c r="CA867" s="809"/>
      <c r="CB867" s="810"/>
      <c r="CC867" s="811"/>
    </row>
    <row r="868" spans="69:81" x14ac:dyDescent="0.25">
      <c r="BQ868" s="791"/>
      <c r="BR868" s="791"/>
      <c r="BS868" s="791"/>
      <c r="BT868" s="791"/>
      <c r="CA868" s="809"/>
      <c r="CB868" s="810"/>
      <c r="CC868" s="811"/>
    </row>
    <row r="869" spans="69:81" x14ac:dyDescent="0.25">
      <c r="BQ869" s="791"/>
      <c r="BR869" s="791"/>
      <c r="BS869" s="791"/>
      <c r="BT869" s="791"/>
      <c r="CA869" s="809"/>
      <c r="CB869" s="810"/>
      <c r="CC869" s="811"/>
    </row>
    <row r="870" spans="69:81" x14ac:dyDescent="0.25">
      <c r="BQ870" s="791"/>
      <c r="BR870" s="791"/>
      <c r="BS870" s="791"/>
      <c r="BT870" s="791"/>
      <c r="CA870" s="809"/>
      <c r="CB870" s="810"/>
      <c r="CC870" s="811"/>
    </row>
    <row r="871" spans="69:81" x14ac:dyDescent="0.25">
      <c r="BQ871" s="791"/>
      <c r="BR871" s="791"/>
      <c r="BS871" s="791"/>
      <c r="BT871" s="791"/>
      <c r="CA871" s="809"/>
      <c r="CB871" s="810"/>
      <c r="CC871" s="811"/>
    </row>
    <row r="872" spans="69:81" x14ac:dyDescent="0.25">
      <c r="BQ872" s="791"/>
      <c r="BR872" s="791"/>
      <c r="BS872" s="791"/>
      <c r="BT872" s="791"/>
      <c r="CA872" s="809"/>
      <c r="CB872" s="810"/>
      <c r="CC872" s="811"/>
    </row>
    <row r="873" spans="69:81" x14ac:dyDescent="0.25">
      <c r="BQ873" s="791"/>
      <c r="BR873" s="791"/>
      <c r="BS873" s="791"/>
      <c r="BT873" s="791"/>
      <c r="CA873" s="809"/>
      <c r="CB873" s="810"/>
      <c r="CC873" s="811"/>
    </row>
    <row r="874" spans="69:81" x14ac:dyDescent="0.25">
      <c r="BQ874" s="791"/>
      <c r="BR874" s="791"/>
      <c r="BS874" s="791"/>
      <c r="BT874" s="791"/>
      <c r="CA874" s="809"/>
      <c r="CB874" s="810"/>
      <c r="CC874" s="811"/>
    </row>
    <row r="875" spans="69:81" x14ac:dyDescent="0.25">
      <c r="BQ875" s="791"/>
      <c r="BR875" s="791"/>
      <c r="BS875" s="791"/>
      <c r="BT875" s="791"/>
      <c r="CA875" s="809"/>
      <c r="CB875" s="810"/>
      <c r="CC875" s="811"/>
    </row>
    <row r="876" spans="69:81" x14ac:dyDescent="0.25">
      <c r="BQ876" s="791"/>
      <c r="BR876" s="791"/>
      <c r="BS876" s="791"/>
      <c r="BT876" s="791"/>
      <c r="CA876" s="809"/>
      <c r="CB876" s="810"/>
      <c r="CC876" s="811"/>
    </row>
    <row r="877" spans="69:81" x14ac:dyDescent="0.25">
      <c r="BQ877" s="791"/>
      <c r="BR877" s="791"/>
      <c r="BS877" s="791"/>
      <c r="BT877" s="791"/>
      <c r="CA877" s="809"/>
      <c r="CB877" s="810"/>
      <c r="CC877" s="811"/>
    </row>
    <row r="878" spans="69:81" x14ac:dyDescent="0.25">
      <c r="BQ878" s="791"/>
      <c r="BR878" s="791"/>
      <c r="BS878" s="791"/>
      <c r="BT878" s="791"/>
      <c r="CA878" s="809"/>
      <c r="CB878" s="810"/>
      <c r="CC878" s="811"/>
    </row>
    <row r="879" spans="69:81" x14ac:dyDescent="0.25">
      <c r="BQ879" s="791"/>
      <c r="BR879" s="791"/>
      <c r="BS879" s="791"/>
      <c r="BT879" s="791"/>
      <c r="CA879" s="809"/>
      <c r="CB879" s="810"/>
      <c r="CC879" s="811"/>
    </row>
    <row r="880" spans="69:81" x14ac:dyDescent="0.25">
      <c r="BQ880" s="791"/>
      <c r="BR880" s="791"/>
      <c r="BS880" s="791"/>
      <c r="BT880" s="791"/>
      <c r="CA880" s="809"/>
      <c r="CB880" s="810"/>
      <c r="CC880" s="811"/>
    </row>
    <row r="881" spans="69:81" x14ac:dyDescent="0.25">
      <c r="BQ881" s="791"/>
      <c r="BR881" s="791"/>
      <c r="BS881" s="791"/>
      <c r="BT881" s="791"/>
      <c r="CA881" s="809"/>
      <c r="CB881" s="810"/>
      <c r="CC881" s="811"/>
    </row>
    <row r="882" spans="69:81" x14ac:dyDescent="0.25">
      <c r="BQ882" s="791"/>
      <c r="BR882" s="791"/>
      <c r="BS882" s="791"/>
      <c r="BT882" s="791"/>
      <c r="CA882" s="809"/>
      <c r="CB882" s="810"/>
      <c r="CC882" s="811"/>
    </row>
    <row r="883" spans="69:81" x14ac:dyDescent="0.25">
      <c r="BQ883" s="791"/>
      <c r="BR883" s="791"/>
      <c r="BS883" s="791"/>
      <c r="BT883" s="791"/>
      <c r="CA883" s="809"/>
      <c r="CB883" s="810"/>
      <c r="CC883" s="811"/>
    </row>
    <row r="884" spans="69:81" x14ac:dyDescent="0.25">
      <c r="BQ884" s="791"/>
      <c r="BR884" s="791"/>
      <c r="BS884" s="791"/>
      <c r="BT884" s="791"/>
      <c r="CA884" s="809"/>
      <c r="CB884" s="810"/>
      <c r="CC884" s="811"/>
    </row>
    <row r="885" spans="69:81" x14ac:dyDescent="0.25">
      <c r="BQ885" s="791"/>
      <c r="BR885" s="791"/>
      <c r="BS885" s="791"/>
      <c r="BT885" s="791"/>
      <c r="CA885" s="809"/>
      <c r="CB885" s="810"/>
      <c r="CC885" s="811"/>
    </row>
    <row r="886" spans="69:81" x14ac:dyDescent="0.25">
      <c r="BQ886" s="791"/>
      <c r="BR886" s="791"/>
      <c r="BS886" s="791"/>
      <c r="BT886" s="791"/>
      <c r="CA886" s="809"/>
      <c r="CB886" s="810"/>
      <c r="CC886" s="811"/>
    </row>
    <row r="887" spans="69:81" x14ac:dyDescent="0.25">
      <c r="BQ887" s="791"/>
      <c r="BR887" s="791"/>
      <c r="BS887" s="791"/>
      <c r="BT887" s="791"/>
      <c r="CA887" s="809"/>
      <c r="CB887" s="810"/>
      <c r="CC887" s="811"/>
    </row>
    <row r="888" spans="69:81" x14ac:dyDescent="0.25">
      <c r="BQ888" s="791"/>
      <c r="BR888" s="791"/>
      <c r="BS888" s="791"/>
      <c r="BT888" s="791"/>
      <c r="CA888" s="809"/>
      <c r="CB888" s="810"/>
      <c r="CC888" s="811"/>
    </row>
    <row r="889" spans="69:81" x14ac:dyDescent="0.25">
      <c r="BQ889" s="791"/>
      <c r="BR889" s="791"/>
      <c r="BS889" s="791"/>
      <c r="BT889" s="791"/>
      <c r="CA889" s="809"/>
      <c r="CB889" s="810"/>
      <c r="CC889" s="811"/>
    </row>
    <row r="890" spans="69:81" x14ac:dyDescent="0.25">
      <c r="BQ890" s="791"/>
      <c r="BR890" s="791"/>
      <c r="BS890" s="791"/>
      <c r="BT890" s="791"/>
      <c r="CA890" s="809"/>
      <c r="CB890" s="810"/>
      <c r="CC890" s="811"/>
    </row>
    <row r="891" spans="69:81" x14ac:dyDescent="0.25">
      <c r="BQ891" s="791"/>
      <c r="BR891" s="791"/>
      <c r="BS891" s="791"/>
      <c r="BT891" s="791"/>
      <c r="CA891" s="809"/>
      <c r="CB891" s="810"/>
      <c r="CC891" s="811"/>
    </row>
    <row r="892" spans="69:81" x14ac:dyDescent="0.25">
      <c r="BQ892" s="791"/>
      <c r="BR892" s="791"/>
      <c r="BS892" s="791"/>
      <c r="BT892" s="791"/>
      <c r="CA892" s="809"/>
      <c r="CB892" s="810"/>
      <c r="CC892" s="811"/>
    </row>
    <row r="893" spans="69:81" x14ac:dyDescent="0.25">
      <c r="BQ893" s="791"/>
      <c r="BR893" s="791"/>
      <c r="BS893" s="791"/>
      <c r="BT893" s="791"/>
      <c r="CA893" s="809"/>
      <c r="CB893" s="810"/>
      <c r="CC893" s="811"/>
    </row>
    <row r="894" spans="69:81" x14ac:dyDescent="0.25">
      <c r="BQ894" s="791"/>
      <c r="BR894" s="791"/>
      <c r="BS894" s="791"/>
      <c r="BT894" s="791"/>
      <c r="CA894" s="809"/>
      <c r="CB894" s="810"/>
      <c r="CC894" s="811"/>
    </row>
    <row r="895" spans="69:81" x14ac:dyDescent="0.25">
      <c r="BQ895" s="791"/>
      <c r="BR895" s="791"/>
      <c r="BS895" s="791"/>
      <c r="BT895" s="791"/>
      <c r="CA895" s="809"/>
      <c r="CB895" s="810"/>
      <c r="CC895" s="811"/>
    </row>
    <row r="896" spans="69:81" x14ac:dyDescent="0.25">
      <c r="BQ896" s="791"/>
      <c r="BR896" s="791"/>
      <c r="BS896" s="791"/>
      <c r="BT896" s="791"/>
      <c r="CA896" s="809"/>
      <c r="CB896" s="810"/>
      <c r="CC896" s="811"/>
    </row>
    <row r="897" spans="69:81" x14ac:dyDescent="0.25">
      <c r="BQ897" s="791"/>
      <c r="BR897" s="791"/>
      <c r="BS897" s="791"/>
      <c r="BT897" s="791"/>
      <c r="CA897" s="809"/>
      <c r="CB897" s="810"/>
      <c r="CC897" s="811"/>
    </row>
    <row r="898" spans="69:81" x14ac:dyDescent="0.25">
      <c r="BQ898" s="791"/>
      <c r="BR898" s="791"/>
      <c r="BS898" s="791"/>
      <c r="BT898" s="791"/>
      <c r="CA898" s="809"/>
      <c r="CB898" s="810"/>
      <c r="CC898" s="811"/>
    </row>
    <row r="899" spans="69:81" x14ac:dyDescent="0.25">
      <c r="BQ899" s="791"/>
      <c r="BR899" s="791"/>
      <c r="BS899" s="791"/>
      <c r="BT899" s="791"/>
      <c r="CA899" s="809"/>
      <c r="CB899" s="810"/>
      <c r="CC899" s="811"/>
    </row>
    <row r="900" spans="69:81" x14ac:dyDescent="0.25">
      <c r="BQ900" s="791"/>
      <c r="BR900" s="791"/>
      <c r="BS900" s="791"/>
      <c r="BT900" s="791"/>
      <c r="CA900" s="809"/>
      <c r="CB900" s="810"/>
      <c r="CC900" s="811"/>
    </row>
    <row r="901" spans="69:81" x14ac:dyDescent="0.25">
      <c r="BQ901" s="791"/>
      <c r="BR901" s="791"/>
      <c r="BS901" s="791"/>
      <c r="BT901" s="791"/>
      <c r="CA901" s="809"/>
      <c r="CB901" s="810"/>
      <c r="CC901" s="811"/>
    </row>
    <row r="902" spans="69:81" x14ac:dyDescent="0.25">
      <c r="BQ902" s="791"/>
      <c r="BR902" s="791"/>
      <c r="BS902" s="791"/>
      <c r="BT902" s="791"/>
      <c r="CA902" s="809"/>
      <c r="CB902" s="810"/>
      <c r="CC902" s="811"/>
    </row>
    <row r="903" spans="69:81" x14ac:dyDescent="0.25">
      <c r="BQ903" s="791"/>
      <c r="BR903" s="791"/>
      <c r="BS903" s="791"/>
      <c r="BT903" s="791"/>
      <c r="CA903" s="809"/>
      <c r="CB903" s="810"/>
      <c r="CC903" s="811"/>
    </row>
    <row r="904" spans="69:81" x14ac:dyDescent="0.25">
      <c r="BQ904" s="791"/>
      <c r="BR904" s="791"/>
      <c r="BS904" s="791"/>
      <c r="BT904" s="791"/>
      <c r="CA904" s="809"/>
      <c r="CB904" s="810"/>
      <c r="CC904" s="811"/>
    </row>
    <row r="905" spans="69:81" x14ac:dyDescent="0.25">
      <c r="BQ905" s="791"/>
      <c r="BR905" s="791"/>
      <c r="BS905" s="791"/>
      <c r="BT905" s="791"/>
      <c r="CA905" s="809"/>
      <c r="CB905" s="810"/>
      <c r="CC905" s="811"/>
    </row>
    <row r="906" spans="69:81" x14ac:dyDescent="0.25">
      <c r="BQ906" s="791"/>
      <c r="BR906" s="791"/>
      <c r="BS906" s="791"/>
      <c r="BT906" s="791"/>
      <c r="CA906" s="809"/>
      <c r="CB906" s="810"/>
      <c r="CC906" s="811"/>
    </row>
    <row r="907" spans="69:81" x14ac:dyDescent="0.25">
      <c r="BQ907" s="791"/>
      <c r="BR907" s="791"/>
      <c r="BS907" s="791"/>
      <c r="BT907" s="791"/>
      <c r="CA907" s="809"/>
      <c r="CB907" s="810"/>
      <c r="CC907" s="811"/>
    </row>
    <row r="908" spans="69:81" x14ac:dyDescent="0.25">
      <c r="BQ908" s="791"/>
      <c r="BR908" s="791"/>
      <c r="BS908" s="791"/>
      <c r="BT908" s="791"/>
      <c r="CA908" s="809"/>
      <c r="CB908" s="810"/>
      <c r="CC908" s="811"/>
    </row>
    <row r="909" spans="69:81" x14ac:dyDescent="0.25">
      <c r="BQ909" s="791"/>
      <c r="BR909" s="791"/>
      <c r="BS909" s="791"/>
      <c r="BT909" s="791"/>
      <c r="CA909" s="809"/>
      <c r="CB909" s="810"/>
      <c r="CC909" s="811"/>
    </row>
    <row r="910" spans="69:81" x14ac:dyDescent="0.25">
      <c r="BQ910" s="791"/>
      <c r="BR910" s="791"/>
      <c r="BS910" s="791"/>
      <c r="BT910" s="791"/>
      <c r="CA910" s="809"/>
      <c r="CB910" s="810"/>
      <c r="CC910" s="811"/>
    </row>
    <row r="911" spans="69:81" x14ac:dyDescent="0.25">
      <c r="BQ911" s="791"/>
      <c r="BR911" s="791"/>
      <c r="BS911" s="791"/>
      <c r="BT911" s="791"/>
      <c r="CA911" s="809"/>
      <c r="CB911" s="810"/>
      <c r="CC911" s="811"/>
    </row>
    <row r="912" spans="69:81" x14ac:dyDescent="0.25">
      <c r="BQ912" s="791"/>
      <c r="BR912" s="791"/>
      <c r="BS912" s="791"/>
      <c r="BT912" s="791"/>
      <c r="CA912" s="809"/>
      <c r="CB912" s="810"/>
      <c r="CC912" s="811"/>
    </row>
    <row r="913" spans="69:81" x14ac:dyDescent="0.25">
      <c r="BQ913" s="791"/>
      <c r="BR913" s="791"/>
      <c r="BS913" s="791"/>
      <c r="BT913" s="791"/>
      <c r="CA913" s="809"/>
      <c r="CB913" s="810"/>
      <c r="CC913" s="811"/>
    </row>
    <row r="914" spans="69:81" x14ac:dyDescent="0.25">
      <c r="BQ914" s="791"/>
      <c r="BR914" s="791"/>
      <c r="BS914" s="791"/>
      <c r="BT914" s="791"/>
      <c r="CA914" s="809"/>
      <c r="CB914" s="810"/>
      <c r="CC914" s="811"/>
    </row>
    <row r="915" spans="69:81" x14ac:dyDescent="0.25">
      <c r="BQ915" s="791"/>
      <c r="BR915" s="791"/>
      <c r="BS915" s="791"/>
      <c r="BT915" s="791"/>
      <c r="CA915" s="809"/>
      <c r="CB915" s="810"/>
      <c r="CC915" s="811"/>
    </row>
    <row r="916" spans="69:81" x14ac:dyDescent="0.25">
      <c r="BQ916" s="791"/>
      <c r="BR916" s="791"/>
      <c r="BS916" s="791"/>
      <c r="BT916" s="791"/>
      <c r="CA916" s="809"/>
      <c r="CB916" s="810"/>
      <c r="CC916" s="811"/>
    </row>
    <row r="917" spans="69:81" x14ac:dyDescent="0.25">
      <c r="BQ917" s="791"/>
      <c r="BR917" s="791"/>
      <c r="BS917" s="791"/>
      <c r="BT917" s="791"/>
      <c r="CA917" s="809"/>
      <c r="CB917" s="810"/>
      <c r="CC917" s="811"/>
    </row>
    <row r="918" spans="69:81" x14ac:dyDescent="0.25">
      <c r="BQ918" s="791"/>
      <c r="BR918" s="791"/>
      <c r="BS918" s="791"/>
      <c r="BT918" s="791"/>
      <c r="CA918" s="809"/>
      <c r="CB918" s="810"/>
      <c r="CC918" s="811"/>
    </row>
    <row r="919" spans="69:81" x14ac:dyDescent="0.25">
      <c r="BQ919" s="791"/>
      <c r="BR919" s="791"/>
      <c r="BS919" s="791"/>
      <c r="BT919" s="791"/>
      <c r="CA919" s="809"/>
      <c r="CB919" s="810"/>
      <c r="CC919" s="811"/>
    </row>
    <row r="920" spans="69:81" x14ac:dyDescent="0.25">
      <c r="BQ920" s="791"/>
      <c r="BR920" s="791"/>
      <c r="BS920" s="791"/>
      <c r="BT920" s="791"/>
      <c r="CA920" s="809"/>
      <c r="CB920" s="810"/>
      <c r="CC920" s="811"/>
    </row>
    <row r="921" spans="69:81" x14ac:dyDescent="0.25">
      <c r="BQ921" s="791"/>
      <c r="BR921" s="791"/>
      <c r="BS921" s="791"/>
      <c r="BT921" s="791"/>
      <c r="CA921" s="809"/>
      <c r="CB921" s="810"/>
      <c r="CC921" s="811"/>
    </row>
    <row r="922" spans="69:81" x14ac:dyDescent="0.25">
      <c r="BQ922" s="791"/>
      <c r="BR922" s="791"/>
      <c r="BS922" s="791"/>
      <c r="BT922" s="791"/>
      <c r="CA922" s="809"/>
      <c r="CB922" s="810"/>
      <c r="CC922" s="811"/>
    </row>
    <row r="923" spans="69:81" x14ac:dyDescent="0.25">
      <c r="BQ923" s="791"/>
      <c r="BR923" s="791"/>
      <c r="BS923" s="791"/>
      <c r="BT923" s="791"/>
      <c r="CA923" s="809"/>
      <c r="CB923" s="810"/>
      <c r="CC923" s="811"/>
    </row>
    <row r="924" spans="69:81" x14ac:dyDescent="0.25">
      <c r="BQ924" s="791"/>
      <c r="BR924" s="791"/>
      <c r="BS924" s="791"/>
      <c r="BT924" s="791"/>
      <c r="CA924" s="809"/>
      <c r="CB924" s="810"/>
      <c r="CC924" s="811"/>
    </row>
    <row r="925" spans="69:81" x14ac:dyDescent="0.25">
      <c r="BQ925" s="791"/>
      <c r="BR925" s="791"/>
      <c r="BS925" s="791"/>
      <c r="BT925" s="791"/>
      <c r="CA925" s="809"/>
      <c r="CB925" s="810"/>
      <c r="CC925" s="811"/>
    </row>
    <row r="926" spans="69:81" x14ac:dyDescent="0.25">
      <c r="BQ926" s="791"/>
      <c r="BR926" s="791"/>
      <c r="BS926" s="791"/>
      <c r="BT926" s="791"/>
      <c r="CA926" s="809"/>
      <c r="CB926" s="810"/>
      <c r="CC926" s="811"/>
    </row>
    <row r="927" spans="69:81" x14ac:dyDescent="0.25">
      <c r="BQ927" s="791"/>
      <c r="BR927" s="791"/>
      <c r="BS927" s="791"/>
      <c r="BT927" s="791"/>
      <c r="CA927" s="809"/>
      <c r="CB927" s="810"/>
      <c r="CC927" s="811"/>
    </row>
    <row r="928" spans="69:81" x14ac:dyDescent="0.25">
      <c r="BQ928" s="791"/>
      <c r="BR928" s="791"/>
      <c r="BS928" s="791"/>
      <c r="BT928" s="791"/>
      <c r="CA928" s="809"/>
      <c r="CB928" s="810"/>
      <c r="CC928" s="811"/>
    </row>
    <row r="929" spans="69:81" x14ac:dyDescent="0.25">
      <c r="BQ929" s="791"/>
      <c r="BR929" s="791"/>
      <c r="BS929" s="791"/>
      <c r="BT929" s="791"/>
      <c r="CA929" s="809"/>
      <c r="CB929" s="810"/>
      <c r="CC929" s="811"/>
    </row>
    <row r="930" spans="69:81" x14ac:dyDescent="0.25">
      <c r="BQ930" s="791"/>
      <c r="BR930" s="791"/>
      <c r="BS930" s="791"/>
      <c r="BT930" s="791"/>
      <c r="CA930" s="809"/>
      <c r="CB930" s="810"/>
      <c r="CC930" s="811"/>
    </row>
    <row r="931" spans="69:81" x14ac:dyDescent="0.25">
      <c r="BQ931" s="791"/>
      <c r="BR931" s="791"/>
      <c r="BS931" s="791"/>
      <c r="BT931" s="791"/>
      <c r="CA931" s="809"/>
      <c r="CB931" s="810"/>
      <c r="CC931" s="811"/>
    </row>
    <row r="932" spans="69:81" x14ac:dyDescent="0.25">
      <c r="BQ932" s="791"/>
      <c r="BR932" s="791"/>
      <c r="BS932" s="791"/>
      <c r="BT932" s="791"/>
      <c r="CA932" s="809"/>
      <c r="CB932" s="810"/>
      <c r="CC932" s="811"/>
    </row>
    <row r="933" spans="69:81" x14ac:dyDescent="0.25">
      <c r="BQ933" s="791"/>
      <c r="BR933" s="791"/>
      <c r="BS933" s="791"/>
      <c r="BT933" s="791"/>
      <c r="CA933" s="809"/>
      <c r="CB933" s="810"/>
      <c r="CC933" s="811"/>
    </row>
    <row r="934" spans="69:81" x14ac:dyDescent="0.25">
      <c r="BQ934" s="791"/>
      <c r="BR934" s="791"/>
      <c r="BS934" s="791"/>
      <c r="BT934" s="791"/>
      <c r="CA934" s="809"/>
      <c r="CB934" s="810"/>
      <c r="CC934" s="811"/>
    </row>
    <row r="935" spans="69:81" x14ac:dyDescent="0.25">
      <c r="BQ935" s="791"/>
      <c r="BR935" s="791"/>
      <c r="BS935" s="791"/>
      <c r="BT935" s="791"/>
      <c r="CA935" s="809"/>
      <c r="CB935" s="810"/>
      <c r="CC935" s="811"/>
    </row>
    <row r="936" spans="69:81" x14ac:dyDescent="0.25">
      <c r="BQ936" s="791"/>
      <c r="BR936" s="791"/>
      <c r="BS936" s="791"/>
      <c r="BT936" s="791"/>
      <c r="CA936" s="809"/>
      <c r="CB936" s="810"/>
      <c r="CC936" s="811"/>
    </row>
    <row r="937" spans="69:81" x14ac:dyDescent="0.25">
      <c r="BQ937" s="791"/>
      <c r="BR937" s="791"/>
      <c r="BS937" s="791"/>
      <c r="BT937" s="791"/>
      <c r="CA937" s="809"/>
      <c r="CB937" s="810"/>
      <c r="CC937" s="811"/>
    </row>
    <row r="938" spans="69:81" x14ac:dyDescent="0.25">
      <c r="BQ938" s="791"/>
      <c r="BR938" s="791"/>
      <c r="BS938" s="791"/>
      <c r="BT938" s="791"/>
      <c r="CA938" s="809"/>
      <c r="CB938" s="810"/>
      <c r="CC938" s="811"/>
    </row>
    <row r="939" spans="69:81" x14ac:dyDescent="0.25">
      <c r="BQ939" s="791"/>
      <c r="BR939" s="791"/>
      <c r="BS939" s="791"/>
      <c r="BT939" s="791"/>
      <c r="CA939" s="809"/>
      <c r="CB939" s="810"/>
      <c r="CC939" s="811"/>
    </row>
    <row r="940" spans="69:81" x14ac:dyDescent="0.25">
      <c r="BQ940" s="791"/>
      <c r="BR940" s="791"/>
      <c r="BS940" s="791"/>
      <c r="BT940" s="791"/>
      <c r="CA940" s="809"/>
      <c r="CB940" s="810"/>
      <c r="CC940" s="811"/>
    </row>
    <row r="941" spans="69:81" x14ac:dyDescent="0.25">
      <c r="BQ941" s="791"/>
      <c r="BR941" s="791"/>
      <c r="BS941" s="791"/>
      <c r="BT941" s="791"/>
      <c r="CA941" s="809"/>
      <c r="CB941" s="810"/>
      <c r="CC941" s="811"/>
    </row>
    <row r="942" spans="69:81" x14ac:dyDescent="0.25">
      <c r="BQ942" s="791"/>
      <c r="BR942" s="791"/>
      <c r="BS942" s="791"/>
      <c r="BT942" s="791"/>
      <c r="CA942" s="809"/>
      <c r="CB942" s="810"/>
      <c r="CC942" s="811"/>
    </row>
    <row r="943" spans="69:81" x14ac:dyDescent="0.25">
      <c r="BQ943" s="791"/>
      <c r="BR943" s="791"/>
      <c r="BS943" s="791"/>
      <c r="BT943" s="791"/>
      <c r="CA943" s="809"/>
      <c r="CB943" s="810"/>
      <c r="CC943" s="811"/>
    </row>
    <row r="944" spans="69:81" x14ac:dyDescent="0.25">
      <c r="BQ944" s="791"/>
      <c r="BR944" s="791"/>
      <c r="BS944" s="791"/>
      <c r="BT944" s="791"/>
      <c r="CA944" s="809"/>
      <c r="CB944" s="810"/>
      <c r="CC944" s="811"/>
    </row>
    <row r="945" spans="69:81" x14ac:dyDescent="0.25">
      <c r="BQ945" s="791"/>
      <c r="BR945" s="791"/>
      <c r="BS945" s="791"/>
      <c r="BT945" s="791"/>
      <c r="CA945" s="809"/>
      <c r="CB945" s="810"/>
      <c r="CC945" s="811"/>
    </row>
    <row r="946" spans="69:81" x14ac:dyDescent="0.25">
      <c r="BQ946" s="791"/>
      <c r="BR946" s="791"/>
      <c r="BS946" s="791"/>
      <c r="BT946" s="791"/>
      <c r="CA946" s="809"/>
      <c r="CB946" s="810"/>
      <c r="CC946" s="811"/>
    </row>
    <row r="947" spans="69:81" x14ac:dyDescent="0.25">
      <c r="BQ947" s="791"/>
      <c r="BR947" s="791"/>
      <c r="BS947" s="791"/>
      <c r="BT947" s="791"/>
      <c r="CA947" s="809"/>
      <c r="CB947" s="810"/>
      <c r="CC947" s="811"/>
    </row>
    <row r="948" spans="69:81" x14ac:dyDescent="0.25">
      <c r="BQ948" s="791"/>
      <c r="BR948" s="791"/>
      <c r="BS948" s="791"/>
      <c r="BT948" s="791"/>
      <c r="CA948" s="809"/>
      <c r="CB948" s="810"/>
      <c r="CC948" s="811"/>
    </row>
    <row r="949" spans="69:81" x14ac:dyDescent="0.25">
      <c r="BQ949" s="791"/>
      <c r="BR949" s="791"/>
      <c r="BS949" s="791"/>
      <c r="BT949" s="791"/>
      <c r="CA949" s="809"/>
      <c r="CB949" s="810"/>
      <c r="CC949" s="811"/>
    </row>
    <row r="950" spans="69:81" x14ac:dyDescent="0.25">
      <c r="BQ950" s="791"/>
      <c r="BR950" s="791"/>
      <c r="BS950" s="791"/>
      <c r="BT950" s="791"/>
      <c r="CA950" s="809"/>
      <c r="CB950" s="810"/>
      <c r="CC950" s="811"/>
    </row>
    <row r="951" spans="69:81" x14ac:dyDescent="0.25">
      <c r="BQ951" s="791"/>
      <c r="BR951" s="791"/>
      <c r="BS951" s="791"/>
      <c r="BT951" s="791"/>
      <c r="CA951" s="809"/>
      <c r="CB951" s="810"/>
      <c r="CC951" s="811"/>
    </row>
    <row r="952" spans="69:81" x14ac:dyDescent="0.25">
      <c r="BQ952" s="791"/>
      <c r="BR952" s="791"/>
      <c r="BS952" s="791"/>
      <c r="BT952" s="791"/>
      <c r="CA952" s="809"/>
      <c r="CB952" s="810"/>
      <c r="CC952" s="811"/>
    </row>
    <row r="953" spans="69:81" x14ac:dyDescent="0.25">
      <c r="BQ953" s="791"/>
      <c r="BR953" s="791"/>
      <c r="BS953" s="791"/>
      <c r="BT953" s="791"/>
      <c r="CA953" s="809"/>
      <c r="CB953" s="810"/>
      <c r="CC953" s="811"/>
    </row>
    <row r="954" spans="69:81" x14ac:dyDescent="0.25">
      <c r="BQ954" s="791"/>
      <c r="BR954" s="791"/>
      <c r="BS954" s="791"/>
      <c r="BT954" s="791"/>
      <c r="CA954" s="809"/>
      <c r="CB954" s="810"/>
      <c r="CC954" s="811"/>
    </row>
    <row r="955" spans="69:81" x14ac:dyDescent="0.25">
      <c r="BQ955" s="791"/>
      <c r="BR955" s="791"/>
      <c r="BS955" s="791"/>
      <c r="BT955" s="791"/>
      <c r="CA955" s="809"/>
      <c r="CB955" s="810"/>
      <c r="CC955" s="811"/>
    </row>
    <row r="956" spans="69:81" x14ac:dyDescent="0.25">
      <c r="BQ956" s="791"/>
      <c r="BR956" s="791"/>
      <c r="BS956" s="791"/>
      <c r="BT956" s="791"/>
      <c r="CA956" s="809"/>
      <c r="CB956" s="810"/>
      <c r="CC956" s="811"/>
    </row>
    <row r="957" spans="69:81" x14ac:dyDescent="0.25">
      <c r="BQ957" s="791"/>
      <c r="BR957" s="791"/>
      <c r="BS957" s="791"/>
      <c r="BT957" s="791"/>
      <c r="CA957" s="809"/>
      <c r="CB957" s="810"/>
      <c r="CC957" s="811"/>
    </row>
    <row r="958" spans="69:81" x14ac:dyDescent="0.25">
      <c r="BQ958" s="791"/>
      <c r="BR958" s="791"/>
      <c r="BS958" s="791"/>
      <c r="BT958" s="791"/>
      <c r="CA958" s="809"/>
      <c r="CB958" s="810"/>
      <c r="CC958" s="811"/>
    </row>
    <row r="959" spans="69:81" x14ac:dyDescent="0.25">
      <c r="BQ959" s="791"/>
      <c r="BR959" s="791"/>
      <c r="BS959" s="791"/>
      <c r="BT959" s="791"/>
      <c r="CA959" s="809"/>
      <c r="CB959" s="810"/>
      <c r="CC959" s="811"/>
    </row>
    <row r="960" spans="69:81" x14ac:dyDescent="0.25">
      <c r="BQ960" s="791"/>
      <c r="BR960" s="791"/>
      <c r="BS960" s="791"/>
      <c r="BT960" s="791"/>
      <c r="CA960" s="809"/>
      <c r="CB960" s="810"/>
      <c r="CC960" s="811"/>
    </row>
    <row r="961" spans="69:81" x14ac:dyDescent="0.25">
      <c r="BQ961" s="791"/>
      <c r="BR961" s="791"/>
      <c r="BS961" s="791"/>
      <c r="BT961" s="791"/>
      <c r="CA961" s="809"/>
      <c r="CB961" s="810"/>
      <c r="CC961" s="811"/>
    </row>
    <row r="962" spans="69:81" x14ac:dyDescent="0.25">
      <c r="BQ962" s="791"/>
      <c r="BR962" s="791"/>
      <c r="BS962" s="791"/>
      <c r="BT962" s="791"/>
      <c r="CA962" s="809"/>
      <c r="CB962" s="810"/>
      <c r="CC962" s="811"/>
    </row>
    <row r="963" spans="69:81" x14ac:dyDescent="0.25">
      <c r="BQ963" s="791"/>
      <c r="BR963" s="791"/>
      <c r="BS963" s="791"/>
      <c r="BT963" s="791"/>
      <c r="CA963" s="809"/>
      <c r="CB963" s="810"/>
      <c r="CC963" s="811"/>
    </row>
    <row r="964" spans="69:81" x14ac:dyDescent="0.25">
      <c r="BQ964" s="791"/>
      <c r="BR964" s="791"/>
      <c r="BS964" s="791"/>
      <c r="BT964" s="791"/>
      <c r="CA964" s="809"/>
      <c r="CB964" s="810"/>
      <c r="CC964" s="811"/>
    </row>
    <row r="965" spans="69:81" x14ac:dyDescent="0.25">
      <c r="BQ965" s="791"/>
      <c r="BR965" s="791"/>
      <c r="BS965" s="791"/>
      <c r="BT965" s="791"/>
      <c r="CA965" s="809"/>
      <c r="CB965" s="810"/>
      <c r="CC965" s="811"/>
    </row>
    <row r="966" spans="69:81" x14ac:dyDescent="0.25">
      <c r="BQ966" s="791"/>
      <c r="BR966" s="791"/>
      <c r="BS966" s="791"/>
      <c r="BT966" s="791"/>
      <c r="CA966" s="809"/>
      <c r="CB966" s="810"/>
      <c r="CC966" s="811"/>
    </row>
    <row r="967" spans="69:81" x14ac:dyDescent="0.25">
      <c r="BQ967" s="791"/>
      <c r="BR967" s="791"/>
      <c r="BS967" s="791"/>
      <c r="BT967" s="791"/>
      <c r="CA967" s="809"/>
      <c r="CB967" s="810"/>
      <c r="CC967" s="811"/>
    </row>
    <row r="968" spans="69:81" x14ac:dyDescent="0.25">
      <c r="BQ968" s="791"/>
      <c r="BR968" s="791"/>
      <c r="BS968" s="791"/>
      <c r="BT968" s="791"/>
      <c r="CA968" s="809"/>
      <c r="CB968" s="810"/>
      <c r="CC968" s="811"/>
    </row>
    <row r="969" spans="69:81" x14ac:dyDescent="0.25">
      <c r="BQ969" s="791"/>
      <c r="BR969" s="791"/>
      <c r="BS969" s="791"/>
      <c r="BT969" s="791"/>
      <c r="CA969" s="809"/>
      <c r="CB969" s="810"/>
      <c r="CC969" s="811"/>
    </row>
    <row r="970" spans="69:81" x14ac:dyDescent="0.25">
      <c r="BQ970" s="791"/>
      <c r="BR970" s="791"/>
      <c r="BS970" s="791"/>
      <c r="BT970" s="791"/>
      <c r="CA970" s="809"/>
      <c r="CB970" s="810"/>
      <c r="CC970" s="811"/>
    </row>
    <row r="971" spans="69:81" x14ac:dyDescent="0.25">
      <c r="BQ971" s="791"/>
      <c r="BR971" s="791"/>
      <c r="BS971" s="791"/>
      <c r="BT971" s="791"/>
      <c r="CA971" s="809"/>
      <c r="CB971" s="810"/>
      <c r="CC971" s="811"/>
    </row>
    <row r="972" spans="69:81" x14ac:dyDescent="0.25">
      <c r="BQ972" s="791"/>
      <c r="BR972" s="791"/>
      <c r="BS972" s="791"/>
      <c r="BT972" s="791"/>
      <c r="CA972" s="809"/>
      <c r="CB972" s="810"/>
      <c r="CC972" s="811"/>
    </row>
    <row r="973" spans="69:81" x14ac:dyDescent="0.25">
      <c r="BQ973" s="791"/>
      <c r="BR973" s="791"/>
      <c r="BS973" s="791"/>
      <c r="BT973" s="791"/>
      <c r="CA973" s="809"/>
      <c r="CB973" s="810"/>
      <c r="CC973" s="811"/>
    </row>
    <row r="974" spans="69:81" x14ac:dyDescent="0.25">
      <c r="BQ974" s="791"/>
      <c r="BR974" s="791"/>
      <c r="BS974" s="791"/>
      <c r="BT974" s="791"/>
      <c r="CA974" s="809"/>
      <c r="CB974" s="810"/>
      <c r="CC974" s="811"/>
    </row>
    <row r="975" spans="69:81" x14ac:dyDescent="0.25">
      <c r="BQ975" s="791"/>
      <c r="BR975" s="791"/>
      <c r="BS975" s="791"/>
      <c r="BT975" s="791"/>
      <c r="CA975" s="809"/>
      <c r="CB975" s="810"/>
      <c r="CC975" s="811"/>
    </row>
    <row r="976" spans="69:81" x14ac:dyDescent="0.25">
      <c r="BQ976" s="791"/>
      <c r="BR976" s="791"/>
      <c r="BS976" s="791"/>
      <c r="BT976" s="791"/>
      <c r="CA976" s="809"/>
      <c r="CB976" s="810"/>
      <c r="CC976" s="811"/>
    </row>
    <row r="977" spans="69:81" x14ac:dyDescent="0.25">
      <c r="BQ977" s="791"/>
      <c r="BR977" s="791"/>
      <c r="BS977" s="791"/>
      <c r="BT977" s="791"/>
      <c r="CA977" s="809"/>
      <c r="CB977" s="810"/>
      <c r="CC977" s="811"/>
    </row>
    <row r="978" spans="69:81" x14ac:dyDescent="0.25">
      <c r="BQ978" s="791"/>
      <c r="BR978" s="791"/>
      <c r="BS978" s="791"/>
      <c r="BT978" s="791"/>
      <c r="CA978" s="809"/>
      <c r="CB978" s="810"/>
      <c r="CC978" s="811"/>
    </row>
    <row r="979" spans="69:81" x14ac:dyDescent="0.25">
      <c r="BQ979" s="791"/>
      <c r="BR979" s="791"/>
      <c r="BS979" s="791"/>
      <c r="BT979" s="791"/>
      <c r="CA979" s="809"/>
      <c r="CB979" s="810"/>
      <c r="CC979" s="811"/>
    </row>
    <row r="980" spans="69:81" x14ac:dyDescent="0.25">
      <c r="BQ980" s="791"/>
      <c r="BR980" s="791"/>
      <c r="BS980" s="791"/>
      <c r="BT980" s="791"/>
      <c r="CA980" s="809"/>
      <c r="CB980" s="810"/>
      <c r="CC980" s="811"/>
    </row>
    <row r="981" spans="69:81" x14ac:dyDescent="0.25">
      <c r="BQ981" s="791"/>
      <c r="BR981" s="791"/>
      <c r="BS981" s="791"/>
      <c r="BT981" s="791"/>
      <c r="CA981" s="809"/>
      <c r="CB981" s="810"/>
      <c r="CC981" s="811"/>
    </row>
    <row r="982" spans="69:81" x14ac:dyDescent="0.25">
      <c r="BQ982" s="791"/>
      <c r="BR982" s="791"/>
      <c r="BS982" s="791"/>
      <c r="BT982" s="791"/>
      <c r="CA982" s="809"/>
      <c r="CB982" s="810"/>
      <c r="CC982" s="811"/>
    </row>
    <row r="983" spans="69:81" x14ac:dyDescent="0.25">
      <c r="BQ983" s="791"/>
      <c r="BR983" s="791"/>
      <c r="BS983" s="791"/>
      <c r="BT983" s="791"/>
      <c r="CA983" s="809"/>
      <c r="CB983" s="810"/>
      <c r="CC983" s="811"/>
    </row>
    <row r="984" spans="69:81" x14ac:dyDescent="0.25">
      <c r="BQ984" s="791"/>
      <c r="BR984" s="791"/>
      <c r="BS984" s="791"/>
      <c r="BT984" s="791"/>
      <c r="CA984" s="809"/>
      <c r="CB984" s="810"/>
      <c r="CC984" s="811"/>
    </row>
    <row r="985" spans="69:81" x14ac:dyDescent="0.25">
      <c r="BQ985" s="791"/>
      <c r="BR985" s="791"/>
      <c r="BS985" s="791"/>
      <c r="BT985" s="791"/>
      <c r="CA985" s="809"/>
      <c r="CB985" s="810"/>
      <c r="CC985" s="811"/>
    </row>
    <row r="986" spans="69:81" x14ac:dyDescent="0.25">
      <c r="BQ986" s="791"/>
      <c r="BR986" s="791"/>
      <c r="BS986" s="791"/>
      <c r="BT986" s="791"/>
      <c r="CA986" s="809"/>
      <c r="CB986" s="810"/>
      <c r="CC986" s="811"/>
    </row>
    <row r="987" spans="69:81" x14ac:dyDescent="0.25">
      <c r="BQ987" s="791"/>
      <c r="BR987" s="791"/>
      <c r="BS987" s="791"/>
      <c r="BT987" s="791"/>
      <c r="CA987" s="809"/>
      <c r="CB987" s="810"/>
      <c r="CC987" s="811"/>
    </row>
    <row r="988" spans="69:81" x14ac:dyDescent="0.25">
      <c r="BQ988" s="791"/>
      <c r="BR988" s="791"/>
      <c r="BS988" s="791"/>
      <c r="BT988" s="791"/>
      <c r="CA988" s="809"/>
      <c r="CB988" s="810"/>
      <c r="CC988" s="811"/>
    </row>
    <row r="989" spans="69:81" x14ac:dyDescent="0.25">
      <c r="BQ989" s="791"/>
      <c r="BR989" s="791"/>
      <c r="BS989" s="791"/>
      <c r="BT989" s="791"/>
      <c r="CA989" s="809"/>
      <c r="CB989" s="810"/>
      <c r="CC989" s="811"/>
    </row>
    <row r="990" spans="69:81" x14ac:dyDescent="0.25">
      <c r="BQ990" s="791"/>
      <c r="BR990" s="791"/>
      <c r="BS990" s="791"/>
      <c r="BT990" s="791"/>
      <c r="CA990" s="809"/>
      <c r="CB990" s="810"/>
      <c r="CC990" s="811"/>
    </row>
    <row r="991" spans="69:81" x14ac:dyDescent="0.25">
      <c r="BQ991" s="791"/>
      <c r="BR991" s="791"/>
      <c r="BS991" s="791"/>
      <c r="BT991" s="791"/>
      <c r="CA991" s="809"/>
      <c r="CB991" s="810"/>
      <c r="CC991" s="811"/>
    </row>
    <row r="992" spans="69:81" x14ac:dyDescent="0.25">
      <c r="BQ992" s="791"/>
      <c r="BR992" s="791"/>
      <c r="BS992" s="791"/>
      <c r="BT992" s="791"/>
      <c r="CA992" s="809"/>
      <c r="CB992" s="810"/>
      <c r="CC992" s="811"/>
    </row>
    <row r="993" spans="69:81" x14ac:dyDescent="0.25">
      <c r="BQ993" s="791"/>
      <c r="BR993" s="791"/>
      <c r="BS993" s="791"/>
      <c r="BT993" s="791"/>
      <c r="CA993" s="809"/>
      <c r="CB993" s="810"/>
      <c r="CC993" s="811"/>
    </row>
    <row r="994" spans="69:81" x14ac:dyDescent="0.25">
      <c r="BQ994" s="791"/>
      <c r="BR994" s="791"/>
      <c r="BS994" s="791"/>
      <c r="BT994" s="791"/>
      <c r="CA994" s="809"/>
      <c r="CB994" s="810"/>
      <c r="CC994" s="811"/>
    </row>
    <row r="995" spans="69:81" x14ac:dyDescent="0.25">
      <c r="BQ995" s="791"/>
      <c r="BR995" s="791"/>
      <c r="BS995" s="791"/>
      <c r="BT995" s="791"/>
      <c r="CA995" s="809"/>
      <c r="CB995" s="810"/>
      <c r="CC995" s="811"/>
    </row>
    <row r="996" spans="69:81" x14ac:dyDescent="0.25">
      <c r="BQ996" s="791"/>
      <c r="BR996" s="791"/>
      <c r="BS996" s="791"/>
      <c r="BT996" s="791"/>
      <c r="CA996" s="809"/>
      <c r="CB996" s="810"/>
      <c r="CC996" s="811"/>
    </row>
    <row r="997" spans="69:81" x14ac:dyDescent="0.25">
      <c r="BQ997" s="791"/>
      <c r="BR997" s="791"/>
      <c r="BS997" s="791"/>
      <c r="BT997" s="791"/>
      <c r="CA997" s="809"/>
      <c r="CB997" s="810"/>
      <c r="CC997" s="811"/>
    </row>
    <row r="998" spans="69:81" x14ac:dyDescent="0.25">
      <c r="BQ998" s="791"/>
      <c r="BR998" s="791"/>
      <c r="BS998" s="791"/>
      <c r="BT998" s="791"/>
      <c r="CA998" s="809"/>
      <c r="CB998" s="810"/>
      <c r="CC998" s="811"/>
    </row>
    <row r="999" spans="69:81" x14ac:dyDescent="0.25">
      <c r="BQ999" s="791"/>
      <c r="BR999" s="791"/>
      <c r="BS999" s="791"/>
      <c r="BT999" s="791"/>
      <c r="CA999" s="809"/>
      <c r="CB999" s="810"/>
      <c r="CC999" s="811"/>
    </row>
    <row r="1000" spans="69:81" x14ac:dyDescent="0.25">
      <c r="BQ1000" s="791"/>
      <c r="BR1000" s="791"/>
      <c r="BS1000" s="791"/>
      <c r="BT1000" s="791"/>
      <c r="CA1000" s="809"/>
      <c r="CB1000" s="810"/>
      <c r="CC1000" s="811"/>
    </row>
    <row r="1001" spans="69:81" x14ac:dyDescent="0.25">
      <c r="BQ1001" s="791"/>
      <c r="BR1001" s="791"/>
      <c r="BS1001" s="791"/>
      <c r="BT1001" s="791"/>
      <c r="CA1001" s="809"/>
      <c r="CB1001" s="810"/>
      <c r="CC1001" s="811"/>
    </row>
    <row r="1002" spans="69:81" x14ac:dyDescent="0.25">
      <c r="BQ1002" s="791"/>
      <c r="BR1002" s="791"/>
      <c r="BS1002" s="791"/>
      <c r="BT1002" s="791"/>
      <c r="CA1002" s="809"/>
      <c r="CB1002" s="810"/>
      <c r="CC1002" s="811"/>
    </row>
    <row r="1003" spans="69:81" x14ac:dyDescent="0.25">
      <c r="BQ1003" s="791"/>
      <c r="BR1003" s="791"/>
      <c r="BS1003" s="791"/>
      <c r="BT1003" s="791"/>
      <c r="CA1003" s="809"/>
      <c r="CB1003" s="810"/>
      <c r="CC1003" s="811"/>
    </row>
    <row r="1004" spans="69:81" x14ac:dyDescent="0.25">
      <c r="BQ1004" s="791"/>
      <c r="BR1004" s="791"/>
      <c r="BS1004" s="791"/>
      <c r="BT1004" s="791"/>
      <c r="CA1004" s="809"/>
      <c r="CB1004" s="810"/>
      <c r="CC1004" s="811"/>
    </row>
    <row r="1005" spans="69:81" x14ac:dyDescent="0.25">
      <c r="BQ1005" s="791"/>
      <c r="BR1005" s="791"/>
      <c r="BS1005" s="791"/>
      <c r="BT1005" s="791"/>
      <c r="CA1005" s="809"/>
      <c r="CB1005" s="810"/>
      <c r="CC1005" s="811"/>
    </row>
    <row r="1006" spans="69:81" x14ac:dyDescent="0.25">
      <c r="BQ1006" s="791"/>
      <c r="BR1006" s="791"/>
      <c r="BS1006" s="791"/>
      <c r="BT1006" s="791"/>
      <c r="CA1006" s="809"/>
      <c r="CB1006" s="810"/>
      <c r="CC1006" s="811"/>
    </row>
    <row r="1007" spans="69:81" x14ac:dyDescent="0.25">
      <c r="BQ1007" s="791"/>
      <c r="BR1007" s="791"/>
      <c r="BS1007" s="791"/>
      <c r="BT1007" s="791"/>
      <c r="CA1007" s="809"/>
      <c r="CB1007" s="810"/>
      <c r="CC1007" s="811"/>
    </row>
    <row r="1008" spans="69:81" x14ac:dyDescent="0.25">
      <c r="BQ1008" s="791"/>
      <c r="BR1008" s="791"/>
      <c r="BS1008" s="791"/>
      <c r="BT1008" s="791"/>
      <c r="CA1008" s="809"/>
      <c r="CB1008" s="810"/>
      <c r="CC1008" s="811"/>
    </row>
    <row r="1009" spans="69:81" x14ac:dyDescent="0.25">
      <c r="BQ1009" s="791"/>
      <c r="BR1009" s="791"/>
      <c r="BS1009" s="791"/>
      <c r="BT1009" s="791"/>
      <c r="CA1009" s="809"/>
      <c r="CB1009" s="810"/>
      <c r="CC1009" s="811"/>
    </row>
    <row r="1010" spans="69:81" x14ac:dyDescent="0.25">
      <c r="BQ1010" s="791"/>
      <c r="BR1010" s="791"/>
      <c r="BS1010" s="791"/>
      <c r="BT1010" s="791"/>
      <c r="CA1010" s="809"/>
      <c r="CB1010" s="810"/>
      <c r="CC1010" s="811"/>
    </row>
    <row r="1011" spans="69:81" x14ac:dyDescent="0.25">
      <c r="BQ1011" s="791"/>
      <c r="BR1011" s="791"/>
      <c r="BS1011" s="791"/>
      <c r="BT1011" s="791"/>
      <c r="CA1011" s="809"/>
      <c r="CB1011" s="810"/>
      <c r="CC1011" s="811"/>
    </row>
    <row r="1012" spans="69:81" x14ac:dyDescent="0.25">
      <c r="BQ1012" s="791"/>
      <c r="BR1012" s="791"/>
      <c r="BS1012" s="791"/>
      <c r="BT1012" s="791"/>
      <c r="CA1012" s="809"/>
      <c r="CB1012" s="810"/>
      <c r="CC1012" s="811"/>
    </row>
    <row r="1013" spans="69:81" x14ac:dyDescent="0.25">
      <c r="BQ1013" s="791"/>
      <c r="BR1013" s="791"/>
      <c r="BS1013" s="791"/>
      <c r="BT1013" s="791"/>
      <c r="CA1013" s="809"/>
      <c r="CB1013" s="810"/>
      <c r="CC1013" s="811"/>
    </row>
    <row r="1014" spans="69:81" x14ac:dyDescent="0.25">
      <c r="BQ1014" s="791"/>
      <c r="BR1014" s="791"/>
      <c r="BS1014" s="791"/>
      <c r="BT1014" s="791"/>
      <c r="CA1014" s="809"/>
      <c r="CB1014" s="810"/>
      <c r="CC1014" s="811"/>
    </row>
    <row r="1015" spans="69:81" x14ac:dyDescent="0.25">
      <c r="BQ1015" s="791"/>
      <c r="BR1015" s="791"/>
      <c r="BS1015" s="791"/>
      <c r="BT1015" s="791"/>
      <c r="CA1015" s="809"/>
      <c r="CB1015" s="810"/>
      <c r="CC1015" s="811"/>
    </row>
    <row r="1016" spans="69:81" x14ac:dyDescent="0.25">
      <c r="BQ1016" s="791"/>
      <c r="BR1016" s="791"/>
      <c r="BS1016" s="791"/>
      <c r="BT1016" s="791"/>
      <c r="CA1016" s="809"/>
      <c r="CB1016" s="810"/>
      <c r="CC1016" s="811"/>
    </row>
    <row r="1017" spans="69:81" x14ac:dyDescent="0.25">
      <c r="BQ1017" s="791"/>
      <c r="BR1017" s="791"/>
      <c r="BS1017" s="791"/>
      <c r="BT1017" s="791"/>
      <c r="CA1017" s="809"/>
      <c r="CB1017" s="810"/>
      <c r="CC1017" s="811"/>
    </row>
    <row r="1018" spans="69:81" x14ac:dyDescent="0.25">
      <c r="BQ1018" s="791"/>
      <c r="BR1018" s="791"/>
      <c r="BS1018" s="791"/>
      <c r="BT1018" s="791"/>
      <c r="CA1018" s="809"/>
      <c r="CB1018" s="810"/>
      <c r="CC1018" s="811"/>
    </row>
    <row r="1019" spans="69:81" x14ac:dyDescent="0.25">
      <c r="BQ1019" s="791"/>
      <c r="BR1019" s="791"/>
      <c r="BS1019" s="791"/>
      <c r="BT1019" s="791"/>
      <c r="CA1019" s="809"/>
      <c r="CB1019" s="810"/>
      <c r="CC1019" s="811"/>
    </row>
    <row r="1020" spans="69:81" x14ac:dyDescent="0.25">
      <c r="BQ1020" s="791"/>
      <c r="BR1020" s="791"/>
      <c r="BS1020" s="791"/>
      <c r="BT1020" s="791"/>
      <c r="CA1020" s="809"/>
      <c r="CB1020" s="810"/>
      <c r="CC1020" s="811"/>
    </row>
    <row r="1021" spans="69:81" x14ac:dyDescent="0.25">
      <c r="BQ1021" s="791"/>
      <c r="BR1021" s="791"/>
      <c r="BS1021" s="791"/>
      <c r="BT1021" s="791"/>
      <c r="CA1021" s="809"/>
      <c r="CB1021" s="810"/>
      <c r="CC1021" s="811"/>
    </row>
    <row r="1022" spans="69:81" x14ac:dyDescent="0.25">
      <c r="BQ1022" s="791"/>
      <c r="BR1022" s="791"/>
      <c r="BS1022" s="791"/>
      <c r="BT1022" s="791"/>
      <c r="CA1022" s="809"/>
      <c r="CB1022" s="810"/>
      <c r="CC1022" s="811"/>
    </row>
    <row r="1023" spans="69:81" x14ac:dyDescent="0.25">
      <c r="BQ1023" s="791"/>
      <c r="BR1023" s="791"/>
      <c r="BS1023" s="791"/>
      <c r="BT1023" s="791"/>
      <c r="CA1023" s="809"/>
      <c r="CB1023" s="810"/>
      <c r="CC1023" s="811"/>
    </row>
    <row r="1024" spans="69:81" x14ac:dyDescent="0.25">
      <c r="BQ1024" s="791"/>
      <c r="BR1024" s="791"/>
      <c r="BS1024" s="791"/>
      <c r="BT1024" s="791"/>
    </row>
    <row r="1025" spans="69:72" x14ac:dyDescent="0.25">
      <c r="BQ1025" s="791"/>
      <c r="BR1025" s="791"/>
      <c r="BS1025" s="791"/>
      <c r="BT1025" s="791"/>
    </row>
    <row r="1026" spans="69:72" x14ac:dyDescent="0.25">
      <c r="BQ1026" s="791"/>
      <c r="BR1026" s="791"/>
      <c r="BS1026" s="791"/>
      <c r="BT1026" s="791"/>
    </row>
    <row r="1027" spans="69:72" x14ac:dyDescent="0.25">
      <c r="BQ1027" s="791"/>
      <c r="BR1027" s="791"/>
      <c r="BS1027" s="791"/>
      <c r="BT1027" s="791"/>
    </row>
    <row r="1028" spans="69:72" x14ac:dyDescent="0.25">
      <c r="BQ1028" s="791"/>
      <c r="BR1028" s="791"/>
      <c r="BS1028" s="791"/>
      <c r="BT1028" s="791"/>
    </row>
    <row r="1029" spans="69:72" x14ac:dyDescent="0.25">
      <c r="BQ1029" s="791"/>
      <c r="BR1029" s="791"/>
      <c r="BS1029" s="791"/>
      <c r="BT1029" s="791"/>
    </row>
    <row r="1030" spans="69:72" x14ac:dyDescent="0.25">
      <c r="BQ1030" s="791"/>
      <c r="BR1030" s="791"/>
      <c r="BS1030" s="791"/>
      <c r="BT1030" s="791"/>
    </row>
    <row r="1031" spans="69:72" x14ac:dyDescent="0.25">
      <c r="BQ1031" s="791"/>
      <c r="BR1031" s="791"/>
      <c r="BS1031" s="791"/>
      <c r="BT1031" s="791"/>
    </row>
    <row r="1032" spans="69:72" x14ac:dyDescent="0.25">
      <c r="BQ1032" s="791"/>
      <c r="BR1032" s="791"/>
      <c r="BS1032" s="791"/>
      <c r="BT1032" s="791"/>
    </row>
    <row r="1033" spans="69:72" x14ac:dyDescent="0.25">
      <c r="BQ1033" s="791"/>
      <c r="BR1033" s="791"/>
      <c r="BS1033" s="791"/>
      <c r="BT1033" s="791"/>
    </row>
    <row r="1034" spans="69:72" x14ac:dyDescent="0.25">
      <c r="BQ1034" s="791"/>
      <c r="BR1034" s="791"/>
      <c r="BS1034" s="791"/>
      <c r="BT1034" s="791"/>
    </row>
    <row r="1035" spans="69:72" x14ac:dyDescent="0.25">
      <c r="BQ1035" s="791"/>
      <c r="BR1035" s="791"/>
      <c r="BS1035" s="791"/>
      <c r="BT1035" s="791"/>
    </row>
    <row r="1036" spans="69:72" x14ac:dyDescent="0.25">
      <c r="BQ1036" s="791"/>
      <c r="BR1036" s="791"/>
      <c r="BS1036" s="791"/>
      <c r="BT1036" s="791"/>
    </row>
    <row r="1037" spans="69:72" x14ac:dyDescent="0.25">
      <c r="BQ1037" s="791"/>
      <c r="BR1037" s="791"/>
      <c r="BS1037" s="791"/>
      <c r="BT1037" s="791"/>
    </row>
    <row r="1038" spans="69:72" x14ac:dyDescent="0.25">
      <c r="BQ1038" s="791"/>
      <c r="BR1038" s="791"/>
      <c r="BS1038" s="791"/>
      <c r="BT1038" s="791"/>
    </row>
    <row r="1039" spans="69:72" x14ac:dyDescent="0.25">
      <c r="BQ1039" s="791"/>
      <c r="BR1039" s="791"/>
      <c r="BS1039" s="791"/>
      <c r="BT1039" s="791"/>
    </row>
    <row r="1040" spans="69:72" x14ac:dyDescent="0.25">
      <c r="BQ1040" s="791"/>
      <c r="BR1040" s="791"/>
      <c r="BS1040" s="791"/>
      <c r="BT1040" s="791"/>
    </row>
    <row r="1041" spans="69:72" x14ac:dyDescent="0.25">
      <c r="BQ1041" s="791"/>
      <c r="BR1041" s="791"/>
      <c r="BS1041" s="791"/>
      <c r="BT1041" s="791"/>
    </row>
    <row r="1042" spans="69:72" x14ac:dyDescent="0.25">
      <c r="BQ1042" s="791"/>
      <c r="BR1042" s="791"/>
      <c r="BS1042" s="791"/>
      <c r="BT1042" s="791"/>
    </row>
    <row r="1043" spans="69:72" x14ac:dyDescent="0.25">
      <c r="BQ1043" s="791"/>
      <c r="BR1043" s="791"/>
      <c r="BS1043" s="791"/>
      <c r="BT1043" s="791"/>
    </row>
    <row r="1044" spans="69:72" x14ac:dyDescent="0.25">
      <c r="BQ1044" s="791"/>
      <c r="BR1044" s="791"/>
      <c r="BS1044" s="791"/>
      <c r="BT1044" s="791"/>
    </row>
    <row r="1045" spans="69:72" x14ac:dyDescent="0.25">
      <c r="BQ1045" s="791"/>
      <c r="BR1045" s="791"/>
      <c r="BS1045" s="791"/>
      <c r="BT1045" s="791"/>
    </row>
    <row r="1046" spans="69:72" x14ac:dyDescent="0.25">
      <c r="BQ1046" s="791"/>
      <c r="BR1046" s="791"/>
      <c r="BS1046" s="791"/>
      <c r="BT1046" s="791"/>
    </row>
    <row r="1047" spans="69:72" x14ac:dyDescent="0.25">
      <c r="BQ1047" s="791"/>
      <c r="BR1047" s="791"/>
      <c r="BS1047" s="791"/>
      <c r="BT1047" s="791"/>
    </row>
    <row r="1048" spans="69:72" x14ac:dyDescent="0.25">
      <c r="BQ1048" s="791"/>
      <c r="BR1048" s="791"/>
      <c r="BS1048" s="791"/>
      <c r="BT1048" s="791"/>
    </row>
    <row r="1049" spans="69:72" x14ac:dyDescent="0.25">
      <c r="BQ1049" s="791"/>
      <c r="BR1049" s="791"/>
      <c r="BS1049" s="791"/>
      <c r="BT1049" s="791"/>
    </row>
    <row r="1050" spans="69:72" x14ac:dyDescent="0.25">
      <c r="BQ1050" s="791"/>
      <c r="BR1050" s="791"/>
      <c r="BS1050" s="791"/>
      <c r="BT1050" s="791"/>
    </row>
    <row r="1051" spans="69:72" x14ac:dyDescent="0.25">
      <c r="BQ1051" s="791"/>
      <c r="BR1051" s="791"/>
      <c r="BS1051" s="791"/>
      <c r="BT1051" s="791"/>
    </row>
    <row r="1052" spans="69:72" x14ac:dyDescent="0.25">
      <c r="BQ1052" s="791"/>
      <c r="BR1052" s="791"/>
      <c r="BS1052" s="791"/>
      <c r="BT1052" s="791"/>
    </row>
    <row r="1053" spans="69:72" x14ac:dyDescent="0.25">
      <c r="BQ1053" s="791"/>
      <c r="BR1053" s="791"/>
      <c r="BS1053" s="791"/>
      <c r="BT1053" s="791"/>
    </row>
    <row r="1054" spans="69:72" x14ac:dyDescent="0.25">
      <c r="BQ1054" s="791"/>
      <c r="BR1054" s="791"/>
      <c r="BS1054" s="791"/>
      <c r="BT1054" s="791"/>
    </row>
    <row r="1055" spans="69:72" x14ac:dyDescent="0.25">
      <c r="BQ1055" s="791"/>
      <c r="BR1055" s="791"/>
      <c r="BS1055" s="791"/>
      <c r="BT1055" s="791"/>
    </row>
    <row r="1056" spans="69:72" x14ac:dyDescent="0.25">
      <c r="BQ1056" s="791"/>
      <c r="BR1056" s="791"/>
      <c r="BS1056" s="791"/>
      <c r="BT1056" s="791"/>
    </row>
    <row r="1057" spans="69:72" x14ac:dyDescent="0.25">
      <c r="BQ1057" s="791"/>
      <c r="BR1057" s="791"/>
      <c r="BS1057" s="791"/>
      <c r="BT1057" s="791"/>
    </row>
    <row r="1058" spans="69:72" x14ac:dyDescent="0.25">
      <c r="BQ1058" s="791"/>
      <c r="BR1058" s="791"/>
      <c r="BS1058" s="791"/>
      <c r="BT1058" s="791"/>
    </row>
    <row r="1059" spans="69:72" x14ac:dyDescent="0.25">
      <c r="BQ1059" s="791"/>
      <c r="BR1059" s="791"/>
      <c r="BS1059" s="791"/>
      <c r="BT1059" s="791"/>
    </row>
    <row r="1060" spans="69:72" x14ac:dyDescent="0.25">
      <c r="BQ1060" s="791"/>
      <c r="BR1060" s="791"/>
      <c r="BS1060" s="791"/>
      <c r="BT1060" s="791"/>
    </row>
    <row r="1061" spans="69:72" x14ac:dyDescent="0.25">
      <c r="BQ1061" s="791"/>
      <c r="BR1061" s="791"/>
      <c r="BS1061" s="791"/>
      <c r="BT1061" s="791"/>
    </row>
    <row r="1062" spans="69:72" x14ac:dyDescent="0.25">
      <c r="BQ1062" s="791"/>
      <c r="BR1062" s="791"/>
      <c r="BS1062" s="791"/>
      <c r="BT1062" s="791"/>
    </row>
    <row r="1063" spans="69:72" x14ac:dyDescent="0.25">
      <c r="BQ1063" s="791"/>
      <c r="BR1063" s="791"/>
      <c r="BS1063" s="791"/>
      <c r="BT1063" s="791"/>
    </row>
    <row r="1064" spans="69:72" x14ac:dyDescent="0.25">
      <c r="BQ1064" s="791"/>
      <c r="BR1064" s="791"/>
      <c r="BS1064" s="791"/>
      <c r="BT1064" s="791"/>
    </row>
    <row r="1065" spans="69:72" x14ac:dyDescent="0.25">
      <c r="BQ1065" s="791"/>
      <c r="BR1065" s="791"/>
      <c r="BS1065" s="791"/>
      <c r="BT1065" s="791"/>
    </row>
    <row r="1066" spans="69:72" x14ac:dyDescent="0.25">
      <c r="BQ1066" s="791"/>
      <c r="BR1066" s="791"/>
      <c r="BS1066" s="791"/>
      <c r="BT1066" s="791"/>
    </row>
    <row r="1067" spans="69:72" x14ac:dyDescent="0.25">
      <c r="BQ1067" s="791"/>
      <c r="BR1067" s="791"/>
      <c r="BS1067" s="791"/>
      <c r="BT1067" s="791"/>
    </row>
    <row r="1068" spans="69:72" x14ac:dyDescent="0.25">
      <c r="BQ1068" s="791"/>
      <c r="BR1068" s="791"/>
      <c r="BS1068" s="791"/>
      <c r="BT1068" s="791"/>
    </row>
    <row r="1069" spans="69:72" x14ac:dyDescent="0.25">
      <c r="BQ1069" s="791"/>
      <c r="BR1069" s="791"/>
      <c r="BS1069" s="791"/>
      <c r="BT1069" s="791"/>
    </row>
    <row r="1070" spans="69:72" x14ac:dyDescent="0.25">
      <c r="BQ1070" s="791"/>
      <c r="BR1070" s="791"/>
      <c r="BS1070" s="791"/>
      <c r="BT1070" s="791"/>
    </row>
    <row r="1071" spans="69:72" x14ac:dyDescent="0.25">
      <c r="BQ1071" s="791"/>
      <c r="BR1071" s="791"/>
      <c r="BS1071" s="791"/>
      <c r="BT1071" s="791"/>
    </row>
    <row r="1072" spans="69:72" x14ac:dyDescent="0.25">
      <c r="BQ1072" s="791"/>
      <c r="BR1072" s="791"/>
      <c r="BS1072" s="791"/>
      <c r="BT1072" s="791"/>
    </row>
    <row r="1073" spans="69:72" x14ac:dyDescent="0.25">
      <c r="BQ1073" s="791"/>
      <c r="BR1073" s="791"/>
      <c r="BS1073" s="791"/>
      <c r="BT1073" s="791"/>
    </row>
    <row r="1074" spans="69:72" x14ac:dyDescent="0.25">
      <c r="BQ1074" s="791"/>
      <c r="BR1074" s="791"/>
      <c r="BS1074" s="791"/>
      <c r="BT1074" s="791"/>
    </row>
    <row r="1075" spans="69:72" x14ac:dyDescent="0.25">
      <c r="BQ1075" s="791"/>
      <c r="BR1075" s="791"/>
      <c r="BS1075" s="791"/>
      <c r="BT1075" s="791"/>
    </row>
    <row r="1076" spans="69:72" x14ac:dyDescent="0.25">
      <c r="BQ1076" s="791"/>
      <c r="BR1076" s="791"/>
      <c r="BS1076" s="791"/>
      <c r="BT1076" s="791"/>
    </row>
    <row r="1077" spans="69:72" x14ac:dyDescent="0.25">
      <c r="BQ1077" s="791"/>
      <c r="BR1077" s="791"/>
      <c r="BS1077" s="791"/>
      <c r="BT1077" s="791"/>
    </row>
    <row r="1078" spans="69:72" x14ac:dyDescent="0.25">
      <c r="BQ1078" s="791"/>
      <c r="BR1078" s="791"/>
      <c r="BS1078" s="791"/>
      <c r="BT1078" s="791"/>
    </row>
    <row r="1079" spans="69:72" x14ac:dyDescent="0.25">
      <c r="BQ1079" s="791"/>
      <c r="BR1079" s="791"/>
      <c r="BS1079" s="791"/>
      <c r="BT1079" s="791"/>
    </row>
    <row r="1080" spans="69:72" x14ac:dyDescent="0.25">
      <c r="BQ1080" s="791"/>
      <c r="BR1080" s="791"/>
      <c r="BS1080" s="791"/>
      <c r="BT1080" s="791"/>
    </row>
    <row r="1081" spans="69:72" x14ac:dyDescent="0.25">
      <c r="BQ1081" s="791"/>
      <c r="BR1081" s="791"/>
      <c r="BS1081" s="791"/>
      <c r="BT1081" s="791"/>
    </row>
    <row r="1082" spans="69:72" x14ac:dyDescent="0.25">
      <c r="BQ1082" s="791"/>
      <c r="BR1082" s="791"/>
      <c r="BS1082" s="791"/>
      <c r="BT1082" s="791"/>
    </row>
    <row r="1083" spans="69:72" x14ac:dyDescent="0.25">
      <c r="BQ1083" s="791"/>
      <c r="BR1083" s="791"/>
      <c r="BS1083" s="791"/>
      <c r="BT1083" s="791"/>
    </row>
    <row r="1084" spans="69:72" x14ac:dyDescent="0.25">
      <c r="BQ1084" s="791"/>
      <c r="BR1084" s="791"/>
      <c r="BS1084" s="791"/>
      <c r="BT1084" s="791"/>
    </row>
    <row r="1085" spans="69:72" x14ac:dyDescent="0.25">
      <c r="BQ1085" s="791"/>
      <c r="BR1085" s="791"/>
      <c r="BS1085" s="791"/>
      <c r="BT1085" s="791"/>
    </row>
    <row r="1086" spans="69:72" x14ac:dyDescent="0.25">
      <c r="BQ1086" s="791"/>
      <c r="BR1086" s="791"/>
      <c r="BS1086" s="791"/>
      <c r="BT1086" s="791"/>
    </row>
    <row r="1087" spans="69:72" x14ac:dyDescent="0.25">
      <c r="BQ1087" s="791"/>
      <c r="BR1087" s="791"/>
      <c r="BS1087" s="791"/>
      <c r="BT1087" s="791"/>
    </row>
    <row r="1088" spans="69:72" x14ac:dyDescent="0.25">
      <c r="BQ1088" s="791"/>
      <c r="BR1088" s="791"/>
      <c r="BS1088" s="791"/>
      <c r="BT1088" s="791"/>
    </row>
    <row r="1089" spans="69:72" x14ac:dyDescent="0.25">
      <c r="BQ1089" s="791"/>
      <c r="BR1089" s="791"/>
      <c r="BS1089" s="791"/>
      <c r="BT1089" s="791"/>
    </row>
    <row r="1090" spans="69:72" x14ac:dyDescent="0.25">
      <c r="BQ1090" s="791"/>
      <c r="BR1090" s="791"/>
      <c r="BS1090" s="791"/>
      <c r="BT1090" s="791"/>
    </row>
    <row r="1091" spans="69:72" x14ac:dyDescent="0.25">
      <c r="BQ1091" s="791"/>
      <c r="BR1091" s="791"/>
      <c r="BS1091" s="791"/>
      <c r="BT1091" s="791"/>
    </row>
    <row r="1092" spans="69:72" x14ac:dyDescent="0.25">
      <c r="BQ1092" s="791"/>
      <c r="BR1092" s="791"/>
      <c r="BS1092" s="791"/>
      <c r="BT1092" s="791"/>
    </row>
    <row r="1093" spans="69:72" x14ac:dyDescent="0.25">
      <c r="BQ1093" s="791"/>
      <c r="BR1093" s="791"/>
      <c r="BS1093" s="791"/>
      <c r="BT1093" s="791"/>
    </row>
    <row r="1094" spans="69:72" x14ac:dyDescent="0.25">
      <c r="BQ1094" s="791"/>
      <c r="BR1094" s="791"/>
      <c r="BS1094" s="791"/>
      <c r="BT1094" s="791"/>
    </row>
    <row r="1095" spans="69:72" x14ac:dyDescent="0.25">
      <c r="BQ1095" s="791"/>
      <c r="BR1095" s="791"/>
      <c r="BS1095" s="791"/>
      <c r="BT1095" s="791"/>
    </row>
    <row r="1096" spans="69:72" x14ac:dyDescent="0.25">
      <c r="BQ1096" s="791"/>
      <c r="BR1096" s="791"/>
      <c r="BS1096" s="791"/>
      <c r="BT1096" s="791"/>
    </row>
    <row r="1097" spans="69:72" x14ac:dyDescent="0.25">
      <c r="BQ1097" s="791"/>
      <c r="BR1097" s="791"/>
      <c r="BS1097" s="791"/>
      <c r="BT1097" s="791"/>
    </row>
    <row r="1098" spans="69:72" x14ac:dyDescent="0.25">
      <c r="BQ1098" s="791"/>
      <c r="BR1098" s="791"/>
      <c r="BS1098" s="791"/>
      <c r="BT1098" s="791"/>
    </row>
    <row r="1099" spans="69:72" x14ac:dyDescent="0.25">
      <c r="BQ1099" s="791"/>
      <c r="BR1099" s="791"/>
      <c r="BS1099" s="791"/>
      <c r="BT1099" s="791"/>
    </row>
    <row r="1100" spans="69:72" x14ac:dyDescent="0.25">
      <c r="BQ1100" s="791"/>
      <c r="BR1100" s="791"/>
      <c r="BS1100" s="791"/>
      <c r="BT1100" s="791"/>
    </row>
    <row r="1101" spans="69:72" x14ac:dyDescent="0.25">
      <c r="BQ1101" s="791"/>
      <c r="BR1101" s="791"/>
      <c r="BS1101" s="791"/>
      <c r="BT1101" s="791"/>
    </row>
    <row r="1102" spans="69:72" x14ac:dyDescent="0.25">
      <c r="BQ1102" s="791"/>
      <c r="BR1102" s="791"/>
      <c r="BS1102" s="791"/>
      <c r="BT1102" s="791"/>
    </row>
    <row r="1103" spans="69:72" x14ac:dyDescent="0.25">
      <c r="BQ1103" s="791"/>
      <c r="BR1103" s="791"/>
      <c r="BS1103" s="791"/>
      <c r="BT1103" s="791"/>
    </row>
    <row r="1104" spans="69:72" x14ac:dyDescent="0.25">
      <c r="BQ1104" s="791"/>
      <c r="BR1104" s="791"/>
      <c r="BS1104" s="791"/>
      <c r="BT1104" s="791"/>
    </row>
    <row r="1105" spans="69:72" x14ac:dyDescent="0.25">
      <c r="BQ1105" s="791"/>
      <c r="BR1105" s="791"/>
      <c r="BS1105" s="791"/>
      <c r="BT1105" s="791"/>
    </row>
    <row r="1106" spans="69:72" x14ac:dyDescent="0.25">
      <c r="BQ1106" s="791"/>
      <c r="BR1106" s="791"/>
      <c r="BS1106" s="791"/>
      <c r="BT1106" s="791"/>
    </row>
    <row r="1107" spans="69:72" x14ac:dyDescent="0.25">
      <c r="BQ1107" s="791"/>
      <c r="BR1107" s="791"/>
      <c r="BS1107" s="791"/>
      <c r="BT1107" s="791"/>
    </row>
    <row r="1108" spans="69:72" x14ac:dyDescent="0.25">
      <c r="BQ1108" s="791"/>
      <c r="BR1108" s="791"/>
      <c r="BS1108" s="791"/>
      <c r="BT1108" s="791"/>
    </row>
    <row r="1109" spans="69:72" x14ac:dyDescent="0.25">
      <c r="BQ1109" s="791"/>
      <c r="BR1109" s="791"/>
      <c r="BS1109" s="791"/>
      <c r="BT1109" s="791"/>
    </row>
    <row r="1110" spans="69:72" x14ac:dyDescent="0.25">
      <c r="BQ1110" s="791"/>
      <c r="BR1110" s="791"/>
      <c r="BS1110" s="791"/>
      <c r="BT1110" s="791"/>
    </row>
    <row r="1111" spans="69:72" x14ac:dyDescent="0.25">
      <c r="BQ1111" s="791"/>
      <c r="BR1111" s="791"/>
      <c r="BS1111" s="791"/>
      <c r="BT1111" s="791"/>
    </row>
    <row r="1112" spans="69:72" x14ac:dyDescent="0.25">
      <c r="BQ1112" s="791"/>
      <c r="BR1112" s="791"/>
      <c r="BS1112" s="791"/>
      <c r="BT1112" s="791"/>
    </row>
    <row r="1113" spans="69:72" x14ac:dyDescent="0.25">
      <c r="BQ1113" s="791"/>
      <c r="BR1113" s="791"/>
      <c r="BS1113" s="791"/>
      <c r="BT1113" s="791"/>
    </row>
    <row r="1114" spans="69:72" x14ac:dyDescent="0.25">
      <c r="BQ1114" s="791"/>
      <c r="BR1114" s="791"/>
      <c r="BS1114" s="791"/>
      <c r="BT1114" s="791"/>
    </row>
    <row r="1115" spans="69:72" x14ac:dyDescent="0.25">
      <c r="BQ1115" s="791"/>
      <c r="BR1115" s="791"/>
      <c r="BS1115" s="791"/>
      <c r="BT1115" s="791"/>
    </row>
    <row r="1116" spans="69:72" x14ac:dyDescent="0.25">
      <c r="BQ1116" s="791"/>
      <c r="BR1116" s="791"/>
      <c r="BS1116" s="791"/>
      <c r="BT1116" s="791"/>
    </row>
    <row r="1117" spans="69:72" x14ac:dyDescent="0.25">
      <c r="BQ1117" s="791"/>
      <c r="BR1117" s="791"/>
      <c r="BS1117" s="791"/>
      <c r="BT1117" s="791"/>
    </row>
    <row r="1118" spans="69:72" x14ac:dyDescent="0.25">
      <c r="BQ1118" s="791"/>
      <c r="BR1118" s="791"/>
      <c r="BS1118" s="791"/>
      <c r="BT1118" s="791"/>
    </row>
    <row r="1119" spans="69:72" x14ac:dyDescent="0.25">
      <c r="BQ1119" s="791"/>
      <c r="BR1119" s="791"/>
      <c r="BS1119" s="791"/>
      <c r="BT1119" s="791"/>
    </row>
    <row r="1120" spans="69:72" x14ac:dyDescent="0.25">
      <c r="BQ1120" s="791"/>
      <c r="BR1120" s="791"/>
      <c r="BS1120" s="791"/>
      <c r="BT1120" s="791"/>
    </row>
    <row r="1121" spans="69:72" x14ac:dyDescent="0.25">
      <c r="BQ1121" s="791"/>
      <c r="BR1121" s="791"/>
      <c r="BS1121" s="791"/>
      <c r="BT1121" s="791"/>
    </row>
    <row r="1122" spans="69:72" x14ac:dyDescent="0.25">
      <c r="BQ1122" s="791"/>
      <c r="BR1122" s="791"/>
      <c r="BS1122" s="791"/>
      <c r="BT1122" s="791"/>
    </row>
    <row r="1123" spans="69:72" x14ac:dyDescent="0.25">
      <c r="BQ1123" s="791"/>
      <c r="BR1123" s="791"/>
      <c r="BS1123" s="791"/>
      <c r="BT1123" s="791"/>
    </row>
    <row r="1124" spans="69:72" x14ac:dyDescent="0.25">
      <c r="BQ1124" s="791"/>
      <c r="BR1124" s="791"/>
      <c r="BS1124" s="791"/>
      <c r="BT1124" s="791"/>
    </row>
    <row r="1125" spans="69:72" x14ac:dyDescent="0.25">
      <c r="BQ1125" s="791"/>
      <c r="BR1125" s="791"/>
      <c r="BS1125" s="791"/>
      <c r="BT1125" s="791"/>
    </row>
    <row r="1126" spans="69:72" x14ac:dyDescent="0.25">
      <c r="BQ1126" s="791"/>
      <c r="BR1126" s="791"/>
      <c r="BS1126" s="791"/>
      <c r="BT1126" s="791"/>
    </row>
    <row r="1127" spans="69:72" x14ac:dyDescent="0.25">
      <c r="BQ1127" s="791"/>
      <c r="BR1127" s="791"/>
      <c r="BS1127" s="791"/>
      <c r="BT1127" s="791"/>
    </row>
    <row r="1128" spans="69:72" x14ac:dyDescent="0.25">
      <c r="BQ1128" s="791"/>
      <c r="BR1128" s="791"/>
      <c r="BS1128" s="791"/>
      <c r="BT1128" s="791"/>
    </row>
    <row r="1129" spans="69:72" x14ac:dyDescent="0.25">
      <c r="BQ1129" s="791"/>
      <c r="BR1129" s="791"/>
      <c r="BS1129" s="791"/>
      <c r="BT1129" s="791"/>
    </row>
    <row r="1130" spans="69:72" x14ac:dyDescent="0.25">
      <c r="BQ1130" s="791"/>
      <c r="BR1130" s="791"/>
      <c r="BS1130" s="791"/>
      <c r="BT1130" s="791"/>
    </row>
    <row r="1131" spans="69:72" x14ac:dyDescent="0.25">
      <c r="BQ1131" s="791"/>
      <c r="BR1131" s="791"/>
      <c r="BS1131" s="791"/>
      <c r="BT1131" s="791"/>
    </row>
    <row r="1132" spans="69:72" x14ac:dyDescent="0.25">
      <c r="BQ1132" s="791"/>
      <c r="BR1132" s="791"/>
      <c r="BS1132" s="791"/>
      <c r="BT1132" s="791"/>
    </row>
    <row r="1133" spans="69:72" x14ac:dyDescent="0.25">
      <c r="BQ1133" s="791"/>
      <c r="BR1133" s="791"/>
      <c r="BS1133" s="791"/>
      <c r="BT1133" s="791"/>
    </row>
    <row r="1134" spans="69:72" x14ac:dyDescent="0.25">
      <c r="BQ1134" s="791"/>
      <c r="BR1134" s="791"/>
      <c r="BS1134" s="791"/>
      <c r="BT1134" s="791"/>
    </row>
    <row r="1135" spans="69:72" x14ac:dyDescent="0.25">
      <c r="BQ1135" s="791"/>
      <c r="BR1135" s="791"/>
      <c r="BS1135" s="791"/>
      <c r="BT1135" s="791"/>
    </row>
    <row r="1136" spans="69:72" x14ac:dyDescent="0.25">
      <c r="BQ1136" s="791"/>
      <c r="BR1136" s="791"/>
      <c r="BS1136" s="791"/>
      <c r="BT1136" s="791"/>
    </row>
    <row r="1137" spans="69:72" x14ac:dyDescent="0.25">
      <c r="BQ1137" s="791"/>
      <c r="BR1137" s="791"/>
      <c r="BS1137" s="791"/>
      <c r="BT1137" s="791"/>
    </row>
    <row r="1138" spans="69:72" x14ac:dyDescent="0.25">
      <c r="BQ1138" s="791"/>
      <c r="BR1138" s="791"/>
      <c r="BS1138" s="791"/>
      <c r="BT1138" s="791"/>
    </row>
    <row r="1139" spans="69:72" x14ac:dyDescent="0.25">
      <c r="BQ1139" s="791"/>
      <c r="BR1139" s="791"/>
      <c r="BS1139" s="791"/>
      <c r="BT1139" s="791"/>
    </row>
    <row r="1140" spans="69:72" x14ac:dyDescent="0.25">
      <c r="BQ1140" s="791"/>
      <c r="BR1140" s="791"/>
      <c r="BS1140" s="791"/>
      <c r="BT1140" s="791"/>
    </row>
    <row r="1141" spans="69:72" x14ac:dyDescent="0.25">
      <c r="BQ1141" s="791"/>
      <c r="BR1141" s="791"/>
      <c r="BS1141" s="791"/>
      <c r="BT1141" s="791"/>
    </row>
    <row r="1142" spans="69:72" x14ac:dyDescent="0.25">
      <c r="BQ1142" s="791"/>
      <c r="BR1142" s="791"/>
      <c r="BS1142" s="791"/>
      <c r="BT1142" s="791"/>
    </row>
    <row r="1143" spans="69:72" x14ac:dyDescent="0.25">
      <c r="BQ1143" s="791"/>
      <c r="BR1143" s="791"/>
      <c r="BS1143" s="791"/>
      <c r="BT1143" s="791"/>
    </row>
    <row r="1144" spans="69:72" x14ac:dyDescent="0.25">
      <c r="BQ1144" s="791"/>
      <c r="BR1144" s="791"/>
      <c r="BS1144" s="791"/>
      <c r="BT1144" s="791"/>
    </row>
    <row r="1145" spans="69:72" x14ac:dyDescent="0.25">
      <c r="BQ1145" s="791"/>
      <c r="BR1145" s="791"/>
      <c r="BS1145" s="791"/>
      <c r="BT1145" s="791"/>
    </row>
    <row r="1146" spans="69:72" x14ac:dyDescent="0.25">
      <c r="BQ1146" s="791"/>
      <c r="BR1146" s="791"/>
      <c r="BS1146" s="791"/>
      <c r="BT1146" s="791"/>
    </row>
    <row r="1147" spans="69:72" x14ac:dyDescent="0.25">
      <c r="BQ1147" s="791"/>
      <c r="BR1147" s="791"/>
      <c r="BS1147" s="791"/>
      <c r="BT1147" s="791"/>
    </row>
    <row r="1148" spans="69:72" x14ac:dyDescent="0.25">
      <c r="BQ1148" s="791"/>
      <c r="BR1148" s="791"/>
      <c r="BS1148" s="791"/>
      <c r="BT1148" s="791"/>
    </row>
    <row r="1149" spans="69:72" x14ac:dyDescent="0.25">
      <c r="BQ1149" s="791"/>
      <c r="BR1149" s="791"/>
      <c r="BS1149" s="791"/>
      <c r="BT1149" s="791"/>
    </row>
    <row r="1150" spans="69:72" x14ac:dyDescent="0.25">
      <c r="BQ1150" s="791"/>
      <c r="BR1150" s="791"/>
      <c r="BS1150" s="791"/>
      <c r="BT1150" s="791"/>
    </row>
    <row r="1151" spans="69:72" x14ac:dyDescent="0.25">
      <c r="BQ1151" s="791"/>
      <c r="BR1151" s="791"/>
      <c r="BS1151" s="791"/>
      <c r="BT1151" s="791"/>
    </row>
    <row r="1152" spans="69:72" x14ac:dyDescent="0.25">
      <c r="BQ1152" s="791"/>
      <c r="BR1152" s="791"/>
      <c r="BS1152" s="791"/>
      <c r="BT1152" s="791"/>
    </row>
    <row r="1153" spans="69:72" x14ac:dyDescent="0.25">
      <c r="BQ1153" s="791"/>
      <c r="BR1153" s="791"/>
      <c r="BS1153" s="791"/>
      <c r="BT1153" s="791"/>
    </row>
    <row r="1154" spans="69:72" x14ac:dyDescent="0.25">
      <c r="BQ1154" s="791"/>
      <c r="BR1154" s="791"/>
      <c r="BS1154" s="791"/>
      <c r="BT1154" s="791"/>
    </row>
    <row r="1155" spans="69:72" x14ac:dyDescent="0.25">
      <c r="BQ1155" s="791"/>
      <c r="BR1155" s="791"/>
      <c r="BS1155" s="791"/>
      <c r="BT1155" s="791"/>
    </row>
    <row r="1156" spans="69:72" x14ac:dyDescent="0.25">
      <c r="BQ1156" s="791"/>
      <c r="BR1156" s="791"/>
      <c r="BS1156" s="791"/>
      <c r="BT1156" s="791"/>
    </row>
    <row r="1157" spans="69:72" x14ac:dyDescent="0.25">
      <c r="BQ1157" s="791"/>
      <c r="BR1157" s="791"/>
      <c r="BS1157" s="791"/>
      <c r="BT1157" s="791"/>
    </row>
    <row r="1158" spans="69:72" x14ac:dyDescent="0.25">
      <c r="BQ1158" s="791"/>
      <c r="BR1158" s="791"/>
      <c r="BS1158" s="791"/>
      <c r="BT1158" s="791"/>
    </row>
    <row r="1159" spans="69:72" x14ac:dyDescent="0.25">
      <c r="BQ1159" s="791"/>
      <c r="BR1159" s="791"/>
      <c r="BS1159" s="791"/>
      <c r="BT1159" s="791"/>
    </row>
    <row r="1160" spans="69:72" x14ac:dyDescent="0.25">
      <c r="BQ1160" s="791"/>
      <c r="BR1160" s="791"/>
      <c r="BS1160" s="791"/>
      <c r="BT1160" s="791"/>
    </row>
    <row r="1161" spans="69:72" x14ac:dyDescent="0.25">
      <c r="BQ1161" s="791"/>
      <c r="BR1161" s="791"/>
      <c r="BS1161" s="791"/>
      <c r="BT1161" s="791"/>
    </row>
    <row r="1162" spans="69:72" x14ac:dyDescent="0.25">
      <c r="BQ1162" s="791"/>
      <c r="BR1162" s="791"/>
      <c r="BS1162" s="791"/>
      <c r="BT1162" s="791"/>
    </row>
    <row r="1163" spans="69:72" x14ac:dyDescent="0.25">
      <c r="BQ1163" s="791"/>
      <c r="BR1163" s="791"/>
      <c r="BS1163" s="791"/>
      <c r="BT1163" s="791"/>
    </row>
    <row r="1164" spans="69:72" x14ac:dyDescent="0.25">
      <c r="BQ1164" s="791"/>
      <c r="BR1164" s="791"/>
      <c r="BS1164" s="791"/>
      <c r="BT1164" s="791"/>
    </row>
    <row r="1165" spans="69:72" x14ac:dyDescent="0.25">
      <c r="BQ1165" s="791"/>
      <c r="BR1165" s="791"/>
      <c r="BS1165" s="791"/>
      <c r="BT1165" s="791"/>
    </row>
    <row r="1166" spans="69:72" x14ac:dyDescent="0.25">
      <c r="BQ1166" s="791"/>
      <c r="BR1166" s="791"/>
      <c r="BS1166" s="791"/>
      <c r="BT1166" s="791"/>
    </row>
    <row r="1167" spans="69:72" x14ac:dyDescent="0.25">
      <c r="BQ1167" s="791"/>
      <c r="BR1167" s="791"/>
      <c r="BS1167" s="791"/>
      <c r="BT1167" s="791"/>
    </row>
    <row r="1168" spans="69:72" x14ac:dyDescent="0.25">
      <c r="BQ1168" s="791"/>
      <c r="BR1168" s="791"/>
      <c r="BS1168" s="791"/>
      <c r="BT1168" s="791"/>
    </row>
    <row r="1169" spans="69:72" x14ac:dyDescent="0.25">
      <c r="BQ1169" s="791"/>
      <c r="BR1169" s="791"/>
      <c r="BS1169" s="791"/>
      <c r="BT1169" s="791"/>
    </row>
    <row r="1170" spans="69:72" x14ac:dyDescent="0.25">
      <c r="BQ1170" s="791"/>
      <c r="BR1170" s="791"/>
      <c r="BS1170" s="791"/>
      <c r="BT1170" s="791"/>
    </row>
    <row r="1171" spans="69:72" x14ac:dyDescent="0.25">
      <c r="BQ1171" s="791"/>
      <c r="BR1171" s="791"/>
      <c r="BS1171" s="791"/>
      <c r="BT1171" s="791"/>
    </row>
    <row r="1172" spans="69:72" x14ac:dyDescent="0.25">
      <c r="BQ1172" s="791"/>
      <c r="BR1172" s="791"/>
      <c r="BS1172" s="791"/>
      <c r="BT1172" s="791"/>
    </row>
    <row r="1173" spans="69:72" x14ac:dyDescent="0.25">
      <c r="BQ1173" s="791"/>
      <c r="BR1173" s="791"/>
      <c r="BS1173" s="791"/>
      <c r="BT1173" s="791"/>
    </row>
    <row r="1174" spans="69:72" x14ac:dyDescent="0.25">
      <c r="BQ1174" s="791"/>
      <c r="BR1174" s="791"/>
      <c r="BS1174" s="791"/>
      <c r="BT1174" s="791"/>
    </row>
    <row r="1175" spans="69:72" x14ac:dyDescent="0.25">
      <c r="BQ1175" s="791"/>
      <c r="BR1175" s="791"/>
      <c r="BS1175" s="791"/>
      <c r="BT1175" s="791"/>
    </row>
    <row r="1176" spans="69:72" x14ac:dyDescent="0.25">
      <c r="BQ1176" s="791"/>
      <c r="BR1176" s="791"/>
      <c r="BS1176" s="791"/>
      <c r="BT1176" s="791"/>
    </row>
    <row r="1177" spans="69:72" x14ac:dyDescent="0.25">
      <c r="BQ1177" s="791"/>
      <c r="BR1177" s="791"/>
      <c r="BS1177" s="791"/>
      <c r="BT1177" s="791"/>
    </row>
    <row r="1178" spans="69:72" x14ac:dyDescent="0.25">
      <c r="BQ1178" s="791"/>
      <c r="BR1178" s="791"/>
      <c r="BS1178" s="791"/>
      <c r="BT1178" s="791"/>
    </row>
    <row r="1179" spans="69:72" x14ac:dyDescent="0.25">
      <c r="BQ1179" s="791"/>
      <c r="BR1179" s="791"/>
      <c r="BS1179" s="791"/>
      <c r="BT1179" s="791"/>
    </row>
    <row r="1180" spans="69:72" x14ac:dyDescent="0.25">
      <c r="BQ1180" s="791"/>
      <c r="BR1180" s="791"/>
      <c r="BS1180" s="791"/>
      <c r="BT1180" s="791"/>
    </row>
    <row r="1181" spans="69:72" x14ac:dyDescent="0.25">
      <c r="BQ1181" s="791"/>
      <c r="BR1181" s="791"/>
      <c r="BS1181" s="791"/>
      <c r="BT1181" s="791"/>
    </row>
    <row r="1182" spans="69:72" x14ac:dyDescent="0.25">
      <c r="BQ1182" s="791"/>
      <c r="BR1182" s="791"/>
      <c r="BS1182" s="791"/>
      <c r="BT1182" s="791"/>
    </row>
    <row r="1183" spans="69:72" x14ac:dyDescent="0.25">
      <c r="BQ1183" s="791"/>
      <c r="BR1183" s="791"/>
      <c r="BS1183" s="791"/>
      <c r="BT1183" s="791"/>
    </row>
    <row r="1184" spans="69:72" x14ac:dyDescent="0.25">
      <c r="BQ1184" s="791"/>
      <c r="BR1184" s="791"/>
      <c r="BS1184" s="791"/>
      <c r="BT1184" s="791"/>
    </row>
    <row r="1185" spans="69:72" x14ac:dyDescent="0.25">
      <c r="BQ1185" s="791"/>
      <c r="BR1185" s="791"/>
      <c r="BS1185" s="791"/>
      <c r="BT1185" s="791"/>
    </row>
    <row r="1186" spans="69:72" x14ac:dyDescent="0.25">
      <c r="BQ1186" s="791"/>
      <c r="BR1186" s="791"/>
      <c r="BS1186" s="791"/>
      <c r="BT1186" s="791"/>
    </row>
    <row r="1187" spans="69:72" x14ac:dyDescent="0.25">
      <c r="BQ1187" s="791"/>
      <c r="BR1187" s="791"/>
      <c r="BS1187" s="791"/>
      <c r="BT1187" s="791"/>
    </row>
    <row r="1188" spans="69:72" x14ac:dyDescent="0.25">
      <c r="BQ1188" s="791"/>
      <c r="BR1188" s="791"/>
      <c r="BS1188" s="791"/>
      <c r="BT1188" s="791"/>
    </row>
    <row r="1189" spans="69:72" x14ac:dyDescent="0.25">
      <c r="BQ1189" s="791"/>
      <c r="BR1189" s="791"/>
      <c r="BS1189" s="791"/>
      <c r="BT1189" s="791"/>
    </row>
    <row r="1190" spans="69:72" x14ac:dyDescent="0.25">
      <c r="BQ1190" s="791"/>
      <c r="BR1190" s="791"/>
      <c r="BS1190" s="791"/>
      <c r="BT1190" s="791"/>
    </row>
    <row r="1191" spans="69:72" x14ac:dyDescent="0.25">
      <c r="BQ1191" s="791"/>
      <c r="BR1191" s="791"/>
      <c r="BS1191" s="791"/>
      <c r="BT1191" s="791"/>
    </row>
    <row r="1192" spans="69:72" x14ac:dyDescent="0.25">
      <c r="BQ1192" s="791"/>
      <c r="BR1192" s="791"/>
      <c r="BS1192" s="791"/>
      <c r="BT1192" s="791"/>
    </row>
    <row r="1193" spans="69:72" x14ac:dyDescent="0.25">
      <c r="BQ1193" s="791"/>
      <c r="BR1193" s="791"/>
      <c r="BS1193" s="791"/>
      <c r="BT1193" s="791"/>
    </row>
    <row r="1194" spans="69:72" x14ac:dyDescent="0.25">
      <c r="BQ1194" s="791"/>
      <c r="BR1194" s="791"/>
      <c r="BS1194" s="791"/>
      <c r="BT1194" s="791"/>
    </row>
    <row r="1195" spans="69:72" x14ac:dyDescent="0.25">
      <c r="BQ1195" s="791"/>
      <c r="BR1195" s="791"/>
      <c r="BS1195" s="791"/>
      <c r="BT1195" s="791"/>
    </row>
    <row r="1196" spans="69:72" x14ac:dyDescent="0.25">
      <c r="BQ1196" s="791"/>
      <c r="BR1196" s="791"/>
      <c r="BS1196" s="791"/>
      <c r="BT1196" s="791"/>
    </row>
    <row r="1197" spans="69:72" x14ac:dyDescent="0.25">
      <c r="BQ1197" s="791"/>
      <c r="BR1197" s="791"/>
      <c r="BS1197" s="791"/>
      <c r="BT1197" s="791"/>
    </row>
    <row r="1198" spans="69:72" x14ac:dyDescent="0.25">
      <c r="BQ1198" s="791"/>
      <c r="BR1198" s="791"/>
      <c r="BS1198" s="791"/>
      <c r="BT1198" s="791"/>
    </row>
    <row r="1199" spans="69:72" x14ac:dyDescent="0.25">
      <c r="BQ1199" s="791"/>
      <c r="BR1199" s="791"/>
      <c r="BS1199" s="791"/>
      <c r="BT1199" s="791"/>
    </row>
    <row r="1200" spans="69:72" x14ac:dyDescent="0.25">
      <c r="BQ1200" s="791"/>
      <c r="BR1200" s="791"/>
      <c r="BS1200" s="791"/>
      <c r="BT1200" s="791"/>
    </row>
    <row r="1201" spans="69:72" x14ac:dyDescent="0.25">
      <c r="BQ1201" s="791"/>
      <c r="BR1201" s="791"/>
      <c r="BS1201" s="791"/>
      <c r="BT1201" s="791"/>
    </row>
    <row r="1202" spans="69:72" x14ac:dyDescent="0.25">
      <c r="BQ1202" s="791"/>
      <c r="BR1202" s="791"/>
      <c r="BS1202" s="791"/>
      <c r="BT1202" s="791"/>
    </row>
    <row r="1203" spans="69:72" x14ac:dyDescent="0.25">
      <c r="BQ1203" s="791"/>
      <c r="BR1203" s="791"/>
      <c r="BS1203" s="791"/>
      <c r="BT1203" s="791"/>
    </row>
    <row r="1204" spans="69:72" x14ac:dyDescent="0.25">
      <c r="BQ1204" s="791"/>
      <c r="BR1204" s="791"/>
      <c r="BS1204" s="791"/>
      <c r="BT1204" s="791"/>
    </row>
    <row r="1205" spans="69:72" x14ac:dyDescent="0.25">
      <c r="BQ1205" s="791"/>
      <c r="BR1205" s="791"/>
      <c r="BS1205" s="791"/>
      <c r="BT1205" s="791"/>
    </row>
    <row r="1206" spans="69:72" x14ac:dyDescent="0.25">
      <c r="BQ1206" s="791"/>
      <c r="BR1206" s="791"/>
      <c r="BS1206" s="791"/>
      <c r="BT1206" s="791"/>
    </row>
    <row r="1207" spans="69:72" x14ac:dyDescent="0.25">
      <c r="BQ1207" s="791"/>
      <c r="BR1207" s="791"/>
      <c r="BS1207" s="791"/>
      <c r="BT1207" s="791"/>
    </row>
    <row r="1208" spans="69:72" x14ac:dyDescent="0.25">
      <c r="BQ1208" s="791"/>
      <c r="BR1208" s="791"/>
      <c r="BS1208" s="791"/>
      <c r="BT1208" s="791"/>
    </row>
    <row r="1209" spans="69:72" x14ac:dyDescent="0.25">
      <c r="BQ1209" s="791"/>
      <c r="BR1209" s="791"/>
      <c r="BS1209" s="791"/>
      <c r="BT1209" s="791"/>
    </row>
    <row r="1210" spans="69:72" x14ac:dyDescent="0.25">
      <c r="BQ1210" s="791"/>
      <c r="BR1210" s="791"/>
      <c r="BS1210" s="791"/>
      <c r="BT1210" s="791"/>
    </row>
    <row r="1211" spans="69:72" x14ac:dyDescent="0.25">
      <c r="BQ1211" s="791"/>
      <c r="BR1211" s="791"/>
      <c r="BS1211" s="791"/>
      <c r="BT1211" s="791"/>
    </row>
    <row r="1212" spans="69:72" x14ac:dyDescent="0.25">
      <c r="BQ1212" s="791"/>
      <c r="BR1212" s="791"/>
      <c r="BS1212" s="791"/>
      <c r="BT1212" s="791"/>
    </row>
    <row r="1213" spans="69:72" x14ac:dyDescent="0.25">
      <c r="BQ1213" s="791"/>
      <c r="BR1213" s="791"/>
      <c r="BS1213" s="791"/>
      <c r="BT1213" s="791"/>
    </row>
    <row r="1214" spans="69:72" x14ac:dyDescent="0.25">
      <c r="BQ1214" s="791"/>
      <c r="BR1214" s="791"/>
      <c r="BS1214" s="791"/>
      <c r="BT1214" s="791"/>
    </row>
    <row r="1215" spans="69:72" x14ac:dyDescent="0.25">
      <c r="BQ1215" s="791"/>
      <c r="BR1215" s="791"/>
      <c r="BS1215" s="791"/>
      <c r="BT1215" s="791"/>
    </row>
    <row r="1216" spans="69:72" x14ac:dyDescent="0.25">
      <c r="BQ1216" s="791"/>
      <c r="BR1216" s="791"/>
      <c r="BS1216" s="791"/>
      <c r="BT1216" s="791"/>
    </row>
    <row r="1217" spans="69:72" x14ac:dyDescent="0.25">
      <c r="BQ1217" s="791"/>
      <c r="BR1217" s="791"/>
      <c r="BS1217" s="791"/>
      <c r="BT1217" s="791"/>
    </row>
    <row r="1218" spans="69:72" x14ac:dyDescent="0.25">
      <c r="BQ1218" s="791"/>
      <c r="BR1218" s="791"/>
      <c r="BS1218" s="791"/>
      <c r="BT1218" s="791"/>
    </row>
    <row r="1219" spans="69:72" x14ac:dyDescent="0.25">
      <c r="BQ1219" s="791"/>
      <c r="BR1219" s="791"/>
      <c r="BS1219" s="791"/>
      <c r="BT1219" s="791"/>
    </row>
    <row r="1220" spans="69:72" x14ac:dyDescent="0.25">
      <c r="BQ1220" s="791"/>
      <c r="BR1220" s="791"/>
      <c r="BS1220" s="791"/>
      <c r="BT1220" s="791"/>
    </row>
    <row r="1221" spans="69:72" x14ac:dyDescent="0.25">
      <c r="BQ1221" s="791"/>
      <c r="BR1221" s="791"/>
      <c r="BS1221" s="791"/>
      <c r="BT1221" s="791"/>
    </row>
    <row r="1222" spans="69:72" x14ac:dyDescent="0.25">
      <c r="BQ1222" s="791"/>
      <c r="BR1222" s="791"/>
      <c r="BS1222" s="791"/>
      <c r="BT1222" s="791"/>
    </row>
    <row r="1223" spans="69:72" x14ac:dyDescent="0.25">
      <c r="BQ1223" s="791"/>
      <c r="BR1223" s="791"/>
      <c r="BS1223" s="791"/>
      <c r="BT1223" s="791"/>
    </row>
    <row r="1224" spans="69:72" x14ac:dyDescent="0.25">
      <c r="BQ1224" s="791"/>
      <c r="BR1224" s="791"/>
      <c r="BS1224" s="791"/>
      <c r="BT1224" s="791"/>
    </row>
    <row r="1225" spans="69:72" x14ac:dyDescent="0.25">
      <c r="BQ1225" s="791"/>
      <c r="BR1225" s="791"/>
      <c r="BS1225" s="791"/>
      <c r="BT1225" s="791"/>
    </row>
    <row r="1226" spans="69:72" x14ac:dyDescent="0.25">
      <c r="BQ1226" s="791"/>
      <c r="BR1226" s="791"/>
      <c r="BS1226" s="791"/>
      <c r="BT1226" s="791"/>
    </row>
    <row r="1227" spans="69:72" x14ac:dyDescent="0.25">
      <c r="BQ1227" s="791"/>
      <c r="BR1227" s="791"/>
      <c r="BS1227" s="791"/>
      <c r="BT1227" s="791"/>
    </row>
    <row r="1228" spans="69:72" x14ac:dyDescent="0.25">
      <c r="BQ1228" s="791"/>
      <c r="BR1228" s="791"/>
      <c r="BS1228" s="791"/>
      <c r="BT1228" s="791"/>
    </row>
    <row r="1229" spans="69:72" x14ac:dyDescent="0.25">
      <c r="BQ1229" s="791"/>
      <c r="BR1229" s="791"/>
      <c r="BS1229" s="791"/>
      <c r="BT1229" s="791"/>
    </row>
    <row r="1230" spans="69:72" x14ac:dyDescent="0.25">
      <c r="BQ1230" s="791"/>
      <c r="BR1230" s="791"/>
      <c r="BS1230" s="791"/>
      <c r="BT1230" s="791"/>
    </row>
    <row r="1231" spans="69:72" x14ac:dyDescent="0.25">
      <c r="BQ1231" s="791"/>
      <c r="BR1231" s="791"/>
      <c r="BS1231" s="791"/>
      <c r="BT1231" s="791"/>
    </row>
    <row r="1232" spans="69:72" x14ac:dyDescent="0.25">
      <c r="BQ1232" s="791"/>
      <c r="BR1232" s="791"/>
      <c r="BS1232" s="791"/>
      <c r="BT1232" s="791"/>
    </row>
    <row r="1233" spans="69:72" x14ac:dyDescent="0.25">
      <c r="BQ1233" s="791"/>
      <c r="BR1233" s="791"/>
      <c r="BS1233" s="791"/>
      <c r="BT1233" s="791"/>
    </row>
    <row r="1234" spans="69:72" x14ac:dyDescent="0.25">
      <c r="BQ1234" s="791"/>
      <c r="BR1234" s="791"/>
      <c r="BS1234" s="791"/>
      <c r="BT1234" s="791"/>
    </row>
    <row r="1235" spans="69:72" x14ac:dyDescent="0.25">
      <c r="BQ1235" s="791"/>
      <c r="BR1235" s="791"/>
      <c r="BS1235" s="791"/>
      <c r="BT1235" s="791"/>
    </row>
    <row r="1236" spans="69:72" x14ac:dyDescent="0.25">
      <c r="BQ1236" s="791"/>
      <c r="BR1236" s="791"/>
      <c r="BS1236" s="791"/>
      <c r="BT1236" s="791"/>
    </row>
    <row r="1237" spans="69:72" x14ac:dyDescent="0.25">
      <c r="BQ1237" s="791"/>
      <c r="BR1237" s="791"/>
      <c r="BS1237" s="791"/>
      <c r="BT1237" s="791"/>
    </row>
    <row r="1238" spans="69:72" x14ac:dyDescent="0.25">
      <c r="BQ1238" s="791"/>
      <c r="BR1238" s="791"/>
      <c r="BS1238" s="791"/>
      <c r="BT1238" s="791"/>
    </row>
    <row r="1239" spans="69:72" x14ac:dyDescent="0.25">
      <c r="BQ1239" s="791"/>
      <c r="BR1239" s="791"/>
      <c r="BS1239" s="791"/>
      <c r="BT1239" s="791"/>
    </row>
    <row r="1240" spans="69:72" x14ac:dyDescent="0.25">
      <c r="BQ1240" s="791"/>
      <c r="BR1240" s="791"/>
      <c r="BS1240" s="791"/>
      <c r="BT1240" s="791"/>
    </row>
    <row r="1241" spans="69:72" x14ac:dyDescent="0.25">
      <c r="BQ1241" s="791"/>
      <c r="BR1241" s="791"/>
      <c r="BS1241" s="791"/>
      <c r="BT1241" s="791"/>
    </row>
    <row r="1242" spans="69:72" x14ac:dyDescent="0.25">
      <c r="BQ1242" s="791"/>
      <c r="BR1242" s="791"/>
      <c r="BS1242" s="791"/>
      <c r="BT1242" s="791"/>
    </row>
    <row r="1243" spans="69:72" x14ac:dyDescent="0.25">
      <c r="BQ1243" s="791"/>
      <c r="BR1243" s="791"/>
      <c r="BS1243" s="791"/>
      <c r="BT1243" s="791"/>
    </row>
    <row r="1244" spans="69:72" x14ac:dyDescent="0.25">
      <c r="BQ1244" s="791"/>
      <c r="BR1244" s="791"/>
      <c r="BS1244" s="791"/>
      <c r="BT1244" s="791"/>
    </row>
    <row r="1245" spans="69:72" x14ac:dyDescent="0.25">
      <c r="BQ1245" s="791"/>
      <c r="BR1245" s="791"/>
      <c r="BS1245" s="791"/>
      <c r="BT1245" s="791"/>
    </row>
    <row r="1246" spans="69:72" x14ac:dyDescent="0.25">
      <c r="BQ1246" s="791"/>
      <c r="BR1246" s="791"/>
      <c r="BS1246" s="791"/>
      <c r="BT1246" s="791"/>
    </row>
    <row r="1247" spans="69:72" x14ac:dyDescent="0.25">
      <c r="BQ1247" s="791"/>
      <c r="BR1247" s="791"/>
      <c r="BS1247" s="791"/>
      <c r="BT1247" s="791"/>
    </row>
    <row r="1248" spans="69:72" x14ac:dyDescent="0.25">
      <c r="BQ1248" s="791"/>
      <c r="BR1248" s="791"/>
      <c r="BS1248" s="791"/>
      <c r="BT1248" s="791"/>
    </row>
    <row r="1249" spans="69:72" x14ac:dyDescent="0.25">
      <c r="BQ1249" s="791"/>
      <c r="BR1249" s="791"/>
      <c r="BS1249" s="791"/>
      <c r="BT1249" s="791"/>
    </row>
    <row r="1250" spans="69:72" x14ac:dyDescent="0.25">
      <c r="BQ1250" s="791"/>
      <c r="BR1250" s="791"/>
      <c r="BS1250" s="791"/>
      <c r="BT1250" s="791"/>
    </row>
    <row r="1251" spans="69:72" x14ac:dyDescent="0.25">
      <c r="BQ1251" s="791"/>
      <c r="BR1251" s="791"/>
      <c r="BS1251" s="791"/>
      <c r="BT1251" s="791"/>
    </row>
    <row r="1252" spans="69:72" x14ac:dyDescent="0.25">
      <c r="BQ1252" s="791"/>
      <c r="BR1252" s="791"/>
      <c r="BS1252" s="791"/>
      <c r="BT1252" s="791"/>
    </row>
    <row r="1253" spans="69:72" x14ac:dyDescent="0.25">
      <c r="BQ1253" s="791"/>
      <c r="BR1253" s="791"/>
      <c r="BS1253" s="791"/>
      <c r="BT1253" s="791"/>
    </row>
    <row r="1254" spans="69:72" x14ac:dyDescent="0.25">
      <c r="BQ1254" s="791"/>
      <c r="BR1254" s="791"/>
      <c r="BS1254" s="791"/>
      <c r="BT1254" s="791"/>
    </row>
    <row r="1255" spans="69:72" x14ac:dyDescent="0.25">
      <c r="BQ1255" s="791"/>
      <c r="BR1255" s="791"/>
      <c r="BS1255" s="791"/>
      <c r="BT1255" s="791"/>
    </row>
    <row r="1256" spans="69:72" x14ac:dyDescent="0.25">
      <c r="BQ1256" s="791"/>
      <c r="BR1256" s="791"/>
      <c r="BS1256" s="791"/>
      <c r="BT1256" s="791"/>
    </row>
    <row r="1257" spans="69:72" x14ac:dyDescent="0.25">
      <c r="BQ1257" s="791"/>
      <c r="BR1257" s="791"/>
      <c r="BS1257" s="791"/>
      <c r="BT1257" s="791"/>
    </row>
    <row r="1258" spans="69:72" x14ac:dyDescent="0.25">
      <c r="BQ1258" s="791"/>
      <c r="BR1258" s="791"/>
      <c r="BS1258" s="791"/>
      <c r="BT1258" s="791"/>
    </row>
    <row r="1259" spans="69:72" x14ac:dyDescent="0.25">
      <c r="BQ1259" s="791"/>
      <c r="BR1259" s="791"/>
      <c r="BS1259" s="791"/>
      <c r="BT1259" s="791"/>
    </row>
    <row r="1260" spans="69:72" x14ac:dyDescent="0.25">
      <c r="BQ1260" s="791"/>
      <c r="BR1260" s="791"/>
      <c r="BS1260" s="791"/>
      <c r="BT1260" s="791"/>
    </row>
    <row r="1261" spans="69:72" x14ac:dyDescent="0.25">
      <c r="BQ1261" s="791"/>
      <c r="BR1261" s="791"/>
      <c r="BS1261" s="791"/>
      <c r="BT1261" s="791"/>
    </row>
    <row r="1262" spans="69:72" x14ac:dyDescent="0.25">
      <c r="BQ1262" s="791"/>
      <c r="BR1262" s="791"/>
      <c r="BS1262" s="791"/>
      <c r="BT1262" s="791"/>
    </row>
    <row r="1263" spans="69:72" x14ac:dyDescent="0.25">
      <c r="BQ1263" s="791"/>
      <c r="BR1263" s="791"/>
      <c r="BS1263" s="791"/>
      <c r="BT1263" s="791"/>
    </row>
    <row r="1264" spans="69:72" x14ac:dyDescent="0.25">
      <c r="BQ1264" s="791"/>
      <c r="BR1264" s="791"/>
      <c r="BS1264" s="791"/>
      <c r="BT1264" s="791"/>
    </row>
    <row r="1265" spans="69:72" x14ac:dyDescent="0.25">
      <c r="BQ1265" s="791"/>
      <c r="BR1265" s="791"/>
      <c r="BS1265" s="791"/>
      <c r="BT1265" s="791"/>
    </row>
    <row r="1266" spans="69:72" x14ac:dyDescent="0.25">
      <c r="BQ1266" s="791"/>
      <c r="BR1266" s="791"/>
      <c r="BS1266" s="791"/>
      <c r="BT1266" s="791"/>
    </row>
    <row r="1267" spans="69:72" x14ac:dyDescent="0.25">
      <c r="BQ1267" s="791"/>
      <c r="BR1267" s="791"/>
      <c r="BS1267" s="791"/>
      <c r="BT1267" s="791"/>
    </row>
    <row r="1268" spans="69:72" x14ac:dyDescent="0.25">
      <c r="BQ1268" s="791"/>
      <c r="BR1268" s="791"/>
      <c r="BS1268" s="791"/>
      <c r="BT1268" s="791"/>
    </row>
    <row r="1269" spans="69:72" x14ac:dyDescent="0.25">
      <c r="BQ1269" s="791"/>
      <c r="BR1269" s="791"/>
      <c r="BS1269" s="791"/>
      <c r="BT1269" s="791"/>
    </row>
    <row r="1270" spans="69:72" x14ac:dyDescent="0.25">
      <c r="BQ1270" s="791"/>
      <c r="BR1270" s="791"/>
      <c r="BS1270" s="791"/>
      <c r="BT1270" s="791"/>
    </row>
    <row r="1271" spans="69:72" x14ac:dyDescent="0.25">
      <c r="BQ1271" s="791"/>
      <c r="BR1271" s="791"/>
      <c r="BS1271" s="791"/>
      <c r="BT1271" s="791"/>
    </row>
    <row r="1272" spans="69:72" x14ac:dyDescent="0.25">
      <c r="BQ1272" s="791"/>
      <c r="BR1272" s="791"/>
      <c r="BS1272" s="791"/>
      <c r="BT1272" s="791"/>
    </row>
    <row r="1273" spans="69:72" x14ac:dyDescent="0.25">
      <c r="BQ1273" s="791"/>
      <c r="BR1273" s="791"/>
      <c r="BS1273" s="791"/>
      <c r="BT1273" s="791"/>
    </row>
    <row r="1274" spans="69:72" x14ac:dyDescent="0.25">
      <c r="BQ1274" s="791"/>
      <c r="BR1274" s="791"/>
      <c r="BS1274" s="791"/>
      <c r="BT1274" s="791"/>
    </row>
    <row r="1275" spans="69:72" x14ac:dyDescent="0.25">
      <c r="BQ1275" s="791"/>
      <c r="BR1275" s="791"/>
      <c r="BS1275" s="791"/>
      <c r="BT1275" s="791"/>
    </row>
    <row r="1276" spans="69:72" x14ac:dyDescent="0.25">
      <c r="BQ1276" s="791"/>
      <c r="BR1276" s="791"/>
      <c r="BS1276" s="791"/>
      <c r="BT1276" s="791"/>
    </row>
    <row r="1277" spans="69:72" x14ac:dyDescent="0.25">
      <c r="BQ1277" s="791"/>
      <c r="BR1277" s="791"/>
      <c r="BS1277" s="791"/>
      <c r="BT1277" s="791"/>
    </row>
    <row r="1278" spans="69:72" x14ac:dyDescent="0.25">
      <c r="BQ1278" s="791"/>
      <c r="BR1278" s="791"/>
      <c r="BS1278" s="791"/>
      <c r="BT1278" s="791"/>
    </row>
    <row r="1279" spans="69:72" x14ac:dyDescent="0.25">
      <c r="BQ1279" s="791"/>
      <c r="BR1279" s="791"/>
      <c r="BS1279" s="791"/>
      <c r="BT1279" s="791"/>
    </row>
    <row r="1280" spans="69:72" x14ac:dyDescent="0.25">
      <c r="BQ1280" s="791"/>
      <c r="BR1280" s="791"/>
      <c r="BS1280" s="791"/>
      <c r="BT1280" s="791"/>
    </row>
    <row r="1281" spans="69:72" x14ac:dyDescent="0.25">
      <c r="BQ1281" s="791"/>
      <c r="BR1281" s="791"/>
      <c r="BS1281" s="791"/>
      <c r="BT1281" s="791"/>
    </row>
    <row r="1282" spans="69:72" x14ac:dyDescent="0.25">
      <c r="BQ1282" s="791"/>
      <c r="BR1282" s="791"/>
      <c r="BS1282" s="791"/>
      <c r="BT1282" s="791"/>
    </row>
    <row r="1283" spans="69:72" x14ac:dyDescent="0.25">
      <c r="BQ1283" s="791"/>
      <c r="BR1283" s="791"/>
      <c r="BS1283" s="791"/>
      <c r="BT1283" s="791"/>
    </row>
    <row r="1284" spans="69:72" x14ac:dyDescent="0.25">
      <c r="BQ1284" s="791"/>
      <c r="BR1284" s="791"/>
      <c r="BS1284" s="791"/>
      <c r="BT1284" s="791"/>
    </row>
    <row r="1285" spans="69:72" x14ac:dyDescent="0.25">
      <c r="BQ1285" s="791"/>
      <c r="BR1285" s="791"/>
      <c r="BS1285" s="791"/>
      <c r="BT1285" s="791"/>
    </row>
    <row r="1286" spans="69:72" x14ac:dyDescent="0.25">
      <c r="BQ1286" s="791"/>
      <c r="BR1286" s="791"/>
      <c r="BS1286" s="791"/>
      <c r="BT1286" s="791"/>
    </row>
    <row r="1287" spans="69:72" x14ac:dyDescent="0.25">
      <c r="BQ1287" s="791"/>
      <c r="BR1287" s="791"/>
      <c r="BS1287" s="791"/>
      <c r="BT1287" s="791"/>
    </row>
    <row r="1288" spans="69:72" x14ac:dyDescent="0.25">
      <c r="BQ1288" s="791"/>
      <c r="BR1288" s="791"/>
      <c r="BS1288" s="791"/>
      <c r="BT1288" s="791"/>
    </row>
    <row r="1289" spans="69:72" x14ac:dyDescent="0.25">
      <c r="BQ1289" s="791"/>
      <c r="BR1289" s="791"/>
      <c r="BS1289" s="791"/>
      <c r="BT1289" s="791"/>
    </row>
    <row r="1290" spans="69:72" x14ac:dyDescent="0.25">
      <c r="BQ1290" s="791"/>
      <c r="BR1290" s="791"/>
      <c r="BS1290" s="791"/>
      <c r="BT1290" s="791"/>
    </row>
    <row r="1291" spans="69:72" x14ac:dyDescent="0.25">
      <c r="BQ1291" s="791"/>
      <c r="BR1291" s="791"/>
      <c r="BS1291" s="791"/>
      <c r="BT1291" s="791"/>
    </row>
    <row r="1292" spans="69:72" x14ac:dyDescent="0.25">
      <c r="BQ1292" s="791"/>
      <c r="BR1292" s="791"/>
      <c r="BS1292" s="791"/>
      <c r="BT1292" s="791"/>
    </row>
    <row r="1293" spans="69:72" x14ac:dyDescent="0.25">
      <c r="BQ1293" s="791"/>
      <c r="BR1293" s="791"/>
      <c r="BS1293" s="791"/>
      <c r="BT1293" s="791"/>
    </row>
    <row r="1294" spans="69:72" x14ac:dyDescent="0.25">
      <c r="BQ1294" s="791"/>
      <c r="BR1294" s="791"/>
      <c r="BS1294" s="791"/>
      <c r="BT1294" s="791"/>
    </row>
    <row r="1295" spans="69:72" x14ac:dyDescent="0.25">
      <c r="BQ1295" s="791"/>
      <c r="BR1295" s="791"/>
      <c r="BS1295" s="791"/>
      <c r="BT1295" s="791"/>
    </row>
    <row r="1296" spans="69:72" x14ac:dyDescent="0.25">
      <c r="BQ1296" s="791"/>
      <c r="BR1296" s="791"/>
      <c r="BS1296" s="791"/>
      <c r="BT1296" s="791"/>
    </row>
    <row r="1297" spans="69:72" x14ac:dyDescent="0.25">
      <c r="BQ1297" s="791"/>
      <c r="BR1297" s="791"/>
      <c r="BS1297" s="791"/>
      <c r="BT1297" s="791"/>
    </row>
    <row r="1298" spans="69:72" x14ac:dyDescent="0.25">
      <c r="BQ1298" s="791"/>
      <c r="BR1298" s="791"/>
      <c r="BS1298" s="791"/>
      <c r="BT1298" s="791"/>
    </row>
    <row r="1299" spans="69:72" x14ac:dyDescent="0.25">
      <c r="BQ1299" s="791"/>
      <c r="BR1299" s="791"/>
      <c r="BS1299" s="791"/>
      <c r="BT1299" s="791"/>
    </row>
    <row r="1300" spans="69:72" x14ac:dyDescent="0.25">
      <c r="BQ1300" s="791"/>
      <c r="BR1300" s="791"/>
      <c r="BS1300" s="791"/>
      <c r="BT1300" s="791"/>
    </row>
    <row r="1301" spans="69:72" x14ac:dyDescent="0.25">
      <c r="BQ1301" s="791"/>
      <c r="BR1301" s="791"/>
      <c r="BS1301" s="791"/>
      <c r="BT1301" s="791"/>
    </row>
    <row r="1302" spans="69:72" x14ac:dyDescent="0.25">
      <c r="BQ1302" s="791"/>
      <c r="BR1302" s="791"/>
      <c r="BS1302" s="791"/>
      <c r="BT1302" s="791"/>
    </row>
    <row r="1303" spans="69:72" x14ac:dyDescent="0.25">
      <c r="BQ1303" s="791"/>
      <c r="BR1303" s="791"/>
      <c r="BS1303" s="791"/>
      <c r="BT1303" s="791"/>
    </row>
    <row r="1304" spans="69:72" x14ac:dyDescent="0.25">
      <c r="BQ1304" s="791"/>
      <c r="BR1304" s="791"/>
      <c r="BS1304" s="791"/>
      <c r="BT1304" s="791"/>
    </row>
    <row r="1305" spans="69:72" x14ac:dyDescent="0.25">
      <c r="BQ1305" s="791"/>
      <c r="BR1305" s="791"/>
      <c r="BS1305" s="791"/>
      <c r="BT1305" s="791"/>
    </row>
    <row r="1306" spans="69:72" x14ac:dyDescent="0.25">
      <c r="BQ1306" s="791"/>
      <c r="BR1306" s="791"/>
      <c r="BS1306" s="791"/>
      <c r="BT1306" s="791"/>
    </row>
    <row r="1307" spans="69:72" x14ac:dyDescent="0.25">
      <c r="BQ1307" s="791"/>
      <c r="BR1307" s="791"/>
      <c r="BS1307" s="791"/>
      <c r="BT1307" s="791"/>
    </row>
    <row r="1308" spans="69:72" x14ac:dyDescent="0.25">
      <c r="BQ1308" s="791"/>
      <c r="BR1308" s="791"/>
      <c r="BS1308" s="791"/>
      <c r="BT1308" s="791"/>
    </row>
    <row r="1309" spans="69:72" x14ac:dyDescent="0.25">
      <c r="BQ1309" s="791"/>
      <c r="BR1309" s="791"/>
      <c r="BS1309" s="791"/>
      <c r="BT1309" s="791"/>
    </row>
    <row r="1310" spans="69:72" x14ac:dyDescent="0.25">
      <c r="BQ1310" s="791"/>
      <c r="BR1310" s="791"/>
      <c r="BS1310" s="791"/>
      <c r="BT1310" s="791"/>
    </row>
    <row r="1311" spans="69:72" x14ac:dyDescent="0.25">
      <c r="BQ1311" s="791"/>
      <c r="BR1311" s="791"/>
      <c r="BS1311" s="791"/>
      <c r="BT1311" s="791"/>
    </row>
    <row r="1312" spans="69:72" x14ac:dyDescent="0.25">
      <c r="BQ1312" s="791"/>
      <c r="BR1312" s="791"/>
      <c r="BS1312" s="791"/>
      <c r="BT1312" s="791"/>
    </row>
    <row r="1313" spans="69:72" x14ac:dyDescent="0.25">
      <c r="BQ1313" s="791"/>
      <c r="BR1313" s="791"/>
      <c r="BS1313" s="791"/>
      <c r="BT1313" s="791"/>
    </row>
    <row r="1314" spans="69:72" x14ac:dyDescent="0.25">
      <c r="BQ1314" s="791"/>
      <c r="BR1314" s="791"/>
      <c r="BS1314" s="791"/>
      <c r="BT1314" s="791"/>
    </row>
    <row r="1315" spans="69:72" x14ac:dyDescent="0.25">
      <c r="BQ1315" s="791"/>
      <c r="BR1315" s="791"/>
      <c r="BS1315" s="791"/>
      <c r="BT1315" s="791"/>
    </row>
    <row r="1316" spans="69:72" x14ac:dyDescent="0.25">
      <c r="BQ1316" s="791"/>
      <c r="BR1316" s="791"/>
      <c r="BS1316" s="791"/>
      <c r="BT1316" s="791"/>
    </row>
    <row r="1317" spans="69:72" x14ac:dyDescent="0.25">
      <c r="BQ1317" s="791"/>
      <c r="BR1317" s="791"/>
      <c r="BS1317" s="791"/>
      <c r="BT1317" s="791"/>
    </row>
    <row r="1318" spans="69:72" x14ac:dyDescent="0.25">
      <c r="BQ1318" s="791"/>
      <c r="BR1318" s="791"/>
      <c r="BS1318" s="791"/>
      <c r="BT1318" s="791"/>
    </row>
    <row r="1319" spans="69:72" x14ac:dyDescent="0.25">
      <c r="BQ1319" s="791"/>
      <c r="BR1319" s="791"/>
      <c r="BS1319" s="791"/>
      <c r="BT1319" s="791"/>
    </row>
    <row r="1320" spans="69:72" x14ac:dyDescent="0.25">
      <c r="BQ1320" s="791"/>
      <c r="BR1320" s="791"/>
      <c r="BS1320" s="791"/>
      <c r="BT1320" s="791"/>
    </row>
    <row r="1321" spans="69:72" x14ac:dyDescent="0.25">
      <c r="BQ1321" s="791"/>
      <c r="BR1321" s="791"/>
      <c r="BS1321" s="791"/>
      <c r="BT1321" s="791"/>
    </row>
    <row r="1322" spans="69:72" x14ac:dyDescent="0.25">
      <c r="BQ1322" s="791"/>
      <c r="BR1322" s="791"/>
      <c r="BS1322" s="791"/>
      <c r="BT1322" s="791"/>
    </row>
    <row r="1323" spans="69:72" x14ac:dyDescent="0.25">
      <c r="BQ1323" s="791"/>
      <c r="BR1323" s="791"/>
      <c r="BS1323" s="791"/>
      <c r="BT1323" s="791"/>
    </row>
    <row r="1324" spans="69:72" x14ac:dyDescent="0.25">
      <c r="BQ1324" s="791"/>
      <c r="BR1324" s="791"/>
      <c r="BS1324" s="791"/>
      <c r="BT1324" s="791"/>
    </row>
    <row r="1325" spans="69:72" x14ac:dyDescent="0.25">
      <c r="BQ1325" s="791"/>
      <c r="BR1325" s="791"/>
      <c r="BS1325" s="791"/>
      <c r="BT1325" s="791"/>
    </row>
    <row r="1326" spans="69:72" x14ac:dyDescent="0.25">
      <c r="BQ1326" s="791"/>
      <c r="BR1326" s="791"/>
      <c r="BS1326" s="791"/>
      <c r="BT1326" s="791"/>
    </row>
    <row r="1327" spans="69:72" x14ac:dyDescent="0.25">
      <c r="BQ1327" s="791"/>
      <c r="BR1327" s="791"/>
      <c r="BS1327" s="791"/>
      <c r="BT1327" s="791"/>
    </row>
    <row r="1328" spans="69:72" x14ac:dyDescent="0.25">
      <c r="BQ1328" s="791"/>
      <c r="BR1328" s="791"/>
      <c r="BS1328" s="791"/>
      <c r="BT1328" s="791"/>
    </row>
    <row r="1329" spans="69:72" x14ac:dyDescent="0.25">
      <c r="BQ1329" s="791"/>
      <c r="BR1329" s="791"/>
      <c r="BS1329" s="791"/>
      <c r="BT1329" s="791"/>
    </row>
    <row r="1330" spans="69:72" x14ac:dyDescent="0.25">
      <c r="BQ1330" s="791"/>
      <c r="BR1330" s="791"/>
      <c r="BS1330" s="791"/>
      <c r="BT1330" s="791"/>
    </row>
    <row r="1331" spans="69:72" x14ac:dyDescent="0.25">
      <c r="BQ1331" s="791"/>
      <c r="BR1331" s="791"/>
      <c r="BS1331" s="791"/>
      <c r="BT1331" s="791"/>
    </row>
    <row r="1332" spans="69:72" x14ac:dyDescent="0.25">
      <c r="BQ1332" s="791"/>
      <c r="BR1332" s="791"/>
      <c r="BS1332" s="791"/>
      <c r="BT1332" s="791"/>
    </row>
    <row r="1333" spans="69:72" x14ac:dyDescent="0.25">
      <c r="BQ1333" s="791"/>
      <c r="BR1333" s="791"/>
      <c r="BS1333" s="791"/>
      <c r="BT1333" s="791"/>
    </row>
    <row r="1334" spans="69:72" x14ac:dyDescent="0.25">
      <c r="BQ1334" s="791"/>
      <c r="BR1334" s="791"/>
      <c r="BS1334" s="791"/>
      <c r="BT1334" s="791"/>
    </row>
    <row r="1335" spans="69:72" x14ac:dyDescent="0.25">
      <c r="BQ1335" s="791"/>
      <c r="BR1335" s="791"/>
      <c r="BS1335" s="791"/>
      <c r="BT1335" s="791"/>
    </row>
    <row r="1336" spans="69:72" x14ac:dyDescent="0.25">
      <c r="BQ1336" s="791"/>
      <c r="BR1336" s="791"/>
      <c r="BS1336" s="791"/>
      <c r="BT1336" s="791"/>
    </row>
    <row r="1337" spans="69:72" x14ac:dyDescent="0.25">
      <c r="BQ1337" s="791"/>
      <c r="BR1337" s="791"/>
      <c r="BS1337" s="791"/>
      <c r="BT1337" s="791"/>
    </row>
    <row r="1338" spans="69:72" x14ac:dyDescent="0.25">
      <c r="BQ1338" s="791"/>
      <c r="BR1338" s="791"/>
      <c r="BS1338" s="791"/>
      <c r="BT1338" s="791"/>
    </row>
    <row r="1339" spans="69:72" x14ac:dyDescent="0.25">
      <c r="BQ1339" s="791"/>
      <c r="BR1339" s="791"/>
      <c r="BS1339" s="791"/>
      <c r="BT1339" s="791"/>
    </row>
    <row r="1340" spans="69:72" x14ac:dyDescent="0.25">
      <c r="BQ1340" s="791"/>
      <c r="BR1340" s="791"/>
      <c r="BS1340" s="791"/>
      <c r="BT1340" s="791"/>
    </row>
    <row r="1341" spans="69:72" x14ac:dyDescent="0.25">
      <c r="BQ1341" s="791"/>
      <c r="BR1341" s="791"/>
      <c r="BS1341" s="791"/>
      <c r="BT1341" s="791"/>
    </row>
    <row r="1342" spans="69:72" x14ac:dyDescent="0.25">
      <c r="BQ1342" s="791"/>
      <c r="BR1342" s="791"/>
      <c r="BS1342" s="791"/>
      <c r="BT1342" s="791"/>
    </row>
    <row r="1343" spans="69:72" x14ac:dyDescent="0.25">
      <c r="BQ1343" s="791"/>
      <c r="BR1343" s="791"/>
      <c r="BS1343" s="791"/>
      <c r="BT1343" s="791"/>
    </row>
    <row r="1344" spans="69:72" x14ac:dyDescent="0.25">
      <c r="BQ1344" s="791"/>
      <c r="BR1344" s="791"/>
      <c r="BS1344" s="791"/>
      <c r="BT1344" s="791"/>
    </row>
    <row r="1345" spans="69:72" x14ac:dyDescent="0.25">
      <c r="BQ1345" s="791"/>
      <c r="BR1345" s="791"/>
      <c r="BS1345" s="791"/>
      <c r="BT1345" s="791"/>
    </row>
    <row r="1346" spans="69:72" x14ac:dyDescent="0.25">
      <c r="BQ1346" s="791"/>
      <c r="BR1346" s="791"/>
      <c r="BS1346" s="791"/>
      <c r="BT1346" s="791"/>
    </row>
    <row r="1347" spans="69:72" x14ac:dyDescent="0.25">
      <c r="BQ1347" s="791"/>
      <c r="BR1347" s="791"/>
      <c r="BS1347" s="791"/>
      <c r="BT1347" s="791"/>
    </row>
    <row r="1348" spans="69:72" x14ac:dyDescent="0.25">
      <c r="BQ1348" s="791"/>
      <c r="BR1348" s="791"/>
      <c r="BS1348" s="791"/>
      <c r="BT1348" s="791"/>
    </row>
    <row r="1349" spans="69:72" x14ac:dyDescent="0.25">
      <c r="BQ1349" s="791"/>
      <c r="BR1349" s="791"/>
      <c r="BS1349" s="791"/>
      <c r="BT1349" s="791"/>
    </row>
    <row r="1350" spans="69:72" x14ac:dyDescent="0.25">
      <c r="BQ1350" s="791"/>
      <c r="BR1350" s="791"/>
      <c r="BS1350" s="791"/>
      <c r="BT1350" s="791"/>
    </row>
    <row r="1351" spans="69:72" x14ac:dyDescent="0.25">
      <c r="BQ1351" s="791"/>
      <c r="BR1351" s="791"/>
      <c r="BS1351" s="791"/>
      <c r="BT1351" s="791"/>
    </row>
    <row r="1352" spans="69:72" x14ac:dyDescent="0.25">
      <c r="BQ1352" s="791"/>
      <c r="BR1352" s="791"/>
      <c r="BS1352" s="791"/>
      <c r="BT1352" s="791"/>
    </row>
    <row r="1353" spans="69:72" x14ac:dyDescent="0.25">
      <c r="BQ1353" s="791"/>
      <c r="BR1353" s="791"/>
      <c r="BS1353" s="791"/>
      <c r="BT1353" s="791"/>
    </row>
    <row r="1354" spans="69:72" x14ac:dyDescent="0.25">
      <c r="BQ1354" s="791"/>
      <c r="BR1354" s="791"/>
      <c r="BS1354" s="791"/>
      <c r="BT1354" s="791"/>
    </row>
    <row r="1355" spans="69:72" x14ac:dyDescent="0.25">
      <c r="BQ1355" s="791"/>
      <c r="BR1355" s="791"/>
      <c r="BS1355" s="791"/>
      <c r="BT1355" s="791"/>
    </row>
    <row r="1356" spans="69:72" x14ac:dyDescent="0.25">
      <c r="BQ1356" s="791"/>
      <c r="BR1356" s="791"/>
      <c r="BS1356" s="791"/>
      <c r="BT1356" s="791"/>
    </row>
    <row r="1357" spans="69:72" x14ac:dyDescent="0.25">
      <c r="BQ1357" s="791"/>
      <c r="BR1357" s="791"/>
      <c r="BS1357" s="791"/>
      <c r="BT1357" s="791"/>
    </row>
    <row r="1358" spans="69:72" x14ac:dyDescent="0.25">
      <c r="BQ1358" s="791"/>
      <c r="BR1358" s="791"/>
      <c r="BS1358" s="791"/>
      <c r="BT1358" s="791"/>
    </row>
    <row r="1359" spans="69:72" x14ac:dyDescent="0.25">
      <c r="BQ1359" s="791"/>
      <c r="BR1359" s="791"/>
      <c r="BS1359" s="791"/>
      <c r="BT1359" s="791"/>
    </row>
    <row r="1360" spans="69:72" x14ac:dyDescent="0.25">
      <c r="BQ1360" s="791"/>
      <c r="BR1360" s="791"/>
      <c r="BS1360" s="791"/>
      <c r="BT1360" s="791"/>
    </row>
    <row r="1361" spans="69:72" x14ac:dyDescent="0.25">
      <c r="BQ1361" s="791"/>
      <c r="BR1361" s="791"/>
      <c r="BS1361" s="791"/>
      <c r="BT1361" s="791"/>
    </row>
    <row r="1362" spans="69:72" x14ac:dyDescent="0.25">
      <c r="BQ1362" s="791"/>
      <c r="BR1362" s="791"/>
      <c r="BS1362" s="791"/>
      <c r="BT1362" s="791"/>
    </row>
    <row r="1363" spans="69:72" x14ac:dyDescent="0.25">
      <c r="BQ1363" s="791"/>
      <c r="BR1363" s="791"/>
      <c r="BS1363" s="791"/>
      <c r="BT1363" s="791"/>
    </row>
    <row r="1364" spans="69:72" x14ac:dyDescent="0.25">
      <c r="BQ1364" s="791"/>
      <c r="BR1364" s="791"/>
      <c r="BS1364" s="791"/>
      <c r="BT1364" s="791"/>
    </row>
    <row r="1365" spans="69:72" x14ac:dyDescent="0.25">
      <c r="BQ1365" s="791"/>
      <c r="BR1365" s="791"/>
      <c r="BS1365" s="791"/>
      <c r="BT1365" s="791"/>
    </row>
    <row r="1366" spans="69:72" x14ac:dyDescent="0.25">
      <c r="BQ1366" s="791"/>
      <c r="BR1366" s="791"/>
      <c r="BS1366" s="791"/>
      <c r="BT1366" s="791"/>
    </row>
    <row r="1367" spans="69:72" x14ac:dyDescent="0.25">
      <c r="BQ1367" s="791"/>
      <c r="BR1367" s="791"/>
      <c r="BS1367" s="791"/>
      <c r="BT1367" s="791"/>
    </row>
    <row r="1368" spans="69:72" x14ac:dyDescent="0.25">
      <c r="BQ1368" s="791"/>
      <c r="BR1368" s="791"/>
      <c r="BS1368" s="791"/>
      <c r="BT1368" s="791"/>
    </row>
    <row r="1369" spans="69:72" x14ac:dyDescent="0.25">
      <c r="BQ1369" s="791"/>
      <c r="BR1369" s="791"/>
      <c r="BS1369" s="791"/>
      <c r="BT1369" s="791"/>
    </row>
    <row r="1370" spans="69:72" x14ac:dyDescent="0.25">
      <c r="BQ1370" s="791"/>
      <c r="BR1370" s="791"/>
      <c r="BS1370" s="791"/>
      <c r="BT1370" s="791"/>
    </row>
    <row r="1371" spans="69:72" x14ac:dyDescent="0.25">
      <c r="BQ1371" s="791"/>
      <c r="BR1371" s="791"/>
      <c r="BS1371" s="791"/>
      <c r="BT1371" s="791"/>
    </row>
    <row r="1372" spans="69:72" x14ac:dyDescent="0.25">
      <c r="BQ1372" s="791"/>
      <c r="BR1372" s="791"/>
      <c r="BS1372" s="791"/>
      <c r="BT1372" s="791"/>
    </row>
    <row r="1373" spans="69:72" x14ac:dyDescent="0.25">
      <c r="BQ1373" s="791"/>
      <c r="BR1373" s="791"/>
      <c r="BS1373" s="791"/>
      <c r="BT1373" s="791"/>
    </row>
    <row r="1374" spans="69:72" x14ac:dyDescent="0.25">
      <c r="BQ1374" s="791"/>
      <c r="BR1374" s="791"/>
      <c r="BS1374" s="791"/>
      <c r="BT1374" s="791"/>
    </row>
    <row r="1375" spans="69:72" x14ac:dyDescent="0.25">
      <c r="BQ1375" s="791"/>
      <c r="BR1375" s="791"/>
      <c r="BS1375" s="791"/>
      <c r="BT1375" s="791"/>
    </row>
    <row r="1376" spans="69:72" x14ac:dyDescent="0.25">
      <c r="BQ1376" s="791"/>
      <c r="BR1376" s="791"/>
      <c r="BS1376" s="791"/>
      <c r="BT1376" s="791"/>
    </row>
    <row r="1377" spans="69:72" x14ac:dyDescent="0.25">
      <c r="BQ1377" s="791"/>
      <c r="BR1377" s="791"/>
      <c r="BS1377" s="791"/>
      <c r="BT1377" s="791"/>
    </row>
    <row r="1378" spans="69:72" x14ac:dyDescent="0.25">
      <c r="BQ1378" s="791"/>
      <c r="BR1378" s="791"/>
      <c r="BS1378" s="791"/>
      <c r="BT1378" s="791"/>
    </row>
    <row r="1379" spans="69:72" x14ac:dyDescent="0.25">
      <c r="BQ1379" s="791"/>
      <c r="BR1379" s="791"/>
      <c r="BS1379" s="791"/>
      <c r="BT1379" s="791"/>
    </row>
    <row r="1380" spans="69:72" x14ac:dyDescent="0.25">
      <c r="BQ1380" s="791"/>
      <c r="BR1380" s="791"/>
      <c r="BS1380" s="791"/>
      <c r="BT1380" s="791"/>
    </row>
    <row r="1381" spans="69:72" x14ac:dyDescent="0.25">
      <c r="BQ1381" s="791"/>
      <c r="BR1381" s="791"/>
      <c r="BS1381" s="791"/>
      <c r="BT1381" s="791"/>
    </row>
    <row r="1382" spans="69:72" x14ac:dyDescent="0.25">
      <c r="BQ1382" s="791"/>
      <c r="BR1382" s="791"/>
      <c r="BS1382" s="791"/>
      <c r="BT1382" s="791"/>
    </row>
    <row r="1383" spans="69:72" x14ac:dyDescent="0.25">
      <c r="BQ1383" s="791"/>
      <c r="BR1383" s="791"/>
      <c r="BS1383" s="791"/>
      <c r="BT1383" s="791"/>
    </row>
    <row r="1384" spans="69:72" x14ac:dyDescent="0.25">
      <c r="BQ1384" s="791"/>
      <c r="BR1384" s="791"/>
      <c r="BS1384" s="791"/>
      <c r="BT1384" s="791"/>
    </row>
    <row r="1385" spans="69:72" x14ac:dyDescent="0.25">
      <c r="BQ1385" s="791"/>
      <c r="BR1385" s="791"/>
      <c r="BS1385" s="791"/>
      <c r="BT1385" s="791"/>
    </row>
    <row r="1386" spans="69:72" x14ac:dyDescent="0.25">
      <c r="BQ1386" s="791"/>
      <c r="BR1386" s="791"/>
      <c r="BS1386" s="791"/>
      <c r="BT1386" s="791"/>
    </row>
    <row r="1387" spans="69:72" x14ac:dyDescent="0.25">
      <c r="BQ1387" s="791"/>
      <c r="BR1387" s="791"/>
      <c r="BS1387" s="791"/>
      <c r="BT1387" s="791"/>
    </row>
    <row r="1388" spans="69:72" x14ac:dyDescent="0.25">
      <c r="BQ1388" s="791"/>
      <c r="BR1388" s="791"/>
      <c r="BS1388" s="791"/>
      <c r="BT1388" s="791"/>
    </row>
    <row r="1389" spans="69:72" x14ac:dyDescent="0.25">
      <c r="BQ1389" s="791"/>
      <c r="BR1389" s="791"/>
      <c r="BS1389" s="791"/>
      <c r="BT1389" s="791"/>
    </row>
    <row r="1390" spans="69:72" x14ac:dyDescent="0.25">
      <c r="BQ1390" s="791"/>
      <c r="BR1390" s="791"/>
      <c r="BS1390" s="791"/>
      <c r="BT1390" s="791"/>
    </row>
    <row r="1391" spans="69:72" x14ac:dyDescent="0.25">
      <c r="BQ1391" s="791"/>
      <c r="BR1391" s="791"/>
      <c r="BS1391" s="791"/>
      <c r="BT1391" s="791"/>
    </row>
    <row r="1392" spans="69:72" x14ac:dyDescent="0.25">
      <c r="BQ1392" s="791"/>
      <c r="BR1392" s="791"/>
      <c r="BS1392" s="791"/>
      <c r="BT1392" s="791"/>
    </row>
    <row r="1393" spans="69:72" x14ac:dyDescent="0.25">
      <c r="BQ1393" s="791"/>
      <c r="BR1393" s="791"/>
      <c r="BS1393" s="791"/>
      <c r="BT1393" s="791"/>
    </row>
    <row r="1394" spans="69:72" x14ac:dyDescent="0.25">
      <c r="BQ1394" s="791"/>
      <c r="BR1394" s="791"/>
      <c r="BS1394" s="791"/>
      <c r="BT1394" s="791"/>
    </row>
    <row r="1395" spans="69:72" x14ac:dyDescent="0.25">
      <c r="BQ1395" s="791"/>
      <c r="BR1395" s="791"/>
      <c r="BS1395" s="791"/>
      <c r="BT1395" s="791"/>
    </row>
    <row r="1396" spans="69:72" x14ac:dyDescent="0.25">
      <c r="BQ1396" s="791"/>
      <c r="BR1396" s="791"/>
      <c r="BS1396" s="791"/>
      <c r="BT1396" s="791"/>
    </row>
    <row r="1397" spans="69:72" x14ac:dyDescent="0.25">
      <c r="BQ1397" s="791"/>
      <c r="BR1397" s="791"/>
      <c r="BS1397" s="791"/>
      <c r="BT1397" s="791"/>
    </row>
    <row r="1398" spans="69:72" x14ac:dyDescent="0.25">
      <c r="BQ1398" s="791"/>
      <c r="BR1398" s="791"/>
      <c r="BS1398" s="791"/>
      <c r="BT1398" s="791"/>
    </row>
    <row r="1399" spans="69:72" x14ac:dyDescent="0.25">
      <c r="BQ1399" s="791"/>
      <c r="BR1399" s="791"/>
      <c r="BS1399" s="791"/>
      <c r="BT1399" s="791"/>
    </row>
    <row r="1400" spans="69:72" x14ac:dyDescent="0.25">
      <c r="BQ1400" s="791"/>
      <c r="BR1400" s="791"/>
      <c r="BS1400" s="791"/>
      <c r="BT1400" s="791"/>
    </row>
    <row r="1401" spans="69:72" x14ac:dyDescent="0.25">
      <c r="BQ1401" s="791"/>
      <c r="BR1401" s="791"/>
      <c r="BS1401" s="791"/>
      <c r="BT1401" s="791"/>
    </row>
    <row r="1402" spans="69:72" x14ac:dyDescent="0.25">
      <c r="BQ1402" s="791"/>
      <c r="BR1402" s="791"/>
      <c r="BS1402" s="791"/>
      <c r="BT1402" s="791"/>
    </row>
    <row r="1403" spans="69:72" x14ac:dyDescent="0.25">
      <c r="BQ1403" s="791"/>
      <c r="BR1403" s="791"/>
      <c r="BS1403" s="791"/>
      <c r="BT1403" s="791"/>
    </row>
    <row r="1404" spans="69:72" x14ac:dyDescent="0.25">
      <c r="BQ1404" s="791"/>
      <c r="BR1404" s="791"/>
      <c r="BS1404" s="791"/>
      <c r="BT1404" s="791"/>
    </row>
    <row r="1405" spans="69:72" x14ac:dyDescent="0.25">
      <c r="BQ1405" s="791"/>
      <c r="BR1405" s="791"/>
      <c r="BS1405" s="791"/>
      <c r="BT1405" s="791"/>
    </row>
    <row r="1406" spans="69:72" x14ac:dyDescent="0.25">
      <c r="BQ1406" s="791"/>
      <c r="BR1406" s="791"/>
      <c r="BS1406" s="791"/>
      <c r="BT1406" s="791"/>
    </row>
    <row r="1407" spans="69:72" x14ac:dyDescent="0.25">
      <c r="BQ1407" s="791"/>
      <c r="BR1407" s="791"/>
      <c r="BS1407" s="791"/>
      <c r="BT1407" s="791"/>
    </row>
    <row r="1408" spans="69:72" x14ac:dyDescent="0.25">
      <c r="BQ1408" s="791"/>
      <c r="BR1408" s="791"/>
      <c r="BS1408" s="791"/>
      <c r="BT1408" s="791"/>
    </row>
    <row r="1409" spans="69:72" x14ac:dyDescent="0.25">
      <c r="BQ1409" s="791"/>
      <c r="BR1409" s="791"/>
      <c r="BS1409" s="791"/>
      <c r="BT1409" s="791"/>
    </row>
    <row r="1410" spans="69:72" x14ac:dyDescent="0.25">
      <c r="BQ1410" s="791"/>
      <c r="BR1410" s="791"/>
      <c r="BS1410" s="791"/>
      <c r="BT1410" s="791"/>
    </row>
    <row r="1411" spans="69:72" x14ac:dyDescent="0.25">
      <c r="BQ1411" s="791"/>
      <c r="BR1411" s="791"/>
      <c r="BS1411" s="791"/>
      <c r="BT1411" s="791"/>
    </row>
    <row r="1412" spans="69:72" x14ac:dyDescent="0.25">
      <c r="BQ1412" s="791"/>
      <c r="BR1412" s="791"/>
      <c r="BS1412" s="791"/>
      <c r="BT1412" s="791"/>
    </row>
    <row r="1413" spans="69:72" x14ac:dyDescent="0.25">
      <c r="BQ1413" s="791"/>
      <c r="BR1413" s="791"/>
      <c r="BS1413" s="791"/>
      <c r="BT1413" s="791"/>
    </row>
    <row r="1414" spans="69:72" x14ac:dyDescent="0.25">
      <c r="BQ1414" s="791"/>
      <c r="BR1414" s="791"/>
      <c r="BS1414" s="791"/>
      <c r="BT1414" s="791"/>
    </row>
    <row r="1415" spans="69:72" x14ac:dyDescent="0.25">
      <c r="BQ1415" s="791"/>
      <c r="BR1415" s="791"/>
      <c r="BS1415" s="791"/>
      <c r="BT1415" s="791"/>
    </row>
    <row r="1416" spans="69:72" x14ac:dyDescent="0.25">
      <c r="BQ1416" s="791"/>
      <c r="BR1416" s="791"/>
      <c r="BS1416" s="791"/>
      <c r="BT1416" s="791"/>
    </row>
    <row r="1417" spans="69:72" x14ac:dyDescent="0.25">
      <c r="BQ1417" s="791"/>
      <c r="BR1417" s="791"/>
      <c r="BS1417" s="791"/>
      <c r="BT1417" s="791"/>
    </row>
    <row r="1418" spans="69:72" x14ac:dyDescent="0.25">
      <c r="BQ1418" s="791"/>
      <c r="BR1418" s="791"/>
      <c r="BS1418" s="791"/>
      <c r="BT1418" s="791"/>
    </row>
    <row r="1419" spans="69:72" x14ac:dyDescent="0.25">
      <c r="BQ1419" s="791"/>
      <c r="BR1419" s="791"/>
      <c r="BS1419" s="791"/>
      <c r="BT1419" s="791"/>
    </row>
    <row r="1420" spans="69:72" x14ac:dyDescent="0.25">
      <c r="BQ1420" s="791"/>
      <c r="BR1420" s="791"/>
      <c r="BS1420" s="791"/>
      <c r="BT1420" s="791"/>
    </row>
    <row r="1421" spans="69:72" x14ac:dyDescent="0.25">
      <c r="BQ1421" s="791"/>
      <c r="BR1421" s="791"/>
      <c r="BS1421" s="791"/>
      <c r="BT1421" s="791"/>
    </row>
    <row r="1422" spans="69:72" x14ac:dyDescent="0.25">
      <c r="BQ1422" s="791"/>
      <c r="BR1422" s="791"/>
      <c r="BS1422" s="791"/>
      <c r="BT1422" s="791"/>
    </row>
    <row r="1423" spans="69:72" x14ac:dyDescent="0.25">
      <c r="BQ1423" s="791"/>
      <c r="BR1423" s="791"/>
      <c r="BS1423" s="791"/>
      <c r="BT1423" s="791"/>
    </row>
    <row r="1424" spans="69:72" x14ac:dyDescent="0.25">
      <c r="BQ1424" s="791"/>
      <c r="BR1424" s="791"/>
      <c r="BS1424" s="791"/>
      <c r="BT1424" s="791"/>
    </row>
    <row r="1425" spans="69:72" x14ac:dyDescent="0.25">
      <c r="BQ1425" s="791"/>
      <c r="BR1425" s="791"/>
      <c r="BS1425" s="791"/>
      <c r="BT1425" s="791"/>
    </row>
    <row r="1426" spans="69:72" x14ac:dyDescent="0.25">
      <c r="BQ1426" s="791"/>
      <c r="BR1426" s="791"/>
      <c r="BS1426" s="791"/>
      <c r="BT1426" s="791"/>
    </row>
    <row r="1427" spans="69:72" x14ac:dyDescent="0.25">
      <c r="BQ1427" s="791"/>
      <c r="BR1427" s="791"/>
      <c r="BS1427" s="791"/>
      <c r="BT1427" s="791"/>
    </row>
    <row r="1428" spans="69:72" x14ac:dyDescent="0.25">
      <c r="BQ1428" s="791"/>
      <c r="BR1428" s="791"/>
      <c r="BS1428" s="791"/>
      <c r="BT1428" s="791"/>
    </row>
    <row r="1429" spans="69:72" x14ac:dyDescent="0.25">
      <c r="BQ1429" s="791"/>
      <c r="BR1429" s="791"/>
      <c r="BS1429" s="791"/>
      <c r="BT1429" s="791"/>
    </row>
    <row r="1430" spans="69:72" x14ac:dyDescent="0.25">
      <c r="BQ1430" s="791"/>
      <c r="BR1430" s="791"/>
      <c r="BS1430" s="791"/>
      <c r="BT1430" s="791"/>
    </row>
    <row r="1431" spans="69:72" x14ac:dyDescent="0.25">
      <c r="BQ1431" s="791"/>
      <c r="BR1431" s="791"/>
      <c r="BS1431" s="791"/>
      <c r="BT1431" s="791"/>
    </row>
    <row r="1432" spans="69:72" x14ac:dyDescent="0.25">
      <c r="BQ1432" s="791"/>
      <c r="BR1432" s="791"/>
      <c r="BS1432" s="791"/>
      <c r="BT1432" s="791"/>
    </row>
    <row r="1433" spans="69:72" x14ac:dyDescent="0.25">
      <c r="BQ1433" s="791"/>
      <c r="BR1433" s="791"/>
      <c r="BS1433" s="791"/>
      <c r="BT1433" s="791"/>
    </row>
    <row r="1434" spans="69:72" x14ac:dyDescent="0.25">
      <c r="BQ1434" s="791"/>
      <c r="BR1434" s="791"/>
      <c r="BS1434" s="791"/>
      <c r="BT1434" s="791"/>
    </row>
    <row r="1435" spans="69:72" x14ac:dyDescent="0.25">
      <c r="BQ1435" s="791"/>
      <c r="BR1435" s="791"/>
      <c r="BS1435" s="791"/>
      <c r="BT1435" s="791"/>
    </row>
    <row r="1436" spans="69:72" x14ac:dyDescent="0.25">
      <c r="BQ1436" s="791"/>
      <c r="BR1436" s="791"/>
      <c r="BS1436" s="791"/>
      <c r="BT1436" s="791"/>
    </row>
    <row r="1437" spans="69:72" x14ac:dyDescent="0.25">
      <c r="BQ1437" s="791"/>
      <c r="BR1437" s="791"/>
      <c r="BS1437" s="791"/>
      <c r="BT1437" s="791"/>
    </row>
    <row r="1438" spans="69:72" x14ac:dyDescent="0.25">
      <c r="BQ1438" s="791"/>
      <c r="BR1438" s="791"/>
      <c r="BS1438" s="791"/>
      <c r="BT1438" s="791"/>
    </row>
    <row r="1439" spans="69:72" x14ac:dyDescent="0.25">
      <c r="BQ1439" s="791"/>
      <c r="BR1439" s="791"/>
      <c r="BS1439" s="791"/>
      <c r="BT1439" s="791"/>
    </row>
    <row r="1440" spans="69:72" x14ac:dyDescent="0.25">
      <c r="BQ1440" s="791"/>
      <c r="BR1440" s="791"/>
      <c r="BS1440" s="791"/>
      <c r="BT1440" s="791"/>
    </row>
  </sheetData>
  <sheetProtection algorithmName="SHA-512" hashValue="JoI+k1Ti1lbrT90a0eNd89bLFpS4giSA7C915FpOc6qMCGCeMznu3ZZhjYKcuq9eG2aXni0fj6DehWEQb66MEQ==" saltValue="k5Fe0lVnQfi2/BtdYKJvhg==" spinCount="100000" sheet="1" formatCells="0" formatColumns="0" formatRows="0" insertColumns="0" insertRows="0" insertHyperlinks="0" deleteColumns="0" deleteRows="0" sort="0" autoFilter="0" pivotTables="0"/>
  <mergeCells count="16">
    <mergeCell ref="F47:G47"/>
    <mergeCell ref="B2:E23"/>
    <mergeCell ref="G2:K2"/>
    <mergeCell ref="O2:U2"/>
    <mergeCell ref="G3:K3"/>
    <mergeCell ref="O8:R8"/>
    <mergeCell ref="S8:V8"/>
    <mergeCell ref="I19:K19"/>
    <mergeCell ref="I20:K20"/>
    <mergeCell ref="I22:K22"/>
    <mergeCell ref="I23:K23"/>
    <mergeCell ref="X2:AA2"/>
    <mergeCell ref="X3:AA3"/>
    <mergeCell ref="X5:AA5"/>
    <mergeCell ref="X6:AA6"/>
    <mergeCell ref="F46:G46"/>
  </mergeCells>
  <dataValidations count="2">
    <dataValidation allowBlank="1" showInputMessage="1" showErrorMessage="1" prompt="Usar formato aaaa/mm/dd" sqref="N7:N8" xr:uid="{00000000-0002-0000-0600-000000000000}"/>
    <dataValidation allowBlank="1" showInputMessage="1" showErrorMessage="1" prompt="Usar formato aaaa/mm/dd_x000d_" sqref="O25:O26" xr:uid="{00000000-0002-0000-0600-000001000000}"/>
  </dataValidations>
  <pageMargins left="0.7" right="0.7" top="0.75" bottom="0.75" header="0.3" footer="0.3"/>
  <pageSetup orientation="portrait" r:id="rId1"/>
  <ignoredErrors>
    <ignoredError sqref="G6:J17" formulaRange="1"/>
    <ignoredError sqref="M16:M17"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9" r:id="rId4" name="Button 19">
              <controlPr defaultSize="0" print="0" autoFill="0" autoPict="0" macro="[0]!Módulo1.LeeInfo" altText="Importar_x000a_Datos_x000a_">
                <anchor moveWithCells="1" sizeWithCells="1">
                  <from>
                    <xdr:col>12</xdr:col>
                    <xdr:colOff>142875</xdr:colOff>
                    <xdr:row>1</xdr:row>
                    <xdr:rowOff>161925</xdr:rowOff>
                  </from>
                  <to>
                    <xdr:col>12</xdr:col>
                    <xdr:colOff>876300</xdr:colOff>
                    <xdr:row>5</xdr:row>
                    <xdr:rowOff>38100</xdr:rowOff>
                  </to>
                </anchor>
              </controlPr>
            </control>
          </mc:Choice>
        </mc:AlternateContent>
        <mc:AlternateContent xmlns:mc="http://schemas.openxmlformats.org/markup-compatibility/2006">
          <mc:Choice Requires="x14">
            <control shapeId="40980" r:id="rId5" name="Button 20">
              <controlPr defaultSize="0" print="0" autoFill="0" autoPict="0" macro="[0]!Módulo2.LeeInfo">
                <anchor moveWithCells="1" sizeWithCells="1">
                  <from>
                    <xdr:col>25</xdr:col>
                    <xdr:colOff>152400</xdr:colOff>
                    <xdr:row>7</xdr:row>
                    <xdr:rowOff>123825</xdr:rowOff>
                  </from>
                  <to>
                    <xdr:col>25</xdr:col>
                    <xdr:colOff>809625</xdr:colOff>
                    <xdr:row>12</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33" id="{6A0E6613-608E-4FCA-A482-155E05C9C434}">
            <x14:iconSet iconSet="3Symbols2" custom="1">
              <x14:cfvo type="percent">
                <xm:f>0</xm:f>
              </x14:cfvo>
              <x14:cfvo type="num">
                <xm:f>0</xm:f>
              </x14:cfvo>
              <x14:cfvo type="num" gte="0">
                <xm:f>1.6</xm:f>
              </x14:cfvo>
              <x14:cfIcon iconSet="3Symbols2" iconId="0"/>
              <x14:cfIcon iconSet="3Symbols2" iconId="2"/>
              <x14:cfIcon iconSet="3Symbols2" iconId="0"/>
            </x14:iconSet>
          </x14:cfRule>
          <xm:sqref>Q6:T6</xm:sqref>
        </x14:conditionalFormatting>
        <x14:conditionalFormatting xmlns:xm="http://schemas.microsoft.com/office/excel/2006/main">
          <x14:cfRule type="iconSet" priority="29" id="{5F953CBF-7915-4358-B6F4-70D094394F72}">
            <x14:iconSet iconSet="3Symbols2" custom="1">
              <x14:cfvo type="percent">
                <xm:f>0</xm:f>
              </x14:cfvo>
              <x14:cfvo type="num">
                <xm:f>$C$28</xm:f>
              </x14:cfvo>
              <x14:cfvo type="num" gte="0">
                <xm:f>$C$29</xm:f>
              </x14:cfvo>
              <x14:cfIcon iconSet="3Symbols2" iconId="0"/>
              <x14:cfIcon iconSet="3Symbols2" iconId="2"/>
              <x14:cfIcon iconSet="3Symbols2" iconId="0"/>
            </x14:iconSet>
          </x14:cfRule>
          <xm:sqref>C27</xm:sqref>
        </x14:conditionalFormatting>
        <x14:conditionalFormatting xmlns:xm="http://schemas.microsoft.com/office/excel/2006/main">
          <x14:cfRule type="iconSet" priority="28" id="{20E78FAC-7308-407C-A339-F34D89972611}">
            <x14:iconSet iconSet="3Symbols2" custom="1">
              <x14:cfvo type="percent">
                <xm:f>0</xm:f>
              </x14:cfvo>
              <x14:cfvo type="num">
                <xm:f>$H$28</xm:f>
              </x14:cfvo>
              <x14:cfvo type="num" gte="0">
                <xm:f>$I$28</xm:f>
              </x14:cfvo>
              <x14:cfIcon iconSet="3Symbols2" iconId="0"/>
              <x14:cfIcon iconSet="3Symbols2" iconId="2"/>
              <x14:cfIcon iconSet="3Symbols2" iconId="0"/>
            </x14:iconSet>
          </x14:cfRule>
          <xm:sqref>J28</xm:sqref>
        </x14:conditionalFormatting>
        <x14:conditionalFormatting xmlns:xm="http://schemas.microsoft.com/office/excel/2006/main">
          <x14:cfRule type="iconSet" priority="27" id="{CAAD21DE-C82E-43A6-9145-71921989F412}">
            <x14:iconSet iconSet="3Symbols2" custom="1">
              <x14:cfvo type="percent">
                <xm:f>0</xm:f>
              </x14:cfvo>
              <x14:cfvo type="num">
                <xm:f>$H$29</xm:f>
              </x14:cfvo>
              <x14:cfvo type="num" gte="0">
                <xm:f>$I$29</xm:f>
              </x14:cfvo>
              <x14:cfIcon iconSet="3Symbols2" iconId="0"/>
              <x14:cfIcon iconSet="3Symbols2" iconId="2"/>
              <x14:cfIcon iconSet="3Symbols2" iconId="0"/>
            </x14:iconSet>
          </x14:cfRule>
          <xm:sqref>J29</xm:sqref>
        </x14:conditionalFormatting>
        <x14:conditionalFormatting xmlns:xm="http://schemas.microsoft.com/office/excel/2006/main">
          <x14:cfRule type="iconSet" priority="26" id="{2767C02D-7ADE-465E-9CA6-E21D66AE0B26}">
            <x14:iconSet iconSet="3Symbols2" custom="1">
              <x14:cfvo type="percent">
                <xm:f>0</xm:f>
              </x14:cfvo>
              <x14:cfvo type="num">
                <xm:f>$H$30</xm:f>
              </x14:cfvo>
              <x14:cfvo type="num" gte="0">
                <xm:f>$I$30</xm:f>
              </x14:cfvo>
              <x14:cfIcon iconSet="3Symbols2" iconId="0"/>
              <x14:cfIcon iconSet="3Symbols2" iconId="2"/>
              <x14:cfIcon iconSet="3Symbols2" iconId="0"/>
            </x14:iconSet>
          </x14:cfRule>
          <xm:sqref>J30</xm:sqref>
        </x14:conditionalFormatting>
        <x14:conditionalFormatting xmlns:xm="http://schemas.microsoft.com/office/excel/2006/main">
          <x14:cfRule type="iconSet" priority="25" id="{78876A1F-22D5-48BA-B6AE-70B6167769B3}">
            <x14:iconSet iconSet="3Symbols2" custom="1">
              <x14:cfvo type="percent">
                <xm:f>0</xm:f>
              </x14:cfvo>
              <x14:cfvo type="num">
                <xm:f>$H$31</xm:f>
              </x14:cfvo>
              <x14:cfvo type="num" gte="0">
                <xm:f>$I$31</xm:f>
              </x14:cfvo>
              <x14:cfIcon iconSet="3Symbols2" iconId="0"/>
              <x14:cfIcon iconSet="3Symbols2" iconId="2"/>
              <x14:cfIcon iconSet="3Symbols2" iconId="0"/>
            </x14:iconSet>
          </x14:cfRule>
          <xm:sqref>J31</xm:sqref>
        </x14:conditionalFormatting>
        <x14:conditionalFormatting xmlns:xm="http://schemas.microsoft.com/office/excel/2006/main">
          <x14:cfRule type="iconSet" priority="24" id="{5A969FC1-4600-4E0E-8231-E568BB400921}">
            <x14:iconSet iconSet="3Symbols2" custom="1">
              <x14:cfvo type="percent">
                <xm:f>0</xm:f>
              </x14:cfvo>
              <x14:cfvo type="num">
                <xm:f>$H$32</xm:f>
              </x14:cfvo>
              <x14:cfvo type="num" gte="0">
                <xm:f>$I$32</xm:f>
              </x14:cfvo>
              <x14:cfIcon iconSet="3Symbols2" iconId="0"/>
              <x14:cfIcon iconSet="3Symbols2" iconId="2"/>
              <x14:cfIcon iconSet="3Symbols2" iconId="0"/>
            </x14:iconSet>
          </x14:cfRule>
          <xm:sqref>J32</xm:sqref>
        </x14:conditionalFormatting>
        <x14:conditionalFormatting xmlns:xm="http://schemas.microsoft.com/office/excel/2006/main">
          <x14:cfRule type="iconSet" priority="23" id="{BADD4F43-8946-46E8-9FA5-7222B72A01A5}">
            <x14:iconSet iconSet="3Symbols2" custom="1">
              <x14:cfvo type="percent">
                <xm:f>0</xm:f>
              </x14:cfvo>
              <x14:cfvo type="num">
                <xm:f>$H$33</xm:f>
              </x14:cfvo>
              <x14:cfvo type="num" gte="0">
                <xm:f>$I$33</xm:f>
              </x14:cfvo>
              <x14:cfIcon iconSet="3Symbols2" iconId="0"/>
              <x14:cfIcon iconSet="3Symbols2" iconId="2"/>
              <x14:cfIcon iconSet="3Symbols2" iconId="0"/>
            </x14:iconSet>
          </x14:cfRule>
          <xm:sqref>J33</xm:sqref>
        </x14:conditionalFormatting>
        <x14:conditionalFormatting xmlns:xm="http://schemas.microsoft.com/office/excel/2006/main">
          <x14:cfRule type="iconSet" priority="22" id="{9182FFE7-C14C-454A-B784-755FA8FC9720}">
            <x14:iconSet iconSet="3Symbols2" custom="1">
              <x14:cfvo type="percent">
                <xm:f>0</xm:f>
              </x14:cfvo>
              <x14:cfvo type="num">
                <xm:f>$H$34</xm:f>
              </x14:cfvo>
              <x14:cfvo type="num" gte="0">
                <xm:f>$I$34</xm:f>
              </x14:cfvo>
              <x14:cfIcon iconSet="3Symbols2" iconId="0"/>
              <x14:cfIcon iconSet="3Symbols2" iconId="2"/>
              <x14:cfIcon iconSet="3Symbols2" iconId="0"/>
            </x14:iconSet>
          </x14:cfRule>
          <xm:sqref>J34</xm:sqref>
        </x14:conditionalFormatting>
        <x14:conditionalFormatting xmlns:xm="http://schemas.microsoft.com/office/excel/2006/main">
          <x14:cfRule type="iconSet" priority="21" id="{C6E3A6B2-847D-45BD-85FD-E10A8ED9E76B}">
            <x14:iconSet iconSet="3Symbols2" custom="1">
              <x14:cfvo type="percent">
                <xm:f>0</xm:f>
              </x14:cfvo>
              <x14:cfvo type="num">
                <xm:f>$H$35</xm:f>
              </x14:cfvo>
              <x14:cfvo type="num" gte="0">
                <xm:f>$I$35</xm:f>
              </x14:cfvo>
              <x14:cfIcon iconSet="3Symbols2" iconId="0"/>
              <x14:cfIcon iconSet="3Symbols2" iconId="2"/>
              <x14:cfIcon iconSet="3Symbols2" iconId="0"/>
            </x14:iconSet>
          </x14:cfRule>
          <xm:sqref>J35</xm:sqref>
        </x14:conditionalFormatting>
        <x14:conditionalFormatting xmlns:xm="http://schemas.microsoft.com/office/excel/2006/main">
          <x14:cfRule type="iconSet" priority="20" id="{986E7CEA-76B2-4BFA-9760-8D507C9F7250}">
            <x14:iconSet iconSet="3Symbols2" custom="1">
              <x14:cfvo type="percent">
                <xm:f>0</xm:f>
              </x14:cfvo>
              <x14:cfvo type="num">
                <xm:f>$H$36</xm:f>
              </x14:cfvo>
              <x14:cfvo type="num" gte="0">
                <xm:f>$I$36</xm:f>
              </x14:cfvo>
              <x14:cfIcon iconSet="3Symbols2" iconId="0"/>
              <x14:cfIcon iconSet="3Symbols2" iconId="2"/>
              <x14:cfIcon iconSet="3Symbols2" iconId="0"/>
            </x14:iconSet>
          </x14:cfRule>
          <xm:sqref>J36</xm:sqref>
        </x14:conditionalFormatting>
        <x14:conditionalFormatting xmlns:xm="http://schemas.microsoft.com/office/excel/2006/main">
          <x14:cfRule type="iconSet" priority="19" id="{735B48B0-F751-492D-B4EF-8AC88D4C8623}">
            <x14:iconSet iconSet="3Symbols2" custom="1">
              <x14:cfvo type="percent">
                <xm:f>0</xm:f>
              </x14:cfvo>
              <x14:cfvo type="num">
                <xm:f>$H$37</xm:f>
              </x14:cfvo>
              <x14:cfvo type="num" gte="0">
                <xm:f>$I$37</xm:f>
              </x14:cfvo>
              <x14:cfIcon iconSet="3Symbols2" iconId="0"/>
              <x14:cfIcon iconSet="3Symbols2" iconId="2"/>
              <x14:cfIcon iconSet="3Symbols2" iconId="0"/>
            </x14:iconSet>
          </x14:cfRule>
          <xm:sqref>J37</xm:sqref>
        </x14:conditionalFormatting>
        <x14:conditionalFormatting xmlns:xm="http://schemas.microsoft.com/office/excel/2006/main">
          <x14:cfRule type="iconSet" priority="14" id="{AB84EBDF-8D7A-4601-AF87-AF14DBAEF9FF}">
            <x14:iconSet iconSet="3Symbols2" custom="1">
              <x14:cfvo type="percent">
                <xm:f>0</xm:f>
              </x14:cfvo>
              <x14:cfvo type="formula">
                <xm:f>$C$41</xm:f>
              </x14:cfvo>
              <x14:cfvo type="formula" gte="0">
                <xm:f>$C$41</xm:f>
              </x14:cfvo>
              <x14:cfIcon iconSet="3Symbols2" iconId="0"/>
              <x14:cfIcon iconSet="3Symbols2" iconId="2"/>
              <x14:cfIcon iconSet="3Symbols2" iconId="0"/>
            </x14:iconSet>
          </x14:cfRule>
          <xm:sqref>E44</xm:sqref>
        </x14:conditionalFormatting>
        <x14:conditionalFormatting xmlns:xm="http://schemas.microsoft.com/office/excel/2006/main">
          <x14:cfRule type="iconSet" priority="15" id="{E4D61BAE-EE8E-456C-8F21-EB74042A60D8}">
            <x14:iconSet iconSet="3Symbols2" custom="1">
              <x14:cfvo type="percent">
                <xm:f>0</xm:f>
              </x14:cfvo>
              <x14:cfvo type="num">
                <xm:f>$E$39</xm:f>
              </x14:cfvo>
              <x14:cfvo type="formula">
                <xm:f>$C$42</xm:f>
              </x14:cfvo>
              <x14:cfIcon iconSet="3Symbols2" iconId="0"/>
              <x14:cfIcon iconSet="3Symbols2" iconId="2"/>
              <x14:cfIcon iconSet="3Symbols2" iconId="0"/>
            </x14:iconSet>
          </x14:cfRule>
          <xm:sqref>E42</xm:sqref>
        </x14:conditionalFormatting>
        <x14:conditionalFormatting xmlns:xm="http://schemas.microsoft.com/office/excel/2006/main">
          <x14:cfRule type="iconSet" priority="16" id="{C9F13541-ABD3-44D3-B6ED-87AC2786A857}">
            <x14:iconSet iconSet="3Symbols2" custom="1">
              <x14:cfvo type="percent">
                <xm:f>0</xm:f>
              </x14:cfvo>
              <x14:cfvo type="num">
                <xm:f>$E$37</xm:f>
              </x14:cfvo>
              <x14:cfvo type="formula">
                <xm:f>$E$41+$E$38</xm:f>
              </x14:cfvo>
              <x14:cfIcon iconSet="3Symbols2" iconId="0"/>
              <x14:cfIcon iconSet="3Symbols2" iconId="2"/>
              <x14:cfIcon iconSet="3Symbols2" iconId="0"/>
            </x14:iconSet>
          </x14:cfRule>
          <xm:sqref>E43</xm:sqref>
        </x14:conditionalFormatting>
        <x14:conditionalFormatting xmlns:xm="http://schemas.microsoft.com/office/excel/2006/main">
          <x14:cfRule type="iconSet" priority="10" id="{45770BEA-0345-4AFD-956C-CD105D88E5C4}">
            <x14:iconSet iconSet="3Symbols2" custom="1">
              <x14:cfvo type="percent">
                <xm:f>0</xm:f>
              </x14:cfvo>
              <x14:cfvo type="formula">
                <xm:f>$M$17</xm:f>
              </x14:cfvo>
              <x14:cfvo type="formula" gte="0">
                <xm:f>$M$17</xm:f>
              </x14:cfvo>
              <x14:cfIcon iconSet="3Symbols2" iconId="0"/>
              <x14:cfIcon iconSet="3Symbols2" iconId="2"/>
              <x14:cfIcon iconSet="3Symbols2" iconId="0"/>
            </x14:iconSet>
          </x14:cfRule>
          <xm:sqref>M16</xm:sqref>
        </x14:conditionalFormatting>
        <x14:conditionalFormatting xmlns:xm="http://schemas.microsoft.com/office/excel/2006/main">
          <x14:cfRule type="iconSet" priority="8" id="{9603801E-F2D1-497E-875C-1CD7BCFA068A}">
            <x14:iconSet iconSet="3Symbols2" custom="1">
              <x14:cfvo type="percent">
                <xm:f>0</xm:f>
              </x14:cfvo>
              <x14:cfvo type="formula">
                <xm:f>$R$18</xm:f>
              </x14:cfvo>
              <x14:cfvo type="num">
                <xm:f>$P$21</xm:f>
              </x14:cfvo>
              <x14:cfIcon iconSet="3Symbols2" iconId="0"/>
              <x14:cfIcon iconSet="3Symbols2" iconId="2"/>
              <x14:cfIcon iconSet="3Symbols2" iconId="0"/>
            </x14:iconSet>
          </x14:cfRule>
          <xm:sqref>R21</xm:sqref>
        </x14:conditionalFormatting>
        <x14:conditionalFormatting xmlns:xm="http://schemas.microsoft.com/office/excel/2006/main">
          <x14:cfRule type="iconSet" priority="9" id="{911C767C-BF91-476D-BE78-0DEB1671409C}">
            <x14:iconSet iconSet="3Symbols2" custom="1">
              <x14:cfvo type="percent">
                <xm:f>0</xm:f>
              </x14:cfvo>
              <x14:cfvo type="num">
                <xm:f>$R$20</xm:f>
              </x14:cfvo>
              <x14:cfvo type="formula">
                <xm:f>$R$20+$R$17</xm:f>
              </x14:cfvo>
              <x14:cfIcon iconSet="3Symbols2" iconId="0"/>
              <x14:cfIcon iconSet="3Symbols2" iconId="2"/>
              <x14:cfIcon iconSet="3Symbols2" iconId="0"/>
            </x14:iconSet>
          </x14:cfRule>
          <xm:sqref>R22</xm:sqref>
        </x14:conditionalFormatting>
        <x14:conditionalFormatting xmlns:xm="http://schemas.microsoft.com/office/excel/2006/main">
          <x14:cfRule type="iconSet" priority="7" id="{8D5F081F-30DA-4FAD-AAAF-EA20B25BD2C9}">
            <x14:iconSet iconSet="3Symbols2" custom="1">
              <x14:cfvo type="percent">
                <xm:f>0</xm:f>
              </x14:cfvo>
              <x14:cfvo type="formula">
                <xm:f>$P$20</xm:f>
              </x14:cfvo>
              <x14:cfvo type="formula" gte="0">
                <xm:f>$P$20</xm:f>
              </x14:cfvo>
              <x14:cfIcon iconSet="3Symbols2" iconId="0"/>
              <x14:cfIcon iconSet="3Symbols2" iconId="2"/>
              <x14:cfIcon iconSet="3Symbols2" iconId="0"/>
            </x14:iconSet>
          </x14:cfRule>
          <xm:sqref>R23</xm:sqref>
        </x14:conditionalFormatting>
        <x14:conditionalFormatting xmlns:xm="http://schemas.microsoft.com/office/excel/2006/main">
          <x14:cfRule type="iconSet" priority="3" id="{D99F94EF-CAF8-4AD8-8A5E-AB6A9EB215B2}">
            <x14:iconSet iconSet="3Symbols2" custom="1">
              <x14:cfvo type="percent">
                <xm:f>0</xm:f>
              </x14:cfvo>
              <x14:cfvo type="num">
                <xm:f>0</xm:f>
              </x14:cfvo>
              <x14:cfvo type="num" gte="0">
                <xm:f>1.6</xm:f>
              </x14:cfvo>
              <x14:cfIcon iconSet="3Symbols2" iconId="0"/>
              <x14:cfIcon iconSet="3Symbols2" iconId="2"/>
              <x14:cfIcon iconSet="3Symbols2" iconId="0"/>
            </x14:iconSet>
          </x14:cfRule>
          <xm:sqref>T11</xm:sqref>
        </x14:conditionalFormatting>
        <x14:conditionalFormatting xmlns:xm="http://schemas.microsoft.com/office/excel/2006/main">
          <x14:cfRule type="iconSet" priority="2" id="{BC3D7253-896A-4020-94D7-43C3C7163425}">
            <x14:iconSet iconSet="3Symbols2" custom="1">
              <x14:cfvo type="percent">
                <xm:f>0</xm:f>
              </x14:cfvo>
              <x14:cfvo type="num">
                <xm:f>0</xm:f>
              </x14:cfvo>
              <x14:cfvo type="num" gte="0">
                <xm:f>50</xm:f>
              </x14:cfvo>
              <x14:cfIcon iconSet="3Symbols2" iconId="0"/>
              <x14:cfIcon iconSet="3Symbols2" iconId="2"/>
              <x14:cfIcon iconSet="3Symbols2" iconId="0"/>
            </x14:iconSet>
          </x14:cfRule>
          <xm:sqref>Q11</xm:sqref>
        </x14:conditionalFormatting>
        <x14:conditionalFormatting xmlns:xm="http://schemas.microsoft.com/office/excel/2006/main">
          <x14:cfRule type="iconSet" priority="1" id="{C378F398-04FE-4B2E-9640-A613687F9ED8}">
            <x14:iconSet iconSet="3Symbols2" custom="1">
              <x14:cfvo type="percent">
                <xm:f>0</xm:f>
              </x14:cfvo>
              <x14:cfvo type="num">
                <xm:f>0</xm:f>
              </x14:cfvo>
              <x14:cfvo type="num" gte="0">
                <xm:f>1.6</xm:f>
              </x14:cfvo>
              <x14:cfIcon iconSet="3Symbols2" iconId="0"/>
              <x14:cfIcon iconSet="3Symbols2" iconId="2"/>
              <x14:cfIcon iconSet="3Symbols2" iconId="0"/>
            </x14:iconSet>
          </x14:cfRule>
          <xm:sqref>Q16:T16</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9"/>
  <dimension ref="A1:CZ1526"/>
  <sheetViews>
    <sheetView showGridLines="0" zoomScaleNormal="100" workbookViewId="0">
      <selection activeCell="Q27" sqref="Q27:Q44"/>
    </sheetView>
  </sheetViews>
  <sheetFormatPr baseColWidth="10" defaultColWidth="10.85546875" defaultRowHeight="15" x14ac:dyDescent="0.25"/>
  <cols>
    <col min="1" max="1" width="3" style="169" customWidth="1"/>
    <col min="2" max="2" width="16.42578125" style="760" customWidth="1"/>
    <col min="3" max="3" width="15.7109375" style="760" customWidth="1"/>
    <col min="4" max="5" width="15.7109375" style="491" customWidth="1"/>
    <col min="6" max="6" width="4" style="21" customWidth="1"/>
    <col min="7" max="7" width="12" style="169" bestFit="1" customWidth="1"/>
    <col min="8" max="10" width="10" style="169" customWidth="1"/>
    <col min="11" max="11" width="12" style="169" bestFit="1" customWidth="1"/>
    <col min="12" max="12" width="4.28515625" style="169" customWidth="1"/>
    <col min="13" max="13" width="15.7109375" style="169" customWidth="1"/>
    <col min="14" max="14" width="4.28515625" style="21" customWidth="1"/>
    <col min="15" max="15" width="23.140625" style="759" customWidth="1"/>
    <col min="16" max="17" width="12.140625" style="759" customWidth="1"/>
    <col min="18" max="18" width="15" style="169" customWidth="1"/>
    <col min="19" max="19" width="13.28515625" style="47" customWidth="1"/>
    <col min="20" max="20" width="13.85546875" style="169" customWidth="1"/>
    <col min="21" max="21" width="20.42578125" style="21" customWidth="1"/>
    <col min="22" max="25" width="9.28515625" style="21" customWidth="1"/>
    <col min="26" max="26" width="14.28515625" style="21" customWidth="1"/>
    <col min="27" max="27" width="10" style="21" customWidth="1"/>
    <col min="28" max="28" width="2.85546875" style="21" customWidth="1"/>
    <col min="29" max="29" width="2.85546875" style="169" customWidth="1"/>
    <col min="30" max="30" width="23.7109375" style="491" customWidth="1"/>
    <col min="31" max="31" width="15" style="491" customWidth="1"/>
    <col min="32" max="32" width="12.42578125" style="169" bestFit="1" customWidth="1"/>
    <col min="33" max="33" width="11.42578125" style="169" customWidth="1"/>
    <col min="34" max="35" width="10.85546875" style="169"/>
    <col min="36" max="36" width="10.85546875" style="169" customWidth="1"/>
    <col min="37" max="37" width="12.85546875" style="169" customWidth="1"/>
    <col min="38" max="38" width="10.85546875" style="791"/>
    <col min="39" max="39" width="17.28515625" style="806" customWidth="1"/>
    <col min="40" max="46" width="10.85546875" style="806"/>
    <col min="47" max="47" width="10.85546875" style="791"/>
    <col min="48" max="48" width="17.140625" style="806" customWidth="1"/>
    <col min="49" max="52" width="10.85546875" style="806"/>
    <col min="53" max="66" width="10.85546875" style="791"/>
    <col min="67" max="67" width="13.28515625" style="791" bestFit="1" customWidth="1"/>
    <col min="68" max="68" width="10.85546875" style="791"/>
    <col min="69" max="72" width="10.85546875" style="806"/>
    <col min="73" max="73" width="10.85546875" style="791"/>
    <col min="74" max="75" width="15.42578125" style="791" bestFit="1" customWidth="1"/>
    <col min="76" max="76" width="15.42578125" style="791" customWidth="1"/>
    <col min="77" max="78" width="10.85546875" style="791"/>
    <col min="79" max="83" width="10.85546875" style="806"/>
    <col min="84" max="84" width="10.85546875" style="791"/>
    <col min="85" max="86" width="15.42578125" style="791" bestFit="1" customWidth="1"/>
    <col min="87" max="87" width="15.42578125" style="791" customWidth="1"/>
    <col min="88" max="88" width="10.85546875" style="791"/>
    <col min="89" max="104" width="10.85546875" style="47"/>
    <col min="105" max="16384" width="10.85546875" style="169"/>
  </cols>
  <sheetData>
    <row r="1" spans="1:87" ht="15.75" thickBot="1" x14ac:dyDescent="0.3">
      <c r="A1" s="47"/>
      <c r="B1" s="169"/>
      <c r="C1" s="169"/>
      <c r="D1" s="169"/>
      <c r="E1" s="169"/>
      <c r="M1" s="626" t="str">
        <f>IF(Fotometro!C26="OK", "", "ERROR: Revisar valor ingresado en hoja Fotometro; celda C22 y C23")</f>
        <v/>
      </c>
      <c r="N1" s="169"/>
      <c r="O1" s="169"/>
      <c r="P1" s="169"/>
      <c r="Q1" s="169"/>
      <c r="S1" s="169"/>
      <c r="U1" s="169"/>
      <c r="V1" s="169"/>
      <c r="Z1" s="674"/>
      <c r="AM1" s="861" t="s">
        <v>466</v>
      </c>
      <c r="AN1" s="861" t="s">
        <v>467</v>
      </c>
      <c r="AO1" s="862" t="s">
        <v>468</v>
      </c>
      <c r="AP1" s="862" t="s">
        <v>126</v>
      </c>
      <c r="AQ1" s="862" t="s">
        <v>127</v>
      </c>
      <c r="AR1" s="862" t="s">
        <v>470</v>
      </c>
      <c r="AS1" s="862" t="s">
        <v>471</v>
      </c>
      <c r="AT1" s="862" t="s">
        <v>472</v>
      </c>
      <c r="AV1" s="861" t="s">
        <v>466</v>
      </c>
      <c r="AW1" s="861" t="s">
        <v>467</v>
      </c>
      <c r="AX1" s="862" t="s">
        <v>468</v>
      </c>
      <c r="AY1" s="862" t="s">
        <v>126</v>
      </c>
      <c r="AZ1" s="862" t="s">
        <v>127</v>
      </c>
      <c r="BB1" s="813" t="s">
        <v>310</v>
      </c>
      <c r="BC1" s="813" t="s">
        <v>312</v>
      </c>
      <c r="BD1" s="813" t="s">
        <v>311</v>
      </c>
      <c r="BE1" s="813" t="s">
        <v>126</v>
      </c>
      <c r="BF1" s="817" t="s">
        <v>314</v>
      </c>
      <c r="BH1" s="813" t="s">
        <v>310</v>
      </c>
      <c r="BI1" s="813" t="s">
        <v>46</v>
      </c>
      <c r="BJ1" s="813" t="s">
        <v>311</v>
      </c>
      <c r="BK1" s="813" t="s">
        <v>126</v>
      </c>
      <c r="BL1" s="813" t="s">
        <v>313</v>
      </c>
      <c r="BQ1" s="791"/>
      <c r="BR1" s="791"/>
      <c r="BS1" s="791"/>
      <c r="BT1" s="791"/>
      <c r="BW1" s="818">
        <f>BO4</f>
        <v>44964.511805555558</v>
      </c>
      <c r="CA1" s="809"/>
      <c r="CB1" s="803"/>
      <c r="CC1" s="804"/>
      <c r="CD1" s="791"/>
      <c r="CE1" s="791"/>
      <c r="CF1" s="812"/>
      <c r="CG1" s="818">
        <f>BO3</f>
        <v>44964.42291666667</v>
      </c>
      <c r="CH1" s="818">
        <f>BO4</f>
        <v>44964.511805555558</v>
      </c>
      <c r="CI1" s="799"/>
    </row>
    <row r="2" spans="1:87" ht="15.75" thickBot="1" x14ac:dyDescent="0.3">
      <c r="B2" s="1195" t="s">
        <v>55</v>
      </c>
      <c r="C2" s="1196"/>
      <c r="D2" s="1196"/>
      <c r="E2" s="1197"/>
      <c r="F2" s="492"/>
      <c r="G2" s="1204" t="s">
        <v>263</v>
      </c>
      <c r="H2" s="1205"/>
      <c r="I2" s="1205"/>
      <c r="J2" s="1205"/>
      <c r="K2" s="1206"/>
      <c r="L2" s="493"/>
      <c r="M2" s="494"/>
      <c r="O2" s="1192" t="s">
        <v>315</v>
      </c>
      <c r="P2" s="1193"/>
      <c r="Q2" s="1193"/>
      <c r="R2" s="1193"/>
      <c r="S2" s="1193"/>
      <c r="T2" s="1193"/>
      <c r="U2" s="1194"/>
      <c r="X2" s="1214" t="s">
        <v>317</v>
      </c>
      <c r="Y2" s="1215"/>
      <c r="Z2" s="1215"/>
      <c r="AA2" s="1216"/>
      <c r="AB2" s="18"/>
      <c r="AD2" s="495" t="s">
        <v>278</v>
      </c>
      <c r="AE2" s="495" t="s">
        <v>53</v>
      </c>
      <c r="AG2" s="502"/>
      <c r="AJ2" s="496"/>
      <c r="AK2" s="496"/>
      <c r="AM2" s="790">
        <v>44964.42291666667</v>
      </c>
      <c r="AN2" s="789">
        <v>1</v>
      </c>
      <c r="AO2" s="789">
        <v>0</v>
      </c>
      <c r="AP2" s="789" t="s">
        <v>305</v>
      </c>
      <c r="AQ2" s="789">
        <v>56.456341000000002</v>
      </c>
      <c r="AR2" s="789">
        <v>180662</v>
      </c>
      <c r="AS2" s="789">
        <v>138754</v>
      </c>
      <c r="AT2" s="789">
        <v>22.896999999999998</v>
      </c>
      <c r="AV2" s="790">
        <v>44964.42291666667</v>
      </c>
      <c r="AW2" s="789">
        <v>1</v>
      </c>
      <c r="AX2" s="789">
        <v>0</v>
      </c>
      <c r="AY2" s="789" t="s">
        <v>305</v>
      </c>
      <c r="AZ2" s="789">
        <v>-0.38030000000000003</v>
      </c>
      <c r="BB2" s="793" t="str">
        <f>IFERROR((AO2*10)+AP2, "--")</f>
        <v>--</v>
      </c>
      <c r="BC2" s="791">
        <f>AQ2</f>
        <v>56.456341000000002</v>
      </c>
      <c r="BD2" s="814">
        <v>1</v>
      </c>
      <c r="BE2" s="793">
        <v>1</v>
      </c>
      <c r="BF2" s="819">
        <f>IFERROR(VLOOKUP(BD2, $BB$2:$BC$300, 2, FALSE), "---")</f>
        <v>-7.5040999999999997E-2</v>
      </c>
      <c r="BH2" s="793" t="str">
        <f>IFERROR((AX2*10)+AY2, "--")</f>
        <v>--</v>
      </c>
      <c r="BI2" s="807">
        <f>AZ2</f>
        <v>-0.38030000000000003</v>
      </c>
      <c r="BJ2" s="814">
        <v>1</v>
      </c>
      <c r="BK2" s="793">
        <v>1</v>
      </c>
      <c r="BL2" s="807">
        <f>IFERROR(VLOOKUP(BJ2, $BH$2:$BI$300, 2, FALSE), "---")</f>
        <v>-0.3805</v>
      </c>
      <c r="BN2" s="820" t="s">
        <v>285</v>
      </c>
      <c r="BO2" s="821">
        <f>AD5</f>
        <v>44964.42291666667</v>
      </c>
      <c r="BQ2" s="797"/>
      <c r="BR2" s="791"/>
      <c r="BS2" s="791"/>
      <c r="BT2" s="791"/>
      <c r="BW2" s="815">
        <v>6.9444444444444447E-4</v>
      </c>
      <c r="CA2" s="809"/>
      <c r="CB2" s="803"/>
      <c r="CC2" s="804"/>
      <c r="CD2" s="791"/>
      <c r="CE2" s="791"/>
      <c r="CG2" s="822" t="e">
        <f>MATCH(CG1,CA1:CA5600, 1)</f>
        <v>#N/A</v>
      </c>
      <c r="CH2" s="823" t="e">
        <f>MATCH(CH1,CA1:CA5600, 1)</f>
        <v>#N/A</v>
      </c>
      <c r="CI2" s="824" t="e">
        <f>CH2+2+CI7</f>
        <v>#N/A</v>
      </c>
    </row>
    <row r="3" spans="1:87" ht="15.75" customHeight="1" thickBot="1" x14ac:dyDescent="0.3">
      <c r="B3" s="1198"/>
      <c r="C3" s="1199"/>
      <c r="D3" s="1199"/>
      <c r="E3" s="1200"/>
      <c r="F3" s="492"/>
      <c r="G3" s="1180" t="s">
        <v>490</v>
      </c>
      <c r="H3" s="1181"/>
      <c r="I3" s="1181"/>
      <c r="J3" s="1181"/>
      <c r="K3" s="1182"/>
      <c r="M3" s="497"/>
      <c r="O3" s="498" t="s">
        <v>163</v>
      </c>
      <c r="P3" s="499" t="s">
        <v>91</v>
      </c>
      <c r="Q3" s="234">
        <f>P4</f>
        <v>10</v>
      </c>
      <c r="R3" s="234">
        <f>Q3+1</f>
        <v>11</v>
      </c>
      <c r="S3" s="234">
        <f>R3+1</f>
        <v>12</v>
      </c>
      <c r="T3" s="234">
        <f>S3+1</f>
        <v>13</v>
      </c>
      <c r="U3" s="500"/>
      <c r="X3" s="1217" t="s">
        <v>492</v>
      </c>
      <c r="Y3" s="1218"/>
      <c r="Z3" s="1218"/>
      <c r="AA3" s="1219"/>
      <c r="AB3" s="18"/>
      <c r="AD3" s="501" t="s">
        <v>267</v>
      </c>
      <c r="AE3" s="501" t="s">
        <v>266</v>
      </c>
      <c r="AF3" s="568"/>
      <c r="AM3" s="790">
        <v>44964.42291666667</v>
      </c>
      <c r="AN3" s="789">
        <v>1</v>
      </c>
      <c r="AO3" s="789">
        <v>0</v>
      </c>
      <c r="AP3" s="789" t="s">
        <v>305</v>
      </c>
      <c r="AQ3" s="789">
        <v>2.8249999999999998E-3</v>
      </c>
      <c r="AR3" s="789">
        <v>180675</v>
      </c>
      <c r="AS3" s="789">
        <v>138764</v>
      </c>
      <c r="AT3" s="789">
        <v>22.89</v>
      </c>
      <c r="AV3" s="790">
        <v>44964.42291666667</v>
      </c>
      <c r="AW3" s="789">
        <v>1</v>
      </c>
      <c r="AX3" s="789">
        <v>0</v>
      </c>
      <c r="AY3" s="789" t="s">
        <v>305</v>
      </c>
      <c r="AZ3" s="789">
        <v>-0.2384</v>
      </c>
      <c r="BB3" s="793" t="str">
        <f t="shared" ref="BB3:BB66" si="0">IFERROR((AO3*10)+AP3, "--")</f>
        <v>--</v>
      </c>
      <c r="BC3" s="791">
        <f t="shared" ref="BC3:BC66" si="1">AQ3</f>
        <v>2.8249999999999998E-3</v>
      </c>
      <c r="BD3" s="814">
        <v>2</v>
      </c>
      <c r="BE3" s="793">
        <v>2</v>
      </c>
      <c r="BF3" s="819">
        <f t="shared" ref="BF3:BF66" si="2">IFERROR(VLOOKUP(BD3, $BB$2:$BC$300, 2, FALSE), "---")</f>
        <v>-1.4900999999999999E-2</v>
      </c>
      <c r="BH3" s="793" t="str">
        <f t="shared" ref="BH3:BH66" si="3">IFERROR((AX3*10)+AY3, "--")</f>
        <v>--</v>
      </c>
      <c r="BI3" s="807">
        <f t="shared" ref="BI3:BI66" si="4">AZ3</f>
        <v>-0.2384</v>
      </c>
      <c r="BJ3" s="814">
        <v>2</v>
      </c>
      <c r="BK3" s="793">
        <v>2</v>
      </c>
      <c r="BL3" s="807">
        <f t="shared" ref="BL3:BL66" si="5">IFERROR(VLOOKUP(BJ3, $BH$2:$BI$300, 2, FALSE), "---")</f>
        <v>-3.2910000000000002E-2</v>
      </c>
      <c r="BN3" s="825" t="s">
        <v>284</v>
      </c>
      <c r="BO3" s="826">
        <f>MIN(AD5:AD300)</f>
        <v>44964.42291666667</v>
      </c>
      <c r="BQ3" s="797"/>
      <c r="BR3" s="791"/>
      <c r="BS3" s="791"/>
      <c r="BT3" s="791"/>
      <c r="BV3" s="827">
        <f>BO3</f>
        <v>44964.42291666667</v>
      </c>
      <c r="BW3" s="828">
        <f>BW1+BW2</f>
        <v>44964.512500000004</v>
      </c>
      <c r="BX3" s="800"/>
      <c r="CA3" s="809"/>
      <c r="CB3" s="803"/>
      <c r="CC3" s="804"/>
      <c r="CD3" s="791"/>
      <c r="CE3" s="791"/>
      <c r="CG3" s="829" t="e">
        <f>INDEX(CA1:CA5600, (CG2+CG7), 1)</f>
        <v>#N/A</v>
      </c>
      <c r="CH3" s="828" t="e">
        <f>INDEX(CA1:CA5600, CH2, 1)</f>
        <v>#N/A</v>
      </c>
      <c r="CI3" s="829" t="e">
        <f>INDEX(CA1:CA5600, CI2, 1)</f>
        <v>#N/A</v>
      </c>
    </row>
    <row r="4" spans="1:87" ht="15.75" customHeight="1" thickBot="1" x14ac:dyDescent="0.3">
      <c r="B4" s="1198"/>
      <c r="C4" s="1199"/>
      <c r="D4" s="1199"/>
      <c r="E4" s="1200"/>
      <c r="F4" s="492"/>
      <c r="G4" s="596"/>
      <c r="H4" s="503"/>
      <c r="M4" s="497"/>
      <c r="O4" s="504" t="s">
        <v>161</v>
      </c>
      <c r="P4" s="165">
        <f>MIN(AF5:AF150)</f>
        <v>10</v>
      </c>
      <c r="Q4" s="243">
        <f>IF(ISNUMBER(AG4), MIN(AG5:AG300), "-")</f>
        <v>22.747</v>
      </c>
      <c r="R4" s="243">
        <f>IF(ISNUMBER(AH4), MIN(AH5:AH300), "-")</f>
        <v>22.885999999999999</v>
      </c>
      <c r="S4" s="243">
        <f>IF(ISNUMBER(AI4), MIN(AI5:AI300), "-")</f>
        <v>22.998999999999999</v>
      </c>
      <c r="T4" s="243" t="str">
        <f>IF(ISNUMBER(AJ4), MIN(AJ5:AJ300), "-")</f>
        <v>-</v>
      </c>
      <c r="U4" s="235" t="s">
        <v>166</v>
      </c>
      <c r="X4" s="759"/>
      <c r="Y4" s="759"/>
      <c r="Z4" s="759"/>
      <c r="AA4" s="765"/>
      <c r="AB4" s="76"/>
      <c r="AD4" s="505" t="s">
        <v>265</v>
      </c>
      <c r="AE4" s="506" t="s">
        <v>265</v>
      </c>
      <c r="AF4" s="397"/>
      <c r="AG4" s="242">
        <f>IFERROR(AVERAGE(AG5:AG300), "-")</f>
        <v>22.859709302325577</v>
      </c>
      <c r="AH4" s="242">
        <f>IFERROR(AVERAGE(AH5:AH300), "-")</f>
        <v>22.924490196078434</v>
      </c>
      <c r="AI4" s="242">
        <f>IFERROR(AVERAGE(AI5:AI300), "-")</f>
        <v>23.041066666666666</v>
      </c>
      <c r="AJ4" s="242" t="str">
        <f>IFERROR(AVERAGE(AJ5:AJ300), "-")</f>
        <v>-</v>
      </c>
      <c r="AK4" s="225" t="s">
        <v>97</v>
      </c>
      <c r="AM4" s="790">
        <v>44964.423611111109</v>
      </c>
      <c r="AN4" s="789">
        <v>1</v>
      </c>
      <c r="AO4" s="789">
        <v>0</v>
      </c>
      <c r="AP4" s="789" t="s">
        <v>305</v>
      </c>
      <c r="AQ4" s="789">
        <v>-5.3874999999999999E-2</v>
      </c>
      <c r="AR4" s="789">
        <v>180685</v>
      </c>
      <c r="AS4" s="789">
        <v>138772</v>
      </c>
      <c r="AT4" s="789">
        <v>22.882999999999999</v>
      </c>
      <c r="AV4" s="788">
        <v>44964.423611111109</v>
      </c>
      <c r="AW4" s="787">
        <v>1</v>
      </c>
      <c r="AX4" s="786">
        <v>0</v>
      </c>
      <c r="AY4" s="786" t="s">
        <v>305</v>
      </c>
      <c r="AZ4" s="863">
        <v>-0.29770000000000002</v>
      </c>
      <c r="BB4" s="793" t="str">
        <f t="shared" si="0"/>
        <v>--</v>
      </c>
      <c r="BC4" s="791">
        <f t="shared" si="1"/>
        <v>-5.3874999999999999E-2</v>
      </c>
      <c r="BD4" s="814">
        <v>3</v>
      </c>
      <c r="BE4" s="793">
        <v>3</v>
      </c>
      <c r="BF4" s="819">
        <f t="shared" si="2"/>
        <v>2.6922000000000001E-2</v>
      </c>
      <c r="BH4" s="793" t="str">
        <f t="shared" si="3"/>
        <v>--</v>
      </c>
      <c r="BI4" s="807">
        <f t="shared" si="4"/>
        <v>-0.29770000000000002</v>
      </c>
      <c r="BJ4" s="814">
        <v>3</v>
      </c>
      <c r="BK4" s="793">
        <v>3</v>
      </c>
      <c r="BL4" s="807">
        <f t="shared" si="5"/>
        <v>0.1065</v>
      </c>
      <c r="BN4" s="830" t="s">
        <v>283</v>
      </c>
      <c r="BO4" s="826">
        <f>MAX(AD5:AD300)</f>
        <v>44964.511805555558</v>
      </c>
      <c r="BQ4" s="797"/>
      <c r="BR4" s="791"/>
      <c r="BS4" s="791"/>
      <c r="BT4" s="791"/>
      <c r="BV4" s="831" t="e">
        <f>MATCH(BV3,BQ2:BQ2800, 1)</f>
        <v>#N/A</v>
      </c>
      <c r="BW4" s="798" t="e">
        <f>MATCH(BW3,BQ2:BQ2800, 1)</f>
        <v>#N/A</v>
      </c>
      <c r="BX4" s="823" t="e">
        <f>BW4+1</f>
        <v>#N/A</v>
      </c>
      <c r="CA4" s="809"/>
      <c r="CB4" s="803"/>
      <c r="CC4" s="804"/>
      <c r="CD4" s="791"/>
      <c r="CE4" s="791"/>
      <c r="CG4" s="832" t="e">
        <f>CG2+CG7</f>
        <v>#N/A</v>
      </c>
    </row>
    <row r="5" spans="1:87" ht="15.75" customHeight="1" thickBot="1" x14ac:dyDescent="0.3">
      <c r="B5" s="1198"/>
      <c r="C5" s="1199"/>
      <c r="D5" s="1199"/>
      <c r="E5" s="1200"/>
      <c r="F5" s="492"/>
      <c r="G5" s="294" t="s">
        <v>2</v>
      </c>
      <c r="H5" s="295" t="s">
        <v>67</v>
      </c>
      <c r="I5" s="295" t="s">
        <v>46</v>
      </c>
      <c r="J5" s="295" t="s">
        <v>67</v>
      </c>
      <c r="K5" s="524" t="s">
        <v>13</v>
      </c>
      <c r="M5" s="497"/>
      <c r="N5" s="169"/>
      <c r="O5" s="504" t="s">
        <v>162</v>
      </c>
      <c r="P5" s="165">
        <f>MAX(AF5:AF150)</f>
        <v>11</v>
      </c>
      <c r="Q5" s="244">
        <f>IF(ISNUMBER(AG4), MAX(AG5:AG300), "-")</f>
        <v>22.9</v>
      </c>
      <c r="R5" s="244">
        <f>IF(ISNUMBER(AH4), MAX(AH5:AH300), "-")</f>
        <v>23.007000000000001</v>
      </c>
      <c r="S5" s="244">
        <f>IF(ISNUMBER(AI4), MAX(AI5:AI300), "-")</f>
        <v>23.091000000000001</v>
      </c>
      <c r="T5" s="244" t="str">
        <f>IF(ISNUMBER(AJ4), MAX(AJ5:AJ300), "-")</f>
        <v>-</v>
      </c>
      <c r="U5" s="236" t="s">
        <v>167</v>
      </c>
      <c r="X5" s="1214" t="s">
        <v>318</v>
      </c>
      <c r="Y5" s="1215"/>
      <c r="Z5" s="1215"/>
      <c r="AA5" s="1216"/>
      <c r="AC5" s="503"/>
      <c r="AD5" s="608">
        <f t="shared" ref="AD5" si="6">IF(AM2="", "-", AM2)</f>
        <v>44964.42291666667</v>
      </c>
      <c r="AE5" s="607">
        <f t="shared" ref="AE5" si="7">IF(AT2="", "-", AT2)</f>
        <v>22.896999999999998</v>
      </c>
      <c r="AF5" s="196">
        <f>IF(ISNUMBER(AE5), HOUR(AD5), "-")</f>
        <v>10</v>
      </c>
      <c r="AG5" s="168">
        <f t="shared" ref="AG5:AG68" si="8">IF(AF5=$Q$3, AE5, "-")</f>
        <v>22.896999999999998</v>
      </c>
      <c r="AH5" s="168" t="str">
        <f t="shared" ref="AH5:AH68" si="9">IF(AF5=$R$3, AE5, "-")</f>
        <v>-</v>
      </c>
      <c r="AI5" s="168" t="str">
        <f t="shared" ref="AI5:AI68" si="10">IF(AF5=$S$3, AE5, "-")</f>
        <v>-</v>
      </c>
      <c r="AJ5" s="168" t="str">
        <f t="shared" ref="AJ5:AJ68" si="11">IF(AF5=$T$3, AE5, "-")</f>
        <v>-</v>
      </c>
      <c r="AK5" s="197" t="s">
        <v>165</v>
      </c>
      <c r="AL5" s="837"/>
      <c r="AM5" s="790">
        <v>44964.423611111109</v>
      </c>
      <c r="AN5" s="789">
        <v>1</v>
      </c>
      <c r="AO5" s="789">
        <v>0</v>
      </c>
      <c r="AP5" s="789" t="s">
        <v>305</v>
      </c>
      <c r="AQ5" s="789">
        <v>1.4874E-2</v>
      </c>
      <c r="AR5" s="789">
        <v>180694</v>
      </c>
      <c r="AS5" s="789">
        <v>138779</v>
      </c>
      <c r="AT5" s="789">
        <v>22.873000000000001</v>
      </c>
      <c r="AV5" s="788">
        <v>44964.423611111109</v>
      </c>
      <c r="AW5" s="787">
        <v>1</v>
      </c>
      <c r="AX5" s="786">
        <v>0</v>
      </c>
      <c r="AY5" s="786" t="s">
        <v>305</v>
      </c>
      <c r="AZ5" s="863">
        <v>-0.1701</v>
      </c>
      <c r="BB5" s="793" t="str">
        <f t="shared" si="0"/>
        <v>--</v>
      </c>
      <c r="BC5" s="791">
        <f t="shared" si="1"/>
        <v>1.4874E-2</v>
      </c>
      <c r="BD5" s="814">
        <v>4</v>
      </c>
      <c r="BE5" s="793">
        <v>4</v>
      </c>
      <c r="BF5" s="819">
        <f t="shared" si="2"/>
        <v>0.15870899999999999</v>
      </c>
      <c r="BH5" s="793" t="str">
        <f t="shared" si="3"/>
        <v>--</v>
      </c>
      <c r="BI5" s="807">
        <f t="shared" si="4"/>
        <v>-0.1701</v>
      </c>
      <c r="BJ5" s="814">
        <v>4</v>
      </c>
      <c r="BK5" s="793">
        <v>4</v>
      </c>
      <c r="BL5" s="807">
        <f t="shared" si="5"/>
        <v>0.1065</v>
      </c>
      <c r="BQ5" s="797"/>
      <c r="BR5" s="791"/>
      <c r="BS5" s="791"/>
      <c r="BT5" s="791"/>
      <c r="BV5" s="833" t="e">
        <f>INDEX(BQ2:BR2800, BV4, 1)</f>
        <v>#N/A</v>
      </c>
      <c r="BW5" s="834" t="e">
        <f>INDEX(BQ2:BQ2800, BW4, 1)</f>
        <v>#N/A</v>
      </c>
      <c r="BX5" s="829" t="e">
        <f>INDEX(BQ2:BQ2800, BX4, 1)</f>
        <v>#N/A</v>
      </c>
      <c r="CA5" s="809"/>
      <c r="CB5" s="803"/>
      <c r="CC5" s="804"/>
      <c r="CD5" s="791"/>
      <c r="CE5" s="791"/>
      <c r="CG5" s="828" t="e">
        <f>INDEX(CA1:CA5600, (CG2+0), 1)</f>
        <v>#N/A</v>
      </c>
      <c r="CI5" s="828" t="e">
        <f>INDEX(CA1:CA5600, CH2, 1)</f>
        <v>#N/A</v>
      </c>
    </row>
    <row r="6" spans="1:87" ht="15" customHeight="1" thickBot="1" x14ac:dyDescent="0.3">
      <c r="B6" s="1198"/>
      <c r="C6" s="1199"/>
      <c r="D6" s="1199"/>
      <c r="E6" s="1200"/>
      <c r="F6" s="492"/>
      <c r="G6" s="388">
        <f>AVERAGE(BD_DIAS!U15:U22)</f>
        <v>9.7366249999999988E-3</v>
      </c>
      <c r="H6" s="389">
        <f>_xlfn.STDEV.S(BD_DIAS!U15:U22)</f>
        <v>7.9871674380019464E-2</v>
      </c>
      <c r="I6" s="389">
        <f>AVERAGE(BD_DIAS!W15:W22)</f>
        <v>-0.22391375000000002</v>
      </c>
      <c r="J6" s="390">
        <f>_xlfn.STDEV.S(BD_DIAS!W15:W22)</f>
        <v>0.25962611815221076</v>
      </c>
      <c r="K6" s="133">
        <f t="shared" ref="K6:K17" si="12">I6-G6</f>
        <v>-0.23365037500000002</v>
      </c>
      <c r="M6" s="508"/>
      <c r="O6" s="509"/>
      <c r="P6" s="510"/>
      <c r="Q6" s="245">
        <f>IFERROR(Q5-Q4, "-")</f>
        <v>0.15299999999999869</v>
      </c>
      <c r="R6" s="245">
        <f>IFERROR(R5-R4, "-")</f>
        <v>0.12100000000000222</v>
      </c>
      <c r="S6" s="245">
        <f>IFERROR(S5-S4, "-")</f>
        <v>9.2000000000002302E-2</v>
      </c>
      <c r="T6" s="245" t="str">
        <f>IFERROR(T5-T4, "-")</f>
        <v>-</v>
      </c>
      <c r="U6" s="238" t="s">
        <v>168</v>
      </c>
      <c r="X6" s="1217" t="s">
        <v>493</v>
      </c>
      <c r="Y6" s="1218"/>
      <c r="Z6" s="1218"/>
      <c r="AA6" s="1219"/>
      <c r="AD6" s="608">
        <f t="shared" ref="AD6:AD69" si="13">IF(AM3="", "-", AM3)</f>
        <v>44964.42291666667</v>
      </c>
      <c r="AE6" s="607">
        <f t="shared" ref="AE6:AE69" si="14">IF(AT3="", "-", AT3)</f>
        <v>22.89</v>
      </c>
      <c r="AF6" s="196">
        <f t="shared" ref="AF6:AF69" si="15">IF(ISNUMBER(AE6), HOUR(AD6), "-")</f>
        <v>10</v>
      </c>
      <c r="AG6" s="168">
        <f t="shared" si="8"/>
        <v>22.89</v>
      </c>
      <c r="AH6" s="168" t="str">
        <f t="shared" si="9"/>
        <v>-</v>
      </c>
      <c r="AI6" s="168" t="str">
        <f t="shared" si="10"/>
        <v>-</v>
      </c>
      <c r="AJ6" s="168" t="str">
        <f t="shared" si="11"/>
        <v>-</v>
      </c>
      <c r="AL6" s="837"/>
      <c r="AM6" s="790">
        <v>44964.424305555556</v>
      </c>
      <c r="AN6" s="789">
        <v>1</v>
      </c>
      <c r="AO6" s="789">
        <v>0</v>
      </c>
      <c r="AP6" s="789" t="s">
        <v>305</v>
      </c>
      <c r="AQ6" s="789">
        <v>-2.82E-3</v>
      </c>
      <c r="AR6" s="789">
        <v>180707</v>
      </c>
      <c r="AS6" s="789">
        <v>138789</v>
      </c>
      <c r="AT6" s="789">
        <v>22.863</v>
      </c>
      <c r="AV6" s="788">
        <v>44964.424305555556</v>
      </c>
      <c r="AW6" s="787">
        <v>1</v>
      </c>
      <c r="AX6" s="786">
        <v>0</v>
      </c>
      <c r="AY6" s="786" t="s">
        <v>305</v>
      </c>
      <c r="AZ6" s="863">
        <v>0.34320000000000001</v>
      </c>
      <c r="BB6" s="793" t="str">
        <f t="shared" si="0"/>
        <v>--</v>
      </c>
      <c r="BC6" s="791">
        <f t="shared" si="1"/>
        <v>-2.82E-3</v>
      </c>
      <c r="BD6" s="814">
        <v>5</v>
      </c>
      <c r="BE6" s="793">
        <v>5</v>
      </c>
      <c r="BF6" s="819">
        <f t="shared" si="2"/>
        <v>6.267E-3</v>
      </c>
      <c r="BH6" s="793" t="str">
        <f t="shared" si="3"/>
        <v>--</v>
      </c>
      <c r="BI6" s="807">
        <f t="shared" si="4"/>
        <v>0.34320000000000001</v>
      </c>
      <c r="BJ6" s="814">
        <v>5</v>
      </c>
      <c r="BK6" s="793">
        <v>5</v>
      </c>
      <c r="BL6" s="807">
        <f t="shared" si="5"/>
        <v>-0.40739999999999998</v>
      </c>
      <c r="BQ6" s="797"/>
      <c r="BR6" s="791"/>
      <c r="BS6" s="791"/>
      <c r="BT6" s="791"/>
      <c r="BV6" s="824" t="e">
        <f>BV4+1</f>
        <v>#N/A</v>
      </c>
      <c r="BX6" s="824" t="e">
        <f>BX4+1</f>
        <v>#N/A</v>
      </c>
      <c r="CA6" s="809"/>
      <c r="CB6" s="803"/>
      <c r="CC6" s="804"/>
      <c r="CD6" s="791"/>
      <c r="CE6" s="791"/>
      <c r="CG6" s="835" t="e">
        <f>CG1-CG5</f>
        <v>#N/A</v>
      </c>
      <c r="CI6" s="835" t="e">
        <f>CH1-CI5</f>
        <v>#N/A</v>
      </c>
    </row>
    <row r="7" spans="1:87" ht="15.75" thickBot="1" x14ac:dyDescent="0.3">
      <c r="B7" s="1198"/>
      <c r="C7" s="1199"/>
      <c r="D7" s="1199"/>
      <c r="E7" s="1200"/>
      <c r="F7" s="492"/>
      <c r="G7" s="391">
        <f>AVERAGE(BD_DIAS!U23:U30)</f>
        <v>46.76029475</v>
      </c>
      <c r="H7" s="392">
        <f>_xlfn.STDEV.S(BD_DIAS!U23:U30)</f>
        <v>0.19974880957467483</v>
      </c>
      <c r="I7" s="392">
        <f>AVERAGE(BD_DIAS!W23:W30)</f>
        <v>46.831250000000004</v>
      </c>
      <c r="J7" s="393">
        <f>_xlfn.STDEV.S(BD_DIAS!W23:W30)</f>
        <v>0.37011339961075246</v>
      </c>
      <c r="K7" s="131">
        <f t="shared" si="12"/>
        <v>7.0955250000004355E-2</v>
      </c>
      <c r="N7" s="512"/>
      <c r="O7" s="21"/>
      <c r="P7" s="21"/>
      <c r="Q7" s="21"/>
      <c r="S7" s="169"/>
      <c r="AD7" s="608">
        <f t="shared" si="13"/>
        <v>44964.423611111109</v>
      </c>
      <c r="AE7" s="607">
        <f t="shared" si="14"/>
        <v>22.882999999999999</v>
      </c>
      <c r="AF7" s="196">
        <f t="shared" si="15"/>
        <v>10</v>
      </c>
      <c r="AG7" s="168">
        <f t="shared" si="8"/>
        <v>22.882999999999999</v>
      </c>
      <c r="AH7" s="168" t="str">
        <f t="shared" si="9"/>
        <v>-</v>
      </c>
      <c r="AI7" s="168" t="str">
        <f t="shared" si="10"/>
        <v>-</v>
      </c>
      <c r="AJ7" s="168" t="str">
        <f t="shared" si="11"/>
        <v>-</v>
      </c>
      <c r="AK7" s="198"/>
      <c r="AL7" s="837"/>
      <c r="AM7" s="790">
        <v>44964.424305555556</v>
      </c>
      <c r="AN7" s="789">
        <v>1</v>
      </c>
      <c r="AO7" s="789">
        <v>0</v>
      </c>
      <c r="AP7" s="789" t="s">
        <v>305</v>
      </c>
      <c r="AQ7" s="789">
        <v>-3.6155E-2</v>
      </c>
      <c r="AR7" s="789">
        <v>180719</v>
      </c>
      <c r="AS7" s="789">
        <v>138798</v>
      </c>
      <c r="AT7" s="789">
        <v>22.850999999999999</v>
      </c>
      <c r="AV7" s="788">
        <v>44964.424305555556</v>
      </c>
      <c r="AW7" s="787">
        <v>1</v>
      </c>
      <c r="AX7" s="786">
        <v>0</v>
      </c>
      <c r="AY7" s="786" t="s">
        <v>305</v>
      </c>
      <c r="AZ7" s="863">
        <v>-0.23849999999999999</v>
      </c>
      <c r="BB7" s="793" t="str">
        <f t="shared" si="0"/>
        <v>--</v>
      </c>
      <c r="BC7" s="791">
        <f t="shared" si="1"/>
        <v>-3.6155E-2</v>
      </c>
      <c r="BD7" s="814">
        <v>6</v>
      </c>
      <c r="BE7" s="793">
        <v>6</v>
      </c>
      <c r="BF7" s="819">
        <f t="shared" si="2"/>
        <v>-0.10200099999999999</v>
      </c>
      <c r="BH7" s="793" t="str">
        <f t="shared" si="3"/>
        <v>--</v>
      </c>
      <c r="BI7" s="807">
        <f t="shared" si="4"/>
        <v>-0.23849999999999999</v>
      </c>
      <c r="BJ7" s="814">
        <v>6</v>
      </c>
      <c r="BK7" s="793">
        <v>6</v>
      </c>
      <c r="BL7" s="807">
        <f t="shared" si="5"/>
        <v>-0.2979</v>
      </c>
      <c r="BQ7" s="797"/>
      <c r="BR7" s="791"/>
      <c r="BS7" s="791"/>
      <c r="BT7" s="791"/>
      <c r="BW7" s="799"/>
      <c r="CA7" s="809"/>
      <c r="CB7" s="803"/>
      <c r="CC7" s="804"/>
      <c r="CD7" s="791"/>
      <c r="CE7" s="791"/>
      <c r="CG7" s="798" t="e">
        <f>IF(CG6=0, -1, 0)</f>
        <v>#N/A</v>
      </c>
      <c r="CI7" s="798" t="e">
        <f>IF(CI6=0, -1, 0)</f>
        <v>#N/A</v>
      </c>
    </row>
    <row r="8" spans="1:87" ht="15.75" customHeight="1" x14ac:dyDescent="0.25">
      <c r="B8" s="1198"/>
      <c r="C8" s="1199"/>
      <c r="D8" s="1199"/>
      <c r="E8" s="1200"/>
      <c r="F8" s="492"/>
      <c r="G8" s="391">
        <f>AVERAGE(BD_DIAS!U31:U38)</f>
        <v>93.192116874999996</v>
      </c>
      <c r="H8" s="392">
        <f>_xlfn.STDEV.S(BD_DIAS!U31:U38)</f>
        <v>0.18643455698634973</v>
      </c>
      <c r="I8" s="392">
        <f>AVERAGE(BD_DIAS!W31:W38)</f>
        <v>92.813750000000027</v>
      </c>
      <c r="J8" s="393">
        <f>_xlfn.STDEV.S(BD_DIAS!W31:W38)</f>
        <v>0.342050017228059</v>
      </c>
      <c r="K8" s="131">
        <f t="shared" si="12"/>
        <v>-0.37836687499996913</v>
      </c>
      <c r="M8" s="585" t="s">
        <v>307</v>
      </c>
      <c r="N8" s="18"/>
      <c r="O8" s="1177" t="s">
        <v>159</v>
      </c>
      <c r="P8" s="1178"/>
      <c r="Q8" s="1178"/>
      <c r="R8" s="1179"/>
      <c r="S8" s="1177" t="s">
        <v>160</v>
      </c>
      <c r="T8" s="1178"/>
      <c r="U8" s="1178"/>
      <c r="V8" s="1179"/>
      <c r="Z8" s="599"/>
      <c r="AD8" s="608">
        <f t="shared" si="13"/>
        <v>44964.423611111109</v>
      </c>
      <c r="AE8" s="607">
        <f t="shared" si="14"/>
        <v>22.873000000000001</v>
      </c>
      <c r="AF8" s="196">
        <f t="shared" si="15"/>
        <v>10</v>
      </c>
      <c r="AG8" s="168">
        <f t="shared" si="8"/>
        <v>22.873000000000001</v>
      </c>
      <c r="AH8" s="168" t="str">
        <f t="shared" si="9"/>
        <v>-</v>
      </c>
      <c r="AI8" s="168" t="str">
        <f t="shared" si="10"/>
        <v>-</v>
      </c>
      <c r="AJ8" s="168" t="str">
        <f t="shared" si="11"/>
        <v>-</v>
      </c>
      <c r="AK8" s="198"/>
      <c r="AL8" s="837"/>
      <c r="AM8" s="790">
        <v>44964.425000000003</v>
      </c>
      <c r="AN8" s="789">
        <v>1</v>
      </c>
      <c r="AO8" s="789">
        <v>0</v>
      </c>
      <c r="AP8" s="789" t="s">
        <v>305</v>
      </c>
      <c r="AQ8" s="789">
        <v>-0.13181000000000001</v>
      </c>
      <c r="AR8" s="789">
        <v>180731</v>
      </c>
      <c r="AS8" s="789">
        <v>138808</v>
      </c>
      <c r="AT8" s="789">
        <v>22.841999999999999</v>
      </c>
      <c r="AV8" s="788">
        <v>44964.425000000003</v>
      </c>
      <c r="AW8" s="787">
        <v>1</v>
      </c>
      <c r="AX8" s="786">
        <v>0</v>
      </c>
      <c r="AY8" s="786" t="s">
        <v>305</v>
      </c>
      <c r="AZ8" s="863">
        <v>4.3280000000000002E-3</v>
      </c>
      <c r="BB8" s="793" t="str">
        <f t="shared" si="0"/>
        <v>--</v>
      </c>
      <c r="BC8" s="791">
        <f t="shared" si="1"/>
        <v>-0.13181000000000001</v>
      </c>
      <c r="BD8" s="814">
        <v>7</v>
      </c>
      <c r="BE8" s="793">
        <v>7</v>
      </c>
      <c r="BF8" s="819">
        <f t="shared" si="2"/>
        <v>4.8124E-2</v>
      </c>
      <c r="BH8" s="793" t="str">
        <f t="shared" si="3"/>
        <v>--</v>
      </c>
      <c r="BI8" s="807">
        <f t="shared" si="4"/>
        <v>4.3280000000000002E-3</v>
      </c>
      <c r="BJ8" s="814">
        <v>7</v>
      </c>
      <c r="BK8" s="793">
        <v>7</v>
      </c>
      <c r="BL8" s="807">
        <f t="shared" si="5"/>
        <v>-0.61240000000000006</v>
      </c>
      <c r="BQ8" s="797"/>
      <c r="BR8" s="791"/>
      <c r="BS8" s="791"/>
      <c r="BT8" s="791"/>
      <c r="CA8" s="809"/>
      <c r="CB8" s="803"/>
      <c r="CC8" s="804"/>
      <c r="CD8" s="791"/>
      <c r="CE8" s="791"/>
    </row>
    <row r="9" spans="1:87" ht="15.75" customHeight="1" x14ac:dyDescent="0.25">
      <c r="B9" s="1198"/>
      <c r="C9" s="1199"/>
      <c r="D9" s="1199"/>
      <c r="E9" s="1200"/>
      <c r="F9" s="492"/>
      <c r="G9" s="391">
        <f>AVERAGE(BD_DIAS!U39:U46)</f>
        <v>128.626309625</v>
      </c>
      <c r="H9" s="392">
        <f>_xlfn.STDEV.S(BD_DIAS!U39:U46)</f>
        <v>0.16704792616829123</v>
      </c>
      <c r="I9" s="392">
        <f>AVERAGE(BD_DIAS!W39:W46)</f>
        <v>128.46250000000001</v>
      </c>
      <c r="J9" s="393">
        <f>_xlfn.STDEV.S(BD_DIAS!W39:W46)</f>
        <v>0.42405356804468608</v>
      </c>
      <c r="K9" s="131">
        <f t="shared" si="12"/>
        <v>-0.16380962499999896</v>
      </c>
      <c r="M9" s="590" t="str">
        <f>HojaOri</f>
        <v>Guest1</v>
      </c>
      <c r="N9" s="513"/>
      <c r="O9" s="514" t="s">
        <v>279</v>
      </c>
      <c r="P9" s="515" t="s">
        <v>52</v>
      </c>
      <c r="Q9" s="515" t="s">
        <v>280</v>
      </c>
      <c r="R9" s="516" t="s">
        <v>81</v>
      </c>
      <c r="S9" s="514" t="s">
        <v>281</v>
      </c>
      <c r="T9" s="515" t="s">
        <v>51</v>
      </c>
      <c r="U9" s="515" t="s">
        <v>282</v>
      </c>
      <c r="V9" s="516" t="s">
        <v>81</v>
      </c>
      <c r="Z9" s="497"/>
      <c r="AD9" s="608">
        <f t="shared" si="13"/>
        <v>44964.424305555556</v>
      </c>
      <c r="AE9" s="607">
        <f t="shared" si="14"/>
        <v>22.863</v>
      </c>
      <c r="AF9" s="196">
        <f t="shared" si="15"/>
        <v>10</v>
      </c>
      <c r="AG9" s="168">
        <f t="shared" si="8"/>
        <v>22.863</v>
      </c>
      <c r="AH9" s="168" t="str">
        <f t="shared" si="9"/>
        <v>-</v>
      </c>
      <c r="AI9" s="168" t="str">
        <f t="shared" si="10"/>
        <v>-</v>
      </c>
      <c r="AJ9" s="168" t="str">
        <f t="shared" si="11"/>
        <v>-</v>
      </c>
      <c r="AK9" s="198"/>
      <c r="AL9" s="837"/>
      <c r="AM9" s="790">
        <v>44964.425000000003</v>
      </c>
      <c r="AN9" s="789">
        <v>1</v>
      </c>
      <c r="AO9" s="789">
        <v>0</v>
      </c>
      <c r="AP9" s="789" t="s">
        <v>305</v>
      </c>
      <c r="AQ9" s="789">
        <v>-0.44991300000000001</v>
      </c>
      <c r="AR9" s="789">
        <v>180741</v>
      </c>
      <c r="AS9" s="789">
        <v>138813</v>
      </c>
      <c r="AT9" s="789">
        <v>22.832000000000001</v>
      </c>
      <c r="AV9" s="788">
        <v>44964.425000000003</v>
      </c>
      <c r="AW9" s="787">
        <v>1</v>
      </c>
      <c r="AX9" s="786">
        <v>0</v>
      </c>
      <c r="AY9" s="786" t="s">
        <v>305</v>
      </c>
      <c r="AZ9" s="863">
        <v>-6.7960000000000007E-2</v>
      </c>
      <c r="BB9" s="793" t="str">
        <f t="shared" si="0"/>
        <v>--</v>
      </c>
      <c r="BC9" s="791">
        <f t="shared" si="1"/>
        <v>-0.44991300000000001</v>
      </c>
      <c r="BD9" s="814">
        <v>8</v>
      </c>
      <c r="BE9" s="793">
        <v>8</v>
      </c>
      <c r="BF9" s="819">
        <f t="shared" si="2"/>
        <v>2.9814E-2</v>
      </c>
      <c r="BH9" s="793" t="str">
        <f t="shared" si="3"/>
        <v>--</v>
      </c>
      <c r="BI9" s="807">
        <f t="shared" si="4"/>
        <v>-6.7960000000000007E-2</v>
      </c>
      <c r="BJ9" s="814">
        <v>8</v>
      </c>
      <c r="BK9" s="793">
        <v>8</v>
      </c>
      <c r="BL9" s="807">
        <f t="shared" si="5"/>
        <v>-0.2732</v>
      </c>
      <c r="BQ9" s="797"/>
      <c r="BR9" s="791"/>
      <c r="BS9" s="791"/>
      <c r="BT9" s="791"/>
      <c r="CA9" s="809"/>
      <c r="CB9" s="803"/>
      <c r="CC9" s="804"/>
      <c r="CD9" s="791"/>
      <c r="CE9" s="791"/>
    </row>
    <row r="10" spans="1:87" ht="15.75" customHeight="1" x14ac:dyDescent="0.25">
      <c r="B10" s="1198"/>
      <c r="C10" s="1199"/>
      <c r="D10" s="1199"/>
      <c r="E10" s="1200"/>
      <c r="F10" s="492"/>
      <c r="G10" s="391">
        <f>AVERAGE(BD_DIAS!U47:U54)</f>
        <v>181.62915849999999</v>
      </c>
      <c r="H10" s="392">
        <f>_xlfn.STDEV.S(BD_DIAS!U47:U54)</f>
        <v>0.13737005546229869</v>
      </c>
      <c r="I10" s="392">
        <f>AVERAGE(BD_DIAS!W47:W54)</f>
        <v>181.31250000000003</v>
      </c>
      <c r="J10" s="393">
        <f>_xlfn.STDEV.S(BD_DIAS!W47:W54)</f>
        <v>0.13562026818605877</v>
      </c>
      <c r="K10" s="131">
        <f t="shared" si="12"/>
        <v>-0.31665849999995999</v>
      </c>
      <c r="N10" s="517"/>
      <c r="O10" s="246">
        <f>MIN(Q27:Q300)+R11</f>
        <v>33.26</v>
      </c>
      <c r="P10" s="130">
        <f>IFERROR(AVERAGE(Q27:Q300)+R11,"-")</f>
        <v>34.594351145038175</v>
      </c>
      <c r="Q10" s="130">
        <f>MAX(Q27:Q300)+R11</f>
        <v>39.96</v>
      </c>
      <c r="R10" s="131">
        <f>IFERROR(_xlfn.STDEV.S(Q27:Q300),"-")</f>
        <v>1.1412389348939638</v>
      </c>
      <c r="S10" s="222">
        <f>MIN(S27:S300)+V11</f>
        <v>21.55</v>
      </c>
      <c r="T10" s="130">
        <f>IFERROR(AVERAGE(S27:S300)+V11,"-")</f>
        <v>21.68320610687023</v>
      </c>
      <c r="U10" s="129">
        <f>MAX(S27:S300)+V11</f>
        <v>22.099999999999998</v>
      </c>
      <c r="V10" s="131">
        <f>IFERROR(_xlfn.STDEV.S(S27:S300),"-")</f>
        <v>7.9326658392056756E-2</v>
      </c>
      <c r="Z10" s="497"/>
      <c r="AD10" s="608">
        <f t="shared" si="13"/>
        <v>44964.424305555556</v>
      </c>
      <c r="AE10" s="607">
        <f t="shared" si="14"/>
        <v>22.850999999999999</v>
      </c>
      <c r="AF10" s="196">
        <f t="shared" si="15"/>
        <v>10</v>
      </c>
      <c r="AG10" s="168">
        <f t="shared" si="8"/>
        <v>22.850999999999999</v>
      </c>
      <c r="AH10" s="168" t="str">
        <f t="shared" si="9"/>
        <v>-</v>
      </c>
      <c r="AI10" s="168" t="str">
        <f t="shared" si="10"/>
        <v>-</v>
      </c>
      <c r="AJ10" s="168" t="str">
        <f t="shared" si="11"/>
        <v>-</v>
      </c>
      <c r="AK10" s="198"/>
      <c r="AL10" s="837"/>
      <c r="AM10" s="790">
        <v>44964.425694444442</v>
      </c>
      <c r="AN10" s="789">
        <v>1</v>
      </c>
      <c r="AO10" s="789">
        <v>0</v>
      </c>
      <c r="AP10" s="789" t="s">
        <v>305</v>
      </c>
      <c r="AQ10" s="789">
        <v>7.5102000000000002E-2</v>
      </c>
      <c r="AR10" s="789">
        <v>180752</v>
      </c>
      <c r="AS10" s="789">
        <v>138821</v>
      </c>
      <c r="AT10" s="789">
        <v>22.82</v>
      </c>
      <c r="AV10" s="788">
        <v>44964.425694444442</v>
      </c>
      <c r="AW10" s="787">
        <v>1</v>
      </c>
      <c r="AX10" s="786">
        <v>0</v>
      </c>
      <c r="AY10" s="786" t="s">
        <v>305</v>
      </c>
      <c r="AZ10" s="863">
        <v>4.113E-2</v>
      </c>
      <c r="BB10" s="793" t="str">
        <f t="shared" si="0"/>
        <v>--</v>
      </c>
      <c r="BC10" s="791">
        <f t="shared" si="1"/>
        <v>7.5102000000000002E-2</v>
      </c>
      <c r="BD10" s="814">
        <v>11</v>
      </c>
      <c r="BE10" s="793">
        <v>1</v>
      </c>
      <c r="BF10" s="819">
        <f t="shared" si="2"/>
        <v>46.496696999999998</v>
      </c>
      <c r="BH10" s="793" t="str">
        <f t="shared" si="3"/>
        <v>--</v>
      </c>
      <c r="BI10" s="807">
        <f t="shared" si="4"/>
        <v>4.113E-2</v>
      </c>
      <c r="BJ10" s="814">
        <v>11</v>
      </c>
      <c r="BK10" s="793">
        <v>1</v>
      </c>
      <c r="BL10" s="807">
        <f t="shared" si="5"/>
        <v>46.36</v>
      </c>
      <c r="BQ10" s="797"/>
      <c r="BR10" s="791"/>
      <c r="BS10" s="791"/>
      <c r="BT10" s="791"/>
      <c r="CA10" s="809"/>
      <c r="CB10" s="803"/>
      <c r="CC10" s="804"/>
      <c r="CD10" s="791"/>
      <c r="CE10" s="791"/>
    </row>
    <row r="11" spans="1:87" ht="15" customHeight="1" thickBot="1" x14ac:dyDescent="0.3">
      <c r="B11" s="1198"/>
      <c r="C11" s="1199"/>
      <c r="D11" s="1199"/>
      <c r="E11" s="1200"/>
      <c r="F11" s="492"/>
      <c r="G11" s="391">
        <f>AVERAGE(BD_DIAS!U55:U62)</f>
        <v>223.06224599999999</v>
      </c>
      <c r="H11" s="392">
        <f>_xlfn.STDEV.S(BD_DIAS!U55:U62)</f>
        <v>0.26731159054824011</v>
      </c>
      <c r="I11" s="392">
        <f>AVERAGE(BD_DIAS!W55:W62)</f>
        <v>222.63750000000002</v>
      </c>
      <c r="J11" s="393">
        <f>_xlfn.STDEV.S(BD_DIAS!W55:W62)</f>
        <v>0.31139088893910455</v>
      </c>
      <c r="K11" s="131">
        <f t="shared" si="12"/>
        <v>-0.42474599999997054</v>
      </c>
      <c r="M11" s="585" t="s">
        <v>308</v>
      </c>
      <c r="N11" s="517"/>
      <c r="O11" s="229"/>
      <c r="P11" s="230" t="s">
        <v>158</v>
      </c>
      <c r="Q11" s="223">
        <f>Q10</f>
        <v>39.96</v>
      </c>
      <c r="R11" s="706">
        <f>Resumen!I25</f>
        <v>0.86</v>
      </c>
      <c r="S11" s="227" t="s">
        <v>128</v>
      </c>
      <c r="T11" s="223">
        <f>U10-S10</f>
        <v>0.54999999999999716</v>
      </c>
      <c r="U11" s="228"/>
      <c r="V11" s="707">
        <f>Resumen!I22</f>
        <v>0.2</v>
      </c>
      <c r="Z11" s="497"/>
      <c r="AD11" s="608">
        <f t="shared" si="13"/>
        <v>44964.425000000003</v>
      </c>
      <c r="AE11" s="607">
        <f t="shared" si="14"/>
        <v>22.841999999999999</v>
      </c>
      <c r="AF11" s="196">
        <f t="shared" si="15"/>
        <v>10</v>
      </c>
      <c r="AG11" s="168">
        <f t="shared" si="8"/>
        <v>22.841999999999999</v>
      </c>
      <c r="AH11" s="168" t="str">
        <f t="shared" si="9"/>
        <v>-</v>
      </c>
      <c r="AI11" s="168" t="str">
        <f t="shared" si="10"/>
        <v>-</v>
      </c>
      <c r="AJ11" s="168" t="str">
        <f t="shared" si="11"/>
        <v>-</v>
      </c>
      <c r="AK11" s="198"/>
      <c r="AL11" s="837"/>
      <c r="AM11" s="790">
        <v>44964.426388888889</v>
      </c>
      <c r="AN11" s="789">
        <v>1</v>
      </c>
      <c r="AO11" s="789">
        <v>0</v>
      </c>
      <c r="AP11" s="789">
        <v>0</v>
      </c>
      <c r="AQ11" s="789">
        <v>0.204012</v>
      </c>
      <c r="AR11" s="789">
        <v>180780</v>
      </c>
      <c r="AS11" s="789">
        <v>138841</v>
      </c>
      <c r="AT11" s="789">
        <v>22.795000000000002</v>
      </c>
      <c r="AV11" s="788">
        <v>44964.426388888889</v>
      </c>
      <c r="AW11" s="787">
        <v>1</v>
      </c>
      <c r="AX11" s="786">
        <v>0</v>
      </c>
      <c r="AY11" s="786">
        <v>0</v>
      </c>
      <c r="AZ11" s="863">
        <v>0.13109999999999999</v>
      </c>
      <c r="BB11" s="793">
        <f t="shared" si="0"/>
        <v>0</v>
      </c>
      <c r="BC11" s="791">
        <f t="shared" si="1"/>
        <v>0.204012</v>
      </c>
      <c r="BD11" s="814">
        <v>12</v>
      </c>
      <c r="BE11" s="793">
        <v>2</v>
      </c>
      <c r="BF11" s="819">
        <f t="shared" si="2"/>
        <v>46.678234000000003</v>
      </c>
      <c r="BH11" s="793">
        <f t="shared" si="3"/>
        <v>0</v>
      </c>
      <c r="BI11" s="807">
        <f t="shared" si="4"/>
        <v>0.13109999999999999</v>
      </c>
      <c r="BJ11" s="814">
        <v>12</v>
      </c>
      <c r="BK11" s="793">
        <v>2</v>
      </c>
      <c r="BL11" s="807">
        <f t="shared" si="5"/>
        <v>46.62</v>
      </c>
      <c r="BQ11" s="797"/>
      <c r="BR11" s="791"/>
      <c r="BS11" s="791"/>
      <c r="BT11" s="791"/>
      <c r="CA11" s="809"/>
      <c r="CB11" s="803"/>
      <c r="CC11" s="804"/>
      <c r="CD11" s="791"/>
      <c r="CE11" s="791"/>
    </row>
    <row r="12" spans="1:87" ht="15" customHeight="1" thickBot="1" x14ac:dyDescent="0.3">
      <c r="B12" s="1198"/>
      <c r="C12" s="1199"/>
      <c r="D12" s="1199"/>
      <c r="E12" s="1200"/>
      <c r="F12" s="492"/>
      <c r="G12" s="391">
        <f>AVERAGE(BD_DIAS!U63:U70)</f>
        <v>268.86978499999998</v>
      </c>
      <c r="H12" s="392">
        <f>_xlfn.STDEV.S(BD_DIAS!U63:U70)</f>
        <v>0.1732216702692175</v>
      </c>
      <c r="I12" s="392">
        <f>AVERAGE(BD_DIAS!W63:W70)</f>
        <v>268.41249999999997</v>
      </c>
      <c r="J12" s="393">
        <f>_xlfn.STDEV.S(BD_DIAS!W63:W70)</f>
        <v>0.54099775547461448</v>
      </c>
      <c r="K12" s="131">
        <f t="shared" si="12"/>
        <v>-0.45728500000001304</v>
      </c>
      <c r="M12" s="590" t="str">
        <f ca="1">IF(_xlfn.SHEET()=8, "Dia4", "---")</f>
        <v>Dia4</v>
      </c>
      <c r="N12" s="517"/>
      <c r="O12" s="21"/>
      <c r="P12" s="21"/>
      <c r="Q12" s="21"/>
      <c r="S12" s="169"/>
      <c r="Z12" s="497"/>
      <c r="AD12" s="608">
        <f t="shared" si="13"/>
        <v>44964.425000000003</v>
      </c>
      <c r="AE12" s="607">
        <f t="shared" si="14"/>
        <v>22.832000000000001</v>
      </c>
      <c r="AF12" s="196">
        <f t="shared" si="15"/>
        <v>10</v>
      </c>
      <c r="AG12" s="168">
        <f t="shared" si="8"/>
        <v>22.832000000000001</v>
      </c>
      <c r="AH12" s="168" t="str">
        <f t="shared" si="9"/>
        <v>-</v>
      </c>
      <c r="AI12" s="168" t="str">
        <f t="shared" si="10"/>
        <v>-</v>
      </c>
      <c r="AJ12" s="168" t="str">
        <f t="shared" si="11"/>
        <v>-</v>
      </c>
      <c r="AK12" s="198"/>
      <c r="AL12" s="837"/>
      <c r="AM12" s="790">
        <v>44964.427083333336</v>
      </c>
      <c r="AN12" s="789">
        <v>1</v>
      </c>
      <c r="AO12" s="789">
        <v>0</v>
      </c>
      <c r="AP12" s="789">
        <v>1</v>
      </c>
      <c r="AQ12" s="789">
        <v>-7.5040999999999997E-2</v>
      </c>
      <c r="AR12" s="789">
        <v>180791</v>
      </c>
      <c r="AS12" s="789">
        <v>138849</v>
      </c>
      <c r="AT12" s="789">
        <v>22.782</v>
      </c>
      <c r="AV12" s="788">
        <v>44964.427083333336</v>
      </c>
      <c r="AW12" s="787">
        <v>1</v>
      </c>
      <c r="AX12" s="786">
        <v>0</v>
      </c>
      <c r="AY12" s="786">
        <v>1</v>
      </c>
      <c r="AZ12" s="863">
        <v>-0.3805</v>
      </c>
      <c r="BB12" s="793">
        <f t="shared" si="0"/>
        <v>1</v>
      </c>
      <c r="BC12" s="791">
        <f t="shared" si="1"/>
        <v>-7.5040999999999997E-2</v>
      </c>
      <c r="BD12" s="814">
        <v>13</v>
      </c>
      <c r="BE12" s="793">
        <v>3</v>
      </c>
      <c r="BF12" s="819">
        <f t="shared" si="2"/>
        <v>46.770164999999999</v>
      </c>
      <c r="BH12" s="793">
        <f t="shared" si="3"/>
        <v>1</v>
      </c>
      <c r="BI12" s="807">
        <f t="shared" si="4"/>
        <v>-0.3805</v>
      </c>
      <c r="BJ12" s="814">
        <v>13</v>
      </c>
      <c r="BK12" s="793">
        <v>3</v>
      </c>
      <c r="BL12" s="807">
        <f t="shared" si="5"/>
        <v>46.66</v>
      </c>
      <c r="BQ12" s="797"/>
      <c r="BR12" s="791"/>
      <c r="BS12" s="791"/>
      <c r="BT12" s="791"/>
      <c r="CA12" s="809"/>
      <c r="CB12" s="803"/>
      <c r="CC12" s="804"/>
      <c r="CD12" s="791"/>
      <c r="CE12" s="791"/>
    </row>
    <row r="13" spans="1:87" ht="15" customHeight="1" thickBot="1" x14ac:dyDescent="0.3">
      <c r="B13" s="1198"/>
      <c r="C13" s="1199"/>
      <c r="D13" s="1199"/>
      <c r="E13" s="1200"/>
      <c r="F13" s="492"/>
      <c r="G13" s="391">
        <f>AVERAGE(BD_DIAS!U71:U78)</f>
        <v>324.60509637500002</v>
      </c>
      <c r="H13" s="392">
        <f>_xlfn.STDEV.S(BD_DIAS!U71:U78)</f>
        <v>0.40767802243189455</v>
      </c>
      <c r="I13" s="392">
        <f>AVERAGE(BD_DIAS!W71:W78)</f>
        <v>324.40000000000003</v>
      </c>
      <c r="J13" s="393">
        <f>_xlfn.STDEV.S(BD_DIAS!W71:W78)</f>
        <v>0.56820519432433036</v>
      </c>
      <c r="K13" s="131">
        <f t="shared" si="12"/>
        <v>-0.20509637499998234</v>
      </c>
      <c r="M13" s="588">
        <f ca="1">_xlfn.SHEET()</f>
        <v>8</v>
      </c>
      <c r="N13" s="517"/>
      <c r="O13" s="518" t="s">
        <v>272</v>
      </c>
      <c r="P13" s="499" t="s">
        <v>91</v>
      </c>
      <c r="Q13" s="234">
        <f>P14</f>
        <v>10</v>
      </c>
      <c r="R13" s="234">
        <f>Q13+1</f>
        <v>11</v>
      </c>
      <c r="S13" s="234">
        <f>R13+1</f>
        <v>12</v>
      </c>
      <c r="T13" s="234">
        <f>S13+1</f>
        <v>13</v>
      </c>
      <c r="U13" s="500"/>
      <c r="Z13" s="508"/>
      <c r="AD13" s="608">
        <f t="shared" si="13"/>
        <v>44964.425694444442</v>
      </c>
      <c r="AE13" s="607">
        <f t="shared" si="14"/>
        <v>22.82</v>
      </c>
      <c r="AF13" s="196">
        <f t="shared" si="15"/>
        <v>10</v>
      </c>
      <c r="AG13" s="168">
        <f t="shared" si="8"/>
        <v>22.82</v>
      </c>
      <c r="AH13" s="168" t="str">
        <f t="shared" si="9"/>
        <v>-</v>
      </c>
      <c r="AI13" s="168" t="str">
        <f t="shared" si="10"/>
        <v>-</v>
      </c>
      <c r="AJ13" s="168" t="str">
        <f t="shared" si="11"/>
        <v>-</v>
      </c>
      <c r="AK13" s="198"/>
      <c r="AL13" s="837"/>
      <c r="AM13" s="790">
        <v>44964.427083333336</v>
      </c>
      <c r="AN13" s="789">
        <v>1</v>
      </c>
      <c r="AO13" s="789">
        <v>0</v>
      </c>
      <c r="AP13" s="789">
        <v>2</v>
      </c>
      <c r="AQ13" s="789">
        <v>-1.4900999999999999E-2</v>
      </c>
      <c r="AR13" s="789">
        <v>180800</v>
      </c>
      <c r="AS13" s="789">
        <v>138856</v>
      </c>
      <c r="AT13" s="789">
        <v>22.768000000000001</v>
      </c>
      <c r="AV13" s="788">
        <v>44964.427083333336</v>
      </c>
      <c r="AW13" s="787">
        <v>1</v>
      </c>
      <c r="AX13" s="786">
        <v>0</v>
      </c>
      <c r="AY13" s="786">
        <v>2</v>
      </c>
      <c r="AZ13" s="863">
        <v>-3.2910000000000002E-2</v>
      </c>
      <c r="BB13" s="793">
        <f t="shared" si="0"/>
        <v>2</v>
      </c>
      <c r="BC13" s="791">
        <f t="shared" si="1"/>
        <v>-1.4900999999999999E-2</v>
      </c>
      <c r="BD13" s="814">
        <v>14</v>
      </c>
      <c r="BE13" s="793">
        <v>4</v>
      </c>
      <c r="BF13" s="819">
        <f t="shared" si="2"/>
        <v>47.133395999999998</v>
      </c>
      <c r="BH13" s="793">
        <f t="shared" si="3"/>
        <v>2</v>
      </c>
      <c r="BI13" s="807">
        <f t="shared" si="4"/>
        <v>-3.2910000000000002E-2</v>
      </c>
      <c r="BJ13" s="814">
        <v>14</v>
      </c>
      <c r="BK13" s="793">
        <v>4</v>
      </c>
      <c r="BL13" s="807">
        <f t="shared" si="5"/>
        <v>47.41</v>
      </c>
      <c r="BQ13" s="797"/>
      <c r="BR13" s="791"/>
      <c r="BS13" s="791"/>
      <c r="BT13" s="791"/>
      <c r="CA13" s="809"/>
      <c r="CB13" s="803"/>
      <c r="CC13" s="804"/>
      <c r="CD13" s="791"/>
      <c r="CE13" s="791"/>
    </row>
    <row r="14" spans="1:87" ht="15" customHeight="1" x14ac:dyDescent="0.25">
      <c r="B14" s="1198"/>
      <c r="C14" s="1199"/>
      <c r="D14" s="1199"/>
      <c r="E14" s="1200"/>
      <c r="F14" s="492"/>
      <c r="G14" s="391">
        <f>AVERAGE(BD_DIAS!U79:U86)</f>
        <v>365.092827</v>
      </c>
      <c r="H14" s="392">
        <f>_xlfn.STDEV.S(BD_DIAS!U79:U86)</f>
        <v>0.21128072582433644</v>
      </c>
      <c r="I14" s="392">
        <f>AVERAGE(BD_DIAS!W79:W86)</f>
        <v>364.57499999999999</v>
      </c>
      <c r="J14" s="393">
        <f>_xlfn.STDEV.S(BD_DIAS!W79:W86)</f>
        <v>0.23145502494313699</v>
      </c>
      <c r="K14" s="131">
        <f t="shared" si="12"/>
        <v>-0.51782700000001114</v>
      </c>
      <c r="M14" s="585" t="s">
        <v>303</v>
      </c>
      <c r="N14" s="517"/>
      <c r="O14" s="504" t="s">
        <v>161</v>
      </c>
      <c r="P14" s="165">
        <f>MIN(U25:U300)</f>
        <v>10</v>
      </c>
      <c r="Q14" s="166">
        <f>IF(ISNUMBER(V26), MIN(V27:V300)+V11, "-")</f>
        <v>21.599999999999998</v>
      </c>
      <c r="R14" s="166">
        <f>IF(ISNUMBER(W26), MIN(W27:W300)+V11, "-")</f>
        <v>21.65</v>
      </c>
      <c r="S14" s="166">
        <f>IF(ISNUMBER(X26), MIN(X27:X300)+V11, "-")</f>
        <v>21.55</v>
      </c>
      <c r="T14" s="166" t="str">
        <f>IF(ISNUMBER(Y26), MIN(Y27:Y300)+V11, "-")</f>
        <v>-</v>
      </c>
      <c r="U14" s="235" t="s">
        <v>93</v>
      </c>
      <c r="AD14" s="608">
        <f t="shared" si="13"/>
        <v>44964.426388888889</v>
      </c>
      <c r="AE14" s="607">
        <f t="shared" si="14"/>
        <v>22.795000000000002</v>
      </c>
      <c r="AF14" s="196">
        <f t="shared" si="15"/>
        <v>10</v>
      </c>
      <c r="AG14" s="168">
        <f t="shared" si="8"/>
        <v>22.795000000000002</v>
      </c>
      <c r="AH14" s="168" t="str">
        <f t="shared" si="9"/>
        <v>-</v>
      </c>
      <c r="AI14" s="168" t="str">
        <f t="shared" si="10"/>
        <v>-</v>
      </c>
      <c r="AJ14" s="168" t="str">
        <f t="shared" si="11"/>
        <v>-</v>
      </c>
      <c r="AK14" s="198"/>
      <c r="AL14" s="837"/>
      <c r="AM14" s="790">
        <v>44964.427777777775</v>
      </c>
      <c r="AN14" s="789">
        <v>1</v>
      </c>
      <c r="AO14" s="789">
        <v>0</v>
      </c>
      <c r="AP14" s="789">
        <v>3</v>
      </c>
      <c r="AQ14" s="789">
        <v>2.6922000000000001E-2</v>
      </c>
      <c r="AR14" s="789">
        <v>180805</v>
      </c>
      <c r="AS14" s="789">
        <v>138860</v>
      </c>
      <c r="AT14" s="789">
        <v>22.754999999999999</v>
      </c>
      <c r="AV14" s="788">
        <v>44964.427777777775</v>
      </c>
      <c r="AW14" s="787">
        <v>1</v>
      </c>
      <c r="AX14" s="786">
        <v>0</v>
      </c>
      <c r="AY14" s="786">
        <v>3</v>
      </c>
      <c r="AZ14" s="863">
        <v>0.1065</v>
      </c>
      <c r="BB14" s="793">
        <f t="shared" si="0"/>
        <v>3</v>
      </c>
      <c r="BC14" s="791">
        <f t="shared" si="1"/>
        <v>2.6922000000000001E-2</v>
      </c>
      <c r="BD14" s="814">
        <v>15</v>
      </c>
      <c r="BE14" s="793">
        <v>5</v>
      </c>
      <c r="BF14" s="819">
        <f t="shared" si="2"/>
        <v>46.813592</v>
      </c>
      <c r="BH14" s="793">
        <f t="shared" si="3"/>
        <v>3</v>
      </c>
      <c r="BI14" s="807">
        <f t="shared" si="4"/>
        <v>0.1065</v>
      </c>
      <c r="BJ14" s="814">
        <v>15</v>
      </c>
      <c r="BK14" s="793">
        <v>5</v>
      </c>
      <c r="BL14" s="807">
        <f t="shared" si="5"/>
        <v>46.74</v>
      </c>
      <c r="BQ14" s="797"/>
      <c r="BR14" s="791"/>
      <c r="BS14" s="791"/>
      <c r="BT14" s="791"/>
      <c r="CA14" s="809"/>
      <c r="CB14" s="803"/>
      <c r="CC14" s="804"/>
      <c r="CD14" s="791"/>
      <c r="CE14" s="791"/>
    </row>
    <row r="15" spans="1:87" ht="15" customHeight="1" x14ac:dyDescent="0.25">
      <c r="B15" s="1198"/>
      <c r="C15" s="1199"/>
      <c r="D15" s="1199"/>
      <c r="E15" s="1200"/>
      <c r="F15" s="492"/>
      <c r="G15" s="391">
        <f>AVERAGE(BD_DIAS!U87:U94)</f>
        <v>409.15385624999999</v>
      </c>
      <c r="H15" s="392">
        <f>_xlfn.STDEV.S(BD_DIAS!U87:U94)</f>
        <v>0.3310172430250829</v>
      </c>
      <c r="I15" s="392">
        <f>AVERAGE(BD_DIAS!W87:W94)</f>
        <v>408.92500000000001</v>
      </c>
      <c r="J15" s="393">
        <f>_xlfn.STDEV.S(BD_DIAS!W87:W94)</f>
        <v>0.5922113522335547</v>
      </c>
      <c r="K15" s="131">
        <f t="shared" si="12"/>
        <v>-0.22885624999997844</v>
      </c>
      <c r="M15" s="836" t="s">
        <v>491</v>
      </c>
      <c r="N15" s="517"/>
      <c r="O15" s="504" t="s">
        <v>162</v>
      </c>
      <c r="P15" s="165">
        <f>MAX(U25:U300)</f>
        <v>12</v>
      </c>
      <c r="Q15" s="167">
        <f>IF(ISNUMBER(V26), MAX(V27:V300)+V11, "-")</f>
        <v>22.099999999999998</v>
      </c>
      <c r="R15" s="167">
        <f>IF(ISNUMBER(W26), MAX(W27:W300)+V11, "-")</f>
        <v>21.75</v>
      </c>
      <c r="S15" s="167">
        <f>IF(ISNUMBER(X26), MAX(X27:X300)+V11, "-")</f>
        <v>21.65</v>
      </c>
      <c r="T15" s="167" t="str">
        <f>IF(ISNUMBER(Y26), MAX(Y27:Y300)+V11, "-")</f>
        <v>-</v>
      </c>
      <c r="U15" s="236" t="s">
        <v>92</v>
      </c>
      <c r="AD15" s="608">
        <f t="shared" si="13"/>
        <v>44964.427083333336</v>
      </c>
      <c r="AE15" s="607">
        <f t="shared" si="14"/>
        <v>22.782</v>
      </c>
      <c r="AF15" s="196">
        <f t="shared" si="15"/>
        <v>10</v>
      </c>
      <c r="AG15" s="168">
        <f t="shared" si="8"/>
        <v>22.782</v>
      </c>
      <c r="AH15" s="168" t="str">
        <f t="shared" si="9"/>
        <v>-</v>
      </c>
      <c r="AI15" s="168" t="str">
        <f t="shared" si="10"/>
        <v>-</v>
      </c>
      <c r="AJ15" s="168" t="str">
        <f t="shared" si="11"/>
        <v>-</v>
      </c>
      <c r="AK15" s="198"/>
      <c r="AL15" s="837"/>
      <c r="AM15" s="790">
        <v>44964.427777777775</v>
      </c>
      <c r="AN15" s="789">
        <v>1</v>
      </c>
      <c r="AO15" s="789">
        <v>0</v>
      </c>
      <c r="AP15" s="789">
        <v>4</v>
      </c>
      <c r="AQ15" s="789">
        <v>0.15870899999999999</v>
      </c>
      <c r="AR15" s="789">
        <v>180788</v>
      </c>
      <c r="AS15" s="789">
        <v>138846</v>
      </c>
      <c r="AT15" s="789">
        <v>22.747</v>
      </c>
      <c r="AV15" s="788">
        <v>44964.427777777775</v>
      </c>
      <c r="AW15" s="787">
        <v>1</v>
      </c>
      <c r="AX15" s="786">
        <v>0</v>
      </c>
      <c r="AY15" s="786">
        <v>4</v>
      </c>
      <c r="AZ15" s="863">
        <v>0.1065</v>
      </c>
      <c r="BB15" s="793">
        <f t="shared" si="0"/>
        <v>4</v>
      </c>
      <c r="BC15" s="791">
        <f t="shared" si="1"/>
        <v>0.15870899999999999</v>
      </c>
      <c r="BD15" s="814">
        <v>16</v>
      </c>
      <c r="BE15" s="793">
        <v>6</v>
      </c>
      <c r="BF15" s="819">
        <f t="shared" si="2"/>
        <v>46.875293999999997</v>
      </c>
      <c r="BH15" s="793">
        <f t="shared" si="3"/>
        <v>4</v>
      </c>
      <c r="BI15" s="807">
        <f t="shared" si="4"/>
        <v>0.1065</v>
      </c>
      <c r="BJ15" s="814">
        <v>16</v>
      </c>
      <c r="BK15" s="793">
        <v>6</v>
      </c>
      <c r="BL15" s="807">
        <f t="shared" si="5"/>
        <v>46.57</v>
      </c>
      <c r="BQ15" s="797"/>
      <c r="BR15" s="791"/>
      <c r="BS15" s="791"/>
      <c r="BT15" s="791"/>
      <c r="CA15" s="809"/>
      <c r="CB15" s="803"/>
      <c r="CC15" s="804"/>
      <c r="CD15" s="791"/>
      <c r="CE15" s="791"/>
    </row>
    <row r="16" spans="1:87" ht="15" customHeight="1" thickBot="1" x14ac:dyDescent="0.3">
      <c r="B16" s="1198"/>
      <c r="C16" s="1199"/>
      <c r="D16" s="1199"/>
      <c r="E16" s="1200"/>
      <c r="F16" s="492"/>
      <c r="G16" s="391">
        <f>AVERAGE(BD_DIAS!U95:U102)</f>
        <v>458.25604699999997</v>
      </c>
      <c r="H16" s="392">
        <f>_xlfn.STDEV.S(BD_DIAS!U95:U102)</f>
        <v>0.27953398625877018</v>
      </c>
      <c r="I16" s="392">
        <f>AVERAGE(BD_DIAS!W95:W102)</f>
        <v>458.08749999999992</v>
      </c>
      <c r="J16" s="393">
        <f>_xlfn.STDEV.S(BD_DIAS!W95:W102)</f>
        <v>0.39438016467072279</v>
      </c>
      <c r="K16" s="131">
        <f t="shared" si="12"/>
        <v>-0.16854700000004641</v>
      </c>
      <c r="M16" s="598">
        <f>VALUE(MID(M15,4,8))</f>
        <v>23020700</v>
      </c>
      <c r="N16" s="517"/>
      <c r="O16" s="509"/>
      <c r="P16" s="510"/>
      <c r="Q16" s="237">
        <f>IFERROR(Q15-Q14, "-")</f>
        <v>0.5</v>
      </c>
      <c r="R16" s="237">
        <f>IFERROR(R15-R14, "-")</f>
        <v>0.10000000000000142</v>
      </c>
      <c r="S16" s="237">
        <f>IFERROR(S15-S14, "-")</f>
        <v>9.9999999999997868E-2</v>
      </c>
      <c r="T16" s="237" t="str">
        <f>IFERROR(T15-T14, "-")</f>
        <v>-</v>
      </c>
      <c r="U16" s="238" t="s">
        <v>164</v>
      </c>
      <c r="AD16" s="608">
        <f t="shared" si="13"/>
        <v>44964.427083333336</v>
      </c>
      <c r="AE16" s="607">
        <f t="shared" si="14"/>
        <v>22.768000000000001</v>
      </c>
      <c r="AF16" s="196">
        <f t="shared" si="15"/>
        <v>10</v>
      </c>
      <c r="AG16" s="168">
        <f t="shared" si="8"/>
        <v>22.768000000000001</v>
      </c>
      <c r="AH16" s="168" t="str">
        <f t="shared" si="9"/>
        <v>-</v>
      </c>
      <c r="AI16" s="168" t="str">
        <f t="shared" si="10"/>
        <v>-</v>
      </c>
      <c r="AJ16" s="168" t="str">
        <f t="shared" si="11"/>
        <v>-</v>
      </c>
      <c r="AK16" s="198"/>
      <c r="AL16" s="837"/>
      <c r="AM16" s="790">
        <v>44964.428472222222</v>
      </c>
      <c r="AN16" s="789">
        <v>1</v>
      </c>
      <c r="AO16" s="789">
        <v>0</v>
      </c>
      <c r="AP16" s="789">
        <v>5</v>
      </c>
      <c r="AQ16" s="789">
        <v>6.267E-3</v>
      </c>
      <c r="AR16" s="789">
        <v>180758</v>
      </c>
      <c r="AS16" s="789">
        <v>138823</v>
      </c>
      <c r="AT16" s="789">
        <v>22.747</v>
      </c>
      <c r="AV16" s="788">
        <v>44964.428472222222</v>
      </c>
      <c r="AW16" s="787">
        <v>1</v>
      </c>
      <c r="AX16" s="786">
        <v>0</v>
      </c>
      <c r="AY16" s="786">
        <v>5</v>
      </c>
      <c r="AZ16" s="863">
        <v>-0.40739999999999998</v>
      </c>
      <c r="BB16" s="793">
        <f t="shared" si="0"/>
        <v>5</v>
      </c>
      <c r="BC16" s="791">
        <f t="shared" si="1"/>
        <v>6.267E-3</v>
      </c>
      <c r="BD16" s="814">
        <v>17</v>
      </c>
      <c r="BE16" s="793">
        <v>7</v>
      </c>
      <c r="BF16" s="819">
        <f t="shared" si="2"/>
        <v>46.54222</v>
      </c>
      <c r="BH16" s="793">
        <f t="shared" si="3"/>
        <v>5</v>
      </c>
      <c r="BI16" s="807">
        <f t="shared" si="4"/>
        <v>-0.40739999999999998</v>
      </c>
      <c r="BJ16" s="814">
        <v>17</v>
      </c>
      <c r="BK16" s="793">
        <v>7</v>
      </c>
      <c r="BL16" s="807">
        <f t="shared" si="5"/>
        <v>46.98</v>
      </c>
      <c r="BQ16" s="797"/>
      <c r="BR16" s="791"/>
      <c r="BS16" s="791"/>
      <c r="BT16" s="791"/>
      <c r="CA16" s="809"/>
      <c r="CB16" s="803"/>
      <c r="CC16" s="804"/>
      <c r="CD16" s="791"/>
      <c r="CE16" s="791"/>
    </row>
    <row r="17" spans="2:83" ht="15.75" customHeight="1" thickBot="1" x14ac:dyDescent="0.3">
      <c r="B17" s="1198"/>
      <c r="C17" s="1199"/>
      <c r="D17" s="1199"/>
      <c r="E17" s="1200"/>
      <c r="F17" s="492"/>
      <c r="G17" s="394">
        <f>AVERAGE(BD_DIAS!U103:U110)</f>
        <v>-2.1452499999999999E-2</v>
      </c>
      <c r="H17" s="395">
        <f>_xlfn.STDEV.S(BD_DIAS!U103:U110)</f>
        <v>0.10242018149340909</v>
      </c>
      <c r="I17" s="395">
        <f>AVERAGE(BD_DIAS!W103:W110)</f>
        <v>-0.247082625</v>
      </c>
      <c r="J17" s="396">
        <f>_xlfn.STDEV.S(BD_DIAS!W103:W110)</f>
        <v>0.27148149189898085</v>
      </c>
      <c r="K17" s="132">
        <f t="shared" si="12"/>
        <v>-0.22563012500000001</v>
      </c>
      <c r="M17" s="597">
        <f>VALUE(MID(G3,4,8))</f>
        <v>23020700</v>
      </c>
      <c r="N17" s="517"/>
      <c r="O17" s="21"/>
      <c r="P17" s="21"/>
      <c r="Q17" s="520" t="s">
        <v>330</v>
      </c>
      <c r="R17" s="487">
        <v>6.8287037037037025E-4</v>
      </c>
      <c r="S17" s="169"/>
      <c r="AD17" s="608">
        <f t="shared" si="13"/>
        <v>44964.427777777775</v>
      </c>
      <c r="AE17" s="607">
        <f t="shared" si="14"/>
        <v>22.754999999999999</v>
      </c>
      <c r="AF17" s="196">
        <f t="shared" si="15"/>
        <v>10</v>
      </c>
      <c r="AG17" s="168">
        <f t="shared" si="8"/>
        <v>22.754999999999999</v>
      </c>
      <c r="AH17" s="168" t="str">
        <f t="shared" si="9"/>
        <v>-</v>
      </c>
      <c r="AI17" s="168" t="str">
        <f t="shared" si="10"/>
        <v>-</v>
      </c>
      <c r="AJ17" s="168" t="str">
        <f t="shared" si="11"/>
        <v>-</v>
      </c>
      <c r="AK17" s="198"/>
      <c r="AL17" s="837"/>
      <c r="AM17" s="790">
        <v>44964.428472222222</v>
      </c>
      <c r="AN17" s="789">
        <v>1</v>
      </c>
      <c r="AO17" s="789">
        <v>0</v>
      </c>
      <c r="AP17" s="789">
        <v>6</v>
      </c>
      <c r="AQ17" s="789">
        <v>-0.10200099999999999</v>
      </c>
      <c r="AR17" s="789">
        <v>180752</v>
      </c>
      <c r="AS17" s="789">
        <v>138819</v>
      </c>
      <c r="AT17" s="789">
        <v>22.756</v>
      </c>
      <c r="AV17" s="788">
        <v>44964.428472222222</v>
      </c>
      <c r="AW17" s="787">
        <v>1</v>
      </c>
      <c r="AX17" s="786">
        <v>0</v>
      </c>
      <c r="AY17" s="786">
        <v>6</v>
      </c>
      <c r="AZ17" s="863">
        <v>-0.2979</v>
      </c>
      <c r="BB17" s="793">
        <f t="shared" si="0"/>
        <v>6</v>
      </c>
      <c r="BC17" s="791">
        <f t="shared" si="1"/>
        <v>-0.10200099999999999</v>
      </c>
      <c r="BD17" s="814">
        <v>18</v>
      </c>
      <c r="BE17" s="793">
        <v>8</v>
      </c>
      <c r="BF17" s="819">
        <f t="shared" si="2"/>
        <v>46.772759999999998</v>
      </c>
      <c r="BH17" s="793">
        <f t="shared" si="3"/>
        <v>6</v>
      </c>
      <c r="BI17" s="807">
        <f t="shared" si="4"/>
        <v>-0.2979</v>
      </c>
      <c r="BJ17" s="814">
        <v>18</v>
      </c>
      <c r="BK17" s="793">
        <v>8</v>
      </c>
      <c r="BL17" s="807">
        <f t="shared" si="5"/>
        <v>47.31</v>
      </c>
      <c r="BQ17" s="797"/>
      <c r="BR17" s="791"/>
      <c r="BS17" s="791"/>
      <c r="BT17" s="791"/>
      <c r="CA17" s="809"/>
      <c r="CB17" s="803"/>
      <c r="CC17" s="804"/>
      <c r="CD17" s="791"/>
      <c r="CE17" s="791"/>
    </row>
    <row r="18" spans="2:83" ht="15.75" customHeight="1" thickBot="1" x14ac:dyDescent="0.3">
      <c r="B18" s="1198"/>
      <c r="C18" s="1199"/>
      <c r="D18" s="1199"/>
      <c r="E18" s="1200"/>
      <c r="N18" s="517"/>
      <c r="O18" s="21"/>
      <c r="P18" s="519"/>
      <c r="Q18" s="520" t="s">
        <v>297</v>
      </c>
      <c r="R18" s="487">
        <f>P21-R19</f>
        <v>0.42221064815154358</v>
      </c>
      <c r="S18" s="169"/>
      <c r="AD18" s="608">
        <f t="shared" si="13"/>
        <v>44964.427777777775</v>
      </c>
      <c r="AE18" s="607">
        <f t="shared" si="14"/>
        <v>22.747</v>
      </c>
      <c r="AF18" s="196">
        <f t="shared" si="15"/>
        <v>10</v>
      </c>
      <c r="AG18" s="168">
        <f t="shared" si="8"/>
        <v>22.747</v>
      </c>
      <c r="AH18" s="168" t="str">
        <f t="shared" si="9"/>
        <v>-</v>
      </c>
      <c r="AI18" s="168" t="str">
        <f t="shared" si="10"/>
        <v>-</v>
      </c>
      <c r="AJ18" s="168" t="str">
        <f t="shared" si="11"/>
        <v>-</v>
      </c>
      <c r="AK18" s="198"/>
      <c r="AL18" s="837"/>
      <c r="AM18" s="790">
        <v>44964.429166666669</v>
      </c>
      <c r="AN18" s="789">
        <v>1</v>
      </c>
      <c r="AO18" s="789">
        <v>0</v>
      </c>
      <c r="AP18" s="789">
        <v>7</v>
      </c>
      <c r="AQ18" s="789">
        <v>4.8124E-2</v>
      </c>
      <c r="AR18" s="789">
        <v>180736</v>
      </c>
      <c r="AS18" s="789">
        <v>138807</v>
      </c>
      <c r="AT18" s="789">
        <v>22.766999999999999</v>
      </c>
      <c r="AV18" s="788">
        <v>44964.429166666669</v>
      </c>
      <c r="AW18" s="787">
        <v>1</v>
      </c>
      <c r="AX18" s="786">
        <v>0</v>
      </c>
      <c r="AY18" s="786">
        <v>7</v>
      </c>
      <c r="AZ18" s="863">
        <v>-0.61240000000000006</v>
      </c>
      <c r="BB18" s="793">
        <f t="shared" si="0"/>
        <v>7</v>
      </c>
      <c r="BC18" s="791">
        <f t="shared" si="1"/>
        <v>4.8124E-2</v>
      </c>
      <c r="BD18" s="814">
        <v>21</v>
      </c>
      <c r="BE18" s="793">
        <v>1</v>
      </c>
      <c r="BF18" s="819">
        <f t="shared" si="2"/>
        <v>93.523446000000007</v>
      </c>
      <c r="BH18" s="793">
        <f t="shared" si="3"/>
        <v>7</v>
      </c>
      <c r="BI18" s="807">
        <f t="shared" si="4"/>
        <v>-0.61240000000000006</v>
      </c>
      <c r="BJ18" s="814">
        <v>21</v>
      </c>
      <c r="BK18" s="793">
        <v>1</v>
      </c>
      <c r="BL18" s="807">
        <f t="shared" si="5"/>
        <v>93.09</v>
      </c>
      <c r="BQ18" s="797"/>
      <c r="BR18" s="791"/>
      <c r="BS18" s="791"/>
      <c r="BT18" s="791"/>
      <c r="CA18" s="809"/>
      <c r="CB18" s="803"/>
      <c r="CC18" s="804"/>
      <c r="CD18" s="791"/>
      <c r="CE18" s="791"/>
    </row>
    <row r="19" spans="2:83" ht="15.75" customHeight="1" thickBot="1" x14ac:dyDescent="0.3">
      <c r="B19" s="1198"/>
      <c r="C19" s="1199"/>
      <c r="D19" s="1199"/>
      <c r="E19" s="1200"/>
      <c r="G19" s="296" t="s">
        <v>0</v>
      </c>
      <c r="I19" s="1183" t="s">
        <v>9</v>
      </c>
      <c r="J19" s="1184"/>
      <c r="K19" s="1185"/>
      <c r="N19" s="517"/>
      <c r="O19" s="21"/>
      <c r="P19" s="21"/>
      <c r="Q19" s="520" t="s">
        <v>331</v>
      </c>
      <c r="R19" s="487">
        <v>7.0601851851851847E-4</v>
      </c>
      <c r="S19" s="169"/>
      <c r="AD19" s="608">
        <f t="shared" si="13"/>
        <v>44964.428472222222</v>
      </c>
      <c r="AE19" s="607">
        <f t="shared" si="14"/>
        <v>22.747</v>
      </c>
      <c r="AF19" s="196">
        <f t="shared" si="15"/>
        <v>10</v>
      </c>
      <c r="AG19" s="168">
        <f t="shared" si="8"/>
        <v>22.747</v>
      </c>
      <c r="AH19" s="168" t="str">
        <f t="shared" si="9"/>
        <v>-</v>
      </c>
      <c r="AI19" s="168" t="str">
        <f t="shared" si="10"/>
        <v>-</v>
      </c>
      <c r="AJ19" s="168" t="str">
        <f t="shared" si="11"/>
        <v>-</v>
      </c>
      <c r="AK19" s="198"/>
      <c r="AL19" s="837"/>
      <c r="AM19" s="790">
        <v>44964.429861111108</v>
      </c>
      <c r="AN19" s="789">
        <v>1</v>
      </c>
      <c r="AO19" s="789">
        <v>0</v>
      </c>
      <c r="AP19" s="789">
        <v>8</v>
      </c>
      <c r="AQ19" s="789">
        <v>2.9814E-2</v>
      </c>
      <c r="AR19" s="789">
        <v>180718</v>
      </c>
      <c r="AS19" s="789">
        <v>138793</v>
      </c>
      <c r="AT19" s="789">
        <v>22.779</v>
      </c>
      <c r="AV19" s="788">
        <v>44964.429861111108</v>
      </c>
      <c r="AW19" s="787">
        <v>1</v>
      </c>
      <c r="AX19" s="786">
        <v>0</v>
      </c>
      <c r="AY19" s="786">
        <v>8</v>
      </c>
      <c r="AZ19" s="863">
        <v>-0.2732</v>
      </c>
      <c r="BB19" s="793">
        <f t="shared" si="0"/>
        <v>8</v>
      </c>
      <c r="BC19" s="791">
        <f t="shared" si="1"/>
        <v>2.9814E-2</v>
      </c>
      <c r="BD19" s="814">
        <v>22</v>
      </c>
      <c r="BE19" s="793">
        <v>2</v>
      </c>
      <c r="BF19" s="819">
        <f t="shared" si="2"/>
        <v>93.406454999999994</v>
      </c>
      <c r="BH19" s="793">
        <f t="shared" si="3"/>
        <v>8</v>
      </c>
      <c r="BI19" s="807">
        <f t="shared" si="4"/>
        <v>-0.2732</v>
      </c>
      <c r="BJ19" s="814">
        <v>22</v>
      </c>
      <c r="BK19" s="793">
        <v>2</v>
      </c>
      <c r="BL19" s="807">
        <f t="shared" si="5"/>
        <v>93.01</v>
      </c>
      <c r="BQ19" s="797"/>
      <c r="BR19" s="791"/>
      <c r="BS19" s="791"/>
      <c r="BT19" s="791"/>
      <c r="CA19" s="809"/>
      <c r="CB19" s="803"/>
      <c r="CC19" s="804"/>
      <c r="CD19" s="791"/>
      <c r="CE19" s="791"/>
    </row>
    <row r="20" spans="2:83" ht="15.75" customHeight="1" thickBot="1" x14ac:dyDescent="0.3">
      <c r="B20" s="1198"/>
      <c r="C20" s="1199"/>
      <c r="D20" s="1199"/>
      <c r="E20" s="1200"/>
      <c r="F20" s="492"/>
      <c r="G20" s="135">
        <f>CORREL(I6:I17,G6:G17)</f>
        <v>0.99999953299820898</v>
      </c>
      <c r="I20" s="1211">
        <f>SLOPE(I6:I17,G6:G17)</f>
        <v>0.99971961159406775</v>
      </c>
      <c r="J20" s="1212"/>
      <c r="K20" s="1213"/>
      <c r="N20" s="517"/>
      <c r="O20" s="522" t="s">
        <v>285</v>
      </c>
      <c r="P20" s="231">
        <f>AD5</f>
        <v>44964.42291666667</v>
      </c>
      <c r="Q20" s="520" t="s">
        <v>299</v>
      </c>
      <c r="R20" s="487">
        <f>P22+R17</f>
        <v>0.5124884259280279</v>
      </c>
      <c r="S20" s="611" t="s">
        <v>329</v>
      </c>
      <c r="AD20" s="608">
        <f t="shared" si="13"/>
        <v>44964.428472222222</v>
      </c>
      <c r="AE20" s="607">
        <f t="shared" si="14"/>
        <v>22.756</v>
      </c>
      <c r="AF20" s="196">
        <f t="shared" si="15"/>
        <v>10</v>
      </c>
      <c r="AG20" s="168">
        <f t="shared" si="8"/>
        <v>22.756</v>
      </c>
      <c r="AH20" s="168" t="str">
        <f t="shared" si="9"/>
        <v>-</v>
      </c>
      <c r="AI20" s="168" t="str">
        <f t="shared" si="10"/>
        <v>-</v>
      </c>
      <c r="AJ20" s="168" t="str">
        <f t="shared" si="11"/>
        <v>-</v>
      </c>
      <c r="AK20" s="198"/>
      <c r="AL20" s="837"/>
      <c r="AM20" s="790">
        <v>44964.429861111108</v>
      </c>
      <c r="AN20" s="789">
        <v>1</v>
      </c>
      <c r="AO20" s="789">
        <v>1</v>
      </c>
      <c r="AP20" s="789" t="s">
        <v>469</v>
      </c>
      <c r="AQ20" s="789">
        <v>30.67286</v>
      </c>
      <c r="AR20" s="789">
        <v>180582</v>
      </c>
      <c r="AS20" s="789">
        <v>138798</v>
      </c>
      <c r="AT20" s="789">
        <v>22.79</v>
      </c>
      <c r="AV20" s="788">
        <v>44964.429861111108</v>
      </c>
      <c r="AW20" s="787">
        <v>1</v>
      </c>
      <c r="AX20" s="786">
        <v>1</v>
      </c>
      <c r="AY20" s="786" t="s">
        <v>469</v>
      </c>
      <c r="AZ20" s="863">
        <v>36.25</v>
      </c>
      <c r="BB20" s="793" t="str">
        <f t="shared" si="0"/>
        <v>--</v>
      </c>
      <c r="BC20" s="791">
        <f t="shared" si="1"/>
        <v>30.67286</v>
      </c>
      <c r="BD20" s="814">
        <v>23</v>
      </c>
      <c r="BE20" s="793">
        <v>3</v>
      </c>
      <c r="BF20" s="819">
        <f t="shared" si="2"/>
        <v>92.983384999999998</v>
      </c>
      <c r="BH20" s="793" t="str">
        <f t="shared" si="3"/>
        <v>--</v>
      </c>
      <c r="BI20" s="807">
        <f t="shared" si="4"/>
        <v>36.25</v>
      </c>
      <c r="BJ20" s="814">
        <v>23</v>
      </c>
      <c r="BK20" s="793">
        <v>3</v>
      </c>
      <c r="BL20" s="807">
        <f t="shared" si="5"/>
        <v>92.67</v>
      </c>
      <c r="BQ20" s="797"/>
      <c r="BR20" s="791"/>
      <c r="BS20" s="791"/>
      <c r="BT20" s="791"/>
      <c r="CA20" s="809"/>
      <c r="CB20" s="803"/>
      <c r="CC20" s="804"/>
      <c r="CD20" s="791"/>
      <c r="CE20" s="791"/>
    </row>
    <row r="21" spans="2:83" ht="15.75" customHeight="1" thickBot="1" x14ac:dyDescent="0.3">
      <c r="B21" s="1198"/>
      <c r="C21" s="1199"/>
      <c r="D21" s="1199"/>
      <c r="E21" s="1200"/>
      <c r="F21" s="492"/>
      <c r="N21" s="517"/>
      <c r="O21" s="525" t="s">
        <v>284</v>
      </c>
      <c r="P21" s="232">
        <f>MIN(AD5:AD300)-INT(P20)</f>
        <v>0.42291666667006211</v>
      </c>
      <c r="Q21" s="21"/>
      <c r="R21" s="612">
        <f>MIN(P27:P300)</f>
        <v>0.4223958333333333</v>
      </c>
      <c r="S21" s="526" t="s">
        <v>268</v>
      </c>
      <c r="AD21" s="608">
        <f t="shared" si="13"/>
        <v>44964.429166666669</v>
      </c>
      <c r="AE21" s="607">
        <f t="shared" si="14"/>
        <v>22.766999999999999</v>
      </c>
      <c r="AF21" s="196">
        <f t="shared" si="15"/>
        <v>10</v>
      </c>
      <c r="AG21" s="168">
        <f t="shared" si="8"/>
        <v>22.766999999999999</v>
      </c>
      <c r="AH21" s="168" t="str">
        <f t="shared" si="9"/>
        <v>-</v>
      </c>
      <c r="AI21" s="168" t="str">
        <f t="shared" si="10"/>
        <v>-</v>
      </c>
      <c r="AJ21" s="168" t="str">
        <f t="shared" si="11"/>
        <v>-</v>
      </c>
      <c r="AK21" s="198"/>
      <c r="AL21" s="837"/>
      <c r="AM21" s="790">
        <v>44964.430555555555</v>
      </c>
      <c r="AN21" s="789">
        <v>1</v>
      </c>
      <c r="AO21" s="789">
        <v>1</v>
      </c>
      <c r="AP21" s="789" t="s">
        <v>469</v>
      </c>
      <c r="AQ21" s="789">
        <v>37.032989999999998</v>
      </c>
      <c r="AR21" s="789">
        <v>180744</v>
      </c>
      <c r="AS21" s="789">
        <v>138702</v>
      </c>
      <c r="AT21" s="789">
        <v>22.797000000000001</v>
      </c>
      <c r="AV21" s="788">
        <v>44964.430555555555</v>
      </c>
      <c r="AW21" s="787">
        <v>1</v>
      </c>
      <c r="AX21" s="786">
        <v>1</v>
      </c>
      <c r="AY21" s="786" t="s">
        <v>469</v>
      </c>
      <c r="AZ21" s="863">
        <v>35.729999999999997</v>
      </c>
      <c r="BB21" s="793" t="str">
        <f t="shared" si="0"/>
        <v>--</v>
      </c>
      <c r="BC21" s="791">
        <f t="shared" si="1"/>
        <v>37.032989999999998</v>
      </c>
      <c r="BD21" s="814">
        <v>24</v>
      </c>
      <c r="BE21" s="793">
        <v>4</v>
      </c>
      <c r="BF21" s="819">
        <f t="shared" si="2"/>
        <v>93.051647000000003</v>
      </c>
      <c r="BH21" s="793" t="str">
        <f t="shared" si="3"/>
        <v>--</v>
      </c>
      <c r="BI21" s="807">
        <f t="shared" si="4"/>
        <v>35.729999999999997</v>
      </c>
      <c r="BJ21" s="814">
        <v>24</v>
      </c>
      <c r="BK21" s="793">
        <v>4</v>
      </c>
      <c r="BL21" s="807">
        <f t="shared" si="5"/>
        <v>92.78</v>
      </c>
      <c r="BQ21" s="797"/>
      <c r="BR21" s="791"/>
      <c r="BS21" s="791"/>
      <c r="BT21" s="791"/>
      <c r="CA21" s="809"/>
      <c r="CB21" s="803"/>
      <c r="CC21" s="804"/>
      <c r="CD21" s="791"/>
      <c r="CE21" s="791"/>
    </row>
    <row r="22" spans="2:83" ht="15.75" customHeight="1" thickBot="1" x14ac:dyDescent="0.3">
      <c r="B22" s="1198"/>
      <c r="C22" s="1199"/>
      <c r="D22" s="1199"/>
      <c r="E22" s="1200"/>
      <c r="F22" s="492"/>
      <c r="G22" s="296" t="s">
        <v>1</v>
      </c>
      <c r="I22" s="1183" t="s">
        <v>10</v>
      </c>
      <c r="J22" s="1184"/>
      <c r="K22" s="1185"/>
      <c r="N22" s="517"/>
      <c r="O22" s="530" t="s">
        <v>283</v>
      </c>
      <c r="P22" s="233">
        <f>MAX(AD5:AD300)-INT(P20)</f>
        <v>0.5118055555576575</v>
      </c>
      <c r="Q22" s="21"/>
      <c r="R22" s="398">
        <f>MAX(P27:P300)</f>
        <v>0.51267361111111109</v>
      </c>
      <c r="S22" s="531" t="s">
        <v>269</v>
      </c>
      <c r="AD22" s="608">
        <f t="shared" si="13"/>
        <v>44964.429861111108</v>
      </c>
      <c r="AE22" s="607">
        <f t="shared" si="14"/>
        <v>22.779</v>
      </c>
      <c r="AF22" s="196">
        <f t="shared" si="15"/>
        <v>10</v>
      </c>
      <c r="AG22" s="168">
        <f t="shared" si="8"/>
        <v>22.779</v>
      </c>
      <c r="AH22" s="168" t="str">
        <f t="shared" si="9"/>
        <v>-</v>
      </c>
      <c r="AI22" s="168" t="str">
        <f t="shared" si="10"/>
        <v>-</v>
      </c>
      <c r="AJ22" s="168" t="str">
        <f t="shared" si="11"/>
        <v>-</v>
      </c>
      <c r="AK22" s="198"/>
      <c r="AL22" s="837"/>
      <c r="AM22" s="790">
        <v>44964.430555555555</v>
      </c>
      <c r="AN22" s="789">
        <v>1</v>
      </c>
      <c r="AO22" s="789">
        <v>1</v>
      </c>
      <c r="AP22" s="789" t="s">
        <v>469</v>
      </c>
      <c r="AQ22" s="789">
        <v>39.248213</v>
      </c>
      <c r="AR22" s="789">
        <v>180596</v>
      </c>
      <c r="AS22" s="789">
        <v>138822</v>
      </c>
      <c r="AT22" s="789">
        <v>22.798999999999999</v>
      </c>
      <c r="AV22" s="788">
        <v>44964.430555555555</v>
      </c>
      <c r="AW22" s="787">
        <v>1</v>
      </c>
      <c r="AX22" s="786">
        <v>1</v>
      </c>
      <c r="AY22" s="786" t="s">
        <v>469</v>
      </c>
      <c r="AZ22" s="863">
        <v>40.79</v>
      </c>
      <c r="BB22" s="793" t="str">
        <f t="shared" si="0"/>
        <v>--</v>
      </c>
      <c r="BC22" s="791">
        <f t="shared" si="1"/>
        <v>39.248213</v>
      </c>
      <c r="BD22" s="814">
        <v>25</v>
      </c>
      <c r="BE22" s="793">
        <v>5</v>
      </c>
      <c r="BF22" s="819">
        <f t="shared" si="2"/>
        <v>93.200151000000005</v>
      </c>
      <c r="BH22" s="793" t="str">
        <f t="shared" si="3"/>
        <v>--</v>
      </c>
      <c r="BI22" s="807">
        <f t="shared" si="4"/>
        <v>40.79</v>
      </c>
      <c r="BJ22" s="814">
        <v>25</v>
      </c>
      <c r="BK22" s="793">
        <v>5</v>
      </c>
      <c r="BL22" s="807">
        <f t="shared" si="5"/>
        <v>93.09</v>
      </c>
      <c r="BQ22" s="797"/>
      <c r="BR22" s="791"/>
      <c r="BS22" s="791"/>
      <c r="BT22" s="791"/>
      <c r="CA22" s="809"/>
      <c r="CB22" s="803"/>
      <c r="CC22" s="804"/>
      <c r="CD22" s="791"/>
      <c r="CE22" s="791"/>
    </row>
    <row r="23" spans="2:83" ht="15.75" customHeight="1" thickBot="1" x14ac:dyDescent="0.3">
      <c r="B23" s="1201"/>
      <c r="C23" s="1202"/>
      <c r="D23" s="1202"/>
      <c r="E23" s="1203"/>
      <c r="F23" s="492"/>
      <c r="G23" s="135">
        <f>LINEST(I6:I17,G6:G17,0,FALSE)</f>
        <v>0.99905484443470083</v>
      </c>
      <c r="I23" s="1211">
        <f>INTERCEPT(I6:I17,G6:G17)</f>
        <v>-0.21239675590692286</v>
      </c>
      <c r="J23" s="1212"/>
      <c r="K23" s="1213"/>
      <c r="N23" s="517"/>
      <c r="O23" s="21"/>
      <c r="P23" s="533"/>
      <c r="Q23" s="21"/>
      <c r="R23" s="479">
        <f>IF(INT(P20)=O27, P20, O27)</f>
        <v>44964.42291666667</v>
      </c>
      <c r="S23" s="531" t="s">
        <v>301</v>
      </c>
      <c r="AD23" s="608">
        <f t="shared" si="13"/>
        <v>44964.429861111108</v>
      </c>
      <c r="AE23" s="607">
        <f t="shared" si="14"/>
        <v>22.79</v>
      </c>
      <c r="AF23" s="196">
        <f t="shared" si="15"/>
        <v>10</v>
      </c>
      <c r="AG23" s="168">
        <f t="shared" si="8"/>
        <v>22.79</v>
      </c>
      <c r="AH23" s="168" t="str">
        <f t="shared" si="9"/>
        <v>-</v>
      </c>
      <c r="AI23" s="168" t="str">
        <f t="shared" si="10"/>
        <v>-</v>
      </c>
      <c r="AJ23" s="168" t="str">
        <f t="shared" si="11"/>
        <v>-</v>
      </c>
      <c r="AK23" s="198"/>
      <c r="AL23" s="837"/>
      <c r="AM23" s="790">
        <v>44964.431250000001</v>
      </c>
      <c r="AN23" s="789">
        <v>1</v>
      </c>
      <c r="AO23" s="789">
        <v>1</v>
      </c>
      <c r="AP23" s="789" t="s">
        <v>469</v>
      </c>
      <c r="AQ23" s="789">
        <v>42.330311000000002</v>
      </c>
      <c r="AR23" s="789">
        <v>180760</v>
      </c>
      <c r="AS23" s="789">
        <v>138696</v>
      </c>
      <c r="AT23" s="789">
        <v>22.805</v>
      </c>
      <c r="AV23" s="788">
        <v>44964.431250000001</v>
      </c>
      <c r="AW23" s="787">
        <v>1</v>
      </c>
      <c r="AX23" s="786">
        <v>1</v>
      </c>
      <c r="AY23" s="786" t="s">
        <v>469</v>
      </c>
      <c r="AZ23" s="863">
        <v>42.47</v>
      </c>
      <c r="BB23" s="793" t="str">
        <f t="shared" si="0"/>
        <v>--</v>
      </c>
      <c r="BC23" s="791">
        <f t="shared" si="1"/>
        <v>42.330311000000002</v>
      </c>
      <c r="BD23" s="814">
        <v>26</v>
      </c>
      <c r="BE23" s="793">
        <v>6</v>
      </c>
      <c r="BF23" s="819">
        <f t="shared" si="2"/>
        <v>93.125606000000005</v>
      </c>
      <c r="BH23" s="793" t="str">
        <f t="shared" si="3"/>
        <v>--</v>
      </c>
      <c r="BI23" s="807">
        <f t="shared" si="4"/>
        <v>42.47</v>
      </c>
      <c r="BJ23" s="814">
        <v>26</v>
      </c>
      <c r="BK23" s="793">
        <v>6</v>
      </c>
      <c r="BL23" s="807">
        <f t="shared" si="5"/>
        <v>92.08</v>
      </c>
      <c r="BQ23" s="797"/>
      <c r="BR23" s="791"/>
      <c r="BS23" s="791"/>
      <c r="BT23" s="791"/>
      <c r="CA23" s="809"/>
      <c r="CB23" s="803"/>
      <c r="CC23" s="804"/>
      <c r="CD23" s="791"/>
      <c r="CE23" s="791"/>
    </row>
    <row r="24" spans="2:83" x14ac:dyDescent="0.25">
      <c r="B24" s="169"/>
      <c r="C24" s="169"/>
      <c r="D24" s="169"/>
      <c r="E24" s="169"/>
      <c r="N24" s="517"/>
      <c r="O24" s="21"/>
      <c r="P24" s="570"/>
      <c r="Q24" s="21"/>
      <c r="S24" s="169"/>
      <c r="AD24" s="608">
        <f t="shared" si="13"/>
        <v>44964.430555555555</v>
      </c>
      <c r="AE24" s="607">
        <f t="shared" si="14"/>
        <v>22.797000000000001</v>
      </c>
      <c r="AF24" s="196">
        <f t="shared" si="15"/>
        <v>10</v>
      </c>
      <c r="AG24" s="168">
        <f t="shared" si="8"/>
        <v>22.797000000000001</v>
      </c>
      <c r="AH24" s="168" t="str">
        <f t="shared" si="9"/>
        <v>-</v>
      </c>
      <c r="AI24" s="168" t="str">
        <f t="shared" si="10"/>
        <v>-</v>
      </c>
      <c r="AJ24" s="168" t="str">
        <f t="shared" si="11"/>
        <v>-</v>
      </c>
      <c r="AK24" s="198"/>
      <c r="AL24" s="837"/>
      <c r="AM24" s="790">
        <v>44964.431944444441</v>
      </c>
      <c r="AN24" s="789">
        <v>1</v>
      </c>
      <c r="AO24" s="789">
        <v>1</v>
      </c>
      <c r="AP24" s="789" t="s">
        <v>469</v>
      </c>
      <c r="AQ24" s="789">
        <v>43.495904000000003</v>
      </c>
      <c r="AR24" s="789">
        <v>180583</v>
      </c>
      <c r="AS24" s="789">
        <v>138819</v>
      </c>
      <c r="AT24" s="789">
        <v>22.812000000000001</v>
      </c>
      <c r="AV24" s="788">
        <v>44964.431944444441</v>
      </c>
      <c r="AW24" s="787">
        <v>1</v>
      </c>
      <c r="AX24" s="786">
        <v>1</v>
      </c>
      <c r="AY24" s="786" t="s">
        <v>469</v>
      </c>
      <c r="AZ24" s="863">
        <v>44.02</v>
      </c>
      <c r="BB24" s="793" t="str">
        <f t="shared" si="0"/>
        <v>--</v>
      </c>
      <c r="BC24" s="791">
        <f t="shared" si="1"/>
        <v>43.495904000000003</v>
      </c>
      <c r="BD24" s="814">
        <v>27</v>
      </c>
      <c r="BE24" s="793">
        <v>7</v>
      </c>
      <c r="BF24" s="819">
        <f t="shared" si="2"/>
        <v>93.051444000000004</v>
      </c>
      <c r="BH24" s="793" t="str">
        <f t="shared" si="3"/>
        <v>--</v>
      </c>
      <c r="BI24" s="807">
        <f t="shared" si="4"/>
        <v>44.02</v>
      </c>
      <c r="BJ24" s="814">
        <v>27</v>
      </c>
      <c r="BK24" s="793">
        <v>7</v>
      </c>
      <c r="BL24" s="807">
        <f t="shared" si="5"/>
        <v>92.73</v>
      </c>
      <c r="BQ24" s="797"/>
      <c r="BR24" s="791"/>
      <c r="BS24" s="791"/>
      <c r="BT24" s="791"/>
      <c r="CA24" s="809"/>
      <c r="CB24" s="803"/>
      <c r="CC24" s="804"/>
      <c r="CD24" s="791"/>
      <c r="CE24" s="791"/>
    </row>
    <row r="25" spans="2:83" ht="15.75" customHeight="1" x14ac:dyDescent="0.25">
      <c r="B25" s="169" t="s">
        <v>189</v>
      </c>
      <c r="C25" s="125"/>
      <c r="D25" s="125"/>
      <c r="E25" s="169"/>
      <c r="G25" s="571" t="s">
        <v>203</v>
      </c>
      <c r="H25" s="572"/>
      <c r="I25" s="572"/>
      <c r="J25" s="573"/>
      <c r="N25" s="517"/>
      <c r="O25" s="534" t="s">
        <v>22</v>
      </c>
      <c r="P25" s="535" t="s">
        <v>96</v>
      </c>
      <c r="Q25" s="534" t="s">
        <v>54</v>
      </c>
      <c r="R25" s="534" t="s">
        <v>21</v>
      </c>
      <c r="S25" s="534" t="s">
        <v>53</v>
      </c>
      <c r="T25" s="534" t="s">
        <v>15</v>
      </c>
      <c r="AD25" s="608">
        <f t="shared" si="13"/>
        <v>44964.430555555555</v>
      </c>
      <c r="AE25" s="607">
        <f t="shared" si="14"/>
        <v>22.798999999999999</v>
      </c>
      <c r="AF25" s="196">
        <f t="shared" si="15"/>
        <v>10</v>
      </c>
      <c r="AG25" s="168">
        <f t="shared" si="8"/>
        <v>22.798999999999999</v>
      </c>
      <c r="AH25" s="168" t="str">
        <f t="shared" si="9"/>
        <v>-</v>
      </c>
      <c r="AI25" s="168" t="str">
        <f t="shared" si="10"/>
        <v>-</v>
      </c>
      <c r="AJ25" s="168" t="str">
        <f t="shared" si="11"/>
        <v>-</v>
      </c>
      <c r="AK25" s="198"/>
      <c r="AL25" s="837"/>
      <c r="AM25" s="790">
        <v>44964.431944444441</v>
      </c>
      <c r="AN25" s="789">
        <v>1</v>
      </c>
      <c r="AO25" s="789">
        <v>1</v>
      </c>
      <c r="AP25" s="789" t="s">
        <v>469</v>
      </c>
      <c r="AQ25" s="789">
        <v>44.224705999999998</v>
      </c>
      <c r="AR25" s="789">
        <v>180746</v>
      </c>
      <c r="AS25" s="789">
        <v>138681</v>
      </c>
      <c r="AT25" s="789">
        <v>22.815000000000001</v>
      </c>
      <c r="AV25" s="788">
        <v>44964.431944444441</v>
      </c>
      <c r="AW25" s="787">
        <v>1</v>
      </c>
      <c r="AX25" s="786">
        <v>1</v>
      </c>
      <c r="AY25" s="786" t="s">
        <v>469</v>
      </c>
      <c r="AZ25" s="863">
        <v>44.17</v>
      </c>
      <c r="BB25" s="793" t="str">
        <f t="shared" si="0"/>
        <v>--</v>
      </c>
      <c r="BC25" s="791">
        <f t="shared" si="1"/>
        <v>44.224705999999998</v>
      </c>
      <c r="BD25" s="814">
        <v>28</v>
      </c>
      <c r="BE25" s="793">
        <v>8</v>
      </c>
      <c r="BF25" s="819">
        <f t="shared" si="2"/>
        <v>93.194800999999998</v>
      </c>
      <c r="BH25" s="793" t="str">
        <f t="shared" si="3"/>
        <v>--</v>
      </c>
      <c r="BI25" s="807">
        <f t="shared" si="4"/>
        <v>44.17</v>
      </c>
      <c r="BJ25" s="814">
        <v>28</v>
      </c>
      <c r="BK25" s="793">
        <v>8</v>
      </c>
      <c r="BL25" s="807">
        <f t="shared" si="5"/>
        <v>93.06</v>
      </c>
      <c r="BQ25" s="797"/>
      <c r="BR25" s="791"/>
      <c r="BS25" s="791"/>
      <c r="BT25" s="791"/>
      <c r="CA25" s="809"/>
      <c r="CB25" s="803"/>
      <c r="CC25" s="804"/>
      <c r="CD25" s="791"/>
      <c r="CE25" s="791"/>
    </row>
    <row r="26" spans="2:83" x14ac:dyDescent="0.25">
      <c r="B26" s="169"/>
      <c r="C26" s="297" t="s">
        <v>184</v>
      </c>
      <c r="D26" s="125"/>
      <c r="E26" s="169"/>
      <c r="F26" s="169"/>
      <c r="G26" s="575" t="s">
        <v>194</v>
      </c>
      <c r="H26" s="576" t="s">
        <v>196</v>
      </c>
      <c r="I26" s="576" t="s">
        <v>198</v>
      </c>
      <c r="J26" s="576" t="s">
        <v>200</v>
      </c>
      <c r="N26" s="517"/>
      <c r="O26" s="536" t="s">
        <v>95</v>
      </c>
      <c r="P26" s="537" t="s">
        <v>95</v>
      </c>
      <c r="Q26" s="536" t="s">
        <v>94</v>
      </c>
      <c r="R26" s="538"/>
      <c r="S26" s="536" t="s">
        <v>94</v>
      </c>
      <c r="T26" s="536"/>
      <c r="U26" s="195"/>
      <c r="V26" s="224">
        <f>IFERROR(AVERAGE(V27:V300), "-")</f>
        <v>21.520192307692323</v>
      </c>
      <c r="W26" s="224">
        <f>IFERROR(AVERAGE(W27:W300), "-")</f>
        <v>21.476666666666688</v>
      </c>
      <c r="X26" s="224">
        <f>IFERROR(AVERAGE(X27:X300), "-")</f>
        <v>21.402631578947361</v>
      </c>
      <c r="Y26" s="239" t="str">
        <f>IFERROR(AVERAGE(Y27:Y300), "-")</f>
        <v>-</v>
      </c>
      <c r="Z26" s="225" t="s">
        <v>97</v>
      </c>
      <c r="AD26" s="608">
        <f t="shared" si="13"/>
        <v>44964.431250000001</v>
      </c>
      <c r="AE26" s="607">
        <f t="shared" si="14"/>
        <v>22.805</v>
      </c>
      <c r="AF26" s="196">
        <f t="shared" si="15"/>
        <v>10</v>
      </c>
      <c r="AG26" s="168">
        <f t="shared" si="8"/>
        <v>22.805</v>
      </c>
      <c r="AH26" s="168" t="str">
        <f t="shared" si="9"/>
        <v>-</v>
      </c>
      <c r="AI26" s="168" t="str">
        <f t="shared" si="10"/>
        <v>-</v>
      </c>
      <c r="AJ26" s="168" t="str">
        <f t="shared" si="11"/>
        <v>-</v>
      </c>
      <c r="AK26" s="198"/>
      <c r="AL26" s="837"/>
      <c r="AM26" s="790">
        <v>44964.432638888888</v>
      </c>
      <c r="AN26" s="789">
        <v>1</v>
      </c>
      <c r="AO26" s="789">
        <v>1</v>
      </c>
      <c r="AP26" s="789" t="s">
        <v>469</v>
      </c>
      <c r="AQ26" s="789">
        <v>44.974902</v>
      </c>
      <c r="AR26" s="789">
        <v>180568</v>
      </c>
      <c r="AS26" s="789">
        <v>138812</v>
      </c>
      <c r="AT26" s="789">
        <v>22.818000000000001</v>
      </c>
      <c r="AV26" s="788">
        <v>44964.432638888888</v>
      </c>
      <c r="AW26" s="787">
        <v>1</v>
      </c>
      <c r="AX26" s="786">
        <v>1</v>
      </c>
      <c r="AY26" s="786" t="s">
        <v>469</v>
      </c>
      <c r="AZ26" s="863">
        <v>45.09</v>
      </c>
      <c r="BB26" s="793" t="str">
        <f t="shared" si="0"/>
        <v>--</v>
      </c>
      <c r="BC26" s="791">
        <f t="shared" si="1"/>
        <v>44.974902</v>
      </c>
      <c r="BD26" s="814">
        <v>31</v>
      </c>
      <c r="BE26" s="793">
        <v>1</v>
      </c>
      <c r="BF26" s="819">
        <f t="shared" si="2"/>
        <v>128.91519400000001</v>
      </c>
      <c r="BH26" s="793" t="str">
        <f t="shared" si="3"/>
        <v>--</v>
      </c>
      <c r="BI26" s="807">
        <f t="shared" si="4"/>
        <v>45.09</v>
      </c>
      <c r="BJ26" s="814">
        <v>31</v>
      </c>
      <c r="BK26" s="793">
        <v>1</v>
      </c>
      <c r="BL26" s="807">
        <f t="shared" si="5"/>
        <v>128.80000000000001</v>
      </c>
      <c r="BQ26" s="797"/>
      <c r="BR26" s="791"/>
      <c r="BS26" s="791"/>
      <c r="BT26" s="791"/>
      <c r="CA26" s="809"/>
      <c r="CB26" s="803"/>
      <c r="CC26" s="804"/>
      <c r="CD26" s="791"/>
      <c r="CE26" s="791"/>
    </row>
    <row r="27" spans="2:83" x14ac:dyDescent="0.25">
      <c r="B27" s="547" t="s">
        <v>186</v>
      </c>
      <c r="C27" s="287">
        <f>I16</f>
        <v>458.08749999999992</v>
      </c>
      <c r="D27" s="169"/>
      <c r="E27" s="169"/>
      <c r="F27" s="169"/>
      <c r="G27" s="577" t="s">
        <v>195</v>
      </c>
      <c r="H27" s="578" t="s">
        <v>197</v>
      </c>
      <c r="I27" s="578" t="s">
        <v>199</v>
      </c>
      <c r="J27" s="578" t="s">
        <v>201</v>
      </c>
      <c r="N27" s="517"/>
      <c r="O27" s="796">
        <v>44964</v>
      </c>
      <c r="P27" s="308">
        <v>0.4223958333333333</v>
      </c>
      <c r="Q27" s="794">
        <v>39.1</v>
      </c>
      <c r="R27" s="165" t="s">
        <v>21</v>
      </c>
      <c r="S27" s="794">
        <v>21.9</v>
      </c>
      <c r="T27" s="165" t="s">
        <v>56</v>
      </c>
      <c r="U27" s="196">
        <f>IF(ISNUMBER(S27), HOUR(P27), "-")</f>
        <v>10</v>
      </c>
      <c r="V27" s="168">
        <f t="shared" ref="V27" si="16">IF(U27=$Q$13, S27, "-")</f>
        <v>21.9</v>
      </c>
      <c r="W27" s="168" t="str">
        <f t="shared" ref="W27" si="17">IF(U27=$R$13, S27, "-")</f>
        <v>-</v>
      </c>
      <c r="X27" s="168" t="str">
        <f t="shared" ref="X27" si="18">IF(U27=$S$13, S27, "-")</f>
        <v>-</v>
      </c>
      <c r="Y27" s="168" t="str">
        <f t="shared" ref="Y27" si="19">IF(U27=$T$13, S27, "-")</f>
        <v>-</v>
      </c>
      <c r="Z27" s="197" t="s">
        <v>165</v>
      </c>
      <c r="AD27" s="608">
        <f t="shared" si="13"/>
        <v>44964.431944444441</v>
      </c>
      <c r="AE27" s="607">
        <f t="shared" si="14"/>
        <v>22.812000000000001</v>
      </c>
      <c r="AF27" s="196">
        <f t="shared" si="15"/>
        <v>10</v>
      </c>
      <c r="AG27" s="168">
        <f t="shared" si="8"/>
        <v>22.812000000000001</v>
      </c>
      <c r="AH27" s="168" t="str">
        <f t="shared" si="9"/>
        <v>-</v>
      </c>
      <c r="AI27" s="168" t="str">
        <f t="shared" si="10"/>
        <v>-</v>
      </c>
      <c r="AJ27" s="168" t="str">
        <f t="shared" si="11"/>
        <v>-</v>
      </c>
      <c r="AK27" s="198"/>
      <c r="AL27" s="837"/>
      <c r="AM27" s="790">
        <v>44964.432638888888</v>
      </c>
      <c r="AN27" s="789">
        <v>1</v>
      </c>
      <c r="AO27" s="789">
        <v>1</v>
      </c>
      <c r="AP27" s="789" t="s">
        <v>469</v>
      </c>
      <c r="AQ27" s="789">
        <v>45.748460000000001</v>
      </c>
      <c r="AR27" s="789">
        <v>180748</v>
      </c>
      <c r="AS27" s="789">
        <v>138678</v>
      </c>
      <c r="AT27" s="789">
        <v>22.821999999999999</v>
      </c>
      <c r="AV27" s="788">
        <v>44964.432638888888</v>
      </c>
      <c r="AW27" s="787">
        <v>1</v>
      </c>
      <c r="AX27" s="786">
        <v>1</v>
      </c>
      <c r="AY27" s="786" t="s">
        <v>469</v>
      </c>
      <c r="AZ27" s="863">
        <v>45.35</v>
      </c>
      <c r="BB27" s="793" t="str">
        <f t="shared" si="0"/>
        <v>--</v>
      </c>
      <c r="BC27" s="791">
        <f t="shared" si="1"/>
        <v>45.748460000000001</v>
      </c>
      <c r="BD27" s="814">
        <v>32</v>
      </c>
      <c r="BE27" s="793">
        <v>2</v>
      </c>
      <c r="BF27" s="819">
        <f t="shared" si="2"/>
        <v>128.620058</v>
      </c>
      <c r="BH27" s="793" t="str">
        <f t="shared" si="3"/>
        <v>--</v>
      </c>
      <c r="BI27" s="807">
        <f t="shared" si="4"/>
        <v>45.35</v>
      </c>
      <c r="BJ27" s="814">
        <v>32</v>
      </c>
      <c r="BK27" s="793">
        <v>2</v>
      </c>
      <c r="BL27" s="807">
        <f t="shared" si="5"/>
        <v>128.4</v>
      </c>
      <c r="BQ27" s="797"/>
      <c r="BR27" s="791"/>
      <c r="BS27" s="791"/>
      <c r="BT27" s="791"/>
      <c r="CA27" s="809"/>
      <c r="CB27" s="803"/>
      <c r="CC27" s="804"/>
      <c r="CD27" s="791"/>
      <c r="CE27" s="791"/>
    </row>
    <row r="28" spans="2:83" ht="15" customHeight="1" x14ac:dyDescent="0.25">
      <c r="B28" s="547" t="s">
        <v>187</v>
      </c>
      <c r="C28" s="288">
        <f>Fotometro!F28</f>
        <v>427.5</v>
      </c>
      <c r="D28" s="169"/>
      <c r="E28" s="169"/>
      <c r="F28" s="169"/>
      <c r="G28" s="293">
        <f>Fotometro!H29</f>
        <v>45</v>
      </c>
      <c r="H28" s="165">
        <f>G28-15</f>
        <v>30</v>
      </c>
      <c r="I28" s="165">
        <f>G28+15</f>
        <v>60</v>
      </c>
      <c r="J28" s="291">
        <f t="shared" ref="J28:J37" si="20">I7</f>
        <v>46.831250000000004</v>
      </c>
      <c r="N28" s="517"/>
      <c r="O28" s="796">
        <v>44964</v>
      </c>
      <c r="P28" s="308">
        <v>0.4230902777777778</v>
      </c>
      <c r="Q28" s="794">
        <v>38.1</v>
      </c>
      <c r="R28" s="165" t="s">
        <v>21</v>
      </c>
      <c r="S28" s="794">
        <v>21.85</v>
      </c>
      <c r="T28" s="165" t="s">
        <v>56</v>
      </c>
      <c r="U28" s="196">
        <f t="shared" ref="U28:U91" si="21">IF(ISNUMBER(S28), HOUR(P28), "-")</f>
        <v>10</v>
      </c>
      <c r="V28" s="168">
        <f t="shared" ref="V28:V59" si="22">IF(U28=$Q$13, S28, "-")</f>
        <v>21.85</v>
      </c>
      <c r="W28" s="168" t="str">
        <f t="shared" ref="W28:W59" si="23">IF(U28=$R$13, S28, "-")</f>
        <v>-</v>
      </c>
      <c r="X28" s="168" t="str">
        <f t="shared" ref="X28:X59" si="24">IF(U28=$S$13, S28, "-")</f>
        <v>-</v>
      </c>
      <c r="Y28" s="168" t="str">
        <f t="shared" ref="Y28:Y59" si="25">IF(U28=$T$13, S28, "-")</f>
        <v>-</v>
      </c>
      <c r="AD28" s="608">
        <f t="shared" si="13"/>
        <v>44964.431944444441</v>
      </c>
      <c r="AE28" s="607">
        <f t="shared" si="14"/>
        <v>22.815000000000001</v>
      </c>
      <c r="AF28" s="196">
        <f t="shared" si="15"/>
        <v>10</v>
      </c>
      <c r="AG28" s="168">
        <f t="shared" si="8"/>
        <v>22.815000000000001</v>
      </c>
      <c r="AH28" s="168" t="str">
        <f t="shared" si="9"/>
        <v>-</v>
      </c>
      <c r="AI28" s="168" t="str">
        <f t="shared" si="10"/>
        <v>-</v>
      </c>
      <c r="AJ28" s="168" t="str">
        <f t="shared" si="11"/>
        <v>-</v>
      </c>
      <c r="AK28" s="198"/>
      <c r="AL28" s="837"/>
      <c r="AM28" s="790">
        <v>44964.433333333334</v>
      </c>
      <c r="AN28" s="789">
        <v>1</v>
      </c>
      <c r="AO28" s="789">
        <v>1</v>
      </c>
      <c r="AP28" s="789" t="s">
        <v>469</v>
      </c>
      <c r="AQ28" s="789">
        <v>46.306770999999998</v>
      </c>
      <c r="AR28" s="789">
        <v>180561</v>
      </c>
      <c r="AS28" s="789">
        <v>138810</v>
      </c>
      <c r="AT28" s="789">
        <v>22.827000000000002</v>
      </c>
      <c r="AV28" s="788">
        <v>44964.433333333334</v>
      </c>
      <c r="AW28" s="787">
        <v>1</v>
      </c>
      <c r="AX28" s="786">
        <v>1</v>
      </c>
      <c r="AY28" s="786" t="s">
        <v>469</v>
      </c>
      <c r="AZ28" s="863">
        <v>46.05</v>
      </c>
      <c r="BB28" s="793" t="str">
        <f t="shared" si="0"/>
        <v>--</v>
      </c>
      <c r="BC28" s="791">
        <f t="shared" si="1"/>
        <v>46.306770999999998</v>
      </c>
      <c r="BD28" s="814">
        <v>33</v>
      </c>
      <c r="BE28" s="793">
        <v>3</v>
      </c>
      <c r="BF28" s="819">
        <f t="shared" si="2"/>
        <v>128.46795599999999</v>
      </c>
      <c r="BH28" s="793" t="str">
        <f t="shared" si="3"/>
        <v>--</v>
      </c>
      <c r="BI28" s="807">
        <f t="shared" si="4"/>
        <v>46.05</v>
      </c>
      <c r="BJ28" s="814">
        <v>33</v>
      </c>
      <c r="BK28" s="793">
        <v>3</v>
      </c>
      <c r="BL28" s="807">
        <f t="shared" si="5"/>
        <v>128.5</v>
      </c>
      <c r="BQ28" s="797"/>
      <c r="BR28" s="791"/>
      <c r="BS28" s="791"/>
      <c r="BT28" s="791"/>
      <c r="CA28" s="809"/>
      <c r="CB28" s="803"/>
      <c r="CC28" s="804"/>
      <c r="CD28" s="791"/>
      <c r="CE28" s="791"/>
    </row>
    <row r="29" spans="2:83" x14ac:dyDescent="0.25">
      <c r="B29" s="547" t="s">
        <v>188</v>
      </c>
      <c r="C29" s="288">
        <f>Fotometro!F29</f>
        <v>472.5</v>
      </c>
      <c r="D29" s="169"/>
      <c r="E29" s="169"/>
      <c r="F29" s="169"/>
      <c r="G29" s="293">
        <f>Fotometro!H30</f>
        <v>90</v>
      </c>
      <c r="H29" s="165">
        <f t="shared" ref="H29:H37" si="26">G29-15</f>
        <v>75</v>
      </c>
      <c r="I29" s="165">
        <f t="shared" ref="I29:I37" si="27">G29+15</f>
        <v>105</v>
      </c>
      <c r="J29" s="291">
        <f t="shared" si="20"/>
        <v>92.813750000000027</v>
      </c>
      <c r="O29" s="796">
        <v>44964</v>
      </c>
      <c r="P29" s="308">
        <v>0.42378472222222219</v>
      </c>
      <c r="Q29" s="794">
        <v>37.5</v>
      </c>
      <c r="R29" s="165" t="s">
        <v>21</v>
      </c>
      <c r="S29" s="794">
        <v>21.8</v>
      </c>
      <c r="T29" s="165" t="s">
        <v>56</v>
      </c>
      <c r="U29" s="196">
        <f t="shared" si="21"/>
        <v>10</v>
      </c>
      <c r="V29" s="168">
        <f t="shared" si="22"/>
        <v>21.8</v>
      </c>
      <c r="W29" s="168" t="str">
        <f t="shared" si="23"/>
        <v>-</v>
      </c>
      <c r="X29" s="168" t="str">
        <f t="shared" si="24"/>
        <v>-</v>
      </c>
      <c r="Y29" s="168" t="str">
        <f t="shared" si="25"/>
        <v>-</v>
      </c>
      <c r="AD29" s="608">
        <f t="shared" si="13"/>
        <v>44964.432638888888</v>
      </c>
      <c r="AE29" s="607">
        <f t="shared" si="14"/>
        <v>22.818000000000001</v>
      </c>
      <c r="AF29" s="196">
        <f t="shared" si="15"/>
        <v>10</v>
      </c>
      <c r="AG29" s="168">
        <f t="shared" si="8"/>
        <v>22.818000000000001</v>
      </c>
      <c r="AH29" s="168" t="str">
        <f t="shared" si="9"/>
        <v>-</v>
      </c>
      <c r="AI29" s="168" t="str">
        <f t="shared" si="10"/>
        <v>-</v>
      </c>
      <c r="AJ29" s="168" t="str">
        <f t="shared" si="11"/>
        <v>-</v>
      </c>
      <c r="AK29" s="198"/>
      <c r="AL29" s="837"/>
      <c r="AM29" s="790">
        <v>44964.433333333334</v>
      </c>
      <c r="AN29" s="789">
        <v>1</v>
      </c>
      <c r="AO29" s="789">
        <v>1</v>
      </c>
      <c r="AP29" s="789" t="s">
        <v>469</v>
      </c>
      <c r="AQ29" s="789">
        <v>46.131436000000001</v>
      </c>
      <c r="AR29" s="789">
        <v>180727</v>
      </c>
      <c r="AS29" s="789">
        <v>138663</v>
      </c>
      <c r="AT29" s="789">
        <v>22.83</v>
      </c>
      <c r="AV29" s="788">
        <v>44964.433333333334</v>
      </c>
      <c r="AW29" s="787">
        <v>1</v>
      </c>
      <c r="AX29" s="786">
        <v>1</v>
      </c>
      <c r="AY29" s="786" t="s">
        <v>469</v>
      </c>
      <c r="AZ29" s="863">
        <v>46.01</v>
      </c>
      <c r="BB29" s="793" t="str">
        <f t="shared" si="0"/>
        <v>--</v>
      </c>
      <c r="BC29" s="791">
        <f t="shared" si="1"/>
        <v>46.131436000000001</v>
      </c>
      <c r="BD29" s="814">
        <v>34</v>
      </c>
      <c r="BE29" s="793">
        <v>4</v>
      </c>
      <c r="BF29" s="819">
        <f t="shared" si="2"/>
        <v>128.71275199999999</v>
      </c>
      <c r="BH29" s="793" t="str">
        <f t="shared" si="3"/>
        <v>--</v>
      </c>
      <c r="BI29" s="807">
        <f t="shared" si="4"/>
        <v>46.01</v>
      </c>
      <c r="BJ29" s="814">
        <v>34</v>
      </c>
      <c r="BK29" s="793">
        <v>4</v>
      </c>
      <c r="BL29" s="807">
        <f t="shared" si="5"/>
        <v>128.19999999999999</v>
      </c>
      <c r="BQ29" s="797"/>
      <c r="BR29" s="791"/>
      <c r="BS29" s="791"/>
      <c r="BT29" s="791"/>
      <c r="CA29" s="809"/>
      <c r="CB29" s="803"/>
      <c r="CC29" s="804"/>
      <c r="CD29" s="791"/>
      <c r="CE29" s="791"/>
    </row>
    <row r="30" spans="2:83" x14ac:dyDescent="0.25">
      <c r="B30" s="491"/>
      <c r="C30" s="580" t="s">
        <v>185</v>
      </c>
      <c r="F30" s="169"/>
      <c r="G30" s="293">
        <f>Fotometro!H31</f>
        <v>135</v>
      </c>
      <c r="H30" s="165">
        <f t="shared" si="26"/>
        <v>120</v>
      </c>
      <c r="I30" s="165">
        <f t="shared" si="27"/>
        <v>150</v>
      </c>
      <c r="J30" s="291">
        <f t="shared" si="20"/>
        <v>128.46250000000001</v>
      </c>
      <c r="O30" s="796">
        <v>44964</v>
      </c>
      <c r="P30" s="308">
        <v>0.42447916666666669</v>
      </c>
      <c r="Q30" s="794">
        <v>37</v>
      </c>
      <c r="R30" s="165" t="s">
        <v>21</v>
      </c>
      <c r="S30" s="794">
        <v>21.75</v>
      </c>
      <c r="T30" s="165" t="s">
        <v>56</v>
      </c>
      <c r="U30" s="196">
        <f t="shared" si="21"/>
        <v>10</v>
      </c>
      <c r="V30" s="168">
        <f t="shared" si="22"/>
        <v>21.75</v>
      </c>
      <c r="W30" s="168" t="str">
        <f t="shared" si="23"/>
        <v>-</v>
      </c>
      <c r="X30" s="168" t="str">
        <f t="shared" si="24"/>
        <v>-</v>
      </c>
      <c r="Y30" s="168" t="str">
        <f t="shared" si="25"/>
        <v>-</v>
      </c>
      <c r="AD30" s="608">
        <f t="shared" si="13"/>
        <v>44964.432638888888</v>
      </c>
      <c r="AE30" s="607">
        <f t="shared" si="14"/>
        <v>22.821999999999999</v>
      </c>
      <c r="AF30" s="196">
        <f t="shared" si="15"/>
        <v>10</v>
      </c>
      <c r="AG30" s="168">
        <f t="shared" si="8"/>
        <v>22.821999999999999</v>
      </c>
      <c r="AH30" s="168" t="str">
        <f t="shared" si="9"/>
        <v>-</v>
      </c>
      <c r="AI30" s="168" t="str">
        <f t="shared" si="10"/>
        <v>-</v>
      </c>
      <c r="AJ30" s="168" t="str">
        <f t="shared" si="11"/>
        <v>-</v>
      </c>
      <c r="AK30" s="198"/>
      <c r="AL30" s="837"/>
      <c r="AM30" s="790">
        <v>44964.434027777781</v>
      </c>
      <c r="AN30" s="789">
        <v>1</v>
      </c>
      <c r="AO30" s="789">
        <v>1</v>
      </c>
      <c r="AP30" s="789" t="s">
        <v>469</v>
      </c>
      <c r="AQ30" s="789">
        <v>46.468865999999998</v>
      </c>
      <c r="AR30" s="789">
        <v>180544</v>
      </c>
      <c r="AS30" s="789">
        <v>138799</v>
      </c>
      <c r="AT30" s="789">
        <v>22.832999999999998</v>
      </c>
      <c r="AV30" s="788">
        <v>44964.434027777781</v>
      </c>
      <c r="AW30" s="787">
        <v>1</v>
      </c>
      <c r="AX30" s="786">
        <v>1</v>
      </c>
      <c r="AY30" s="786" t="s">
        <v>469</v>
      </c>
      <c r="AZ30" s="863">
        <v>45.98</v>
      </c>
      <c r="BB30" s="793" t="str">
        <f t="shared" si="0"/>
        <v>--</v>
      </c>
      <c r="BC30" s="791">
        <f t="shared" si="1"/>
        <v>46.468865999999998</v>
      </c>
      <c r="BD30" s="814">
        <v>35</v>
      </c>
      <c r="BE30" s="793">
        <v>5</v>
      </c>
      <c r="BF30" s="819">
        <f t="shared" si="2"/>
        <v>128.42132599999999</v>
      </c>
      <c r="BH30" s="793" t="str">
        <f t="shared" si="3"/>
        <v>--</v>
      </c>
      <c r="BI30" s="807">
        <f t="shared" si="4"/>
        <v>45.98</v>
      </c>
      <c r="BJ30" s="814">
        <v>35</v>
      </c>
      <c r="BK30" s="793">
        <v>5</v>
      </c>
      <c r="BL30" s="807">
        <f t="shared" si="5"/>
        <v>127.8</v>
      </c>
      <c r="BQ30" s="797"/>
      <c r="BR30" s="791"/>
      <c r="BS30" s="791"/>
      <c r="BT30" s="791"/>
      <c r="CA30" s="809"/>
      <c r="CB30" s="803"/>
      <c r="CC30" s="804"/>
      <c r="CD30" s="791"/>
      <c r="CE30" s="791"/>
    </row>
    <row r="31" spans="2:83" x14ac:dyDescent="0.25">
      <c r="B31" s="491"/>
      <c r="C31" s="491"/>
      <c r="G31" s="293">
        <f>Fotometro!H32</f>
        <v>180</v>
      </c>
      <c r="H31" s="165">
        <f t="shared" si="26"/>
        <v>165</v>
      </c>
      <c r="I31" s="165">
        <f t="shared" si="27"/>
        <v>195</v>
      </c>
      <c r="J31" s="291">
        <f t="shared" si="20"/>
        <v>181.31250000000003</v>
      </c>
      <c r="O31" s="796">
        <v>44964</v>
      </c>
      <c r="P31" s="308">
        <v>0.42517361111111113</v>
      </c>
      <c r="Q31" s="794">
        <v>36.9</v>
      </c>
      <c r="R31" s="165" t="s">
        <v>21</v>
      </c>
      <c r="S31" s="794">
        <v>21.7</v>
      </c>
      <c r="T31" s="165" t="s">
        <v>56</v>
      </c>
      <c r="U31" s="196">
        <f t="shared" si="21"/>
        <v>10</v>
      </c>
      <c r="V31" s="168">
        <f t="shared" si="22"/>
        <v>21.7</v>
      </c>
      <c r="W31" s="168" t="str">
        <f t="shared" si="23"/>
        <v>-</v>
      </c>
      <c r="X31" s="168" t="str">
        <f t="shared" si="24"/>
        <v>-</v>
      </c>
      <c r="Y31" s="168" t="str">
        <f t="shared" si="25"/>
        <v>-</v>
      </c>
      <c r="AA31" s="543"/>
      <c r="AB31" s="543"/>
      <c r="AD31" s="608">
        <f t="shared" si="13"/>
        <v>44964.433333333334</v>
      </c>
      <c r="AE31" s="607">
        <f t="shared" si="14"/>
        <v>22.827000000000002</v>
      </c>
      <c r="AF31" s="196">
        <f t="shared" si="15"/>
        <v>10</v>
      </c>
      <c r="AG31" s="168">
        <f t="shared" si="8"/>
        <v>22.827000000000002</v>
      </c>
      <c r="AH31" s="168" t="str">
        <f t="shared" si="9"/>
        <v>-</v>
      </c>
      <c r="AI31" s="168" t="str">
        <f t="shared" si="10"/>
        <v>-</v>
      </c>
      <c r="AJ31" s="168" t="str">
        <f t="shared" si="11"/>
        <v>-</v>
      </c>
      <c r="AK31" s="198"/>
      <c r="AL31" s="837"/>
      <c r="AM31" s="790">
        <v>44964.43472222222</v>
      </c>
      <c r="AN31" s="789">
        <v>1</v>
      </c>
      <c r="AO31" s="789">
        <v>1</v>
      </c>
      <c r="AP31" s="789">
        <v>0</v>
      </c>
      <c r="AQ31" s="789">
        <v>46.594841000000002</v>
      </c>
      <c r="AR31" s="789">
        <v>180737</v>
      </c>
      <c r="AS31" s="789">
        <v>138670</v>
      </c>
      <c r="AT31" s="789">
        <v>22.843</v>
      </c>
      <c r="AV31" s="788">
        <v>44964.43472222222</v>
      </c>
      <c r="AW31" s="787">
        <v>1</v>
      </c>
      <c r="AX31" s="786">
        <v>1</v>
      </c>
      <c r="AY31" s="786">
        <v>0</v>
      </c>
      <c r="AZ31" s="863">
        <v>46.7</v>
      </c>
      <c r="BB31" s="793">
        <f t="shared" si="0"/>
        <v>10</v>
      </c>
      <c r="BC31" s="791">
        <f t="shared" si="1"/>
        <v>46.594841000000002</v>
      </c>
      <c r="BD31" s="814">
        <v>36</v>
      </c>
      <c r="BE31" s="793">
        <v>6</v>
      </c>
      <c r="BF31" s="819">
        <f t="shared" si="2"/>
        <v>128.56585000000001</v>
      </c>
      <c r="BH31" s="793">
        <f t="shared" si="3"/>
        <v>10</v>
      </c>
      <c r="BI31" s="807">
        <f t="shared" si="4"/>
        <v>46.7</v>
      </c>
      <c r="BJ31" s="814">
        <v>36</v>
      </c>
      <c r="BK31" s="793">
        <v>6</v>
      </c>
      <c r="BL31" s="807">
        <f t="shared" si="5"/>
        <v>128.6</v>
      </c>
      <c r="BQ31" s="797"/>
      <c r="BR31" s="791"/>
      <c r="BS31" s="791"/>
      <c r="BT31" s="791"/>
      <c r="CA31" s="809"/>
      <c r="CB31" s="803"/>
      <c r="CC31" s="804"/>
      <c r="CD31" s="791"/>
      <c r="CE31" s="791"/>
    </row>
    <row r="32" spans="2:83" x14ac:dyDescent="0.25">
      <c r="B32" s="491"/>
      <c r="C32" s="491"/>
      <c r="G32" s="293">
        <f>Fotometro!H33</f>
        <v>225</v>
      </c>
      <c r="H32" s="165">
        <f t="shared" si="26"/>
        <v>210</v>
      </c>
      <c r="I32" s="165">
        <f t="shared" si="27"/>
        <v>240</v>
      </c>
      <c r="J32" s="291">
        <f t="shared" si="20"/>
        <v>222.63750000000002</v>
      </c>
      <c r="O32" s="796">
        <v>44964</v>
      </c>
      <c r="P32" s="308">
        <v>0.42586805555555557</v>
      </c>
      <c r="Q32" s="794">
        <v>36.299999999999997</v>
      </c>
      <c r="R32" s="165" t="s">
        <v>21</v>
      </c>
      <c r="S32" s="794">
        <v>21.65</v>
      </c>
      <c r="T32" s="165" t="s">
        <v>56</v>
      </c>
      <c r="U32" s="196">
        <f t="shared" si="21"/>
        <v>10</v>
      </c>
      <c r="V32" s="168">
        <f t="shared" si="22"/>
        <v>21.65</v>
      </c>
      <c r="W32" s="168" t="str">
        <f t="shared" si="23"/>
        <v>-</v>
      </c>
      <c r="X32" s="168" t="str">
        <f t="shared" si="24"/>
        <v>-</v>
      </c>
      <c r="Y32" s="168" t="str">
        <f t="shared" si="25"/>
        <v>-</v>
      </c>
      <c r="AD32" s="608">
        <f t="shared" si="13"/>
        <v>44964.433333333334</v>
      </c>
      <c r="AE32" s="607">
        <f t="shared" si="14"/>
        <v>22.83</v>
      </c>
      <c r="AF32" s="196">
        <f t="shared" si="15"/>
        <v>10</v>
      </c>
      <c r="AG32" s="168">
        <f t="shared" si="8"/>
        <v>22.83</v>
      </c>
      <c r="AH32" s="168" t="str">
        <f t="shared" si="9"/>
        <v>-</v>
      </c>
      <c r="AI32" s="168" t="str">
        <f t="shared" si="10"/>
        <v>-</v>
      </c>
      <c r="AJ32" s="168" t="str">
        <f t="shared" si="11"/>
        <v>-</v>
      </c>
      <c r="AK32" s="198"/>
      <c r="AL32" s="837"/>
      <c r="AM32" s="790">
        <v>44964.43472222222</v>
      </c>
      <c r="AN32" s="789">
        <v>1</v>
      </c>
      <c r="AO32" s="789">
        <v>1</v>
      </c>
      <c r="AP32" s="789">
        <v>1</v>
      </c>
      <c r="AQ32" s="789">
        <v>46.496696999999998</v>
      </c>
      <c r="AR32" s="789">
        <v>180559</v>
      </c>
      <c r="AS32" s="789">
        <v>138810</v>
      </c>
      <c r="AT32" s="789">
        <v>22.847999999999999</v>
      </c>
      <c r="AV32" s="788">
        <v>44964.43472222222</v>
      </c>
      <c r="AW32" s="787">
        <v>1</v>
      </c>
      <c r="AX32" s="786">
        <v>1</v>
      </c>
      <c r="AY32" s="786">
        <v>1</v>
      </c>
      <c r="AZ32" s="863">
        <v>46.36</v>
      </c>
      <c r="BB32" s="793">
        <f t="shared" si="0"/>
        <v>11</v>
      </c>
      <c r="BC32" s="791">
        <f t="shared" si="1"/>
        <v>46.496696999999998</v>
      </c>
      <c r="BD32" s="814">
        <v>37</v>
      </c>
      <c r="BE32" s="793">
        <v>7</v>
      </c>
      <c r="BF32" s="819">
        <f t="shared" si="2"/>
        <v>128.526937</v>
      </c>
      <c r="BH32" s="793">
        <f t="shared" si="3"/>
        <v>11</v>
      </c>
      <c r="BI32" s="807">
        <f t="shared" si="4"/>
        <v>46.36</v>
      </c>
      <c r="BJ32" s="814">
        <v>37</v>
      </c>
      <c r="BK32" s="793">
        <v>7</v>
      </c>
      <c r="BL32" s="807">
        <f t="shared" si="5"/>
        <v>129.19999999999999</v>
      </c>
      <c r="BQ32" s="797"/>
      <c r="BR32" s="791"/>
      <c r="BS32" s="791"/>
      <c r="BT32" s="791"/>
      <c r="CA32" s="809"/>
      <c r="CB32" s="803"/>
      <c r="CC32" s="804"/>
      <c r="CD32" s="791"/>
      <c r="CE32" s="791"/>
    </row>
    <row r="33" spans="2:83" x14ac:dyDescent="0.25">
      <c r="B33" s="491"/>
      <c r="C33" s="491"/>
      <c r="G33" s="293">
        <f>Fotometro!H34</f>
        <v>270</v>
      </c>
      <c r="H33" s="165">
        <f t="shared" si="26"/>
        <v>255</v>
      </c>
      <c r="I33" s="165">
        <f t="shared" si="27"/>
        <v>285</v>
      </c>
      <c r="J33" s="291">
        <f t="shared" si="20"/>
        <v>268.41249999999997</v>
      </c>
      <c r="O33" s="796">
        <v>44964</v>
      </c>
      <c r="P33" s="308">
        <v>0.42656250000000001</v>
      </c>
      <c r="Q33" s="794">
        <v>36.200000000000003</v>
      </c>
      <c r="R33" s="165" t="s">
        <v>21</v>
      </c>
      <c r="S33" s="794">
        <v>21.55</v>
      </c>
      <c r="T33" s="165" t="s">
        <v>56</v>
      </c>
      <c r="U33" s="196">
        <f t="shared" si="21"/>
        <v>10</v>
      </c>
      <c r="V33" s="168">
        <f t="shared" si="22"/>
        <v>21.55</v>
      </c>
      <c r="W33" s="168" t="str">
        <f t="shared" si="23"/>
        <v>-</v>
      </c>
      <c r="X33" s="168" t="str">
        <f t="shared" si="24"/>
        <v>-</v>
      </c>
      <c r="Y33" s="168" t="str">
        <f t="shared" si="25"/>
        <v>-</v>
      </c>
      <c r="AD33" s="608">
        <f t="shared" si="13"/>
        <v>44964.434027777781</v>
      </c>
      <c r="AE33" s="607">
        <f t="shared" si="14"/>
        <v>22.832999999999998</v>
      </c>
      <c r="AF33" s="196">
        <f t="shared" si="15"/>
        <v>10</v>
      </c>
      <c r="AG33" s="168">
        <f t="shared" si="8"/>
        <v>22.832999999999998</v>
      </c>
      <c r="AH33" s="168" t="str">
        <f t="shared" si="9"/>
        <v>-</v>
      </c>
      <c r="AI33" s="168" t="str">
        <f t="shared" si="10"/>
        <v>-</v>
      </c>
      <c r="AJ33" s="168" t="str">
        <f t="shared" si="11"/>
        <v>-</v>
      </c>
      <c r="AK33" s="198"/>
      <c r="AL33" s="837"/>
      <c r="AM33" s="790">
        <v>44964.435416666667</v>
      </c>
      <c r="AN33" s="789">
        <v>1</v>
      </c>
      <c r="AO33" s="789">
        <v>1</v>
      </c>
      <c r="AP33" s="789">
        <v>2</v>
      </c>
      <c r="AQ33" s="789">
        <v>46.678234000000003</v>
      </c>
      <c r="AR33" s="789">
        <v>180737</v>
      </c>
      <c r="AS33" s="789">
        <v>138669</v>
      </c>
      <c r="AT33" s="789">
        <v>22.853000000000002</v>
      </c>
      <c r="AV33" s="788">
        <v>44964.435416666667</v>
      </c>
      <c r="AW33" s="787">
        <v>1</v>
      </c>
      <c r="AX33" s="786">
        <v>1</v>
      </c>
      <c r="AY33" s="786">
        <v>2</v>
      </c>
      <c r="AZ33" s="863">
        <v>46.62</v>
      </c>
      <c r="BB33" s="793">
        <f t="shared" si="0"/>
        <v>12</v>
      </c>
      <c r="BC33" s="791">
        <f t="shared" si="1"/>
        <v>46.678234000000003</v>
      </c>
      <c r="BD33" s="814">
        <v>38</v>
      </c>
      <c r="BE33" s="793">
        <v>8</v>
      </c>
      <c r="BF33" s="819">
        <f t="shared" si="2"/>
        <v>128.780404</v>
      </c>
      <c r="BH33" s="793">
        <f t="shared" si="3"/>
        <v>12</v>
      </c>
      <c r="BI33" s="807">
        <f t="shared" si="4"/>
        <v>46.62</v>
      </c>
      <c r="BJ33" s="814">
        <v>38</v>
      </c>
      <c r="BK33" s="793">
        <v>8</v>
      </c>
      <c r="BL33" s="807">
        <f t="shared" si="5"/>
        <v>128.19999999999999</v>
      </c>
      <c r="BQ33" s="797"/>
      <c r="BR33" s="791"/>
      <c r="BS33" s="791"/>
      <c r="BT33" s="791"/>
      <c r="CA33" s="809"/>
      <c r="CB33" s="803"/>
      <c r="CC33" s="804"/>
      <c r="CD33" s="791"/>
      <c r="CE33" s="791"/>
    </row>
    <row r="34" spans="2:83" x14ac:dyDescent="0.25">
      <c r="B34" s="491"/>
      <c r="C34" s="491"/>
      <c r="G34" s="293">
        <f>Fotometro!H35</f>
        <v>315</v>
      </c>
      <c r="H34" s="165">
        <f t="shared" si="26"/>
        <v>300</v>
      </c>
      <c r="I34" s="165">
        <f t="shared" si="27"/>
        <v>330</v>
      </c>
      <c r="J34" s="291">
        <f t="shared" si="20"/>
        <v>324.40000000000003</v>
      </c>
      <c r="N34" s="517"/>
      <c r="O34" s="796">
        <v>44964</v>
      </c>
      <c r="P34" s="308">
        <v>0.42725694444444445</v>
      </c>
      <c r="Q34" s="794">
        <v>36</v>
      </c>
      <c r="R34" s="165" t="s">
        <v>21</v>
      </c>
      <c r="S34" s="794">
        <v>21.55</v>
      </c>
      <c r="T34" s="165" t="s">
        <v>56</v>
      </c>
      <c r="U34" s="196">
        <f t="shared" si="21"/>
        <v>10</v>
      </c>
      <c r="V34" s="168">
        <f t="shared" si="22"/>
        <v>21.55</v>
      </c>
      <c r="W34" s="168" t="str">
        <f t="shared" si="23"/>
        <v>-</v>
      </c>
      <c r="X34" s="168" t="str">
        <f t="shared" si="24"/>
        <v>-</v>
      </c>
      <c r="Y34" s="168" t="str">
        <f t="shared" si="25"/>
        <v>-</v>
      </c>
      <c r="AD34" s="608">
        <f t="shared" si="13"/>
        <v>44964.43472222222</v>
      </c>
      <c r="AE34" s="607">
        <f t="shared" si="14"/>
        <v>22.843</v>
      </c>
      <c r="AF34" s="196">
        <f t="shared" si="15"/>
        <v>10</v>
      </c>
      <c r="AG34" s="168">
        <f t="shared" si="8"/>
        <v>22.843</v>
      </c>
      <c r="AH34" s="168" t="str">
        <f t="shared" si="9"/>
        <v>-</v>
      </c>
      <c r="AI34" s="168" t="str">
        <f t="shared" si="10"/>
        <v>-</v>
      </c>
      <c r="AJ34" s="168" t="str">
        <f t="shared" si="11"/>
        <v>-</v>
      </c>
      <c r="AK34" s="198"/>
      <c r="AL34" s="837"/>
      <c r="AM34" s="790">
        <v>44964.435416666667</v>
      </c>
      <c r="AN34" s="789">
        <v>1</v>
      </c>
      <c r="AO34" s="789">
        <v>1</v>
      </c>
      <c r="AP34" s="789">
        <v>3</v>
      </c>
      <c r="AQ34" s="789">
        <v>46.770164999999999</v>
      </c>
      <c r="AR34" s="789">
        <v>180553</v>
      </c>
      <c r="AS34" s="789">
        <v>138806</v>
      </c>
      <c r="AT34" s="789">
        <v>22.856999999999999</v>
      </c>
      <c r="AV34" s="788">
        <v>44964.435416666667</v>
      </c>
      <c r="AW34" s="787">
        <v>1</v>
      </c>
      <c r="AX34" s="786">
        <v>1</v>
      </c>
      <c r="AY34" s="786">
        <v>3</v>
      </c>
      <c r="AZ34" s="863">
        <v>46.66</v>
      </c>
      <c r="BB34" s="793">
        <f t="shared" si="0"/>
        <v>13</v>
      </c>
      <c r="BC34" s="791">
        <f t="shared" si="1"/>
        <v>46.770164999999999</v>
      </c>
      <c r="BD34" s="814">
        <v>41</v>
      </c>
      <c r="BE34" s="793">
        <v>1</v>
      </c>
      <c r="BF34" s="819">
        <f t="shared" si="2"/>
        <v>181.78873100000001</v>
      </c>
      <c r="BH34" s="793">
        <f t="shared" si="3"/>
        <v>13</v>
      </c>
      <c r="BI34" s="807">
        <f t="shared" si="4"/>
        <v>46.66</v>
      </c>
      <c r="BJ34" s="814">
        <v>41</v>
      </c>
      <c r="BK34" s="793">
        <v>1</v>
      </c>
      <c r="BL34" s="807">
        <f t="shared" si="5"/>
        <v>181.4</v>
      </c>
      <c r="BQ34" s="797"/>
      <c r="BR34" s="791"/>
      <c r="BS34" s="791"/>
      <c r="BT34" s="791"/>
      <c r="CA34" s="809"/>
      <c r="CB34" s="803"/>
      <c r="CC34" s="804"/>
      <c r="CD34" s="791"/>
      <c r="CE34" s="791"/>
    </row>
    <row r="35" spans="2:83" x14ac:dyDescent="0.25">
      <c r="B35" s="491"/>
      <c r="C35" s="491"/>
      <c r="G35" s="293">
        <f>Fotometro!H36</f>
        <v>360</v>
      </c>
      <c r="H35" s="165">
        <f t="shared" si="26"/>
        <v>345</v>
      </c>
      <c r="I35" s="165">
        <f t="shared" si="27"/>
        <v>375</v>
      </c>
      <c r="J35" s="291">
        <f t="shared" si="20"/>
        <v>364.57499999999999</v>
      </c>
      <c r="N35" s="517"/>
      <c r="O35" s="796">
        <v>44964</v>
      </c>
      <c r="P35" s="308">
        <v>0.4279513888888889</v>
      </c>
      <c r="Q35" s="794">
        <v>36.200000000000003</v>
      </c>
      <c r="R35" s="165" t="s">
        <v>21</v>
      </c>
      <c r="S35" s="794">
        <v>21.45</v>
      </c>
      <c r="T35" s="165" t="s">
        <v>56</v>
      </c>
      <c r="U35" s="196">
        <f t="shared" si="21"/>
        <v>10</v>
      </c>
      <c r="V35" s="168">
        <f t="shared" si="22"/>
        <v>21.45</v>
      </c>
      <c r="W35" s="168" t="str">
        <f t="shared" si="23"/>
        <v>-</v>
      </c>
      <c r="X35" s="168" t="str">
        <f t="shared" si="24"/>
        <v>-</v>
      </c>
      <c r="Y35" s="168" t="str">
        <f t="shared" si="25"/>
        <v>-</v>
      </c>
      <c r="AD35" s="608">
        <f t="shared" si="13"/>
        <v>44964.43472222222</v>
      </c>
      <c r="AE35" s="607">
        <f t="shared" si="14"/>
        <v>22.847999999999999</v>
      </c>
      <c r="AF35" s="196">
        <f t="shared" si="15"/>
        <v>10</v>
      </c>
      <c r="AG35" s="168">
        <f t="shared" si="8"/>
        <v>22.847999999999999</v>
      </c>
      <c r="AH35" s="168" t="str">
        <f t="shared" si="9"/>
        <v>-</v>
      </c>
      <c r="AI35" s="168" t="str">
        <f t="shared" si="10"/>
        <v>-</v>
      </c>
      <c r="AJ35" s="168" t="str">
        <f t="shared" si="11"/>
        <v>-</v>
      </c>
      <c r="AK35" s="198"/>
      <c r="AL35" s="837"/>
      <c r="AM35" s="790">
        <v>44964.436111111114</v>
      </c>
      <c r="AN35" s="789">
        <v>1</v>
      </c>
      <c r="AO35" s="789">
        <v>1</v>
      </c>
      <c r="AP35" s="789">
        <v>4</v>
      </c>
      <c r="AQ35" s="789">
        <v>47.133395999999998</v>
      </c>
      <c r="AR35" s="789">
        <v>180728</v>
      </c>
      <c r="AS35" s="789">
        <v>138660</v>
      </c>
      <c r="AT35" s="789">
        <v>22.859000000000002</v>
      </c>
      <c r="AV35" s="788">
        <v>44964.436111111114</v>
      </c>
      <c r="AW35" s="787">
        <v>1</v>
      </c>
      <c r="AX35" s="786">
        <v>1</v>
      </c>
      <c r="AY35" s="786">
        <v>4</v>
      </c>
      <c r="AZ35" s="863">
        <v>47.41</v>
      </c>
      <c r="BB35" s="793">
        <f t="shared" si="0"/>
        <v>14</v>
      </c>
      <c r="BC35" s="791">
        <f t="shared" si="1"/>
        <v>47.133395999999998</v>
      </c>
      <c r="BD35" s="814">
        <v>42</v>
      </c>
      <c r="BE35" s="793">
        <v>2</v>
      </c>
      <c r="BF35" s="819">
        <f t="shared" si="2"/>
        <v>181.64900299999999</v>
      </c>
      <c r="BH35" s="793">
        <f t="shared" si="3"/>
        <v>14</v>
      </c>
      <c r="BI35" s="807">
        <f t="shared" si="4"/>
        <v>47.41</v>
      </c>
      <c r="BJ35" s="814">
        <v>42</v>
      </c>
      <c r="BK35" s="793">
        <v>2</v>
      </c>
      <c r="BL35" s="807">
        <f t="shared" si="5"/>
        <v>181.4</v>
      </c>
      <c r="BQ35" s="797"/>
      <c r="BR35" s="791"/>
      <c r="BS35" s="791"/>
      <c r="BT35" s="791"/>
      <c r="CA35" s="809"/>
      <c r="CB35" s="803"/>
      <c r="CC35" s="804"/>
      <c r="CD35" s="791"/>
      <c r="CE35" s="791"/>
    </row>
    <row r="36" spans="2:83" x14ac:dyDescent="0.25">
      <c r="B36" s="491"/>
      <c r="C36" s="491"/>
      <c r="G36" s="293">
        <f>Fotometro!H37</f>
        <v>405</v>
      </c>
      <c r="H36" s="165">
        <f t="shared" si="26"/>
        <v>390</v>
      </c>
      <c r="I36" s="165">
        <f t="shared" si="27"/>
        <v>420</v>
      </c>
      <c r="J36" s="291">
        <f t="shared" si="20"/>
        <v>408.92500000000001</v>
      </c>
      <c r="N36" s="517"/>
      <c r="O36" s="796">
        <v>44964</v>
      </c>
      <c r="P36" s="308">
        <v>0.42864583333333334</v>
      </c>
      <c r="Q36" s="794">
        <v>35.1</v>
      </c>
      <c r="R36" s="165" t="s">
        <v>21</v>
      </c>
      <c r="S36" s="794">
        <v>21.45</v>
      </c>
      <c r="T36" s="165" t="s">
        <v>56</v>
      </c>
      <c r="U36" s="196">
        <f t="shared" si="21"/>
        <v>10</v>
      </c>
      <c r="V36" s="168">
        <f t="shared" si="22"/>
        <v>21.45</v>
      </c>
      <c r="W36" s="168" t="str">
        <f t="shared" si="23"/>
        <v>-</v>
      </c>
      <c r="X36" s="168" t="str">
        <f t="shared" si="24"/>
        <v>-</v>
      </c>
      <c r="Y36" s="168" t="str">
        <f t="shared" si="25"/>
        <v>-</v>
      </c>
      <c r="AD36" s="608">
        <f t="shared" si="13"/>
        <v>44964.435416666667</v>
      </c>
      <c r="AE36" s="607">
        <f t="shared" si="14"/>
        <v>22.853000000000002</v>
      </c>
      <c r="AF36" s="196">
        <f t="shared" si="15"/>
        <v>10</v>
      </c>
      <c r="AG36" s="168">
        <f t="shared" si="8"/>
        <v>22.853000000000002</v>
      </c>
      <c r="AH36" s="168" t="str">
        <f t="shared" si="9"/>
        <v>-</v>
      </c>
      <c r="AI36" s="168" t="str">
        <f t="shared" si="10"/>
        <v>-</v>
      </c>
      <c r="AJ36" s="168" t="str">
        <f t="shared" si="11"/>
        <v>-</v>
      </c>
      <c r="AK36" s="198"/>
      <c r="AL36" s="837"/>
      <c r="AM36" s="790">
        <v>44964.436805555553</v>
      </c>
      <c r="AN36" s="789">
        <v>1</v>
      </c>
      <c r="AO36" s="789">
        <v>1</v>
      </c>
      <c r="AP36" s="789">
        <v>5</v>
      </c>
      <c r="AQ36" s="789">
        <v>46.813592</v>
      </c>
      <c r="AR36" s="789">
        <v>180545</v>
      </c>
      <c r="AS36" s="789">
        <v>138798</v>
      </c>
      <c r="AT36" s="789">
        <v>22.861999999999998</v>
      </c>
      <c r="AV36" s="788">
        <v>44964.436805555553</v>
      </c>
      <c r="AW36" s="787">
        <v>1</v>
      </c>
      <c r="AX36" s="786">
        <v>1</v>
      </c>
      <c r="AY36" s="786">
        <v>5</v>
      </c>
      <c r="AZ36" s="863">
        <v>46.74</v>
      </c>
      <c r="BB36" s="793">
        <f t="shared" si="0"/>
        <v>15</v>
      </c>
      <c r="BC36" s="791">
        <f t="shared" si="1"/>
        <v>46.813592</v>
      </c>
      <c r="BD36" s="814">
        <v>43</v>
      </c>
      <c r="BE36" s="793">
        <v>3</v>
      </c>
      <c r="BF36" s="819">
        <f t="shared" si="2"/>
        <v>181.566247</v>
      </c>
      <c r="BH36" s="793">
        <f t="shared" si="3"/>
        <v>15</v>
      </c>
      <c r="BI36" s="807">
        <f t="shared" si="4"/>
        <v>46.74</v>
      </c>
      <c r="BJ36" s="814">
        <v>43</v>
      </c>
      <c r="BK36" s="793">
        <v>3</v>
      </c>
      <c r="BL36" s="807">
        <f t="shared" si="5"/>
        <v>181.4</v>
      </c>
      <c r="BQ36" s="797"/>
      <c r="BR36" s="791"/>
      <c r="BS36" s="791"/>
      <c r="BT36" s="791"/>
      <c r="CA36" s="809"/>
      <c r="CB36" s="803"/>
      <c r="CC36" s="804"/>
      <c r="CD36" s="791"/>
      <c r="CE36" s="791"/>
    </row>
    <row r="37" spans="2:83" x14ac:dyDescent="0.25">
      <c r="B37" s="491"/>
      <c r="C37" s="491"/>
      <c r="D37" s="539" t="s">
        <v>300</v>
      </c>
      <c r="E37" s="486">
        <f>C43+E38</f>
        <v>44964.512500000004</v>
      </c>
      <c r="G37" s="293">
        <f>Fotometro!H38</f>
        <v>455</v>
      </c>
      <c r="H37" s="165">
        <f t="shared" si="26"/>
        <v>440</v>
      </c>
      <c r="I37" s="165">
        <f t="shared" si="27"/>
        <v>470</v>
      </c>
      <c r="J37" s="291">
        <f t="shared" si="20"/>
        <v>458.08749999999992</v>
      </c>
      <c r="N37" s="517"/>
      <c r="O37" s="796">
        <v>44964</v>
      </c>
      <c r="P37" s="308">
        <v>0.42934027777777778</v>
      </c>
      <c r="Q37" s="794">
        <v>35.4</v>
      </c>
      <c r="R37" s="165" t="s">
        <v>21</v>
      </c>
      <c r="S37" s="794">
        <v>21.5</v>
      </c>
      <c r="T37" s="165" t="s">
        <v>56</v>
      </c>
      <c r="U37" s="196">
        <f t="shared" si="21"/>
        <v>10</v>
      </c>
      <c r="V37" s="168">
        <f t="shared" si="22"/>
        <v>21.5</v>
      </c>
      <c r="W37" s="168" t="str">
        <f t="shared" si="23"/>
        <v>-</v>
      </c>
      <c r="X37" s="168" t="str">
        <f t="shared" si="24"/>
        <v>-</v>
      </c>
      <c r="Y37" s="168" t="str">
        <f t="shared" si="25"/>
        <v>-</v>
      </c>
      <c r="AD37" s="608">
        <f t="shared" si="13"/>
        <v>44964.435416666667</v>
      </c>
      <c r="AE37" s="607">
        <f t="shared" si="14"/>
        <v>22.856999999999999</v>
      </c>
      <c r="AF37" s="196">
        <f t="shared" si="15"/>
        <v>10</v>
      </c>
      <c r="AG37" s="168">
        <f t="shared" si="8"/>
        <v>22.856999999999999</v>
      </c>
      <c r="AH37" s="168" t="str">
        <f t="shared" si="9"/>
        <v>-</v>
      </c>
      <c r="AI37" s="168" t="str">
        <f t="shared" si="10"/>
        <v>-</v>
      </c>
      <c r="AJ37" s="168" t="str">
        <f t="shared" si="11"/>
        <v>-</v>
      </c>
      <c r="AK37" s="198"/>
      <c r="AL37" s="837"/>
      <c r="AM37" s="790">
        <v>44964.436805555553</v>
      </c>
      <c r="AN37" s="789">
        <v>1</v>
      </c>
      <c r="AO37" s="789">
        <v>1</v>
      </c>
      <c r="AP37" s="789">
        <v>6</v>
      </c>
      <c r="AQ37" s="789">
        <v>46.875293999999997</v>
      </c>
      <c r="AR37" s="789">
        <v>180731</v>
      </c>
      <c r="AS37" s="789">
        <v>138662</v>
      </c>
      <c r="AT37" s="789">
        <v>22.861999999999998</v>
      </c>
      <c r="AV37" s="788">
        <v>44964.436805555553</v>
      </c>
      <c r="AW37" s="787">
        <v>1</v>
      </c>
      <c r="AX37" s="786">
        <v>1</v>
      </c>
      <c r="AY37" s="786">
        <v>6</v>
      </c>
      <c r="AZ37" s="863">
        <v>46.57</v>
      </c>
      <c r="BB37" s="793">
        <f t="shared" si="0"/>
        <v>16</v>
      </c>
      <c r="BC37" s="791">
        <f t="shared" si="1"/>
        <v>46.875293999999997</v>
      </c>
      <c r="BD37" s="814">
        <v>44</v>
      </c>
      <c r="BE37" s="793">
        <v>4</v>
      </c>
      <c r="BF37" s="819">
        <f t="shared" si="2"/>
        <v>181.54878600000001</v>
      </c>
      <c r="BH37" s="793">
        <f t="shared" si="3"/>
        <v>16</v>
      </c>
      <c r="BI37" s="807">
        <f t="shared" si="4"/>
        <v>46.57</v>
      </c>
      <c r="BJ37" s="814">
        <v>44</v>
      </c>
      <c r="BK37" s="793">
        <v>4</v>
      </c>
      <c r="BL37" s="807">
        <f t="shared" si="5"/>
        <v>181.1</v>
      </c>
      <c r="BQ37" s="797"/>
      <c r="BR37" s="791"/>
      <c r="BS37" s="791"/>
      <c r="BT37" s="791"/>
      <c r="CA37" s="809"/>
      <c r="CB37" s="803"/>
      <c r="CC37" s="804"/>
      <c r="CD37" s="791"/>
      <c r="CE37" s="791"/>
    </row>
    <row r="38" spans="2:83" x14ac:dyDescent="0.25">
      <c r="B38" s="491"/>
      <c r="C38" s="491"/>
      <c r="D38" s="539" t="s">
        <v>296</v>
      </c>
      <c r="E38" s="486">
        <v>6.9444444444444447E-4</v>
      </c>
      <c r="G38" s="169" t="s">
        <v>202</v>
      </c>
      <c r="H38" s="289"/>
      <c r="I38" s="289"/>
      <c r="N38" s="517"/>
      <c r="O38" s="796">
        <v>44964</v>
      </c>
      <c r="P38" s="308">
        <v>0.43003472222222222</v>
      </c>
      <c r="Q38" s="794">
        <v>35.5</v>
      </c>
      <c r="R38" s="165" t="s">
        <v>21</v>
      </c>
      <c r="S38" s="794">
        <v>21.55</v>
      </c>
      <c r="T38" s="165" t="s">
        <v>56</v>
      </c>
      <c r="U38" s="196">
        <f t="shared" si="21"/>
        <v>10</v>
      </c>
      <c r="V38" s="168">
        <f t="shared" si="22"/>
        <v>21.55</v>
      </c>
      <c r="W38" s="168" t="str">
        <f t="shared" si="23"/>
        <v>-</v>
      </c>
      <c r="X38" s="168" t="str">
        <f t="shared" si="24"/>
        <v>-</v>
      </c>
      <c r="Y38" s="168" t="str">
        <f t="shared" si="25"/>
        <v>-</v>
      </c>
      <c r="AD38" s="608">
        <f t="shared" si="13"/>
        <v>44964.436111111114</v>
      </c>
      <c r="AE38" s="607">
        <f t="shared" si="14"/>
        <v>22.859000000000002</v>
      </c>
      <c r="AF38" s="196">
        <f t="shared" si="15"/>
        <v>10</v>
      </c>
      <c r="AG38" s="168">
        <f t="shared" si="8"/>
        <v>22.859000000000002</v>
      </c>
      <c r="AH38" s="168" t="str">
        <f t="shared" si="9"/>
        <v>-</v>
      </c>
      <c r="AI38" s="168" t="str">
        <f t="shared" si="10"/>
        <v>-</v>
      </c>
      <c r="AJ38" s="168" t="str">
        <f t="shared" si="11"/>
        <v>-</v>
      </c>
      <c r="AK38" s="198"/>
      <c r="AL38" s="837"/>
      <c r="AM38" s="790">
        <v>44964.4375</v>
      </c>
      <c r="AN38" s="789">
        <v>1</v>
      </c>
      <c r="AO38" s="789">
        <v>1</v>
      </c>
      <c r="AP38" s="789">
        <v>7</v>
      </c>
      <c r="AQ38" s="789">
        <v>46.54222</v>
      </c>
      <c r="AR38" s="789">
        <v>180554</v>
      </c>
      <c r="AS38" s="789">
        <v>138803</v>
      </c>
      <c r="AT38" s="789">
        <v>22.863</v>
      </c>
      <c r="AV38" s="788">
        <v>44964.4375</v>
      </c>
      <c r="AW38" s="787">
        <v>1</v>
      </c>
      <c r="AX38" s="786">
        <v>1</v>
      </c>
      <c r="AY38" s="786">
        <v>7</v>
      </c>
      <c r="AZ38" s="863">
        <v>46.98</v>
      </c>
      <c r="BB38" s="793">
        <f t="shared" si="0"/>
        <v>17</v>
      </c>
      <c r="BC38" s="791">
        <f t="shared" si="1"/>
        <v>46.54222</v>
      </c>
      <c r="BD38" s="814">
        <v>45</v>
      </c>
      <c r="BE38" s="793">
        <v>5</v>
      </c>
      <c r="BF38" s="819">
        <f t="shared" si="2"/>
        <v>181.54615699999999</v>
      </c>
      <c r="BH38" s="793">
        <f t="shared" si="3"/>
        <v>17</v>
      </c>
      <c r="BI38" s="807">
        <f t="shared" si="4"/>
        <v>46.98</v>
      </c>
      <c r="BJ38" s="814">
        <v>45</v>
      </c>
      <c r="BK38" s="793">
        <v>5</v>
      </c>
      <c r="BL38" s="807">
        <f t="shared" si="5"/>
        <v>181.3</v>
      </c>
      <c r="BQ38" s="797"/>
      <c r="BR38" s="791"/>
      <c r="BS38" s="791"/>
      <c r="BT38" s="791"/>
      <c r="CA38" s="809"/>
      <c r="CB38" s="803"/>
      <c r="CC38" s="804"/>
      <c r="CD38" s="791"/>
      <c r="CE38" s="791"/>
    </row>
    <row r="39" spans="2:83" x14ac:dyDescent="0.25">
      <c r="B39" s="491"/>
      <c r="C39" s="491"/>
      <c r="D39" s="539" t="s">
        <v>297</v>
      </c>
      <c r="E39" s="487">
        <f>C42-E40</f>
        <v>44964.414583333339</v>
      </c>
      <c r="N39" s="517"/>
      <c r="O39" s="796">
        <v>44964</v>
      </c>
      <c r="P39" s="308">
        <v>0.43072916666666666</v>
      </c>
      <c r="Q39" s="794">
        <v>35.299999999999997</v>
      </c>
      <c r="R39" s="165" t="s">
        <v>21</v>
      </c>
      <c r="S39" s="794">
        <v>21.55</v>
      </c>
      <c r="T39" s="165" t="s">
        <v>56</v>
      </c>
      <c r="U39" s="196">
        <f t="shared" si="21"/>
        <v>10</v>
      </c>
      <c r="V39" s="168">
        <f t="shared" si="22"/>
        <v>21.55</v>
      </c>
      <c r="W39" s="168" t="str">
        <f t="shared" si="23"/>
        <v>-</v>
      </c>
      <c r="X39" s="168" t="str">
        <f t="shared" si="24"/>
        <v>-</v>
      </c>
      <c r="Y39" s="168" t="str">
        <f t="shared" si="25"/>
        <v>-</v>
      </c>
      <c r="AD39" s="608">
        <f t="shared" si="13"/>
        <v>44964.436805555553</v>
      </c>
      <c r="AE39" s="607">
        <f t="shared" si="14"/>
        <v>22.861999999999998</v>
      </c>
      <c r="AF39" s="196">
        <f t="shared" si="15"/>
        <v>10</v>
      </c>
      <c r="AG39" s="168">
        <f t="shared" si="8"/>
        <v>22.861999999999998</v>
      </c>
      <c r="AH39" s="168" t="str">
        <f t="shared" si="9"/>
        <v>-</v>
      </c>
      <c r="AI39" s="168" t="str">
        <f t="shared" si="10"/>
        <v>-</v>
      </c>
      <c r="AJ39" s="168" t="str">
        <f t="shared" si="11"/>
        <v>-</v>
      </c>
      <c r="AK39" s="198"/>
      <c r="AL39" s="837"/>
      <c r="AM39" s="790">
        <v>44964.4375</v>
      </c>
      <c r="AN39" s="789">
        <v>1</v>
      </c>
      <c r="AO39" s="789">
        <v>1</v>
      </c>
      <c r="AP39" s="789">
        <v>8</v>
      </c>
      <c r="AQ39" s="789">
        <v>46.772759999999998</v>
      </c>
      <c r="AR39" s="789">
        <v>180734</v>
      </c>
      <c r="AS39" s="789">
        <v>138663</v>
      </c>
      <c r="AT39" s="789">
        <v>22.864000000000001</v>
      </c>
      <c r="AV39" s="788">
        <v>44964.4375</v>
      </c>
      <c r="AW39" s="787">
        <v>1</v>
      </c>
      <c r="AX39" s="786">
        <v>1</v>
      </c>
      <c r="AY39" s="786">
        <v>8</v>
      </c>
      <c r="AZ39" s="863">
        <v>47.31</v>
      </c>
      <c r="BB39" s="793">
        <f t="shared" si="0"/>
        <v>18</v>
      </c>
      <c r="BC39" s="791">
        <f t="shared" si="1"/>
        <v>46.772759999999998</v>
      </c>
      <c r="BD39" s="814">
        <v>46</v>
      </c>
      <c r="BE39" s="793">
        <v>6</v>
      </c>
      <c r="BF39" s="819">
        <f t="shared" si="2"/>
        <v>181.843277</v>
      </c>
      <c r="BH39" s="793">
        <f t="shared" si="3"/>
        <v>18</v>
      </c>
      <c r="BI39" s="807">
        <f t="shared" si="4"/>
        <v>47.31</v>
      </c>
      <c r="BJ39" s="814">
        <v>46</v>
      </c>
      <c r="BK39" s="793">
        <v>6</v>
      </c>
      <c r="BL39" s="807">
        <f t="shared" si="5"/>
        <v>181.4</v>
      </c>
      <c r="BQ39" s="797"/>
      <c r="BR39" s="791"/>
      <c r="BS39" s="791"/>
      <c r="BT39" s="791"/>
      <c r="CA39" s="809"/>
      <c r="CB39" s="803"/>
      <c r="CC39" s="804"/>
      <c r="CD39" s="791"/>
      <c r="CE39" s="791"/>
    </row>
    <row r="40" spans="2:83" ht="15.75" thickBot="1" x14ac:dyDescent="0.3">
      <c r="B40" s="491"/>
      <c r="C40" s="491"/>
      <c r="D40" s="539" t="s">
        <v>298</v>
      </c>
      <c r="E40" s="487">
        <v>8.3333333333333332E-3</v>
      </c>
      <c r="N40" s="517"/>
      <c r="O40" s="796">
        <v>44964</v>
      </c>
      <c r="P40" s="308">
        <v>0.4314236111111111</v>
      </c>
      <c r="Q40" s="794">
        <v>35.1</v>
      </c>
      <c r="R40" s="165" t="s">
        <v>21</v>
      </c>
      <c r="S40" s="794">
        <v>21.55</v>
      </c>
      <c r="T40" s="165" t="s">
        <v>56</v>
      </c>
      <c r="U40" s="196">
        <f t="shared" si="21"/>
        <v>10</v>
      </c>
      <c r="V40" s="168">
        <f t="shared" si="22"/>
        <v>21.55</v>
      </c>
      <c r="W40" s="168" t="str">
        <f t="shared" si="23"/>
        <v>-</v>
      </c>
      <c r="X40" s="168" t="str">
        <f t="shared" si="24"/>
        <v>-</v>
      </c>
      <c r="Y40" s="168" t="str">
        <f t="shared" si="25"/>
        <v>-</v>
      </c>
      <c r="AD40" s="608">
        <f t="shared" si="13"/>
        <v>44964.436805555553</v>
      </c>
      <c r="AE40" s="607">
        <f t="shared" si="14"/>
        <v>22.861999999999998</v>
      </c>
      <c r="AF40" s="196">
        <f t="shared" si="15"/>
        <v>10</v>
      </c>
      <c r="AG40" s="168">
        <f t="shared" si="8"/>
        <v>22.861999999999998</v>
      </c>
      <c r="AH40" s="168" t="str">
        <f t="shared" si="9"/>
        <v>-</v>
      </c>
      <c r="AI40" s="168" t="str">
        <f t="shared" si="10"/>
        <v>-</v>
      </c>
      <c r="AJ40" s="168" t="str">
        <f t="shared" si="11"/>
        <v>-</v>
      </c>
      <c r="AK40" s="198"/>
      <c r="AL40" s="837"/>
      <c r="AM40" s="790">
        <v>44964.438194444447</v>
      </c>
      <c r="AN40" s="789">
        <v>1</v>
      </c>
      <c r="AO40" s="789">
        <v>2</v>
      </c>
      <c r="AP40" s="789" t="s">
        <v>469</v>
      </c>
      <c r="AQ40" s="789">
        <v>81.632254000000003</v>
      </c>
      <c r="AR40" s="789">
        <v>180357</v>
      </c>
      <c r="AS40" s="789">
        <v>138804</v>
      </c>
      <c r="AT40" s="789">
        <v>22.867000000000001</v>
      </c>
      <c r="AV40" s="788">
        <v>44964.438194444447</v>
      </c>
      <c r="AW40" s="787">
        <v>1</v>
      </c>
      <c r="AX40" s="786">
        <v>2</v>
      </c>
      <c r="AY40" s="786" t="s">
        <v>469</v>
      </c>
      <c r="AZ40" s="863">
        <v>92.2</v>
      </c>
      <c r="BB40" s="793" t="str">
        <f t="shared" si="0"/>
        <v>--</v>
      </c>
      <c r="BC40" s="791">
        <f t="shared" si="1"/>
        <v>81.632254000000003</v>
      </c>
      <c r="BD40" s="814">
        <v>47</v>
      </c>
      <c r="BE40" s="793">
        <v>7</v>
      </c>
      <c r="BF40" s="819">
        <f t="shared" si="2"/>
        <v>181.66614999999999</v>
      </c>
      <c r="BH40" s="793" t="str">
        <f t="shared" si="3"/>
        <v>--</v>
      </c>
      <c r="BI40" s="807">
        <f t="shared" si="4"/>
        <v>92.2</v>
      </c>
      <c r="BJ40" s="814">
        <v>47</v>
      </c>
      <c r="BK40" s="793">
        <v>7</v>
      </c>
      <c r="BL40" s="807">
        <f t="shared" si="5"/>
        <v>181.4</v>
      </c>
      <c r="BQ40" s="797"/>
      <c r="BR40" s="791"/>
      <c r="BS40" s="791"/>
      <c r="BT40" s="791"/>
      <c r="CA40" s="809"/>
      <c r="CB40" s="803"/>
      <c r="CC40" s="804"/>
      <c r="CD40" s="791"/>
      <c r="CE40" s="791"/>
    </row>
    <row r="41" spans="2:83" ht="15" customHeight="1" x14ac:dyDescent="0.25">
      <c r="B41" s="522" t="s">
        <v>285</v>
      </c>
      <c r="C41" s="231">
        <f>AD5</f>
        <v>44964.42291666667</v>
      </c>
      <c r="D41" s="539" t="s">
        <v>299</v>
      </c>
      <c r="E41" s="487">
        <f>C43+E40</f>
        <v>44964.520138888889</v>
      </c>
      <c r="F41" s="609"/>
      <c r="G41" s="610" t="s">
        <v>329</v>
      </c>
      <c r="N41" s="517"/>
      <c r="O41" s="796">
        <v>44964</v>
      </c>
      <c r="P41" s="308">
        <v>0.43211805555555555</v>
      </c>
      <c r="Q41" s="794">
        <v>34.700000000000003</v>
      </c>
      <c r="R41" s="165" t="s">
        <v>21</v>
      </c>
      <c r="S41" s="794">
        <v>21.55</v>
      </c>
      <c r="T41" s="165" t="s">
        <v>56</v>
      </c>
      <c r="U41" s="196">
        <f t="shared" si="21"/>
        <v>10</v>
      </c>
      <c r="V41" s="168">
        <f t="shared" si="22"/>
        <v>21.55</v>
      </c>
      <c r="W41" s="168" t="str">
        <f t="shared" si="23"/>
        <v>-</v>
      </c>
      <c r="X41" s="168" t="str">
        <f t="shared" si="24"/>
        <v>-</v>
      </c>
      <c r="Y41" s="168" t="str">
        <f t="shared" si="25"/>
        <v>-</v>
      </c>
      <c r="AD41" s="608">
        <f t="shared" si="13"/>
        <v>44964.4375</v>
      </c>
      <c r="AE41" s="607">
        <f t="shared" si="14"/>
        <v>22.863</v>
      </c>
      <c r="AF41" s="196">
        <f t="shared" si="15"/>
        <v>10</v>
      </c>
      <c r="AG41" s="168">
        <f t="shared" si="8"/>
        <v>22.863</v>
      </c>
      <c r="AH41" s="168" t="str">
        <f t="shared" si="9"/>
        <v>-</v>
      </c>
      <c r="AI41" s="168" t="str">
        <f t="shared" si="10"/>
        <v>-</v>
      </c>
      <c r="AJ41" s="168" t="str">
        <f t="shared" si="11"/>
        <v>-</v>
      </c>
      <c r="AK41" s="198"/>
      <c r="AL41" s="837"/>
      <c r="AM41" s="790">
        <v>44964.438888888886</v>
      </c>
      <c r="AN41" s="789">
        <v>1</v>
      </c>
      <c r="AO41" s="789">
        <v>2</v>
      </c>
      <c r="AP41" s="789" t="s">
        <v>469</v>
      </c>
      <c r="AQ41" s="789">
        <v>96.84084</v>
      </c>
      <c r="AR41" s="789">
        <v>180733</v>
      </c>
      <c r="AS41" s="789">
        <v>138517</v>
      </c>
      <c r="AT41" s="789">
        <v>22.870999999999999</v>
      </c>
      <c r="AV41" s="788">
        <v>44964.438888888886</v>
      </c>
      <c r="AW41" s="787">
        <v>1</v>
      </c>
      <c r="AX41" s="786">
        <v>2</v>
      </c>
      <c r="AY41" s="786" t="s">
        <v>469</v>
      </c>
      <c r="AZ41" s="863">
        <v>96.97</v>
      </c>
      <c r="BB41" s="793" t="str">
        <f t="shared" si="0"/>
        <v>--</v>
      </c>
      <c r="BC41" s="791">
        <f t="shared" si="1"/>
        <v>96.84084</v>
      </c>
      <c r="BD41" s="814">
        <v>48</v>
      </c>
      <c r="BE41" s="793">
        <v>8</v>
      </c>
      <c r="BF41" s="819">
        <f t="shared" si="2"/>
        <v>181.42491699999999</v>
      </c>
      <c r="BH41" s="793" t="str">
        <f t="shared" si="3"/>
        <v>--</v>
      </c>
      <c r="BI41" s="807">
        <f t="shared" si="4"/>
        <v>96.97</v>
      </c>
      <c r="BJ41" s="814">
        <v>48</v>
      </c>
      <c r="BK41" s="793">
        <v>8</v>
      </c>
      <c r="BL41" s="807">
        <f t="shared" si="5"/>
        <v>181.1</v>
      </c>
      <c r="BQ41" s="797"/>
      <c r="BR41" s="791"/>
      <c r="BS41" s="791"/>
      <c r="BT41" s="791"/>
      <c r="CA41" s="809"/>
      <c r="CB41" s="803"/>
      <c r="CC41" s="804"/>
      <c r="CD41" s="791"/>
      <c r="CE41" s="791"/>
    </row>
    <row r="42" spans="2:83" x14ac:dyDescent="0.25">
      <c r="B42" s="525" t="s">
        <v>284</v>
      </c>
      <c r="C42" s="232">
        <f>MIN(AD5:AD300)</f>
        <v>44964.42291666667</v>
      </c>
      <c r="E42" s="398">
        <f>MIN(B49:B300)</f>
        <v>44964.422743055555</v>
      </c>
      <c r="F42" s="581"/>
      <c r="G42" s="526" t="s">
        <v>268</v>
      </c>
      <c r="N42" s="517"/>
      <c r="O42" s="796">
        <v>44964</v>
      </c>
      <c r="P42" s="308">
        <v>0.43281249999999999</v>
      </c>
      <c r="Q42" s="794">
        <v>34.700000000000003</v>
      </c>
      <c r="R42" s="165" t="s">
        <v>21</v>
      </c>
      <c r="S42" s="794">
        <v>21.55</v>
      </c>
      <c r="T42" s="165" t="s">
        <v>56</v>
      </c>
      <c r="U42" s="196">
        <f t="shared" si="21"/>
        <v>10</v>
      </c>
      <c r="V42" s="168">
        <f t="shared" si="22"/>
        <v>21.55</v>
      </c>
      <c r="W42" s="168" t="str">
        <f t="shared" si="23"/>
        <v>-</v>
      </c>
      <c r="X42" s="168" t="str">
        <f t="shared" si="24"/>
        <v>-</v>
      </c>
      <c r="Y42" s="168" t="str">
        <f t="shared" si="25"/>
        <v>-</v>
      </c>
      <c r="AD42" s="608">
        <f t="shared" si="13"/>
        <v>44964.4375</v>
      </c>
      <c r="AE42" s="607">
        <f t="shared" si="14"/>
        <v>22.864000000000001</v>
      </c>
      <c r="AF42" s="196">
        <f t="shared" si="15"/>
        <v>10</v>
      </c>
      <c r="AG42" s="168">
        <f t="shared" si="8"/>
        <v>22.864000000000001</v>
      </c>
      <c r="AH42" s="168" t="str">
        <f t="shared" si="9"/>
        <v>-</v>
      </c>
      <c r="AI42" s="168" t="str">
        <f t="shared" si="10"/>
        <v>-</v>
      </c>
      <c r="AJ42" s="168" t="str">
        <f t="shared" si="11"/>
        <v>-</v>
      </c>
      <c r="AK42" s="198"/>
      <c r="AL42" s="837"/>
      <c r="AM42" s="790">
        <v>44964.438888888886</v>
      </c>
      <c r="AN42" s="789">
        <v>1</v>
      </c>
      <c r="AO42" s="789">
        <v>2</v>
      </c>
      <c r="AP42" s="789" t="s">
        <v>469</v>
      </c>
      <c r="AQ42" s="789">
        <v>95.527501000000001</v>
      </c>
      <c r="AR42" s="789">
        <v>180367</v>
      </c>
      <c r="AS42" s="789">
        <v>138804</v>
      </c>
      <c r="AT42" s="789">
        <v>22.873999999999999</v>
      </c>
      <c r="AV42" s="788">
        <v>44964.438888888886</v>
      </c>
      <c r="AW42" s="787">
        <v>1</v>
      </c>
      <c r="AX42" s="786">
        <v>2</v>
      </c>
      <c r="AY42" s="786" t="s">
        <v>469</v>
      </c>
      <c r="AZ42" s="863">
        <v>94.98</v>
      </c>
      <c r="BB42" s="793" t="str">
        <f t="shared" si="0"/>
        <v>--</v>
      </c>
      <c r="BC42" s="791">
        <f t="shared" si="1"/>
        <v>95.527501000000001</v>
      </c>
      <c r="BD42" s="814">
        <v>51</v>
      </c>
      <c r="BE42" s="793">
        <v>1</v>
      </c>
      <c r="BF42" s="819">
        <f t="shared" si="2"/>
        <v>223.37461999999999</v>
      </c>
      <c r="BH42" s="793" t="str">
        <f t="shared" si="3"/>
        <v>--</v>
      </c>
      <c r="BI42" s="807">
        <f t="shared" si="4"/>
        <v>94.98</v>
      </c>
      <c r="BJ42" s="814">
        <v>51</v>
      </c>
      <c r="BK42" s="793">
        <v>1</v>
      </c>
      <c r="BL42" s="807">
        <f t="shared" si="5"/>
        <v>222.6</v>
      </c>
      <c r="BQ42" s="797"/>
      <c r="BR42" s="791"/>
      <c r="BS42" s="791"/>
      <c r="BT42" s="791"/>
      <c r="CA42" s="809"/>
      <c r="CB42" s="803"/>
      <c r="CC42" s="804"/>
      <c r="CD42" s="791"/>
      <c r="CE42" s="791"/>
    </row>
    <row r="43" spans="2:83" ht="15.75" thickBot="1" x14ac:dyDescent="0.3">
      <c r="B43" s="530" t="s">
        <v>283</v>
      </c>
      <c r="C43" s="233">
        <f>MAX(AD5:AD300)</f>
        <v>44964.511805555558</v>
      </c>
      <c r="E43" s="398">
        <f>MAX(B49:B300)</f>
        <v>44964.513368055559</v>
      </c>
      <c r="F43" s="582"/>
      <c r="G43" s="531" t="s">
        <v>269</v>
      </c>
      <c r="N43" s="517"/>
      <c r="O43" s="796">
        <v>44964</v>
      </c>
      <c r="P43" s="308">
        <v>0.43350694444444443</v>
      </c>
      <c r="Q43" s="794">
        <v>34.6</v>
      </c>
      <c r="R43" s="165" t="s">
        <v>21</v>
      </c>
      <c r="S43" s="794">
        <v>21.55</v>
      </c>
      <c r="T43" s="165" t="s">
        <v>56</v>
      </c>
      <c r="U43" s="196">
        <f t="shared" si="21"/>
        <v>10</v>
      </c>
      <c r="V43" s="168">
        <f t="shared" si="22"/>
        <v>21.55</v>
      </c>
      <c r="W43" s="168" t="str">
        <f t="shared" si="23"/>
        <v>-</v>
      </c>
      <c r="X43" s="168" t="str">
        <f t="shared" si="24"/>
        <v>-</v>
      </c>
      <c r="Y43" s="168" t="str">
        <f t="shared" si="25"/>
        <v>-</v>
      </c>
      <c r="AD43" s="608">
        <f t="shared" si="13"/>
        <v>44964.438194444447</v>
      </c>
      <c r="AE43" s="607">
        <f t="shared" si="14"/>
        <v>22.867000000000001</v>
      </c>
      <c r="AF43" s="196">
        <f t="shared" si="15"/>
        <v>10</v>
      </c>
      <c r="AG43" s="168">
        <f t="shared" si="8"/>
        <v>22.867000000000001</v>
      </c>
      <c r="AH43" s="168" t="str">
        <f t="shared" si="9"/>
        <v>-</v>
      </c>
      <c r="AI43" s="168" t="str">
        <f t="shared" si="10"/>
        <v>-</v>
      </c>
      <c r="AJ43" s="168" t="str">
        <f t="shared" si="11"/>
        <v>-</v>
      </c>
      <c r="AK43" s="198"/>
      <c r="AL43" s="837"/>
      <c r="AM43" s="790">
        <v>44964.439583333333</v>
      </c>
      <c r="AN43" s="789">
        <v>1</v>
      </c>
      <c r="AO43" s="789">
        <v>2</v>
      </c>
      <c r="AP43" s="789" t="s">
        <v>469</v>
      </c>
      <c r="AQ43" s="789">
        <v>94.571518999999995</v>
      </c>
      <c r="AR43" s="789">
        <v>180728</v>
      </c>
      <c r="AS43" s="789">
        <v>138519</v>
      </c>
      <c r="AT43" s="789">
        <v>22.878</v>
      </c>
      <c r="AV43" s="788">
        <v>44964.439583333333</v>
      </c>
      <c r="AW43" s="787">
        <v>1</v>
      </c>
      <c r="AX43" s="786">
        <v>2</v>
      </c>
      <c r="AY43" s="786" t="s">
        <v>469</v>
      </c>
      <c r="AZ43" s="863">
        <v>93.72</v>
      </c>
      <c r="BB43" s="793" t="str">
        <f t="shared" si="0"/>
        <v>--</v>
      </c>
      <c r="BC43" s="791">
        <f t="shared" si="1"/>
        <v>94.571518999999995</v>
      </c>
      <c r="BD43" s="814">
        <v>52</v>
      </c>
      <c r="BE43" s="793">
        <v>2</v>
      </c>
      <c r="BF43" s="819">
        <f t="shared" si="2"/>
        <v>223.389949</v>
      </c>
      <c r="BH43" s="793" t="str">
        <f t="shared" si="3"/>
        <v>--</v>
      </c>
      <c r="BI43" s="807">
        <f t="shared" si="4"/>
        <v>93.72</v>
      </c>
      <c r="BJ43" s="814">
        <v>52</v>
      </c>
      <c r="BK43" s="793">
        <v>2</v>
      </c>
      <c r="BL43" s="807">
        <f t="shared" si="5"/>
        <v>222.6</v>
      </c>
      <c r="BQ43" s="797"/>
      <c r="BR43" s="791"/>
      <c r="BS43" s="791"/>
      <c r="BT43" s="791"/>
      <c r="CA43" s="809"/>
      <c r="CB43" s="803"/>
      <c r="CC43" s="804"/>
      <c r="CD43" s="791"/>
      <c r="CE43" s="791"/>
    </row>
    <row r="44" spans="2:83" x14ac:dyDescent="0.25">
      <c r="B44" s="21"/>
      <c r="C44" s="21"/>
      <c r="E44" s="479">
        <f>IF(INT(C41)=INT(B49), C41, B49)</f>
        <v>44964.42291666667</v>
      </c>
      <c r="F44" s="581"/>
      <c r="G44" s="526" t="s">
        <v>301</v>
      </c>
      <c r="N44" s="517"/>
      <c r="O44" s="796">
        <v>44964</v>
      </c>
      <c r="P44" s="308">
        <v>0.43420138888888887</v>
      </c>
      <c r="Q44" s="794">
        <v>34.200000000000003</v>
      </c>
      <c r="R44" s="165" t="s">
        <v>21</v>
      </c>
      <c r="S44" s="794">
        <v>21.55</v>
      </c>
      <c r="T44" s="165" t="s">
        <v>56</v>
      </c>
      <c r="U44" s="196">
        <f t="shared" si="21"/>
        <v>10</v>
      </c>
      <c r="V44" s="168">
        <f t="shared" si="22"/>
        <v>21.55</v>
      </c>
      <c r="W44" s="168" t="str">
        <f t="shared" si="23"/>
        <v>-</v>
      </c>
      <c r="X44" s="168" t="str">
        <f t="shared" si="24"/>
        <v>-</v>
      </c>
      <c r="Y44" s="168" t="str">
        <f t="shared" si="25"/>
        <v>-</v>
      </c>
      <c r="Z44" s="543"/>
      <c r="AD44" s="608">
        <f t="shared" si="13"/>
        <v>44964.438888888886</v>
      </c>
      <c r="AE44" s="607">
        <f t="shared" si="14"/>
        <v>22.870999999999999</v>
      </c>
      <c r="AF44" s="196">
        <f t="shared" si="15"/>
        <v>10</v>
      </c>
      <c r="AG44" s="168">
        <f t="shared" si="8"/>
        <v>22.870999999999999</v>
      </c>
      <c r="AH44" s="168" t="str">
        <f t="shared" si="9"/>
        <v>-</v>
      </c>
      <c r="AI44" s="168" t="str">
        <f t="shared" si="10"/>
        <v>-</v>
      </c>
      <c r="AJ44" s="168" t="str">
        <f t="shared" si="11"/>
        <v>-</v>
      </c>
      <c r="AK44" s="198"/>
      <c r="AL44" s="837"/>
      <c r="AM44" s="790">
        <v>44964.439583333333</v>
      </c>
      <c r="AN44" s="789">
        <v>1</v>
      </c>
      <c r="AO44" s="789">
        <v>2</v>
      </c>
      <c r="AP44" s="789" t="s">
        <v>469</v>
      </c>
      <c r="AQ44" s="789">
        <v>93.865949000000001</v>
      </c>
      <c r="AR44" s="789">
        <v>180371</v>
      </c>
      <c r="AS44" s="789">
        <v>138803</v>
      </c>
      <c r="AT44" s="789">
        <v>22.88</v>
      </c>
      <c r="AV44" s="788">
        <v>44964.439583333333</v>
      </c>
      <c r="AW44" s="787">
        <v>1</v>
      </c>
      <c r="AX44" s="786">
        <v>2</v>
      </c>
      <c r="AY44" s="786" t="s">
        <v>469</v>
      </c>
      <c r="AZ44" s="863">
        <v>93.37</v>
      </c>
      <c r="BB44" s="793" t="str">
        <f t="shared" si="0"/>
        <v>--</v>
      </c>
      <c r="BC44" s="791">
        <f t="shared" si="1"/>
        <v>93.865949000000001</v>
      </c>
      <c r="BD44" s="814">
        <v>53</v>
      </c>
      <c r="BE44" s="793">
        <v>3</v>
      </c>
      <c r="BF44" s="819">
        <f t="shared" si="2"/>
        <v>223.08134999999999</v>
      </c>
      <c r="BH44" s="793" t="str">
        <f t="shared" si="3"/>
        <v>--</v>
      </c>
      <c r="BI44" s="807">
        <f t="shared" si="4"/>
        <v>93.37</v>
      </c>
      <c r="BJ44" s="814">
        <v>53</v>
      </c>
      <c r="BK44" s="793">
        <v>3</v>
      </c>
      <c r="BL44" s="807">
        <f t="shared" si="5"/>
        <v>223</v>
      </c>
      <c r="BQ44" s="797"/>
      <c r="BR44" s="791"/>
      <c r="BS44" s="791"/>
      <c r="BT44" s="791"/>
      <c r="CA44" s="809"/>
      <c r="CB44" s="803"/>
      <c r="CC44" s="804"/>
      <c r="CD44" s="791"/>
      <c r="CE44" s="791"/>
    </row>
    <row r="45" spans="2:83" ht="15.75" thickBot="1" x14ac:dyDescent="0.3">
      <c r="B45" s="491"/>
      <c r="C45" s="491"/>
      <c r="N45" s="517"/>
      <c r="O45" s="796">
        <v>44964</v>
      </c>
      <c r="P45" s="308">
        <v>0.43489583333333331</v>
      </c>
      <c r="Q45" s="794">
        <v>34.200000000000003</v>
      </c>
      <c r="R45" s="165" t="s">
        <v>21</v>
      </c>
      <c r="S45" s="794">
        <v>21.5</v>
      </c>
      <c r="T45" s="165" t="s">
        <v>56</v>
      </c>
      <c r="U45" s="196">
        <f t="shared" si="21"/>
        <v>10</v>
      </c>
      <c r="V45" s="168">
        <f t="shared" si="22"/>
        <v>21.5</v>
      </c>
      <c r="W45" s="168" t="str">
        <f t="shared" si="23"/>
        <v>-</v>
      </c>
      <c r="X45" s="168" t="str">
        <f t="shared" si="24"/>
        <v>-</v>
      </c>
      <c r="Y45" s="168" t="str">
        <f t="shared" si="25"/>
        <v>-</v>
      </c>
      <c r="AD45" s="608">
        <f t="shared" si="13"/>
        <v>44964.438888888886</v>
      </c>
      <c r="AE45" s="607">
        <f t="shared" si="14"/>
        <v>22.873999999999999</v>
      </c>
      <c r="AF45" s="196">
        <f t="shared" si="15"/>
        <v>10</v>
      </c>
      <c r="AG45" s="168">
        <f t="shared" si="8"/>
        <v>22.873999999999999</v>
      </c>
      <c r="AH45" s="168" t="str">
        <f t="shared" si="9"/>
        <v>-</v>
      </c>
      <c r="AI45" s="168" t="str">
        <f t="shared" si="10"/>
        <v>-</v>
      </c>
      <c r="AJ45" s="168" t="str">
        <f t="shared" si="11"/>
        <v>-</v>
      </c>
      <c r="AK45" s="198"/>
      <c r="AL45" s="837"/>
      <c r="AM45" s="790">
        <v>44964.44027777778</v>
      </c>
      <c r="AN45" s="789">
        <v>1</v>
      </c>
      <c r="AO45" s="789">
        <v>2</v>
      </c>
      <c r="AP45" s="789" t="s">
        <v>469</v>
      </c>
      <c r="AQ45" s="789">
        <v>93.654803999999999</v>
      </c>
      <c r="AR45" s="789">
        <v>180734</v>
      </c>
      <c r="AS45" s="789">
        <v>138525</v>
      </c>
      <c r="AT45" s="789">
        <v>22.882000000000001</v>
      </c>
      <c r="AV45" s="788">
        <v>44964.44027777778</v>
      </c>
      <c r="AW45" s="787">
        <v>1</v>
      </c>
      <c r="AX45" s="786">
        <v>2</v>
      </c>
      <c r="AY45" s="786" t="s">
        <v>469</v>
      </c>
      <c r="AZ45" s="863">
        <v>93.31</v>
      </c>
      <c r="BB45" s="793" t="str">
        <f t="shared" si="0"/>
        <v>--</v>
      </c>
      <c r="BC45" s="791">
        <f t="shared" si="1"/>
        <v>93.654803999999999</v>
      </c>
      <c r="BD45" s="814">
        <v>54</v>
      </c>
      <c r="BE45" s="793">
        <v>4</v>
      </c>
      <c r="BF45" s="819">
        <f t="shared" si="2"/>
        <v>223.14864299999999</v>
      </c>
      <c r="BH45" s="793" t="str">
        <f t="shared" si="3"/>
        <v>--</v>
      </c>
      <c r="BI45" s="807">
        <f t="shared" si="4"/>
        <v>93.31</v>
      </c>
      <c r="BJ45" s="814">
        <v>54</v>
      </c>
      <c r="BK45" s="793">
        <v>4</v>
      </c>
      <c r="BL45" s="807">
        <f t="shared" si="5"/>
        <v>222.6</v>
      </c>
      <c r="BQ45" s="797"/>
      <c r="BR45" s="791"/>
      <c r="BS45" s="791"/>
      <c r="BT45" s="791"/>
      <c r="CA45" s="809"/>
      <c r="CB45" s="803"/>
      <c r="CC45" s="804"/>
      <c r="CD45" s="791"/>
      <c r="CE45" s="791"/>
    </row>
    <row r="46" spans="2:83" ht="15" customHeight="1" x14ac:dyDescent="0.25">
      <c r="B46" s="545" t="s">
        <v>25</v>
      </c>
      <c r="C46" s="546" t="s">
        <v>40</v>
      </c>
      <c r="D46" s="546" t="s">
        <v>152</v>
      </c>
      <c r="E46" s="546" t="s">
        <v>153</v>
      </c>
      <c r="F46" s="1209" t="s">
        <v>157</v>
      </c>
      <c r="G46" s="1210"/>
      <c r="N46" s="517"/>
      <c r="O46" s="796">
        <v>44964</v>
      </c>
      <c r="P46" s="308">
        <v>0.43559027777777781</v>
      </c>
      <c r="Q46" s="794">
        <v>33.9</v>
      </c>
      <c r="R46" s="165" t="s">
        <v>21</v>
      </c>
      <c r="S46" s="794">
        <v>21.5</v>
      </c>
      <c r="T46" s="165" t="s">
        <v>56</v>
      </c>
      <c r="U46" s="196">
        <f t="shared" si="21"/>
        <v>10</v>
      </c>
      <c r="V46" s="168">
        <f t="shared" si="22"/>
        <v>21.5</v>
      </c>
      <c r="W46" s="168" t="str">
        <f t="shared" si="23"/>
        <v>-</v>
      </c>
      <c r="X46" s="168" t="str">
        <f t="shared" si="24"/>
        <v>-</v>
      </c>
      <c r="Y46" s="168" t="str">
        <f t="shared" si="25"/>
        <v>-</v>
      </c>
      <c r="AD46" s="608">
        <f t="shared" si="13"/>
        <v>44964.439583333333</v>
      </c>
      <c r="AE46" s="607">
        <f t="shared" si="14"/>
        <v>22.878</v>
      </c>
      <c r="AF46" s="196">
        <f t="shared" si="15"/>
        <v>10</v>
      </c>
      <c r="AG46" s="168">
        <f t="shared" si="8"/>
        <v>22.878</v>
      </c>
      <c r="AH46" s="168" t="str">
        <f t="shared" si="9"/>
        <v>-</v>
      </c>
      <c r="AI46" s="168" t="str">
        <f t="shared" si="10"/>
        <v>-</v>
      </c>
      <c r="AJ46" s="168" t="str">
        <f t="shared" si="11"/>
        <v>-</v>
      </c>
      <c r="AK46" s="198"/>
      <c r="AL46" s="837"/>
      <c r="AM46" s="790">
        <v>44964.44027777778</v>
      </c>
      <c r="AN46" s="789">
        <v>1</v>
      </c>
      <c r="AO46" s="789">
        <v>2</v>
      </c>
      <c r="AP46" s="789" t="s">
        <v>469</v>
      </c>
      <c r="AQ46" s="789">
        <v>93.454391000000001</v>
      </c>
      <c r="AR46" s="789">
        <v>180375</v>
      </c>
      <c r="AS46" s="789">
        <v>138805</v>
      </c>
      <c r="AT46" s="789">
        <v>22.887</v>
      </c>
      <c r="AV46" s="788">
        <v>44964.44027777778</v>
      </c>
      <c r="AW46" s="787">
        <v>1</v>
      </c>
      <c r="AX46" s="786">
        <v>2</v>
      </c>
      <c r="AY46" s="786" t="s">
        <v>469</v>
      </c>
      <c r="AZ46" s="863">
        <v>93.04</v>
      </c>
      <c r="BB46" s="793" t="str">
        <f t="shared" si="0"/>
        <v>--</v>
      </c>
      <c r="BC46" s="791">
        <f t="shared" si="1"/>
        <v>93.454391000000001</v>
      </c>
      <c r="BD46" s="814">
        <v>55</v>
      </c>
      <c r="BE46" s="793">
        <v>5</v>
      </c>
      <c r="BF46" s="819">
        <f t="shared" si="2"/>
        <v>223.08972299999999</v>
      </c>
      <c r="BH46" s="793" t="str">
        <f t="shared" si="3"/>
        <v>--</v>
      </c>
      <c r="BI46" s="807">
        <f t="shared" si="4"/>
        <v>93.04</v>
      </c>
      <c r="BJ46" s="814">
        <v>55</v>
      </c>
      <c r="BK46" s="793">
        <v>5</v>
      </c>
      <c r="BL46" s="807">
        <f t="shared" si="5"/>
        <v>222.6</v>
      </c>
      <c r="BQ46" s="797"/>
      <c r="BR46" s="791"/>
      <c r="BS46" s="791"/>
      <c r="BT46" s="791"/>
      <c r="CA46" s="809"/>
      <c r="CB46" s="803"/>
      <c r="CC46" s="804"/>
      <c r="CD46" s="791"/>
      <c r="CE46" s="791"/>
    </row>
    <row r="47" spans="2:83" ht="15" customHeight="1" thickBot="1" x14ac:dyDescent="0.3">
      <c r="B47" s="548" t="s">
        <v>271</v>
      </c>
      <c r="C47" s="127">
        <f>IFERROR(AVERAGE(C49:C300)+D48,"-")</f>
        <v>852.71954545454503</v>
      </c>
      <c r="D47" s="127">
        <f>IFERROR(MIN(C49:C300)+D48,"-")</f>
        <v>851.64</v>
      </c>
      <c r="E47" s="127">
        <f>IFERROR(MAX(C49:C300)+D48,"-")</f>
        <v>853.63</v>
      </c>
      <c r="F47" s="1207">
        <f>IFERROR((_xlfn.STDEV.S(C49:C300)),"-")</f>
        <v>0.58768571843908279</v>
      </c>
      <c r="G47" s="1208"/>
      <c r="N47" s="517"/>
      <c r="O47" s="796">
        <v>44964</v>
      </c>
      <c r="P47" s="308">
        <v>0.4362847222222222</v>
      </c>
      <c r="Q47" s="794">
        <v>33.700000000000003</v>
      </c>
      <c r="R47" s="165" t="s">
        <v>21</v>
      </c>
      <c r="S47" s="794">
        <v>21.55</v>
      </c>
      <c r="T47" s="165" t="s">
        <v>56</v>
      </c>
      <c r="U47" s="196">
        <f t="shared" si="21"/>
        <v>10</v>
      </c>
      <c r="V47" s="168">
        <f t="shared" si="22"/>
        <v>21.55</v>
      </c>
      <c r="W47" s="168" t="str">
        <f t="shared" si="23"/>
        <v>-</v>
      </c>
      <c r="X47" s="168" t="str">
        <f t="shared" si="24"/>
        <v>-</v>
      </c>
      <c r="Y47" s="168" t="str">
        <f t="shared" si="25"/>
        <v>-</v>
      </c>
      <c r="AD47" s="608">
        <f t="shared" si="13"/>
        <v>44964.439583333333</v>
      </c>
      <c r="AE47" s="607">
        <f t="shared" si="14"/>
        <v>22.88</v>
      </c>
      <c r="AF47" s="196">
        <f t="shared" si="15"/>
        <v>10</v>
      </c>
      <c r="AG47" s="168">
        <f t="shared" si="8"/>
        <v>22.88</v>
      </c>
      <c r="AH47" s="168" t="str">
        <f t="shared" si="9"/>
        <v>-</v>
      </c>
      <c r="AI47" s="168" t="str">
        <f t="shared" si="10"/>
        <v>-</v>
      </c>
      <c r="AJ47" s="168" t="str">
        <f t="shared" si="11"/>
        <v>-</v>
      </c>
      <c r="AK47" s="198"/>
      <c r="AL47" s="837"/>
      <c r="AM47" s="790">
        <v>44964.440972222219</v>
      </c>
      <c r="AN47" s="789">
        <v>1</v>
      </c>
      <c r="AO47" s="789">
        <v>2</v>
      </c>
      <c r="AP47" s="789">
        <v>0</v>
      </c>
      <c r="AQ47" s="789">
        <v>93.569850000000002</v>
      </c>
      <c r="AR47" s="789">
        <v>180736</v>
      </c>
      <c r="AS47" s="789">
        <v>138526</v>
      </c>
      <c r="AT47" s="789">
        <v>22.891999999999999</v>
      </c>
      <c r="AV47" s="788">
        <v>44964.440972222219</v>
      </c>
      <c r="AW47" s="787">
        <v>1</v>
      </c>
      <c r="AX47" s="786">
        <v>2</v>
      </c>
      <c r="AY47" s="786">
        <v>0</v>
      </c>
      <c r="AZ47" s="863">
        <v>93.12</v>
      </c>
      <c r="BB47" s="793">
        <f t="shared" si="0"/>
        <v>20</v>
      </c>
      <c r="BC47" s="791">
        <f t="shared" si="1"/>
        <v>93.569850000000002</v>
      </c>
      <c r="BD47" s="814">
        <v>56</v>
      </c>
      <c r="BE47" s="793">
        <v>6</v>
      </c>
      <c r="BF47" s="819">
        <f t="shared" si="2"/>
        <v>223.02603300000001</v>
      </c>
      <c r="BH47" s="793">
        <f t="shared" si="3"/>
        <v>20</v>
      </c>
      <c r="BI47" s="807">
        <f t="shared" si="4"/>
        <v>93.12</v>
      </c>
      <c r="BJ47" s="814">
        <v>56</v>
      </c>
      <c r="BK47" s="793">
        <v>6</v>
      </c>
      <c r="BL47" s="807">
        <f t="shared" si="5"/>
        <v>222</v>
      </c>
      <c r="BQ47" s="797"/>
      <c r="BR47" s="791"/>
      <c r="BS47" s="791"/>
      <c r="BT47" s="791"/>
      <c r="CA47" s="809"/>
      <c r="CB47" s="803"/>
      <c r="CC47" s="804"/>
      <c r="CD47" s="791"/>
      <c r="CE47" s="791"/>
    </row>
    <row r="48" spans="2:83" ht="15.75" thickBot="1" x14ac:dyDescent="0.3">
      <c r="B48" s="549" t="s">
        <v>45</v>
      </c>
      <c r="C48" s="298" t="s">
        <v>274</v>
      </c>
      <c r="D48" s="710">
        <f>Resumen!I29</f>
        <v>0</v>
      </c>
      <c r="E48" s="169"/>
      <c r="F48" s="169"/>
      <c r="N48" s="517"/>
      <c r="O48" s="796">
        <v>44964</v>
      </c>
      <c r="P48" s="308">
        <v>0.4369791666666667</v>
      </c>
      <c r="Q48" s="794">
        <v>33.9</v>
      </c>
      <c r="R48" s="165" t="s">
        <v>21</v>
      </c>
      <c r="S48" s="794">
        <v>21.5</v>
      </c>
      <c r="T48" s="165" t="s">
        <v>56</v>
      </c>
      <c r="U48" s="196">
        <f t="shared" si="21"/>
        <v>10</v>
      </c>
      <c r="V48" s="168">
        <f t="shared" si="22"/>
        <v>21.5</v>
      </c>
      <c r="W48" s="168" t="str">
        <f t="shared" si="23"/>
        <v>-</v>
      </c>
      <c r="X48" s="168" t="str">
        <f t="shared" si="24"/>
        <v>-</v>
      </c>
      <c r="Y48" s="168" t="str">
        <f t="shared" si="25"/>
        <v>-</v>
      </c>
      <c r="AD48" s="608">
        <f t="shared" si="13"/>
        <v>44964.44027777778</v>
      </c>
      <c r="AE48" s="607">
        <f t="shared" si="14"/>
        <v>22.882000000000001</v>
      </c>
      <c r="AF48" s="196">
        <f t="shared" si="15"/>
        <v>10</v>
      </c>
      <c r="AG48" s="168">
        <f t="shared" si="8"/>
        <v>22.882000000000001</v>
      </c>
      <c r="AH48" s="168" t="str">
        <f t="shared" si="9"/>
        <v>-</v>
      </c>
      <c r="AI48" s="168" t="str">
        <f t="shared" si="10"/>
        <v>-</v>
      </c>
      <c r="AJ48" s="168" t="str">
        <f t="shared" si="11"/>
        <v>-</v>
      </c>
      <c r="AK48" s="198"/>
      <c r="AL48" s="837"/>
      <c r="AM48" s="790">
        <v>44964.441666666666</v>
      </c>
      <c r="AN48" s="789">
        <v>1</v>
      </c>
      <c r="AO48" s="789">
        <v>2</v>
      </c>
      <c r="AP48" s="789">
        <v>1</v>
      </c>
      <c r="AQ48" s="789">
        <v>93.523446000000007</v>
      </c>
      <c r="AR48" s="789">
        <v>180370</v>
      </c>
      <c r="AS48" s="789">
        <v>138801</v>
      </c>
      <c r="AT48" s="789">
        <v>22.896000000000001</v>
      </c>
      <c r="AV48" s="788">
        <v>44964.441666666666</v>
      </c>
      <c r="AW48" s="787">
        <v>1</v>
      </c>
      <c r="AX48" s="786">
        <v>2</v>
      </c>
      <c r="AY48" s="786">
        <v>1</v>
      </c>
      <c r="AZ48" s="863">
        <v>93.09</v>
      </c>
      <c r="BB48" s="793">
        <f t="shared" si="0"/>
        <v>21</v>
      </c>
      <c r="BC48" s="791">
        <f t="shared" si="1"/>
        <v>93.523446000000007</v>
      </c>
      <c r="BD48" s="814">
        <v>57</v>
      </c>
      <c r="BE48" s="793">
        <v>7</v>
      </c>
      <c r="BF48" s="819">
        <f t="shared" si="2"/>
        <v>222.61058499999999</v>
      </c>
      <c r="BH48" s="793">
        <f t="shared" si="3"/>
        <v>21</v>
      </c>
      <c r="BI48" s="807">
        <f t="shared" si="4"/>
        <v>93.09</v>
      </c>
      <c r="BJ48" s="814">
        <v>57</v>
      </c>
      <c r="BK48" s="793">
        <v>7</v>
      </c>
      <c r="BL48" s="807">
        <f t="shared" si="5"/>
        <v>222.7</v>
      </c>
      <c r="BQ48" s="797"/>
      <c r="BR48" s="791"/>
      <c r="BS48" s="791"/>
      <c r="BT48" s="791"/>
      <c r="CA48" s="809"/>
      <c r="CB48" s="803"/>
      <c r="CC48" s="804"/>
      <c r="CD48" s="791"/>
      <c r="CE48" s="791"/>
    </row>
    <row r="49" spans="2:83" x14ac:dyDescent="0.25">
      <c r="B49" s="307">
        <v>44964.422743055555</v>
      </c>
      <c r="C49" s="794">
        <v>853.62</v>
      </c>
      <c r="E49" s="492"/>
      <c r="N49" s="517"/>
      <c r="O49" s="796">
        <v>44964</v>
      </c>
      <c r="P49" s="308">
        <v>0.43767361111111108</v>
      </c>
      <c r="Q49" s="794">
        <v>34</v>
      </c>
      <c r="R49" s="165" t="s">
        <v>21</v>
      </c>
      <c r="S49" s="794">
        <v>21.5</v>
      </c>
      <c r="T49" s="165" t="s">
        <v>56</v>
      </c>
      <c r="U49" s="196">
        <f t="shared" si="21"/>
        <v>10</v>
      </c>
      <c r="V49" s="168">
        <f t="shared" si="22"/>
        <v>21.5</v>
      </c>
      <c r="W49" s="168" t="str">
        <f t="shared" si="23"/>
        <v>-</v>
      </c>
      <c r="X49" s="168" t="str">
        <f t="shared" si="24"/>
        <v>-</v>
      </c>
      <c r="Y49" s="168" t="str">
        <f t="shared" si="25"/>
        <v>-</v>
      </c>
      <c r="AD49" s="608">
        <f t="shared" si="13"/>
        <v>44964.44027777778</v>
      </c>
      <c r="AE49" s="607">
        <f t="shared" si="14"/>
        <v>22.887</v>
      </c>
      <c r="AF49" s="196">
        <f t="shared" si="15"/>
        <v>10</v>
      </c>
      <c r="AG49" s="168">
        <f t="shared" si="8"/>
        <v>22.887</v>
      </c>
      <c r="AH49" s="168" t="str">
        <f t="shared" si="9"/>
        <v>-</v>
      </c>
      <c r="AI49" s="168" t="str">
        <f t="shared" si="10"/>
        <v>-</v>
      </c>
      <c r="AJ49" s="168" t="str">
        <f t="shared" si="11"/>
        <v>-</v>
      </c>
      <c r="AK49" s="198"/>
      <c r="AL49" s="837"/>
      <c r="AM49" s="790">
        <v>44964.441666666666</v>
      </c>
      <c r="AN49" s="789">
        <v>1</v>
      </c>
      <c r="AO49" s="789">
        <v>2</v>
      </c>
      <c r="AP49" s="789">
        <v>2</v>
      </c>
      <c r="AQ49" s="789">
        <v>93.406454999999994</v>
      </c>
      <c r="AR49" s="789">
        <v>180731</v>
      </c>
      <c r="AS49" s="789">
        <v>138523</v>
      </c>
      <c r="AT49" s="789">
        <v>22.896000000000001</v>
      </c>
      <c r="AV49" s="788">
        <v>44964.442361111112</v>
      </c>
      <c r="AW49" s="787">
        <v>1</v>
      </c>
      <c r="AX49" s="786">
        <v>2</v>
      </c>
      <c r="AY49" s="786">
        <v>2</v>
      </c>
      <c r="AZ49" s="863">
        <v>93.01</v>
      </c>
      <c r="BB49" s="793">
        <f t="shared" si="0"/>
        <v>22</v>
      </c>
      <c r="BC49" s="791">
        <f t="shared" si="1"/>
        <v>93.406454999999994</v>
      </c>
      <c r="BD49" s="814">
        <v>58</v>
      </c>
      <c r="BE49" s="793">
        <v>8</v>
      </c>
      <c r="BF49" s="819">
        <f t="shared" si="2"/>
        <v>222.77706499999999</v>
      </c>
      <c r="BH49" s="793">
        <f t="shared" si="3"/>
        <v>22</v>
      </c>
      <c r="BI49" s="807">
        <f t="shared" si="4"/>
        <v>93.01</v>
      </c>
      <c r="BJ49" s="814">
        <v>58</v>
      </c>
      <c r="BK49" s="793">
        <v>8</v>
      </c>
      <c r="BL49" s="807">
        <f t="shared" si="5"/>
        <v>223</v>
      </c>
      <c r="BQ49" s="797"/>
      <c r="BR49" s="791"/>
      <c r="BS49" s="791"/>
      <c r="BT49" s="791"/>
      <c r="CA49" s="809"/>
      <c r="CB49" s="803"/>
      <c r="CC49" s="804"/>
      <c r="CD49" s="791"/>
      <c r="CE49" s="791"/>
    </row>
    <row r="50" spans="2:83" x14ac:dyDescent="0.25">
      <c r="B50" s="307">
        <v>44964.423784722225</v>
      </c>
      <c r="C50" s="794">
        <v>853.63</v>
      </c>
      <c r="D50" s="551"/>
      <c r="E50" s="492"/>
      <c r="N50" s="517"/>
      <c r="O50" s="796">
        <v>44964</v>
      </c>
      <c r="P50" s="308">
        <v>0.43836805555555558</v>
      </c>
      <c r="Q50" s="794">
        <v>33.9</v>
      </c>
      <c r="R50" s="165" t="s">
        <v>21</v>
      </c>
      <c r="S50" s="794">
        <v>21.5</v>
      </c>
      <c r="T50" s="165" t="s">
        <v>56</v>
      </c>
      <c r="U50" s="196">
        <f t="shared" si="21"/>
        <v>10</v>
      </c>
      <c r="V50" s="168">
        <f t="shared" si="22"/>
        <v>21.5</v>
      </c>
      <c r="W50" s="168" t="str">
        <f t="shared" si="23"/>
        <v>-</v>
      </c>
      <c r="X50" s="168" t="str">
        <f t="shared" si="24"/>
        <v>-</v>
      </c>
      <c r="Y50" s="168" t="str">
        <f t="shared" si="25"/>
        <v>-</v>
      </c>
      <c r="AD50" s="608">
        <f t="shared" si="13"/>
        <v>44964.440972222219</v>
      </c>
      <c r="AE50" s="607">
        <f t="shared" si="14"/>
        <v>22.891999999999999</v>
      </c>
      <c r="AF50" s="196">
        <f t="shared" si="15"/>
        <v>10</v>
      </c>
      <c r="AG50" s="168">
        <f t="shared" si="8"/>
        <v>22.891999999999999</v>
      </c>
      <c r="AH50" s="168" t="str">
        <f t="shared" si="9"/>
        <v>-</v>
      </c>
      <c r="AI50" s="168" t="str">
        <f t="shared" si="10"/>
        <v>-</v>
      </c>
      <c r="AJ50" s="168" t="str">
        <f t="shared" si="11"/>
        <v>-</v>
      </c>
      <c r="AK50" s="198"/>
      <c r="AL50" s="837"/>
      <c r="AM50" s="790">
        <v>44964.442361111112</v>
      </c>
      <c r="AN50" s="789">
        <v>1</v>
      </c>
      <c r="AO50" s="789">
        <v>2</v>
      </c>
      <c r="AP50" s="789">
        <v>3</v>
      </c>
      <c r="AQ50" s="789">
        <v>92.983384999999998</v>
      </c>
      <c r="AR50" s="789">
        <v>180364</v>
      </c>
      <c r="AS50" s="789">
        <v>138794</v>
      </c>
      <c r="AT50" s="789">
        <v>22.893999999999998</v>
      </c>
      <c r="AV50" s="788">
        <v>44964.442361111112</v>
      </c>
      <c r="AW50" s="787">
        <v>1</v>
      </c>
      <c r="AX50" s="786">
        <v>2</v>
      </c>
      <c r="AY50" s="786">
        <v>3</v>
      </c>
      <c r="AZ50" s="863">
        <v>92.67</v>
      </c>
      <c r="BB50" s="793">
        <f t="shared" si="0"/>
        <v>23</v>
      </c>
      <c r="BC50" s="791">
        <f t="shared" si="1"/>
        <v>92.983384999999998</v>
      </c>
      <c r="BD50" s="814">
        <v>61</v>
      </c>
      <c r="BE50" s="793">
        <v>1</v>
      </c>
      <c r="BF50" s="819">
        <f t="shared" si="2"/>
        <v>269.03616099999999</v>
      </c>
      <c r="BH50" s="793">
        <f t="shared" si="3"/>
        <v>23</v>
      </c>
      <c r="BI50" s="807">
        <f t="shared" si="4"/>
        <v>92.67</v>
      </c>
      <c r="BJ50" s="814">
        <v>61</v>
      </c>
      <c r="BK50" s="793">
        <v>1</v>
      </c>
      <c r="BL50" s="807">
        <f t="shared" si="5"/>
        <v>268.89999999999998</v>
      </c>
      <c r="BQ50" s="797"/>
      <c r="BR50" s="791"/>
      <c r="BS50" s="791"/>
      <c r="BT50" s="791"/>
      <c r="CA50" s="809"/>
      <c r="CB50" s="803"/>
      <c r="CC50" s="804"/>
      <c r="CD50" s="791"/>
      <c r="CE50" s="791"/>
    </row>
    <row r="51" spans="2:83" x14ac:dyDescent="0.25">
      <c r="B51" s="307">
        <v>44964.424826388888</v>
      </c>
      <c r="C51" s="794">
        <v>853.62</v>
      </c>
      <c r="D51" s="551"/>
      <c r="E51" s="492"/>
      <c r="N51" s="517"/>
      <c r="O51" s="796">
        <v>44964</v>
      </c>
      <c r="P51" s="308">
        <v>0.43906249999999997</v>
      </c>
      <c r="Q51" s="794">
        <v>33.9</v>
      </c>
      <c r="R51" s="165" t="s">
        <v>21</v>
      </c>
      <c r="S51" s="794">
        <v>21.45</v>
      </c>
      <c r="T51" s="165" t="s">
        <v>56</v>
      </c>
      <c r="U51" s="196">
        <f t="shared" si="21"/>
        <v>10</v>
      </c>
      <c r="V51" s="168">
        <f t="shared" si="22"/>
        <v>21.45</v>
      </c>
      <c r="W51" s="168" t="str">
        <f t="shared" si="23"/>
        <v>-</v>
      </c>
      <c r="X51" s="168" t="str">
        <f t="shared" si="24"/>
        <v>-</v>
      </c>
      <c r="Y51" s="168" t="str">
        <f t="shared" si="25"/>
        <v>-</v>
      </c>
      <c r="AD51" s="608">
        <f t="shared" si="13"/>
        <v>44964.441666666666</v>
      </c>
      <c r="AE51" s="607">
        <f t="shared" si="14"/>
        <v>22.896000000000001</v>
      </c>
      <c r="AF51" s="196">
        <f t="shared" si="15"/>
        <v>10</v>
      </c>
      <c r="AG51" s="168">
        <f t="shared" si="8"/>
        <v>22.896000000000001</v>
      </c>
      <c r="AH51" s="168" t="str">
        <f t="shared" si="9"/>
        <v>-</v>
      </c>
      <c r="AI51" s="168" t="str">
        <f t="shared" si="10"/>
        <v>-</v>
      </c>
      <c r="AJ51" s="168" t="str">
        <f t="shared" si="11"/>
        <v>-</v>
      </c>
      <c r="AK51" s="198"/>
      <c r="AL51" s="837"/>
      <c r="AM51" s="790">
        <v>44964.443055555559</v>
      </c>
      <c r="AN51" s="789">
        <v>1</v>
      </c>
      <c r="AO51" s="789">
        <v>2</v>
      </c>
      <c r="AP51" s="789">
        <v>4</v>
      </c>
      <c r="AQ51" s="789">
        <v>93.051647000000003</v>
      </c>
      <c r="AR51" s="789">
        <v>180717</v>
      </c>
      <c r="AS51" s="789">
        <v>138512</v>
      </c>
      <c r="AT51" s="789">
        <v>22.893000000000001</v>
      </c>
      <c r="AV51" s="788">
        <v>44964.443055555559</v>
      </c>
      <c r="AW51" s="787">
        <v>1</v>
      </c>
      <c r="AX51" s="786">
        <v>2</v>
      </c>
      <c r="AY51" s="786">
        <v>4</v>
      </c>
      <c r="AZ51" s="863">
        <v>92.78</v>
      </c>
      <c r="BB51" s="793">
        <f t="shared" si="0"/>
        <v>24</v>
      </c>
      <c r="BC51" s="791">
        <f t="shared" si="1"/>
        <v>93.051647000000003</v>
      </c>
      <c r="BD51" s="814">
        <v>62</v>
      </c>
      <c r="BE51" s="793">
        <v>2</v>
      </c>
      <c r="BF51" s="819">
        <f t="shared" si="2"/>
        <v>269.08406000000002</v>
      </c>
      <c r="BH51" s="793">
        <f t="shared" si="3"/>
        <v>24</v>
      </c>
      <c r="BI51" s="807">
        <f t="shared" si="4"/>
        <v>92.78</v>
      </c>
      <c r="BJ51" s="814">
        <v>62</v>
      </c>
      <c r="BK51" s="793">
        <v>2</v>
      </c>
      <c r="BL51" s="807">
        <f t="shared" si="5"/>
        <v>268.5</v>
      </c>
      <c r="BQ51" s="797"/>
      <c r="BR51" s="791"/>
      <c r="BS51" s="791"/>
      <c r="BT51" s="791"/>
      <c r="CA51" s="809"/>
      <c r="CB51" s="803"/>
      <c r="CC51" s="804"/>
      <c r="CD51" s="791"/>
      <c r="CE51" s="791"/>
    </row>
    <row r="52" spans="2:83" ht="15" customHeight="1" x14ac:dyDescent="0.25">
      <c r="B52" s="307">
        <v>44964.425868055558</v>
      </c>
      <c r="C52" s="794">
        <v>853.61</v>
      </c>
      <c r="D52" s="551"/>
      <c r="N52" s="517"/>
      <c r="O52" s="796">
        <v>44964</v>
      </c>
      <c r="P52" s="308">
        <v>0.43975694444444446</v>
      </c>
      <c r="Q52" s="794">
        <v>33.799999999999997</v>
      </c>
      <c r="R52" s="165" t="s">
        <v>21</v>
      </c>
      <c r="S52" s="794">
        <v>21.5</v>
      </c>
      <c r="T52" s="165" t="s">
        <v>56</v>
      </c>
      <c r="U52" s="196">
        <f t="shared" si="21"/>
        <v>10</v>
      </c>
      <c r="V52" s="168">
        <f t="shared" si="22"/>
        <v>21.5</v>
      </c>
      <c r="W52" s="168" t="str">
        <f t="shared" si="23"/>
        <v>-</v>
      </c>
      <c r="X52" s="168" t="str">
        <f t="shared" si="24"/>
        <v>-</v>
      </c>
      <c r="Y52" s="168" t="str">
        <f t="shared" si="25"/>
        <v>-</v>
      </c>
      <c r="AD52" s="608">
        <f t="shared" si="13"/>
        <v>44964.441666666666</v>
      </c>
      <c r="AE52" s="607">
        <f t="shared" si="14"/>
        <v>22.896000000000001</v>
      </c>
      <c r="AF52" s="196">
        <f t="shared" si="15"/>
        <v>10</v>
      </c>
      <c r="AG52" s="168">
        <f t="shared" si="8"/>
        <v>22.896000000000001</v>
      </c>
      <c r="AH52" s="168" t="str">
        <f t="shared" si="9"/>
        <v>-</v>
      </c>
      <c r="AI52" s="168" t="str">
        <f t="shared" si="10"/>
        <v>-</v>
      </c>
      <c r="AJ52" s="168" t="str">
        <f t="shared" si="11"/>
        <v>-</v>
      </c>
      <c r="AK52" s="198"/>
      <c r="AL52" s="837"/>
      <c r="AM52" s="790">
        <v>44964.443055555559</v>
      </c>
      <c r="AN52" s="789">
        <v>1</v>
      </c>
      <c r="AO52" s="789">
        <v>2</v>
      </c>
      <c r="AP52" s="789">
        <v>5</v>
      </c>
      <c r="AQ52" s="789">
        <v>93.200151000000005</v>
      </c>
      <c r="AR52" s="789">
        <v>180364</v>
      </c>
      <c r="AS52" s="789">
        <v>138795</v>
      </c>
      <c r="AT52" s="789">
        <v>22.89</v>
      </c>
      <c r="AV52" s="788">
        <v>44964.443055555559</v>
      </c>
      <c r="AW52" s="787">
        <v>1</v>
      </c>
      <c r="AX52" s="786">
        <v>2</v>
      </c>
      <c r="AY52" s="786">
        <v>5</v>
      </c>
      <c r="AZ52" s="863">
        <v>93.09</v>
      </c>
      <c r="BB52" s="793">
        <f t="shared" si="0"/>
        <v>25</v>
      </c>
      <c r="BC52" s="791">
        <f t="shared" si="1"/>
        <v>93.200151000000005</v>
      </c>
      <c r="BD52" s="814">
        <v>63</v>
      </c>
      <c r="BE52" s="793">
        <v>3</v>
      </c>
      <c r="BF52" s="819">
        <f t="shared" si="2"/>
        <v>268.96021500000001</v>
      </c>
      <c r="BH52" s="793">
        <f t="shared" si="3"/>
        <v>25</v>
      </c>
      <c r="BI52" s="807">
        <f t="shared" si="4"/>
        <v>93.09</v>
      </c>
      <c r="BJ52" s="814">
        <v>63</v>
      </c>
      <c r="BK52" s="793">
        <v>3</v>
      </c>
      <c r="BL52" s="807">
        <f t="shared" si="5"/>
        <v>267.89999999999998</v>
      </c>
      <c r="BQ52" s="797"/>
      <c r="BR52" s="791"/>
      <c r="BS52" s="791"/>
      <c r="BT52" s="791"/>
      <c r="CA52" s="809"/>
      <c r="CB52" s="803"/>
      <c r="CC52" s="804"/>
      <c r="CD52" s="791"/>
      <c r="CE52" s="791"/>
    </row>
    <row r="53" spans="2:83" x14ac:dyDescent="0.25">
      <c r="B53" s="307">
        <v>44964.42690972222</v>
      </c>
      <c r="C53" s="794">
        <v>853.6</v>
      </c>
      <c r="D53" s="551"/>
      <c r="N53" s="517"/>
      <c r="O53" s="796">
        <v>44964</v>
      </c>
      <c r="P53" s="308">
        <v>0.44045138888888885</v>
      </c>
      <c r="Q53" s="794">
        <v>33.6</v>
      </c>
      <c r="R53" s="165" t="s">
        <v>21</v>
      </c>
      <c r="S53" s="794">
        <v>21.45</v>
      </c>
      <c r="T53" s="165" t="s">
        <v>56</v>
      </c>
      <c r="U53" s="196">
        <f t="shared" si="21"/>
        <v>10</v>
      </c>
      <c r="V53" s="168">
        <f t="shared" si="22"/>
        <v>21.45</v>
      </c>
      <c r="W53" s="168" t="str">
        <f t="shared" si="23"/>
        <v>-</v>
      </c>
      <c r="X53" s="168" t="str">
        <f t="shared" si="24"/>
        <v>-</v>
      </c>
      <c r="Y53" s="168" t="str">
        <f t="shared" si="25"/>
        <v>-</v>
      </c>
      <c r="AD53" s="608">
        <f t="shared" si="13"/>
        <v>44964.442361111112</v>
      </c>
      <c r="AE53" s="607">
        <f t="shared" si="14"/>
        <v>22.893999999999998</v>
      </c>
      <c r="AF53" s="196">
        <f t="shared" si="15"/>
        <v>10</v>
      </c>
      <c r="AG53" s="168">
        <f t="shared" si="8"/>
        <v>22.893999999999998</v>
      </c>
      <c r="AH53" s="168" t="str">
        <f t="shared" si="9"/>
        <v>-</v>
      </c>
      <c r="AI53" s="168" t="str">
        <f t="shared" si="10"/>
        <v>-</v>
      </c>
      <c r="AJ53" s="168" t="str">
        <f t="shared" si="11"/>
        <v>-</v>
      </c>
      <c r="AK53" s="198"/>
      <c r="AL53" s="837"/>
      <c r="AM53" s="790">
        <v>44964.443749999999</v>
      </c>
      <c r="AN53" s="789">
        <v>1</v>
      </c>
      <c r="AO53" s="789">
        <v>2</v>
      </c>
      <c r="AP53" s="789">
        <v>6</v>
      </c>
      <c r="AQ53" s="789">
        <v>93.125606000000005</v>
      </c>
      <c r="AR53" s="789">
        <v>180728</v>
      </c>
      <c r="AS53" s="789">
        <v>138521</v>
      </c>
      <c r="AT53" s="789">
        <v>22.891999999999999</v>
      </c>
      <c r="AV53" s="788">
        <v>44964.443749999999</v>
      </c>
      <c r="AW53" s="787">
        <v>1</v>
      </c>
      <c r="AX53" s="786">
        <v>2</v>
      </c>
      <c r="AY53" s="786">
        <v>6</v>
      </c>
      <c r="AZ53" s="863">
        <v>92.08</v>
      </c>
      <c r="BB53" s="793">
        <f t="shared" si="0"/>
        <v>26</v>
      </c>
      <c r="BC53" s="791">
        <f t="shared" si="1"/>
        <v>93.125606000000005</v>
      </c>
      <c r="BD53" s="814">
        <v>64</v>
      </c>
      <c r="BE53" s="793">
        <v>4</v>
      </c>
      <c r="BF53" s="819">
        <f t="shared" si="2"/>
        <v>268.70320400000003</v>
      </c>
      <c r="BH53" s="793">
        <f t="shared" si="3"/>
        <v>26</v>
      </c>
      <c r="BI53" s="807">
        <f t="shared" si="4"/>
        <v>92.08</v>
      </c>
      <c r="BJ53" s="814">
        <v>64</v>
      </c>
      <c r="BK53" s="793">
        <v>4</v>
      </c>
      <c r="BL53" s="807">
        <f t="shared" si="5"/>
        <v>269.3</v>
      </c>
      <c r="BQ53" s="797"/>
      <c r="BR53" s="791"/>
      <c r="BS53" s="791"/>
      <c r="BT53" s="791"/>
      <c r="CA53" s="809"/>
      <c r="CB53" s="803"/>
      <c r="CC53" s="804"/>
      <c r="CD53" s="791"/>
      <c r="CE53" s="791"/>
    </row>
    <row r="54" spans="2:83" x14ac:dyDescent="0.25">
      <c r="B54" s="307">
        <v>44964.427951388891</v>
      </c>
      <c r="C54" s="794">
        <v>853.59</v>
      </c>
      <c r="D54" s="492"/>
      <c r="E54" s="583"/>
      <c r="N54" s="517"/>
      <c r="O54" s="796">
        <v>44964</v>
      </c>
      <c r="P54" s="308">
        <v>0.44114583333333335</v>
      </c>
      <c r="Q54" s="794">
        <v>33.6</v>
      </c>
      <c r="R54" s="165" t="s">
        <v>21</v>
      </c>
      <c r="S54" s="794">
        <v>21.45</v>
      </c>
      <c r="T54" s="165" t="s">
        <v>56</v>
      </c>
      <c r="U54" s="196">
        <f t="shared" si="21"/>
        <v>10</v>
      </c>
      <c r="V54" s="168">
        <f t="shared" si="22"/>
        <v>21.45</v>
      </c>
      <c r="W54" s="168" t="str">
        <f t="shared" si="23"/>
        <v>-</v>
      </c>
      <c r="X54" s="168" t="str">
        <f t="shared" si="24"/>
        <v>-</v>
      </c>
      <c r="Y54" s="168" t="str">
        <f t="shared" si="25"/>
        <v>-</v>
      </c>
      <c r="AD54" s="608">
        <f t="shared" si="13"/>
        <v>44964.443055555559</v>
      </c>
      <c r="AE54" s="607">
        <f t="shared" si="14"/>
        <v>22.893000000000001</v>
      </c>
      <c r="AF54" s="196">
        <f t="shared" si="15"/>
        <v>10</v>
      </c>
      <c r="AG54" s="168">
        <f t="shared" si="8"/>
        <v>22.893000000000001</v>
      </c>
      <c r="AH54" s="168" t="str">
        <f t="shared" si="9"/>
        <v>-</v>
      </c>
      <c r="AI54" s="168" t="str">
        <f t="shared" si="10"/>
        <v>-</v>
      </c>
      <c r="AJ54" s="168" t="str">
        <f t="shared" si="11"/>
        <v>-</v>
      </c>
      <c r="AK54" s="198"/>
      <c r="AL54" s="837"/>
      <c r="AM54" s="790">
        <v>44964.443749999999</v>
      </c>
      <c r="AN54" s="789">
        <v>1</v>
      </c>
      <c r="AO54" s="789">
        <v>2</v>
      </c>
      <c r="AP54" s="789">
        <v>7</v>
      </c>
      <c r="AQ54" s="789">
        <v>93.051444000000004</v>
      </c>
      <c r="AR54" s="789">
        <v>180367</v>
      </c>
      <c r="AS54" s="789">
        <v>138797</v>
      </c>
      <c r="AT54" s="789">
        <v>22.893999999999998</v>
      </c>
      <c r="AV54" s="788">
        <v>44964.443749999999</v>
      </c>
      <c r="AW54" s="787">
        <v>1</v>
      </c>
      <c r="AX54" s="786">
        <v>2</v>
      </c>
      <c r="AY54" s="786">
        <v>7</v>
      </c>
      <c r="AZ54" s="863">
        <v>92.73</v>
      </c>
      <c r="BB54" s="793">
        <f t="shared" si="0"/>
        <v>27</v>
      </c>
      <c r="BC54" s="791">
        <f t="shared" si="1"/>
        <v>93.051444000000004</v>
      </c>
      <c r="BD54" s="814">
        <v>65</v>
      </c>
      <c r="BE54" s="793">
        <v>5</v>
      </c>
      <c r="BF54" s="819">
        <f t="shared" si="2"/>
        <v>268.64428600000002</v>
      </c>
      <c r="BH54" s="793">
        <f t="shared" si="3"/>
        <v>27</v>
      </c>
      <c r="BI54" s="807">
        <f t="shared" si="4"/>
        <v>92.73</v>
      </c>
      <c r="BJ54" s="814">
        <v>65</v>
      </c>
      <c r="BK54" s="793">
        <v>5</v>
      </c>
      <c r="BL54" s="807">
        <f t="shared" si="5"/>
        <v>268.3</v>
      </c>
      <c r="BQ54" s="797"/>
      <c r="BR54" s="791"/>
      <c r="BS54" s="791"/>
      <c r="BT54" s="791"/>
      <c r="CA54" s="809"/>
      <c r="CB54" s="803"/>
      <c r="CC54" s="804"/>
      <c r="CD54" s="791"/>
      <c r="CE54" s="791"/>
    </row>
    <row r="55" spans="2:83" x14ac:dyDescent="0.25">
      <c r="B55" s="307">
        <v>44964.428993055553</v>
      </c>
      <c r="C55" s="794">
        <v>853.55</v>
      </c>
      <c r="D55" s="492"/>
      <c r="E55" s="492"/>
      <c r="N55" s="517"/>
      <c r="O55" s="796">
        <v>44964</v>
      </c>
      <c r="P55" s="308">
        <v>0.44184027777777773</v>
      </c>
      <c r="Q55" s="794">
        <v>33.6</v>
      </c>
      <c r="R55" s="165" t="s">
        <v>21</v>
      </c>
      <c r="S55" s="794">
        <v>21.45</v>
      </c>
      <c r="T55" s="165" t="s">
        <v>56</v>
      </c>
      <c r="U55" s="196">
        <f t="shared" si="21"/>
        <v>10</v>
      </c>
      <c r="V55" s="168">
        <f t="shared" si="22"/>
        <v>21.45</v>
      </c>
      <c r="W55" s="168" t="str">
        <f t="shared" si="23"/>
        <v>-</v>
      </c>
      <c r="X55" s="168" t="str">
        <f t="shared" si="24"/>
        <v>-</v>
      </c>
      <c r="Y55" s="168" t="str">
        <f t="shared" si="25"/>
        <v>-</v>
      </c>
      <c r="AD55" s="608">
        <f t="shared" si="13"/>
        <v>44964.443055555559</v>
      </c>
      <c r="AE55" s="607">
        <f t="shared" si="14"/>
        <v>22.89</v>
      </c>
      <c r="AF55" s="196">
        <f t="shared" si="15"/>
        <v>10</v>
      </c>
      <c r="AG55" s="168">
        <f t="shared" si="8"/>
        <v>22.89</v>
      </c>
      <c r="AH55" s="168" t="str">
        <f t="shared" si="9"/>
        <v>-</v>
      </c>
      <c r="AI55" s="168" t="str">
        <f t="shared" si="10"/>
        <v>-</v>
      </c>
      <c r="AJ55" s="168" t="str">
        <f t="shared" si="11"/>
        <v>-</v>
      </c>
      <c r="AK55" s="198"/>
      <c r="AL55" s="837"/>
      <c r="AM55" s="790">
        <v>44964.444444444445</v>
      </c>
      <c r="AN55" s="789">
        <v>1</v>
      </c>
      <c r="AO55" s="789">
        <v>2</v>
      </c>
      <c r="AP55" s="789">
        <v>8</v>
      </c>
      <c r="AQ55" s="789">
        <v>93.194800999999998</v>
      </c>
      <c r="AR55" s="789">
        <v>180725</v>
      </c>
      <c r="AS55" s="789">
        <v>138518</v>
      </c>
      <c r="AT55" s="789">
        <v>22.890999999999998</v>
      </c>
      <c r="AV55" s="788">
        <v>44964.444444444445</v>
      </c>
      <c r="AW55" s="787">
        <v>1</v>
      </c>
      <c r="AX55" s="786">
        <v>2</v>
      </c>
      <c r="AY55" s="786">
        <v>8</v>
      </c>
      <c r="AZ55" s="863">
        <v>93.06</v>
      </c>
      <c r="BB55" s="793">
        <f t="shared" si="0"/>
        <v>28</v>
      </c>
      <c r="BC55" s="791">
        <f t="shared" si="1"/>
        <v>93.194800999999998</v>
      </c>
      <c r="BD55" s="814">
        <v>66</v>
      </c>
      <c r="BE55" s="793">
        <v>6</v>
      </c>
      <c r="BF55" s="819">
        <f t="shared" si="2"/>
        <v>269.01721400000002</v>
      </c>
      <c r="BH55" s="793">
        <f t="shared" si="3"/>
        <v>28</v>
      </c>
      <c r="BI55" s="807">
        <f t="shared" si="4"/>
        <v>93.06</v>
      </c>
      <c r="BJ55" s="814">
        <v>66</v>
      </c>
      <c r="BK55" s="793">
        <v>6</v>
      </c>
      <c r="BL55" s="807">
        <f t="shared" si="5"/>
        <v>268.60000000000002</v>
      </c>
      <c r="BQ55" s="797"/>
      <c r="BR55" s="791"/>
      <c r="BS55" s="791"/>
      <c r="BT55" s="791"/>
      <c r="CA55" s="809"/>
      <c r="CB55" s="803"/>
      <c r="CC55" s="804"/>
      <c r="CD55" s="791"/>
      <c r="CE55" s="791"/>
    </row>
    <row r="56" spans="2:83" x14ac:dyDescent="0.25">
      <c r="B56" s="307">
        <v>44964.430034722223</v>
      </c>
      <c r="C56" s="794">
        <v>853.57</v>
      </c>
      <c r="D56" s="492"/>
      <c r="E56" s="492"/>
      <c r="N56" s="517"/>
      <c r="O56" s="796">
        <v>44964</v>
      </c>
      <c r="P56" s="308">
        <v>0.44253472222222223</v>
      </c>
      <c r="Q56" s="794">
        <v>33.700000000000003</v>
      </c>
      <c r="R56" s="165" t="s">
        <v>21</v>
      </c>
      <c r="S56" s="794">
        <v>21.45</v>
      </c>
      <c r="T56" s="165" t="s">
        <v>56</v>
      </c>
      <c r="U56" s="196">
        <f t="shared" si="21"/>
        <v>10</v>
      </c>
      <c r="V56" s="168">
        <f t="shared" si="22"/>
        <v>21.45</v>
      </c>
      <c r="W56" s="168" t="str">
        <f t="shared" si="23"/>
        <v>-</v>
      </c>
      <c r="X56" s="168" t="str">
        <f t="shared" si="24"/>
        <v>-</v>
      </c>
      <c r="Y56" s="168" t="str">
        <f t="shared" si="25"/>
        <v>-</v>
      </c>
      <c r="AD56" s="608">
        <f t="shared" si="13"/>
        <v>44964.443749999999</v>
      </c>
      <c r="AE56" s="607">
        <f t="shared" si="14"/>
        <v>22.891999999999999</v>
      </c>
      <c r="AF56" s="196">
        <f t="shared" si="15"/>
        <v>10</v>
      </c>
      <c r="AG56" s="168">
        <f t="shared" si="8"/>
        <v>22.891999999999999</v>
      </c>
      <c r="AH56" s="168" t="str">
        <f t="shared" si="9"/>
        <v>-</v>
      </c>
      <c r="AI56" s="168" t="str">
        <f t="shared" si="10"/>
        <v>-</v>
      </c>
      <c r="AJ56" s="168" t="str">
        <f t="shared" si="11"/>
        <v>-</v>
      </c>
      <c r="AK56" s="198"/>
      <c r="AL56" s="837"/>
      <c r="AM56" s="790">
        <v>44964.445138888892</v>
      </c>
      <c r="AN56" s="789">
        <v>1</v>
      </c>
      <c r="AO56" s="789">
        <v>3</v>
      </c>
      <c r="AP56" s="789" t="s">
        <v>469</v>
      </c>
      <c r="AQ56" s="789">
        <v>122.045298</v>
      </c>
      <c r="AR56" s="789">
        <v>180201</v>
      </c>
      <c r="AS56" s="789">
        <v>138790</v>
      </c>
      <c r="AT56" s="789">
        <v>22.891999999999999</v>
      </c>
      <c r="AV56" s="788">
        <v>44964.445138888892</v>
      </c>
      <c r="AW56" s="787">
        <v>1</v>
      </c>
      <c r="AX56" s="786">
        <v>3</v>
      </c>
      <c r="AY56" s="786" t="s">
        <v>469</v>
      </c>
      <c r="AZ56" s="863">
        <v>129.19999999999999</v>
      </c>
      <c r="BB56" s="793" t="str">
        <f t="shared" si="0"/>
        <v>--</v>
      </c>
      <c r="BC56" s="791">
        <f t="shared" si="1"/>
        <v>122.045298</v>
      </c>
      <c r="BD56" s="814">
        <v>67</v>
      </c>
      <c r="BE56" s="793">
        <v>7</v>
      </c>
      <c r="BF56" s="819">
        <f t="shared" si="2"/>
        <v>268.72267099999999</v>
      </c>
      <c r="BH56" s="793" t="str">
        <f t="shared" si="3"/>
        <v>--</v>
      </c>
      <c r="BI56" s="807">
        <f t="shared" si="4"/>
        <v>129.19999999999999</v>
      </c>
      <c r="BJ56" s="814">
        <v>67</v>
      </c>
      <c r="BK56" s="793">
        <v>7</v>
      </c>
      <c r="BL56" s="807">
        <f t="shared" si="5"/>
        <v>267.60000000000002</v>
      </c>
      <c r="BQ56" s="797"/>
      <c r="BR56" s="791"/>
      <c r="BS56" s="791"/>
      <c r="BT56" s="791"/>
      <c r="CA56" s="809"/>
      <c r="CB56" s="803"/>
      <c r="CC56" s="804"/>
      <c r="CD56" s="791"/>
      <c r="CE56" s="791"/>
    </row>
    <row r="57" spans="2:83" x14ac:dyDescent="0.25">
      <c r="B57" s="307">
        <v>44964.431076388886</v>
      </c>
      <c r="C57" s="794">
        <v>853.53</v>
      </c>
      <c r="D57" s="492"/>
      <c r="E57" s="492"/>
      <c r="N57" s="517"/>
      <c r="O57" s="796">
        <v>44964</v>
      </c>
      <c r="P57" s="308">
        <v>0.44322916666666662</v>
      </c>
      <c r="Q57" s="794">
        <v>33.6</v>
      </c>
      <c r="R57" s="165" t="s">
        <v>21</v>
      </c>
      <c r="S57" s="794">
        <v>21.45</v>
      </c>
      <c r="T57" s="165" t="s">
        <v>56</v>
      </c>
      <c r="U57" s="196">
        <f t="shared" si="21"/>
        <v>10</v>
      </c>
      <c r="V57" s="168">
        <f t="shared" si="22"/>
        <v>21.45</v>
      </c>
      <c r="W57" s="168" t="str">
        <f t="shared" si="23"/>
        <v>-</v>
      </c>
      <c r="X57" s="168" t="str">
        <f t="shared" si="24"/>
        <v>-</v>
      </c>
      <c r="Y57" s="168" t="str">
        <f t="shared" si="25"/>
        <v>-</v>
      </c>
      <c r="AD57" s="608">
        <f t="shared" si="13"/>
        <v>44964.443749999999</v>
      </c>
      <c r="AE57" s="607">
        <f t="shared" si="14"/>
        <v>22.893999999999998</v>
      </c>
      <c r="AF57" s="196">
        <f t="shared" si="15"/>
        <v>10</v>
      </c>
      <c r="AG57" s="168">
        <f t="shared" si="8"/>
        <v>22.893999999999998</v>
      </c>
      <c r="AH57" s="168" t="str">
        <f t="shared" si="9"/>
        <v>-</v>
      </c>
      <c r="AI57" s="168" t="str">
        <f t="shared" si="10"/>
        <v>-</v>
      </c>
      <c r="AJ57" s="168" t="str">
        <f t="shared" si="11"/>
        <v>-</v>
      </c>
      <c r="AK57" s="198"/>
      <c r="AL57" s="837"/>
      <c r="AM57" s="790">
        <v>44964.445138888892</v>
      </c>
      <c r="AN57" s="789">
        <v>1</v>
      </c>
      <c r="AO57" s="789">
        <v>3</v>
      </c>
      <c r="AP57" s="789" t="s">
        <v>469</v>
      </c>
      <c r="AQ57" s="789">
        <v>133.02607599999999</v>
      </c>
      <c r="AR57" s="789">
        <v>180704</v>
      </c>
      <c r="AS57" s="789">
        <v>138386</v>
      </c>
      <c r="AT57" s="789">
        <v>22.890999999999998</v>
      </c>
      <c r="AV57" s="788">
        <v>44964.445138888892</v>
      </c>
      <c r="AW57" s="787">
        <v>1</v>
      </c>
      <c r="AX57" s="786">
        <v>3</v>
      </c>
      <c r="AY57" s="786" t="s">
        <v>469</v>
      </c>
      <c r="AZ57" s="863">
        <v>132.5</v>
      </c>
      <c r="BB57" s="793" t="str">
        <f t="shared" si="0"/>
        <v>--</v>
      </c>
      <c r="BC57" s="791">
        <f t="shared" si="1"/>
        <v>133.02607599999999</v>
      </c>
      <c r="BD57" s="814">
        <v>68</v>
      </c>
      <c r="BE57" s="793">
        <v>8</v>
      </c>
      <c r="BF57" s="819">
        <f t="shared" si="2"/>
        <v>268.79046899999997</v>
      </c>
      <c r="BH57" s="793" t="str">
        <f t="shared" si="3"/>
        <v>--</v>
      </c>
      <c r="BI57" s="807">
        <f t="shared" si="4"/>
        <v>132.5</v>
      </c>
      <c r="BJ57" s="814">
        <v>68</v>
      </c>
      <c r="BK57" s="793">
        <v>8</v>
      </c>
      <c r="BL57" s="807">
        <f t="shared" si="5"/>
        <v>268.2</v>
      </c>
      <c r="BQ57" s="797"/>
      <c r="BR57" s="791"/>
      <c r="BS57" s="791"/>
      <c r="BT57" s="791"/>
      <c r="CA57" s="809"/>
      <c r="CB57" s="803"/>
      <c r="CC57" s="804"/>
      <c r="CD57" s="791"/>
      <c r="CE57" s="791"/>
    </row>
    <row r="58" spans="2:83" x14ac:dyDescent="0.25">
      <c r="B58" s="307">
        <v>44964.432118055556</v>
      </c>
      <c r="C58" s="794">
        <v>853.5</v>
      </c>
      <c r="D58" s="584"/>
      <c r="E58" s="492"/>
      <c r="N58" s="517"/>
      <c r="O58" s="796">
        <v>44964</v>
      </c>
      <c r="P58" s="308">
        <v>0.44392361111111112</v>
      </c>
      <c r="Q58" s="794">
        <v>33.6</v>
      </c>
      <c r="R58" s="165" t="s">
        <v>21</v>
      </c>
      <c r="S58" s="794">
        <v>21.45</v>
      </c>
      <c r="T58" s="165" t="s">
        <v>56</v>
      </c>
      <c r="U58" s="196">
        <f t="shared" si="21"/>
        <v>10</v>
      </c>
      <c r="V58" s="168">
        <f t="shared" si="22"/>
        <v>21.45</v>
      </c>
      <c r="W58" s="168" t="str">
        <f t="shared" si="23"/>
        <v>-</v>
      </c>
      <c r="X58" s="168" t="str">
        <f t="shared" si="24"/>
        <v>-</v>
      </c>
      <c r="Y58" s="168" t="str">
        <f t="shared" si="25"/>
        <v>-</v>
      </c>
      <c r="AD58" s="608">
        <f t="shared" si="13"/>
        <v>44964.444444444445</v>
      </c>
      <c r="AE58" s="607">
        <f t="shared" si="14"/>
        <v>22.890999999999998</v>
      </c>
      <c r="AF58" s="196">
        <f t="shared" si="15"/>
        <v>10</v>
      </c>
      <c r="AG58" s="168">
        <f t="shared" si="8"/>
        <v>22.890999999999998</v>
      </c>
      <c r="AH58" s="168" t="str">
        <f t="shared" si="9"/>
        <v>-</v>
      </c>
      <c r="AI58" s="168" t="str">
        <f t="shared" si="10"/>
        <v>-</v>
      </c>
      <c r="AJ58" s="168" t="str">
        <f t="shared" si="11"/>
        <v>-</v>
      </c>
      <c r="AK58" s="198"/>
      <c r="AL58" s="837"/>
      <c r="AM58" s="790">
        <v>44964.445833333331</v>
      </c>
      <c r="AN58" s="789">
        <v>1</v>
      </c>
      <c r="AO58" s="789">
        <v>3</v>
      </c>
      <c r="AP58" s="789" t="s">
        <v>469</v>
      </c>
      <c r="AQ58" s="789">
        <v>131.274733</v>
      </c>
      <c r="AR58" s="789">
        <v>180200</v>
      </c>
      <c r="AS58" s="789">
        <v>138779</v>
      </c>
      <c r="AT58" s="789">
        <v>22.888999999999999</v>
      </c>
      <c r="AV58" s="788">
        <v>44964.445833333331</v>
      </c>
      <c r="AW58" s="787">
        <v>1</v>
      </c>
      <c r="AX58" s="786">
        <v>3</v>
      </c>
      <c r="AY58" s="786" t="s">
        <v>469</v>
      </c>
      <c r="AZ58" s="863">
        <v>130.69999999999999</v>
      </c>
      <c r="BB58" s="793" t="str">
        <f t="shared" si="0"/>
        <v>--</v>
      </c>
      <c r="BC58" s="791">
        <f t="shared" si="1"/>
        <v>131.274733</v>
      </c>
      <c r="BD58" s="814">
        <v>71</v>
      </c>
      <c r="BE58" s="793">
        <v>1</v>
      </c>
      <c r="BF58" s="819">
        <f t="shared" si="2"/>
        <v>325.141819</v>
      </c>
      <c r="BH58" s="793" t="str">
        <f t="shared" si="3"/>
        <v>--</v>
      </c>
      <c r="BI58" s="807">
        <f t="shared" si="4"/>
        <v>130.69999999999999</v>
      </c>
      <c r="BJ58" s="814">
        <v>71</v>
      </c>
      <c r="BK58" s="793">
        <v>1</v>
      </c>
      <c r="BL58" s="807">
        <f t="shared" si="5"/>
        <v>324.89999999999998</v>
      </c>
      <c r="BQ58" s="797"/>
      <c r="BR58" s="791"/>
      <c r="BS58" s="791"/>
      <c r="BT58" s="791"/>
      <c r="CA58" s="809"/>
      <c r="CB58" s="803"/>
      <c r="CC58" s="804"/>
      <c r="CD58" s="791"/>
      <c r="CE58" s="791"/>
    </row>
    <row r="59" spans="2:83" x14ac:dyDescent="0.25">
      <c r="B59" s="307">
        <v>44964.433159722219</v>
      </c>
      <c r="C59" s="794">
        <v>853.49</v>
      </c>
      <c r="D59" s="492"/>
      <c r="E59" s="492"/>
      <c r="N59" s="517"/>
      <c r="O59" s="796">
        <v>44964</v>
      </c>
      <c r="P59" s="308">
        <v>0.4446180555555555</v>
      </c>
      <c r="Q59" s="794">
        <v>33.700000000000003</v>
      </c>
      <c r="R59" s="165" t="s">
        <v>21</v>
      </c>
      <c r="S59" s="794">
        <v>21.4</v>
      </c>
      <c r="T59" s="165" t="s">
        <v>56</v>
      </c>
      <c r="U59" s="196">
        <f t="shared" si="21"/>
        <v>10</v>
      </c>
      <c r="V59" s="168">
        <f t="shared" si="22"/>
        <v>21.4</v>
      </c>
      <c r="W59" s="168" t="str">
        <f t="shared" si="23"/>
        <v>-</v>
      </c>
      <c r="X59" s="168" t="str">
        <f t="shared" si="24"/>
        <v>-</v>
      </c>
      <c r="Y59" s="168" t="str">
        <f t="shared" si="25"/>
        <v>-</v>
      </c>
      <c r="AD59" s="608">
        <f t="shared" si="13"/>
        <v>44964.445138888892</v>
      </c>
      <c r="AE59" s="607">
        <f t="shared" si="14"/>
        <v>22.891999999999999</v>
      </c>
      <c r="AF59" s="196">
        <f t="shared" si="15"/>
        <v>10</v>
      </c>
      <c r="AG59" s="168">
        <f t="shared" si="8"/>
        <v>22.891999999999999</v>
      </c>
      <c r="AH59" s="168" t="str">
        <f t="shared" si="9"/>
        <v>-</v>
      </c>
      <c r="AI59" s="168" t="str">
        <f t="shared" si="10"/>
        <v>-</v>
      </c>
      <c r="AJ59" s="168" t="str">
        <f t="shared" si="11"/>
        <v>-</v>
      </c>
      <c r="AK59" s="198"/>
      <c r="AL59" s="837"/>
      <c r="AM59" s="790">
        <v>44964.445833333331</v>
      </c>
      <c r="AN59" s="789">
        <v>1</v>
      </c>
      <c r="AO59" s="789">
        <v>3</v>
      </c>
      <c r="AP59" s="789" t="s">
        <v>469</v>
      </c>
      <c r="AQ59" s="789">
        <v>130.53165799999999</v>
      </c>
      <c r="AR59" s="789">
        <v>180715</v>
      </c>
      <c r="AS59" s="789">
        <v>138399</v>
      </c>
      <c r="AT59" s="789">
        <v>22.887</v>
      </c>
      <c r="AV59" s="788">
        <v>44964.445833333331</v>
      </c>
      <c r="AW59" s="787">
        <v>1</v>
      </c>
      <c r="AX59" s="786">
        <v>3</v>
      </c>
      <c r="AY59" s="786" t="s">
        <v>469</v>
      </c>
      <c r="AZ59" s="863">
        <v>129.69999999999999</v>
      </c>
      <c r="BB59" s="793" t="str">
        <f t="shared" si="0"/>
        <v>--</v>
      </c>
      <c r="BC59" s="791">
        <f t="shared" si="1"/>
        <v>130.53165799999999</v>
      </c>
      <c r="BD59" s="814">
        <v>72</v>
      </c>
      <c r="BE59" s="793">
        <v>2</v>
      </c>
      <c r="BF59" s="819">
        <f t="shared" si="2"/>
        <v>324.97942699999999</v>
      </c>
      <c r="BH59" s="793" t="str">
        <f t="shared" si="3"/>
        <v>--</v>
      </c>
      <c r="BI59" s="807">
        <f t="shared" si="4"/>
        <v>129.69999999999999</v>
      </c>
      <c r="BJ59" s="814">
        <v>72</v>
      </c>
      <c r="BK59" s="793">
        <v>2</v>
      </c>
      <c r="BL59" s="807">
        <f t="shared" si="5"/>
        <v>325.10000000000002</v>
      </c>
      <c r="BQ59" s="797"/>
      <c r="BR59" s="791"/>
      <c r="BS59" s="791"/>
      <c r="BT59" s="791"/>
      <c r="CA59" s="809"/>
      <c r="CB59" s="803"/>
      <c r="CC59" s="804"/>
      <c r="CD59" s="791"/>
      <c r="CE59" s="791"/>
    </row>
    <row r="60" spans="2:83" x14ac:dyDescent="0.25">
      <c r="B60" s="307">
        <v>44964.434201388889</v>
      </c>
      <c r="C60" s="794">
        <v>853.46</v>
      </c>
      <c r="D60" s="492"/>
      <c r="E60" s="492"/>
      <c r="N60" s="517"/>
      <c r="O60" s="796">
        <v>44964</v>
      </c>
      <c r="P60" s="308">
        <v>0.4453125</v>
      </c>
      <c r="Q60" s="794">
        <v>33.6</v>
      </c>
      <c r="R60" s="165" t="s">
        <v>21</v>
      </c>
      <c r="S60" s="794">
        <v>21.45</v>
      </c>
      <c r="T60" s="165" t="s">
        <v>56</v>
      </c>
      <c r="U60" s="196">
        <f t="shared" si="21"/>
        <v>10</v>
      </c>
      <c r="V60" s="168">
        <f t="shared" ref="V60:V90" si="28">IF(U60=$Q$13, S60, "-")</f>
        <v>21.45</v>
      </c>
      <c r="W60" s="168" t="str">
        <f t="shared" ref="W60:W90" si="29">IF(U60=$R$13, S60, "-")</f>
        <v>-</v>
      </c>
      <c r="X60" s="168" t="str">
        <f t="shared" ref="X60:X90" si="30">IF(U60=$S$13, S60, "-")</f>
        <v>-</v>
      </c>
      <c r="Y60" s="168" t="str">
        <f t="shared" ref="Y60:Y90" si="31">IF(U60=$T$13, S60, "-")</f>
        <v>-</v>
      </c>
      <c r="AD60" s="608">
        <f t="shared" si="13"/>
        <v>44964.445138888892</v>
      </c>
      <c r="AE60" s="607">
        <f t="shared" si="14"/>
        <v>22.890999999999998</v>
      </c>
      <c r="AF60" s="196">
        <f t="shared" si="15"/>
        <v>10</v>
      </c>
      <c r="AG60" s="168">
        <f t="shared" si="8"/>
        <v>22.890999999999998</v>
      </c>
      <c r="AH60" s="168" t="str">
        <f t="shared" si="9"/>
        <v>-</v>
      </c>
      <c r="AI60" s="168" t="str">
        <f t="shared" si="10"/>
        <v>-</v>
      </c>
      <c r="AJ60" s="168" t="str">
        <f t="shared" si="11"/>
        <v>-</v>
      </c>
      <c r="AK60" s="198"/>
      <c r="AL60" s="837"/>
      <c r="AM60" s="790">
        <v>44964.446527777778</v>
      </c>
      <c r="AN60" s="789">
        <v>1</v>
      </c>
      <c r="AO60" s="789">
        <v>3</v>
      </c>
      <c r="AP60" s="789" t="s">
        <v>469</v>
      </c>
      <c r="AQ60" s="789">
        <v>130.102993</v>
      </c>
      <c r="AR60" s="789">
        <v>180220</v>
      </c>
      <c r="AS60" s="789">
        <v>138792</v>
      </c>
      <c r="AT60" s="789">
        <v>22.888999999999999</v>
      </c>
      <c r="AV60" s="788">
        <v>44964.446527777778</v>
      </c>
      <c r="AW60" s="787">
        <v>1</v>
      </c>
      <c r="AX60" s="786">
        <v>3</v>
      </c>
      <c r="AY60" s="786" t="s">
        <v>469</v>
      </c>
      <c r="AZ60" s="863">
        <v>129.69999999999999</v>
      </c>
      <c r="BB60" s="793" t="str">
        <f t="shared" si="0"/>
        <v>--</v>
      </c>
      <c r="BC60" s="791">
        <f t="shared" si="1"/>
        <v>130.102993</v>
      </c>
      <c r="BD60" s="814">
        <v>73</v>
      </c>
      <c r="BE60" s="793">
        <v>3</v>
      </c>
      <c r="BF60" s="819">
        <f t="shared" si="2"/>
        <v>324.77065399999998</v>
      </c>
      <c r="BH60" s="793" t="str">
        <f t="shared" si="3"/>
        <v>--</v>
      </c>
      <c r="BI60" s="807">
        <f t="shared" si="4"/>
        <v>129.69999999999999</v>
      </c>
      <c r="BJ60" s="814">
        <v>73</v>
      </c>
      <c r="BK60" s="793">
        <v>3</v>
      </c>
      <c r="BL60" s="807">
        <f t="shared" si="5"/>
        <v>324.8</v>
      </c>
      <c r="BQ60" s="797"/>
      <c r="BR60" s="791"/>
      <c r="BS60" s="791"/>
      <c r="BT60" s="791"/>
      <c r="CA60" s="809"/>
      <c r="CB60" s="803"/>
      <c r="CC60" s="804"/>
      <c r="CD60" s="791"/>
      <c r="CE60" s="791"/>
    </row>
    <row r="61" spans="2:83" x14ac:dyDescent="0.25">
      <c r="B61" s="307">
        <v>44964.435243055559</v>
      </c>
      <c r="C61" s="794">
        <v>853.43</v>
      </c>
      <c r="D61" s="492"/>
      <c r="E61" s="492"/>
      <c r="N61" s="517"/>
      <c r="O61" s="796">
        <v>44964</v>
      </c>
      <c r="P61" s="308">
        <v>0.4460069444444445</v>
      </c>
      <c r="Q61" s="794">
        <v>33.6</v>
      </c>
      <c r="R61" s="165" t="s">
        <v>21</v>
      </c>
      <c r="S61" s="794">
        <v>21.45</v>
      </c>
      <c r="T61" s="165" t="s">
        <v>56</v>
      </c>
      <c r="U61" s="196">
        <f t="shared" si="21"/>
        <v>10</v>
      </c>
      <c r="V61" s="168">
        <f t="shared" si="28"/>
        <v>21.45</v>
      </c>
      <c r="W61" s="168" t="str">
        <f t="shared" si="29"/>
        <v>-</v>
      </c>
      <c r="X61" s="168" t="str">
        <f t="shared" si="30"/>
        <v>-</v>
      </c>
      <c r="Y61" s="168" t="str">
        <f t="shared" si="31"/>
        <v>-</v>
      </c>
      <c r="AD61" s="608">
        <f t="shared" si="13"/>
        <v>44964.445833333331</v>
      </c>
      <c r="AE61" s="607">
        <f t="shared" si="14"/>
        <v>22.888999999999999</v>
      </c>
      <c r="AF61" s="196">
        <f t="shared" si="15"/>
        <v>10</v>
      </c>
      <c r="AG61" s="168">
        <f t="shared" si="8"/>
        <v>22.888999999999999</v>
      </c>
      <c r="AH61" s="168" t="str">
        <f t="shared" si="9"/>
        <v>-</v>
      </c>
      <c r="AI61" s="168" t="str">
        <f t="shared" si="10"/>
        <v>-</v>
      </c>
      <c r="AJ61" s="168" t="str">
        <f t="shared" si="11"/>
        <v>-</v>
      </c>
      <c r="AK61" s="198"/>
      <c r="AL61" s="837"/>
      <c r="AM61" s="790">
        <v>44964.446527777778</v>
      </c>
      <c r="AN61" s="789">
        <v>1</v>
      </c>
      <c r="AO61" s="789">
        <v>3</v>
      </c>
      <c r="AP61" s="789" t="s">
        <v>469</v>
      </c>
      <c r="AQ61" s="789">
        <v>129.758499</v>
      </c>
      <c r="AR61" s="789">
        <v>180716</v>
      </c>
      <c r="AS61" s="789">
        <v>138402</v>
      </c>
      <c r="AT61" s="789">
        <v>22.888999999999999</v>
      </c>
      <c r="AV61" s="788">
        <v>44964.446527777778</v>
      </c>
      <c r="AW61" s="787">
        <v>1</v>
      </c>
      <c r="AX61" s="786">
        <v>3</v>
      </c>
      <c r="AY61" s="786" t="s">
        <v>469</v>
      </c>
      <c r="AZ61" s="863">
        <v>129</v>
      </c>
      <c r="BB61" s="793" t="str">
        <f t="shared" si="0"/>
        <v>--</v>
      </c>
      <c r="BC61" s="791">
        <f t="shared" si="1"/>
        <v>129.758499</v>
      </c>
      <c r="BD61" s="814">
        <v>74</v>
      </c>
      <c r="BE61" s="793">
        <v>4</v>
      </c>
      <c r="BF61" s="819">
        <f t="shared" si="2"/>
        <v>324.933582</v>
      </c>
      <c r="BH61" s="793" t="str">
        <f t="shared" si="3"/>
        <v>--</v>
      </c>
      <c r="BI61" s="807">
        <f t="shared" si="4"/>
        <v>129</v>
      </c>
      <c r="BJ61" s="814">
        <v>74</v>
      </c>
      <c r="BK61" s="793">
        <v>4</v>
      </c>
      <c r="BL61" s="807">
        <f t="shared" si="5"/>
        <v>324.39999999999998</v>
      </c>
      <c r="BQ61" s="797"/>
      <c r="BR61" s="791"/>
      <c r="BS61" s="791"/>
      <c r="BT61" s="791"/>
      <c r="CA61" s="809"/>
      <c r="CB61" s="803"/>
      <c r="CC61" s="804"/>
      <c r="CD61" s="791"/>
      <c r="CE61" s="791"/>
    </row>
    <row r="62" spans="2:83" x14ac:dyDescent="0.25">
      <c r="B62" s="307">
        <v>44964.436284722222</v>
      </c>
      <c r="C62" s="794">
        <v>853.42</v>
      </c>
      <c r="D62" s="492"/>
      <c r="E62" s="492"/>
      <c r="N62" s="517"/>
      <c r="O62" s="796">
        <v>44964</v>
      </c>
      <c r="P62" s="308">
        <v>0.44670138888888888</v>
      </c>
      <c r="Q62" s="794">
        <v>33.5</v>
      </c>
      <c r="R62" s="165" t="s">
        <v>21</v>
      </c>
      <c r="S62" s="794">
        <v>21.45</v>
      </c>
      <c r="T62" s="165" t="s">
        <v>56</v>
      </c>
      <c r="U62" s="196">
        <f t="shared" si="21"/>
        <v>10</v>
      </c>
      <c r="V62" s="168">
        <f t="shared" si="28"/>
        <v>21.45</v>
      </c>
      <c r="W62" s="168" t="str">
        <f t="shared" si="29"/>
        <v>-</v>
      </c>
      <c r="X62" s="168" t="str">
        <f t="shared" si="30"/>
        <v>-</v>
      </c>
      <c r="Y62" s="168" t="str">
        <f t="shared" si="31"/>
        <v>-</v>
      </c>
      <c r="AD62" s="608">
        <f t="shared" si="13"/>
        <v>44964.445833333331</v>
      </c>
      <c r="AE62" s="607">
        <f t="shared" si="14"/>
        <v>22.887</v>
      </c>
      <c r="AF62" s="196">
        <f t="shared" si="15"/>
        <v>10</v>
      </c>
      <c r="AG62" s="168">
        <f t="shared" si="8"/>
        <v>22.887</v>
      </c>
      <c r="AH62" s="168" t="str">
        <f t="shared" si="9"/>
        <v>-</v>
      </c>
      <c r="AI62" s="168" t="str">
        <f t="shared" si="10"/>
        <v>-</v>
      </c>
      <c r="AJ62" s="168" t="str">
        <f t="shared" si="11"/>
        <v>-</v>
      </c>
      <c r="AK62" s="198"/>
      <c r="AL62" s="837"/>
      <c r="AM62" s="790">
        <v>44964.447222222225</v>
      </c>
      <c r="AN62" s="789">
        <v>1</v>
      </c>
      <c r="AO62" s="789">
        <v>3</v>
      </c>
      <c r="AP62" s="789" t="s">
        <v>469</v>
      </c>
      <c r="AQ62" s="789">
        <v>129.41164000000001</v>
      </c>
      <c r="AR62" s="789">
        <v>180203</v>
      </c>
      <c r="AS62" s="789">
        <v>138777</v>
      </c>
      <c r="AT62" s="789">
        <v>22.888999999999999</v>
      </c>
      <c r="AV62" s="788">
        <v>44964.447222222225</v>
      </c>
      <c r="AW62" s="787">
        <v>1</v>
      </c>
      <c r="AX62" s="786">
        <v>3</v>
      </c>
      <c r="AY62" s="786" t="s">
        <v>469</v>
      </c>
      <c r="AZ62" s="863">
        <v>128.80000000000001</v>
      </c>
      <c r="BB62" s="793" t="str">
        <f t="shared" si="0"/>
        <v>--</v>
      </c>
      <c r="BC62" s="791">
        <f t="shared" si="1"/>
        <v>129.41164000000001</v>
      </c>
      <c r="BD62" s="814">
        <v>75</v>
      </c>
      <c r="BE62" s="793">
        <v>5</v>
      </c>
      <c r="BF62" s="819">
        <f t="shared" si="2"/>
        <v>324.512945</v>
      </c>
      <c r="BH62" s="793" t="str">
        <f t="shared" si="3"/>
        <v>--</v>
      </c>
      <c r="BI62" s="807">
        <f t="shared" si="4"/>
        <v>128.80000000000001</v>
      </c>
      <c r="BJ62" s="814">
        <v>75</v>
      </c>
      <c r="BK62" s="793">
        <v>5</v>
      </c>
      <c r="BL62" s="807">
        <f t="shared" si="5"/>
        <v>324.39999999999998</v>
      </c>
      <c r="BQ62" s="797"/>
      <c r="BR62" s="791"/>
      <c r="BS62" s="791"/>
      <c r="BT62" s="791"/>
      <c r="CA62" s="809"/>
      <c r="CB62" s="803"/>
      <c r="CC62" s="804"/>
      <c r="CD62" s="791"/>
      <c r="CE62" s="791"/>
    </row>
    <row r="63" spans="2:83" x14ac:dyDescent="0.25">
      <c r="B63" s="307">
        <v>44964.437326388892</v>
      </c>
      <c r="C63" s="794">
        <v>853.39</v>
      </c>
      <c r="D63" s="492"/>
      <c r="E63" s="492"/>
      <c r="N63" s="517"/>
      <c r="O63" s="796">
        <v>44964</v>
      </c>
      <c r="P63" s="308">
        <v>0.44739583333333338</v>
      </c>
      <c r="Q63" s="794">
        <v>33.299999999999997</v>
      </c>
      <c r="R63" s="165" t="s">
        <v>21</v>
      </c>
      <c r="S63" s="794">
        <v>21.45</v>
      </c>
      <c r="T63" s="165" t="s">
        <v>56</v>
      </c>
      <c r="U63" s="196">
        <f t="shared" si="21"/>
        <v>10</v>
      </c>
      <c r="V63" s="168">
        <f t="shared" si="28"/>
        <v>21.45</v>
      </c>
      <c r="W63" s="168" t="str">
        <f t="shared" si="29"/>
        <v>-</v>
      </c>
      <c r="X63" s="168" t="str">
        <f t="shared" si="30"/>
        <v>-</v>
      </c>
      <c r="Y63" s="168" t="str">
        <f t="shared" si="31"/>
        <v>-</v>
      </c>
      <c r="AD63" s="608">
        <f t="shared" si="13"/>
        <v>44964.446527777778</v>
      </c>
      <c r="AE63" s="607">
        <f t="shared" si="14"/>
        <v>22.888999999999999</v>
      </c>
      <c r="AF63" s="196">
        <f t="shared" si="15"/>
        <v>10</v>
      </c>
      <c r="AG63" s="168">
        <f t="shared" si="8"/>
        <v>22.888999999999999</v>
      </c>
      <c r="AH63" s="168" t="str">
        <f t="shared" si="9"/>
        <v>-</v>
      </c>
      <c r="AI63" s="168" t="str">
        <f t="shared" si="10"/>
        <v>-</v>
      </c>
      <c r="AJ63" s="168" t="str">
        <f t="shared" si="11"/>
        <v>-</v>
      </c>
      <c r="AK63" s="198"/>
      <c r="AL63" s="837"/>
      <c r="AM63" s="790">
        <v>44964.447222222225</v>
      </c>
      <c r="AN63" s="789">
        <v>1</v>
      </c>
      <c r="AO63" s="789">
        <v>3</v>
      </c>
      <c r="AP63" s="789" t="s">
        <v>469</v>
      </c>
      <c r="AQ63" s="789">
        <v>129.24464900000001</v>
      </c>
      <c r="AR63" s="789">
        <v>180704</v>
      </c>
      <c r="AS63" s="789">
        <v>138394</v>
      </c>
      <c r="AT63" s="789">
        <v>22.888999999999999</v>
      </c>
      <c r="AV63" s="788">
        <v>44964.447222222225</v>
      </c>
      <c r="AW63" s="787">
        <v>1</v>
      </c>
      <c r="AX63" s="786">
        <v>3</v>
      </c>
      <c r="AY63" s="786" t="s">
        <v>469</v>
      </c>
      <c r="AZ63" s="863">
        <v>129.1</v>
      </c>
      <c r="BB63" s="793" t="str">
        <f t="shared" si="0"/>
        <v>--</v>
      </c>
      <c r="BC63" s="791">
        <f t="shared" si="1"/>
        <v>129.24464900000001</v>
      </c>
      <c r="BD63" s="814">
        <v>76</v>
      </c>
      <c r="BE63" s="793">
        <v>6</v>
      </c>
      <c r="BF63" s="819">
        <f t="shared" si="2"/>
        <v>324.23123199999998</v>
      </c>
      <c r="BH63" s="793" t="str">
        <f t="shared" si="3"/>
        <v>--</v>
      </c>
      <c r="BI63" s="807">
        <f t="shared" si="4"/>
        <v>129.1</v>
      </c>
      <c r="BJ63" s="814">
        <v>76</v>
      </c>
      <c r="BK63" s="793">
        <v>6</v>
      </c>
      <c r="BL63" s="807">
        <f t="shared" si="5"/>
        <v>324.39999999999998</v>
      </c>
      <c r="BQ63" s="797"/>
      <c r="BR63" s="791"/>
      <c r="BS63" s="791"/>
      <c r="BT63" s="791"/>
      <c r="CA63" s="809"/>
      <c r="CB63" s="803"/>
      <c r="CC63" s="804"/>
      <c r="CD63" s="791"/>
      <c r="CE63" s="791"/>
    </row>
    <row r="64" spans="2:83" x14ac:dyDescent="0.25">
      <c r="B64" s="307">
        <v>44964.438368055555</v>
      </c>
      <c r="C64" s="794">
        <v>853.39</v>
      </c>
      <c r="D64" s="492"/>
      <c r="E64" s="492"/>
      <c r="N64" s="517"/>
      <c r="O64" s="796">
        <v>44964</v>
      </c>
      <c r="P64" s="308">
        <v>0.44809027777777777</v>
      </c>
      <c r="Q64" s="794">
        <v>33.5</v>
      </c>
      <c r="R64" s="165" t="s">
        <v>21</v>
      </c>
      <c r="S64" s="794">
        <v>21.45</v>
      </c>
      <c r="T64" s="165" t="s">
        <v>56</v>
      </c>
      <c r="U64" s="196">
        <f t="shared" si="21"/>
        <v>10</v>
      </c>
      <c r="V64" s="168">
        <f t="shared" si="28"/>
        <v>21.45</v>
      </c>
      <c r="W64" s="168" t="str">
        <f t="shared" si="29"/>
        <v>-</v>
      </c>
      <c r="X64" s="168" t="str">
        <f t="shared" si="30"/>
        <v>-</v>
      </c>
      <c r="Y64" s="168" t="str">
        <f t="shared" si="31"/>
        <v>-</v>
      </c>
      <c r="AD64" s="608">
        <f t="shared" si="13"/>
        <v>44964.446527777778</v>
      </c>
      <c r="AE64" s="607">
        <f t="shared" si="14"/>
        <v>22.888999999999999</v>
      </c>
      <c r="AF64" s="196">
        <f t="shared" si="15"/>
        <v>10</v>
      </c>
      <c r="AG64" s="168">
        <f t="shared" si="8"/>
        <v>22.888999999999999</v>
      </c>
      <c r="AH64" s="168" t="str">
        <f t="shared" si="9"/>
        <v>-</v>
      </c>
      <c r="AI64" s="168" t="str">
        <f t="shared" si="10"/>
        <v>-</v>
      </c>
      <c r="AJ64" s="168" t="str">
        <f t="shared" si="11"/>
        <v>-</v>
      </c>
      <c r="AK64" s="198"/>
      <c r="AL64" s="837"/>
      <c r="AM64" s="790">
        <v>44964.447916666664</v>
      </c>
      <c r="AN64" s="789">
        <v>1</v>
      </c>
      <c r="AO64" s="789">
        <v>3</v>
      </c>
      <c r="AP64" s="789">
        <v>0</v>
      </c>
      <c r="AQ64" s="789">
        <v>129.15509900000001</v>
      </c>
      <c r="AR64" s="789">
        <v>180715</v>
      </c>
      <c r="AS64" s="789">
        <v>138402</v>
      </c>
      <c r="AT64" s="789">
        <v>22.888999999999999</v>
      </c>
      <c r="AV64" s="788">
        <v>44964.447916666664</v>
      </c>
      <c r="AW64" s="787">
        <v>1</v>
      </c>
      <c r="AX64" s="786">
        <v>3</v>
      </c>
      <c r="AY64" s="786">
        <v>0</v>
      </c>
      <c r="AZ64" s="863">
        <v>128.69999999999999</v>
      </c>
      <c r="BB64" s="793">
        <f t="shared" si="0"/>
        <v>30</v>
      </c>
      <c r="BC64" s="791">
        <f t="shared" si="1"/>
        <v>129.15509900000001</v>
      </c>
      <c r="BD64" s="814">
        <v>77</v>
      </c>
      <c r="BE64" s="793">
        <v>7</v>
      </c>
      <c r="BF64" s="819">
        <f t="shared" si="2"/>
        <v>324.20870000000002</v>
      </c>
      <c r="BH64" s="793">
        <f t="shared" si="3"/>
        <v>30</v>
      </c>
      <c r="BI64" s="807">
        <f t="shared" si="4"/>
        <v>128.69999999999999</v>
      </c>
      <c r="BJ64" s="814">
        <v>77</v>
      </c>
      <c r="BK64" s="793">
        <v>7</v>
      </c>
      <c r="BL64" s="807">
        <f t="shared" si="5"/>
        <v>323.8</v>
      </c>
      <c r="BQ64" s="797"/>
      <c r="BR64" s="791"/>
      <c r="BS64" s="791"/>
      <c r="BT64" s="791"/>
      <c r="CA64" s="809"/>
      <c r="CB64" s="803"/>
      <c r="CC64" s="804"/>
      <c r="CD64" s="791"/>
      <c r="CE64" s="791"/>
    </row>
    <row r="65" spans="2:83" x14ac:dyDescent="0.25">
      <c r="B65" s="307">
        <v>44964.439409722225</v>
      </c>
      <c r="C65" s="794">
        <v>853.37</v>
      </c>
      <c r="D65" s="492"/>
      <c r="E65" s="492"/>
      <c r="N65" s="517"/>
      <c r="O65" s="796">
        <v>44964</v>
      </c>
      <c r="P65" s="308">
        <v>0.44878472222222227</v>
      </c>
      <c r="Q65" s="794">
        <v>33.1</v>
      </c>
      <c r="R65" s="165" t="s">
        <v>21</v>
      </c>
      <c r="S65" s="794">
        <v>21.45</v>
      </c>
      <c r="T65" s="165" t="s">
        <v>56</v>
      </c>
      <c r="U65" s="196">
        <f t="shared" si="21"/>
        <v>10</v>
      </c>
      <c r="V65" s="168">
        <f t="shared" si="28"/>
        <v>21.45</v>
      </c>
      <c r="W65" s="168" t="str">
        <f t="shared" si="29"/>
        <v>-</v>
      </c>
      <c r="X65" s="168" t="str">
        <f t="shared" si="30"/>
        <v>-</v>
      </c>
      <c r="Y65" s="168" t="str">
        <f t="shared" si="31"/>
        <v>-</v>
      </c>
      <c r="AD65" s="608">
        <f t="shared" si="13"/>
        <v>44964.447222222225</v>
      </c>
      <c r="AE65" s="607">
        <f t="shared" si="14"/>
        <v>22.888999999999999</v>
      </c>
      <c r="AF65" s="196">
        <f t="shared" si="15"/>
        <v>10</v>
      </c>
      <c r="AG65" s="168">
        <f t="shared" si="8"/>
        <v>22.888999999999999</v>
      </c>
      <c r="AH65" s="168" t="str">
        <f t="shared" si="9"/>
        <v>-</v>
      </c>
      <c r="AI65" s="168" t="str">
        <f t="shared" si="10"/>
        <v>-</v>
      </c>
      <c r="AJ65" s="168" t="str">
        <f t="shared" si="11"/>
        <v>-</v>
      </c>
      <c r="AK65" s="198"/>
      <c r="AL65" s="837"/>
      <c r="AM65" s="790">
        <v>44964.448611111111</v>
      </c>
      <c r="AN65" s="789">
        <v>1</v>
      </c>
      <c r="AO65" s="789">
        <v>3</v>
      </c>
      <c r="AP65" s="789">
        <v>1</v>
      </c>
      <c r="AQ65" s="789">
        <v>128.91519400000001</v>
      </c>
      <c r="AR65" s="789">
        <v>180211</v>
      </c>
      <c r="AS65" s="789">
        <v>138781</v>
      </c>
      <c r="AT65" s="789">
        <v>22.885999999999999</v>
      </c>
      <c r="AV65" s="788">
        <v>44964.448611111111</v>
      </c>
      <c r="AW65" s="787">
        <v>1</v>
      </c>
      <c r="AX65" s="786">
        <v>3</v>
      </c>
      <c r="AY65" s="786">
        <v>1</v>
      </c>
      <c r="AZ65" s="863">
        <v>128.80000000000001</v>
      </c>
      <c r="BB65" s="793">
        <f t="shared" si="0"/>
        <v>31</v>
      </c>
      <c r="BC65" s="791">
        <f t="shared" si="1"/>
        <v>128.91519400000001</v>
      </c>
      <c r="BD65" s="814">
        <v>78</v>
      </c>
      <c r="BE65" s="793">
        <v>8</v>
      </c>
      <c r="BF65" s="819">
        <f t="shared" si="2"/>
        <v>324.06241199999999</v>
      </c>
      <c r="BH65" s="793">
        <f t="shared" si="3"/>
        <v>31</v>
      </c>
      <c r="BI65" s="807">
        <f t="shared" si="4"/>
        <v>128.80000000000001</v>
      </c>
      <c r="BJ65" s="814">
        <v>78</v>
      </c>
      <c r="BK65" s="793">
        <v>8</v>
      </c>
      <c r="BL65" s="807">
        <f t="shared" si="5"/>
        <v>323.39999999999998</v>
      </c>
      <c r="BQ65" s="797"/>
      <c r="BR65" s="791"/>
      <c r="BS65" s="791"/>
      <c r="BT65" s="791"/>
      <c r="CA65" s="809"/>
      <c r="CB65" s="803"/>
      <c r="CC65" s="804"/>
      <c r="CD65" s="791"/>
      <c r="CE65" s="791"/>
    </row>
    <row r="66" spans="2:83" x14ac:dyDescent="0.25">
      <c r="B66" s="307">
        <v>44964.440451388888</v>
      </c>
      <c r="C66" s="794">
        <v>853.33</v>
      </c>
      <c r="D66" s="492"/>
      <c r="E66" s="492"/>
      <c r="N66" s="517"/>
      <c r="O66" s="796">
        <v>44964</v>
      </c>
      <c r="P66" s="308">
        <v>0.44947916666666665</v>
      </c>
      <c r="Q66" s="794">
        <v>33.1</v>
      </c>
      <c r="R66" s="165" t="s">
        <v>21</v>
      </c>
      <c r="S66" s="794">
        <v>21.5</v>
      </c>
      <c r="T66" s="165" t="s">
        <v>56</v>
      </c>
      <c r="U66" s="196">
        <f t="shared" si="21"/>
        <v>10</v>
      </c>
      <c r="V66" s="168">
        <f t="shared" si="28"/>
        <v>21.5</v>
      </c>
      <c r="W66" s="168" t="str">
        <f t="shared" si="29"/>
        <v>-</v>
      </c>
      <c r="X66" s="168" t="str">
        <f t="shared" si="30"/>
        <v>-</v>
      </c>
      <c r="Y66" s="168" t="str">
        <f t="shared" si="31"/>
        <v>-</v>
      </c>
      <c r="AD66" s="608">
        <f t="shared" si="13"/>
        <v>44964.447222222225</v>
      </c>
      <c r="AE66" s="607">
        <f t="shared" si="14"/>
        <v>22.888999999999999</v>
      </c>
      <c r="AF66" s="196">
        <f t="shared" si="15"/>
        <v>10</v>
      </c>
      <c r="AG66" s="168">
        <f t="shared" si="8"/>
        <v>22.888999999999999</v>
      </c>
      <c r="AH66" s="168" t="str">
        <f t="shared" si="9"/>
        <v>-</v>
      </c>
      <c r="AI66" s="168" t="str">
        <f t="shared" si="10"/>
        <v>-</v>
      </c>
      <c r="AJ66" s="168" t="str">
        <f t="shared" si="11"/>
        <v>-</v>
      </c>
      <c r="AK66" s="198"/>
      <c r="AL66" s="837"/>
      <c r="AM66" s="790">
        <v>44964.449305555558</v>
      </c>
      <c r="AN66" s="789">
        <v>1</v>
      </c>
      <c r="AO66" s="789">
        <v>3</v>
      </c>
      <c r="AP66" s="789">
        <v>2</v>
      </c>
      <c r="AQ66" s="789">
        <v>128.620058</v>
      </c>
      <c r="AR66" s="789">
        <v>180702</v>
      </c>
      <c r="AS66" s="789">
        <v>138394</v>
      </c>
      <c r="AT66" s="789">
        <v>22.885000000000002</v>
      </c>
      <c r="AV66" s="788">
        <v>44964.449305555558</v>
      </c>
      <c r="AW66" s="787">
        <v>1</v>
      </c>
      <c r="AX66" s="786">
        <v>3</v>
      </c>
      <c r="AY66" s="786">
        <v>2</v>
      </c>
      <c r="AZ66" s="863">
        <v>128.4</v>
      </c>
      <c r="BB66" s="793">
        <f t="shared" si="0"/>
        <v>32</v>
      </c>
      <c r="BC66" s="791">
        <f t="shared" si="1"/>
        <v>128.620058</v>
      </c>
      <c r="BD66" s="814">
        <v>81</v>
      </c>
      <c r="BE66" s="793">
        <v>1</v>
      </c>
      <c r="BF66" s="819">
        <f t="shared" si="2"/>
        <v>365.32073100000002</v>
      </c>
      <c r="BH66" s="793">
        <f t="shared" si="3"/>
        <v>32</v>
      </c>
      <c r="BI66" s="807">
        <f t="shared" si="4"/>
        <v>128.4</v>
      </c>
      <c r="BJ66" s="814">
        <v>81</v>
      </c>
      <c r="BK66" s="793">
        <v>1</v>
      </c>
      <c r="BL66" s="807">
        <f t="shared" si="5"/>
        <v>364.6</v>
      </c>
      <c r="BQ66" s="797"/>
      <c r="BR66" s="791"/>
      <c r="BS66" s="791"/>
      <c r="BT66" s="791"/>
      <c r="CA66" s="809"/>
      <c r="CB66" s="803"/>
      <c r="CC66" s="804"/>
      <c r="CD66" s="791"/>
      <c r="CE66" s="791"/>
    </row>
    <row r="67" spans="2:83" x14ac:dyDescent="0.25">
      <c r="B67" s="307">
        <v>44964.441493055558</v>
      </c>
      <c r="C67" s="794">
        <v>853.31</v>
      </c>
      <c r="D67" s="492"/>
      <c r="E67" s="492"/>
      <c r="N67" s="517"/>
      <c r="O67" s="796">
        <v>44964</v>
      </c>
      <c r="P67" s="308">
        <v>0.45017361111111115</v>
      </c>
      <c r="Q67" s="794">
        <v>33.200000000000003</v>
      </c>
      <c r="R67" s="165" t="s">
        <v>21</v>
      </c>
      <c r="S67" s="794">
        <v>21.5</v>
      </c>
      <c r="T67" s="165" t="s">
        <v>56</v>
      </c>
      <c r="U67" s="196">
        <f t="shared" si="21"/>
        <v>10</v>
      </c>
      <c r="V67" s="168">
        <f t="shared" si="28"/>
        <v>21.5</v>
      </c>
      <c r="W67" s="168" t="str">
        <f t="shared" si="29"/>
        <v>-</v>
      </c>
      <c r="X67" s="168" t="str">
        <f t="shared" si="30"/>
        <v>-</v>
      </c>
      <c r="Y67" s="168" t="str">
        <f t="shared" si="31"/>
        <v>-</v>
      </c>
      <c r="AD67" s="608">
        <f t="shared" si="13"/>
        <v>44964.447916666664</v>
      </c>
      <c r="AE67" s="607">
        <f t="shared" si="14"/>
        <v>22.888999999999999</v>
      </c>
      <c r="AF67" s="196">
        <f t="shared" si="15"/>
        <v>10</v>
      </c>
      <c r="AG67" s="168">
        <f t="shared" si="8"/>
        <v>22.888999999999999</v>
      </c>
      <c r="AH67" s="168" t="str">
        <f t="shared" si="9"/>
        <v>-</v>
      </c>
      <c r="AI67" s="168" t="str">
        <f t="shared" si="10"/>
        <v>-</v>
      </c>
      <c r="AJ67" s="168" t="str">
        <f t="shared" si="11"/>
        <v>-</v>
      </c>
      <c r="AK67" s="198"/>
      <c r="AL67" s="837"/>
      <c r="AM67" s="790">
        <v>44964.449305555558</v>
      </c>
      <c r="AN67" s="789">
        <v>1</v>
      </c>
      <c r="AO67" s="789">
        <v>3</v>
      </c>
      <c r="AP67" s="789">
        <v>3</v>
      </c>
      <c r="AQ67" s="789">
        <v>128.46795599999999</v>
      </c>
      <c r="AR67" s="789">
        <v>180212</v>
      </c>
      <c r="AS67" s="789">
        <v>138781</v>
      </c>
      <c r="AT67" s="789">
        <v>22.885000000000002</v>
      </c>
      <c r="AV67" s="788">
        <v>44964.449305555558</v>
      </c>
      <c r="AW67" s="787">
        <v>1</v>
      </c>
      <c r="AX67" s="786">
        <v>3</v>
      </c>
      <c r="AY67" s="786">
        <v>3</v>
      </c>
      <c r="AZ67" s="863">
        <v>128.5</v>
      </c>
      <c r="BB67" s="793">
        <f t="shared" ref="BB67:BB130" si="32">IFERROR((AO67*10)+AP67, "--")</f>
        <v>33</v>
      </c>
      <c r="BC67" s="791">
        <f t="shared" ref="BC67:BC130" si="33">AQ67</f>
        <v>128.46795599999999</v>
      </c>
      <c r="BD67" s="814">
        <v>82</v>
      </c>
      <c r="BE67" s="793">
        <v>2</v>
      </c>
      <c r="BF67" s="819">
        <f t="shared" ref="BF67:BF97" si="34">IFERROR(VLOOKUP(BD67, $BB$2:$BC$300, 2, FALSE), "---")</f>
        <v>365.19296200000002</v>
      </c>
      <c r="BH67" s="793">
        <f t="shared" ref="BH67:BH130" si="35">IFERROR((AX67*10)+AY67, "--")</f>
        <v>33</v>
      </c>
      <c r="BI67" s="807">
        <f t="shared" ref="BI67:BI130" si="36">AZ67</f>
        <v>128.5</v>
      </c>
      <c r="BJ67" s="814">
        <v>82</v>
      </c>
      <c r="BK67" s="793">
        <v>2</v>
      </c>
      <c r="BL67" s="807">
        <f t="shared" ref="BL67:BL97" si="37">IFERROR(VLOOKUP(BJ67, $BH$2:$BI$300, 2, FALSE), "---")</f>
        <v>364.8</v>
      </c>
      <c r="BQ67" s="797"/>
      <c r="BR67" s="791"/>
      <c r="BS67" s="791"/>
      <c r="BT67" s="791"/>
      <c r="CA67" s="809"/>
      <c r="CB67" s="803"/>
      <c r="CC67" s="804"/>
      <c r="CD67" s="791"/>
      <c r="CE67" s="791"/>
    </row>
    <row r="68" spans="2:83" x14ac:dyDescent="0.25">
      <c r="B68" s="307">
        <v>44964.44253472222</v>
      </c>
      <c r="C68" s="794">
        <v>853.29</v>
      </c>
      <c r="D68" s="492"/>
      <c r="E68" s="492"/>
      <c r="N68" s="517"/>
      <c r="O68" s="796">
        <v>44964</v>
      </c>
      <c r="P68" s="308">
        <v>0.45086805555555554</v>
      </c>
      <c r="Q68" s="794">
        <v>32.799999999999997</v>
      </c>
      <c r="R68" s="165" t="s">
        <v>21</v>
      </c>
      <c r="S68" s="794">
        <v>21.45</v>
      </c>
      <c r="T68" s="165" t="s">
        <v>56</v>
      </c>
      <c r="U68" s="196">
        <f t="shared" si="21"/>
        <v>10</v>
      </c>
      <c r="V68" s="168">
        <f t="shared" si="28"/>
        <v>21.45</v>
      </c>
      <c r="W68" s="168" t="str">
        <f t="shared" si="29"/>
        <v>-</v>
      </c>
      <c r="X68" s="168" t="str">
        <f t="shared" si="30"/>
        <v>-</v>
      </c>
      <c r="Y68" s="168" t="str">
        <f t="shared" si="31"/>
        <v>-</v>
      </c>
      <c r="AD68" s="608">
        <f t="shared" si="13"/>
        <v>44964.448611111111</v>
      </c>
      <c r="AE68" s="607">
        <f t="shared" si="14"/>
        <v>22.885999999999999</v>
      </c>
      <c r="AF68" s="196">
        <f t="shared" si="15"/>
        <v>10</v>
      </c>
      <c r="AG68" s="168">
        <f t="shared" si="8"/>
        <v>22.885999999999999</v>
      </c>
      <c r="AH68" s="168" t="str">
        <f t="shared" si="9"/>
        <v>-</v>
      </c>
      <c r="AI68" s="168" t="str">
        <f t="shared" si="10"/>
        <v>-</v>
      </c>
      <c r="AJ68" s="168" t="str">
        <f t="shared" si="11"/>
        <v>-</v>
      </c>
      <c r="AK68" s="198"/>
      <c r="AL68" s="837"/>
      <c r="AM68" s="790">
        <v>44964.45</v>
      </c>
      <c r="AN68" s="789">
        <v>1</v>
      </c>
      <c r="AO68" s="789">
        <v>3</v>
      </c>
      <c r="AP68" s="789">
        <v>4</v>
      </c>
      <c r="AQ68" s="789">
        <v>128.71275199999999</v>
      </c>
      <c r="AR68" s="789">
        <v>180718</v>
      </c>
      <c r="AS68" s="789">
        <v>138405</v>
      </c>
      <c r="AT68" s="789">
        <v>22.885999999999999</v>
      </c>
      <c r="AV68" s="788">
        <v>44964.45</v>
      </c>
      <c r="AW68" s="787">
        <v>1</v>
      </c>
      <c r="AX68" s="786">
        <v>3</v>
      </c>
      <c r="AY68" s="786">
        <v>4</v>
      </c>
      <c r="AZ68" s="863">
        <v>128.19999999999999</v>
      </c>
      <c r="BB68" s="793">
        <f t="shared" si="32"/>
        <v>34</v>
      </c>
      <c r="BC68" s="791">
        <f t="shared" si="33"/>
        <v>128.71275199999999</v>
      </c>
      <c r="BD68" s="814">
        <v>83</v>
      </c>
      <c r="BE68" s="793">
        <v>3</v>
      </c>
      <c r="BF68" s="819">
        <f t="shared" si="34"/>
        <v>365.05168500000002</v>
      </c>
      <c r="BH68" s="793">
        <f t="shared" si="35"/>
        <v>34</v>
      </c>
      <c r="BI68" s="807">
        <f t="shared" si="36"/>
        <v>128.19999999999999</v>
      </c>
      <c r="BJ68" s="814">
        <v>83</v>
      </c>
      <c r="BK68" s="793">
        <v>3</v>
      </c>
      <c r="BL68" s="807">
        <f t="shared" si="37"/>
        <v>364.9</v>
      </c>
      <c r="BQ68" s="797"/>
      <c r="BR68" s="791"/>
      <c r="BS68" s="791"/>
      <c r="BT68" s="791"/>
      <c r="CA68" s="809"/>
      <c r="CB68" s="803"/>
      <c r="CC68" s="804"/>
      <c r="CD68" s="791"/>
      <c r="CE68" s="791"/>
    </row>
    <row r="69" spans="2:83" x14ac:dyDescent="0.25">
      <c r="B69" s="307">
        <v>44964.443576388891</v>
      </c>
      <c r="C69" s="794">
        <v>853.26</v>
      </c>
      <c r="D69" s="492"/>
      <c r="E69" s="492"/>
      <c r="N69" s="517"/>
      <c r="O69" s="796">
        <v>44964</v>
      </c>
      <c r="P69" s="308">
        <v>0.45156250000000003</v>
      </c>
      <c r="Q69" s="794">
        <v>32.9</v>
      </c>
      <c r="R69" s="165" t="s">
        <v>21</v>
      </c>
      <c r="S69" s="794">
        <v>21.5</v>
      </c>
      <c r="T69" s="165" t="s">
        <v>56</v>
      </c>
      <c r="U69" s="196">
        <f t="shared" si="21"/>
        <v>10</v>
      </c>
      <c r="V69" s="168">
        <f t="shared" si="28"/>
        <v>21.5</v>
      </c>
      <c r="W69" s="168" t="str">
        <f t="shared" si="29"/>
        <v>-</v>
      </c>
      <c r="X69" s="168" t="str">
        <f t="shared" si="30"/>
        <v>-</v>
      </c>
      <c r="Y69" s="168" t="str">
        <f t="shared" si="31"/>
        <v>-</v>
      </c>
      <c r="AD69" s="608">
        <f t="shared" si="13"/>
        <v>44964.449305555558</v>
      </c>
      <c r="AE69" s="607">
        <f t="shared" si="14"/>
        <v>22.885000000000002</v>
      </c>
      <c r="AF69" s="196">
        <f t="shared" si="15"/>
        <v>10</v>
      </c>
      <c r="AG69" s="168">
        <f t="shared" ref="AG69:AG132" si="38">IF(AF69=$Q$3, AE69, "-")</f>
        <v>22.885000000000002</v>
      </c>
      <c r="AH69" s="168" t="str">
        <f t="shared" ref="AH69:AH132" si="39">IF(AF69=$R$3, AE69, "-")</f>
        <v>-</v>
      </c>
      <c r="AI69" s="168" t="str">
        <f t="shared" ref="AI69:AI132" si="40">IF(AF69=$S$3, AE69, "-")</f>
        <v>-</v>
      </c>
      <c r="AJ69" s="168" t="str">
        <f t="shared" ref="AJ69:AJ132" si="41">IF(AF69=$T$3, AE69, "-")</f>
        <v>-</v>
      </c>
      <c r="AK69" s="198"/>
      <c r="AL69" s="837"/>
      <c r="AM69" s="790">
        <v>44964.45</v>
      </c>
      <c r="AN69" s="789">
        <v>1</v>
      </c>
      <c r="AO69" s="789">
        <v>3</v>
      </c>
      <c r="AP69" s="789">
        <v>5</v>
      </c>
      <c r="AQ69" s="789">
        <v>128.42132599999999</v>
      </c>
      <c r="AR69" s="789">
        <v>180227</v>
      </c>
      <c r="AS69" s="789">
        <v>138791</v>
      </c>
      <c r="AT69" s="789">
        <v>22.888000000000002</v>
      </c>
      <c r="AV69" s="788">
        <v>44964.45</v>
      </c>
      <c r="AW69" s="787">
        <v>1</v>
      </c>
      <c r="AX69" s="786">
        <v>3</v>
      </c>
      <c r="AY69" s="786">
        <v>5</v>
      </c>
      <c r="AZ69" s="863">
        <v>127.8</v>
      </c>
      <c r="BB69" s="793">
        <f t="shared" si="32"/>
        <v>35</v>
      </c>
      <c r="BC69" s="791">
        <f t="shared" si="33"/>
        <v>128.42132599999999</v>
      </c>
      <c r="BD69" s="814">
        <v>84</v>
      </c>
      <c r="BE69" s="793">
        <v>4</v>
      </c>
      <c r="BF69" s="819">
        <f t="shared" si="34"/>
        <v>365.19527499999998</v>
      </c>
      <c r="BH69" s="793">
        <f t="shared" si="35"/>
        <v>35</v>
      </c>
      <c r="BI69" s="807">
        <f t="shared" si="36"/>
        <v>127.8</v>
      </c>
      <c r="BJ69" s="814">
        <v>84</v>
      </c>
      <c r="BK69" s="793">
        <v>4</v>
      </c>
      <c r="BL69" s="807">
        <f t="shared" si="37"/>
        <v>364.6</v>
      </c>
      <c r="BQ69" s="797"/>
      <c r="BR69" s="791"/>
      <c r="BS69" s="791"/>
      <c r="BT69" s="791"/>
      <c r="CA69" s="809"/>
      <c r="CB69" s="803"/>
      <c r="CC69" s="804"/>
      <c r="CD69" s="791"/>
      <c r="CE69" s="791"/>
    </row>
    <row r="70" spans="2:83" x14ac:dyDescent="0.25">
      <c r="B70" s="307">
        <v>44964.444618055553</v>
      </c>
      <c r="C70" s="794">
        <v>853.25</v>
      </c>
      <c r="D70" s="492"/>
      <c r="E70" s="492"/>
      <c r="N70" s="517"/>
      <c r="O70" s="796">
        <v>44964</v>
      </c>
      <c r="P70" s="308">
        <v>0.45225694444444442</v>
      </c>
      <c r="Q70" s="794">
        <v>33.1</v>
      </c>
      <c r="R70" s="165" t="s">
        <v>21</v>
      </c>
      <c r="S70" s="794">
        <v>21.5</v>
      </c>
      <c r="T70" s="165" t="s">
        <v>56</v>
      </c>
      <c r="U70" s="196">
        <f t="shared" si="21"/>
        <v>10</v>
      </c>
      <c r="V70" s="168">
        <f t="shared" si="28"/>
        <v>21.5</v>
      </c>
      <c r="W70" s="168" t="str">
        <f t="shared" si="29"/>
        <v>-</v>
      </c>
      <c r="X70" s="168" t="str">
        <f t="shared" si="30"/>
        <v>-</v>
      </c>
      <c r="Y70" s="168" t="str">
        <f t="shared" si="31"/>
        <v>-</v>
      </c>
      <c r="AD70" s="608">
        <f t="shared" ref="AD70:AD133" si="42">IF(AM67="", "-", AM67)</f>
        <v>44964.449305555558</v>
      </c>
      <c r="AE70" s="607">
        <f t="shared" ref="AE70:AE133" si="43">IF(AT67="", "-", AT67)</f>
        <v>22.885000000000002</v>
      </c>
      <c r="AF70" s="196">
        <f t="shared" ref="AF70:AF133" si="44">IF(ISNUMBER(AE70), HOUR(AD70), "-")</f>
        <v>10</v>
      </c>
      <c r="AG70" s="168">
        <f t="shared" si="38"/>
        <v>22.885000000000002</v>
      </c>
      <c r="AH70" s="168" t="str">
        <f t="shared" si="39"/>
        <v>-</v>
      </c>
      <c r="AI70" s="168" t="str">
        <f t="shared" si="40"/>
        <v>-</v>
      </c>
      <c r="AJ70" s="168" t="str">
        <f t="shared" si="41"/>
        <v>-</v>
      </c>
      <c r="AK70" s="198"/>
      <c r="AL70" s="837"/>
      <c r="AM70" s="790">
        <v>44964.450694444444</v>
      </c>
      <c r="AN70" s="789">
        <v>1</v>
      </c>
      <c r="AO70" s="789">
        <v>3</v>
      </c>
      <c r="AP70" s="789">
        <v>6</v>
      </c>
      <c r="AQ70" s="789">
        <v>128.56585000000001</v>
      </c>
      <c r="AR70" s="789">
        <v>180728</v>
      </c>
      <c r="AS70" s="789">
        <v>138412</v>
      </c>
      <c r="AT70" s="789">
        <v>22.888999999999999</v>
      </c>
      <c r="AV70" s="788">
        <v>44964.450694444444</v>
      </c>
      <c r="AW70" s="787">
        <v>1</v>
      </c>
      <c r="AX70" s="786">
        <v>3</v>
      </c>
      <c r="AY70" s="786">
        <v>6</v>
      </c>
      <c r="AZ70" s="863">
        <v>128.6</v>
      </c>
      <c r="BB70" s="793">
        <f t="shared" si="32"/>
        <v>36</v>
      </c>
      <c r="BC70" s="791">
        <f t="shared" si="33"/>
        <v>128.56585000000001</v>
      </c>
      <c r="BD70" s="814">
        <v>85</v>
      </c>
      <c r="BE70" s="793">
        <v>5</v>
      </c>
      <c r="BF70" s="819">
        <f t="shared" si="34"/>
        <v>365.14126199999998</v>
      </c>
      <c r="BH70" s="793">
        <f t="shared" si="35"/>
        <v>36</v>
      </c>
      <c r="BI70" s="807">
        <f t="shared" si="36"/>
        <v>128.6</v>
      </c>
      <c r="BJ70" s="814">
        <v>85</v>
      </c>
      <c r="BK70" s="793">
        <v>5</v>
      </c>
      <c r="BL70" s="807">
        <f t="shared" si="37"/>
        <v>364.3</v>
      </c>
      <c r="BQ70" s="797"/>
      <c r="BR70" s="791"/>
      <c r="BS70" s="791"/>
      <c r="BT70" s="791"/>
      <c r="CA70" s="809"/>
      <c r="CB70" s="803"/>
      <c r="CC70" s="804"/>
      <c r="CD70" s="791"/>
      <c r="CE70" s="791"/>
    </row>
    <row r="71" spans="2:83" x14ac:dyDescent="0.25">
      <c r="B71" s="307">
        <v>44964.445659722223</v>
      </c>
      <c r="C71" s="794">
        <v>853.25</v>
      </c>
      <c r="D71" s="492"/>
      <c r="E71" s="492"/>
      <c r="N71" s="517"/>
      <c r="O71" s="796">
        <v>44964</v>
      </c>
      <c r="P71" s="308">
        <v>0.45295138888888892</v>
      </c>
      <c r="Q71" s="794">
        <v>33.1</v>
      </c>
      <c r="R71" s="165" t="s">
        <v>21</v>
      </c>
      <c r="S71" s="794">
        <v>21.45</v>
      </c>
      <c r="T71" s="165" t="s">
        <v>56</v>
      </c>
      <c r="U71" s="196">
        <f t="shared" si="21"/>
        <v>10</v>
      </c>
      <c r="V71" s="168">
        <f t="shared" si="28"/>
        <v>21.45</v>
      </c>
      <c r="W71" s="168" t="str">
        <f t="shared" si="29"/>
        <v>-</v>
      </c>
      <c r="X71" s="168" t="str">
        <f t="shared" si="30"/>
        <v>-</v>
      </c>
      <c r="Y71" s="168" t="str">
        <f t="shared" si="31"/>
        <v>-</v>
      </c>
      <c r="AD71" s="608">
        <f t="shared" si="42"/>
        <v>44964.45</v>
      </c>
      <c r="AE71" s="607">
        <f t="shared" si="43"/>
        <v>22.885999999999999</v>
      </c>
      <c r="AF71" s="196">
        <f t="shared" si="44"/>
        <v>10</v>
      </c>
      <c r="AG71" s="168">
        <f t="shared" si="38"/>
        <v>22.885999999999999</v>
      </c>
      <c r="AH71" s="168" t="str">
        <f t="shared" si="39"/>
        <v>-</v>
      </c>
      <c r="AI71" s="168" t="str">
        <f t="shared" si="40"/>
        <v>-</v>
      </c>
      <c r="AJ71" s="168" t="str">
        <f t="shared" si="41"/>
        <v>-</v>
      </c>
      <c r="AK71" s="198"/>
      <c r="AL71" s="837"/>
      <c r="AM71" s="790">
        <v>44964.451388888891</v>
      </c>
      <c r="AN71" s="789">
        <v>1</v>
      </c>
      <c r="AO71" s="789">
        <v>3</v>
      </c>
      <c r="AP71" s="789">
        <v>7</v>
      </c>
      <c r="AQ71" s="789">
        <v>128.526937</v>
      </c>
      <c r="AR71" s="789">
        <v>180231</v>
      </c>
      <c r="AS71" s="789">
        <v>138794</v>
      </c>
      <c r="AT71" s="789">
        <v>22.893000000000001</v>
      </c>
      <c r="AV71" s="788">
        <v>44964.451388888891</v>
      </c>
      <c r="AW71" s="787">
        <v>1</v>
      </c>
      <c r="AX71" s="786">
        <v>3</v>
      </c>
      <c r="AY71" s="786">
        <v>7</v>
      </c>
      <c r="AZ71" s="863">
        <v>129.19999999999999</v>
      </c>
      <c r="BB71" s="793">
        <f t="shared" si="32"/>
        <v>37</v>
      </c>
      <c r="BC71" s="791">
        <f t="shared" si="33"/>
        <v>128.526937</v>
      </c>
      <c r="BD71" s="814">
        <v>86</v>
      </c>
      <c r="BE71" s="793">
        <v>6</v>
      </c>
      <c r="BF71" s="819">
        <f t="shared" si="34"/>
        <v>365.25183700000002</v>
      </c>
      <c r="BH71" s="793">
        <f t="shared" si="35"/>
        <v>37</v>
      </c>
      <c r="BI71" s="807">
        <f t="shared" si="36"/>
        <v>129.19999999999999</v>
      </c>
      <c r="BJ71" s="814">
        <v>86</v>
      </c>
      <c r="BK71" s="793">
        <v>6</v>
      </c>
      <c r="BL71" s="807">
        <f t="shared" si="37"/>
        <v>364.6</v>
      </c>
      <c r="BQ71" s="797"/>
      <c r="BR71" s="791"/>
      <c r="BS71" s="791"/>
      <c r="BT71" s="791"/>
      <c r="CA71" s="809"/>
      <c r="CB71" s="803"/>
      <c r="CC71" s="804"/>
      <c r="CD71" s="791"/>
      <c r="CE71" s="791"/>
    </row>
    <row r="72" spans="2:83" x14ac:dyDescent="0.25">
      <c r="B72" s="307">
        <v>44964.446701388886</v>
      </c>
      <c r="C72" s="794">
        <v>853.23</v>
      </c>
      <c r="D72" s="492"/>
      <c r="E72" s="492"/>
      <c r="N72" s="517"/>
      <c r="O72" s="796">
        <v>44964</v>
      </c>
      <c r="P72" s="308">
        <v>0.4536458333333333</v>
      </c>
      <c r="Q72" s="794">
        <v>33</v>
      </c>
      <c r="R72" s="165" t="s">
        <v>21</v>
      </c>
      <c r="S72" s="794">
        <v>21.45</v>
      </c>
      <c r="T72" s="165" t="s">
        <v>56</v>
      </c>
      <c r="U72" s="196">
        <f t="shared" si="21"/>
        <v>10</v>
      </c>
      <c r="V72" s="168">
        <f t="shared" si="28"/>
        <v>21.45</v>
      </c>
      <c r="W72" s="168" t="str">
        <f t="shared" si="29"/>
        <v>-</v>
      </c>
      <c r="X72" s="168" t="str">
        <f t="shared" si="30"/>
        <v>-</v>
      </c>
      <c r="Y72" s="168" t="str">
        <f t="shared" si="31"/>
        <v>-</v>
      </c>
      <c r="AD72" s="608">
        <f t="shared" si="42"/>
        <v>44964.45</v>
      </c>
      <c r="AE72" s="607">
        <f t="shared" si="43"/>
        <v>22.888000000000002</v>
      </c>
      <c r="AF72" s="196">
        <f t="shared" si="44"/>
        <v>10</v>
      </c>
      <c r="AG72" s="168">
        <f t="shared" si="38"/>
        <v>22.888000000000002</v>
      </c>
      <c r="AH72" s="168" t="str">
        <f t="shared" si="39"/>
        <v>-</v>
      </c>
      <c r="AI72" s="168" t="str">
        <f t="shared" si="40"/>
        <v>-</v>
      </c>
      <c r="AJ72" s="168" t="str">
        <f t="shared" si="41"/>
        <v>-</v>
      </c>
      <c r="AK72" s="198"/>
      <c r="AL72" s="837"/>
      <c r="AM72" s="790">
        <v>44964.451388888891</v>
      </c>
      <c r="AN72" s="789">
        <v>1</v>
      </c>
      <c r="AO72" s="789">
        <v>3</v>
      </c>
      <c r="AP72" s="789">
        <v>8</v>
      </c>
      <c r="AQ72" s="789">
        <v>128.780404</v>
      </c>
      <c r="AR72" s="789">
        <v>180731</v>
      </c>
      <c r="AS72" s="789">
        <v>138413</v>
      </c>
      <c r="AT72" s="789">
        <v>22.893000000000001</v>
      </c>
      <c r="AV72" s="788">
        <v>44964.451388888891</v>
      </c>
      <c r="AW72" s="787">
        <v>1</v>
      </c>
      <c r="AX72" s="786">
        <v>3</v>
      </c>
      <c r="AY72" s="786">
        <v>8</v>
      </c>
      <c r="AZ72" s="863">
        <v>128.19999999999999</v>
      </c>
      <c r="BB72" s="793">
        <f t="shared" si="32"/>
        <v>38</v>
      </c>
      <c r="BC72" s="791">
        <f t="shared" si="33"/>
        <v>128.780404</v>
      </c>
      <c r="BD72" s="814">
        <v>87</v>
      </c>
      <c r="BE72" s="793">
        <v>7</v>
      </c>
      <c r="BF72" s="819">
        <f t="shared" si="34"/>
        <v>364.92212699999999</v>
      </c>
      <c r="BH72" s="793">
        <f t="shared" si="35"/>
        <v>38</v>
      </c>
      <c r="BI72" s="807">
        <f t="shared" si="36"/>
        <v>128.19999999999999</v>
      </c>
      <c r="BJ72" s="814">
        <v>87</v>
      </c>
      <c r="BK72" s="793">
        <v>7</v>
      </c>
      <c r="BL72" s="807">
        <f t="shared" si="37"/>
        <v>364.2</v>
      </c>
      <c r="BQ72" s="797"/>
      <c r="BR72" s="791"/>
      <c r="BS72" s="791"/>
      <c r="BT72" s="791"/>
      <c r="CA72" s="809"/>
      <c r="CB72" s="803"/>
      <c r="CC72" s="804"/>
      <c r="CD72" s="791"/>
      <c r="CE72" s="791"/>
    </row>
    <row r="73" spans="2:83" x14ac:dyDescent="0.25">
      <c r="B73" s="307">
        <v>44964.447743055556</v>
      </c>
      <c r="C73" s="794">
        <v>853.18</v>
      </c>
      <c r="D73" s="492"/>
      <c r="E73" s="492"/>
      <c r="N73" s="517"/>
      <c r="O73" s="796">
        <v>44964</v>
      </c>
      <c r="P73" s="308">
        <v>0.4543402777777778</v>
      </c>
      <c r="Q73" s="794">
        <v>33.1</v>
      </c>
      <c r="R73" s="165" t="s">
        <v>21</v>
      </c>
      <c r="S73" s="794">
        <v>21.5</v>
      </c>
      <c r="T73" s="165" t="s">
        <v>56</v>
      </c>
      <c r="U73" s="196">
        <f t="shared" si="21"/>
        <v>10</v>
      </c>
      <c r="V73" s="168">
        <f t="shared" si="28"/>
        <v>21.5</v>
      </c>
      <c r="W73" s="168" t="str">
        <f t="shared" si="29"/>
        <v>-</v>
      </c>
      <c r="X73" s="168" t="str">
        <f t="shared" si="30"/>
        <v>-</v>
      </c>
      <c r="Y73" s="168" t="str">
        <f t="shared" si="31"/>
        <v>-</v>
      </c>
      <c r="AD73" s="608">
        <f t="shared" si="42"/>
        <v>44964.450694444444</v>
      </c>
      <c r="AE73" s="607">
        <f t="shared" si="43"/>
        <v>22.888999999999999</v>
      </c>
      <c r="AF73" s="196">
        <f t="shared" si="44"/>
        <v>10</v>
      </c>
      <c r="AG73" s="168">
        <f t="shared" si="38"/>
        <v>22.888999999999999</v>
      </c>
      <c r="AH73" s="168" t="str">
        <f t="shared" si="39"/>
        <v>-</v>
      </c>
      <c r="AI73" s="168" t="str">
        <f t="shared" si="40"/>
        <v>-</v>
      </c>
      <c r="AJ73" s="168" t="str">
        <f t="shared" si="41"/>
        <v>-</v>
      </c>
      <c r="AK73" s="198"/>
      <c r="AL73" s="837"/>
      <c r="AM73" s="790">
        <v>44964.45208333333</v>
      </c>
      <c r="AN73" s="789">
        <v>1</v>
      </c>
      <c r="AO73" s="789">
        <v>4</v>
      </c>
      <c r="AP73" s="789" t="s">
        <v>469</v>
      </c>
      <c r="AQ73" s="789">
        <v>165.79831200000001</v>
      </c>
      <c r="AR73" s="789">
        <v>179977</v>
      </c>
      <c r="AS73" s="789">
        <v>138787</v>
      </c>
      <c r="AT73" s="789">
        <v>22.896999999999998</v>
      </c>
      <c r="AV73" s="788">
        <v>44964.45208333333</v>
      </c>
      <c r="AW73" s="787">
        <v>1</v>
      </c>
      <c r="AX73" s="786">
        <v>4</v>
      </c>
      <c r="AY73" s="786" t="s">
        <v>469</v>
      </c>
      <c r="AZ73" s="863">
        <v>186.9</v>
      </c>
      <c r="BB73" s="793" t="str">
        <f t="shared" si="32"/>
        <v>--</v>
      </c>
      <c r="BC73" s="791">
        <f t="shared" si="33"/>
        <v>165.79831200000001</v>
      </c>
      <c r="BD73" s="814">
        <v>88</v>
      </c>
      <c r="BE73" s="793">
        <v>8</v>
      </c>
      <c r="BF73" s="819">
        <f t="shared" si="34"/>
        <v>364.66673700000001</v>
      </c>
      <c r="BH73" s="793" t="str">
        <f t="shared" si="35"/>
        <v>--</v>
      </c>
      <c r="BI73" s="807">
        <f t="shared" si="36"/>
        <v>186.9</v>
      </c>
      <c r="BJ73" s="814">
        <v>88</v>
      </c>
      <c r="BK73" s="793">
        <v>8</v>
      </c>
      <c r="BL73" s="807">
        <f t="shared" si="37"/>
        <v>364.6</v>
      </c>
      <c r="BQ73" s="797"/>
      <c r="BR73" s="791"/>
      <c r="BS73" s="791"/>
      <c r="BT73" s="791"/>
      <c r="CA73" s="809"/>
      <c r="CB73" s="803"/>
      <c r="CC73" s="804"/>
      <c r="CD73" s="791"/>
      <c r="CE73" s="791"/>
    </row>
    <row r="74" spans="2:83" x14ac:dyDescent="0.25">
      <c r="B74" s="307">
        <v>44964.448784722219</v>
      </c>
      <c r="C74" s="794">
        <v>853.19</v>
      </c>
      <c r="D74" s="492"/>
      <c r="E74" s="492"/>
      <c r="N74" s="517"/>
      <c r="O74" s="796">
        <v>44964</v>
      </c>
      <c r="P74" s="308">
        <v>0.45503472222222219</v>
      </c>
      <c r="Q74" s="794">
        <v>33.299999999999997</v>
      </c>
      <c r="R74" s="165" t="s">
        <v>21</v>
      </c>
      <c r="S74" s="794">
        <v>21.45</v>
      </c>
      <c r="T74" s="165" t="s">
        <v>56</v>
      </c>
      <c r="U74" s="196">
        <f t="shared" si="21"/>
        <v>10</v>
      </c>
      <c r="V74" s="168">
        <f t="shared" si="28"/>
        <v>21.45</v>
      </c>
      <c r="W74" s="168" t="str">
        <f t="shared" si="29"/>
        <v>-</v>
      </c>
      <c r="X74" s="168" t="str">
        <f t="shared" si="30"/>
        <v>-</v>
      </c>
      <c r="Y74" s="168" t="str">
        <f t="shared" si="31"/>
        <v>-</v>
      </c>
      <c r="AD74" s="608">
        <f t="shared" si="42"/>
        <v>44964.451388888891</v>
      </c>
      <c r="AE74" s="607">
        <f t="shared" si="43"/>
        <v>22.893000000000001</v>
      </c>
      <c r="AF74" s="196">
        <f t="shared" si="44"/>
        <v>10</v>
      </c>
      <c r="AG74" s="168">
        <f t="shared" si="38"/>
        <v>22.893000000000001</v>
      </c>
      <c r="AH74" s="168" t="str">
        <f t="shared" si="39"/>
        <v>-</v>
      </c>
      <c r="AI74" s="168" t="str">
        <f t="shared" si="40"/>
        <v>-</v>
      </c>
      <c r="AJ74" s="168" t="str">
        <f t="shared" si="41"/>
        <v>-</v>
      </c>
      <c r="AK74" s="198"/>
      <c r="AL74" s="837"/>
      <c r="AM74" s="790">
        <v>44964.45208333333</v>
      </c>
      <c r="AN74" s="789">
        <v>1</v>
      </c>
      <c r="AO74" s="789">
        <v>4</v>
      </c>
      <c r="AP74" s="789" t="s">
        <v>469</v>
      </c>
      <c r="AQ74" s="789">
        <v>189.07809900000001</v>
      </c>
      <c r="AR74" s="789">
        <v>180721</v>
      </c>
      <c r="AS74" s="789">
        <v>138236</v>
      </c>
      <c r="AT74" s="789">
        <v>22.9</v>
      </c>
      <c r="AV74" s="788">
        <v>44964.45208333333</v>
      </c>
      <c r="AW74" s="787">
        <v>1</v>
      </c>
      <c r="AX74" s="786">
        <v>4</v>
      </c>
      <c r="AY74" s="786" t="s">
        <v>469</v>
      </c>
      <c r="AZ74" s="863">
        <v>186.6</v>
      </c>
      <c r="BB74" s="793" t="str">
        <f t="shared" si="32"/>
        <v>--</v>
      </c>
      <c r="BC74" s="791">
        <f t="shared" si="33"/>
        <v>189.07809900000001</v>
      </c>
      <c r="BD74" s="814">
        <v>91</v>
      </c>
      <c r="BE74" s="793">
        <v>1</v>
      </c>
      <c r="BF74" s="819">
        <f t="shared" si="34"/>
        <v>409.44354499999997</v>
      </c>
      <c r="BH74" s="793" t="str">
        <f t="shared" si="35"/>
        <v>--</v>
      </c>
      <c r="BI74" s="807">
        <f t="shared" si="36"/>
        <v>186.6</v>
      </c>
      <c r="BJ74" s="814">
        <v>91</v>
      </c>
      <c r="BK74" s="793">
        <v>1</v>
      </c>
      <c r="BL74" s="807">
        <f t="shared" si="37"/>
        <v>409.5</v>
      </c>
      <c r="BQ74" s="797"/>
      <c r="BR74" s="791"/>
      <c r="BS74" s="791"/>
      <c r="BT74" s="791"/>
      <c r="CA74" s="809"/>
      <c r="CB74" s="803"/>
      <c r="CC74" s="804"/>
      <c r="CD74" s="791"/>
      <c r="CE74" s="791"/>
    </row>
    <row r="75" spans="2:83" x14ac:dyDescent="0.25">
      <c r="B75" s="307">
        <v>44964.449826388889</v>
      </c>
      <c r="C75" s="794">
        <v>853.12</v>
      </c>
      <c r="D75" s="492"/>
      <c r="E75" s="492"/>
      <c r="N75" s="517"/>
      <c r="O75" s="796">
        <v>44964</v>
      </c>
      <c r="P75" s="308">
        <v>0.45572916666666669</v>
      </c>
      <c r="Q75" s="794">
        <v>33.4</v>
      </c>
      <c r="R75" s="165" t="s">
        <v>21</v>
      </c>
      <c r="S75" s="794">
        <v>21.45</v>
      </c>
      <c r="T75" s="165" t="s">
        <v>56</v>
      </c>
      <c r="U75" s="196">
        <f t="shared" si="21"/>
        <v>10</v>
      </c>
      <c r="V75" s="168">
        <f t="shared" si="28"/>
        <v>21.45</v>
      </c>
      <c r="W75" s="168" t="str">
        <f t="shared" si="29"/>
        <v>-</v>
      </c>
      <c r="X75" s="168" t="str">
        <f t="shared" si="30"/>
        <v>-</v>
      </c>
      <c r="Y75" s="168" t="str">
        <f t="shared" si="31"/>
        <v>-</v>
      </c>
      <c r="AD75" s="608">
        <f t="shared" si="42"/>
        <v>44964.451388888891</v>
      </c>
      <c r="AE75" s="607">
        <f t="shared" si="43"/>
        <v>22.893000000000001</v>
      </c>
      <c r="AF75" s="196">
        <f t="shared" si="44"/>
        <v>10</v>
      </c>
      <c r="AG75" s="168">
        <f t="shared" si="38"/>
        <v>22.893000000000001</v>
      </c>
      <c r="AH75" s="168" t="str">
        <f t="shared" si="39"/>
        <v>-</v>
      </c>
      <c r="AI75" s="168" t="str">
        <f t="shared" si="40"/>
        <v>-</v>
      </c>
      <c r="AJ75" s="168" t="str">
        <f t="shared" si="41"/>
        <v>-</v>
      </c>
      <c r="AK75" s="198"/>
      <c r="AL75" s="837"/>
      <c r="AM75" s="790">
        <v>44964.452777777777</v>
      </c>
      <c r="AN75" s="789">
        <v>1</v>
      </c>
      <c r="AO75" s="789">
        <v>4</v>
      </c>
      <c r="AP75" s="789" t="s">
        <v>469</v>
      </c>
      <c r="AQ75" s="789">
        <v>185.29093499999999</v>
      </c>
      <c r="AR75" s="789">
        <v>180002</v>
      </c>
      <c r="AS75" s="789">
        <v>138784</v>
      </c>
      <c r="AT75" s="789">
        <v>22.899000000000001</v>
      </c>
      <c r="AV75" s="788">
        <v>44964.452777777777</v>
      </c>
      <c r="AW75" s="787">
        <v>1</v>
      </c>
      <c r="AX75" s="786">
        <v>4</v>
      </c>
      <c r="AY75" s="786" t="s">
        <v>469</v>
      </c>
      <c r="AZ75" s="863">
        <v>184.9</v>
      </c>
      <c r="BB75" s="793" t="str">
        <f t="shared" si="32"/>
        <v>--</v>
      </c>
      <c r="BC75" s="791">
        <f t="shared" si="33"/>
        <v>185.29093499999999</v>
      </c>
      <c r="BD75" s="814">
        <v>92</v>
      </c>
      <c r="BE75" s="793">
        <v>2</v>
      </c>
      <c r="BF75" s="819">
        <f t="shared" si="34"/>
        <v>409.60323</v>
      </c>
      <c r="BH75" s="793" t="str">
        <f t="shared" si="35"/>
        <v>--</v>
      </c>
      <c r="BI75" s="807">
        <f t="shared" si="36"/>
        <v>184.9</v>
      </c>
      <c r="BJ75" s="814">
        <v>92</v>
      </c>
      <c r="BK75" s="793">
        <v>2</v>
      </c>
      <c r="BL75" s="807">
        <f t="shared" si="37"/>
        <v>409.2</v>
      </c>
      <c r="BQ75" s="797"/>
      <c r="BR75" s="791"/>
      <c r="BS75" s="791"/>
      <c r="BT75" s="791"/>
      <c r="CA75" s="809"/>
      <c r="CB75" s="803"/>
      <c r="CC75" s="804"/>
      <c r="CD75" s="791"/>
      <c r="CE75" s="791"/>
    </row>
    <row r="76" spans="2:83" x14ac:dyDescent="0.25">
      <c r="B76" s="307">
        <v>44964.450868055559</v>
      </c>
      <c r="C76" s="794">
        <v>853.1</v>
      </c>
      <c r="D76" s="492"/>
      <c r="E76" s="492"/>
      <c r="N76" s="517"/>
      <c r="O76" s="796">
        <v>44964</v>
      </c>
      <c r="P76" s="308">
        <v>0.45642361111111113</v>
      </c>
      <c r="Q76" s="794">
        <v>33.4</v>
      </c>
      <c r="R76" s="165" t="s">
        <v>21</v>
      </c>
      <c r="S76" s="794">
        <v>21.5</v>
      </c>
      <c r="T76" s="165" t="s">
        <v>56</v>
      </c>
      <c r="U76" s="196">
        <f t="shared" si="21"/>
        <v>10</v>
      </c>
      <c r="V76" s="168">
        <f t="shared" si="28"/>
        <v>21.5</v>
      </c>
      <c r="W76" s="168" t="str">
        <f t="shared" si="29"/>
        <v>-</v>
      </c>
      <c r="X76" s="168" t="str">
        <f t="shared" si="30"/>
        <v>-</v>
      </c>
      <c r="Y76" s="168" t="str">
        <f t="shared" si="31"/>
        <v>-</v>
      </c>
      <c r="AA76" s="567"/>
      <c r="AB76" s="567"/>
      <c r="AD76" s="608">
        <f t="shared" si="42"/>
        <v>44964.45208333333</v>
      </c>
      <c r="AE76" s="607">
        <f t="shared" si="43"/>
        <v>22.896999999999998</v>
      </c>
      <c r="AF76" s="196">
        <f t="shared" si="44"/>
        <v>10</v>
      </c>
      <c r="AG76" s="168">
        <f t="shared" si="38"/>
        <v>22.896999999999998</v>
      </c>
      <c r="AH76" s="168" t="str">
        <f t="shared" si="39"/>
        <v>-</v>
      </c>
      <c r="AI76" s="168" t="str">
        <f t="shared" si="40"/>
        <v>-</v>
      </c>
      <c r="AJ76" s="168" t="str">
        <f t="shared" si="41"/>
        <v>-</v>
      </c>
      <c r="AK76" s="198"/>
      <c r="AL76" s="837"/>
      <c r="AM76" s="790">
        <v>44964.452777777777</v>
      </c>
      <c r="AN76" s="789">
        <v>1</v>
      </c>
      <c r="AO76" s="789">
        <v>4</v>
      </c>
      <c r="AP76" s="789" t="s">
        <v>469</v>
      </c>
      <c r="AQ76" s="789">
        <v>184.36231900000001</v>
      </c>
      <c r="AR76" s="789">
        <v>180720</v>
      </c>
      <c r="AS76" s="789">
        <v>138241</v>
      </c>
      <c r="AT76" s="789">
        <v>22.896999999999998</v>
      </c>
      <c r="AV76" s="788">
        <v>44964.452777777777</v>
      </c>
      <c r="AW76" s="787">
        <v>1</v>
      </c>
      <c r="AX76" s="786">
        <v>4</v>
      </c>
      <c r="AY76" s="786" t="s">
        <v>469</v>
      </c>
      <c r="AZ76" s="863">
        <v>183.4</v>
      </c>
      <c r="BB76" s="793" t="str">
        <f t="shared" si="32"/>
        <v>--</v>
      </c>
      <c r="BC76" s="791">
        <f t="shared" si="33"/>
        <v>184.36231900000001</v>
      </c>
      <c r="BD76" s="814">
        <v>93</v>
      </c>
      <c r="BE76" s="793">
        <v>3</v>
      </c>
      <c r="BF76" s="819">
        <f t="shared" si="34"/>
        <v>409.324095</v>
      </c>
      <c r="BH76" s="793" t="str">
        <f t="shared" si="35"/>
        <v>--</v>
      </c>
      <c r="BI76" s="807">
        <f t="shared" si="36"/>
        <v>183.4</v>
      </c>
      <c r="BJ76" s="814">
        <v>93</v>
      </c>
      <c r="BK76" s="793">
        <v>3</v>
      </c>
      <c r="BL76" s="807">
        <f t="shared" si="37"/>
        <v>409.5</v>
      </c>
      <c r="BQ76" s="797"/>
      <c r="BR76" s="791"/>
      <c r="BS76" s="791"/>
      <c r="BT76" s="791"/>
      <c r="CA76" s="809"/>
      <c r="CB76" s="803"/>
      <c r="CC76" s="804"/>
      <c r="CD76" s="791"/>
      <c r="CE76" s="791"/>
    </row>
    <row r="77" spans="2:83" x14ac:dyDescent="0.25">
      <c r="B77" s="307">
        <v>44964.451909722222</v>
      </c>
      <c r="C77" s="794">
        <v>853.07</v>
      </c>
      <c r="D77" s="492"/>
      <c r="E77" s="492"/>
      <c r="N77" s="517"/>
      <c r="O77" s="796">
        <v>44964</v>
      </c>
      <c r="P77" s="308">
        <v>0.45711805555555557</v>
      </c>
      <c r="Q77" s="794">
        <v>33.299999999999997</v>
      </c>
      <c r="R77" s="165" t="s">
        <v>21</v>
      </c>
      <c r="S77" s="794">
        <v>21.5</v>
      </c>
      <c r="T77" s="165" t="s">
        <v>56</v>
      </c>
      <c r="U77" s="196">
        <f t="shared" si="21"/>
        <v>10</v>
      </c>
      <c r="V77" s="168">
        <f t="shared" si="28"/>
        <v>21.5</v>
      </c>
      <c r="W77" s="168" t="str">
        <f t="shared" si="29"/>
        <v>-</v>
      </c>
      <c r="X77" s="168" t="str">
        <f t="shared" si="30"/>
        <v>-</v>
      </c>
      <c r="Y77" s="168" t="str">
        <f t="shared" si="31"/>
        <v>-</v>
      </c>
      <c r="AA77" s="567"/>
      <c r="AB77" s="567"/>
      <c r="AD77" s="608">
        <f t="shared" si="42"/>
        <v>44964.45208333333</v>
      </c>
      <c r="AE77" s="607">
        <f t="shared" si="43"/>
        <v>22.9</v>
      </c>
      <c r="AF77" s="196">
        <f t="shared" si="44"/>
        <v>10</v>
      </c>
      <c r="AG77" s="168">
        <f t="shared" si="38"/>
        <v>22.9</v>
      </c>
      <c r="AH77" s="168" t="str">
        <f t="shared" si="39"/>
        <v>-</v>
      </c>
      <c r="AI77" s="168" t="str">
        <f t="shared" si="40"/>
        <v>-</v>
      </c>
      <c r="AJ77" s="168" t="str">
        <f t="shared" si="41"/>
        <v>-</v>
      </c>
      <c r="AK77" s="198"/>
      <c r="AL77" s="837"/>
      <c r="AM77" s="790">
        <v>44964.453472222223</v>
      </c>
      <c r="AN77" s="789">
        <v>1</v>
      </c>
      <c r="AO77" s="789">
        <v>4</v>
      </c>
      <c r="AP77" s="789" t="s">
        <v>469</v>
      </c>
      <c r="AQ77" s="789">
        <v>183.329566</v>
      </c>
      <c r="AR77" s="789">
        <v>180007</v>
      </c>
      <c r="AS77" s="789">
        <v>138782</v>
      </c>
      <c r="AT77" s="789">
        <v>22.891999999999999</v>
      </c>
      <c r="AV77" s="788">
        <v>44964.453472222223</v>
      </c>
      <c r="AW77" s="787">
        <v>1</v>
      </c>
      <c r="AX77" s="786">
        <v>4</v>
      </c>
      <c r="AY77" s="786" t="s">
        <v>469</v>
      </c>
      <c r="AZ77" s="863">
        <v>183.1</v>
      </c>
      <c r="BB77" s="793" t="str">
        <f t="shared" si="32"/>
        <v>--</v>
      </c>
      <c r="BC77" s="791">
        <f t="shared" si="33"/>
        <v>183.329566</v>
      </c>
      <c r="BD77" s="814">
        <v>94</v>
      </c>
      <c r="BE77" s="793">
        <v>4</v>
      </c>
      <c r="BF77" s="819">
        <f t="shared" si="34"/>
        <v>409.00383699999998</v>
      </c>
      <c r="BH77" s="793" t="str">
        <f t="shared" si="35"/>
        <v>--</v>
      </c>
      <c r="BI77" s="807">
        <f t="shared" si="36"/>
        <v>183.1</v>
      </c>
      <c r="BJ77" s="814">
        <v>94</v>
      </c>
      <c r="BK77" s="793">
        <v>4</v>
      </c>
      <c r="BL77" s="807">
        <f t="shared" si="37"/>
        <v>408.9</v>
      </c>
      <c r="BQ77" s="797"/>
      <c r="BR77" s="791"/>
      <c r="BS77" s="791"/>
      <c r="BT77" s="791"/>
      <c r="CA77" s="809"/>
      <c r="CB77" s="803"/>
      <c r="CC77" s="804"/>
      <c r="CD77" s="791"/>
      <c r="CE77" s="791"/>
    </row>
    <row r="78" spans="2:83" x14ac:dyDescent="0.25">
      <c r="B78" s="307">
        <v>44964.452951388892</v>
      </c>
      <c r="C78" s="794">
        <v>853.05</v>
      </c>
      <c r="D78" s="492"/>
      <c r="E78" s="492"/>
      <c r="N78" s="517"/>
      <c r="O78" s="796">
        <v>44964</v>
      </c>
      <c r="P78" s="308">
        <v>0.45781250000000001</v>
      </c>
      <c r="Q78" s="794">
        <v>33.200000000000003</v>
      </c>
      <c r="R78" s="165" t="s">
        <v>21</v>
      </c>
      <c r="S78" s="794">
        <v>21.5</v>
      </c>
      <c r="T78" s="165" t="s">
        <v>56</v>
      </c>
      <c r="U78" s="196">
        <f t="shared" si="21"/>
        <v>10</v>
      </c>
      <c r="V78" s="168">
        <f t="shared" si="28"/>
        <v>21.5</v>
      </c>
      <c r="W78" s="168" t="str">
        <f t="shared" si="29"/>
        <v>-</v>
      </c>
      <c r="X78" s="168" t="str">
        <f t="shared" si="30"/>
        <v>-</v>
      </c>
      <c r="Y78" s="168" t="str">
        <f t="shared" si="31"/>
        <v>-</v>
      </c>
      <c r="AA78" s="567"/>
      <c r="AB78" s="567"/>
      <c r="AD78" s="608">
        <f t="shared" si="42"/>
        <v>44964.452777777777</v>
      </c>
      <c r="AE78" s="607">
        <f t="shared" si="43"/>
        <v>22.899000000000001</v>
      </c>
      <c r="AF78" s="196">
        <f t="shared" si="44"/>
        <v>10</v>
      </c>
      <c r="AG78" s="168">
        <f t="shared" si="38"/>
        <v>22.899000000000001</v>
      </c>
      <c r="AH78" s="168" t="str">
        <f t="shared" si="39"/>
        <v>-</v>
      </c>
      <c r="AI78" s="168" t="str">
        <f t="shared" si="40"/>
        <v>-</v>
      </c>
      <c r="AJ78" s="168" t="str">
        <f t="shared" si="41"/>
        <v>-</v>
      </c>
      <c r="AK78" s="198"/>
      <c r="AL78" s="837"/>
      <c r="AM78" s="790">
        <v>44964.45416666667</v>
      </c>
      <c r="AN78" s="789">
        <v>1</v>
      </c>
      <c r="AO78" s="789">
        <v>4</v>
      </c>
      <c r="AP78" s="789" t="s">
        <v>469</v>
      </c>
      <c r="AQ78" s="789">
        <v>182.76622900000001</v>
      </c>
      <c r="AR78" s="789">
        <v>180714</v>
      </c>
      <c r="AS78" s="789">
        <v>138240</v>
      </c>
      <c r="AT78" s="789">
        <v>22.890999999999998</v>
      </c>
      <c r="AV78" s="788">
        <v>44964.45416666667</v>
      </c>
      <c r="AW78" s="787">
        <v>1</v>
      </c>
      <c r="AX78" s="786">
        <v>4</v>
      </c>
      <c r="AY78" s="786" t="s">
        <v>469</v>
      </c>
      <c r="AZ78" s="863">
        <v>182.3</v>
      </c>
      <c r="BB78" s="793" t="str">
        <f t="shared" si="32"/>
        <v>--</v>
      </c>
      <c r="BC78" s="791">
        <f t="shared" si="33"/>
        <v>182.76622900000001</v>
      </c>
      <c r="BD78" s="814">
        <v>95</v>
      </c>
      <c r="BE78" s="793">
        <v>5</v>
      </c>
      <c r="BF78" s="819">
        <f t="shared" si="34"/>
        <v>409.093142</v>
      </c>
      <c r="BH78" s="793" t="str">
        <f t="shared" si="35"/>
        <v>--</v>
      </c>
      <c r="BI78" s="807">
        <f t="shared" si="36"/>
        <v>182.3</v>
      </c>
      <c r="BJ78" s="814">
        <v>95</v>
      </c>
      <c r="BK78" s="793">
        <v>5</v>
      </c>
      <c r="BL78" s="807">
        <f t="shared" si="37"/>
        <v>407.9</v>
      </c>
      <c r="BQ78" s="797"/>
      <c r="BR78" s="791"/>
      <c r="BS78" s="791"/>
      <c r="BT78" s="791"/>
      <c r="CA78" s="809"/>
      <c r="CB78" s="803"/>
      <c r="CC78" s="804"/>
      <c r="CD78" s="791"/>
      <c r="CE78" s="791"/>
    </row>
    <row r="79" spans="2:83" x14ac:dyDescent="0.25">
      <c r="B79" s="307">
        <v>44964.453993055555</v>
      </c>
      <c r="C79" s="794">
        <v>853.04</v>
      </c>
      <c r="D79" s="492"/>
      <c r="E79" s="492"/>
      <c r="N79" s="517"/>
      <c r="O79" s="796">
        <v>44964</v>
      </c>
      <c r="P79" s="308">
        <v>0.45850694444444445</v>
      </c>
      <c r="Q79" s="794">
        <v>32.9</v>
      </c>
      <c r="R79" s="165" t="s">
        <v>21</v>
      </c>
      <c r="S79" s="794">
        <v>21.5</v>
      </c>
      <c r="T79" s="165" t="s">
        <v>56</v>
      </c>
      <c r="U79" s="196">
        <f t="shared" si="21"/>
        <v>11</v>
      </c>
      <c r="V79" s="168" t="str">
        <f t="shared" si="28"/>
        <v>-</v>
      </c>
      <c r="W79" s="168">
        <f t="shared" si="29"/>
        <v>21.5</v>
      </c>
      <c r="X79" s="168" t="str">
        <f t="shared" si="30"/>
        <v>-</v>
      </c>
      <c r="Y79" s="168" t="str">
        <f t="shared" si="31"/>
        <v>-</v>
      </c>
      <c r="AA79" s="567"/>
      <c r="AB79" s="567"/>
      <c r="AD79" s="608">
        <f t="shared" si="42"/>
        <v>44964.452777777777</v>
      </c>
      <c r="AE79" s="607">
        <f t="shared" si="43"/>
        <v>22.896999999999998</v>
      </c>
      <c r="AF79" s="196">
        <f t="shared" si="44"/>
        <v>10</v>
      </c>
      <c r="AG79" s="168">
        <f t="shared" si="38"/>
        <v>22.896999999999998</v>
      </c>
      <c r="AH79" s="168" t="str">
        <f t="shared" si="39"/>
        <v>-</v>
      </c>
      <c r="AI79" s="168" t="str">
        <f t="shared" si="40"/>
        <v>-</v>
      </c>
      <c r="AJ79" s="168" t="str">
        <f t="shared" si="41"/>
        <v>-</v>
      </c>
      <c r="AK79" s="198"/>
      <c r="AL79" s="837"/>
      <c r="AM79" s="790">
        <v>44964.45416666667</v>
      </c>
      <c r="AN79" s="789">
        <v>1</v>
      </c>
      <c r="AO79" s="789">
        <v>4</v>
      </c>
      <c r="AP79" s="789" t="s">
        <v>469</v>
      </c>
      <c r="AQ79" s="789">
        <v>182.42986200000001</v>
      </c>
      <c r="AR79" s="789">
        <v>180008</v>
      </c>
      <c r="AS79" s="789">
        <v>138781</v>
      </c>
      <c r="AT79" s="789">
        <v>22.890999999999998</v>
      </c>
      <c r="AV79" s="788">
        <v>44964.45416666667</v>
      </c>
      <c r="AW79" s="787">
        <v>1</v>
      </c>
      <c r="AX79" s="786">
        <v>4</v>
      </c>
      <c r="AY79" s="786" t="s">
        <v>469</v>
      </c>
      <c r="AZ79" s="863">
        <v>182</v>
      </c>
      <c r="BB79" s="793" t="str">
        <f t="shared" si="32"/>
        <v>--</v>
      </c>
      <c r="BC79" s="791">
        <f t="shared" si="33"/>
        <v>182.42986200000001</v>
      </c>
      <c r="BD79" s="814">
        <v>96</v>
      </c>
      <c r="BE79" s="793">
        <v>6</v>
      </c>
      <c r="BF79" s="819">
        <f t="shared" si="34"/>
        <v>409.32766099999998</v>
      </c>
      <c r="BH79" s="793" t="str">
        <f t="shared" si="35"/>
        <v>--</v>
      </c>
      <c r="BI79" s="807">
        <f t="shared" si="36"/>
        <v>182</v>
      </c>
      <c r="BJ79" s="814">
        <v>96</v>
      </c>
      <c r="BK79" s="793">
        <v>6</v>
      </c>
      <c r="BL79" s="807">
        <f t="shared" si="37"/>
        <v>409.3</v>
      </c>
      <c r="BQ79" s="797"/>
      <c r="BR79" s="791"/>
      <c r="BS79" s="791"/>
      <c r="BT79" s="791"/>
      <c r="CA79" s="809"/>
      <c r="CB79" s="803"/>
      <c r="CC79" s="804"/>
      <c r="CD79" s="791"/>
      <c r="CE79" s="791"/>
    </row>
    <row r="80" spans="2:83" x14ac:dyDescent="0.25">
      <c r="B80" s="307">
        <v>44964.455034722225</v>
      </c>
      <c r="C80" s="794">
        <v>852.99</v>
      </c>
      <c r="D80" s="492"/>
      <c r="E80" s="492"/>
      <c r="N80" s="517"/>
      <c r="O80" s="796">
        <v>44964</v>
      </c>
      <c r="P80" s="308">
        <v>0.4592013888888889</v>
      </c>
      <c r="Q80" s="794">
        <v>32.799999999999997</v>
      </c>
      <c r="R80" s="165" t="s">
        <v>21</v>
      </c>
      <c r="S80" s="794">
        <v>21.5</v>
      </c>
      <c r="T80" s="165" t="s">
        <v>56</v>
      </c>
      <c r="U80" s="196">
        <f t="shared" si="21"/>
        <v>11</v>
      </c>
      <c r="V80" s="168" t="str">
        <f t="shared" si="28"/>
        <v>-</v>
      </c>
      <c r="W80" s="168">
        <f t="shared" si="29"/>
        <v>21.5</v>
      </c>
      <c r="X80" s="168" t="str">
        <f t="shared" si="30"/>
        <v>-</v>
      </c>
      <c r="Y80" s="168" t="str">
        <f t="shared" si="31"/>
        <v>-</v>
      </c>
      <c r="AA80" s="567"/>
      <c r="AB80" s="567"/>
      <c r="AD80" s="608">
        <f t="shared" si="42"/>
        <v>44964.453472222223</v>
      </c>
      <c r="AE80" s="607">
        <f t="shared" si="43"/>
        <v>22.891999999999999</v>
      </c>
      <c r="AF80" s="196">
        <f t="shared" si="44"/>
        <v>10</v>
      </c>
      <c r="AG80" s="168">
        <f t="shared" si="38"/>
        <v>22.891999999999999</v>
      </c>
      <c r="AH80" s="168" t="str">
        <f t="shared" si="39"/>
        <v>-</v>
      </c>
      <c r="AI80" s="168" t="str">
        <f t="shared" si="40"/>
        <v>-</v>
      </c>
      <c r="AJ80" s="168" t="str">
        <f t="shared" si="41"/>
        <v>-</v>
      </c>
      <c r="AK80" s="198"/>
      <c r="AL80" s="837"/>
      <c r="AM80" s="790">
        <v>44964.454861111109</v>
      </c>
      <c r="AN80" s="789">
        <v>1</v>
      </c>
      <c r="AO80" s="789">
        <v>4</v>
      </c>
      <c r="AP80" s="789" t="s">
        <v>469</v>
      </c>
      <c r="AQ80" s="789">
        <v>182.3186</v>
      </c>
      <c r="AR80" s="789">
        <v>180718</v>
      </c>
      <c r="AS80" s="789">
        <v>138244</v>
      </c>
      <c r="AT80" s="789">
        <v>22.888000000000002</v>
      </c>
      <c r="AV80" s="788">
        <v>44964.454861111109</v>
      </c>
      <c r="AW80" s="787">
        <v>1</v>
      </c>
      <c r="AX80" s="786">
        <v>4</v>
      </c>
      <c r="AY80" s="786" t="s">
        <v>469</v>
      </c>
      <c r="AZ80" s="863">
        <v>182.1</v>
      </c>
      <c r="BB80" s="793" t="str">
        <f t="shared" si="32"/>
        <v>--</v>
      </c>
      <c r="BC80" s="791">
        <f t="shared" si="33"/>
        <v>182.3186</v>
      </c>
      <c r="BD80" s="814">
        <v>97</v>
      </c>
      <c r="BE80" s="793">
        <v>7</v>
      </c>
      <c r="BF80" s="819">
        <f t="shared" si="34"/>
        <v>408.80499800000001</v>
      </c>
      <c r="BH80" s="793" t="str">
        <f t="shared" si="35"/>
        <v>--</v>
      </c>
      <c r="BI80" s="807">
        <f t="shared" si="36"/>
        <v>182.1</v>
      </c>
      <c r="BJ80" s="814">
        <v>97</v>
      </c>
      <c r="BK80" s="793">
        <v>7</v>
      </c>
      <c r="BL80" s="807">
        <f t="shared" si="37"/>
        <v>408.9</v>
      </c>
      <c r="BQ80" s="797"/>
      <c r="BR80" s="791"/>
      <c r="BS80" s="791"/>
      <c r="BT80" s="791"/>
      <c r="CA80" s="809"/>
      <c r="CB80" s="803"/>
      <c r="CC80" s="804"/>
      <c r="CD80" s="791"/>
      <c r="CE80" s="791"/>
    </row>
    <row r="81" spans="2:83" x14ac:dyDescent="0.25">
      <c r="B81" s="307">
        <v>44964.456076388888</v>
      </c>
      <c r="C81" s="794">
        <v>852.97</v>
      </c>
      <c r="D81" s="492"/>
      <c r="E81" s="492"/>
      <c r="N81" s="517"/>
      <c r="O81" s="796">
        <v>44964</v>
      </c>
      <c r="P81" s="308">
        <v>0.45989583333333334</v>
      </c>
      <c r="Q81" s="794">
        <v>32.6</v>
      </c>
      <c r="R81" s="165" t="s">
        <v>21</v>
      </c>
      <c r="S81" s="794">
        <v>21.5</v>
      </c>
      <c r="T81" s="165" t="s">
        <v>56</v>
      </c>
      <c r="U81" s="196">
        <f t="shared" si="21"/>
        <v>11</v>
      </c>
      <c r="V81" s="168" t="str">
        <f t="shared" si="28"/>
        <v>-</v>
      </c>
      <c r="W81" s="168">
        <f t="shared" si="29"/>
        <v>21.5</v>
      </c>
      <c r="X81" s="168" t="str">
        <f t="shared" si="30"/>
        <v>-</v>
      </c>
      <c r="Y81" s="168" t="str">
        <f t="shared" si="31"/>
        <v>-</v>
      </c>
      <c r="AD81" s="608">
        <f t="shared" si="42"/>
        <v>44964.45416666667</v>
      </c>
      <c r="AE81" s="607">
        <f t="shared" si="43"/>
        <v>22.890999999999998</v>
      </c>
      <c r="AF81" s="196">
        <f t="shared" si="44"/>
        <v>10</v>
      </c>
      <c r="AG81" s="168">
        <f t="shared" si="38"/>
        <v>22.890999999999998</v>
      </c>
      <c r="AH81" s="168" t="str">
        <f t="shared" si="39"/>
        <v>-</v>
      </c>
      <c r="AI81" s="168" t="str">
        <f t="shared" si="40"/>
        <v>-</v>
      </c>
      <c r="AJ81" s="168" t="str">
        <f t="shared" si="41"/>
        <v>-</v>
      </c>
      <c r="AK81" s="198"/>
      <c r="AL81" s="837"/>
      <c r="AM81" s="790">
        <v>44964.454861111109</v>
      </c>
      <c r="AN81" s="789">
        <v>1</v>
      </c>
      <c r="AO81" s="789">
        <v>4</v>
      </c>
      <c r="AP81" s="789" t="s">
        <v>469</v>
      </c>
      <c r="AQ81" s="789">
        <v>181.897717</v>
      </c>
      <c r="AR81" s="789">
        <v>180020</v>
      </c>
      <c r="AS81" s="789">
        <v>138788</v>
      </c>
      <c r="AT81" s="789">
        <v>22.885000000000002</v>
      </c>
      <c r="AV81" s="788">
        <v>44964.454861111109</v>
      </c>
      <c r="AW81" s="787">
        <v>1</v>
      </c>
      <c r="AX81" s="786">
        <v>4</v>
      </c>
      <c r="AY81" s="786" t="s">
        <v>469</v>
      </c>
      <c r="AZ81" s="863">
        <v>182</v>
      </c>
      <c r="BB81" s="793" t="str">
        <f t="shared" si="32"/>
        <v>--</v>
      </c>
      <c r="BC81" s="791">
        <f t="shared" si="33"/>
        <v>181.897717</v>
      </c>
      <c r="BD81" s="814">
        <v>98</v>
      </c>
      <c r="BE81" s="793">
        <v>8</v>
      </c>
      <c r="BF81" s="819">
        <f t="shared" si="34"/>
        <v>408.63034199999998</v>
      </c>
      <c r="BH81" s="793" t="str">
        <f t="shared" si="35"/>
        <v>--</v>
      </c>
      <c r="BI81" s="807">
        <f t="shared" si="36"/>
        <v>182</v>
      </c>
      <c r="BJ81" s="814">
        <v>98</v>
      </c>
      <c r="BK81" s="793">
        <v>8</v>
      </c>
      <c r="BL81" s="807">
        <f t="shared" si="37"/>
        <v>408.2</v>
      </c>
      <c r="BQ81" s="797"/>
      <c r="BR81" s="791"/>
      <c r="BS81" s="791"/>
      <c r="BT81" s="791"/>
      <c r="CA81" s="809"/>
      <c r="CB81" s="803"/>
      <c r="CC81" s="804"/>
      <c r="CD81" s="791"/>
      <c r="CE81" s="791"/>
    </row>
    <row r="82" spans="2:83" x14ac:dyDescent="0.25">
      <c r="B82" s="307">
        <v>44964.457118055558</v>
      </c>
      <c r="C82" s="794">
        <v>852.95</v>
      </c>
      <c r="D82" s="492"/>
      <c r="E82" s="492"/>
      <c r="N82" s="517"/>
      <c r="O82" s="796">
        <v>44964</v>
      </c>
      <c r="P82" s="308">
        <v>0.46059027777777778</v>
      </c>
      <c r="Q82" s="794">
        <v>32.6</v>
      </c>
      <c r="R82" s="165" t="s">
        <v>21</v>
      </c>
      <c r="S82" s="794">
        <v>21.5</v>
      </c>
      <c r="T82" s="165" t="s">
        <v>56</v>
      </c>
      <c r="U82" s="196">
        <f t="shared" si="21"/>
        <v>11</v>
      </c>
      <c r="V82" s="168" t="str">
        <f t="shared" si="28"/>
        <v>-</v>
      </c>
      <c r="W82" s="168">
        <f t="shared" si="29"/>
        <v>21.5</v>
      </c>
      <c r="X82" s="168" t="str">
        <f t="shared" si="30"/>
        <v>-</v>
      </c>
      <c r="Y82" s="168" t="str">
        <f t="shared" si="31"/>
        <v>-</v>
      </c>
      <c r="AD82" s="608">
        <f t="shared" si="42"/>
        <v>44964.45416666667</v>
      </c>
      <c r="AE82" s="607">
        <f t="shared" si="43"/>
        <v>22.890999999999998</v>
      </c>
      <c r="AF82" s="196">
        <f t="shared" si="44"/>
        <v>10</v>
      </c>
      <c r="AG82" s="168">
        <f t="shared" si="38"/>
        <v>22.890999999999998</v>
      </c>
      <c r="AH82" s="168" t="str">
        <f t="shared" si="39"/>
        <v>-</v>
      </c>
      <c r="AI82" s="168" t="str">
        <f t="shared" si="40"/>
        <v>-</v>
      </c>
      <c r="AJ82" s="168" t="str">
        <f t="shared" si="41"/>
        <v>-</v>
      </c>
      <c r="AK82" s="198"/>
      <c r="AL82" s="837"/>
      <c r="AM82" s="790">
        <v>44964.455555555556</v>
      </c>
      <c r="AN82" s="789">
        <v>1</v>
      </c>
      <c r="AO82" s="789">
        <v>4</v>
      </c>
      <c r="AP82" s="789">
        <v>0</v>
      </c>
      <c r="AQ82" s="789">
        <v>181.823871</v>
      </c>
      <c r="AR82" s="789">
        <v>180721</v>
      </c>
      <c r="AS82" s="789">
        <v>138247</v>
      </c>
      <c r="AT82" s="789">
        <v>22.882000000000001</v>
      </c>
      <c r="AV82" s="788">
        <v>44964.455555555556</v>
      </c>
      <c r="AW82" s="787">
        <v>1</v>
      </c>
      <c r="AX82" s="786">
        <v>4</v>
      </c>
      <c r="AY82" s="786">
        <v>0</v>
      </c>
      <c r="AZ82" s="863">
        <v>182.4</v>
      </c>
      <c r="BB82" s="793">
        <f t="shared" si="32"/>
        <v>40</v>
      </c>
      <c r="BC82" s="791">
        <f t="shared" si="33"/>
        <v>181.823871</v>
      </c>
      <c r="BD82" s="814">
        <v>101</v>
      </c>
      <c r="BE82" s="793">
        <v>1</v>
      </c>
      <c r="BF82" s="819">
        <f t="shared" si="34"/>
        <v>458.79651200000001</v>
      </c>
      <c r="BH82" s="793">
        <f t="shared" si="35"/>
        <v>40</v>
      </c>
      <c r="BI82" s="807">
        <f t="shared" si="36"/>
        <v>182.4</v>
      </c>
      <c r="BJ82" s="814">
        <v>101</v>
      </c>
      <c r="BK82" s="793">
        <v>1</v>
      </c>
      <c r="BL82" s="807">
        <f t="shared" si="37"/>
        <v>458.4</v>
      </c>
      <c r="BQ82" s="797"/>
      <c r="BR82" s="791"/>
      <c r="BS82" s="791"/>
      <c r="BT82" s="791"/>
      <c r="CA82" s="809"/>
      <c r="CB82" s="803"/>
      <c r="CC82" s="804"/>
      <c r="CD82" s="791"/>
      <c r="CE82" s="791"/>
    </row>
    <row r="83" spans="2:83" x14ac:dyDescent="0.25">
      <c r="B83" s="307">
        <v>44964.45815972222</v>
      </c>
      <c r="C83" s="794">
        <v>852.93</v>
      </c>
      <c r="D83" s="492"/>
      <c r="E83" s="492"/>
      <c r="N83" s="517"/>
      <c r="O83" s="796">
        <v>44964</v>
      </c>
      <c r="P83" s="308">
        <v>0.46128472222222222</v>
      </c>
      <c r="Q83" s="794">
        <v>32.4</v>
      </c>
      <c r="R83" s="165" t="s">
        <v>21</v>
      </c>
      <c r="S83" s="794">
        <v>21.55</v>
      </c>
      <c r="T83" s="165" t="s">
        <v>56</v>
      </c>
      <c r="U83" s="196">
        <f t="shared" si="21"/>
        <v>11</v>
      </c>
      <c r="V83" s="168" t="str">
        <f t="shared" si="28"/>
        <v>-</v>
      </c>
      <c r="W83" s="168">
        <f t="shared" si="29"/>
        <v>21.55</v>
      </c>
      <c r="X83" s="168" t="str">
        <f t="shared" si="30"/>
        <v>-</v>
      </c>
      <c r="Y83" s="168" t="str">
        <f t="shared" si="31"/>
        <v>-</v>
      </c>
      <c r="AD83" s="608">
        <f t="shared" si="42"/>
        <v>44964.454861111109</v>
      </c>
      <c r="AE83" s="607">
        <f t="shared" si="43"/>
        <v>22.888000000000002</v>
      </c>
      <c r="AF83" s="196">
        <f t="shared" si="44"/>
        <v>10</v>
      </c>
      <c r="AG83" s="168">
        <f t="shared" si="38"/>
        <v>22.888000000000002</v>
      </c>
      <c r="AH83" s="168" t="str">
        <f t="shared" si="39"/>
        <v>-</v>
      </c>
      <c r="AI83" s="168" t="str">
        <f t="shared" si="40"/>
        <v>-</v>
      </c>
      <c r="AJ83" s="168" t="str">
        <f t="shared" si="41"/>
        <v>-</v>
      </c>
      <c r="AK83" s="198"/>
      <c r="AL83" s="837"/>
      <c r="AM83" s="790">
        <v>44964.456250000003</v>
      </c>
      <c r="AN83" s="789">
        <v>1</v>
      </c>
      <c r="AO83" s="789">
        <v>4</v>
      </c>
      <c r="AP83" s="789">
        <v>1</v>
      </c>
      <c r="AQ83" s="789">
        <v>181.78873100000001</v>
      </c>
      <c r="AR83" s="789">
        <v>180016</v>
      </c>
      <c r="AS83" s="789">
        <v>138785</v>
      </c>
      <c r="AT83" s="789">
        <v>22.882000000000001</v>
      </c>
      <c r="AV83" s="788">
        <v>44964.456250000003</v>
      </c>
      <c r="AW83" s="787">
        <v>1</v>
      </c>
      <c r="AX83" s="786">
        <v>4</v>
      </c>
      <c r="AY83" s="786">
        <v>1</v>
      </c>
      <c r="AZ83" s="863">
        <v>181.4</v>
      </c>
      <c r="BB83" s="793">
        <f t="shared" si="32"/>
        <v>41</v>
      </c>
      <c r="BC83" s="791">
        <f t="shared" si="33"/>
        <v>181.78873100000001</v>
      </c>
      <c r="BD83" s="814">
        <v>102</v>
      </c>
      <c r="BE83" s="793">
        <v>2</v>
      </c>
      <c r="BF83" s="819">
        <f t="shared" si="34"/>
        <v>458.54875299999998</v>
      </c>
      <c r="BH83" s="793">
        <f t="shared" si="35"/>
        <v>41</v>
      </c>
      <c r="BI83" s="807">
        <f t="shared" si="36"/>
        <v>181.4</v>
      </c>
      <c r="BJ83" s="814">
        <v>102</v>
      </c>
      <c r="BK83" s="793">
        <v>2</v>
      </c>
      <c r="BL83" s="807">
        <f t="shared" si="37"/>
        <v>458.2</v>
      </c>
      <c r="BQ83" s="797"/>
      <c r="BR83" s="791"/>
      <c r="BS83" s="791"/>
      <c r="BT83" s="791"/>
      <c r="CA83" s="809"/>
      <c r="CB83" s="803"/>
      <c r="CC83" s="804"/>
      <c r="CD83" s="791"/>
      <c r="CE83" s="791"/>
    </row>
    <row r="84" spans="2:83" x14ac:dyDescent="0.25">
      <c r="B84" s="307">
        <v>44964.459201388891</v>
      </c>
      <c r="C84" s="794">
        <v>852.92</v>
      </c>
      <c r="D84" s="492"/>
      <c r="E84" s="492"/>
      <c r="N84" s="517"/>
      <c r="O84" s="796">
        <v>44964</v>
      </c>
      <c r="P84" s="308">
        <v>0.46197916666666666</v>
      </c>
      <c r="Q84" s="794">
        <v>32.5</v>
      </c>
      <c r="R84" s="165" t="s">
        <v>21</v>
      </c>
      <c r="S84" s="794">
        <v>21.5</v>
      </c>
      <c r="T84" s="165" t="s">
        <v>56</v>
      </c>
      <c r="U84" s="196">
        <f t="shared" si="21"/>
        <v>11</v>
      </c>
      <c r="V84" s="168" t="str">
        <f t="shared" si="28"/>
        <v>-</v>
      </c>
      <c r="W84" s="168">
        <f t="shared" si="29"/>
        <v>21.5</v>
      </c>
      <c r="X84" s="168" t="str">
        <f t="shared" si="30"/>
        <v>-</v>
      </c>
      <c r="Y84" s="168" t="str">
        <f t="shared" si="31"/>
        <v>-</v>
      </c>
      <c r="AD84" s="608">
        <f t="shared" si="42"/>
        <v>44964.454861111109</v>
      </c>
      <c r="AE84" s="607">
        <f t="shared" si="43"/>
        <v>22.885000000000002</v>
      </c>
      <c r="AF84" s="196">
        <f t="shared" si="44"/>
        <v>10</v>
      </c>
      <c r="AG84" s="168">
        <f t="shared" si="38"/>
        <v>22.885000000000002</v>
      </c>
      <c r="AH84" s="168" t="str">
        <f t="shared" si="39"/>
        <v>-</v>
      </c>
      <c r="AI84" s="168" t="str">
        <f t="shared" si="40"/>
        <v>-</v>
      </c>
      <c r="AJ84" s="168" t="str">
        <f t="shared" si="41"/>
        <v>-</v>
      </c>
      <c r="AK84" s="198"/>
      <c r="AL84" s="837"/>
      <c r="AM84" s="790">
        <v>44964.456250000003</v>
      </c>
      <c r="AN84" s="789">
        <v>1</v>
      </c>
      <c r="AO84" s="789">
        <v>4</v>
      </c>
      <c r="AP84" s="789">
        <v>2</v>
      </c>
      <c r="AQ84" s="789">
        <v>181.64900299999999</v>
      </c>
      <c r="AR84" s="789">
        <v>180713</v>
      </c>
      <c r="AS84" s="789">
        <v>138242</v>
      </c>
      <c r="AT84" s="789">
        <v>22.882000000000001</v>
      </c>
      <c r="AV84" s="788">
        <v>44964.456250000003</v>
      </c>
      <c r="AW84" s="787">
        <v>1</v>
      </c>
      <c r="AX84" s="786">
        <v>4</v>
      </c>
      <c r="AY84" s="786">
        <v>2</v>
      </c>
      <c r="AZ84" s="863">
        <v>181.4</v>
      </c>
      <c r="BB84" s="793">
        <f t="shared" si="32"/>
        <v>42</v>
      </c>
      <c r="BC84" s="791">
        <f t="shared" si="33"/>
        <v>181.64900299999999</v>
      </c>
      <c r="BD84" s="814">
        <v>103</v>
      </c>
      <c r="BE84" s="793">
        <v>3</v>
      </c>
      <c r="BF84" s="819">
        <f t="shared" si="34"/>
        <v>458.16156799999999</v>
      </c>
      <c r="BH84" s="793">
        <f t="shared" si="35"/>
        <v>42</v>
      </c>
      <c r="BI84" s="807">
        <f t="shared" si="36"/>
        <v>181.4</v>
      </c>
      <c r="BJ84" s="814">
        <v>103</v>
      </c>
      <c r="BK84" s="793">
        <v>3</v>
      </c>
      <c r="BL84" s="807">
        <f t="shared" si="37"/>
        <v>458.5</v>
      </c>
      <c r="BQ84" s="797"/>
      <c r="BR84" s="791"/>
      <c r="BS84" s="791"/>
      <c r="BT84" s="791"/>
      <c r="CA84" s="809"/>
      <c r="CB84" s="803"/>
      <c r="CC84" s="804"/>
      <c r="CD84" s="791"/>
      <c r="CE84" s="791"/>
    </row>
    <row r="85" spans="2:83" x14ac:dyDescent="0.25">
      <c r="B85" s="307">
        <v>44964.460243055553</v>
      </c>
      <c r="C85" s="794">
        <v>852.92</v>
      </c>
      <c r="D85" s="492"/>
      <c r="E85" s="492"/>
      <c r="N85" s="517"/>
      <c r="O85" s="796">
        <v>44964</v>
      </c>
      <c r="P85" s="308">
        <v>0.4626736111111111</v>
      </c>
      <c r="Q85" s="794">
        <v>32.799999999999997</v>
      </c>
      <c r="R85" s="165" t="s">
        <v>21</v>
      </c>
      <c r="S85" s="794">
        <v>21.5</v>
      </c>
      <c r="T85" s="165" t="s">
        <v>56</v>
      </c>
      <c r="U85" s="196">
        <f t="shared" si="21"/>
        <v>11</v>
      </c>
      <c r="V85" s="168" t="str">
        <f t="shared" si="28"/>
        <v>-</v>
      </c>
      <c r="W85" s="168">
        <f t="shared" si="29"/>
        <v>21.5</v>
      </c>
      <c r="X85" s="168" t="str">
        <f t="shared" si="30"/>
        <v>-</v>
      </c>
      <c r="Y85" s="168" t="str">
        <f t="shared" si="31"/>
        <v>-</v>
      </c>
      <c r="AD85" s="608">
        <f t="shared" si="42"/>
        <v>44964.455555555556</v>
      </c>
      <c r="AE85" s="607">
        <f t="shared" si="43"/>
        <v>22.882000000000001</v>
      </c>
      <c r="AF85" s="196">
        <f t="shared" si="44"/>
        <v>10</v>
      </c>
      <c r="AG85" s="168">
        <f t="shared" si="38"/>
        <v>22.882000000000001</v>
      </c>
      <c r="AH85" s="168" t="str">
        <f t="shared" si="39"/>
        <v>-</v>
      </c>
      <c r="AI85" s="168" t="str">
        <f t="shared" si="40"/>
        <v>-</v>
      </c>
      <c r="AJ85" s="168" t="str">
        <f t="shared" si="41"/>
        <v>-</v>
      </c>
      <c r="AK85" s="198"/>
      <c r="AL85" s="837"/>
      <c r="AM85" s="790">
        <v>44964.456944444442</v>
      </c>
      <c r="AN85" s="789">
        <v>1</v>
      </c>
      <c r="AO85" s="789">
        <v>4</v>
      </c>
      <c r="AP85" s="789">
        <v>3</v>
      </c>
      <c r="AQ85" s="789">
        <v>181.566247</v>
      </c>
      <c r="AR85" s="789">
        <v>180015</v>
      </c>
      <c r="AS85" s="789">
        <v>138784</v>
      </c>
      <c r="AT85" s="789">
        <v>22.882999999999999</v>
      </c>
      <c r="AV85" s="788">
        <v>44964.456944444442</v>
      </c>
      <c r="AW85" s="787">
        <v>1</v>
      </c>
      <c r="AX85" s="786">
        <v>4</v>
      </c>
      <c r="AY85" s="786">
        <v>3</v>
      </c>
      <c r="AZ85" s="863">
        <v>181.4</v>
      </c>
      <c r="BB85" s="793">
        <f t="shared" si="32"/>
        <v>43</v>
      </c>
      <c r="BC85" s="791">
        <f t="shared" si="33"/>
        <v>181.566247</v>
      </c>
      <c r="BD85" s="814">
        <v>104</v>
      </c>
      <c r="BE85" s="793">
        <v>4</v>
      </c>
      <c r="BF85" s="819">
        <f t="shared" si="34"/>
        <v>458.25451800000002</v>
      </c>
      <c r="BH85" s="793">
        <f t="shared" si="35"/>
        <v>43</v>
      </c>
      <c r="BI85" s="807">
        <f t="shared" si="36"/>
        <v>181.4</v>
      </c>
      <c r="BJ85" s="814">
        <v>104</v>
      </c>
      <c r="BK85" s="793">
        <v>4</v>
      </c>
      <c r="BL85" s="807">
        <f t="shared" si="37"/>
        <v>458.5</v>
      </c>
      <c r="BQ85" s="797"/>
      <c r="BR85" s="791"/>
      <c r="BS85" s="791"/>
      <c r="BT85" s="791"/>
      <c r="CA85" s="809"/>
      <c r="CB85" s="803"/>
      <c r="CC85" s="804"/>
      <c r="CD85" s="791"/>
      <c r="CE85" s="791"/>
    </row>
    <row r="86" spans="2:83" x14ac:dyDescent="0.25">
      <c r="B86" s="307">
        <v>44964.461284722223</v>
      </c>
      <c r="C86" s="794">
        <v>852.91</v>
      </c>
      <c r="D86" s="492"/>
      <c r="E86" s="492"/>
      <c r="N86" s="517"/>
      <c r="O86" s="796">
        <v>44964</v>
      </c>
      <c r="P86" s="308">
        <v>0.46336805555555555</v>
      </c>
      <c r="Q86" s="794">
        <v>32.6</v>
      </c>
      <c r="R86" s="165" t="s">
        <v>21</v>
      </c>
      <c r="S86" s="794">
        <v>21.5</v>
      </c>
      <c r="T86" s="165" t="s">
        <v>56</v>
      </c>
      <c r="U86" s="196">
        <f t="shared" si="21"/>
        <v>11</v>
      </c>
      <c r="V86" s="168" t="str">
        <f t="shared" si="28"/>
        <v>-</v>
      </c>
      <c r="W86" s="168">
        <f t="shared" si="29"/>
        <v>21.5</v>
      </c>
      <c r="X86" s="168" t="str">
        <f t="shared" si="30"/>
        <v>-</v>
      </c>
      <c r="Y86" s="168" t="str">
        <f t="shared" si="31"/>
        <v>-</v>
      </c>
      <c r="AD86" s="608">
        <f t="shared" si="42"/>
        <v>44964.456250000003</v>
      </c>
      <c r="AE86" s="607">
        <f t="shared" si="43"/>
        <v>22.882000000000001</v>
      </c>
      <c r="AF86" s="196">
        <f t="shared" si="44"/>
        <v>10</v>
      </c>
      <c r="AG86" s="168">
        <f t="shared" si="38"/>
        <v>22.882000000000001</v>
      </c>
      <c r="AH86" s="168" t="str">
        <f t="shared" si="39"/>
        <v>-</v>
      </c>
      <c r="AI86" s="168" t="str">
        <f t="shared" si="40"/>
        <v>-</v>
      </c>
      <c r="AJ86" s="168" t="str">
        <f t="shared" si="41"/>
        <v>-</v>
      </c>
      <c r="AK86" s="198"/>
      <c r="AL86" s="837"/>
      <c r="AM86" s="790">
        <v>44964.456944444442</v>
      </c>
      <c r="AN86" s="789">
        <v>1</v>
      </c>
      <c r="AO86" s="789">
        <v>4</v>
      </c>
      <c r="AP86" s="789">
        <v>4</v>
      </c>
      <c r="AQ86" s="789">
        <v>181.54878600000001</v>
      </c>
      <c r="AR86" s="789">
        <v>180719</v>
      </c>
      <c r="AS86" s="789">
        <v>138247</v>
      </c>
      <c r="AT86" s="789">
        <v>22.884</v>
      </c>
      <c r="AV86" s="788">
        <v>44964.456944444442</v>
      </c>
      <c r="AW86" s="787">
        <v>1</v>
      </c>
      <c r="AX86" s="786">
        <v>4</v>
      </c>
      <c r="AY86" s="786">
        <v>4</v>
      </c>
      <c r="AZ86" s="863">
        <v>181.1</v>
      </c>
      <c r="BB86" s="793">
        <f t="shared" si="32"/>
        <v>44</v>
      </c>
      <c r="BC86" s="791">
        <f t="shared" si="33"/>
        <v>181.54878600000001</v>
      </c>
      <c r="BD86" s="814">
        <v>105</v>
      </c>
      <c r="BE86" s="793">
        <v>5</v>
      </c>
      <c r="BF86" s="819">
        <f t="shared" si="34"/>
        <v>458.06219499999997</v>
      </c>
      <c r="BH86" s="793">
        <f t="shared" si="35"/>
        <v>44</v>
      </c>
      <c r="BI86" s="807">
        <f t="shared" si="36"/>
        <v>181.1</v>
      </c>
      <c r="BJ86" s="814">
        <v>105</v>
      </c>
      <c r="BK86" s="793">
        <v>5</v>
      </c>
      <c r="BL86" s="807">
        <f t="shared" si="37"/>
        <v>458.2</v>
      </c>
      <c r="BQ86" s="797"/>
      <c r="BR86" s="791"/>
      <c r="BS86" s="791"/>
      <c r="BT86" s="791"/>
      <c r="CA86" s="809"/>
      <c r="CB86" s="803"/>
      <c r="CC86" s="804"/>
      <c r="CD86" s="791"/>
      <c r="CE86" s="791"/>
    </row>
    <row r="87" spans="2:83" x14ac:dyDescent="0.25">
      <c r="B87" s="307">
        <v>44964.462326388886</v>
      </c>
      <c r="C87" s="794">
        <v>852.87</v>
      </c>
      <c r="D87" s="492"/>
      <c r="E87" s="492"/>
      <c r="N87" s="517"/>
      <c r="O87" s="796">
        <v>44964</v>
      </c>
      <c r="P87" s="308">
        <v>0.46406249999999999</v>
      </c>
      <c r="Q87" s="794">
        <v>32.799999999999997</v>
      </c>
      <c r="R87" s="165" t="s">
        <v>21</v>
      </c>
      <c r="S87" s="794">
        <v>21.5</v>
      </c>
      <c r="T87" s="165" t="s">
        <v>56</v>
      </c>
      <c r="U87" s="196">
        <f t="shared" si="21"/>
        <v>11</v>
      </c>
      <c r="V87" s="168" t="str">
        <f t="shared" si="28"/>
        <v>-</v>
      </c>
      <c r="W87" s="168">
        <f t="shared" si="29"/>
        <v>21.5</v>
      </c>
      <c r="X87" s="168" t="str">
        <f t="shared" si="30"/>
        <v>-</v>
      </c>
      <c r="Y87" s="168" t="str">
        <f t="shared" si="31"/>
        <v>-</v>
      </c>
      <c r="AD87" s="608">
        <f t="shared" si="42"/>
        <v>44964.456250000003</v>
      </c>
      <c r="AE87" s="607">
        <f t="shared" si="43"/>
        <v>22.882000000000001</v>
      </c>
      <c r="AF87" s="196">
        <f t="shared" si="44"/>
        <v>10</v>
      </c>
      <c r="AG87" s="168">
        <f t="shared" si="38"/>
        <v>22.882000000000001</v>
      </c>
      <c r="AH87" s="168" t="str">
        <f t="shared" si="39"/>
        <v>-</v>
      </c>
      <c r="AI87" s="168" t="str">
        <f t="shared" si="40"/>
        <v>-</v>
      </c>
      <c r="AJ87" s="168" t="str">
        <f t="shared" si="41"/>
        <v>-</v>
      </c>
      <c r="AK87" s="198"/>
      <c r="AL87" s="837"/>
      <c r="AM87" s="790">
        <v>44964.457638888889</v>
      </c>
      <c r="AN87" s="789">
        <v>1</v>
      </c>
      <c r="AO87" s="789">
        <v>4</v>
      </c>
      <c r="AP87" s="789">
        <v>5</v>
      </c>
      <c r="AQ87" s="789">
        <v>181.54615699999999</v>
      </c>
      <c r="AR87" s="789">
        <v>180016</v>
      </c>
      <c r="AS87" s="789">
        <v>138785</v>
      </c>
      <c r="AT87" s="789">
        <v>22.89</v>
      </c>
      <c r="AV87" s="788">
        <v>44964.457638888889</v>
      </c>
      <c r="AW87" s="787">
        <v>1</v>
      </c>
      <c r="AX87" s="786">
        <v>4</v>
      </c>
      <c r="AY87" s="786">
        <v>5</v>
      </c>
      <c r="AZ87" s="863">
        <v>181.3</v>
      </c>
      <c r="BB87" s="793">
        <f t="shared" si="32"/>
        <v>45</v>
      </c>
      <c r="BC87" s="791">
        <f t="shared" si="33"/>
        <v>181.54615699999999</v>
      </c>
      <c r="BD87" s="814">
        <v>106</v>
      </c>
      <c r="BE87" s="793">
        <v>6</v>
      </c>
      <c r="BF87" s="819">
        <f t="shared" si="34"/>
        <v>458.18010099999998</v>
      </c>
      <c r="BH87" s="793">
        <f t="shared" si="35"/>
        <v>45</v>
      </c>
      <c r="BI87" s="807">
        <f t="shared" si="36"/>
        <v>181.3</v>
      </c>
      <c r="BJ87" s="814">
        <v>106</v>
      </c>
      <c r="BK87" s="793">
        <v>6</v>
      </c>
      <c r="BL87" s="807">
        <f t="shared" si="37"/>
        <v>457.6</v>
      </c>
      <c r="BQ87" s="797"/>
      <c r="BR87" s="791"/>
      <c r="BS87" s="791"/>
      <c r="BT87" s="791"/>
      <c r="CA87" s="809"/>
      <c r="CB87" s="803"/>
      <c r="CC87" s="804"/>
      <c r="CD87" s="791"/>
      <c r="CE87" s="791"/>
    </row>
    <row r="88" spans="2:83" x14ac:dyDescent="0.25">
      <c r="B88" s="307">
        <v>44964.463368055556</v>
      </c>
      <c r="C88" s="794">
        <v>852.84</v>
      </c>
      <c r="D88" s="492"/>
      <c r="E88" s="492"/>
      <c r="N88" s="517"/>
      <c r="O88" s="796">
        <v>44964</v>
      </c>
      <c r="P88" s="308">
        <v>0.46475694444444443</v>
      </c>
      <c r="Q88" s="794">
        <v>32.6</v>
      </c>
      <c r="R88" s="165" t="s">
        <v>21</v>
      </c>
      <c r="S88" s="794">
        <v>21.5</v>
      </c>
      <c r="T88" s="165" t="s">
        <v>56</v>
      </c>
      <c r="U88" s="196">
        <f t="shared" si="21"/>
        <v>11</v>
      </c>
      <c r="V88" s="168" t="str">
        <f t="shared" si="28"/>
        <v>-</v>
      </c>
      <c r="W88" s="168">
        <f t="shared" si="29"/>
        <v>21.5</v>
      </c>
      <c r="X88" s="168" t="str">
        <f t="shared" si="30"/>
        <v>-</v>
      </c>
      <c r="Y88" s="168" t="str">
        <f t="shared" si="31"/>
        <v>-</v>
      </c>
      <c r="AD88" s="608">
        <f t="shared" si="42"/>
        <v>44964.456944444442</v>
      </c>
      <c r="AE88" s="607">
        <f t="shared" si="43"/>
        <v>22.882999999999999</v>
      </c>
      <c r="AF88" s="196">
        <f t="shared" si="44"/>
        <v>10</v>
      </c>
      <c r="AG88" s="168">
        <f t="shared" si="38"/>
        <v>22.882999999999999</v>
      </c>
      <c r="AH88" s="168" t="str">
        <f t="shared" si="39"/>
        <v>-</v>
      </c>
      <c r="AI88" s="168" t="str">
        <f t="shared" si="40"/>
        <v>-</v>
      </c>
      <c r="AJ88" s="168" t="str">
        <f t="shared" si="41"/>
        <v>-</v>
      </c>
      <c r="AK88" s="198"/>
      <c r="AL88" s="837"/>
      <c r="AM88" s="790">
        <v>44964.458333333336</v>
      </c>
      <c r="AN88" s="789">
        <v>1</v>
      </c>
      <c r="AO88" s="789">
        <v>4</v>
      </c>
      <c r="AP88" s="789">
        <v>6</v>
      </c>
      <c r="AQ88" s="789">
        <v>181.843277</v>
      </c>
      <c r="AR88" s="789">
        <v>180700</v>
      </c>
      <c r="AS88" s="789">
        <v>138231</v>
      </c>
      <c r="AT88" s="789">
        <v>22.893999999999998</v>
      </c>
      <c r="AV88" s="788">
        <v>44964.458333333336</v>
      </c>
      <c r="AW88" s="787">
        <v>1</v>
      </c>
      <c r="AX88" s="786">
        <v>4</v>
      </c>
      <c r="AY88" s="786">
        <v>6</v>
      </c>
      <c r="AZ88" s="863">
        <v>181.4</v>
      </c>
      <c r="BB88" s="793">
        <f t="shared" si="32"/>
        <v>46</v>
      </c>
      <c r="BC88" s="791">
        <f t="shared" si="33"/>
        <v>181.843277</v>
      </c>
      <c r="BD88" s="814">
        <v>107</v>
      </c>
      <c r="BE88" s="793">
        <v>7</v>
      </c>
      <c r="BF88" s="819">
        <f t="shared" si="34"/>
        <v>457.96029399999998</v>
      </c>
      <c r="BH88" s="793">
        <f t="shared" si="35"/>
        <v>46</v>
      </c>
      <c r="BI88" s="807">
        <f t="shared" si="36"/>
        <v>181.4</v>
      </c>
      <c r="BJ88" s="814">
        <v>107</v>
      </c>
      <c r="BK88" s="793">
        <v>7</v>
      </c>
      <c r="BL88" s="807">
        <f t="shared" si="37"/>
        <v>457.7</v>
      </c>
      <c r="BQ88" s="797"/>
      <c r="BR88" s="791"/>
      <c r="BS88" s="791"/>
      <c r="BT88" s="791"/>
      <c r="CA88" s="809"/>
      <c r="CB88" s="803"/>
      <c r="CC88" s="804"/>
      <c r="CD88" s="791"/>
      <c r="CE88" s="791"/>
    </row>
    <row r="89" spans="2:83" x14ac:dyDescent="0.25">
      <c r="B89" s="307">
        <v>44964.464409722219</v>
      </c>
      <c r="C89" s="794">
        <v>852.81</v>
      </c>
      <c r="D89" s="492"/>
      <c r="E89" s="492"/>
      <c r="N89" s="517"/>
      <c r="O89" s="796">
        <v>44964</v>
      </c>
      <c r="P89" s="308">
        <v>0.46545138888888887</v>
      </c>
      <c r="Q89" s="794">
        <v>32.6</v>
      </c>
      <c r="R89" s="165" t="s">
        <v>21</v>
      </c>
      <c r="S89" s="794">
        <v>21.5</v>
      </c>
      <c r="T89" s="165" t="s">
        <v>56</v>
      </c>
      <c r="U89" s="196">
        <f t="shared" si="21"/>
        <v>11</v>
      </c>
      <c r="V89" s="168" t="str">
        <f t="shared" si="28"/>
        <v>-</v>
      </c>
      <c r="W89" s="168">
        <f t="shared" si="29"/>
        <v>21.5</v>
      </c>
      <c r="X89" s="168" t="str">
        <f t="shared" si="30"/>
        <v>-</v>
      </c>
      <c r="Y89" s="168" t="str">
        <f t="shared" si="31"/>
        <v>-</v>
      </c>
      <c r="Z89" s="567"/>
      <c r="AD89" s="608">
        <f t="shared" si="42"/>
        <v>44964.456944444442</v>
      </c>
      <c r="AE89" s="607">
        <f t="shared" si="43"/>
        <v>22.884</v>
      </c>
      <c r="AF89" s="196">
        <f t="shared" si="44"/>
        <v>10</v>
      </c>
      <c r="AG89" s="168">
        <f t="shared" si="38"/>
        <v>22.884</v>
      </c>
      <c r="AH89" s="168" t="str">
        <f t="shared" si="39"/>
        <v>-</v>
      </c>
      <c r="AI89" s="168" t="str">
        <f t="shared" si="40"/>
        <v>-</v>
      </c>
      <c r="AJ89" s="168" t="str">
        <f t="shared" si="41"/>
        <v>-</v>
      </c>
      <c r="AK89" s="198"/>
      <c r="AL89" s="837"/>
      <c r="AM89" s="790">
        <v>44964.458333333336</v>
      </c>
      <c r="AN89" s="789">
        <v>1</v>
      </c>
      <c r="AO89" s="789">
        <v>4</v>
      </c>
      <c r="AP89" s="789">
        <v>7</v>
      </c>
      <c r="AQ89" s="789">
        <v>181.66614999999999</v>
      </c>
      <c r="AR89" s="789">
        <v>179995</v>
      </c>
      <c r="AS89" s="789">
        <v>138768</v>
      </c>
      <c r="AT89" s="789">
        <v>22.893999999999998</v>
      </c>
      <c r="AV89" s="788">
        <v>44964.458333333336</v>
      </c>
      <c r="AW89" s="787">
        <v>1</v>
      </c>
      <c r="AX89" s="786">
        <v>4</v>
      </c>
      <c r="AY89" s="786">
        <v>7</v>
      </c>
      <c r="AZ89" s="863">
        <v>181.4</v>
      </c>
      <c r="BB89" s="793">
        <f t="shared" si="32"/>
        <v>47</v>
      </c>
      <c r="BC89" s="791">
        <f t="shared" si="33"/>
        <v>181.66614999999999</v>
      </c>
      <c r="BD89" s="814">
        <v>108</v>
      </c>
      <c r="BE89" s="793">
        <v>8</v>
      </c>
      <c r="BF89" s="819">
        <f t="shared" si="34"/>
        <v>458.08443499999998</v>
      </c>
      <c r="BH89" s="793">
        <f t="shared" si="35"/>
        <v>47</v>
      </c>
      <c r="BI89" s="807">
        <f t="shared" si="36"/>
        <v>181.4</v>
      </c>
      <c r="BJ89" s="814">
        <v>108</v>
      </c>
      <c r="BK89" s="793">
        <v>8</v>
      </c>
      <c r="BL89" s="807">
        <f t="shared" si="37"/>
        <v>457.6</v>
      </c>
      <c r="BQ89" s="797"/>
      <c r="BR89" s="791"/>
      <c r="BS89" s="791"/>
      <c r="BT89" s="791"/>
      <c r="CA89" s="809"/>
      <c r="CB89" s="803"/>
      <c r="CC89" s="804"/>
      <c r="CD89" s="791"/>
      <c r="CE89" s="791"/>
    </row>
    <row r="90" spans="2:83" x14ac:dyDescent="0.25">
      <c r="B90" s="307">
        <v>44964.465451388889</v>
      </c>
      <c r="C90" s="794">
        <v>852.79</v>
      </c>
      <c r="D90" s="492"/>
      <c r="E90" s="492"/>
      <c r="N90" s="517"/>
      <c r="O90" s="796">
        <v>44964</v>
      </c>
      <c r="P90" s="308">
        <v>0.46614583333333331</v>
      </c>
      <c r="Q90" s="794">
        <v>32.5</v>
      </c>
      <c r="R90" s="165" t="s">
        <v>21</v>
      </c>
      <c r="S90" s="794">
        <v>21.5</v>
      </c>
      <c r="T90" s="165" t="s">
        <v>56</v>
      </c>
      <c r="U90" s="196">
        <f t="shared" si="21"/>
        <v>11</v>
      </c>
      <c r="V90" s="168" t="str">
        <f t="shared" si="28"/>
        <v>-</v>
      </c>
      <c r="W90" s="168">
        <f t="shared" si="29"/>
        <v>21.5</v>
      </c>
      <c r="X90" s="168" t="str">
        <f t="shared" si="30"/>
        <v>-</v>
      </c>
      <c r="Y90" s="168" t="str">
        <f t="shared" si="31"/>
        <v>-</v>
      </c>
      <c r="Z90" s="567"/>
      <c r="AD90" s="608">
        <f t="shared" si="42"/>
        <v>44964.457638888889</v>
      </c>
      <c r="AE90" s="607">
        <f t="shared" si="43"/>
        <v>22.89</v>
      </c>
      <c r="AF90" s="196">
        <f t="shared" si="44"/>
        <v>10</v>
      </c>
      <c r="AG90" s="168">
        <f t="shared" si="38"/>
        <v>22.89</v>
      </c>
      <c r="AH90" s="168" t="str">
        <f t="shared" si="39"/>
        <v>-</v>
      </c>
      <c r="AI90" s="168" t="str">
        <f t="shared" si="40"/>
        <v>-</v>
      </c>
      <c r="AJ90" s="168" t="str">
        <f t="shared" si="41"/>
        <v>-</v>
      </c>
      <c r="AK90" s="198"/>
      <c r="AL90" s="837"/>
      <c r="AM90" s="790">
        <v>44964.459027777775</v>
      </c>
      <c r="AN90" s="789">
        <v>1</v>
      </c>
      <c r="AO90" s="789">
        <v>4</v>
      </c>
      <c r="AP90" s="789">
        <v>8</v>
      </c>
      <c r="AQ90" s="789">
        <v>181.42491699999999</v>
      </c>
      <c r="AR90" s="789">
        <v>180707</v>
      </c>
      <c r="AS90" s="789">
        <v>138238</v>
      </c>
      <c r="AT90" s="789">
        <v>22.890999999999998</v>
      </c>
      <c r="AV90" s="788">
        <v>44964.459027777775</v>
      </c>
      <c r="AW90" s="787">
        <v>1</v>
      </c>
      <c r="AX90" s="786">
        <v>4</v>
      </c>
      <c r="AY90" s="786">
        <v>8</v>
      </c>
      <c r="AZ90" s="863">
        <v>181.1</v>
      </c>
      <c r="BB90" s="793">
        <f t="shared" si="32"/>
        <v>48</v>
      </c>
      <c r="BC90" s="791">
        <f t="shared" si="33"/>
        <v>181.42491699999999</v>
      </c>
      <c r="BD90" s="814">
        <v>111</v>
      </c>
      <c r="BE90" s="793">
        <v>1</v>
      </c>
      <c r="BF90" s="819">
        <f t="shared" si="34"/>
        <v>0.180426</v>
      </c>
      <c r="BH90" s="793">
        <f t="shared" si="35"/>
        <v>48</v>
      </c>
      <c r="BI90" s="807">
        <f t="shared" si="36"/>
        <v>181.1</v>
      </c>
      <c r="BJ90" s="814">
        <v>111</v>
      </c>
      <c r="BK90" s="793">
        <v>1</v>
      </c>
      <c r="BL90" s="807">
        <f t="shared" si="37"/>
        <v>6.5079999999999999E-2</v>
      </c>
      <c r="BQ90" s="797"/>
      <c r="BR90" s="791"/>
      <c r="BS90" s="791"/>
      <c r="BT90" s="791"/>
      <c r="CA90" s="809"/>
      <c r="CB90" s="803"/>
      <c r="CC90" s="804"/>
      <c r="CD90" s="791"/>
      <c r="CE90" s="791"/>
    </row>
    <row r="91" spans="2:83" x14ac:dyDescent="0.25">
      <c r="B91" s="307">
        <v>44964.466493055559</v>
      </c>
      <c r="C91" s="794">
        <v>852.77</v>
      </c>
      <c r="D91" s="492"/>
      <c r="E91" s="492"/>
      <c r="N91" s="517"/>
      <c r="O91" s="796">
        <v>44964</v>
      </c>
      <c r="P91" s="308">
        <v>0.46684027777777781</v>
      </c>
      <c r="Q91" s="794">
        <v>32.5</v>
      </c>
      <c r="R91" s="165" t="s">
        <v>21</v>
      </c>
      <c r="S91" s="794">
        <v>21.45</v>
      </c>
      <c r="T91" s="165" t="s">
        <v>56</v>
      </c>
      <c r="U91" s="196">
        <f t="shared" si="21"/>
        <v>11</v>
      </c>
      <c r="V91" s="168" t="str">
        <f t="shared" ref="V91:V150" si="45">IF(U91=$Q$13, S91, "-")</f>
        <v>-</v>
      </c>
      <c r="W91" s="168">
        <f t="shared" ref="W91:W150" si="46">IF(U91=$R$13, S91, "-")</f>
        <v>21.45</v>
      </c>
      <c r="X91" s="168" t="str">
        <f t="shared" ref="X91:X150" si="47">IF(U91=$S$13, S91, "-")</f>
        <v>-</v>
      </c>
      <c r="Y91" s="168" t="str">
        <f t="shared" ref="Y91:Y150" si="48">IF(U91=$T$13, S91, "-")</f>
        <v>-</v>
      </c>
      <c r="Z91" s="567"/>
      <c r="AD91" s="608">
        <f t="shared" si="42"/>
        <v>44964.458333333336</v>
      </c>
      <c r="AE91" s="607">
        <f t="shared" si="43"/>
        <v>22.893999999999998</v>
      </c>
      <c r="AF91" s="196">
        <f t="shared" si="44"/>
        <v>11</v>
      </c>
      <c r="AG91" s="168" t="str">
        <f t="shared" si="38"/>
        <v>-</v>
      </c>
      <c r="AH91" s="168">
        <f t="shared" si="39"/>
        <v>22.893999999999998</v>
      </c>
      <c r="AI91" s="168" t="str">
        <f t="shared" si="40"/>
        <v>-</v>
      </c>
      <c r="AJ91" s="168" t="str">
        <f t="shared" si="41"/>
        <v>-</v>
      </c>
      <c r="AK91" s="198"/>
      <c r="AL91" s="837"/>
      <c r="AM91" s="790">
        <v>44964.459722222222</v>
      </c>
      <c r="AN91" s="789">
        <v>1</v>
      </c>
      <c r="AO91" s="789">
        <v>5</v>
      </c>
      <c r="AP91" s="789" t="s">
        <v>469</v>
      </c>
      <c r="AQ91" s="789">
        <v>213.15626</v>
      </c>
      <c r="AR91" s="789">
        <v>179814</v>
      </c>
      <c r="AS91" s="789">
        <v>138777</v>
      </c>
      <c r="AT91" s="789">
        <v>22.888000000000002</v>
      </c>
      <c r="AV91" s="788">
        <v>44964.459722222222</v>
      </c>
      <c r="AW91" s="787">
        <v>1</v>
      </c>
      <c r="AX91" s="786">
        <v>5</v>
      </c>
      <c r="AY91" s="786" t="s">
        <v>469</v>
      </c>
      <c r="AZ91" s="863">
        <v>229</v>
      </c>
      <c r="BB91" s="793" t="str">
        <f t="shared" si="32"/>
        <v>--</v>
      </c>
      <c r="BC91" s="791">
        <f t="shared" si="33"/>
        <v>213.15626</v>
      </c>
      <c r="BD91" s="814">
        <v>112</v>
      </c>
      <c r="BE91" s="793">
        <v>2</v>
      </c>
      <c r="BF91" s="819">
        <f t="shared" si="34"/>
        <v>-5.1118999999999998E-2</v>
      </c>
      <c r="BH91" s="793" t="str">
        <f t="shared" si="35"/>
        <v>--</v>
      </c>
      <c r="BI91" s="807">
        <f t="shared" si="36"/>
        <v>229</v>
      </c>
      <c r="BJ91" s="814">
        <v>112</v>
      </c>
      <c r="BK91" s="793">
        <v>2</v>
      </c>
      <c r="BL91" s="807">
        <f t="shared" si="37"/>
        <v>-0.57789999999999997</v>
      </c>
      <c r="BQ91" s="797"/>
      <c r="BR91" s="791"/>
      <c r="BS91" s="791"/>
      <c r="BT91" s="791"/>
      <c r="CA91" s="809"/>
      <c r="CB91" s="803"/>
      <c r="CC91" s="804"/>
      <c r="CD91" s="791"/>
      <c r="CE91" s="791"/>
    </row>
    <row r="92" spans="2:83" x14ac:dyDescent="0.25">
      <c r="B92" s="307">
        <v>44964.467534722222</v>
      </c>
      <c r="C92" s="794">
        <v>852.76</v>
      </c>
      <c r="D92" s="492"/>
      <c r="E92" s="492"/>
      <c r="N92" s="517"/>
      <c r="O92" s="796">
        <v>44964</v>
      </c>
      <c r="P92" s="308">
        <v>0.4675347222222222</v>
      </c>
      <c r="Q92" s="794">
        <v>32.5</v>
      </c>
      <c r="R92" s="165" t="s">
        <v>21</v>
      </c>
      <c r="S92" s="794">
        <v>21.45</v>
      </c>
      <c r="T92" s="165" t="s">
        <v>56</v>
      </c>
      <c r="U92" s="196">
        <f t="shared" ref="U92:U150" si="49">IF(ISNUMBER(S92), HOUR(P92), "-")</f>
        <v>11</v>
      </c>
      <c r="V92" s="168" t="str">
        <f t="shared" si="45"/>
        <v>-</v>
      </c>
      <c r="W92" s="168">
        <f t="shared" si="46"/>
        <v>21.45</v>
      </c>
      <c r="X92" s="168" t="str">
        <f t="shared" si="47"/>
        <v>-</v>
      </c>
      <c r="Y92" s="168" t="str">
        <f t="shared" si="48"/>
        <v>-</v>
      </c>
      <c r="Z92" s="567"/>
      <c r="AD92" s="608">
        <f t="shared" si="42"/>
        <v>44964.458333333336</v>
      </c>
      <c r="AE92" s="607">
        <f t="shared" si="43"/>
        <v>22.893999999999998</v>
      </c>
      <c r="AF92" s="196">
        <f t="shared" si="44"/>
        <v>11</v>
      </c>
      <c r="AG92" s="168" t="str">
        <f t="shared" si="38"/>
        <v>-</v>
      </c>
      <c r="AH92" s="168">
        <f t="shared" si="39"/>
        <v>22.893999999999998</v>
      </c>
      <c r="AI92" s="168" t="str">
        <f t="shared" si="40"/>
        <v>-</v>
      </c>
      <c r="AJ92" s="168" t="str">
        <f t="shared" si="41"/>
        <v>-</v>
      </c>
      <c r="AK92" s="198"/>
      <c r="AL92" s="837"/>
      <c r="AM92" s="790">
        <v>44964.459722222222</v>
      </c>
      <c r="AN92" s="789">
        <v>1</v>
      </c>
      <c r="AO92" s="789">
        <v>5</v>
      </c>
      <c r="AP92" s="789" t="s">
        <v>469</v>
      </c>
      <c r="AQ92" s="789">
        <v>228.45739399999999</v>
      </c>
      <c r="AR92" s="789">
        <v>180709</v>
      </c>
      <c r="AS92" s="789">
        <v>138109</v>
      </c>
      <c r="AT92" s="789">
        <v>22.885999999999999</v>
      </c>
      <c r="AV92" s="788">
        <v>44964.459722222222</v>
      </c>
      <c r="AW92" s="787">
        <v>1</v>
      </c>
      <c r="AX92" s="786">
        <v>5</v>
      </c>
      <c r="AY92" s="786" t="s">
        <v>469</v>
      </c>
      <c r="AZ92" s="863">
        <v>224.6</v>
      </c>
      <c r="BB92" s="793" t="str">
        <f t="shared" si="32"/>
        <v>--</v>
      </c>
      <c r="BC92" s="791">
        <f t="shared" si="33"/>
        <v>228.45739399999999</v>
      </c>
      <c r="BD92" s="814">
        <v>113</v>
      </c>
      <c r="BE92" s="793">
        <v>3</v>
      </c>
      <c r="BF92" s="819">
        <f t="shared" si="34"/>
        <v>-2.3990999999999998E-2</v>
      </c>
      <c r="BH92" s="793" t="str">
        <f t="shared" si="35"/>
        <v>--</v>
      </c>
      <c r="BI92" s="807">
        <f t="shared" si="36"/>
        <v>224.6</v>
      </c>
      <c r="BJ92" s="814">
        <v>113</v>
      </c>
      <c r="BK92" s="793">
        <v>3</v>
      </c>
      <c r="BL92" s="807">
        <f t="shared" si="37"/>
        <v>4.339E-3</v>
      </c>
      <c r="BQ92" s="797"/>
      <c r="BR92" s="791"/>
      <c r="BS92" s="791"/>
      <c r="BT92" s="791"/>
      <c r="CA92" s="809"/>
      <c r="CB92" s="803"/>
      <c r="CC92" s="804"/>
      <c r="CD92" s="791"/>
      <c r="CE92" s="791"/>
    </row>
    <row r="93" spans="2:83" x14ac:dyDescent="0.25">
      <c r="B93" s="307">
        <v>44964.468576388892</v>
      </c>
      <c r="C93" s="794">
        <v>852.7</v>
      </c>
      <c r="D93" s="492"/>
      <c r="E93" s="492"/>
      <c r="N93" s="517"/>
      <c r="O93" s="796">
        <v>44964</v>
      </c>
      <c r="P93" s="308">
        <v>0.4682291666666667</v>
      </c>
      <c r="Q93" s="794">
        <v>32.700000000000003</v>
      </c>
      <c r="R93" s="165" t="s">
        <v>21</v>
      </c>
      <c r="S93" s="794">
        <v>21.45</v>
      </c>
      <c r="T93" s="165" t="s">
        <v>56</v>
      </c>
      <c r="U93" s="196">
        <f t="shared" si="49"/>
        <v>11</v>
      </c>
      <c r="V93" s="168" t="str">
        <f t="shared" si="45"/>
        <v>-</v>
      </c>
      <c r="W93" s="168">
        <f t="shared" si="46"/>
        <v>21.45</v>
      </c>
      <c r="X93" s="168" t="str">
        <f t="shared" si="47"/>
        <v>-</v>
      </c>
      <c r="Y93" s="168" t="str">
        <f t="shared" si="48"/>
        <v>-</v>
      </c>
      <c r="Z93" s="567"/>
      <c r="AD93" s="608">
        <f t="shared" si="42"/>
        <v>44964.459027777775</v>
      </c>
      <c r="AE93" s="607">
        <f t="shared" si="43"/>
        <v>22.890999999999998</v>
      </c>
      <c r="AF93" s="196">
        <f t="shared" si="44"/>
        <v>11</v>
      </c>
      <c r="AG93" s="168" t="str">
        <f t="shared" si="38"/>
        <v>-</v>
      </c>
      <c r="AH93" s="168">
        <f t="shared" si="39"/>
        <v>22.890999999999998</v>
      </c>
      <c r="AI93" s="168" t="str">
        <f t="shared" si="40"/>
        <v>-</v>
      </c>
      <c r="AJ93" s="168" t="str">
        <f t="shared" si="41"/>
        <v>-</v>
      </c>
      <c r="AK93" s="198"/>
      <c r="AL93" s="837"/>
      <c r="AM93" s="790">
        <v>44964.460416666669</v>
      </c>
      <c r="AN93" s="789">
        <v>1</v>
      </c>
      <c r="AO93" s="789">
        <v>5</v>
      </c>
      <c r="AP93" s="789" t="s">
        <v>469</v>
      </c>
      <c r="AQ93" s="789">
        <v>224.81797599999999</v>
      </c>
      <c r="AR93" s="789">
        <v>179852</v>
      </c>
      <c r="AS93" s="789">
        <v>138785</v>
      </c>
      <c r="AT93" s="789">
        <v>22.888000000000002</v>
      </c>
      <c r="AV93" s="788">
        <v>44964.460416666669</v>
      </c>
      <c r="AW93" s="787">
        <v>1</v>
      </c>
      <c r="AX93" s="786">
        <v>5</v>
      </c>
      <c r="AY93" s="786" t="s">
        <v>469</v>
      </c>
      <c r="AZ93" s="863">
        <v>224.7</v>
      </c>
      <c r="BB93" s="793" t="str">
        <f t="shared" si="32"/>
        <v>--</v>
      </c>
      <c r="BC93" s="791">
        <f t="shared" si="33"/>
        <v>224.81797599999999</v>
      </c>
      <c r="BD93" s="814">
        <v>114</v>
      </c>
      <c r="BE93" s="793">
        <v>4</v>
      </c>
      <c r="BF93" s="819">
        <f t="shared" si="34"/>
        <v>-3.127E-3</v>
      </c>
      <c r="BH93" s="793" t="str">
        <f t="shared" si="35"/>
        <v>--</v>
      </c>
      <c r="BI93" s="807">
        <f t="shared" si="36"/>
        <v>224.7</v>
      </c>
      <c r="BJ93" s="814">
        <v>114</v>
      </c>
      <c r="BK93" s="793">
        <v>4</v>
      </c>
      <c r="BL93" s="807">
        <f t="shared" si="37"/>
        <v>-0.29849999999999999</v>
      </c>
      <c r="BQ93" s="797"/>
      <c r="BR93" s="791"/>
      <c r="BS93" s="791"/>
      <c r="BT93" s="791"/>
      <c r="CA93" s="809"/>
      <c r="CB93" s="803"/>
      <c r="CC93" s="804"/>
      <c r="CD93" s="791"/>
      <c r="CE93" s="791"/>
    </row>
    <row r="94" spans="2:83" x14ac:dyDescent="0.25">
      <c r="B94" s="307">
        <v>44964.469618055555</v>
      </c>
      <c r="C94" s="794">
        <v>852.66</v>
      </c>
      <c r="D94" s="492"/>
      <c r="E94" s="492"/>
      <c r="N94" s="517"/>
      <c r="O94" s="796">
        <v>44964</v>
      </c>
      <c r="P94" s="308">
        <v>0.46892361111111108</v>
      </c>
      <c r="Q94" s="794">
        <v>32.799999999999997</v>
      </c>
      <c r="R94" s="165" t="s">
        <v>21</v>
      </c>
      <c r="S94" s="794">
        <v>21.5</v>
      </c>
      <c r="T94" s="165" t="s">
        <v>56</v>
      </c>
      <c r="U94" s="196">
        <f t="shared" si="49"/>
        <v>11</v>
      </c>
      <c r="V94" s="168" t="str">
        <f t="shared" si="45"/>
        <v>-</v>
      </c>
      <c r="W94" s="168">
        <f t="shared" si="46"/>
        <v>21.5</v>
      </c>
      <c r="X94" s="168" t="str">
        <f t="shared" si="47"/>
        <v>-</v>
      </c>
      <c r="Y94" s="168" t="str">
        <f t="shared" si="48"/>
        <v>-</v>
      </c>
      <c r="AD94" s="608">
        <f t="shared" si="42"/>
        <v>44964.459722222222</v>
      </c>
      <c r="AE94" s="607">
        <f t="shared" si="43"/>
        <v>22.888000000000002</v>
      </c>
      <c r="AF94" s="196">
        <f t="shared" si="44"/>
        <v>11</v>
      </c>
      <c r="AG94" s="168" t="str">
        <f t="shared" si="38"/>
        <v>-</v>
      </c>
      <c r="AH94" s="168">
        <f t="shared" si="39"/>
        <v>22.888000000000002</v>
      </c>
      <c r="AI94" s="168" t="str">
        <f t="shared" si="40"/>
        <v>-</v>
      </c>
      <c r="AJ94" s="168" t="str">
        <f t="shared" si="41"/>
        <v>-</v>
      </c>
      <c r="AK94" s="198"/>
      <c r="AL94" s="837"/>
      <c r="AM94" s="790">
        <v>44964.460416666669</v>
      </c>
      <c r="AN94" s="789">
        <v>1</v>
      </c>
      <c r="AO94" s="789">
        <v>5</v>
      </c>
      <c r="AP94" s="789" t="s">
        <v>469</v>
      </c>
      <c r="AQ94" s="789">
        <v>224.386358</v>
      </c>
      <c r="AR94" s="789">
        <v>180713</v>
      </c>
      <c r="AS94" s="789">
        <v>138115</v>
      </c>
      <c r="AT94" s="789">
        <v>22.890999999999998</v>
      </c>
      <c r="AV94" s="788">
        <v>44964.460416666669</v>
      </c>
      <c r="AW94" s="787">
        <v>1</v>
      </c>
      <c r="AX94" s="786">
        <v>5</v>
      </c>
      <c r="AY94" s="786" t="s">
        <v>469</v>
      </c>
      <c r="AZ94" s="863">
        <v>223.9</v>
      </c>
      <c r="BB94" s="793" t="str">
        <f t="shared" si="32"/>
        <v>--</v>
      </c>
      <c r="BC94" s="791">
        <f t="shared" si="33"/>
        <v>224.386358</v>
      </c>
      <c r="BD94" s="814">
        <v>115</v>
      </c>
      <c r="BE94" s="793">
        <v>5</v>
      </c>
      <c r="BF94" s="819">
        <f t="shared" si="34"/>
        <v>-7.8223000000000001E-2</v>
      </c>
      <c r="BH94" s="793" t="str">
        <f t="shared" si="35"/>
        <v>--</v>
      </c>
      <c r="BI94" s="807">
        <f t="shared" si="36"/>
        <v>223.9</v>
      </c>
      <c r="BJ94" s="814">
        <v>115</v>
      </c>
      <c r="BK94" s="793">
        <v>5</v>
      </c>
      <c r="BL94" s="807">
        <f t="shared" si="37"/>
        <v>-0.63739999999999997</v>
      </c>
      <c r="BQ94" s="797"/>
      <c r="BR94" s="791"/>
      <c r="BS94" s="791"/>
      <c r="BT94" s="791"/>
      <c r="CA94" s="809"/>
      <c r="CB94" s="803"/>
      <c r="CC94" s="804"/>
      <c r="CD94" s="791"/>
      <c r="CE94" s="791"/>
    </row>
    <row r="95" spans="2:83" x14ac:dyDescent="0.25">
      <c r="B95" s="307">
        <v>44964.470659722225</v>
      </c>
      <c r="C95" s="794">
        <v>852.67</v>
      </c>
      <c r="D95" s="492"/>
      <c r="E95" s="492"/>
      <c r="N95" s="517"/>
      <c r="O95" s="796">
        <v>44964</v>
      </c>
      <c r="P95" s="308">
        <v>0.46961805555555558</v>
      </c>
      <c r="Q95" s="794">
        <v>32.799999999999997</v>
      </c>
      <c r="R95" s="165" t="s">
        <v>21</v>
      </c>
      <c r="S95" s="794">
        <v>21.5</v>
      </c>
      <c r="T95" s="165" t="s">
        <v>56</v>
      </c>
      <c r="U95" s="196">
        <f t="shared" si="49"/>
        <v>11</v>
      </c>
      <c r="V95" s="168" t="str">
        <f t="shared" si="45"/>
        <v>-</v>
      </c>
      <c r="W95" s="168">
        <f t="shared" si="46"/>
        <v>21.5</v>
      </c>
      <c r="X95" s="168" t="str">
        <f t="shared" si="47"/>
        <v>-</v>
      </c>
      <c r="Y95" s="168" t="str">
        <f t="shared" si="48"/>
        <v>-</v>
      </c>
      <c r="AD95" s="608">
        <f t="shared" si="42"/>
        <v>44964.459722222222</v>
      </c>
      <c r="AE95" s="607">
        <f t="shared" si="43"/>
        <v>22.885999999999999</v>
      </c>
      <c r="AF95" s="196">
        <f t="shared" si="44"/>
        <v>11</v>
      </c>
      <c r="AG95" s="168" t="str">
        <f t="shared" si="38"/>
        <v>-</v>
      </c>
      <c r="AH95" s="168">
        <f t="shared" si="39"/>
        <v>22.885999999999999</v>
      </c>
      <c r="AI95" s="168" t="str">
        <f t="shared" si="40"/>
        <v>-</v>
      </c>
      <c r="AJ95" s="168" t="str">
        <f t="shared" si="41"/>
        <v>-</v>
      </c>
      <c r="AK95" s="198"/>
      <c r="AL95" s="837"/>
      <c r="AM95" s="790">
        <v>44964.461111111108</v>
      </c>
      <c r="AN95" s="789">
        <v>1</v>
      </c>
      <c r="AO95" s="789">
        <v>5</v>
      </c>
      <c r="AP95" s="789" t="s">
        <v>469</v>
      </c>
      <c r="AQ95" s="789">
        <v>223.911112</v>
      </c>
      <c r="AR95" s="789">
        <v>179841</v>
      </c>
      <c r="AS95" s="789">
        <v>138774</v>
      </c>
      <c r="AT95" s="789">
        <v>22.890999999999998</v>
      </c>
      <c r="AV95" s="788">
        <v>44964.461111111108</v>
      </c>
      <c r="AW95" s="787">
        <v>1</v>
      </c>
      <c r="AX95" s="786">
        <v>5</v>
      </c>
      <c r="AY95" s="786" t="s">
        <v>469</v>
      </c>
      <c r="AZ95" s="863">
        <v>223.3</v>
      </c>
      <c r="BB95" s="793" t="str">
        <f t="shared" si="32"/>
        <v>--</v>
      </c>
      <c r="BC95" s="791">
        <f t="shared" si="33"/>
        <v>223.911112</v>
      </c>
      <c r="BD95" s="814">
        <v>116</v>
      </c>
      <c r="BE95" s="793">
        <v>6</v>
      </c>
      <c r="BF95" s="819">
        <f t="shared" si="34"/>
        <v>5.1117000000000003E-2</v>
      </c>
      <c r="BH95" s="793" t="str">
        <f t="shared" si="35"/>
        <v>--</v>
      </c>
      <c r="BI95" s="807">
        <f t="shared" si="36"/>
        <v>223.3</v>
      </c>
      <c r="BJ95" s="814">
        <v>116</v>
      </c>
      <c r="BK95" s="793">
        <v>6</v>
      </c>
      <c r="BL95" s="807">
        <f t="shared" si="37"/>
        <v>4.122E-2</v>
      </c>
      <c r="BQ95" s="797"/>
      <c r="BR95" s="791"/>
      <c r="BS95" s="791"/>
      <c r="BT95" s="791"/>
      <c r="CA95" s="809"/>
      <c r="CB95" s="803"/>
      <c r="CC95" s="804"/>
      <c r="CD95" s="791"/>
      <c r="CE95" s="791"/>
    </row>
    <row r="96" spans="2:83" x14ac:dyDescent="0.25">
      <c r="B96" s="307">
        <v>44964.471701388888</v>
      </c>
      <c r="C96" s="794">
        <v>852.65</v>
      </c>
      <c r="D96" s="492"/>
      <c r="E96" s="492"/>
      <c r="N96" s="517"/>
      <c r="O96" s="796">
        <v>44964</v>
      </c>
      <c r="P96" s="308">
        <v>0.47031249999999997</v>
      </c>
      <c r="Q96" s="794">
        <v>33</v>
      </c>
      <c r="R96" s="165" t="s">
        <v>21</v>
      </c>
      <c r="S96" s="794">
        <v>21.5</v>
      </c>
      <c r="T96" s="165" t="s">
        <v>56</v>
      </c>
      <c r="U96" s="196">
        <f t="shared" si="49"/>
        <v>11</v>
      </c>
      <c r="V96" s="168" t="str">
        <f t="shared" si="45"/>
        <v>-</v>
      </c>
      <c r="W96" s="168">
        <f t="shared" si="46"/>
        <v>21.5</v>
      </c>
      <c r="X96" s="168" t="str">
        <f t="shared" si="47"/>
        <v>-</v>
      </c>
      <c r="Y96" s="168" t="str">
        <f t="shared" si="48"/>
        <v>-</v>
      </c>
      <c r="AD96" s="608">
        <f t="shared" si="42"/>
        <v>44964.460416666669</v>
      </c>
      <c r="AE96" s="607">
        <f t="shared" si="43"/>
        <v>22.888000000000002</v>
      </c>
      <c r="AF96" s="196">
        <f t="shared" si="44"/>
        <v>11</v>
      </c>
      <c r="AG96" s="168" t="str">
        <f t="shared" si="38"/>
        <v>-</v>
      </c>
      <c r="AH96" s="168">
        <f t="shared" si="39"/>
        <v>22.888000000000002</v>
      </c>
      <c r="AI96" s="168" t="str">
        <f t="shared" si="40"/>
        <v>-</v>
      </c>
      <c r="AJ96" s="168" t="str">
        <f t="shared" si="41"/>
        <v>-</v>
      </c>
      <c r="AK96" s="198"/>
      <c r="AL96" s="837"/>
      <c r="AM96" s="790">
        <v>44964.461111111108</v>
      </c>
      <c r="AN96" s="789">
        <v>1</v>
      </c>
      <c r="AO96" s="789">
        <v>5</v>
      </c>
      <c r="AP96" s="789" t="s">
        <v>469</v>
      </c>
      <c r="AQ96" s="789">
        <v>223.96319800000001</v>
      </c>
      <c r="AR96" s="789">
        <v>180717</v>
      </c>
      <c r="AS96" s="789">
        <v>138118</v>
      </c>
      <c r="AT96" s="789">
        <v>22.888000000000002</v>
      </c>
      <c r="AV96" s="788">
        <v>44964.461111111108</v>
      </c>
      <c r="AW96" s="787">
        <v>1</v>
      </c>
      <c r="AX96" s="786">
        <v>5</v>
      </c>
      <c r="AY96" s="786" t="s">
        <v>469</v>
      </c>
      <c r="AZ96" s="863">
        <v>224.3</v>
      </c>
      <c r="BB96" s="793" t="str">
        <f t="shared" si="32"/>
        <v>--</v>
      </c>
      <c r="BC96" s="791">
        <f t="shared" si="33"/>
        <v>223.96319800000001</v>
      </c>
      <c r="BD96" s="814">
        <v>117</v>
      </c>
      <c r="BE96" s="793">
        <v>7</v>
      </c>
      <c r="BF96" s="819">
        <f t="shared" si="34"/>
        <v>-9.0216000000000005E-2</v>
      </c>
      <c r="BH96" s="793" t="str">
        <f t="shared" si="35"/>
        <v>--</v>
      </c>
      <c r="BI96" s="807">
        <f t="shared" si="36"/>
        <v>224.3</v>
      </c>
      <c r="BJ96" s="814">
        <v>117</v>
      </c>
      <c r="BK96" s="793">
        <v>7</v>
      </c>
      <c r="BL96" s="807">
        <f t="shared" si="37"/>
        <v>-0.33450000000000002</v>
      </c>
      <c r="BQ96" s="797"/>
      <c r="BR96" s="791"/>
      <c r="BS96" s="791"/>
      <c r="BT96" s="791"/>
      <c r="CA96" s="809"/>
      <c r="CB96" s="803"/>
      <c r="CC96" s="804"/>
      <c r="CD96" s="791"/>
      <c r="CE96" s="791"/>
    </row>
    <row r="97" spans="2:83" x14ac:dyDescent="0.25">
      <c r="B97" s="307">
        <v>44964.472743055558</v>
      </c>
      <c r="C97" s="794">
        <v>852.61</v>
      </c>
      <c r="D97" s="492"/>
      <c r="E97" s="492"/>
      <c r="N97" s="517"/>
      <c r="O97" s="796">
        <v>44964</v>
      </c>
      <c r="P97" s="308">
        <v>0.47100694444444446</v>
      </c>
      <c r="Q97" s="794">
        <v>33</v>
      </c>
      <c r="R97" s="165" t="s">
        <v>21</v>
      </c>
      <c r="S97" s="794">
        <v>21.55</v>
      </c>
      <c r="T97" s="165" t="s">
        <v>56</v>
      </c>
      <c r="U97" s="196">
        <f t="shared" si="49"/>
        <v>11</v>
      </c>
      <c r="V97" s="168" t="str">
        <f t="shared" si="45"/>
        <v>-</v>
      </c>
      <c r="W97" s="168">
        <f t="shared" si="46"/>
        <v>21.55</v>
      </c>
      <c r="X97" s="168" t="str">
        <f t="shared" si="47"/>
        <v>-</v>
      </c>
      <c r="Y97" s="168" t="str">
        <f t="shared" si="48"/>
        <v>-</v>
      </c>
      <c r="AD97" s="608">
        <f t="shared" si="42"/>
        <v>44964.460416666669</v>
      </c>
      <c r="AE97" s="607">
        <f t="shared" si="43"/>
        <v>22.890999999999998</v>
      </c>
      <c r="AF97" s="196">
        <f t="shared" si="44"/>
        <v>11</v>
      </c>
      <c r="AG97" s="168" t="str">
        <f t="shared" si="38"/>
        <v>-</v>
      </c>
      <c r="AH97" s="168">
        <f t="shared" si="39"/>
        <v>22.890999999999998</v>
      </c>
      <c r="AI97" s="168" t="str">
        <f t="shared" si="40"/>
        <v>-</v>
      </c>
      <c r="AJ97" s="168" t="str">
        <f t="shared" si="41"/>
        <v>-</v>
      </c>
      <c r="AK97" s="198"/>
      <c r="AL97" s="837"/>
      <c r="AM97" s="790">
        <v>44964.461805555555</v>
      </c>
      <c r="AN97" s="789">
        <v>1</v>
      </c>
      <c r="AO97" s="789">
        <v>5</v>
      </c>
      <c r="AP97" s="789">
        <v>0</v>
      </c>
      <c r="AQ97" s="789">
        <v>223.50137599999999</v>
      </c>
      <c r="AR97" s="789">
        <v>180721</v>
      </c>
      <c r="AS97" s="789">
        <v>138122</v>
      </c>
      <c r="AT97" s="789">
        <v>22.887</v>
      </c>
      <c r="AV97" s="788">
        <v>44964.461805555555</v>
      </c>
      <c r="AW97" s="787">
        <v>1</v>
      </c>
      <c r="AX97" s="786">
        <v>5</v>
      </c>
      <c r="AY97" s="786">
        <v>0</v>
      </c>
      <c r="AZ97" s="863">
        <v>223.3</v>
      </c>
      <c r="BB97" s="793">
        <f t="shared" si="32"/>
        <v>50</v>
      </c>
      <c r="BC97" s="791">
        <f t="shared" si="33"/>
        <v>223.50137599999999</v>
      </c>
      <c r="BD97" s="814">
        <v>118</v>
      </c>
      <c r="BE97" s="793">
        <v>8</v>
      </c>
      <c r="BF97" s="819">
        <f t="shared" si="34"/>
        <v>-0.15648699999999999</v>
      </c>
      <c r="BH97" s="793">
        <f t="shared" si="35"/>
        <v>50</v>
      </c>
      <c r="BI97" s="807">
        <f t="shared" si="36"/>
        <v>223.3</v>
      </c>
      <c r="BJ97" s="814">
        <v>118</v>
      </c>
      <c r="BK97" s="793">
        <v>8</v>
      </c>
      <c r="BL97" s="807">
        <f t="shared" si="37"/>
        <v>-0.23899999999999999</v>
      </c>
      <c r="BQ97" s="797"/>
      <c r="BR97" s="791"/>
      <c r="BS97" s="791"/>
      <c r="BT97" s="791"/>
      <c r="CA97" s="809"/>
      <c r="CB97" s="803"/>
      <c r="CC97" s="804"/>
      <c r="CD97" s="791"/>
      <c r="CE97" s="791"/>
    </row>
    <row r="98" spans="2:83" x14ac:dyDescent="0.25">
      <c r="B98" s="307">
        <v>44964.47378472222</v>
      </c>
      <c r="C98" s="794">
        <v>852.59</v>
      </c>
      <c r="D98" s="492"/>
      <c r="E98" s="492"/>
      <c r="N98" s="517"/>
      <c r="O98" s="796">
        <v>44964</v>
      </c>
      <c r="P98" s="308">
        <v>0.47170138888888885</v>
      </c>
      <c r="Q98" s="794">
        <v>33.1</v>
      </c>
      <c r="R98" s="165" t="s">
        <v>21</v>
      </c>
      <c r="S98" s="794">
        <v>21.5</v>
      </c>
      <c r="T98" s="165" t="s">
        <v>56</v>
      </c>
      <c r="U98" s="196">
        <f t="shared" si="49"/>
        <v>11</v>
      </c>
      <c r="V98" s="168" t="str">
        <f t="shared" si="45"/>
        <v>-</v>
      </c>
      <c r="W98" s="168">
        <f t="shared" si="46"/>
        <v>21.5</v>
      </c>
      <c r="X98" s="168" t="str">
        <f t="shared" si="47"/>
        <v>-</v>
      </c>
      <c r="Y98" s="168" t="str">
        <f t="shared" si="48"/>
        <v>-</v>
      </c>
      <c r="AD98" s="608">
        <f t="shared" si="42"/>
        <v>44964.461111111108</v>
      </c>
      <c r="AE98" s="607">
        <f t="shared" si="43"/>
        <v>22.890999999999998</v>
      </c>
      <c r="AF98" s="196">
        <f t="shared" si="44"/>
        <v>11</v>
      </c>
      <c r="AG98" s="168" t="str">
        <f t="shared" si="38"/>
        <v>-</v>
      </c>
      <c r="AH98" s="168">
        <f t="shared" si="39"/>
        <v>22.890999999999998</v>
      </c>
      <c r="AI98" s="168" t="str">
        <f t="shared" si="40"/>
        <v>-</v>
      </c>
      <c r="AJ98" s="168" t="str">
        <f t="shared" si="41"/>
        <v>-</v>
      </c>
      <c r="AK98" s="198"/>
      <c r="AL98" s="837"/>
      <c r="AM98" s="790">
        <v>44964.462500000001</v>
      </c>
      <c r="AN98" s="789">
        <v>1</v>
      </c>
      <c r="AO98" s="789">
        <v>5</v>
      </c>
      <c r="AP98" s="789">
        <v>1</v>
      </c>
      <c r="AQ98" s="789">
        <v>223.37461999999999</v>
      </c>
      <c r="AR98" s="789">
        <v>179857</v>
      </c>
      <c r="AS98" s="789">
        <v>138784</v>
      </c>
      <c r="AT98" s="789">
        <v>22.887</v>
      </c>
      <c r="AV98" s="788">
        <v>44964.462500000001</v>
      </c>
      <c r="AW98" s="787">
        <v>1</v>
      </c>
      <c r="AX98" s="786">
        <v>5</v>
      </c>
      <c r="AY98" s="786">
        <v>1</v>
      </c>
      <c r="AZ98" s="863">
        <v>222.6</v>
      </c>
      <c r="BB98" s="793">
        <f t="shared" si="32"/>
        <v>51</v>
      </c>
      <c r="BC98" s="791">
        <f t="shared" si="33"/>
        <v>223.37461999999999</v>
      </c>
      <c r="BF98" s="819"/>
      <c r="BH98" s="793">
        <f t="shared" si="35"/>
        <v>51</v>
      </c>
      <c r="BI98" s="807">
        <f t="shared" si="36"/>
        <v>222.6</v>
      </c>
      <c r="BL98" s="807"/>
      <c r="BQ98" s="797"/>
      <c r="BR98" s="791"/>
      <c r="BS98" s="791"/>
      <c r="BT98" s="791"/>
      <c r="CA98" s="809"/>
      <c r="CB98" s="803"/>
      <c r="CC98" s="804"/>
      <c r="CD98" s="791"/>
      <c r="CE98" s="791"/>
    </row>
    <row r="99" spans="2:83" x14ac:dyDescent="0.25">
      <c r="B99" s="307">
        <v>44964.474826388891</v>
      </c>
      <c r="C99" s="794">
        <v>852.56</v>
      </c>
      <c r="D99" s="492"/>
      <c r="E99" s="492"/>
      <c r="N99" s="517"/>
      <c r="O99" s="796">
        <v>44964</v>
      </c>
      <c r="P99" s="308">
        <v>0.47239583333333335</v>
      </c>
      <c r="Q99" s="794">
        <v>33</v>
      </c>
      <c r="R99" s="165" t="s">
        <v>21</v>
      </c>
      <c r="S99" s="794">
        <v>21.5</v>
      </c>
      <c r="T99" s="165" t="s">
        <v>56</v>
      </c>
      <c r="U99" s="196">
        <f t="shared" si="49"/>
        <v>11</v>
      </c>
      <c r="V99" s="168" t="str">
        <f t="shared" si="45"/>
        <v>-</v>
      </c>
      <c r="W99" s="168">
        <f t="shared" si="46"/>
        <v>21.5</v>
      </c>
      <c r="X99" s="168" t="str">
        <f t="shared" si="47"/>
        <v>-</v>
      </c>
      <c r="Y99" s="168" t="str">
        <f t="shared" si="48"/>
        <v>-</v>
      </c>
      <c r="AD99" s="608">
        <f t="shared" si="42"/>
        <v>44964.461111111108</v>
      </c>
      <c r="AE99" s="607">
        <f t="shared" si="43"/>
        <v>22.888000000000002</v>
      </c>
      <c r="AF99" s="196">
        <f t="shared" si="44"/>
        <v>11</v>
      </c>
      <c r="AG99" s="168" t="str">
        <f t="shared" si="38"/>
        <v>-</v>
      </c>
      <c r="AH99" s="168">
        <f t="shared" si="39"/>
        <v>22.888000000000002</v>
      </c>
      <c r="AI99" s="168" t="str">
        <f t="shared" si="40"/>
        <v>-</v>
      </c>
      <c r="AJ99" s="168" t="str">
        <f t="shared" si="41"/>
        <v>-</v>
      </c>
      <c r="AK99" s="198"/>
      <c r="AL99" s="837"/>
      <c r="AM99" s="790">
        <v>44964.462500000001</v>
      </c>
      <c r="AN99" s="789">
        <v>1</v>
      </c>
      <c r="AO99" s="789">
        <v>5</v>
      </c>
      <c r="AP99" s="789">
        <v>2</v>
      </c>
      <c r="AQ99" s="789">
        <v>223.389949</v>
      </c>
      <c r="AR99" s="789">
        <v>180722</v>
      </c>
      <c r="AS99" s="789">
        <v>138123</v>
      </c>
      <c r="AT99" s="789">
        <v>22.887</v>
      </c>
      <c r="AV99" s="788">
        <v>44964.462500000001</v>
      </c>
      <c r="AW99" s="787">
        <v>1</v>
      </c>
      <c r="AX99" s="786">
        <v>5</v>
      </c>
      <c r="AY99" s="786">
        <v>2</v>
      </c>
      <c r="AZ99" s="863">
        <v>222.6</v>
      </c>
      <c r="BB99" s="793">
        <f t="shared" si="32"/>
        <v>52</v>
      </c>
      <c r="BC99" s="791">
        <f t="shared" si="33"/>
        <v>223.389949</v>
      </c>
      <c r="BF99" s="819"/>
      <c r="BH99" s="793">
        <f t="shared" si="35"/>
        <v>52</v>
      </c>
      <c r="BI99" s="807">
        <f t="shared" si="36"/>
        <v>222.6</v>
      </c>
      <c r="BL99" s="807"/>
      <c r="BQ99" s="797"/>
      <c r="BR99" s="791"/>
      <c r="BS99" s="791"/>
      <c r="BT99" s="791"/>
      <c r="CA99" s="809"/>
      <c r="CB99" s="803"/>
      <c r="CC99" s="804"/>
      <c r="CD99" s="791"/>
      <c r="CE99" s="791"/>
    </row>
    <row r="100" spans="2:83" x14ac:dyDescent="0.25">
      <c r="B100" s="307">
        <v>44964.475868055553</v>
      </c>
      <c r="C100" s="794">
        <v>852.54</v>
      </c>
      <c r="D100" s="492"/>
      <c r="E100" s="492"/>
      <c r="N100" s="517"/>
      <c r="O100" s="796">
        <v>44964</v>
      </c>
      <c r="P100" s="308">
        <v>0.47309027777777773</v>
      </c>
      <c r="Q100" s="794">
        <v>33</v>
      </c>
      <c r="R100" s="165" t="s">
        <v>21</v>
      </c>
      <c r="S100" s="794">
        <v>21.5</v>
      </c>
      <c r="T100" s="165" t="s">
        <v>56</v>
      </c>
      <c r="U100" s="196">
        <f t="shared" si="49"/>
        <v>11</v>
      </c>
      <c r="V100" s="168" t="str">
        <f t="shared" si="45"/>
        <v>-</v>
      </c>
      <c r="W100" s="168">
        <f t="shared" si="46"/>
        <v>21.5</v>
      </c>
      <c r="X100" s="168" t="str">
        <f t="shared" si="47"/>
        <v>-</v>
      </c>
      <c r="Y100" s="168" t="str">
        <f t="shared" si="48"/>
        <v>-</v>
      </c>
      <c r="AD100" s="608">
        <f t="shared" si="42"/>
        <v>44964.461805555555</v>
      </c>
      <c r="AE100" s="607">
        <f t="shared" si="43"/>
        <v>22.887</v>
      </c>
      <c r="AF100" s="196">
        <f t="shared" si="44"/>
        <v>11</v>
      </c>
      <c r="AG100" s="168" t="str">
        <f t="shared" si="38"/>
        <v>-</v>
      </c>
      <c r="AH100" s="168">
        <f t="shared" si="39"/>
        <v>22.887</v>
      </c>
      <c r="AI100" s="168" t="str">
        <f t="shared" si="40"/>
        <v>-</v>
      </c>
      <c r="AJ100" s="168" t="str">
        <f t="shared" si="41"/>
        <v>-</v>
      </c>
      <c r="AK100" s="198"/>
      <c r="AL100" s="837"/>
      <c r="AM100" s="790">
        <v>44964.463194444441</v>
      </c>
      <c r="AN100" s="789">
        <v>1</v>
      </c>
      <c r="AO100" s="789">
        <v>5</v>
      </c>
      <c r="AP100" s="789">
        <v>3</v>
      </c>
      <c r="AQ100" s="789">
        <v>223.08134999999999</v>
      </c>
      <c r="AR100" s="789">
        <v>179859</v>
      </c>
      <c r="AS100" s="789">
        <v>138784</v>
      </c>
      <c r="AT100" s="789">
        <v>22.888000000000002</v>
      </c>
      <c r="AV100" s="788">
        <v>44964.463194444441</v>
      </c>
      <c r="AW100" s="787">
        <v>1</v>
      </c>
      <c r="AX100" s="786">
        <v>5</v>
      </c>
      <c r="AY100" s="786">
        <v>3</v>
      </c>
      <c r="AZ100" s="863">
        <v>223</v>
      </c>
      <c r="BB100" s="793">
        <f t="shared" si="32"/>
        <v>53</v>
      </c>
      <c r="BC100" s="791">
        <f t="shared" si="33"/>
        <v>223.08134999999999</v>
      </c>
      <c r="BF100" s="819"/>
      <c r="BH100" s="793">
        <f t="shared" si="35"/>
        <v>53</v>
      </c>
      <c r="BI100" s="807">
        <f t="shared" si="36"/>
        <v>223</v>
      </c>
      <c r="BL100" s="807"/>
      <c r="BQ100" s="797"/>
      <c r="BR100" s="791"/>
      <c r="BS100" s="791"/>
      <c r="BT100" s="791"/>
      <c r="CA100" s="809"/>
      <c r="CB100" s="803"/>
      <c r="CC100" s="804"/>
      <c r="CD100" s="791"/>
      <c r="CE100" s="791"/>
    </row>
    <row r="101" spans="2:83" x14ac:dyDescent="0.25">
      <c r="B101" s="307">
        <v>44964.476909722223</v>
      </c>
      <c r="C101" s="794">
        <v>852.49</v>
      </c>
      <c r="D101" s="492"/>
      <c r="E101" s="492"/>
      <c r="N101" s="517"/>
      <c r="O101" s="796">
        <v>44964</v>
      </c>
      <c r="P101" s="308">
        <v>0.47378472222222223</v>
      </c>
      <c r="Q101" s="794">
        <v>33.1</v>
      </c>
      <c r="R101" s="165" t="s">
        <v>21</v>
      </c>
      <c r="S101" s="794">
        <v>21.5</v>
      </c>
      <c r="T101" s="165" t="s">
        <v>56</v>
      </c>
      <c r="U101" s="196">
        <f t="shared" si="49"/>
        <v>11</v>
      </c>
      <c r="V101" s="168" t="str">
        <f t="shared" si="45"/>
        <v>-</v>
      </c>
      <c r="W101" s="168">
        <f t="shared" si="46"/>
        <v>21.5</v>
      </c>
      <c r="X101" s="168" t="str">
        <f t="shared" si="47"/>
        <v>-</v>
      </c>
      <c r="Y101" s="168" t="str">
        <f t="shared" si="48"/>
        <v>-</v>
      </c>
      <c r="AD101" s="608">
        <f t="shared" si="42"/>
        <v>44964.462500000001</v>
      </c>
      <c r="AE101" s="607">
        <f t="shared" si="43"/>
        <v>22.887</v>
      </c>
      <c r="AF101" s="196">
        <f t="shared" si="44"/>
        <v>11</v>
      </c>
      <c r="AG101" s="168" t="str">
        <f t="shared" si="38"/>
        <v>-</v>
      </c>
      <c r="AH101" s="168">
        <f t="shared" si="39"/>
        <v>22.887</v>
      </c>
      <c r="AI101" s="168" t="str">
        <f t="shared" si="40"/>
        <v>-</v>
      </c>
      <c r="AJ101" s="168" t="str">
        <f t="shared" si="41"/>
        <v>-</v>
      </c>
      <c r="AK101" s="198"/>
      <c r="AL101" s="837"/>
      <c r="AM101" s="790">
        <v>44964.463888888888</v>
      </c>
      <c r="AN101" s="789">
        <v>1</v>
      </c>
      <c r="AO101" s="789">
        <v>5</v>
      </c>
      <c r="AP101" s="789">
        <v>4</v>
      </c>
      <c r="AQ101" s="789">
        <v>223.14864299999999</v>
      </c>
      <c r="AR101" s="789">
        <v>180709</v>
      </c>
      <c r="AS101" s="789">
        <v>138113</v>
      </c>
      <c r="AT101" s="789">
        <v>22.885999999999999</v>
      </c>
      <c r="AV101" s="788">
        <v>44964.463888888888</v>
      </c>
      <c r="AW101" s="787">
        <v>1</v>
      </c>
      <c r="AX101" s="786">
        <v>5</v>
      </c>
      <c r="AY101" s="786">
        <v>4</v>
      </c>
      <c r="AZ101" s="863">
        <v>222.6</v>
      </c>
      <c r="BB101" s="793">
        <f t="shared" si="32"/>
        <v>54</v>
      </c>
      <c r="BC101" s="791">
        <f t="shared" si="33"/>
        <v>223.14864299999999</v>
      </c>
      <c r="BF101" s="819"/>
      <c r="BH101" s="793">
        <f t="shared" si="35"/>
        <v>54</v>
      </c>
      <c r="BI101" s="807">
        <f t="shared" si="36"/>
        <v>222.6</v>
      </c>
      <c r="BL101" s="807"/>
      <c r="BQ101" s="797"/>
      <c r="BR101" s="791"/>
      <c r="BS101" s="791"/>
      <c r="BT101" s="791"/>
      <c r="CA101" s="809"/>
      <c r="CB101" s="803"/>
      <c r="CC101" s="804"/>
      <c r="CD101" s="791"/>
      <c r="CE101" s="791"/>
    </row>
    <row r="102" spans="2:83" x14ac:dyDescent="0.25">
      <c r="B102" s="307">
        <v>44964.477951388886</v>
      </c>
      <c r="C102" s="794">
        <v>852.49</v>
      </c>
      <c r="D102" s="492"/>
      <c r="E102" s="492"/>
      <c r="N102" s="517"/>
      <c r="O102" s="796">
        <v>44964</v>
      </c>
      <c r="P102" s="308">
        <v>0.47447916666666662</v>
      </c>
      <c r="Q102" s="794">
        <v>33.200000000000003</v>
      </c>
      <c r="R102" s="165" t="s">
        <v>21</v>
      </c>
      <c r="S102" s="794">
        <v>21.5</v>
      </c>
      <c r="T102" s="165" t="s">
        <v>56</v>
      </c>
      <c r="U102" s="196">
        <f t="shared" si="49"/>
        <v>11</v>
      </c>
      <c r="V102" s="168" t="str">
        <f t="shared" si="45"/>
        <v>-</v>
      </c>
      <c r="W102" s="168">
        <f t="shared" si="46"/>
        <v>21.5</v>
      </c>
      <c r="X102" s="168" t="str">
        <f t="shared" si="47"/>
        <v>-</v>
      </c>
      <c r="Y102" s="168" t="str">
        <f t="shared" si="48"/>
        <v>-</v>
      </c>
      <c r="AD102" s="608">
        <f t="shared" si="42"/>
        <v>44964.462500000001</v>
      </c>
      <c r="AE102" s="607">
        <f t="shared" si="43"/>
        <v>22.887</v>
      </c>
      <c r="AF102" s="196">
        <f t="shared" si="44"/>
        <v>11</v>
      </c>
      <c r="AG102" s="168" t="str">
        <f t="shared" si="38"/>
        <v>-</v>
      </c>
      <c r="AH102" s="168">
        <f t="shared" si="39"/>
        <v>22.887</v>
      </c>
      <c r="AI102" s="168" t="str">
        <f t="shared" si="40"/>
        <v>-</v>
      </c>
      <c r="AJ102" s="168" t="str">
        <f t="shared" si="41"/>
        <v>-</v>
      </c>
      <c r="AK102" s="198"/>
      <c r="AL102" s="837"/>
      <c r="AM102" s="790">
        <v>44964.463888888888</v>
      </c>
      <c r="AN102" s="789">
        <v>1</v>
      </c>
      <c r="AO102" s="789">
        <v>5</v>
      </c>
      <c r="AP102" s="789">
        <v>5</v>
      </c>
      <c r="AQ102" s="789">
        <v>223.08972299999999</v>
      </c>
      <c r="AR102" s="789">
        <v>179850</v>
      </c>
      <c r="AS102" s="789">
        <v>138777</v>
      </c>
      <c r="AT102" s="789">
        <v>22.89</v>
      </c>
      <c r="AV102" s="788">
        <v>44964.463888888888</v>
      </c>
      <c r="AW102" s="787">
        <v>1</v>
      </c>
      <c r="AX102" s="786">
        <v>5</v>
      </c>
      <c r="AY102" s="786">
        <v>5</v>
      </c>
      <c r="AZ102" s="863">
        <v>222.6</v>
      </c>
      <c r="BB102" s="793">
        <f t="shared" si="32"/>
        <v>55</v>
      </c>
      <c r="BC102" s="791">
        <f t="shared" si="33"/>
        <v>223.08972299999999</v>
      </c>
      <c r="BF102" s="819"/>
      <c r="BH102" s="793">
        <f t="shared" si="35"/>
        <v>55</v>
      </c>
      <c r="BI102" s="807">
        <f t="shared" si="36"/>
        <v>222.6</v>
      </c>
      <c r="BL102" s="807"/>
      <c r="BQ102" s="797"/>
      <c r="BR102" s="791"/>
      <c r="BS102" s="791"/>
      <c r="BT102" s="791"/>
      <c r="CA102" s="809"/>
      <c r="CB102" s="803"/>
      <c r="CC102" s="804"/>
      <c r="CD102" s="791"/>
      <c r="CE102" s="791"/>
    </row>
    <row r="103" spans="2:83" x14ac:dyDescent="0.25">
      <c r="B103" s="307">
        <v>44964.478993055556</v>
      </c>
      <c r="C103" s="794">
        <v>852.51</v>
      </c>
      <c r="D103" s="492"/>
      <c r="E103" s="492"/>
      <c r="F103" s="169"/>
      <c r="N103" s="517"/>
      <c r="O103" s="796">
        <v>44964</v>
      </c>
      <c r="P103" s="308">
        <v>0.47517361111111112</v>
      </c>
      <c r="Q103" s="794">
        <v>33.4</v>
      </c>
      <c r="R103" s="165" t="s">
        <v>21</v>
      </c>
      <c r="S103" s="794">
        <v>21.45</v>
      </c>
      <c r="T103" s="165" t="s">
        <v>56</v>
      </c>
      <c r="U103" s="196">
        <f t="shared" si="49"/>
        <v>11</v>
      </c>
      <c r="V103" s="168" t="str">
        <f t="shared" si="45"/>
        <v>-</v>
      </c>
      <c r="W103" s="168">
        <f t="shared" si="46"/>
        <v>21.45</v>
      </c>
      <c r="X103" s="168" t="str">
        <f t="shared" si="47"/>
        <v>-</v>
      </c>
      <c r="Y103" s="168" t="str">
        <f t="shared" si="48"/>
        <v>-</v>
      </c>
      <c r="AD103" s="608">
        <f t="shared" si="42"/>
        <v>44964.463194444441</v>
      </c>
      <c r="AE103" s="607">
        <f t="shared" si="43"/>
        <v>22.888000000000002</v>
      </c>
      <c r="AF103" s="196">
        <f t="shared" si="44"/>
        <v>11</v>
      </c>
      <c r="AG103" s="168" t="str">
        <f t="shared" si="38"/>
        <v>-</v>
      </c>
      <c r="AH103" s="168">
        <f t="shared" si="39"/>
        <v>22.888000000000002</v>
      </c>
      <c r="AI103" s="168" t="str">
        <f t="shared" si="40"/>
        <v>-</v>
      </c>
      <c r="AJ103" s="168" t="str">
        <f t="shared" si="41"/>
        <v>-</v>
      </c>
      <c r="AK103" s="198"/>
      <c r="AL103" s="837"/>
      <c r="AM103" s="790">
        <v>44964.464583333334</v>
      </c>
      <c r="AN103" s="789">
        <v>1</v>
      </c>
      <c r="AO103" s="789">
        <v>5</v>
      </c>
      <c r="AP103" s="789">
        <v>6</v>
      </c>
      <c r="AQ103" s="789">
        <v>223.02603300000001</v>
      </c>
      <c r="AR103" s="789">
        <v>180712</v>
      </c>
      <c r="AS103" s="789">
        <v>138116</v>
      </c>
      <c r="AT103" s="789">
        <v>22.890999999999998</v>
      </c>
      <c r="AV103" s="788">
        <v>44964.464583333334</v>
      </c>
      <c r="AW103" s="787">
        <v>1</v>
      </c>
      <c r="AX103" s="786">
        <v>5</v>
      </c>
      <c r="AY103" s="786">
        <v>6</v>
      </c>
      <c r="AZ103" s="863">
        <v>222</v>
      </c>
      <c r="BB103" s="793">
        <f t="shared" si="32"/>
        <v>56</v>
      </c>
      <c r="BC103" s="791">
        <f t="shared" si="33"/>
        <v>223.02603300000001</v>
      </c>
      <c r="BF103" s="819"/>
      <c r="BH103" s="793">
        <f t="shared" si="35"/>
        <v>56</v>
      </c>
      <c r="BI103" s="807">
        <f t="shared" si="36"/>
        <v>222</v>
      </c>
      <c r="BL103" s="807"/>
      <c r="BQ103" s="797"/>
      <c r="BR103" s="791"/>
      <c r="BS103" s="791"/>
      <c r="BT103" s="791"/>
      <c r="CA103" s="809"/>
      <c r="CB103" s="803"/>
      <c r="CC103" s="804"/>
      <c r="CD103" s="791"/>
      <c r="CE103" s="791"/>
    </row>
    <row r="104" spans="2:83" x14ac:dyDescent="0.25">
      <c r="B104" s="307">
        <v>44964.480034722219</v>
      </c>
      <c r="C104" s="794">
        <v>852.55</v>
      </c>
      <c r="D104" s="492"/>
      <c r="E104" s="492"/>
      <c r="F104" s="169"/>
      <c r="N104" s="517"/>
      <c r="O104" s="796">
        <v>44964</v>
      </c>
      <c r="P104" s="308">
        <v>0.4758680555555555</v>
      </c>
      <c r="Q104" s="794">
        <v>33.4</v>
      </c>
      <c r="R104" s="165" t="s">
        <v>21</v>
      </c>
      <c r="S104" s="794">
        <v>21.5</v>
      </c>
      <c r="T104" s="165" t="s">
        <v>56</v>
      </c>
      <c r="U104" s="196">
        <f t="shared" si="49"/>
        <v>11</v>
      </c>
      <c r="V104" s="168" t="str">
        <f t="shared" si="45"/>
        <v>-</v>
      </c>
      <c r="W104" s="168">
        <f t="shared" si="46"/>
        <v>21.5</v>
      </c>
      <c r="X104" s="168" t="str">
        <f t="shared" si="47"/>
        <v>-</v>
      </c>
      <c r="Y104" s="168" t="str">
        <f t="shared" si="48"/>
        <v>-</v>
      </c>
      <c r="AD104" s="608">
        <f t="shared" si="42"/>
        <v>44964.463888888888</v>
      </c>
      <c r="AE104" s="607">
        <f t="shared" si="43"/>
        <v>22.885999999999999</v>
      </c>
      <c r="AF104" s="196">
        <f t="shared" si="44"/>
        <v>11</v>
      </c>
      <c r="AG104" s="168" t="str">
        <f t="shared" si="38"/>
        <v>-</v>
      </c>
      <c r="AH104" s="168">
        <f t="shared" si="39"/>
        <v>22.885999999999999</v>
      </c>
      <c r="AI104" s="168" t="str">
        <f t="shared" si="40"/>
        <v>-</v>
      </c>
      <c r="AJ104" s="168" t="str">
        <f t="shared" si="41"/>
        <v>-</v>
      </c>
      <c r="AK104" s="198"/>
      <c r="AL104" s="837"/>
      <c r="AM104" s="790">
        <v>44964.464583333334</v>
      </c>
      <c r="AN104" s="789">
        <v>1</v>
      </c>
      <c r="AO104" s="789">
        <v>5</v>
      </c>
      <c r="AP104" s="789">
        <v>7</v>
      </c>
      <c r="AQ104" s="789">
        <v>222.61058499999999</v>
      </c>
      <c r="AR104" s="789">
        <v>179858</v>
      </c>
      <c r="AS104" s="789">
        <v>138781</v>
      </c>
      <c r="AT104" s="789">
        <v>22.893999999999998</v>
      </c>
      <c r="AV104" s="788">
        <v>44964.464583333334</v>
      </c>
      <c r="AW104" s="787">
        <v>1</v>
      </c>
      <c r="AX104" s="786">
        <v>5</v>
      </c>
      <c r="AY104" s="786">
        <v>7</v>
      </c>
      <c r="AZ104" s="863">
        <v>222.7</v>
      </c>
      <c r="BB104" s="793">
        <f t="shared" si="32"/>
        <v>57</v>
      </c>
      <c r="BC104" s="791">
        <f t="shared" si="33"/>
        <v>222.61058499999999</v>
      </c>
      <c r="BF104" s="819"/>
      <c r="BH104" s="793">
        <f t="shared" si="35"/>
        <v>57</v>
      </c>
      <c r="BI104" s="807">
        <f t="shared" si="36"/>
        <v>222.7</v>
      </c>
      <c r="BL104" s="807"/>
      <c r="BQ104" s="797"/>
      <c r="BR104" s="791"/>
      <c r="BS104" s="791"/>
      <c r="BT104" s="791"/>
      <c r="CA104" s="809"/>
      <c r="CB104" s="803"/>
      <c r="CC104" s="804"/>
      <c r="CD104" s="791"/>
      <c r="CE104" s="791"/>
    </row>
    <row r="105" spans="2:83" x14ac:dyDescent="0.25">
      <c r="B105" s="307">
        <v>44964.481076388889</v>
      </c>
      <c r="C105" s="794">
        <v>852.51</v>
      </c>
      <c r="D105" s="492"/>
      <c r="E105" s="492"/>
      <c r="F105" s="169"/>
      <c r="N105" s="517"/>
      <c r="O105" s="796">
        <v>44964</v>
      </c>
      <c r="P105" s="308">
        <v>0.4765625</v>
      </c>
      <c r="Q105" s="794">
        <v>33.299999999999997</v>
      </c>
      <c r="R105" s="165" t="s">
        <v>21</v>
      </c>
      <c r="S105" s="794">
        <v>21.5</v>
      </c>
      <c r="T105" s="165" t="s">
        <v>56</v>
      </c>
      <c r="U105" s="196">
        <f t="shared" si="49"/>
        <v>11</v>
      </c>
      <c r="V105" s="168" t="str">
        <f t="shared" si="45"/>
        <v>-</v>
      </c>
      <c r="W105" s="168">
        <f t="shared" si="46"/>
        <v>21.5</v>
      </c>
      <c r="X105" s="168" t="str">
        <f t="shared" si="47"/>
        <v>-</v>
      </c>
      <c r="Y105" s="168" t="str">
        <f t="shared" si="48"/>
        <v>-</v>
      </c>
      <c r="AD105" s="608">
        <f t="shared" si="42"/>
        <v>44964.463888888888</v>
      </c>
      <c r="AE105" s="607">
        <f t="shared" si="43"/>
        <v>22.89</v>
      </c>
      <c r="AF105" s="196">
        <f t="shared" si="44"/>
        <v>11</v>
      </c>
      <c r="AG105" s="168" t="str">
        <f t="shared" si="38"/>
        <v>-</v>
      </c>
      <c r="AH105" s="168">
        <f t="shared" si="39"/>
        <v>22.89</v>
      </c>
      <c r="AI105" s="168" t="str">
        <f t="shared" si="40"/>
        <v>-</v>
      </c>
      <c r="AJ105" s="168" t="str">
        <f t="shared" si="41"/>
        <v>-</v>
      </c>
      <c r="AK105" s="198"/>
      <c r="AL105" s="837"/>
      <c r="AM105" s="790">
        <v>44964.465277777781</v>
      </c>
      <c r="AN105" s="789">
        <v>1</v>
      </c>
      <c r="AO105" s="789">
        <v>5</v>
      </c>
      <c r="AP105" s="789">
        <v>8</v>
      </c>
      <c r="AQ105" s="789">
        <v>222.77706499999999</v>
      </c>
      <c r="AR105" s="789">
        <v>180722</v>
      </c>
      <c r="AS105" s="789">
        <v>138123</v>
      </c>
      <c r="AT105" s="789">
        <v>22.898</v>
      </c>
      <c r="AV105" s="788">
        <v>44964.465277777781</v>
      </c>
      <c r="AW105" s="787">
        <v>1</v>
      </c>
      <c r="AX105" s="786">
        <v>5</v>
      </c>
      <c r="AY105" s="786">
        <v>8</v>
      </c>
      <c r="AZ105" s="863">
        <v>223</v>
      </c>
      <c r="BB105" s="793">
        <f t="shared" si="32"/>
        <v>58</v>
      </c>
      <c r="BC105" s="791">
        <f t="shared" si="33"/>
        <v>222.77706499999999</v>
      </c>
      <c r="BF105" s="819"/>
      <c r="BH105" s="793">
        <f t="shared" si="35"/>
        <v>58</v>
      </c>
      <c r="BI105" s="807">
        <f t="shared" si="36"/>
        <v>223</v>
      </c>
      <c r="BL105" s="807"/>
      <c r="BQ105" s="797"/>
      <c r="BR105" s="791"/>
      <c r="BS105" s="791"/>
      <c r="BT105" s="791"/>
      <c r="CA105" s="809"/>
      <c r="CB105" s="803"/>
      <c r="CC105" s="804"/>
      <c r="CD105" s="791"/>
      <c r="CE105" s="791"/>
    </row>
    <row r="106" spans="2:83" x14ac:dyDescent="0.25">
      <c r="B106" s="307">
        <v>44964.482118055559</v>
      </c>
      <c r="C106" s="794">
        <v>852.47</v>
      </c>
      <c r="D106" s="492"/>
      <c r="E106" s="492"/>
      <c r="F106" s="169"/>
      <c r="N106" s="517"/>
      <c r="O106" s="796">
        <v>44964</v>
      </c>
      <c r="P106" s="308">
        <v>0.4772569444444445</v>
      </c>
      <c r="Q106" s="794">
        <v>33.4</v>
      </c>
      <c r="R106" s="165" t="s">
        <v>21</v>
      </c>
      <c r="S106" s="794">
        <v>21.45</v>
      </c>
      <c r="T106" s="165" t="s">
        <v>56</v>
      </c>
      <c r="U106" s="196">
        <f t="shared" si="49"/>
        <v>11</v>
      </c>
      <c r="V106" s="168" t="str">
        <f t="shared" si="45"/>
        <v>-</v>
      </c>
      <c r="W106" s="168">
        <f t="shared" si="46"/>
        <v>21.45</v>
      </c>
      <c r="X106" s="168" t="str">
        <f t="shared" si="47"/>
        <v>-</v>
      </c>
      <c r="Y106" s="168" t="str">
        <f t="shared" si="48"/>
        <v>-</v>
      </c>
      <c r="AD106" s="608">
        <f t="shared" si="42"/>
        <v>44964.464583333334</v>
      </c>
      <c r="AE106" s="607">
        <f t="shared" si="43"/>
        <v>22.890999999999998</v>
      </c>
      <c r="AF106" s="196">
        <f t="shared" si="44"/>
        <v>11</v>
      </c>
      <c r="AG106" s="168" t="str">
        <f t="shared" si="38"/>
        <v>-</v>
      </c>
      <c r="AH106" s="168">
        <f t="shared" si="39"/>
        <v>22.890999999999998</v>
      </c>
      <c r="AI106" s="168" t="str">
        <f t="shared" si="40"/>
        <v>-</v>
      </c>
      <c r="AJ106" s="168" t="str">
        <f t="shared" si="41"/>
        <v>-</v>
      </c>
      <c r="AK106" s="198"/>
      <c r="AL106" s="837"/>
      <c r="AM106" s="790">
        <v>44964.46597222222</v>
      </c>
      <c r="AN106" s="789">
        <v>1</v>
      </c>
      <c r="AO106" s="789">
        <v>6</v>
      </c>
      <c r="AP106" s="789" t="s">
        <v>469</v>
      </c>
      <c r="AQ106" s="789">
        <v>262.52839799999998</v>
      </c>
      <c r="AR106" s="789">
        <v>179609</v>
      </c>
      <c r="AS106" s="789">
        <v>138778</v>
      </c>
      <c r="AT106" s="789">
        <v>22.899000000000001</v>
      </c>
      <c r="AV106" s="788">
        <v>44964.46597222222</v>
      </c>
      <c r="AW106" s="787">
        <v>1</v>
      </c>
      <c r="AX106" s="786">
        <v>6</v>
      </c>
      <c r="AY106" s="786" t="s">
        <v>469</v>
      </c>
      <c r="AZ106" s="863">
        <v>286.7</v>
      </c>
      <c r="BB106" s="793" t="str">
        <f t="shared" si="32"/>
        <v>--</v>
      </c>
      <c r="BC106" s="791">
        <f t="shared" si="33"/>
        <v>262.52839799999998</v>
      </c>
      <c r="BF106" s="819"/>
      <c r="BH106" s="793" t="str">
        <f t="shared" si="35"/>
        <v>--</v>
      </c>
      <c r="BI106" s="807">
        <f t="shared" si="36"/>
        <v>286.7</v>
      </c>
      <c r="BL106" s="807"/>
      <c r="BQ106" s="797"/>
      <c r="BR106" s="791"/>
      <c r="BS106" s="791"/>
      <c r="BT106" s="791"/>
      <c r="CA106" s="809"/>
      <c r="CB106" s="803"/>
      <c r="CC106" s="804"/>
      <c r="CD106" s="791"/>
      <c r="CE106" s="791"/>
    </row>
    <row r="107" spans="2:83" x14ac:dyDescent="0.25">
      <c r="B107" s="307">
        <v>44964.483159722222</v>
      </c>
      <c r="C107" s="794">
        <v>852.4</v>
      </c>
      <c r="D107" s="492"/>
      <c r="E107" s="492"/>
      <c r="F107" s="169"/>
      <c r="N107" s="517"/>
      <c r="O107" s="796">
        <v>44964</v>
      </c>
      <c r="P107" s="308">
        <v>0.47795138888888888</v>
      </c>
      <c r="Q107" s="794">
        <v>33.5</v>
      </c>
      <c r="R107" s="165" t="s">
        <v>21</v>
      </c>
      <c r="S107" s="794">
        <v>21.45</v>
      </c>
      <c r="T107" s="165" t="s">
        <v>56</v>
      </c>
      <c r="U107" s="196">
        <f t="shared" si="49"/>
        <v>11</v>
      </c>
      <c r="V107" s="168" t="str">
        <f t="shared" si="45"/>
        <v>-</v>
      </c>
      <c r="W107" s="168">
        <f t="shared" si="46"/>
        <v>21.45</v>
      </c>
      <c r="X107" s="168" t="str">
        <f t="shared" si="47"/>
        <v>-</v>
      </c>
      <c r="Y107" s="168" t="str">
        <f t="shared" si="48"/>
        <v>-</v>
      </c>
      <c r="AD107" s="608">
        <f t="shared" si="42"/>
        <v>44964.464583333334</v>
      </c>
      <c r="AE107" s="607">
        <f t="shared" si="43"/>
        <v>22.893999999999998</v>
      </c>
      <c r="AF107" s="196">
        <f t="shared" si="44"/>
        <v>11</v>
      </c>
      <c r="AG107" s="168" t="str">
        <f t="shared" si="38"/>
        <v>-</v>
      </c>
      <c r="AH107" s="168">
        <f t="shared" si="39"/>
        <v>22.893999999999998</v>
      </c>
      <c r="AI107" s="168" t="str">
        <f t="shared" si="40"/>
        <v>-</v>
      </c>
      <c r="AJ107" s="168" t="str">
        <f t="shared" si="41"/>
        <v>-</v>
      </c>
      <c r="AK107" s="198"/>
      <c r="AL107" s="837"/>
      <c r="AM107" s="790">
        <v>44964.46597222222</v>
      </c>
      <c r="AN107" s="789">
        <v>1</v>
      </c>
      <c r="AO107" s="789">
        <v>6</v>
      </c>
      <c r="AP107" s="789" t="s">
        <v>469</v>
      </c>
      <c r="AQ107" s="789">
        <v>280.48052999999999</v>
      </c>
      <c r="AR107" s="789">
        <v>180722</v>
      </c>
      <c r="AS107" s="789">
        <v>137970</v>
      </c>
      <c r="AT107" s="789">
        <v>22.9</v>
      </c>
      <c r="AV107" s="788">
        <v>44964.46597222222</v>
      </c>
      <c r="AW107" s="787">
        <v>1</v>
      </c>
      <c r="AX107" s="786">
        <v>6</v>
      </c>
      <c r="AY107" s="786" t="s">
        <v>469</v>
      </c>
      <c r="AZ107" s="863">
        <v>274.7</v>
      </c>
      <c r="BB107" s="793" t="str">
        <f t="shared" si="32"/>
        <v>--</v>
      </c>
      <c r="BC107" s="791">
        <f t="shared" si="33"/>
        <v>280.48052999999999</v>
      </c>
      <c r="BF107" s="819"/>
      <c r="BH107" s="793" t="str">
        <f t="shared" si="35"/>
        <v>--</v>
      </c>
      <c r="BI107" s="807">
        <f t="shared" si="36"/>
        <v>274.7</v>
      </c>
      <c r="BL107" s="807"/>
      <c r="BQ107" s="797"/>
      <c r="BR107" s="791"/>
      <c r="BS107" s="791"/>
      <c r="BT107" s="791"/>
      <c r="CA107" s="809"/>
      <c r="CB107" s="803"/>
      <c r="CC107" s="804"/>
      <c r="CD107" s="791"/>
      <c r="CE107" s="791"/>
    </row>
    <row r="108" spans="2:83" x14ac:dyDescent="0.25">
      <c r="B108" s="307">
        <v>44964.484201388892</v>
      </c>
      <c r="C108" s="794">
        <v>852.36</v>
      </c>
      <c r="D108" s="492"/>
      <c r="E108" s="492"/>
      <c r="F108" s="169"/>
      <c r="N108" s="517"/>
      <c r="O108" s="796">
        <v>44964</v>
      </c>
      <c r="P108" s="308">
        <v>0.47864583333333338</v>
      </c>
      <c r="Q108" s="794">
        <v>33.5</v>
      </c>
      <c r="R108" s="165" t="s">
        <v>21</v>
      </c>
      <c r="S108" s="794">
        <v>21.45</v>
      </c>
      <c r="T108" s="165" t="s">
        <v>56</v>
      </c>
      <c r="U108" s="196">
        <f t="shared" si="49"/>
        <v>11</v>
      </c>
      <c r="V108" s="168" t="str">
        <f t="shared" si="45"/>
        <v>-</v>
      </c>
      <c r="W108" s="168">
        <f t="shared" si="46"/>
        <v>21.45</v>
      </c>
      <c r="X108" s="168" t="str">
        <f t="shared" si="47"/>
        <v>-</v>
      </c>
      <c r="Y108" s="168" t="str">
        <f t="shared" si="48"/>
        <v>-</v>
      </c>
      <c r="AD108" s="608">
        <f t="shared" si="42"/>
        <v>44964.465277777781</v>
      </c>
      <c r="AE108" s="607">
        <f t="shared" si="43"/>
        <v>22.898</v>
      </c>
      <c r="AF108" s="196">
        <f t="shared" si="44"/>
        <v>11</v>
      </c>
      <c r="AG108" s="168" t="str">
        <f t="shared" si="38"/>
        <v>-</v>
      </c>
      <c r="AH108" s="168">
        <f t="shared" si="39"/>
        <v>22.898</v>
      </c>
      <c r="AI108" s="168" t="str">
        <f t="shared" si="40"/>
        <v>-</v>
      </c>
      <c r="AJ108" s="168" t="str">
        <f t="shared" si="41"/>
        <v>-</v>
      </c>
      <c r="AK108" s="198"/>
      <c r="AL108" s="837"/>
      <c r="AM108" s="790">
        <v>44964.466666666667</v>
      </c>
      <c r="AN108" s="789">
        <v>1</v>
      </c>
      <c r="AO108" s="789">
        <v>6</v>
      </c>
      <c r="AP108" s="789" t="s">
        <v>469</v>
      </c>
      <c r="AQ108" s="789">
        <v>273.07270199999999</v>
      </c>
      <c r="AR108" s="789">
        <v>179663</v>
      </c>
      <c r="AS108" s="789">
        <v>138776</v>
      </c>
      <c r="AT108" s="789">
        <v>22.899000000000001</v>
      </c>
      <c r="AV108" s="788">
        <v>44964.466666666667</v>
      </c>
      <c r="AW108" s="787">
        <v>1</v>
      </c>
      <c r="AX108" s="786">
        <v>6</v>
      </c>
      <c r="AY108" s="786" t="s">
        <v>469</v>
      </c>
      <c r="AZ108" s="863">
        <v>272.8</v>
      </c>
      <c r="BB108" s="793" t="str">
        <f t="shared" si="32"/>
        <v>--</v>
      </c>
      <c r="BC108" s="791">
        <f t="shared" si="33"/>
        <v>273.07270199999999</v>
      </c>
      <c r="BF108" s="819"/>
      <c r="BH108" s="793" t="str">
        <f t="shared" si="35"/>
        <v>--</v>
      </c>
      <c r="BI108" s="807">
        <f t="shared" si="36"/>
        <v>272.8</v>
      </c>
      <c r="BL108" s="807"/>
      <c r="BQ108" s="797"/>
      <c r="BR108" s="791"/>
      <c r="BS108" s="791"/>
      <c r="BT108" s="791"/>
      <c r="CA108" s="809"/>
      <c r="CB108" s="803"/>
      <c r="CC108" s="804"/>
      <c r="CD108" s="791"/>
      <c r="CE108" s="791"/>
    </row>
    <row r="109" spans="2:83" x14ac:dyDescent="0.25">
      <c r="B109" s="307">
        <v>44964.485243055555</v>
      </c>
      <c r="C109" s="794">
        <v>852.34</v>
      </c>
      <c r="D109" s="492"/>
      <c r="E109" s="492"/>
      <c r="F109" s="169"/>
      <c r="N109" s="517"/>
      <c r="O109" s="796">
        <v>44964</v>
      </c>
      <c r="P109" s="308">
        <v>0.47934027777777777</v>
      </c>
      <c r="Q109" s="794">
        <v>33.5</v>
      </c>
      <c r="R109" s="165" t="s">
        <v>21</v>
      </c>
      <c r="S109" s="794">
        <v>21.45</v>
      </c>
      <c r="T109" s="165" t="s">
        <v>56</v>
      </c>
      <c r="U109" s="196">
        <f t="shared" si="49"/>
        <v>11</v>
      </c>
      <c r="V109" s="168" t="str">
        <f t="shared" si="45"/>
        <v>-</v>
      </c>
      <c r="W109" s="168">
        <f t="shared" si="46"/>
        <v>21.45</v>
      </c>
      <c r="X109" s="168" t="str">
        <f t="shared" si="47"/>
        <v>-</v>
      </c>
      <c r="Y109" s="168" t="str">
        <f t="shared" si="48"/>
        <v>-</v>
      </c>
      <c r="AD109" s="608">
        <f t="shared" si="42"/>
        <v>44964.46597222222</v>
      </c>
      <c r="AE109" s="607">
        <f t="shared" si="43"/>
        <v>22.899000000000001</v>
      </c>
      <c r="AF109" s="196">
        <f t="shared" si="44"/>
        <v>11</v>
      </c>
      <c r="AG109" s="168" t="str">
        <f t="shared" si="38"/>
        <v>-</v>
      </c>
      <c r="AH109" s="168">
        <f t="shared" si="39"/>
        <v>22.899000000000001</v>
      </c>
      <c r="AI109" s="168" t="str">
        <f t="shared" si="40"/>
        <v>-</v>
      </c>
      <c r="AJ109" s="168" t="str">
        <f t="shared" si="41"/>
        <v>-</v>
      </c>
      <c r="AK109" s="198"/>
      <c r="AL109" s="837"/>
      <c r="AM109" s="790">
        <v>44964.466666666667</v>
      </c>
      <c r="AN109" s="789">
        <v>1</v>
      </c>
      <c r="AO109" s="789">
        <v>6</v>
      </c>
      <c r="AP109" s="789" t="s">
        <v>469</v>
      </c>
      <c r="AQ109" s="789">
        <v>272.006011</v>
      </c>
      <c r="AR109" s="789">
        <v>180708</v>
      </c>
      <c r="AS109" s="789">
        <v>137966</v>
      </c>
      <c r="AT109" s="789">
        <v>22.896000000000001</v>
      </c>
      <c r="AV109" s="788">
        <v>44964.466666666667</v>
      </c>
      <c r="AW109" s="787">
        <v>1</v>
      </c>
      <c r="AX109" s="786">
        <v>6</v>
      </c>
      <c r="AY109" s="786" t="s">
        <v>469</v>
      </c>
      <c r="AZ109" s="863">
        <v>271.5</v>
      </c>
      <c r="BB109" s="793" t="str">
        <f t="shared" si="32"/>
        <v>--</v>
      </c>
      <c r="BC109" s="791">
        <f t="shared" si="33"/>
        <v>272.006011</v>
      </c>
      <c r="BF109" s="819"/>
      <c r="BH109" s="793" t="str">
        <f t="shared" si="35"/>
        <v>--</v>
      </c>
      <c r="BI109" s="807">
        <f t="shared" si="36"/>
        <v>271.5</v>
      </c>
      <c r="BL109" s="807"/>
      <c r="BQ109" s="797"/>
      <c r="BR109" s="791"/>
      <c r="BS109" s="791"/>
      <c r="BT109" s="791"/>
      <c r="CA109" s="809"/>
      <c r="CB109" s="803"/>
      <c r="CC109" s="804"/>
      <c r="CD109" s="791"/>
      <c r="CE109" s="791"/>
    </row>
    <row r="110" spans="2:83" x14ac:dyDescent="0.25">
      <c r="B110" s="307">
        <v>44964.486284722225</v>
      </c>
      <c r="C110" s="794">
        <v>852.34</v>
      </c>
      <c r="D110" s="492"/>
      <c r="E110" s="492"/>
      <c r="F110" s="169"/>
      <c r="N110" s="517"/>
      <c r="O110" s="796">
        <v>44964</v>
      </c>
      <c r="P110" s="308">
        <v>0.48003472222222227</v>
      </c>
      <c r="Q110" s="794">
        <v>33.6</v>
      </c>
      <c r="R110" s="165" t="s">
        <v>21</v>
      </c>
      <c r="S110" s="794">
        <v>21.45</v>
      </c>
      <c r="T110" s="165" t="s">
        <v>56</v>
      </c>
      <c r="U110" s="196">
        <f t="shared" si="49"/>
        <v>11</v>
      </c>
      <c r="V110" s="168" t="str">
        <f t="shared" si="45"/>
        <v>-</v>
      </c>
      <c r="W110" s="168">
        <f t="shared" si="46"/>
        <v>21.45</v>
      </c>
      <c r="X110" s="168" t="str">
        <f t="shared" si="47"/>
        <v>-</v>
      </c>
      <c r="Y110" s="168" t="str">
        <f t="shared" si="48"/>
        <v>-</v>
      </c>
      <c r="AD110" s="608">
        <f t="shared" si="42"/>
        <v>44964.46597222222</v>
      </c>
      <c r="AE110" s="607">
        <f t="shared" si="43"/>
        <v>22.9</v>
      </c>
      <c r="AF110" s="196">
        <f t="shared" si="44"/>
        <v>11</v>
      </c>
      <c r="AG110" s="168" t="str">
        <f t="shared" si="38"/>
        <v>-</v>
      </c>
      <c r="AH110" s="168">
        <f t="shared" si="39"/>
        <v>22.9</v>
      </c>
      <c r="AI110" s="168" t="str">
        <f t="shared" si="40"/>
        <v>-</v>
      </c>
      <c r="AJ110" s="168" t="str">
        <f t="shared" si="41"/>
        <v>-</v>
      </c>
      <c r="AK110" s="198"/>
      <c r="AL110" s="837"/>
      <c r="AM110" s="790">
        <v>44964.467361111114</v>
      </c>
      <c r="AN110" s="789">
        <v>1</v>
      </c>
      <c r="AO110" s="789">
        <v>6</v>
      </c>
      <c r="AP110" s="789" t="s">
        <v>469</v>
      </c>
      <c r="AQ110" s="789">
        <v>270.86834499999998</v>
      </c>
      <c r="AR110" s="789">
        <v>179666</v>
      </c>
      <c r="AS110" s="789">
        <v>138772</v>
      </c>
      <c r="AT110" s="789">
        <v>22.893999999999998</v>
      </c>
      <c r="AV110" s="788">
        <v>44964.467361111114</v>
      </c>
      <c r="AW110" s="787">
        <v>1</v>
      </c>
      <c r="AX110" s="786">
        <v>6</v>
      </c>
      <c r="AY110" s="786" t="s">
        <v>469</v>
      </c>
      <c r="AZ110" s="863">
        <v>270.2</v>
      </c>
      <c r="BB110" s="793" t="str">
        <f t="shared" si="32"/>
        <v>--</v>
      </c>
      <c r="BC110" s="791">
        <f t="shared" si="33"/>
        <v>270.86834499999998</v>
      </c>
      <c r="BF110" s="819"/>
      <c r="BH110" s="793" t="str">
        <f t="shared" si="35"/>
        <v>--</v>
      </c>
      <c r="BI110" s="807">
        <f t="shared" si="36"/>
        <v>270.2</v>
      </c>
      <c r="BL110" s="807"/>
      <c r="BQ110" s="797"/>
      <c r="BR110" s="791"/>
      <c r="BS110" s="791"/>
      <c r="BT110" s="791"/>
      <c r="CA110" s="809"/>
      <c r="CB110" s="803"/>
      <c r="CC110" s="804"/>
      <c r="CD110" s="791"/>
      <c r="CE110" s="791"/>
    </row>
    <row r="111" spans="2:83" x14ac:dyDescent="0.25">
      <c r="B111" s="307">
        <v>44964.487326388888</v>
      </c>
      <c r="C111" s="794">
        <v>852.33</v>
      </c>
      <c r="D111" s="492"/>
      <c r="E111" s="492"/>
      <c r="F111" s="169"/>
      <c r="N111" s="517"/>
      <c r="O111" s="796">
        <v>44964</v>
      </c>
      <c r="P111" s="308">
        <v>0.48072916666666665</v>
      </c>
      <c r="Q111" s="794">
        <v>33.6</v>
      </c>
      <c r="R111" s="165" t="s">
        <v>21</v>
      </c>
      <c r="S111" s="794">
        <v>21.45</v>
      </c>
      <c r="T111" s="165" t="s">
        <v>56</v>
      </c>
      <c r="U111" s="196">
        <f t="shared" si="49"/>
        <v>11</v>
      </c>
      <c r="V111" s="168" t="str">
        <f t="shared" si="45"/>
        <v>-</v>
      </c>
      <c r="W111" s="168">
        <f t="shared" si="46"/>
        <v>21.45</v>
      </c>
      <c r="X111" s="168" t="str">
        <f t="shared" si="47"/>
        <v>-</v>
      </c>
      <c r="Y111" s="168" t="str">
        <f t="shared" si="48"/>
        <v>-</v>
      </c>
      <c r="AD111" s="608">
        <f t="shared" si="42"/>
        <v>44964.466666666667</v>
      </c>
      <c r="AE111" s="607">
        <f t="shared" si="43"/>
        <v>22.899000000000001</v>
      </c>
      <c r="AF111" s="196">
        <f t="shared" si="44"/>
        <v>11</v>
      </c>
      <c r="AG111" s="168" t="str">
        <f t="shared" si="38"/>
        <v>-</v>
      </c>
      <c r="AH111" s="168">
        <f t="shared" si="39"/>
        <v>22.899000000000001</v>
      </c>
      <c r="AI111" s="168" t="str">
        <f t="shared" si="40"/>
        <v>-</v>
      </c>
      <c r="AJ111" s="168" t="str">
        <f t="shared" si="41"/>
        <v>-</v>
      </c>
      <c r="AK111" s="198"/>
      <c r="AL111" s="837"/>
      <c r="AM111" s="790">
        <v>44964.467361111114</v>
      </c>
      <c r="AN111" s="789">
        <v>1</v>
      </c>
      <c r="AO111" s="789">
        <v>6</v>
      </c>
      <c r="AP111" s="789" t="s">
        <v>469</v>
      </c>
      <c r="AQ111" s="789">
        <v>270.38994200000002</v>
      </c>
      <c r="AR111" s="789">
        <v>180709</v>
      </c>
      <c r="AS111" s="789">
        <v>137970</v>
      </c>
      <c r="AT111" s="789">
        <v>22.893000000000001</v>
      </c>
      <c r="AV111" s="788">
        <v>44964.467361111114</v>
      </c>
      <c r="AW111" s="787">
        <v>1</v>
      </c>
      <c r="AX111" s="786">
        <v>6</v>
      </c>
      <c r="AY111" s="786" t="s">
        <v>469</v>
      </c>
      <c r="AZ111" s="863">
        <v>270.2</v>
      </c>
      <c r="BB111" s="793" t="str">
        <f t="shared" si="32"/>
        <v>--</v>
      </c>
      <c r="BC111" s="791">
        <f t="shared" si="33"/>
        <v>270.38994200000002</v>
      </c>
      <c r="BF111" s="819"/>
      <c r="BH111" s="793" t="str">
        <f t="shared" si="35"/>
        <v>--</v>
      </c>
      <c r="BI111" s="807">
        <f t="shared" si="36"/>
        <v>270.2</v>
      </c>
      <c r="BL111" s="807"/>
      <c r="BQ111" s="797"/>
      <c r="BR111" s="791"/>
      <c r="BS111" s="791"/>
      <c r="BT111" s="791"/>
      <c r="CA111" s="809"/>
      <c r="CB111" s="803"/>
      <c r="CC111" s="804"/>
      <c r="CD111" s="791"/>
      <c r="CE111" s="791"/>
    </row>
    <row r="112" spans="2:83" x14ac:dyDescent="0.25">
      <c r="B112" s="307">
        <v>44964.488368055558</v>
      </c>
      <c r="C112" s="794">
        <v>852.31</v>
      </c>
      <c r="D112" s="492"/>
      <c r="E112" s="492"/>
      <c r="F112" s="169"/>
      <c r="N112" s="517"/>
      <c r="O112" s="796">
        <v>44964</v>
      </c>
      <c r="P112" s="308">
        <v>0.48142361111111115</v>
      </c>
      <c r="Q112" s="794">
        <v>33.6</v>
      </c>
      <c r="R112" s="165" t="s">
        <v>21</v>
      </c>
      <c r="S112" s="794">
        <v>21.5</v>
      </c>
      <c r="T112" s="165" t="s">
        <v>56</v>
      </c>
      <c r="U112" s="196">
        <f t="shared" si="49"/>
        <v>11</v>
      </c>
      <c r="V112" s="168" t="str">
        <f t="shared" si="45"/>
        <v>-</v>
      </c>
      <c r="W112" s="168">
        <f t="shared" si="46"/>
        <v>21.5</v>
      </c>
      <c r="X112" s="168" t="str">
        <f t="shared" si="47"/>
        <v>-</v>
      </c>
      <c r="Y112" s="168" t="str">
        <f t="shared" si="48"/>
        <v>-</v>
      </c>
      <c r="AD112" s="608">
        <f t="shared" si="42"/>
        <v>44964.466666666667</v>
      </c>
      <c r="AE112" s="607">
        <f t="shared" si="43"/>
        <v>22.896000000000001</v>
      </c>
      <c r="AF112" s="196">
        <f t="shared" si="44"/>
        <v>11</v>
      </c>
      <c r="AG112" s="168" t="str">
        <f t="shared" si="38"/>
        <v>-</v>
      </c>
      <c r="AH112" s="168">
        <f t="shared" si="39"/>
        <v>22.896000000000001</v>
      </c>
      <c r="AI112" s="168" t="str">
        <f t="shared" si="40"/>
        <v>-</v>
      </c>
      <c r="AJ112" s="168" t="str">
        <f t="shared" si="41"/>
        <v>-</v>
      </c>
      <c r="AK112" s="198"/>
      <c r="AL112" s="837"/>
      <c r="AM112" s="790">
        <v>44964.468055555553</v>
      </c>
      <c r="AN112" s="789">
        <v>1</v>
      </c>
      <c r="AO112" s="789">
        <v>6</v>
      </c>
      <c r="AP112" s="789" t="s">
        <v>469</v>
      </c>
      <c r="AQ112" s="789">
        <v>269.84514899999999</v>
      </c>
      <c r="AR112" s="789">
        <v>179671</v>
      </c>
      <c r="AS112" s="789">
        <v>138773</v>
      </c>
      <c r="AT112" s="789">
        <v>22.893000000000001</v>
      </c>
      <c r="AV112" s="788">
        <v>44964.468055555553</v>
      </c>
      <c r="AW112" s="787">
        <v>1</v>
      </c>
      <c r="AX112" s="786">
        <v>6</v>
      </c>
      <c r="AY112" s="786" t="s">
        <v>469</v>
      </c>
      <c r="AZ112" s="863">
        <v>269.89999999999998</v>
      </c>
      <c r="BB112" s="793" t="str">
        <f t="shared" si="32"/>
        <v>--</v>
      </c>
      <c r="BC112" s="791">
        <f t="shared" si="33"/>
        <v>269.84514899999999</v>
      </c>
      <c r="BF112" s="819"/>
      <c r="BH112" s="793" t="str">
        <f t="shared" si="35"/>
        <v>--</v>
      </c>
      <c r="BI112" s="807">
        <f t="shared" si="36"/>
        <v>269.89999999999998</v>
      </c>
      <c r="BL112" s="807"/>
      <c r="BQ112" s="797"/>
      <c r="BR112" s="791"/>
      <c r="BS112" s="791"/>
      <c r="BT112" s="791"/>
      <c r="CA112" s="809"/>
      <c r="CB112" s="803"/>
      <c r="CC112" s="804"/>
      <c r="CD112" s="791"/>
      <c r="CE112" s="791"/>
    </row>
    <row r="113" spans="2:83" x14ac:dyDescent="0.25">
      <c r="B113" s="307">
        <v>44964.48940972222</v>
      </c>
      <c r="C113" s="794">
        <v>852.28</v>
      </c>
      <c r="D113" s="492"/>
      <c r="E113" s="492"/>
      <c r="F113" s="169"/>
      <c r="N113" s="517"/>
      <c r="O113" s="796">
        <v>44964</v>
      </c>
      <c r="P113" s="308">
        <v>0.48211805555555554</v>
      </c>
      <c r="Q113" s="794">
        <v>33.5</v>
      </c>
      <c r="R113" s="165" t="s">
        <v>21</v>
      </c>
      <c r="S113" s="794">
        <v>21.5</v>
      </c>
      <c r="T113" s="165" t="s">
        <v>56</v>
      </c>
      <c r="U113" s="196">
        <f t="shared" si="49"/>
        <v>11</v>
      </c>
      <c r="V113" s="168" t="str">
        <f t="shared" si="45"/>
        <v>-</v>
      </c>
      <c r="W113" s="168">
        <f t="shared" si="46"/>
        <v>21.5</v>
      </c>
      <c r="X113" s="168" t="str">
        <f t="shared" si="47"/>
        <v>-</v>
      </c>
      <c r="Y113" s="168" t="str">
        <f t="shared" si="48"/>
        <v>-</v>
      </c>
      <c r="AD113" s="608">
        <f t="shared" si="42"/>
        <v>44964.467361111114</v>
      </c>
      <c r="AE113" s="607">
        <f t="shared" si="43"/>
        <v>22.893999999999998</v>
      </c>
      <c r="AF113" s="196">
        <f t="shared" si="44"/>
        <v>11</v>
      </c>
      <c r="AG113" s="168" t="str">
        <f t="shared" si="38"/>
        <v>-</v>
      </c>
      <c r="AH113" s="168">
        <f t="shared" si="39"/>
        <v>22.893999999999998</v>
      </c>
      <c r="AI113" s="168" t="str">
        <f t="shared" si="40"/>
        <v>-</v>
      </c>
      <c r="AJ113" s="168" t="str">
        <f t="shared" si="41"/>
        <v>-</v>
      </c>
      <c r="AK113" s="198"/>
      <c r="AL113" s="837"/>
      <c r="AM113" s="790">
        <v>44964.468055555553</v>
      </c>
      <c r="AN113" s="789">
        <v>1</v>
      </c>
      <c r="AO113" s="789">
        <v>6</v>
      </c>
      <c r="AP113" s="789" t="s">
        <v>469</v>
      </c>
      <c r="AQ113" s="789">
        <v>269.84218800000002</v>
      </c>
      <c r="AR113" s="789">
        <v>180711</v>
      </c>
      <c r="AS113" s="789">
        <v>137972</v>
      </c>
      <c r="AT113" s="789">
        <v>22.893999999999998</v>
      </c>
      <c r="AV113" s="788">
        <v>44964.468055555553</v>
      </c>
      <c r="AW113" s="787">
        <v>1</v>
      </c>
      <c r="AX113" s="786">
        <v>6</v>
      </c>
      <c r="AY113" s="786" t="s">
        <v>469</v>
      </c>
      <c r="AZ113" s="863">
        <v>269.10000000000002</v>
      </c>
      <c r="BB113" s="793" t="str">
        <f t="shared" si="32"/>
        <v>--</v>
      </c>
      <c r="BC113" s="791">
        <f t="shared" si="33"/>
        <v>269.84218800000002</v>
      </c>
      <c r="BF113" s="819"/>
      <c r="BH113" s="793" t="str">
        <f t="shared" si="35"/>
        <v>--</v>
      </c>
      <c r="BI113" s="807">
        <f t="shared" si="36"/>
        <v>269.10000000000002</v>
      </c>
      <c r="BL113" s="807"/>
      <c r="BQ113" s="797"/>
      <c r="BR113" s="791"/>
      <c r="BS113" s="791"/>
      <c r="BT113" s="791"/>
      <c r="CA113" s="809"/>
      <c r="CB113" s="803"/>
      <c r="CC113" s="804"/>
      <c r="CD113" s="791"/>
      <c r="CE113" s="791"/>
    </row>
    <row r="114" spans="2:83" x14ac:dyDescent="0.25">
      <c r="B114" s="307">
        <v>44964.490451388891</v>
      </c>
      <c r="C114" s="794">
        <v>852.25</v>
      </c>
      <c r="D114" s="492"/>
      <c r="E114" s="492"/>
      <c r="F114" s="169"/>
      <c r="N114" s="517"/>
      <c r="O114" s="796">
        <v>44964</v>
      </c>
      <c r="P114" s="308">
        <v>0.48281250000000003</v>
      </c>
      <c r="Q114" s="794">
        <v>33.5</v>
      </c>
      <c r="R114" s="165" t="s">
        <v>21</v>
      </c>
      <c r="S114" s="794">
        <v>21.45</v>
      </c>
      <c r="T114" s="165" t="s">
        <v>56</v>
      </c>
      <c r="U114" s="196">
        <f t="shared" si="49"/>
        <v>11</v>
      </c>
      <c r="V114" s="168" t="str">
        <f t="shared" si="45"/>
        <v>-</v>
      </c>
      <c r="W114" s="168">
        <f t="shared" si="46"/>
        <v>21.45</v>
      </c>
      <c r="X114" s="168" t="str">
        <f t="shared" si="47"/>
        <v>-</v>
      </c>
      <c r="Y114" s="168" t="str">
        <f t="shared" si="48"/>
        <v>-</v>
      </c>
      <c r="AD114" s="608">
        <f t="shared" si="42"/>
        <v>44964.467361111114</v>
      </c>
      <c r="AE114" s="607">
        <f t="shared" si="43"/>
        <v>22.893000000000001</v>
      </c>
      <c r="AF114" s="196">
        <f t="shared" si="44"/>
        <v>11</v>
      </c>
      <c r="AG114" s="168" t="str">
        <f t="shared" si="38"/>
        <v>-</v>
      </c>
      <c r="AH114" s="168">
        <f t="shared" si="39"/>
        <v>22.893000000000001</v>
      </c>
      <c r="AI114" s="168" t="str">
        <f t="shared" si="40"/>
        <v>-</v>
      </c>
      <c r="AJ114" s="168" t="str">
        <f t="shared" si="41"/>
        <v>-</v>
      </c>
      <c r="AK114" s="198"/>
      <c r="AL114" s="837"/>
      <c r="AM114" s="790">
        <v>44964.46875</v>
      </c>
      <c r="AN114" s="789">
        <v>1</v>
      </c>
      <c r="AO114" s="789">
        <v>6</v>
      </c>
      <c r="AP114" s="789" t="s">
        <v>469</v>
      </c>
      <c r="AQ114" s="789">
        <v>269.57949400000001</v>
      </c>
      <c r="AR114" s="789">
        <v>179670</v>
      </c>
      <c r="AS114" s="789">
        <v>138771</v>
      </c>
      <c r="AT114" s="789">
        <v>22.895</v>
      </c>
      <c r="AV114" s="788">
        <v>44964.46875</v>
      </c>
      <c r="AW114" s="787">
        <v>1</v>
      </c>
      <c r="AX114" s="786">
        <v>6</v>
      </c>
      <c r="AY114" s="786" t="s">
        <v>469</v>
      </c>
      <c r="AZ114" s="863">
        <v>269.5</v>
      </c>
      <c r="BB114" s="793" t="str">
        <f t="shared" si="32"/>
        <v>--</v>
      </c>
      <c r="BC114" s="791">
        <f t="shared" si="33"/>
        <v>269.57949400000001</v>
      </c>
      <c r="BF114" s="819"/>
      <c r="BH114" s="793" t="str">
        <f t="shared" si="35"/>
        <v>--</v>
      </c>
      <c r="BI114" s="807">
        <f t="shared" si="36"/>
        <v>269.5</v>
      </c>
      <c r="BL114" s="807"/>
      <c r="BQ114" s="797"/>
      <c r="BR114" s="791"/>
      <c r="BS114" s="791"/>
      <c r="BT114" s="791"/>
      <c r="CA114" s="809"/>
      <c r="CB114" s="803"/>
      <c r="CC114" s="804"/>
      <c r="CD114" s="791"/>
      <c r="CE114" s="791"/>
    </row>
    <row r="115" spans="2:83" x14ac:dyDescent="0.25">
      <c r="B115" s="307">
        <v>44964.491493055553</v>
      </c>
      <c r="C115" s="794">
        <v>852.2</v>
      </c>
      <c r="D115" s="492"/>
      <c r="E115" s="492"/>
      <c r="F115" s="169"/>
      <c r="N115" s="517"/>
      <c r="O115" s="796">
        <v>44964</v>
      </c>
      <c r="P115" s="308">
        <v>0.48350694444444442</v>
      </c>
      <c r="Q115" s="794">
        <v>33.5</v>
      </c>
      <c r="R115" s="165" t="s">
        <v>21</v>
      </c>
      <c r="S115" s="794">
        <v>21.45</v>
      </c>
      <c r="T115" s="165" t="s">
        <v>56</v>
      </c>
      <c r="U115" s="196">
        <f t="shared" si="49"/>
        <v>11</v>
      </c>
      <c r="V115" s="168" t="str">
        <f t="shared" si="45"/>
        <v>-</v>
      </c>
      <c r="W115" s="168">
        <f t="shared" si="46"/>
        <v>21.45</v>
      </c>
      <c r="X115" s="168" t="str">
        <f t="shared" si="47"/>
        <v>-</v>
      </c>
      <c r="Y115" s="168" t="str">
        <f t="shared" si="48"/>
        <v>-</v>
      </c>
      <c r="AD115" s="608">
        <f t="shared" si="42"/>
        <v>44964.468055555553</v>
      </c>
      <c r="AE115" s="607">
        <f t="shared" si="43"/>
        <v>22.893000000000001</v>
      </c>
      <c r="AF115" s="196">
        <f t="shared" si="44"/>
        <v>11</v>
      </c>
      <c r="AG115" s="168" t="str">
        <f t="shared" si="38"/>
        <v>-</v>
      </c>
      <c r="AH115" s="168">
        <f t="shared" si="39"/>
        <v>22.893000000000001</v>
      </c>
      <c r="AI115" s="168" t="str">
        <f t="shared" si="40"/>
        <v>-</v>
      </c>
      <c r="AJ115" s="168" t="str">
        <f t="shared" si="41"/>
        <v>-</v>
      </c>
      <c r="AK115" s="198"/>
      <c r="AL115" s="837"/>
      <c r="AM115" s="790">
        <v>44964.469444444447</v>
      </c>
      <c r="AN115" s="789">
        <v>1</v>
      </c>
      <c r="AO115" s="789">
        <v>6</v>
      </c>
      <c r="AP115" s="789">
        <v>0</v>
      </c>
      <c r="AQ115" s="789">
        <v>269.56057399999997</v>
      </c>
      <c r="AR115" s="789">
        <v>180705</v>
      </c>
      <c r="AS115" s="789">
        <v>137968</v>
      </c>
      <c r="AT115" s="789">
        <v>22.895</v>
      </c>
      <c r="AV115" s="788">
        <v>44964.469444444447</v>
      </c>
      <c r="AW115" s="787">
        <v>1</v>
      </c>
      <c r="AX115" s="786">
        <v>6</v>
      </c>
      <c r="AY115" s="786">
        <v>0</v>
      </c>
      <c r="AZ115" s="863">
        <v>269.60000000000002</v>
      </c>
      <c r="BB115" s="793">
        <f t="shared" si="32"/>
        <v>60</v>
      </c>
      <c r="BC115" s="791">
        <f t="shared" si="33"/>
        <v>269.56057399999997</v>
      </c>
      <c r="BF115" s="819"/>
      <c r="BH115" s="793">
        <f t="shared" si="35"/>
        <v>60</v>
      </c>
      <c r="BI115" s="807">
        <f t="shared" si="36"/>
        <v>269.60000000000002</v>
      </c>
      <c r="BL115" s="807"/>
      <c r="BQ115" s="797"/>
      <c r="BR115" s="791"/>
      <c r="BS115" s="791"/>
      <c r="BT115" s="791"/>
      <c r="CA115" s="809"/>
      <c r="CB115" s="803"/>
      <c r="CC115" s="804"/>
      <c r="CD115" s="791"/>
      <c r="CE115" s="791"/>
    </row>
    <row r="116" spans="2:83" x14ac:dyDescent="0.25">
      <c r="B116" s="307">
        <v>44964.492534722223</v>
      </c>
      <c r="C116" s="794">
        <v>852.19</v>
      </c>
      <c r="D116" s="492"/>
      <c r="E116" s="492"/>
      <c r="F116" s="169"/>
      <c r="N116" s="517"/>
      <c r="O116" s="796">
        <v>44964</v>
      </c>
      <c r="P116" s="308">
        <v>0.48420138888888892</v>
      </c>
      <c r="Q116" s="794">
        <v>33.299999999999997</v>
      </c>
      <c r="R116" s="165" t="s">
        <v>21</v>
      </c>
      <c r="S116" s="794">
        <v>21.45</v>
      </c>
      <c r="T116" s="165" t="s">
        <v>56</v>
      </c>
      <c r="U116" s="196">
        <f t="shared" si="49"/>
        <v>11</v>
      </c>
      <c r="V116" s="168" t="str">
        <f t="shared" si="45"/>
        <v>-</v>
      </c>
      <c r="W116" s="168">
        <f t="shared" si="46"/>
        <v>21.45</v>
      </c>
      <c r="X116" s="168" t="str">
        <f t="shared" si="47"/>
        <v>-</v>
      </c>
      <c r="Y116" s="168" t="str">
        <f t="shared" si="48"/>
        <v>-</v>
      </c>
      <c r="AD116" s="608">
        <f t="shared" si="42"/>
        <v>44964.468055555553</v>
      </c>
      <c r="AE116" s="607">
        <f t="shared" si="43"/>
        <v>22.893999999999998</v>
      </c>
      <c r="AF116" s="196">
        <f t="shared" si="44"/>
        <v>11</v>
      </c>
      <c r="AG116" s="168" t="str">
        <f t="shared" si="38"/>
        <v>-</v>
      </c>
      <c r="AH116" s="168">
        <f t="shared" si="39"/>
        <v>22.893999999999998</v>
      </c>
      <c r="AI116" s="168" t="str">
        <f t="shared" si="40"/>
        <v>-</v>
      </c>
      <c r="AJ116" s="168" t="str">
        <f t="shared" si="41"/>
        <v>-</v>
      </c>
      <c r="AK116" s="198"/>
      <c r="AL116" s="837"/>
      <c r="AM116" s="790">
        <v>44964.470138888886</v>
      </c>
      <c r="AN116" s="789">
        <v>1</v>
      </c>
      <c r="AO116" s="789">
        <v>6</v>
      </c>
      <c r="AP116" s="789">
        <v>1</v>
      </c>
      <c r="AQ116" s="789">
        <v>269.03616099999999</v>
      </c>
      <c r="AR116" s="789">
        <v>179658</v>
      </c>
      <c r="AS116" s="789">
        <v>138759</v>
      </c>
      <c r="AT116" s="789">
        <v>22.896999999999998</v>
      </c>
      <c r="AV116" s="788">
        <v>44964.470138888886</v>
      </c>
      <c r="AW116" s="787">
        <v>1</v>
      </c>
      <c r="AX116" s="786">
        <v>6</v>
      </c>
      <c r="AY116" s="786">
        <v>1</v>
      </c>
      <c r="AZ116" s="863">
        <v>268.89999999999998</v>
      </c>
      <c r="BB116" s="793">
        <f t="shared" si="32"/>
        <v>61</v>
      </c>
      <c r="BC116" s="791">
        <f t="shared" si="33"/>
        <v>269.03616099999999</v>
      </c>
      <c r="BF116" s="819"/>
      <c r="BH116" s="793">
        <f t="shared" si="35"/>
        <v>61</v>
      </c>
      <c r="BI116" s="807">
        <f t="shared" si="36"/>
        <v>268.89999999999998</v>
      </c>
      <c r="BL116" s="807"/>
      <c r="BQ116" s="797"/>
      <c r="BR116" s="791"/>
      <c r="BS116" s="791"/>
      <c r="BT116" s="791"/>
      <c r="CA116" s="809"/>
      <c r="CB116" s="803"/>
      <c r="CC116" s="804"/>
      <c r="CD116" s="791"/>
      <c r="CE116" s="791"/>
    </row>
    <row r="117" spans="2:83" x14ac:dyDescent="0.25">
      <c r="B117" s="307">
        <v>44964.493576388886</v>
      </c>
      <c r="C117" s="794">
        <v>852.17</v>
      </c>
      <c r="D117" s="492"/>
      <c r="E117" s="492"/>
      <c r="F117" s="169"/>
      <c r="N117" s="517"/>
      <c r="O117" s="796">
        <v>44964</v>
      </c>
      <c r="P117" s="308">
        <v>0.4848958333333333</v>
      </c>
      <c r="Q117" s="794">
        <v>33.200000000000003</v>
      </c>
      <c r="R117" s="165" t="s">
        <v>21</v>
      </c>
      <c r="S117" s="794">
        <v>21.45</v>
      </c>
      <c r="T117" s="165" t="s">
        <v>56</v>
      </c>
      <c r="U117" s="196">
        <f t="shared" si="49"/>
        <v>11</v>
      </c>
      <c r="V117" s="168" t="str">
        <f t="shared" si="45"/>
        <v>-</v>
      </c>
      <c r="W117" s="168">
        <f t="shared" si="46"/>
        <v>21.45</v>
      </c>
      <c r="X117" s="168" t="str">
        <f t="shared" si="47"/>
        <v>-</v>
      </c>
      <c r="Y117" s="168" t="str">
        <f t="shared" si="48"/>
        <v>-</v>
      </c>
      <c r="AD117" s="608">
        <f t="shared" si="42"/>
        <v>44964.46875</v>
      </c>
      <c r="AE117" s="607">
        <f t="shared" si="43"/>
        <v>22.895</v>
      </c>
      <c r="AF117" s="196">
        <f t="shared" si="44"/>
        <v>11</v>
      </c>
      <c r="AG117" s="168" t="str">
        <f t="shared" si="38"/>
        <v>-</v>
      </c>
      <c r="AH117" s="168">
        <f t="shared" si="39"/>
        <v>22.895</v>
      </c>
      <c r="AI117" s="168" t="str">
        <f t="shared" si="40"/>
        <v>-</v>
      </c>
      <c r="AJ117" s="168" t="str">
        <f t="shared" si="41"/>
        <v>-</v>
      </c>
      <c r="AK117" s="198"/>
      <c r="AL117" s="837"/>
      <c r="AM117" s="790">
        <v>44964.470138888886</v>
      </c>
      <c r="AN117" s="789">
        <v>1</v>
      </c>
      <c r="AO117" s="789">
        <v>6</v>
      </c>
      <c r="AP117" s="789">
        <v>2</v>
      </c>
      <c r="AQ117" s="789">
        <v>269.08406000000002</v>
      </c>
      <c r="AR117" s="789">
        <v>180701</v>
      </c>
      <c r="AS117" s="789">
        <v>137965</v>
      </c>
      <c r="AT117" s="789">
        <v>22.896999999999998</v>
      </c>
      <c r="AV117" s="788">
        <v>44964.470138888886</v>
      </c>
      <c r="AW117" s="787">
        <v>1</v>
      </c>
      <c r="AX117" s="786">
        <v>6</v>
      </c>
      <c r="AY117" s="786">
        <v>2</v>
      </c>
      <c r="AZ117" s="863">
        <v>268.5</v>
      </c>
      <c r="BB117" s="793">
        <f t="shared" si="32"/>
        <v>62</v>
      </c>
      <c r="BC117" s="791">
        <f t="shared" si="33"/>
        <v>269.08406000000002</v>
      </c>
      <c r="BF117" s="819"/>
      <c r="BH117" s="793">
        <f t="shared" si="35"/>
        <v>62</v>
      </c>
      <c r="BI117" s="807">
        <f t="shared" si="36"/>
        <v>268.5</v>
      </c>
      <c r="BL117" s="807"/>
      <c r="BQ117" s="797"/>
      <c r="BR117" s="791"/>
      <c r="BS117" s="791"/>
      <c r="BT117" s="791"/>
      <c r="CA117" s="809"/>
      <c r="CB117" s="803"/>
      <c r="CC117" s="804"/>
      <c r="CD117" s="791"/>
      <c r="CE117" s="791"/>
    </row>
    <row r="118" spans="2:83" x14ac:dyDescent="0.25">
      <c r="B118" s="307">
        <v>44964.494618055556</v>
      </c>
      <c r="C118" s="794">
        <v>852.17</v>
      </c>
      <c r="D118" s="492"/>
      <c r="E118" s="492"/>
      <c r="F118" s="169"/>
      <c r="N118" s="517"/>
      <c r="O118" s="796">
        <v>44964</v>
      </c>
      <c r="P118" s="308">
        <v>0.4855902777777778</v>
      </c>
      <c r="Q118" s="794">
        <v>33.1</v>
      </c>
      <c r="R118" s="165" t="s">
        <v>21</v>
      </c>
      <c r="S118" s="794">
        <v>21.45</v>
      </c>
      <c r="T118" s="165" t="s">
        <v>56</v>
      </c>
      <c r="U118" s="196">
        <f t="shared" si="49"/>
        <v>11</v>
      </c>
      <c r="V118" s="168" t="str">
        <f t="shared" si="45"/>
        <v>-</v>
      </c>
      <c r="W118" s="168">
        <f t="shared" si="46"/>
        <v>21.45</v>
      </c>
      <c r="X118" s="168" t="str">
        <f t="shared" si="47"/>
        <v>-</v>
      </c>
      <c r="Y118" s="168" t="str">
        <f t="shared" si="48"/>
        <v>-</v>
      </c>
      <c r="AD118" s="608">
        <f t="shared" si="42"/>
        <v>44964.469444444447</v>
      </c>
      <c r="AE118" s="607">
        <f t="shared" si="43"/>
        <v>22.895</v>
      </c>
      <c r="AF118" s="196">
        <f t="shared" si="44"/>
        <v>11</v>
      </c>
      <c r="AG118" s="168" t="str">
        <f t="shared" si="38"/>
        <v>-</v>
      </c>
      <c r="AH118" s="168">
        <f t="shared" si="39"/>
        <v>22.895</v>
      </c>
      <c r="AI118" s="168" t="str">
        <f t="shared" si="40"/>
        <v>-</v>
      </c>
      <c r="AJ118" s="168" t="str">
        <f t="shared" si="41"/>
        <v>-</v>
      </c>
      <c r="AK118" s="198"/>
      <c r="AL118" s="837"/>
      <c r="AM118" s="790">
        <v>44964.470833333333</v>
      </c>
      <c r="AN118" s="789">
        <v>1</v>
      </c>
      <c r="AO118" s="789">
        <v>6</v>
      </c>
      <c r="AP118" s="789">
        <v>3</v>
      </c>
      <c r="AQ118" s="789">
        <v>268.96021500000001</v>
      </c>
      <c r="AR118" s="789">
        <v>179665</v>
      </c>
      <c r="AS118" s="789">
        <v>138764</v>
      </c>
      <c r="AT118" s="789">
        <v>22.902000000000001</v>
      </c>
      <c r="AV118" s="788">
        <v>44964.470833333333</v>
      </c>
      <c r="AW118" s="787">
        <v>1</v>
      </c>
      <c r="AX118" s="786">
        <v>6</v>
      </c>
      <c r="AY118" s="786">
        <v>3</v>
      </c>
      <c r="AZ118" s="863">
        <v>267.89999999999998</v>
      </c>
      <c r="BB118" s="793">
        <f t="shared" si="32"/>
        <v>63</v>
      </c>
      <c r="BC118" s="791">
        <f t="shared" si="33"/>
        <v>268.96021500000001</v>
      </c>
      <c r="BF118" s="819"/>
      <c r="BH118" s="793">
        <f t="shared" si="35"/>
        <v>63</v>
      </c>
      <c r="BI118" s="807">
        <f t="shared" si="36"/>
        <v>267.89999999999998</v>
      </c>
      <c r="BL118" s="807"/>
      <c r="BQ118" s="797"/>
      <c r="BR118" s="791"/>
      <c r="BS118" s="791"/>
      <c r="BT118" s="791"/>
      <c r="CA118" s="809"/>
      <c r="CB118" s="803"/>
      <c r="CC118" s="804"/>
      <c r="CD118" s="791"/>
      <c r="CE118" s="791"/>
    </row>
    <row r="119" spans="2:83" x14ac:dyDescent="0.25">
      <c r="B119" s="307">
        <v>44964.495659722219</v>
      </c>
      <c r="C119" s="794">
        <v>852.17</v>
      </c>
      <c r="D119" s="492"/>
      <c r="E119" s="492"/>
      <c r="F119" s="169"/>
      <c r="N119" s="517"/>
      <c r="O119" s="796">
        <v>44964</v>
      </c>
      <c r="P119" s="308">
        <v>0.48628472222222219</v>
      </c>
      <c r="Q119" s="794">
        <v>33.1</v>
      </c>
      <c r="R119" s="165" t="s">
        <v>21</v>
      </c>
      <c r="S119" s="794">
        <v>21.45</v>
      </c>
      <c r="T119" s="165" t="s">
        <v>56</v>
      </c>
      <c r="U119" s="196">
        <f t="shared" si="49"/>
        <v>11</v>
      </c>
      <c r="V119" s="168" t="str">
        <f t="shared" si="45"/>
        <v>-</v>
      </c>
      <c r="W119" s="168">
        <f t="shared" si="46"/>
        <v>21.45</v>
      </c>
      <c r="X119" s="168" t="str">
        <f t="shared" si="47"/>
        <v>-</v>
      </c>
      <c r="Y119" s="168" t="str">
        <f t="shared" si="48"/>
        <v>-</v>
      </c>
      <c r="AD119" s="608">
        <f t="shared" si="42"/>
        <v>44964.470138888886</v>
      </c>
      <c r="AE119" s="607">
        <f t="shared" si="43"/>
        <v>22.896999999999998</v>
      </c>
      <c r="AF119" s="196">
        <f t="shared" si="44"/>
        <v>11</v>
      </c>
      <c r="AG119" s="168" t="str">
        <f t="shared" si="38"/>
        <v>-</v>
      </c>
      <c r="AH119" s="168">
        <f t="shared" si="39"/>
        <v>22.896999999999998</v>
      </c>
      <c r="AI119" s="168" t="str">
        <f t="shared" si="40"/>
        <v>-</v>
      </c>
      <c r="AJ119" s="168" t="str">
        <f t="shared" si="41"/>
        <v>-</v>
      </c>
      <c r="AK119" s="198"/>
      <c r="AL119" s="837"/>
      <c r="AM119" s="790">
        <v>44964.470833333333</v>
      </c>
      <c r="AN119" s="789">
        <v>1</v>
      </c>
      <c r="AO119" s="789">
        <v>6</v>
      </c>
      <c r="AP119" s="789">
        <v>4</v>
      </c>
      <c r="AQ119" s="789">
        <v>268.70320400000003</v>
      </c>
      <c r="AR119" s="789">
        <v>180705</v>
      </c>
      <c r="AS119" s="789">
        <v>137970</v>
      </c>
      <c r="AT119" s="789">
        <v>22.905000000000001</v>
      </c>
      <c r="AV119" s="788">
        <v>44964.470833333333</v>
      </c>
      <c r="AW119" s="787">
        <v>1</v>
      </c>
      <c r="AX119" s="786">
        <v>6</v>
      </c>
      <c r="AY119" s="786">
        <v>4</v>
      </c>
      <c r="AZ119" s="863">
        <v>269.3</v>
      </c>
      <c r="BB119" s="793">
        <f t="shared" si="32"/>
        <v>64</v>
      </c>
      <c r="BC119" s="791">
        <f t="shared" si="33"/>
        <v>268.70320400000003</v>
      </c>
      <c r="BF119" s="819"/>
      <c r="BH119" s="793">
        <f t="shared" si="35"/>
        <v>64</v>
      </c>
      <c r="BI119" s="807">
        <f t="shared" si="36"/>
        <v>269.3</v>
      </c>
      <c r="BL119" s="807"/>
      <c r="BQ119" s="797"/>
      <c r="BR119" s="791"/>
      <c r="BS119" s="791"/>
      <c r="BT119" s="791"/>
      <c r="CA119" s="809"/>
      <c r="CB119" s="803"/>
      <c r="CC119" s="804"/>
      <c r="CD119" s="791"/>
      <c r="CE119" s="791"/>
    </row>
    <row r="120" spans="2:83" x14ac:dyDescent="0.25">
      <c r="B120" s="307">
        <v>44964.496701388889</v>
      </c>
      <c r="C120" s="794">
        <v>852.16</v>
      </c>
      <c r="D120" s="492"/>
      <c r="E120" s="492"/>
      <c r="F120" s="169"/>
      <c r="N120" s="517"/>
      <c r="O120" s="796">
        <v>44964</v>
      </c>
      <c r="P120" s="308">
        <v>0.48697916666666669</v>
      </c>
      <c r="Q120" s="794">
        <v>33</v>
      </c>
      <c r="R120" s="165" t="s">
        <v>21</v>
      </c>
      <c r="S120" s="794">
        <v>21.45</v>
      </c>
      <c r="T120" s="165" t="s">
        <v>56</v>
      </c>
      <c r="U120" s="196">
        <f t="shared" si="49"/>
        <v>11</v>
      </c>
      <c r="V120" s="168" t="str">
        <f t="shared" si="45"/>
        <v>-</v>
      </c>
      <c r="W120" s="168">
        <f t="shared" si="46"/>
        <v>21.45</v>
      </c>
      <c r="X120" s="168" t="str">
        <f t="shared" si="47"/>
        <v>-</v>
      </c>
      <c r="Y120" s="168" t="str">
        <f t="shared" si="48"/>
        <v>-</v>
      </c>
      <c r="AD120" s="608">
        <f t="shared" si="42"/>
        <v>44964.470138888886</v>
      </c>
      <c r="AE120" s="607">
        <f t="shared" si="43"/>
        <v>22.896999999999998</v>
      </c>
      <c r="AF120" s="196">
        <f t="shared" si="44"/>
        <v>11</v>
      </c>
      <c r="AG120" s="168" t="str">
        <f t="shared" si="38"/>
        <v>-</v>
      </c>
      <c r="AH120" s="168">
        <f t="shared" si="39"/>
        <v>22.896999999999998</v>
      </c>
      <c r="AI120" s="168" t="str">
        <f t="shared" si="40"/>
        <v>-</v>
      </c>
      <c r="AJ120" s="168" t="str">
        <f t="shared" si="41"/>
        <v>-</v>
      </c>
      <c r="AK120" s="198"/>
      <c r="AL120" s="837"/>
      <c r="AM120" s="790">
        <v>44964.47152777778</v>
      </c>
      <c r="AN120" s="789">
        <v>1</v>
      </c>
      <c r="AO120" s="789">
        <v>6</v>
      </c>
      <c r="AP120" s="789">
        <v>5</v>
      </c>
      <c r="AQ120" s="789">
        <v>268.64428600000002</v>
      </c>
      <c r="AR120" s="789">
        <v>179674</v>
      </c>
      <c r="AS120" s="789">
        <v>138771</v>
      </c>
      <c r="AT120" s="789">
        <v>22.904</v>
      </c>
      <c r="AV120" s="788">
        <v>44964.47152777778</v>
      </c>
      <c r="AW120" s="787">
        <v>1</v>
      </c>
      <c r="AX120" s="786">
        <v>6</v>
      </c>
      <c r="AY120" s="786">
        <v>5</v>
      </c>
      <c r="AZ120" s="863">
        <v>268.3</v>
      </c>
      <c r="BB120" s="793">
        <f t="shared" si="32"/>
        <v>65</v>
      </c>
      <c r="BC120" s="791">
        <f t="shared" si="33"/>
        <v>268.64428600000002</v>
      </c>
      <c r="BF120" s="819"/>
      <c r="BH120" s="793">
        <f t="shared" si="35"/>
        <v>65</v>
      </c>
      <c r="BI120" s="807">
        <f t="shared" si="36"/>
        <v>268.3</v>
      </c>
      <c r="BL120" s="807"/>
      <c r="BQ120" s="797"/>
      <c r="BR120" s="791"/>
      <c r="BS120" s="791"/>
      <c r="BT120" s="791"/>
      <c r="CA120" s="809"/>
      <c r="CB120" s="803"/>
      <c r="CC120" s="804"/>
      <c r="CD120" s="791"/>
      <c r="CE120" s="791"/>
    </row>
    <row r="121" spans="2:83" x14ac:dyDescent="0.25">
      <c r="B121" s="307">
        <v>44964.497743055559</v>
      </c>
      <c r="C121" s="794">
        <v>852.08</v>
      </c>
      <c r="D121" s="492"/>
      <c r="E121" s="492"/>
      <c r="F121" s="169"/>
      <c r="N121" s="517"/>
      <c r="O121" s="796">
        <v>44964</v>
      </c>
      <c r="P121" s="308">
        <v>0.48767361111111113</v>
      </c>
      <c r="Q121" s="794">
        <v>33.1</v>
      </c>
      <c r="R121" s="165" t="s">
        <v>21</v>
      </c>
      <c r="S121" s="794">
        <v>21.45</v>
      </c>
      <c r="T121" s="165" t="s">
        <v>56</v>
      </c>
      <c r="U121" s="196">
        <f t="shared" si="49"/>
        <v>11</v>
      </c>
      <c r="V121" s="168" t="str">
        <f t="shared" si="45"/>
        <v>-</v>
      </c>
      <c r="W121" s="168">
        <f t="shared" si="46"/>
        <v>21.45</v>
      </c>
      <c r="X121" s="168" t="str">
        <f t="shared" si="47"/>
        <v>-</v>
      </c>
      <c r="Y121" s="168" t="str">
        <f t="shared" si="48"/>
        <v>-</v>
      </c>
      <c r="AD121" s="608">
        <f t="shared" si="42"/>
        <v>44964.470833333333</v>
      </c>
      <c r="AE121" s="607">
        <f t="shared" si="43"/>
        <v>22.902000000000001</v>
      </c>
      <c r="AF121" s="196">
        <f t="shared" si="44"/>
        <v>11</v>
      </c>
      <c r="AG121" s="168" t="str">
        <f t="shared" si="38"/>
        <v>-</v>
      </c>
      <c r="AH121" s="168">
        <f t="shared" si="39"/>
        <v>22.902000000000001</v>
      </c>
      <c r="AI121" s="168" t="str">
        <f t="shared" si="40"/>
        <v>-</v>
      </c>
      <c r="AJ121" s="168" t="str">
        <f t="shared" si="41"/>
        <v>-</v>
      </c>
      <c r="AK121" s="198"/>
      <c r="AL121" s="837"/>
      <c r="AM121" s="790">
        <v>44964.47152777778</v>
      </c>
      <c r="AN121" s="789">
        <v>1</v>
      </c>
      <c r="AO121" s="789">
        <v>6</v>
      </c>
      <c r="AP121" s="789">
        <v>6</v>
      </c>
      <c r="AQ121" s="789">
        <v>269.01721400000002</v>
      </c>
      <c r="AR121" s="789">
        <v>180710</v>
      </c>
      <c r="AS121" s="789">
        <v>137972</v>
      </c>
      <c r="AT121" s="789">
        <v>22.902999999999999</v>
      </c>
      <c r="AV121" s="788">
        <v>44964.47152777778</v>
      </c>
      <c r="AW121" s="787">
        <v>1</v>
      </c>
      <c r="AX121" s="786">
        <v>6</v>
      </c>
      <c r="AY121" s="786">
        <v>6</v>
      </c>
      <c r="AZ121" s="863">
        <v>268.60000000000002</v>
      </c>
      <c r="BB121" s="793">
        <f t="shared" si="32"/>
        <v>66</v>
      </c>
      <c r="BC121" s="791">
        <f t="shared" si="33"/>
        <v>269.01721400000002</v>
      </c>
      <c r="BF121" s="819"/>
      <c r="BH121" s="793">
        <f t="shared" si="35"/>
        <v>66</v>
      </c>
      <c r="BI121" s="807">
        <f t="shared" si="36"/>
        <v>268.60000000000002</v>
      </c>
      <c r="BL121" s="807"/>
      <c r="BQ121" s="797"/>
      <c r="BR121" s="791"/>
      <c r="BS121" s="791"/>
      <c r="BT121" s="791"/>
      <c r="CA121" s="809"/>
      <c r="CB121" s="803"/>
      <c r="CC121" s="804"/>
      <c r="CD121" s="791"/>
      <c r="CE121" s="791"/>
    </row>
    <row r="122" spans="2:83" x14ac:dyDescent="0.25">
      <c r="B122" s="307">
        <v>44964.498784722222</v>
      </c>
      <c r="C122" s="794">
        <v>852.07</v>
      </c>
      <c r="D122" s="492"/>
      <c r="E122" s="492"/>
      <c r="F122" s="169"/>
      <c r="N122" s="517"/>
      <c r="O122" s="796">
        <v>44964</v>
      </c>
      <c r="P122" s="308">
        <v>0.48836805555555557</v>
      </c>
      <c r="Q122" s="794">
        <v>33.1</v>
      </c>
      <c r="R122" s="165" t="s">
        <v>21</v>
      </c>
      <c r="S122" s="794">
        <v>21.5</v>
      </c>
      <c r="T122" s="165" t="s">
        <v>56</v>
      </c>
      <c r="U122" s="196">
        <f t="shared" si="49"/>
        <v>11</v>
      </c>
      <c r="V122" s="168" t="str">
        <f t="shared" si="45"/>
        <v>-</v>
      </c>
      <c r="W122" s="168">
        <f t="shared" si="46"/>
        <v>21.5</v>
      </c>
      <c r="X122" s="168" t="str">
        <f t="shared" si="47"/>
        <v>-</v>
      </c>
      <c r="Y122" s="168" t="str">
        <f t="shared" si="48"/>
        <v>-</v>
      </c>
      <c r="AD122" s="608">
        <f t="shared" si="42"/>
        <v>44964.470833333333</v>
      </c>
      <c r="AE122" s="607">
        <f t="shared" si="43"/>
        <v>22.905000000000001</v>
      </c>
      <c r="AF122" s="196">
        <f t="shared" si="44"/>
        <v>11</v>
      </c>
      <c r="AG122" s="168" t="str">
        <f t="shared" si="38"/>
        <v>-</v>
      </c>
      <c r="AH122" s="168">
        <f t="shared" si="39"/>
        <v>22.905000000000001</v>
      </c>
      <c r="AI122" s="168" t="str">
        <f t="shared" si="40"/>
        <v>-</v>
      </c>
      <c r="AJ122" s="168" t="str">
        <f t="shared" si="41"/>
        <v>-</v>
      </c>
      <c r="AK122" s="198"/>
      <c r="AL122" s="837"/>
      <c r="AM122" s="790">
        <v>44964.472222222219</v>
      </c>
      <c r="AN122" s="789">
        <v>1</v>
      </c>
      <c r="AO122" s="789">
        <v>6</v>
      </c>
      <c r="AP122" s="789">
        <v>7</v>
      </c>
      <c r="AQ122" s="789">
        <v>268.72267099999999</v>
      </c>
      <c r="AR122" s="789">
        <v>179672</v>
      </c>
      <c r="AS122" s="789">
        <v>138768</v>
      </c>
      <c r="AT122" s="789">
        <v>22.904</v>
      </c>
      <c r="AV122" s="788">
        <v>44964.472222222219</v>
      </c>
      <c r="AW122" s="787">
        <v>1</v>
      </c>
      <c r="AX122" s="786">
        <v>6</v>
      </c>
      <c r="AY122" s="786">
        <v>7</v>
      </c>
      <c r="AZ122" s="863">
        <v>267.60000000000002</v>
      </c>
      <c r="BB122" s="793">
        <f t="shared" si="32"/>
        <v>67</v>
      </c>
      <c r="BC122" s="791">
        <f t="shared" si="33"/>
        <v>268.72267099999999</v>
      </c>
      <c r="BF122" s="819"/>
      <c r="BH122" s="793">
        <f t="shared" si="35"/>
        <v>67</v>
      </c>
      <c r="BI122" s="807">
        <f t="shared" si="36"/>
        <v>267.60000000000002</v>
      </c>
      <c r="BL122" s="807"/>
      <c r="BQ122" s="797"/>
      <c r="BR122" s="791"/>
      <c r="BS122" s="791"/>
      <c r="BT122" s="791"/>
      <c r="CA122" s="809"/>
      <c r="CB122" s="803"/>
      <c r="CC122" s="804"/>
      <c r="CD122" s="791"/>
      <c r="CE122" s="791"/>
    </row>
    <row r="123" spans="2:83" x14ac:dyDescent="0.25">
      <c r="B123" s="307">
        <v>44964.499826388892</v>
      </c>
      <c r="C123" s="794">
        <v>852.02</v>
      </c>
      <c r="D123" s="492"/>
      <c r="E123" s="492"/>
      <c r="F123" s="169"/>
      <c r="N123" s="517"/>
      <c r="O123" s="796">
        <v>44964</v>
      </c>
      <c r="P123" s="308">
        <v>0.48906250000000001</v>
      </c>
      <c r="Q123" s="794">
        <v>33.1</v>
      </c>
      <c r="R123" s="165" t="s">
        <v>21</v>
      </c>
      <c r="S123" s="794">
        <v>21.45</v>
      </c>
      <c r="T123" s="165" t="s">
        <v>56</v>
      </c>
      <c r="U123" s="196">
        <f t="shared" si="49"/>
        <v>11</v>
      </c>
      <c r="V123" s="168" t="str">
        <f t="shared" si="45"/>
        <v>-</v>
      </c>
      <c r="W123" s="168">
        <f t="shared" si="46"/>
        <v>21.45</v>
      </c>
      <c r="X123" s="168" t="str">
        <f t="shared" si="47"/>
        <v>-</v>
      </c>
      <c r="Y123" s="168" t="str">
        <f t="shared" si="48"/>
        <v>-</v>
      </c>
      <c r="AD123" s="608">
        <f t="shared" si="42"/>
        <v>44964.47152777778</v>
      </c>
      <c r="AE123" s="607">
        <f t="shared" si="43"/>
        <v>22.904</v>
      </c>
      <c r="AF123" s="196">
        <f t="shared" si="44"/>
        <v>11</v>
      </c>
      <c r="AG123" s="168" t="str">
        <f t="shared" si="38"/>
        <v>-</v>
      </c>
      <c r="AH123" s="168">
        <f t="shared" si="39"/>
        <v>22.904</v>
      </c>
      <c r="AI123" s="168" t="str">
        <f t="shared" si="40"/>
        <v>-</v>
      </c>
      <c r="AJ123" s="168" t="str">
        <f t="shared" si="41"/>
        <v>-</v>
      </c>
      <c r="AK123" s="198"/>
      <c r="AL123" s="837"/>
      <c r="AM123" s="790">
        <v>44964.472916666666</v>
      </c>
      <c r="AN123" s="789">
        <v>1</v>
      </c>
      <c r="AO123" s="789">
        <v>6</v>
      </c>
      <c r="AP123" s="789">
        <v>8</v>
      </c>
      <c r="AQ123" s="789">
        <v>268.79046899999997</v>
      </c>
      <c r="AR123" s="789">
        <v>180714</v>
      </c>
      <c r="AS123" s="789">
        <v>137975</v>
      </c>
      <c r="AT123" s="789">
        <v>22.905999999999999</v>
      </c>
      <c r="AV123" s="788">
        <v>44964.472916666666</v>
      </c>
      <c r="AW123" s="787">
        <v>1</v>
      </c>
      <c r="AX123" s="786">
        <v>6</v>
      </c>
      <c r="AY123" s="786">
        <v>8</v>
      </c>
      <c r="AZ123" s="863">
        <v>268.2</v>
      </c>
      <c r="BB123" s="793">
        <f t="shared" si="32"/>
        <v>68</v>
      </c>
      <c r="BC123" s="791">
        <f t="shared" si="33"/>
        <v>268.79046899999997</v>
      </c>
      <c r="BF123" s="819"/>
      <c r="BH123" s="793">
        <f t="shared" si="35"/>
        <v>68</v>
      </c>
      <c r="BI123" s="807">
        <f t="shared" si="36"/>
        <v>268.2</v>
      </c>
      <c r="BL123" s="807"/>
      <c r="BQ123" s="797"/>
      <c r="BR123" s="791"/>
      <c r="BS123" s="791"/>
      <c r="BT123" s="791"/>
      <c r="CA123" s="809"/>
      <c r="CB123" s="803"/>
      <c r="CC123" s="804"/>
      <c r="CD123" s="791"/>
      <c r="CE123" s="791"/>
    </row>
    <row r="124" spans="2:83" x14ac:dyDescent="0.25">
      <c r="B124" s="307">
        <v>44964.500868055555</v>
      </c>
      <c r="C124" s="794">
        <v>851.99</v>
      </c>
      <c r="D124" s="492"/>
      <c r="E124" s="492"/>
      <c r="F124" s="169"/>
      <c r="N124" s="517"/>
      <c r="O124" s="796">
        <v>44964</v>
      </c>
      <c r="P124" s="308">
        <v>0.48975694444444445</v>
      </c>
      <c r="Q124" s="794">
        <v>32.9</v>
      </c>
      <c r="R124" s="165" t="s">
        <v>21</v>
      </c>
      <c r="S124" s="794">
        <v>21.5</v>
      </c>
      <c r="T124" s="165" t="s">
        <v>56</v>
      </c>
      <c r="U124" s="196">
        <f t="shared" si="49"/>
        <v>11</v>
      </c>
      <c r="V124" s="168" t="str">
        <f t="shared" si="45"/>
        <v>-</v>
      </c>
      <c r="W124" s="168">
        <f t="shared" si="46"/>
        <v>21.5</v>
      </c>
      <c r="X124" s="168" t="str">
        <f t="shared" si="47"/>
        <v>-</v>
      </c>
      <c r="Y124" s="168" t="str">
        <f t="shared" si="48"/>
        <v>-</v>
      </c>
      <c r="AD124" s="608">
        <f t="shared" si="42"/>
        <v>44964.47152777778</v>
      </c>
      <c r="AE124" s="607">
        <f t="shared" si="43"/>
        <v>22.902999999999999</v>
      </c>
      <c r="AF124" s="196">
        <f t="shared" si="44"/>
        <v>11</v>
      </c>
      <c r="AG124" s="168" t="str">
        <f t="shared" si="38"/>
        <v>-</v>
      </c>
      <c r="AH124" s="168">
        <f t="shared" si="39"/>
        <v>22.902999999999999</v>
      </c>
      <c r="AI124" s="168" t="str">
        <f t="shared" si="40"/>
        <v>-</v>
      </c>
      <c r="AJ124" s="168" t="str">
        <f t="shared" si="41"/>
        <v>-</v>
      </c>
      <c r="AK124" s="198"/>
      <c r="AL124" s="837"/>
      <c r="AM124" s="790">
        <v>44964.472916666666</v>
      </c>
      <c r="AN124" s="789">
        <v>1</v>
      </c>
      <c r="AO124" s="789">
        <v>7</v>
      </c>
      <c r="AP124" s="789" t="s">
        <v>469</v>
      </c>
      <c r="AQ124" s="789">
        <v>312.034764</v>
      </c>
      <c r="AR124" s="789">
        <v>179399</v>
      </c>
      <c r="AS124" s="789">
        <v>138780</v>
      </c>
      <c r="AT124" s="789">
        <v>22.902000000000001</v>
      </c>
      <c r="AV124" s="788">
        <v>44964.472916666666</v>
      </c>
      <c r="AW124" s="787">
        <v>1</v>
      </c>
      <c r="AX124" s="786">
        <v>7</v>
      </c>
      <c r="AY124" s="786" t="s">
        <v>469</v>
      </c>
      <c r="AZ124" s="863">
        <v>337.9</v>
      </c>
      <c r="BB124" s="793" t="str">
        <f t="shared" si="32"/>
        <v>--</v>
      </c>
      <c r="BC124" s="791">
        <f t="shared" si="33"/>
        <v>312.034764</v>
      </c>
      <c r="BF124" s="819"/>
      <c r="BH124" s="793" t="str">
        <f t="shared" si="35"/>
        <v>--</v>
      </c>
      <c r="BI124" s="807">
        <f t="shared" si="36"/>
        <v>337.9</v>
      </c>
      <c r="BL124" s="807"/>
      <c r="BQ124" s="797"/>
      <c r="BR124" s="791"/>
      <c r="BS124" s="791"/>
      <c r="BT124" s="791"/>
      <c r="CA124" s="809"/>
      <c r="CB124" s="803"/>
      <c r="CC124" s="804"/>
      <c r="CD124" s="791"/>
      <c r="CE124" s="791"/>
    </row>
    <row r="125" spans="2:83" x14ac:dyDescent="0.25">
      <c r="B125" s="307">
        <v>44964.501909722225</v>
      </c>
      <c r="C125" s="794">
        <v>851.96</v>
      </c>
      <c r="D125" s="492"/>
      <c r="E125" s="492"/>
      <c r="F125" s="169"/>
      <c r="N125" s="517"/>
      <c r="O125" s="796">
        <v>44964</v>
      </c>
      <c r="P125" s="308">
        <v>0.4904513888888889</v>
      </c>
      <c r="Q125" s="794">
        <v>32.9</v>
      </c>
      <c r="R125" s="165" t="s">
        <v>21</v>
      </c>
      <c r="S125" s="794">
        <v>21.45</v>
      </c>
      <c r="T125" s="165" t="s">
        <v>56</v>
      </c>
      <c r="U125" s="196">
        <f t="shared" si="49"/>
        <v>11</v>
      </c>
      <c r="V125" s="168" t="str">
        <f t="shared" si="45"/>
        <v>-</v>
      </c>
      <c r="W125" s="168">
        <f t="shared" si="46"/>
        <v>21.45</v>
      </c>
      <c r="X125" s="168" t="str">
        <f t="shared" si="47"/>
        <v>-</v>
      </c>
      <c r="Y125" s="168" t="str">
        <f t="shared" si="48"/>
        <v>-</v>
      </c>
      <c r="AD125" s="608">
        <f t="shared" si="42"/>
        <v>44964.472222222219</v>
      </c>
      <c r="AE125" s="607">
        <f t="shared" si="43"/>
        <v>22.904</v>
      </c>
      <c r="AF125" s="196">
        <f t="shared" si="44"/>
        <v>11</v>
      </c>
      <c r="AG125" s="168" t="str">
        <f t="shared" si="38"/>
        <v>-</v>
      </c>
      <c r="AH125" s="168">
        <f t="shared" si="39"/>
        <v>22.904</v>
      </c>
      <c r="AI125" s="168" t="str">
        <f t="shared" si="40"/>
        <v>-</v>
      </c>
      <c r="AJ125" s="168" t="str">
        <f t="shared" si="41"/>
        <v>-</v>
      </c>
      <c r="AK125" s="198"/>
      <c r="AL125" s="837"/>
      <c r="AM125" s="790">
        <v>44964.473611111112</v>
      </c>
      <c r="AN125" s="789">
        <v>1</v>
      </c>
      <c r="AO125" s="789">
        <v>7</v>
      </c>
      <c r="AP125" s="789" t="s">
        <v>469</v>
      </c>
      <c r="AQ125" s="789">
        <v>337.56765999999999</v>
      </c>
      <c r="AR125" s="789">
        <v>180720</v>
      </c>
      <c r="AS125" s="789">
        <v>137795</v>
      </c>
      <c r="AT125" s="789">
        <v>22.9</v>
      </c>
      <c r="AV125" s="788">
        <v>44964.473611111112</v>
      </c>
      <c r="AW125" s="787">
        <v>1</v>
      </c>
      <c r="AX125" s="786">
        <v>7</v>
      </c>
      <c r="AY125" s="786" t="s">
        <v>469</v>
      </c>
      <c r="AZ125" s="863">
        <v>333.5</v>
      </c>
      <c r="BB125" s="793" t="str">
        <f t="shared" si="32"/>
        <v>--</v>
      </c>
      <c r="BC125" s="791">
        <f t="shared" si="33"/>
        <v>337.56765999999999</v>
      </c>
      <c r="BF125" s="819"/>
      <c r="BH125" s="793" t="str">
        <f t="shared" si="35"/>
        <v>--</v>
      </c>
      <c r="BI125" s="807">
        <f t="shared" si="36"/>
        <v>333.5</v>
      </c>
      <c r="BL125" s="807"/>
      <c r="BQ125" s="797"/>
      <c r="BR125" s="791"/>
      <c r="BS125" s="791"/>
      <c r="BT125" s="791"/>
      <c r="CA125" s="809"/>
      <c r="CB125" s="803"/>
      <c r="CC125" s="804"/>
      <c r="CD125" s="791"/>
      <c r="CE125" s="791"/>
    </row>
    <row r="126" spans="2:83" x14ac:dyDescent="0.25">
      <c r="B126" s="307">
        <v>44964.502951388888</v>
      </c>
      <c r="C126" s="794">
        <v>851.92</v>
      </c>
      <c r="D126" s="492"/>
      <c r="E126" s="492"/>
      <c r="F126" s="169"/>
      <c r="N126" s="517"/>
      <c r="O126" s="796">
        <v>44964</v>
      </c>
      <c r="P126" s="308">
        <v>0.49114583333333334</v>
      </c>
      <c r="Q126" s="794">
        <v>32.799999999999997</v>
      </c>
      <c r="R126" s="165" t="s">
        <v>21</v>
      </c>
      <c r="S126" s="794">
        <v>21.5</v>
      </c>
      <c r="T126" s="165" t="s">
        <v>56</v>
      </c>
      <c r="U126" s="196">
        <f t="shared" si="49"/>
        <v>11</v>
      </c>
      <c r="V126" s="168" t="str">
        <f t="shared" si="45"/>
        <v>-</v>
      </c>
      <c r="W126" s="168">
        <f t="shared" si="46"/>
        <v>21.5</v>
      </c>
      <c r="X126" s="168" t="str">
        <f t="shared" si="47"/>
        <v>-</v>
      </c>
      <c r="Y126" s="168" t="str">
        <f t="shared" si="48"/>
        <v>-</v>
      </c>
      <c r="AD126" s="608">
        <f t="shared" si="42"/>
        <v>44964.472916666666</v>
      </c>
      <c r="AE126" s="607">
        <f t="shared" si="43"/>
        <v>22.905999999999999</v>
      </c>
      <c r="AF126" s="196">
        <f t="shared" si="44"/>
        <v>11</v>
      </c>
      <c r="AG126" s="168" t="str">
        <f t="shared" si="38"/>
        <v>-</v>
      </c>
      <c r="AH126" s="168">
        <f t="shared" si="39"/>
        <v>22.905999999999999</v>
      </c>
      <c r="AI126" s="168" t="str">
        <f t="shared" si="40"/>
        <v>-</v>
      </c>
      <c r="AJ126" s="168" t="str">
        <f t="shared" si="41"/>
        <v>-</v>
      </c>
      <c r="AK126" s="198"/>
      <c r="AL126" s="837"/>
      <c r="AM126" s="790">
        <v>44964.473611111112</v>
      </c>
      <c r="AN126" s="789">
        <v>1</v>
      </c>
      <c r="AO126" s="789">
        <v>7</v>
      </c>
      <c r="AP126" s="789" t="s">
        <v>469</v>
      </c>
      <c r="AQ126" s="789">
        <v>331.17205300000001</v>
      </c>
      <c r="AR126" s="789">
        <v>179432</v>
      </c>
      <c r="AS126" s="789">
        <v>138768</v>
      </c>
      <c r="AT126" s="789">
        <v>22.899000000000001</v>
      </c>
      <c r="AV126" s="788">
        <v>44964.473611111112</v>
      </c>
      <c r="AW126" s="787">
        <v>1</v>
      </c>
      <c r="AX126" s="786">
        <v>7</v>
      </c>
      <c r="AY126" s="786" t="s">
        <v>469</v>
      </c>
      <c r="AZ126" s="863">
        <v>331.3</v>
      </c>
      <c r="BB126" s="793" t="str">
        <f t="shared" si="32"/>
        <v>--</v>
      </c>
      <c r="BC126" s="791">
        <f t="shared" si="33"/>
        <v>331.17205300000001</v>
      </c>
      <c r="BF126" s="819"/>
      <c r="BH126" s="793" t="str">
        <f t="shared" si="35"/>
        <v>--</v>
      </c>
      <c r="BI126" s="807">
        <f t="shared" si="36"/>
        <v>331.3</v>
      </c>
      <c r="BL126" s="807"/>
      <c r="BQ126" s="797"/>
      <c r="BR126" s="791"/>
      <c r="BS126" s="791"/>
      <c r="BT126" s="791"/>
      <c r="CA126" s="809"/>
      <c r="CB126" s="803"/>
      <c r="CC126" s="804"/>
      <c r="CD126" s="791"/>
      <c r="CE126" s="791"/>
    </row>
    <row r="127" spans="2:83" x14ac:dyDescent="0.25">
      <c r="B127" s="307">
        <v>44964.503993055558</v>
      </c>
      <c r="C127" s="794">
        <v>851.92</v>
      </c>
      <c r="D127" s="492"/>
      <c r="E127" s="492"/>
      <c r="F127" s="169"/>
      <c r="N127" s="517"/>
      <c r="O127" s="796">
        <v>44964</v>
      </c>
      <c r="P127" s="308">
        <v>0.49184027777777778</v>
      </c>
      <c r="Q127" s="794">
        <v>32.799999999999997</v>
      </c>
      <c r="R127" s="165" t="s">
        <v>21</v>
      </c>
      <c r="S127" s="794">
        <v>21.45</v>
      </c>
      <c r="T127" s="165" t="s">
        <v>56</v>
      </c>
      <c r="U127" s="196">
        <f t="shared" si="49"/>
        <v>11</v>
      </c>
      <c r="V127" s="168" t="str">
        <f t="shared" si="45"/>
        <v>-</v>
      </c>
      <c r="W127" s="168">
        <f t="shared" si="46"/>
        <v>21.45</v>
      </c>
      <c r="X127" s="168" t="str">
        <f t="shared" si="47"/>
        <v>-</v>
      </c>
      <c r="Y127" s="168" t="str">
        <f t="shared" si="48"/>
        <v>-</v>
      </c>
      <c r="AD127" s="608">
        <f t="shared" si="42"/>
        <v>44964.472916666666</v>
      </c>
      <c r="AE127" s="607">
        <f t="shared" si="43"/>
        <v>22.902000000000001</v>
      </c>
      <c r="AF127" s="196">
        <f t="shared" si="44"/>
        <v>11</v>
      </c>
      <c r="AG127" s="168" t="str">
        <f t="shared" si="38"/>
        <v>-</v>
      </c>
      <c r="AH127" s="168">
        <f t="shared" si="39"/>
        <v>22.902000000000001</v>
      </c>
      <c r="AI127" s="168" t="str">
        <f t="shared" si="40"/>
        <v>-</v>
      </c>
      <c r="AJ127" s="168" t="str">
        <f t="shared" si="41"/>
        <v>-</v>
      </c>
      <c r="AK127" s="198"/>
      <c r="AL127" s="837"/>
      <c r="AM127" s="790">
        <v>44964.474305555559</v>
      </c>
      <c r="AN127" s="789">
        <v>1</v>
      </c>
      <c r="AO127" s="789">
        <v>7</v>
      </c>
      <c r="AP127" s="789" t="s">
        <v>469</v>
      </c>
      <c r="AQ127" s="789">
        <v>329.62434200000001</v>
      </c>
      <c r="AR127" s="789">
        <v>180710</v>
      </c>
      <c r="AS127" s="789">
        <v>137797</v>
      </c>
      <c r="AT127" s="789">
        <v>22.9</v>
      </c>
      <c r="AV127" s="788">
        <v>44964.474305555559</v>
      </c>
      <c r="AW127" s="787">
        <v>1</v>
      </c>
      <c r="AX127" s="786">
        <v>7</v>
      </c>
      <c r="AY127" s="786" t="s">
        <v>469</v>
      </c>
      <c r="AZ127" s="863">
        <v>329</v>
      </c>
      <c r="BB127" s="793" t="str">
        <f t="shared" si="32"/>
        <v>--</v>
      </c>
      <c r="BC127" s="791">
        <f t="shared" si="33"/>
        <v>329.62434200000001</v>
      </c>
      <c r="BF127" s="819"/>
      <c r="BH127" s="793" t="str">
        <f t="shared" si="35"/>
        <v>--</v>
      </c>
      <c r="BI127" s="807">
        <f t="shared" si="36"/>
        <v>329</v>
      </c>
      <c r="BL127" s="807"/>
      <c r="BQ127" s="797"/>
      <c r="BR127" s="791"/>
      <c r="BS127" s="791"/>
      <c r="BT127" s="791"/>
      <c r="CA127" s="809"/>
      <c r="CB127" s="803"/>
      <c r="CC127" s="804"/>
      <c r="CD127" s="791"/>
      <c r="CE127" s="791"/>
    </row>
    <row r="128" spans="2:83" x14ac:dyDescent="0.25">
      <c r="B128" s="307">
        <v>44964.50503472222</v>
      </c>
      <c r="C128" s="794">
        <v>851.89</v>
      </c>
      <c r="D128" s="492"/>
      <c r="E128" s="492"/>
      <c r="F128" s="169"/>
      <c r="N128" s="517"/>
      <c r="O128" s="796">
        <v>44964</v>
      </c>
      <c r="P128" s="308">
        <v>0.49253472222222222</v>
      </c>
      <c r="Q128" s="794">
        <v>32.700000000000003</v>
      </c>
      <c r="R128" s="165" t="s">
        <v>21</v>
      </c>
      <c r="S128" s="794">
        <v>21.45</v>
      </c>
      <c r="T128" s="165" t="s">
        <v>56</v>
      </c>
      <c r="U128" s="196">
        <f t="shared" si="49"/>
        <v>11</v>
      </c>
      <c r="V128" s="168" t="str">
        <f t="shared" si="45"/>
        <v>-</v>
      </c>
      <c r="W128" s="168">
        <f t="shared" si="46"/>
        <v>21.45</v>
      </c>
      <c r="X128" s="168" t="str">
        <f t="shared" si="47"/>
        <v>-</v>
      </c>
      <c r="Y128" s="168" t="str">
        <f t="shared" si="48"/>
        <v>-</v>
      </c>
      <c r="AD128" s="608">
        <f t="shared" si="42"/>
        <v>44964.473611111112</v>
      </c>
      <c r="AE128" s="607">
        <f t="shared" si="43"/>
        <v>22.9</v>
      </c>
      <c r="AF128" s="196">
        <f t="shared" si="44"/>
        <v>11</v>
      </c>
      <c r="AG128" s="168" t="str">
        <f t="shared" si="38"/>
        <v>-</v>
      </c>
      <c r="AH128" s="168">
        <f t="shared" si="39"/>
        <v>22.9</v>
      </c>
      <c r="AI128" s="168" t="str">
        <f t="shared" si="40"/>
        <v>-</v>
      </c>
      <c r="AJ128" s="168" t="str">
        <f t="shared" si="41"/>
        <v>-</v>
      </c>
      <c r="AK128" s="198"/>
      <c r="AL128" s="837"/>
      <c r="AM128" s="790">
        <v>44964.474305555559</v>
      </c>
      <c r="AN128" s="789">
        <v>1</v>
      </c>
      <c r="AO128" s="789">
        <v>7</v>
      </c>
      <c r="AP128" s="789" t="s">
        <v>469</v>
      </c>
      <c r="AQ128" s="789">
        <v>328.00555500000002</v>
      </c>
      <c r="AR128" s="789">
        <v>179453</v>
      </c>
      <c r="AS128" s="789">
        <v>138775</v>
      </c>
      <c r="AT128" s="789">
        <v>22.901</v>
      </c>
      <c r="AV128" s="788">
        <v>44964.474999999999</v>
      </c>
      <c r="AW128" s="787">
        <v>1</v>
      </c>
      <c r="AX128" s="786">
        <v>7</v>
      </c>
      <c r="AY128" s="786" t="s">
        <v>469</v>
      </c>
      <c r="AZ128" s="863">
        <v>327.39999999999998</v>
      </c>
      <c r="BB128" s="793" t="str">
        <f t="shared" si="32"/>
        <v>--</v>
      </c>
      <c r="BC128" s="791">
        <f t="shared" si="33"/>
        <v>328.00555500000002</v>
      </c>
      <c r="BF128" s="819"/>
      <c r="BH128" s="793" t="str">
        <f t="shared" si="35"/>
        <v>--</v>
      </c>
      <c r="BI128" s="807">
        <f t="shared" si="36"/>
        <v>327.39999999999998</v>
      </c>
      <c r="BL128" s="807"/>
      <c r="BQ128" s="797"/>
      <c r="BR128" s="791"/>
      <c r="BS128" s="791"/>
      <c r="BT128" s="791"/>
      <c r="CA128" s="809"/>
      <c r="CB128" s="803"/>
      <c r="CC128" s="804"/>
      <c r="CD128" s="791"/>
      <c r="CE128" s="791"/>
    </row>
    <row r="129" spans="2:83" x14ac:dyDescent="0.25">
      <c r="B129" s="307">
        <v>44964.506076388891</v>
      </c>
      <c r="C129" s="794">
        <v>851.86</v>
      </c>
      <c r="D129" s="492"/>
      <c r="E129" s="492"/>
      <c r="F129" s="169"/>
      <c r="N129" s="517"/>
      <c r="O129" s="796">
        <v>44964</v>
      </c>
      <c r="P129" s="308">
        <v>0.49322916666666666</v>
      </c>
      <c r="Q129" s="794">
        <v>32.799999999999997</v>
      </c>
      <c r="R129" s="165" t="s">
        <v>21</v>
      </c>
      <c r="S129" s="794">
        <v>21.5</v>
      </c>
      <c r="T129" s="165" t="s">
        <v>56</v>
      </c>
      <c r="U129" s="196">
        <f t="shared" si="49"/>
        <v>11</v>
      </c>
      <c r="V129" s="168" t="str">
        <f t="shared" si="45"/>
        <v>-</v>
      </c>
      <c r="W129" s="168">
        <f t="shared" si="46"/>
        <v>21.5</v>
      </c>
      <c r="X129" s="168" t="str">
        <f t="shared" si="47"/>
        <v>-</v>
      </c>
      <c r="Y129" s="168" t="str">
        <f t="shared" si="48"/>
        <v>-</v>
      </c>
      <c r="AD129" s="608">
        <f t="shared" si="42"/>
        <v>44964.473611111112</v>
      </c>
      <c r="AE129" s="607">
        <f t="shared" si="43"/>
        <v>22.899000000000001</v>
      </c>
      <c r="AF129" s="196">
        <f t="shared" si="44"/>
        <v>11</v>
      </c>
      <c r="AG129" s="168" t="str">
        <f t="shared" si="38"/>
        <v>-</v>
      </c>
      <c r="AH129" s="168">
        <f t="shared" si="39"/>
        <v>22.899000000000001</v>
      </c>
      <c r="AI129" s="168" t="str">
        <f t="shared" si="40"/>
        <v>-</v>
      </c>
      <c r="AJ129" s="168" t="str">
        <f t="shared" si="41"/>
        <v>-</v>
      </c>
      <c r="AK129" s="198"/>
      <c r="AL129" s="837"/>
      <c r="AM129" s="790">
        <v>44964.474999999999</v>
      </c>
      <c r="AN129" s="789">
        <v>1</v>
      </c>
      <c r="AO129" s="789">
        <v>7</v>
      </c>
      <c r="AP129" s="789" t="s">
        <v>469</v>
      </c>
      <c r="AQ129" s="789">
        <v>327.15157099999999</v>
      </c>
      <c r="AR129" s="789">
        <v>180708</v>
      </c>
      <c r="AS129" s="789">
        <v>137801</v>
      </c>
      <c r="AT129" s="789">
        <v>22.902000000000001</v>
      </c>
      <c r="AV129" s="788">
        <v>44964.474999999999</v>
      </c>
      <c r="AW129" s="787">
        <v>1</v>
      </c>
      <c r="AX129" s="786">
        <v>7</v>
      </c>
      <c r="AY129" s="786" t="s">
        <v>469</v>
      </c>
      <c r="AZ129" s="863">
        <v>326.39999999999998</v>
      </c>
      <c r="BB129" s="793" t="str">
        <f t="shared" si="32"/>
        <v>--</v>
      </c>
      <c r="BC129" s="791">
        <f t="shared" si="33"/>
        <v>327.15157099999999</v>
      </c>
      <c r="BF129" s="819"/>
      <c r="BH129" s="793" t="str">
        <f t="shared" si="35"/>
        <v>--</v>
      </c>
      <c r="BI129" s="807">
        <f t="shared" si="36"/>
        <v>326.39999999999998</v>
      </c>
      <c r="BL129" s="807"/>
      <c r="BQ129" s="797"/>
      <c r="BR129" s="791"/>
      <c r="BS129" s="791"/>
      <c r="BT129" s="791"/>
      <c r="CA129" s="809"/>
      <c r="CB129" s="803"/>
      <c r="CC129" s="804"/>
      <c r="CD129" s="791"/>
      <c r="CE129" s="791"/>
    </row>
    <row r="130" spans="2:83" x14ac:dyDescent="0.25">
      <c r="B130" s="307">
        <v>44964.507118055553</v>
      </c>
      <c r="C130" s="794">
        <v>851.81</v>
      </c>
      <c r="D130" s="492"/>
      <c r="E130" s="492"/>
      <c r="F130" s="169"/>
      <c r="N130" s="517"/>
      <c r="O130" s="796">
        <v>44964</v>
      </c>
      <c r="P130" s="308">
        <v>0.4939236111111111</v>
      </c>
      <c r="Q130" s="794">
        <v>32.9</v>
      </c>
      <c r="R130" s="165" t="s">
        <v>21</v>
      </c>
      <c r="S130" s="794">
        <v>21.45</v>
      </c>
      <c r="T130" s="165" t="s">
        <v>56</v>
      </c>
      <c r="U130" s="196">
        <f t="shared" si="49"/>
        <v>11</v>
      </c>
      <c r="V130" s="168" t="str">
        <f t="shared" si="45"/>
        <v>-</v>
      </c>
      <c r="W130" s="168">
        <f t="shared" si="46"/>
        <v>21.45</v>
      </c>
      <c r="X130" s="168" t="str">
        <f t="shared" si="47"/>
        <v>-</v>
      </c>
      <c r="Y130" s="168" t="str">
        <f t="shared" si="48"/>
        <v>-</v>
      </c>
      <c r="AD130" s="608">
        <f t="shared" si="42"/>
        <v>44964.474305555559</v>
      </c>
      <c r="AE130" s="607">
        <f t="shared" si="43"/>
        <v>22.9</v>
      </c>
      <c r="AF130" s="196">
        <f t="shared" si="44"/>
        <v>11</v>
      </c>
      <c r="AG130" s="168" t="str">
        <f t="shared" si="38"/>
        <v>-</v>
      </c>
      <c r="AH130" s="168">
        <f t="shared" si="39"/>
        <v>22.9</v>
      </c>
      <c r="AI130" s="168" t="str">
        <f t="shared" si="40"/>
        <v>-</v>
      </c>
      <c r="AJ130" s="168" t="str">
        <f t="shared" si="41"/>
        <v>-</v>
      </c>
      <c r="AK130" s="198"/>
      <c r="AL130" s="837"/>
      <c r="AM130" s="790">
        <v>44964.475694444445</v>
      </c>
      <c r="AN130" s="789">
        <v>1</v>
      </c>
      <c r="AO130" s="789">
        <v>7</v>
      </c>
      <c r="AP130" s="789" t="s">
        <v>469</v>
      </c>
      <c r="AQ130" s="789">
        <v>326.78041899999999</v>
      </c>
      <c r="AR130" s="789">
        <v>179450</v>
      </c>
      <c r="AS130" s="789">
        <v>138771</v>
      </c>
      <c r="AT130" s="789">
        <v>22.902000000000001</v>
      </c>
      <c r="AV130" s="788">
        <v>44964.475694444445</v>
      </c>
      <c r="AW130" s="787">
        <v>1</v>
      </c>
      <c r="AX130" s="786">
        <v>7</v>
      </c>
      <c r="AY130" s="786" t="s">
        <v>469</v>
      </c>
      <c r="AZ130" s="863">
        <v>326.7</v>
      </c>
      <c r="BB130" s="793" t="str">
        <f t="shared" si="32"/>
        <v>--</v>
      </c>
      <c r="BC130" s="791">
        <f t="shared" si="33"/>
        <v>326.78041899999999</v>
      </c>
      <c r="BF130" s="819"/>
      <c r="BH130" s="793" t="str">
        <f t="shared" si="35"/>
        <v>--</v>
      </c>
      <c r="BI130" s="807">
        <f t="shared" si="36"/>
        <v>326.7</v>
      </c>
      <c r="BL130" s="807"/>
      <c r="BQ130" s="797"/>
      <c r="BR130" s="791"/>
      <c r="BS130" s="791"/>
      <c r="BT130" s="791"/>
      <c r="CA130" s="809"/>
      <c r="CB130" s="803"/>
      <c r="CC130" s="804"/>
      <c r="CD130" s="791"/>
      <c r="CE130" s="791"/>
    </row>
    <row r="131" spans="2:83" x14ac:dyDescent="0.25">
      <c r="B131" s="307">
        <v>44964.508159722223</v>
      </c>
      <c r="C131" s="794">
        <v>851.78</v>
      </c>
      <c r="D131" s="492"/>
      <c r="E131" s="492"/>
      <c r="F131" s="169"/>
      <c r="N131" s="517"/>
      <c r="O131" s="796">
        <v>44964</v>
      </c>
      <c r="P131" s="308">
        <v>0.49461805555555555</v>
      </c>
      <c r="Q131" s="794">
        <v>33</v>
      </c>
      <c r="R131" s="165" t="s">
        <v>21</v>
      </c>
      <c r="S131" s="794">
        <v>21.45</v>
      </c>
      <c r="T131" s="165" t="s">
        <v>56</v>
      </c>
      <c r="U131" s="196">
        <f t="shared" si="49"/>
        <v>11</v>
      </c>
      <c r="V131" s="168" t="str">
        <f t="shared" si="45"/>
        <v>-</v>
      </c>
      <c r="W131" s="168">
        <f t="shared" si="46"/>
        <v>21.45</v>
      </c>
      <c r="X131" s="168" t="str">
        <f t="shared" si="47"/>
        <v>-</v>
      </c>
      <c r="Y131" s="168" t="str">
        <f t="shared" si="48"/>
        <v>-</v>
      </c>
      <c r="AD131" s="608">
        <f t="shared" si="42"/>
        <v>44964.474305555559</v>
      </c>
      <c r="AE131" s="607">
        <f t="shared" si="43"/>
        <v>22.901</v>
      </c>
      <c r="AF131" s="196">
        <f t="shared" si="44"/>
        <v>11</v>
      </c>
      <c r="AG131" s="168" t="str">
        <f t="shared" si="38"/>
        <v>-</v>
      </c>
      <c r="AH131" s="168">
        <f t="shared" si="39"/>
        <v>22.901</v>
      </c>
      <c r="AI131" s="168" t="str">
        <f t="shared" si="40"/>
        <v>-</v>
      </c>
      <c r="AJ131" s="168" t="str">
        <f t="shared" si="41"/>
        <v>-</v>
      </c>
      <c r="AK131" s="198"/>
      <c r="AL131" s="837"/>
      <c r="AM131" s="790">
        <v>44964.475694444445</v>
      </c>
      <c r="AN131" s="789">
        <v>1</v>
      </c>
      <c r="AO131" s="789">
        <v>7</v>
      </c>
      <c r="AP131" s="789" t="s">
        <v>469</v>
      </c>
      <c r="AQ131" s="789">
        <v>326.43001199999998</v>
      </c>
      <c r="AR131" s="789">
        <v>180719</v>
      </c>
      <c r="AS131" s="789">
        <v>137812</v>
      </c>
      <c r="AT131" s="789">
        <v>22.902000000000001</v>
      </c>
      <c r="AV131" s="788">
        <v>44964.475694444445</v>
      </c>
      <c r="AW131" s="787">
        <v>1</v>
      </c>
      <c r="AX131" s="786">
        <v>7</v>
      </c>
      <c r="AY131" s="786" t="s">
        <v>469</v>
      </c>
      <c r="AZ131" s="863">
        <v>325.7</v>
      </c>
      <c r="BB131" s="793" t="str">
        <f t="shared" ref="BB131:BB194" si="50">IFERROR((AO131*10)+AP131, "--")</f>
        <v>--</v>
      </c>
      <c r="BC131" s="791">
        <f t="shared" ref="BC131:BC194" si="51">AQ131</f>
        <v>326.43001199999998</v>
      </c>
      <c r="BF131" s="819"/>
      <c r="BH131" s="793" t="str">
        <f t="shared" ref="BH131:BH194" si="52">IFERROR((AX131*10)+AY131, "--")</f>
        <v>--</v>
      </c>
      <c r="BI131" s="807">
        <f t="shared" ref="BI131:BI194" si="53">AZ131</f>
        <v>325.7</v>
      </c>
      <c r="BL131" s="807"/>
      <c r="BQ131" s="797"/>
      <c r="BR131" s="791"/>
      <c r="BS131" s="791"/>
      <c r="BT131" s="791"/>
      <c r="CA131" s="809"/>
      <c r="CB131" s="803"/>
      <c r="CC131" s="804"/>
      <c r="CD131" s="791"/>
      <c r="CE131" s="791"/>
    </row>
    <row r="132" spans="2:83" x14ac:dyDescent="0.25">
      <c r="B132" s="307">
        <v>44964.509201388886</v>
      </c>
      <c r="C132" s="794">
        <v>851.75</v>
      </c>
      <c r="D132" s="492"/>
      <c r="E132" s="492"/>
      <c r="F132" s="169"/>
      <c r="N132" s="517"/>
      <c r="O132" s="796">
        <v>44964</v>
      </c>
      <c r="P132" s="308">
        <v>0.49531249999999999</v>
      </c>
      <c r="Q132" s="794">
        <v>33.1</v>
      </c>
      <c r="R132" s="165" t="s">
        <v>21</v>
      </c>
      <c r="S132" s="794">
        <v>21.45</v>
      </c>
      <c r="T132" s="165" t="s">
        <v>56</v>
      </c>
      <c r="U132" s="196">
        <f t="shared" si="49"/>
        <v>11</v>
      </c>
      <c r="V132" s="168" t="str">
        <f t="shared" si="45"/>
        <v>-</v>
      </c>
      <c r="W132" s="168">
        <f t="shared" si="46"/>
        <v>21.45</v>
      </c>
      <c r="X132" s="168" t="str">
        <f t="shared" si="47"/>
        <v>-</v>
      </c>
      <c r="Y132" s="168" t="str">
        <f t="shared" si="48"/>
        <v>-</v>
      </c>
      <c r="AD132" s="608">
        <f t="shared" si="42"/>
        <v>44964.474999999999</v>
      </c>
      <c r="AE132" s="607">
        <f t="shared" si="43"/>
        <v>22.902000000000001</v>
      </c>
      <c r="AF132" s="196">
        <f t="shared" si="44"/>
        <v>11</v>
      </c>
      <c r="AG132" s="168" t="str">
        <f t="shared" si="38"/>
        <v>-</v>
      </c>
      <c r="AH132" s="168">
        <f t="shared" si="39"/>
        <v>22.902000000000001</v>
      </c>
      <c r="AI132" s="168" t="str">
        <f t="shared" si="40"/>
        <v>-</v>
      </c>
      <c r="AJ132" s="168" t="str">
        <f t="shared" si="41"/>
        <v>-</v>
      </c>
      <c r="AK132" s="198"/>
      <c r="AL132" s="837"/>
      <c r="AM132" s="790">
        <v>44964.476388888892</v>
      </c>
      <c r="AN132" s="789">
        <v>1</v>
      </c>
      <c r="AO132" s="789">
        <v>7</v>
      </c>
      <c r="AP132" s="789" t="s">
        <v>469</v>
      </c>
      <c r="AQ132" s="789">
        <v>325.99960600000003</v>
      </c>
      <c r="AR132" s="789">
        <v>179467</v>
      </c>
      <c r="AS132" s="789">
        <v>138782</v>
      </c>
      <c r="AT132" s="789">
        <v>22.905000000000001</v>
      </c>
      <c r="AV132" s="788">
        <v>44964.476388888892</v>
      </c>
      <c r="AW132" s="787">
        <v>1</v>
      </c>
      <c r="AX132" s="786">
        <v>7</v>
      </c>
      <c r="AY132" s="786" t="s">
        <v>469</v>
      </c>
      <c r="AZ132" s="863">
        <v>326.10000000000002</v>
      </c>
      <c r="BB132" s="793" t="str">
        <f t="shared" si="50"/>
        <v>--</v>
      </c>
      <c r="BC132" s="791">
        <f t="shared" si="51"/>
        <v>325.99960600000003</v>
      </c>
      <c r="BF132" s="819"/>
      <c r="BH132" s="793" t="str">
        <f t="shared" si="52"/>
        <v>--</v>
      </c>
      <c r="BI132" s="807">
        <f t="shared" si="53"/>
        <v>326.10000000000002</v>
      </c>
      <c r="BL132" s="807"/>
      <c r="BQ132" s="797"/>
      <c r="BR132" s="791"/>
      <c r="BS132" s="791"/>
      <c r="BT132" s="791"/>
      <c r="CA132" s="809"/>
      <c r="CB132" s="803"/>
      <c r="CC132" s="804"/>
      <c r="CD132" s="791"/>
      <c r="CE132" s="791"/>
    </row>
    <row r="133" spans="2:83" x14ac:dyDescent="0.25">
      <c r="B133" s="307">
        <v>44964.510243055556</v>
      </c>
      <c r="C133" s="794">
        <v>851.7</v>
      </c>
      <c r="D133" s="492"/>
      <c r="E133" s="492"/>
      <c r="F133" s="169"/>
      <c r="N133" s="517"/>
      <c r="O133" s="796">
        <v>44964</v>
      </c>
      <c r="P133" s="308">
        <v>0.49600694444444443</v>
      </c>
      <c r="Q133" s="794">
        <v>33.200000000000003</v>
      </c>
      <c r="R133" s="165" t="s">
        <v>21</v>
      </c>
      <c r="S133" s="794">
        <v>21.5</v>
      </c>
      <c r="T133" s="165" t="s">
        <v>56</v>
      </c>
      <c r="U133" s="196">
        <f t="shared" si="49"/>
        <v>11</v>
      </c>
      <c r="V133" s="168" t="str">
        <f t="shared" si="45"/>
        <v>-</v>
      </c>
      <c r="W133" s="168">
        <f t="shared" si="46"/>
        <v>21.5</v>
      </c>
      <c r="X133" s="168" t="str">
        <f t="shared" si="47"/>
        <v>-</v>
      </c>
      <c r="Y133" s="168" t="str">
        <f t="shared" si="48"/>
        <v>-</v>
      </c>
      <c r="AD133" s="608">
        <f t="shared" si="42"/>
        <v>44964.475694444445</v>
      </c>
      <c r="AE133" s="607">
        <f t="shared" si="43"/>
        <v>22.902000000000001</v>
      </c>
      <c r="AF133" s="196">
        <f t="shared" si="44"/>
        <v>11</v>
      </c>
      <c r="AG133" s="168" t="str">
        <f t="shared" ref="AG133:AG150" si="54">IF(AF133=$Q$3, AE133, "-")</f>
        <v>-</v>
      </c>
      <c r="AH133" s="168">
        <f t="shared" ref="AH133:AH150" si="55">IF(AF133=$R$3, AE133, "-")</f>
        <v>22.902000000000001</v>
      </c>
      <c r="AI133" s="168" t="str">
        <f t="shared" ref="AI133:AI150" si="56">IF(AF133=$S$3, AE133, "-")</f>
        <v>-</v>
      </c>
      <c r="AJ133" s="168" t="str">
        <f t="shared" ref="AJ133:AJ150" si="57">IF(AF133=$T$3, AE133, "-")</f>
        <v>-</v>
      </c>
      <c r="AK133" s="198"/>
      <c r="AL133" s="837"/>
      <c r="AM133" s="790">
        <v>44964.476388888892</v>
      </c>
      <c r="AN133" s="789">
        <v>1</v>
      </c>
      <c r="AO133" s="789">
        <v>7</v>
      </c>
      <c r="AP133" s="789" t="s">
        <v>469</v>
      </c>
      <c r="AQ133" s="789">
        <v>325.79683999999997</v>
      </c>
      <c r="AR133" s="789">
        <v>180726</v>
      </c>
      <c r="AS133" s="789">
        <v>137819</v>
      </c>
      <c r="AT133" s="789">
        <v>22.907</v>
      </c>
      <c r="AV133" s="788">
        <v>44964.476388888892</v>
      </c>
      <c r="AW133" s="787">
        <v>1</v>
      </c>
      <c r="AX133" s="786">
        <v>7</v>
      </c>
      <c r="AY133" s="786" t="s">
        <v>469</v>
      </c>
      <c r="AZ133" s="863">
        <v>325.39999999999998</v>
      </c>
      <c r="BB133" s="793" t="str">
        <f t="shared" si="50"/>
        <v>--</v>
      </c>
      <c r="BC133" s="791">
        <f t="shared" si="51"/>
        <v>325.79683999999997</v>
      </c>
      <c r="BF133" s="819"/>
      <c r="BH133" s="793" t="str">
        <f t="shared" si="52"/>
        <v>--</v>
      </c>
      <c r="BI133" s="807">
        <f t="shared" si="53"/>
        <v>325.39999999999998</v>
      </c>
      <c r="BL133" s="807"/>
      <c r="BQ133" s="797"/>
      <c r="BR133" s="791"/>
      <c r="BS133" s="791"/>
      <c r="BT133" s="791"/>
      <c r="CA133" s="809"/>
      <c r="CB133" s="803"/>
      <c r="CC133" s="804"/>
      <c r="CD133" s="791"/>
      <c r="CE133" s="791"/>
    </row>
    <row r="134" spans="2:83" x14ac:dyDescent="0.25">
      <c r="B134" s="307">
        <v>44964.511284722219</v>
      </c>
      <c r="C134" s="794">
        <v>851.7</v>
      </c>
      <c r="D134" s="492"/>
      <c r="E134" s="492"/>
      <c r="F134" s="169"/>
      <c r="N134" s="517"/>
      <c r="O134" s="796">
        <v>44964</v>
      </c>
      <c r="P134" s="308">
        <v>0.49670138888888887</v>
      </c>
      <c r="Q134" s="794">
        <v>33.299999999999997</v>
      </c>
      <c r="R134" s="165" t="s">
        <v>21</v>
      </c>
      <c r="S134" s="794">
        <v>21.45</v>
      </c>
      <c r="T134" s="165" t="s">
        <v>56</v>
      </c>
      <c r="U134" s="196">
        <f t="shared" si="49"/>
        <v>11</v>
      </c>
      <c r="V134" s="168" t="str">
        <f t="shared" si="45"/>
        <v>-</v>
      </c>
      <c r="W134" s="168">
        <f t="shared" si="46"/>
        <v>21.45</v>
      </c>
      <c r="X134" s="168" t="str">
        <f t="shared" si="47"/>
        <v>-</v>
      </c>
      <c r="Y134" s="168" t="str">
        <f t="shared" si="48"/>
        <v>-</v>
      </c>
      <c r="AD134" s="608">
        <f t="shared" ref="AD134:AD197" si="58">IF(AM131="", "-", AM131)</f>
        <v>44964.475694444445</v>
      </c>
      <c r="AE134" s="607">
        <f t="shared" ref="AE134:AE197" si="59">IF(AT131="", "-", AT131)</f>
        <v>22.902000000000001</v>
      </c>
      <c r="AF134" s="196">
        <f t="shared" ref="AF134:AF150" si="60">IF(ISNUMBER(AE134), HOUR(AD134), "-")</f>
        <v>11</v>
      </c>
      <c r="AG134" s="168" t="str">
        <f t="shared" si="54"/>
        <v>-</v>
      </c>
      <c r="AH134" s="168">
        <f t="shared" si="55"/>
        <v>22.902000000000001</v>
      </c>
      <c r="AI134" s="168" t="str">
        <f t="shared" si="56"/>
        <v>-</v>
      </c>
      <c r="AJ134" s="168" t="str">
        <f t="shared" si="57"/>
        <v>-</v>
      </c>
      <c r="AK134" s="198"/>
      <c r="AL134" s="837"/>
      <c r="AM134" s="790">
        <v>44964.477083333331</v>
      </c>
      <c r="AN134" s="789">
        <v>1</v>
      </c>
      <c r="AO134" s="789">
        <v>7</v>
      </c>
      <c r="AP134" s="789" t="s">
        <v>469</v>
      </c>
      <c r="AQ134" s="789">
        <v>325.48644100000001</v>
      </c>
      <c r="AR134" s="789">
        <v>179474</v>
      </c>
      <c r="AS134" s="789">
        <v>138786</v>
      </c>
      <c r="AT134" s="789">
        <v>22.907</v>
      </c>
      <c r="AV134" s="788">
        <v>44964.477083333331</v>
      </c>
      <c r="AW134" s="787">
        <v>1</v>
      </c>
      <c r="AX134" s="786">
        <v>7</v>
      </c>
      <c r="AY134" s="786" t="s">
        <v>469</v>
      </c>
      <c r="AZ134" s="863">
        <v>325.39999999999998</v>
      </c>
      <c r="BB134" s="793" t="str">
        <f t="shared" si="50"/>
        <v>--</v>
      </c>
      <c r="BC134" s="791">
        <f t="shared" si="51"/>
        <v>325.48644100000001</v>
      </c>
      <c r="BF134" s="819"/>
      <c r="BH134" s="793" t="str">
        <f t="shared" si="52"/>
        <v>--</v>
      </c>
      <c r="BI134" s="807">
        <f t="shared" si="53"/>
        <v>325.39999999999998</v>
      </c>
      <c r="BL134" s="807"/>
      <c r="BQ134" s="797"/>
      <c r="BR134" s="791"/>
      <c r="BS134" s="791"/>
      <c r="BT134" s="791"/>
      <c r="CA134" s="809"/>
      <c r="CB134" s="803"/>
      <c r="CC134" s="804"/>
      <c r="CD134" s="791"/>
      <c r="CE134" s="791"/>
    </row>
    <row r="135" spans="2:83" x14ac:dyDescent="0.25">
      <c r="B135" s="307">
        <v>44964.512326388889</v>
      </c>
      <c r="C135" s="794">
        <v>851.69</v>
      </c>
      <c r="D135" s="492"/>
      <c r="E135" s="492"/>
      <c r="F135" s="169"/>
      <c r="N135" s="517"/>
      <c r="O135" s="796">
        <v>44964</v>
      </c>
      <c r="P135" s="308">
        <v>0.49739583333333331</v>
      </c>
      <c r="Q135" s="794">
        <v>33.299999999999997</v>
      </c>
      <c r="R135" s="165" t="s">
        <v>21</v>
      </c>
      <c r="S135" s="794">
        <v>21.45</v>
      </c>
      <c r="T135" s="165" t="s">
        <v>56</v>
      </c>
      <c r="U135" s="196">
        <f t="shared" si="49"/>
        <v>11</v>
      </c>
      <c r="V135" s="168" t="str">
        <f t="shared" si="45"/>
        <v>-</v>
      </c>
      <c r="W135" s="168">
        <f t="shared" si="46"/>
        <v>21.45</v>
      </c>
      <c r="X135" s="168" t="str">
        <f t="shared" si="47"/>
        <v>-</v>
      </c>
      <c r="Y135" s="168" t="str">
        <f t="shared" si="48"/>
        <v>-</v>
      </c>
      <c r="AD135" s="608">
        <f t="shared" si="58"/>
        <v>44964.476388888892</v>
      </c>
      <c r="AE135" s="607">
        <f t="shared" si="59"/>
        <v>22.905000000000001</v>
      </c>
      <c r="AF135" s="196">
        <f t="shared" si="60"/>
        <v>11</v>
      </c>
      <c r="AG135" s="168" t="str">
        <f t="shared" si="54"/>
        <v>-</v>
      </c>
      <c r="AH135" s="168">
        <f t="shared" si="55"/>
        <v>22.905000000000001</v>
      </c>
      <c r="AI135" s="168" t="str">
        <f t="shared" si="56"/>
        <v>-</v>
      </c>
      <c r="AJ135" s="168" t="str">
        <f t="shared" si="57"/>
        <v>-</v>
      </c>
      <c r="AK135" s="198"/>
      <c r="AL135" s="837"/>
      <c r="AM135" s="790">
        <v>44964.477777777778</v>
      </c>
      <c r="AN135" s="789">
        <v>1</v>
      </c>
      <c r="AO135" s="789">
        <v>7</v>
      </c>
      <c r="AP135" s="789">
        <v>0</v>
      </c>
      <c r="AQ135" s="789">
        <v>325.52199400000001</v>
      </c>
      <c r="AR135" s="789">
        <v>180723</v>
      </c>
      <c r="AS135" s="789">
        <v>137817</v>
      </c>
      <c r="AT135" s="789">
        <v>22.907</v>
      </c>
      <c r="AV135" s="788">
        <v>44964.477777777778</v>
      </c>
      <c r="AW135" s="787">
        <v>1</v>
      </c>
      <c r="AX135" s="786">
        <v>7</v>
      </c>
      <c r="AY135" s="786">
        <v>0</v>
      </c>
      <c r="AZ135" s="863">
        <v>324.8</v>
      </c>
      <c r="BB135" s="793">
        <f t="shared" si="50"/>
        <v>70</v>
      </c>
      <c r="BC135" s="791">
        <f t="shared" si="51"/>
        <v>325.52199400000001</v>
      </c>
      <c r="BF135" s="819"/>
      <c r="BH135" s="793">
        <f t="shared" si="52"/>
        <v>70</v>
      </c>
      <c r="BI135" s="807">
        <f t="shared" si="53"/>
        <v>324.8</v>
      </c>
      <c r="BL135" s="807"/>
      <c r="BQ135" s="797"/>
      <c r="BR135" s="791"/>
      <c r="BS135" s="791"/>
      <c r="BT135" s="791"/>
      <c r="CA135" s="809"/>
      <c r="CB135" s="803"/>
      <c r="CC135" s="804"/>
      <c r="CD135" s="791"/>
      <c r="CE135" s="791"/>
    </row>
    <row r="136" spans="2:83" x14ac:dyDescent="0.25">
      <c r="B136" s="307">
        <v>44964.513368055559</v>
      </c>
      <c r="C136" s="794">
        <v>851.64</v>
      </c>
      <c r="D136" s="492"/>
      <c r="E136" s="492"/>
      <c r="F136" s="169"/>
      <c r="N136" s="517"/>
      <c r="O136" s="796">
        <v>44964</v>
      </c>
      <c r="P136" s="308">
        <v>0.49809027777777781</v>
      </c>
      <c r="Q136" s="794">
        <v>33.5</v>
      </c>
      <c r="R136" s="165" t="s">
        <v>21</v>
      </c>
      <c r="S136" s="794">
        <v>21.45</v>
      </c>
      <c r="T136" s="165" t="s">
        <v>56</v>
      </c>
      <c r="U136" s="196">
        <f t="shared" si="49"/>
        <v>11</v>
      </c>
      <c r="V136" s="168" t="str">
        <f t="shared" si="45"/>
        <v>-</v>
      </c>
      <c r="W136" s="168">
        <f t="shared" si="46"/>
        <v>21.45</v>
      </c>
      <c r="X136" s="168" t="str">
        <f t="shared" si="47"/>
        <v>-</v>
      </c>
      <c r="Y136" s="168" t="str">
        <f t="shared" si="48"/>
        <v>-</v>
      </c>
      <c r="AD136" s="608">
        <f t="shared" si="58"/>
        <v>44964.476388888892</v>
      </c>
      <c r="AE136" s="607">
        <f t="shared" si="59"/>
        <v>22.907</v>
      </c>
      <c r="AF136" s="196">
        <f t="shared" si="60"/>
        <v>11</v>
      </c>
      <c r="AG136" s="168" t="str">
        <f t="shared" si="54"/>
        <v>-</v>
      </c>
      <c r="AH136" s="168">
        <f t="shared" si="55"/>
        <v>22.907</v>
      </c>
      <c r="AI136" s="168" t="str">
        <f t="shared" si="56"/>
        <v>-</v>
      </c>
      <c r="AJ136" s="168" t="str">
        <f t="shared" si="57"/>
        <v>-</v>
      </c>
      <c r="AK136" s="198"/>
      <c r="AL136" s="837"/>
      <c r="AM136" s="790">
        <v>44964.477777777778</v>
      </c>
      <c r="AN136" s="789">
        <v>1</v>
      </c>
      <c r="AO136" s="789">
        <v>7</v>
      </c>
      <c r="AP136" s="789">
        <v>1</v>
      </c>
      <c r="AQ136" s="789">
        <v>325.141819</v>
      </c>
      <c r="AR136" s="789">
        <v>179466</v>
      </c>
      <c r="AS136" s="789">
        <v>138778</v>
      </c>
      <c r="AT136" s="789">
        <v>22.905000000000001</v>
      </c>
      <c r="AV136" s="788">
        <v>44964.477777777778</v>
      </c>
      <c r="AW136" s="787">
        <v>1</v>
      </c>
      <c r="AX136" s="786">
        <v>7</v>
      </c>
      <c r="AY136" s="786">
        <v>1</v>
      </c>
      <c r="AZ136" s="863">
        <v>324.89999999999998</v>
      </c>
      <c r="BB136" s="793">
        <f t="shared" si="50"/>
        <v>71</v>
      </c>
      <c r="BC136" s="791">
        <f t="shared" si="51"/>
        <v>325.141819</v>
      </c>
      <c r="BF136" s="819"/>
      <c r="BH136" s="793">
        <f t="shared" si="52"/>
        <v>71</v>
      </c>
      <c r="BI136" s="807">
        <f t="shared" si="53"/>
        <v>324.89999999999998</v>
      </c>
      <c r="BL136" s="807"/>
      <c r="BQ136" s="797"/>
      <c r="BR136" s="791"/>
      <c r="BS136" s="791"/>
      <c r="BT136" s="791"/>
      <c r="CA136" s="809"/>
      <c r="CB136" s="803"/>
      <c r="CC136" s="804"/>
      <c r="CD136" s="791"/>
      <c r="CE136" s="791"/>
    </row>
    <row r="137" spans="2:83" x14ac:dyDescent="0.25">
      <c r="B137" s="307"/>
      <c r="C137" s="179"/>
      <c r="D137" s="492"/>
      <c r="E137" s="492"/>
      <c r="F137" s="169"/>
      <c r="N137" s="517"/>
      <c r="O137" s="796">
        <v>44964</v>
      </c>
      <c r="P137" s="308">
        <v>0.4987847222222222</v>
      </c>
      <c r="Q137" s="794">
        <v>33.299999999999997</v>
      </c>
      <c r="R137" s="165" t="s">
        <v>21</v>
      </c>
      <c r="S137" s="794">
        <v>21.45</v>
      </c>
      <c r="T137" s="165" t="s">
        <v>56</v>
      </c>
      <c r="U137" s="196">
        <f t="shared" si="49"/>
        <v>11</v>
      </c>
      <c r="V137" s="168" t="str">
        <f t="shared" si="45"/>
        <v>-</v>
      </c>
      <c r="W137" s="168">
        <f t="shared" si="46"/>
        <v>21.45</v>
      </c>
      <c r="X137" s="168" t="str">
        <f t="shared" si="47"/>
        <v>-</v>
      </c>
      <c r="Y137" s="168" t="str">
        <f t="shared" si="48"/>
        <v>-</v>
      </c>
      <c r="AD137" s="608">
        <f t="shared" si="58"/>
        <v>44964.477083333331</v>
      </c>
      <c r="AE137" s="607">
        <f t="shared" si="59"/>
        <v>22.907</v>
      </c>
      <c r="AF137" s="196">
        <f t="shared" si="60"/>
        <v>11</v>
      </c>
      <c r="AG137" s="168" t="str">
        <f t="shared" si="54"/>
        <v>-</v>
      </c>
      <c r="AH137" s="168">
        <f t="shared" si="55"/>
        <v>22.907</v>
      </c>
      <c r="AI137" s="168" t="str">
        <f t="shared" si="56"/>
        <v>-</v>
      </c>
      <c r="AJ137" s="168" t="str">
        <f t="shared" si="57"/>
        <v>-</v>
      </c>
      <c r="AK137" s="198"/>
      <c r="AL137" s="837"/>
      <c r="AM137" s="790">
        <v>44964.478472222225</v>
      </c>
      <c r="AN137" s="789">
        <v>1</v>
      </c>
      <c r="AO137" s="789">
        <v>7</v>
      </c>
      <c r="AP137" s="789">
        <v>2</v>
      </c>
      <c r="AQ137" s="789">
        <v>324.97942699999999</v>
      </c>
      <c r="AR137" s="789">
        <v>180712</v>
      </c>
      <c r="AS137" s="789">
        <v>137810</v>
      </c>
      <c r="AT137" s="789">
        <v>22.905000000000001</v>
      </c>
      <c r="AV137" s="788">
        <v>44964.478472222225</v>
      </c>
      <c r="AW137" s="787">
        <v>1</v>
      </c>
      <c r="AX137" s="786">
        <v>7</v>
      </c>
      <c r="AY137" s="786">
        <v>2</v>
      </c>
      <c r="AZ137" s="863">
        <v>325.10000000000002</v>
      </c>
      <c r="BB137" s="793">
        <f t="shared" si="50"/>
        <v>72</v>
      </c>
      <c r="BC137" s="791">
        <f t="shared" si="51"/>
        <v>324.97942699999999</v>
      </c>
      <c r="BF137" s="819"/>
      <c r="BH137" s="793">
        <f t="shared" si="52"/>
        <v>72</v>
      </c>
      <c r="BI137" s="807">
        <f t="shared" si="53"/>
        <v>325.10000000000002</v>
      </c>
      <c r="BL137" s="807"/>
      <c r="BQ137" s="791"/>
      <c r="BR137" s="791"/>
      <c r="BS137" s="791"/>
      <c r="BT137" s="791"/>
      <c r="CA137" s="809"/>
      <c r="CB137" s="803"/>
      <c r="CC137" s="804"/>
      <c r="CD137" s="791"/>
      <c r="CE137" s="791"/>
    </row>
    <row r="138" spans="2:83" x14ac:dyDescent="0.25">
      <c r="B138" s="307"/>
      <c r="C138" s="179"/>
      <c r="D138" s="492"/>
      <c r="E138" s="492"/>
      <c r="F138" s="169"/>
      <c r="N138" s="517"/>
      <c r="O138" s="796">
        <v>44964</v>
      </c>
      <c r="P138" s="308">
        <v>0.4994791666666667</v>
      </c>
      <c r="Q138" s="794">
        <v>33.5</v>
      </c>
      <c r="R138" s="165" t="s">
        <v>21</v>
      </c>
      <c r="S138" s="794">
        <v>21.45</v>
      </c>
      <c r="T138" s="165" t="s">
        <v>56</v>
      </c>
      <c r="U138" s="196">
        <f t="shared" si="49"/>
        <v>11</v>
      </c>
      <c r="V138" s="168" t="str">
        <f t="shared" si="45"/>
        <v>-</v>
      </c>
      <c r="W138" s="168">
        <f t="shared" si="46"/>
        <v>21.45</v>
      </c>
      <c r="X138" s="168" t="str">
        <f t="shared" si="47"/>
        <v>-</v>
      </c>
      <c r="Y138" s="168" t="str">
        <f t="shared" si="48"/>
        <v>-</v>
      </c>
      <c r="AD138" s="608">
        <f t="shared" si="58"/>
        <v>44964.477777777778</v>
      </c>
      <c r="AE138" s="607">
        <f t="shared" si="59"/>
        <v>22.907</v>
      </c>
      <c r="AF138" s="196">
        <f t="shared" si="60"/>
        <v>11</v>
      </c>
      <c r="AG138" s="168" t="str">
        <f t="shared" si="54"/>
        <v>-</v>
      </c>
      <c r="AH138" s="168">
        <f t="shared" si="55"/>
        <v>22.907</v>
      </c>
      <c r="AI138" s="168" t="str">
        <f t="shared" si="56"/>
        <v>-</v>
      </c>
      <c r="AJ138" s="168" t="str">
        <f t="shared" si="57"/>
        <v>-</v>
      </c>
      <c r="AK138" s="198"/>
      <c r="AL138" s="837"/>
      <c r="AM138" s="790">
        <v>44964.478472222225</v>
      </c>
      <c r="AN138" s="789">
        <v>1</v>
      </c>
      <c r="AO138" s="789">
        <v>7</v>
      </c>
      <c r="AP138" s="789">
        <v>3</v>
      </c>
      <c r="AQ138" s="789">
        <v>324.77065399999998</v>
      </c>
      <c r="AR138" s="789">
        <v>179454</v>
      </c>
      <c r="AS138" s="789">
        <v>138768</v>
      </c>
      <c r="AT138" s="789">
        <v>22.908999999999999</v>
      </c>
      <c r="AV138" s="788">
        <v>44964.478472222225</v>
      </c>
      <c r="AW138" s="787">
        <v>1</v>
      </c>
      <c r="AX138" s="786">
        <v>7</v>
      </c>
      <c r="AY138" s="786">
        <v>3</v>
      </c>
      <c r="AZ138" s="863">
        <v>324.8</v>
      </c>
      <c r="BB138" s="793">
        <f t="shared" si="50"/>
        <v>73</v>
      </c>
      <c r="BC138" s="791">
        <f t="shared" si="51"/>
        <v>324.77065399999998</v>
      </c>
      <c r="BF138" s="819"/>
      <c r="BH138" s="793">
        <f t="shared" si="52"/>
        <v>73</v>
      </c>
      <c r="BI138" s="807">
        <f t="shared" si="53"/>
        <v>324.8</v>
      </c>
      <c r="BL138" s="807"/>
      <c r="BQ138" s="791"/>
      <c r="BR138" s="791"/>
      <c r="BS138" s="791"/>
      <c r="BT138" s="791"/>
      <c r="CA138" s="809"/>
      <c r="CB138" s="803"/>
      <c r="CC138" s="804"/>
      <c r="CD138" s="791"/>
      <c r="CE138" s="791"/>
    </row>
    <row r="139" spans="2:83" x14ac:dyDescent="0.25">
      <c r="B139" s="307"/>
      <c r="C139" s="179"/>
      <c r="D139" s="492"/>
      <c r="E139" s="492"/>
      <c r="F139" s="169"/>
      <c r="N139" s="517"/>
      <c r="O139" s="796">
        <v>44964</v>
      </c>
      <c r="P139" s="308">
        <v>0.50017361111111114</v>
      </c>
      <c r="Q139" s="794">
        <v>33.5</v>
      </c>
      <c r="R139" s="165" t="s">
        <v>21</v>
      </c>
      <c r="S139" s="794">
        <v>21.45</v>
      </c>
      <c r="T139" s="165" t="s">
        <v>56</v>
      </c>
      <c r="U139" s="196">
        <f t="shared" si="49"/>
        <v>12</v>
      </c>
      <c r="V139" s="168" t="str">
        <f t="shared" si="45"/>
        <v>-</v>
      </c>
      <c r="W139" s="168" t="str">
        <f t="shared" si="46"/>
        <v>-</v>
      </c>
      <c r="X139" s="168">
        <f t="shared" si="47"/>
        <v>21.45</v>
      </c>
      <c r="Y139" s="168" t="str">
        <f t="shared" si="48"/>
        <v>-</v>
      </c>
      <c r="AD139" s="608">
        <f t="shared" si="58"/>
        <v>44964.477777777778</v>
      </c>
      <c r="AE139" s="607">
        <f t="shared" si="59"/>
        <v>22.905000000000001</v>
      </c>
      <c r="AF139" s="196">
        <f t="shared" si="60"/>
        <v>11</v>
      </c>
      <c r="AG139" s="168" t="str">
        <f t="shared" si="54"/>
        <v>-</v>
      </c>
      <c r="AH139" s="168">
        <f t="shared" si="55"/>
        <v>22.905000000000001</v>
      </c>
      <c r="AI139" s="168" t="str">
        <f t="shared" si="56"/>
        <v>-</v>
      </c>
      <c r="AJ139" s="168" t="str">
        <f t="shared" si="57"/>
        <v>-</v>
      </c>
      <c r="AK139" s="198"/>
      <c r="AL139" s="837"/>
      <c r="AM139" s="790">
        <v>44964.479166666664</v>
      </c>
      <c r="AN139" s="789">
        <v>1</v>
      </c>
      <c r="AO139" s="789">
        <v>7</v>
      </c>
      <c r="AP139" s="789">
        <v>4</v>
      </c>
      <c r="AQ139" s="789">
        <v>324.933582</v>
      </c>
      <c r="AR139" s="789">
        <v>180710</v>
      </c>
      <c r="AS139" s="789">
        <v>137808</v>
      </c>
      <c r="AT139" s="789">
        <v>22.911000000000001</v>
      </c>
      <c r="AV139" s="788">
        <v>44964.479166666664</v>
      </c>
      <c r="AW139" s="787">
        <v>1</v>
      </c>
      <c r="AX139" s="786">
        <v>7</v>
      </c>
      <c r="AY139" s="786">
        <v>4</v>
      </c>
      <c r="AZ139" s="863">
        <v>324.39999999999998</v>
      </c>
      <c r="BB139" s="793">
        <f t="shared" si="50"/>
        <v>74</v>
      </c>
      <c r="BC139" s="791">
        <f t="shared" si="51"/>
        <v>324.933582</v>
      </c>
      <c r="BF139" s="819"/>
      <c r="BH139" s="793">
        <f t="shared" si="52"/>
        <v>74</v>
      </c>
      <c r="BI139" s="807">
        <f t="shared" si="53"/>
        <v>324.39999999999998</v>
      </c>
      <c r="BL139" s="807"/>
      <c r="BQ139" s="791"/>
      <c r="BR139" s="791"/>
      <c r="BS139" s="791"/>
      <c r="BT139" s="791"/>
      <c r="CA139" s="809"/>
      <c r="CB139" s="803"/>
      <c r="CC139" s="804"/>
      <c r="CD139" s="791"/>
      <c r="CE139" s="791"/>
    </row>
    <row r="140" spans="2:83" x14ac:dyDescent="0.25">
      <c r="B140" s="307"/>
      <c r="C140" s="179"/>
      <c r="D140" s="492"/>
      <c r="E140" s="492"/>
      <c r="F140" s="169"/>
      <c r="N140" s="517"/>
      <c r="O140" s="796">
        <v>44964</v>
      </c>
      <c r="P140" s="308">
        <v>0.50086805555555558</v>
      </c>
      <c r="Q140" s="794">
        <v>33.700000000000003</v>
      </c>
      <c r="R140" s="165" t="s">
        <v>21</v>
      </c>
      <c r="S140" s="794">
        <v>21.45</v>
      </c>
      <c r="T140" s="165" t="s">
        <v>56</v>
      </c>
      <c r="U140" s="196">
        <f t="shared" si="49"/>
        <v>12</v>
      </c>
      <c r="V140" s="168" t="str">
        <f t="shared" si="45"/>
        <v>-</v>
      </c>
      <c r="W140" s="168" t="str">
        <f t="shared" si="46"/>
        <v>-</v>
      </c>
      <c r="X140" s="168">
        <f t="shared" si="47"/>
        <v>21.45</v>
      </c>
      <c r="Y140" s="168" t="str">
        <f t="shared" si="48"/>
        <v>-</v>
      </c>
      <c r="AD140" s="608">
        <f t="shared" si="58"/>
        <v>44964.478472222225</v>
      </c>
      <c r="AE140" s="607">
        <f t="shared" si="59"/>
        <v>22.905000000000001</v>
      </c>
      <c r="AF140" s="196">
        <f t="shared" si="60"/>
        <v>11</v>
      </c>
      <c r="AG140" s="168" t="str">
        <f t="shared" si="54"/>
        <v>-</v>
      </c>
      <c r="AH140" s="168">
        <f t="shared" si="55"/>
        <v>22.905000000000001</v>
      </c>
      <c r="AI140" s="168" t="str">
        <f t="shared" si="56"/>
        <v>-</v>
      </c>
      <c r="AJ140" s="168" t="str">
        <f t="shared" si="57"/>
        <v>-</v>
      </c>
      <c r="AK140" s="198"/>
      <c r="AL140" s="837"/>
      <c r="AM140" s="790">
        <v>44964.479861111111</v>
      </c>
      <c r="AN140" s="789">
        <v>1</v>
      </c>
      <c r="AO140" s="789">
        <v>7</v>
      </c>
      <c r="AP140" s="789">
        <v>5</v>
      </c>
      <c r="AQ140" s="789">
        <v>324.512945</v>
      </c>
      <c r="AR140" s="789">
        <v>179463</v>
      </c>
      <c r="AS140" s="789">
        <v>138773</v>
      </c>
      <c r="AT140" s="789">
        <v>22.914999999999999</v>
      </c>
      <c r="AV140" s="788">
        <v>44964.479861111111</v>
      </c>
      <c r="AW140" s="787">
        <v>1</v>
      </c>
      <c r="AX140" s="786">
        <v>7</v>
      </c>
      <c r="AY140" s="786">
        <v>5</v>
      </c>
      <c r="AZ140" s="863">
        <v>324.39999999999998</v>
      </c>
      <c r="BB140" s="793">
        <f t="shared" si="50"/>
        <v>75</v>
      </c>
      <c r="BC140" s="791">
        <f t="shared" si="51"/>
        <v>324.512945</v>
      </c>
      <c r="BF140" s="819"/>
      <c r="BH140" s="793">
        <f t="shared" si="52"/>
        <v>75</v>
      </c>
      <c r="BI140" s="807">
        <f t="shared" si="53"/>
        <v>324.39999999999998</v>
      </c>
      <c r="BL140" s="807"/>
      <c r="BQ140" s="791"/>
      <c r="BR140" s="791"/>
      <c r="BS140" s="791"/>
      <c r="BT140" s="791"/>
      <c r="CA140" s="809"/>
      <c r="CB140" s="803"/>
      <c r="CC140" s="804"/>
      <c r="CD140" s="791"/>
      <c r="CE140" s="791"/>
    </row>
    <row r="141" spans="2:83" x14ac:dyDescent="0.25">
      <c r="B141" s="307"/>
      <c r="C141" s="179"/>
      <c r="D141" s="492"/>
      <c r="E141" s="492"/>
      <c r="F141" s="169"/>
      <c r="N141" s="517"/>
      <c r="O141" s="796">
        <v>44964</v>
      </c>
      <c r="P141" s="308">
        <v>0.50156250000000002</v>
      </c>
      <c r="Q141" s="794">
        <v>33.799999999999997</v>
      </c>
      <c r="R141" s="165" t="s">
        <v>21</v>
      </c>
      <c r="S141" s="794">
        <v>21.4</v>
      </c>
      <c r="T141" s="165" t="s">
        <v>56</v>
      </c>
      <c r="U141" s="196">
        <f t="shared" si="49"/>
        <v>12</v>
      </c>
      <c r="V141" s="168" t="str">
        <f t="shared" si="45"/>
        <v>-</v>
      </c>
      <c r="W141" s="168" t="str">
        <f t="shared" si="46"/>
        <v>-</v>
      </c>
      <c r="X141" s="168">
        <f t="shared" si="47"/>
        <v>21.4</v>
      </c>
      <c r="Y141" s="168" t="str">
        <f t="shared" si="48"/>
        <v>-</v>
      </c>
      <c r="AD141" s="608">
        <f t="shared" si="58"/>
        <v>44964.478472222225</v>
      </c>
      <c r="AE141" s="607">
        <f t="shared" si="59"/>
        <v>22.908999999999999</v>
      </c>
      <c r="AF141" s="196">
        <f t="shared" si="60"/>
        <v>11</v>
      </c>
      <c r="AG141" s="168" t="str">
        <f t="shared" si="54"/>
        <v>-</v>
      </c>
      <c r="AH141" s="168">
        <f t="shared" si="55"/>
        <v>22.908999999999999</v>
      </c>
      <c r="AI141" s="168" t="str">
        <f t="shared" si="56"/>
        <v>-</v>
      </c>
      <c r="AJ141" s="168" t="str">
        <f t="shared" si="57"/>
        <v>-</v>
      </c>
      <c r="AK141" s="198"/>
      <c r="AL141" s="837"/>
      <c r="AM141" s="790">
        <v>44964.479861111111</v>
      </c>
      <c r="AN141" s="789">
        <v>1</v>
      </c>
      <c r="AO141" s="789">
        <v>7</v>
      </c>
      <c r="AP141" s="789">
        <v>6</v>
      </c>
      <c r="AQ141" s="789">
        <v>324.23123199999998</v>
      </c>
      <c r="AR141" s="789">
        <v>180715</v>
      </c>
      <c r="AS141" s="789">
        <v>137814</v>
      </c>
      <c r="AT141" s="789">
        <v>22.916</v>
      </c>
      <c r="AV141" s="788">
        <v>44964.479861111111</v>
      </c>
      <c r="AW141" s="787">
        <v>1</v>
      </c>
      <c r="AX141" s="786">
        <v>7</v>
      </c>
      <c r="AY141" s="786">
        <v>6</v>
      </c>
      <c r="AZ141" s="863">
        <v>324.39999999999998</v>
      </c>
      <c r="BB141" s="793">
        <f t="shared" si="50"/>
        <v>76</v>
      </c>
      <c r="BC141" s="791">
        <f t="shared" si="51"/>
        <v>324.23123199999998</v>
      </c>
      <c r="BF141" s="819"/>
      <c r="BH141" s="793">
        <f t="shared" si="52"/>
        <v>76</v>
      </c>
      <c r="BI141" s="807">
        <f t="shared" si="53"/>
        <v>324.39999999999998</v>
      </c>
      <c r="BL141" s="807"/>
      <c r="BQ141" s="791"/>
      <c r="BR141" s="791"/>
      <c r="BS141" s="791"/>
      <c r="BT141" s="791"/>
      <c r="CA141" s="809"/>
      <c r="CB141" s="803"/>
      <c r="CC141" s="804"/>
      <c r="CD141" s="791"/>
      <c r="CE141" s="791"/>
    </row>
    <row r="142" spans="2:83" x14ac:dyDescent="0.25">
      <c r="B142" s="307"/>
      <c r="C142" s="179"/>
      <c r="D142" s="492"/>
      <c r="E142" s="492"/>
      <c r="F142" s="169"/>
      <c r="N142" s="517"/>
      <c r="O142" s="796">
        <v>44964</v>
      </c>
      <c r="P142" s="308">
        <v>0.50225694444444446</v>
      </c>
      <c r="Q142" s="794">
        <v>33.9</v>
      </c>
      <c r="R142" s="165" t="s">
        <v>21</v>
      </c>
      <c r="S142" s="794">
        <v>21.4</v>
      </c>
      <c r="T142" s="165" t="s">
        <v>56</v>
      </c>
      <c r="U142" s="196">
        <f t="shared" si="49"/>
        <v>12</v>
      </c>
      <c r="V142" s="168" t="str">
        <f t="shared" si="45"/>
        <v>-</v>
      </c>
      <c r="W142" s="168" t="str">
        <f t="shared" si="46"/>
        <v>-</v>
      </c>
      <c r="X142" s="168">
        <f t="shared" si="47"/>
        <v>21.4</v>
      </c>
      <c r="Y142" s="168" t="str">
        <f t="shared" si="48"/>
        <v>-</v>
      </c>
      <c r="AD142" s="608">
        <f t="shared" si="58"/>
        <v>44964.479166666664</v>
      </c>
      <c r="AE142" s="607">
        <f t="shared" si="59"/>
        <v>22.911000000000001</v>
      </c>
      <c r="AF142" s="196">
        <f t="shared" si="60"/>
        <v>11</v>
      </c>
      <c r="AG142" s="168" t="str">
        <f t="shared" si="54"/>
        <v>-</v>
      </c>
      <c r="AH142" s="168">
        <f t="shared" si="55"/>
        <v>22.911000000000001</v>
      </c>
      <c r="AI142" s="168" t="str">
        <f t="shared" si="56"/>
        <v>-</v>
      </c>
      <c r="AJ142" s="168" t="str">
        <f t="shared" si="57"/>
        <v>-</v>
      </c>
      <c r="AK142" s="198"/>
      <c r="AL142" s="837"/>
      <c r="AM142" s="790">
        <v>44964.480555555558</v>
      </c>
      <c r="AN142" s="789">
        <v>1</v>
      </c>
      <c r="AO142" s="789">
        <v>7</v>
      </c>
      <c r="AP142" s="789">
        <v>7</v>
      </c>
      <c r="AQ142" s="789">
        <v>324.20870000000002</v>
      </c>
      <c r="AR142" s="789">
        <v>179460</v>
      </c>
      <c r="AS142" s="789">
        <v>138771</v>
      </c>
      <c r="AT142" s="789">
        <v>22.916</v>
      </c>
      <c r="AV142" s="788">
        <v>44964.480555555558</v>
      </c>
      <c r="AW142" s="787">
        <v>1</v>
      </c>
      <c r="AX142" s="786">
        <v>7</v>
      </c>
      <c r="AY142" s="786">
        <v>7</v>
      </c>
      <c r="AZ142" s="863">
        <v>323.8</v>
      </c>
      <c r="BB142" s="793">
        <f t="shared" si="50"/>
        <v>77</v>
      </c>
      <c r="BC142" s="791">
        <f t="shared" si="51"/>
        <v>324.20870000000002</v>
      </c>
      <c r="BF142" s="819"/>
      <c r="BH142" s="793">
        <f t="shared" si="52"/>
        <v>77</v>
      </c>
      <c r="BI142" s="807">
        <f t="shared" si="53"/>
        <v>323.8</v>
      </c>
      <c r="BL142" s="807"/>
      <c r="BQ142" s="791"/>
      <c r="BR142" s="791"/>
      <c r="BS142" s="791"/>
      <c r="BT142" s="791"/>
      <c r="CA142" s="809"/>
      <c r="CB142" s="803"/>
      <c r="CC142" s="804"/>
      <c r="CD142" s="791"/>
      <c r="CE142" s="791"/>
    </row>
    <row r="143" spans="2:83" x14ac:dyDescent="0.25">
      <c r="B143" s="307"/>
      <c r="C143" s="179"/>
      <c r="D143" s="492"/>
      <c r="E143" s="492"/>
      <c r="F143" s="169"/>
      <c r="N143" s="517"/>
      <c r="O143" s="796">
        <v>44964</v>
      </c>
      <c r="P143" s="308">
        <v>0.50295138888888891</v>
      </c>
      <c r="Q143" s="794">
        <v>34.1</v>
      </c>
      <c r="R143" s="165" t="s">
        <v>21</v>
      </c>
      <c r="S143" s="794">
        <v>21.4</v>
      </c>
      <c r="T143" s="165" t="s">
        <v>56</v>
      </c>
      <c r="U143" s="196">
        <f t="shared" si="49"/>
        <v>12</v>
      </c>
      <c r="V143" s="168" t="str">
        <f t="shared" si="45"/>
        <v>-</v>
      </c>
      <c r="W143" s="168" t="str">
        <f t="shared" si="46"/>
        <v>-</v>
      </c>
      <c r="X143" s="168">
        <f t="shared" si="47"/>
        <v>21.4</v>
      </c>
      <c r="Y143" s="168" t="str">
        <f t="shared" si="48"/>
        <v>-</v>
      </c>
      <c r="AD143" s="608">
        <f t="shared" si="58"/>
        <v>44964.479861111111</v>
      </c>
      <c r="AE143" s="607">
        <f t="shared" si="59"/>
        <v>22.914999999999999</v>
      </c>
      <c r="AF143" s="196">
        <f t="shared" si="60"/>
        <v>11</v>
      </c>
      <c r="AG143" s="168" t="str">
        <f t="shared" si="54"/>
        <v>-</v>
      </c>
      <c r="AH143" s="168">
        <f t="shared" si="55"/>
        <v>22.914999999999999</v>
      </c>
      <c r="AI143" s="168" t="str">
        <f t="shared" si="56"/>
        <v>-</v>
      </c>
      <c r="AJ143" s="168" t="str">
        <f t="shared" si="57"/>
        <v>-</v>
      </c>
      <c r="AK143" s="198"/>
      <c r="AL143" s="837"/>
      <c r="AM143" s="790">
        <v>44964.480555555558</v>
      </c>
      <c r="AN143" s="789">
        <v>1</v>
      </c>
      <c r="AO143" s="789">
        <v>7</v>
      </c>
      <c r="AP143" s="789">
        <v>8</v>
      </c>
      <c r="AQ143" s="789">
        <v>324.06241199999999</v>
      </c>
      <c r="AR143" s="789">
        <v>180704</v>
      </c>
      <c r="AS143" s="789">
        <v>137807</v>
      </c>
      <c r="AT143" s="789">
        <v>22.917000000000002</v>
      </c>
      <c r="AV143" s="788">
        <v>44964.480555555558</v>
      </c>
      <c r="AW143" s="787">
        <v>1</v>
      </c>
      <c r="AX143" s="786">
        <v>7</v>
      </c>
      <c r="AY143" s="786">
        <v>8</v>
      </c>
      <c r="AZ143" s="863">
        <v>323.39999999999998</v>
      </c>
      <c r="BB143" s="793">
        <f t="shared" si="50"/>
        <v>78</v>
      </c>
      <c r="BC143" s="791">
        <f t="shared" si="51"/>
        <v>324.06241199999999</v>
      </c>
      <c r="BF143" s="819"/>
      <c r="BH143" s="793">
        <f t="shared" si="52"/>
        <v>78</v>
      </c>
      <c r="BI143" s="807">
        <f t="shared" si="53"/>
        <v>323.39999999999998</v>
      </c>
      <c r="BL143" s="807"/>
      <c r="BQ143" s="791"/>
      <c r="BR143" s="791"/>
      <c r="BS143" s="791"/>
      <c r="BT143" s="791"/>
      <c r="CA143" s="809"/>
      <c r="CB143" s="803"/>
      <c r="CC143" s="804"/>
      <c r="CD143" s="791"/>
      <c r="CE143" s="791"/>
    </row>
    <row r="144" spans="2:83" x14ac:dyDescent="0.25">
      <c r="B144" s="307"/>
      <c r="C144" s="179"/>
      <c r="D144" s="492"/>
      <c r="E144" s="492"/>
      <c r="F144" s="169"/>
      <c r="N144" s="517"/>
      <c r="O144" s="796">
        <v>44964</v>
      </c>
      <c r="P144" s="308">
        <v>0.50364583333333335</v>
      </c>
      <c r="Q144" s="794">
        <v>34.200000000000003</v>
      </c>
      <c r="R144" s="165" t="s">
        <v>21</v>
      </c>
      <c r="S144" s="794">
        <v>21.4</v>
      </c>
      <c r="T144" s="165" t="s">
        <v>56</v>
      </c>
      <c r="U144" s="196">
        <f t="shared" si="49"/>
        <v>12</v>
      </c>
      <c r="V144" s="168" t="str">
        <f t="shared" si="45"/>
        <v>-</v>
      </c>
      <c r="W144" s="168" t="str">
        <f t="shared" si="46"/>
        <v>-</v>
      </c>
      <c r="X144" s="168">
        <f t="shared" si="47"/>
        <v>21.4</v>
      </c>
      <c r="Y144" s="168" t="str">
        <f t="shared" si="48"/>
        <v>-</v>
      </c>
      <c r="AD144" s="608">
        <f t="shared" si="58"/>
        <v>44964.479861111111</v>
      </c>
      <c r="AE144" s="607">
        <f t="shared" si="59"/>
        <v>22.916</v>
      </c>
      <c r="AF144" s="196">
        <f t="shared" si="60"/>
        <v>11</v>
      </c>
      <c r="AG144" s="168" t="str">
        <f t="shared" si="54"/>
        <v>-</v>
      </c>
      <c r="AH144" s="168">
        <f t="shared" si="55"/>
        <v>22.916</v>
      </c>
      <c r="AI144" s="168" t="str">
        <f t="shared" si="56"/>
        <v>-</v>
      </c>
      <c r="AJ144" s="168" t="str">
        <f t="shared" si="57"/>
        <v>-</v>
      </c>
      <c r="AK144" s="198"/>
      <c r="AL144" s="837"/>
      <c r="AM144" s="790">
        <v>44964.481249999997</v>
      </c>
      <c r="AN144" s="789">
        <v>1</v>
      </c>
      <c r="AO144" s="789">
        <v>8</v>
      </c>
      <c r="AP144" s="789" t="s">
        <v>469</v>
      </c>
      <c r="AQ144" s="789">
        <v>354.11018999999999</v>
      </c>
      <c r="AR144" s="789">
        <v>179241</v>
      </c>
      <c r="AS144" s="789">
        <v>138768</v>
      </c>
      <c r="AT144" s="789">
        <v>22.917000000000002</v>
      </c>
      <c r="AV144" s="788">
        <v>44964.481249999997</v>
      </c>
      <c r="AW144" s="787">
        <v>1</v>
      </c>
      <c r="AX144" s="786">
        <v>8</v>
      </c>
      <c r="AY144" s="786" t="s">
        <v>469</v>
      </c>
      <c r="AZ144" s="863">
        <v>367.1</v>
      </c>
      <c r="BB144" s="793" t="str">
        <f t="shared" si="50"/>
        <v>--</v>
      </c>
      <c r="BC144" s="791">
        <f t="shared" si="51"/>
        <v>354.11018999999999</v>
      </c>
      <c r="BF144" s="819"/>
      <c r="BH144" s="793" t="str">
        <f t="shared" si="52"/>
        <v>--</v>
      </c>
      <c r="BI144" s="807">
        <f t="shared" si="53"/>
        <v>367.1</v>
      </c>
      <c r="BL144" s="807"/>
      <c r="BQ144" s="791"/>
      <c r="BR144" s="791"/>
      <c r="BS144" s="791"/>
      <c r="BT144" s="791"/>
      <c r="CA144" s="809"/>
      <c r="CB144" s="803"/>
      <c r="CC144" s="804"/>
      <c r="CD144" s="791"/>
      <c r="CE144" s="791"/>
    </row>
    <row r="145" spans="2:83" x14ac:dyDescent="0.25">
      <c r="B145" s="307"/>
      <c r="C145" s="179"/>
      <c r="D145" s="492"/>
      <c r="E145" s="492"/>
      <c r="F145" s="169"/>
      <c r="N145" s="517"/>
      <c r="O145" s="796">
        <v>44964</v>
      </c>
      <c r="P145" s="308">
        <v>0.50434027777777779</v>
      </c>
      <c r="Q145" s="794">
        <v>34.299999999999997</v>
      </c>
      <c r="R145" s="165" t="s">
        <v>21</v>
      </c>
      <c r="S145" s="794">
        <v>21.4</v>
      </c>
      <c r="T145" s="165" t="s">
        <v>56</v>
      </c>
      <c r="U145" s="196">
        <f t="shared" si="49"/>
        <v>12</v>
      </c>
      <c r="V145" s="168" t="str">
        <f t="shared" si="45"/>
        <v>-</v>
      </c>
      <c r="W145" s="168" t="str">
        <f t="shared" si="46"/>
        <v>-</v>
      </c>
      <c r="X145" s="168">
        <f t="shared" si="47"/>
        <v>21.4</v>
      </c>
      <c r="Y145" s="168" t="str">
        <f t="shared" si="48"/>
        <v>-</v>
      </c>
      <c r="AD145" s="608">
        <f t="shared" si="58"/>
        <v>44964.480555555558</v>
      </c>
      <c r="AE145" s="607">
        <f t="shared" si="59"/>
        <v>22.916</v>
      </c>
      <c r="AF145" s="196">
        <f t="shared" si="60"/>
        <v>11</v>
      </c>
      <c r="AG145" s="168" t="str">
        <f t="shared" si="54"/>
        <v>-</v>
      </c>
      <c r="AH145" s="168">
        <f t="shared" si="55"/>
        <v>22.916</v>
      </c>
      <c r="AI145" s="168" t="str">
        <f t="shared" si="56"/>
        <v>-</v>
      </c>
      <c r="AJ145" s="168" t="str">
        <f t="shared" si="57"/>
        <v>-</v>
      </c>
      <c r="AK145" s="198"/>
      <c r="AL145" s="837"/>
      <c r="AM145" s="790">
        <v>44964.481944444444</v>
      </c>
      <c r="AN145" s="789">
        <v>1</v>
      </c>
      <c r="AO145" s="789">
        <v>8</v>
      </c>
      <c r="AP145" s="789" t="s">
        <v>469</v>
      </c>
      <c r="AQ145" s="789">
        <v>375.79262899999998</v>
      </c>
      <c r="AR145" s="789">
        <v>180713</v>
      </c>
      <c r="AS145" s="789">
        <v>137674</v>
      </c>
      <c r="AT145" s="789">
        <v>22.919</v>
      </c>
      <c r="AV145" s="788">
        <v>44964.481944444444</v>
      </c>
      <c r="AW145" s="787">
        <v>1</v>
      </c>
      <c r="AX145" s="786">
        <v>8</v>
      </c>
      <c r="AY145" s="786" t="s">
        <v>469</v>
      </c>
      <c r="AZ145" s="863">
        <v>371.2</v>
      </c>
      <c r="BB145" s="793" t="str">
        <f t="shared" si="50"/>
        <v>--</v>
      </c>
      <c r="BC145" s="791">
        <f t="shared" si="51"/>
        <v>375.79262899999998</v>
      </c>
      <c r="BF145" s="819"/>
      <c r="BH145" s="793" t="str">
        <f t="shared" si="52"/>
        <v>--</v>
      </c>
      <c r="BI145" s="807">
        <f t="shared" si="53"/>
        <v>371.2</v>
      </c>
      <c r="BL145" s="807"/>
      <c r="BQ145" s="791"/>
      <c r="BR145" s="791"/>
      <c r="BS145" s="791"/>
      <c r="BT145" s="791"/>
      <c r="CA145" s="809"/>
      <c r="CB145" s="803"/>
      <c r="CC145" s="804"/>
      <c r="CD145" s="791"/>
      <c r="CE145" s="791"/>
    </row>
    <row r="146" spans="2:83" x14ac:dyDescent="0.25">
      <c r="B146" s="307"/>
      <c r="C146" s="179"/>
      <c r="D146" s="492"/>
      <c r="E146" s="492"/>
      <c r="F146" s="169"/>
      <c r="N146" s="517"/>
      <c r="O146" s="796">
        <v>44964</v>
      </c>
      <c r="P146" s="308">
        <v>0.50503472222222223</v>
      </c>
      <c r="Q146" s="794">
        <v>34.299999999999997</v>
      </c>
      <c r="R146" s="165" t="s">
        <v>21</v>
      </c>
      <c r="S146" s="794">
        <v>21.45</v>
      </c>
      <c r="T146" s="165" t="s">
        <v>56</v>
      </c>
      <c r="U146" s="196">
        <f t="shared" si="49"/>
        <v>12</v>
      </c>
      <c r="V146" s="168" t="str">
        <f t="shared" si="45"/>
        <v>-</v>
      </c>
      <c r="W146" s="168" t="str">
        <f t="shared" si="46"/>
        <v>-</v>
      </c>
      <c r="X146" s="168">
        <f t="shared" si="47"/>
        <v>21.45</v>
      </c>
      <c r="Y146" s="168" t="str">
        <f t="shared" si="48"/>
        <v>-</v>
      </c>
      <c r="AD146" s="608">
        <f t="shared" si="58"/>
        <v>44964.480555555558</v>
      </c>
      <c r="AE146" s="607">
        <f t="shared" si="59"/>
        <v>22.917000000000002</v>
      </c>
      <c r="AF146" s="196">
        <f t="shared" si="60"/>
        <v>11</v>
      </c>
      <c r="AG146" s="168" t="str">
        <f t="shared" si="54"/>
        <v>-</v>
      </c>
      <c r="AH146" s="168">
        <f t="shared" si="55"/>
        <v>22.917000000000002</v>
      </c>
      <c r="AI146" s="168" t="str">
        <f t="shared" si="56"/>
        <v>-</v>
      </c>
      <c r="AJ146" s="168" t="str">
        <f t="shared" si="57"/>
        <v>-</v>
      </c>
      <c r="AK146" s="198"/>
      <c r="AL146" s="837"/>
      <c r="AM146" s="790">
        <v>44964.481944444444</v>
      </c>
      <c r="AN146" s="789">
        <v>1</v>
      </c>
      <c r="AO146" s="789">
        <v>8</v>
      </c>
      <c r="AP146" s="789" t="s">
        <v>469</v>
      </c>
      <c r="AQ146" s="789">
        <v>370.65191399999998</v>
      </c>
      <c r="AR146" s="789">
        <v>179285</v>
      </c>
      <c r="AS146" s="789">
        <v>138772</v>
      </c>
      <c r="AT146" s="789">
        <v>22.919</v>
      </c>
      <c r="AV146" s="788">
        <v>44964.481944444444</v>
      </c>
      <c r="AW146" s="787">
        <v>1</v>
      </c>
      <c r="AX146" s="786">
        <v>8</v>
      </c>
      <c r="AY146" s="786" t="s">
        <v>469</v>
      </c>
      <c r="AZ146" s="863">
        <v>370.4</v>
      </c>
      <c r="BB146" s="793" t="str">
        <f t="shared" si="50"/>
        <v>--</v>
      </c>
      <c r="BC146" s="791">
        <f t="shared" si="51"/>
        <v>370.65191399999998</v>
      </c>
      <c r="BF146" s="819"/>
      <c r="BH146" s="793" t="str">
        <f t="shared" si="52"/>
        <v>--</v>
      </c>
      <c r="BI146" s="807">
        <f t="shared" si="53"/>
        <v>370.4</v>
      </c>
      <c r="BL146" s="807"/>
      <c r="BQ146" s="791"/>
      <c r="BR146" s="791"/>
      <c r="BS146" s="791"/>
      <c r="BT146" s="791"/>
      <c r="CA146" s="809"/>
      <c r="CB146" s="803"/>
      <c r="CC146" s="804"/>
      <c r="CD146" s="791"/>
      <c r="CE146" s="791"/>
    </row>
    <row r="147" spans="2:83" x14ac:dyDescent="0.25">
      <c r="B147" s="307"/>
      <c r="C147" s="179"/>
      <c r="D147" s="492"/>
      <c r="E147" s="492"/>
      <c r="F147" s="169"/>
      <c r="N147" s="517"/>
      <c r="O147" s="796">
        <v>44964</v>
      </c>
      <c r="P147" s="308">
        <v>0.50572916666666667</v>
      </c>
      <c r="Q147" s="794">
        <v>34.299999999999997</v>
      </c>
      <c r="R147" s="165" t="s">
        <v>21</v>
      </c>
      <c r="S147" s="794">
        <v>21.4</v>
      </c>
      <c r="T147" s="165" t="s">
        <v>56</v>
      </c>
      <c r="U147" s="196">
        <f t="shared" si="49"/>
        <v>12</v>
      </c>
      <c r="V147" s="168" t="str">
        <f t="shared" si="45"/>
        <v>-</v>
      </c>
      <c r="W147" s="168" t="str">
        <f t="shared" si="46"/>
        <v>-</v>
      </c>
      <c r="X147" s="168">
        <f t="shared" si="47"/>
        <v>21.4</v>
      </c>
      <c r="Y147" s="168" t="str">
        <f t="shared" si="48"/>
        <v>-</v>
      </c>
      <c r="AD147" s="608">
        <f t="shared" si="58"/>
        <v>44964.481249999997</v>
      </c>
      <c r="AE147" s="607">
        <f t="shared" si="59"/>
        <v>22.917000000000002</v>
      </c>
      <c r="AF147" s="196">
        <f t="shared" si="60"/>
        <v>11</v>
      </c>
      <c r="AG147" s="168" t="str">
        <f t="shared" si="54"/>
        <v>-</v>
      </c>
      <c r="AH147" s="168">
        <f t="shared" si="55"/>
        <v>22.917000000000002</v>
      </c>
      <c r="AI147" s="168" t="str">
        <f t="shared" si="56"/>
        <v>-</v>
      </c>
      <c r="AJ147" s="168" t="str">
        <f t="shared" si="57"/>
        <v>-</v>
      </c>
      <c r="AK147" s="198"/>
      <c r="AL147" s="837"/>
      <c r="AM147" s="790">
        <v>44964.482638888891</v>
      </c>
      <c r="AN147" s="789">
        <v>1</v>
      </c>
      <c r="AO147" s="789">
        <v>8</v>
      </c>
      <c r="AP147" s="789" t="s">
        <v>469</v>
      </c>
      <c r="AQ147" s="789">
        <v>369.56924900000001</v>
      </c>
      <c r="AR147" s="789">
        <v>180713</v>
      </c>
      <c r="AS147" s="789">
        <v>137681</v>
      </c>
      <c r="AT147" s="789">
        <v>22.919</v>
      </c>
      <c r="AV147" s="788">
        <v>44964.482638888891</v>
      </c>
      <c r="AW147" s="787">
        <v>1</v>
      </c>
      <c r="AX147" s="786">
        <v>8</v>
      </c>
      <c r="AY147" s="786" t="s">
        <v>469</v>
      </c>
      <c r="AZ147" s="863">
        <v>368.4</v>
      </c>
      <c r="BB147" s="793" t="str">
        <f t="shared" si="50"/>
        <v>--</v>
      </c>
      <c r="BC147" s="791">
        <f t="shared" si="51"/>
        <v>369.56924900000001</v>
      </c>
      <c r="BF147" s="819"/>
      <c r="BH147" s="793" t="str">
        <f t="shared" si="52"/>
        <v>--</v>
      </c>
      <c r="BI147" s="807">
        <f t="shared" si="53"/>
        <v>368.4</v>
      </c>
      <c r="BL147" s="807"/>
      <c r="BQ147" s="791"/>
      <c r="BR147" s="791"/>
      <c r="BS147" s="791"/>
      <c r="BT147" s="791"/>
      <c r="CA147" s="809"/>
      <c r="CB147" s="803"/>
      <c r="CC147" s="804"/>
      <c r="CD147" s="791"/>
      <c r="CE147" s="791"/>
    </row>
    <row r="148" spans="2:83" x14ac:dyDescent="0.25">
      <c r="B148" s="307"/>
      <c r="C148" s="179"/>
      <c r="D148" s="492"/>
      <c r="E148" s="492"/>
      <c r="F148" s="169"/>
      <c r="N148" s="517"/>
      <c r="O148" s="796">
        <v>44964</v>
      </c>
      <c r="P148" s="308">
        <v>0.50642361111111112</v>
      </c>
      <c r="Q148" s="794">
        <v>34.4</v>
      </c>
      <c r="R148" s="165" t="s">
        <v>21</v>
      </c>
      <c r="S148" s="794">
        <v>21.35</v>
      </c>
      <c r="T148" s="165" t="s">
        <v>56</v>
      </c>
      <c r="U148" s="196">
        <f t="shared" si="49"/>
        <v>12</v>
      </c>
      <c r="V148" s="168" t="str">
        <f t="shared" si="45"/>
        <v>-</v>
      </c>
      <c r="W148" s="168" t="str">
        <f t="shared" si="46"/>
        <v>-</v>
      </c>
      <c r="X148" s="168">
        <f t="shared" si="47"/>
        <v>21.35</v>
      </c>
      <c r="Y148" s="168" t="str">
        <f t="shared" si="48"/>
        <v>-</v>
      </c>
      <c r="AD148" s="608">
        <f t="shared" si="58"/>
        <v>44964.481944444444</v>
      </c>
      <c r="AE148" s="607">
        <f t="shared" si="59"/>
        <v>22.919</v>
      </c>
      <c r="AF148" s="196">
        <f t="shared" si="60"/>
        <v>11</v>
      </c>
      <c r="AG148" s="168" t="str">
        <f t="shared" si="54"/>
        <v>-</v>
      </c>
      <c r="AH148" s="168">
        <f t="shared" si="55"/>
        <v>22.919</v>
      </c>
      <c r="AI148" s="168" t="str">
        <f t="shared" si="56"/>
        <v>-</v>
      </c>
      <c r="AJ148" s="168" t="str">
        <f t="shared" si="57"/>
        <v>-</v>
      </c>
      <c r="AK148" s="198"/>
      <c r="AL148" s="837"/>
      <c r="AM148" s="790">
        <v>44964.482638888891</v>
      </c>
      <c r="AN148" s="789">
        <v>1</v>
      </c>
      <c r="AO148" s="789">
        <v>8</v>
      </c>
      <c r="AP148" s="789" t="s">
        <v>469</v>
      </c>
      <c r="AQ148" s="789">
        <v>367.74074100000001</v>
      </c>
      <c r="AR148" s="789">
        <v>179292</v>
      </c>
      <c r="AS148" s="789">
        <v>138767</v>
      </c>
      <c r="AT148" s="789">
        <v>22.920999999999999</v>
      </c>
      <c r="AV148" s="788">
        <v>44964.482638888891</v>
      </c>
      <c r="AW148" s="787">
        <v>1</v>
      </c>
      <c r="AX148" s="786">
        <v>8</v>
      </c>
      <c r="AY148" s="786" t="s">
        <v>469</v>
      </c>
      <c r="AZ148" s="863">
        <v>367.2</v>
      </c>
      <c r="BB148" s="793" t="str">
        <f t="shared" si="50"/>
        <v>--</v>
      </c>
      <c r="BC148" s="791">
        <f t="shared" si="51"/>
        <v>367.74074100000001</v>
      </c>
      <c r="BF148" s="819"/>
      <c r="BH148" s="793" t="str">
        <f t="shared" si="52"/>
        <v>--</v>
      </c>
      <c r="BI148" s="807">
        <f t="shared" si="53"/>
        <v>367.2</v>
      </c>
      <c r="BL148" s="807"/>
      <c r="BQ148" s="791"/>
      <c r="BR148" s="791"/>
      <c r="BS148" s="791"/>
      <c r="BT148" s="791"/>
      <c r="CA148" s="809"/>
      <c r="CB148" s="803"/>
      <c r="CC148" s="804"/>
      <c r="CD148" s="791"/>
      <c r="CE148" s="791"/>
    </row>
    <row r="149" spans="2:83" x14ac:dyDescent="0.25">
      <c r="B149" s="307"/>
      <c r="C149" s="179"/>
      <c r="D149" s="492"/>
      <c r="E149" s="492"/>
      <c r="F149" s="169"/>
      <c r="N149" s="517"/>
      <c r="O149" s="796">
        <v>44964</v>
      </c>
      <c r="P149" s="308">
        <v>0.50711805555555556</v>
      </c>
      <c r="Q149" s="794">
        <v>34.299999999999997</v>
      </c>
      <c r="R149" s="165" t="s">
        <v>21</v>
      </c>
      <c r="S149" s="794">
        <v>21.4</v>
      </c>
      <c r="T149" s="165" t="s">
        <v>56</v>
      </c>
      <c r="U149" s="196">
        <f t="shared" si="49"/>
        <v>12</v>
      </c>
      <c r="V149" s="168" t="str">
        <f t="shared" si="45"/>
        <v>-</v>
      </c>
      <c r="W149" s="168" t="str">
        <f t="shared" si="46"/>
        <v>-</v>
      </c>
      <c r="X149" s="168">
        <f t="shared" si="47"/>
        <v>21.4</v>
      </c>
      <c r="Y149" s="168" t="str">
        <f t="shared" si="48"/>
        <v>-</v>
      </c>
      <c r="AD149" s="608">
        <f t="shared" si="58"/>
        <v>44964.481944444444</v>
      </c>
      <c r="AE149" s="607">
        <f t="shared" si="59"/>
        <v>22.919</v>
      </c>
      <c r="AF149" s="196">
        <f t="shared" si="60"/>
        <v>11</v>
      </c>
      <c r="AG149" s="168" t="str">
        <f t="shared" si="54"/>
        <v>-</v>
      </c>
      <c r="AH149" s="168">
        <f t="shared" si="55"/>
        <v>22.919</v>
      </c>
      <c r="AI149" s="168" t="str">
        <f t="shared" si="56"/>
        <v>-</v>
      </c>
      <c r="AJ149" s="168" t="str">
        <f t="shared" si="57"/>
        <v>-</v>
      </c>
      <c r="AK149" s="198"/>
      <c r="AL149" s="837"/>
      <c r="AM149" s="790">
        <v>44964.48333333333</v>
      </c>
      <c r="AN149" s="789">
        <v>1</v>
      </c>
      <c r="AO149" s="789">
        <v>8</v>
      </c>
      <c r="AP149" s="789" t="s">
        <v>469</v>
      </c>
      <c r="AQ149" s="789">
        <v>366.87035100000003</v>
      </c>
      <c r="AR149" s="789">
        <v>180716</v>
      </c>
      <c r="AS149" s="789">
        <v>137689</v>
      </c>
      <c r="AT149" s="789">
        <v>22.923999999999999</v>
      </c>
      <c r="AV149" s="788">
        <v>44964.48333333333</v>
      </c>
      <c r="AW149" s="787">
        <v>1</v>
      </c>
      <c r="AX149" s="786">
        <v>8</v>
      </c>
      <c r="AY149" s="786" t="s">
        <v>469</v>
      </c>
      <c r="AZ149" s="863">
        <v>366.5</v>
      </c>
      <c r="BB149" s="793" t="str">
        <f t="shared" si="50"/>
        <v>--</v>
      </c>
      <c r="BC149" s="791">
        <f t="shared" si="51"/>
        <v>366.87035100000003</v>
      </c>
      <c r="BF149" s="819"/>
      <c r="BH149" s="793" t="str">
        <f t="shared" si="52"/>
        <v>--</v>
      </c>
      <c r="BI149" s="807">
        <f t="shared" si="53"/>
        <v>366.5</v>
      </c>
      <c r="BL149" s="807"/>
      <c r="BQ149" s="791"/>
      <c r="BR149" s="791"/>
      <c r="BS149" s="791"/>
      <c r="BT149" s="791"/>
      <c r="CA149" s="809"/>
      <c r="CB149" s="803"/>
      <c r="CC149" s="804"/>
      <c r="CD149" s="791"/>
      <c r="CE149" s="791"/>
    </row>
    <row r="150" spans="2:83" x14ac:dyDescent="0.25">
      <c r="B150" s="307"/>
      <c r="C150" s="179"/>
      <c r="D150" s="492"/>
      <c r="E150" s="492"/>
      <c r="F150" s="169"/>
      <c r="N150" s="517"/>
      <c r="O150" s="796">
        <v>44964</v>
      </c>
      <c r="P150" s="308">
        <v>0.5078125</v>
      </c>
      <c r="Q150" s="794">
        <v>34.200000000000003</v>
      </c>
      <c r="R150" s="165" t="s">
        <v>21</v>
      </c>
      <c r="S150" s="794">
        <v>21.4</v>
      </c>
      <c r="T150" s="165" t="s">
        <v>56</v>
      </c>
      <c r="U150" s="196">
        <f t="shared" si="49"/>
        <v>12</v>
      </c>
      <c r="V150" s="168" t="str">
        <f t="shared" si="45"/>
        <v>-</v>
      </c>
      <c r="W150" s="168" t="str">
        <f t="shared" si="46"/>
        <v>-</v>
      </c>
      <c r="X150" s="168">
        <f t="shared" si="47"/>
        <v>21.4</v>
      </c>
      <c r="Y150" s="168" t="str">
        <f t="shared" si="48"/>
        <v>-</v>
      </c>
      <c r="AD150" s="608">
        <f t="shared" si="58"/>
        <v>44964.482638888891</v>
      </c>
      <c r="AE150" s="607">
        <f t="shared" si="59"/>
        <v>22.919</v>
      </c>
      <c r="AF150" s="196">
        <f t="shared" si="60"/>
        <v>11</v>
      </c>
      <c r="AG150" s="168" t="str">
        <f t="shared" si="54"/>
        <v>-</v>
      </c>
      <c r="AH150" s="168">
        <f t="shared" si="55"/>
        <v>22.919</v>
      </c>
      <c r="AI150" s="168" t="str">
        <f t="shared" si="56"/>
        <v>-</v>
      </c>
      <c r="AJ150" s="168" t="str">
        <f t="shared" si="57"/>
        <v>-</v>
      </c>
      <c r="AK150" s="198"/>
      <c r="AL150" s="837"/>
      <c r="AM150" s="790">
        <v>44964.48333333333</v>
      </c>
      <c r="AN150" s="789">
        <v>1</v>
      </c>
      <c r="AO150" s="789">
        <v>8</v>
      </c>
      <c r="AP150" s="789" t="s">
        <v>469</v>
      </c>
      <c r="AQ150" s="789">
        <v>366.203891</v>
      </c>
      <c r="AR150" s="789">
        <v>179312</v>
      </c>
      <c r="AS150" s="789">
        <v>138779</v>
      </c>
      <c r="AT150" s="789">
        <v>22.928000000000001</v>
      </c>
      <c r="AV150" s="788">
        <v>44964.48333333333</v>
      </c>
      <c r="AW150" s="787">
        <v>1</v>
      </c>
      <c r="AX150" s="786">
        <v>8</v>
      </c>
      <c r="AY150" s="786" t="s">
        <v>469</v>
      </c>
      <c r="AZ150" s="863">
        <v>366.1</v>
      </c>
      <c r="BB150" s="793" t="str">
        <f t="shared" si="50"/>
        <v>--</v>
      </c>
      <c r="BC150" s="791">
        <f t="shared" si="51"/>
        <v>366.203891</v>
      </c>
      <c r="BF150" s="819"/>
      <c r="BH150" s="793" t="str">
        <f t="shared" si="52"/>
        <v>--</v>
      </c>
      <c r="BI150" s="807">
        <f t="shared" si="53"/>
        <v>366.1</v>
      </c>
      <c r="BL150" s="807"/>
      <c r="BQ150" s="791"/>
      <c r="BR150" s="791"/>
      <c r="BS150" s="791"/>
      <c r="BT150" s="791"/>
      <c r="CA150" s="809"/>
      <c r="CB150" s="803"/>
      <c r="CC150" s="804"/>
      <c r="CD150" s="791"/>
      <c r="CE150" s="791"/>
    </row>
    <row r="151" spans="2:83" x14ac:dyDescent="0.25">
      <c r="B151" s="307"/>
      <c r="C151" s="179"/>
      <c r="O151" s="796">
        <v>44964</v>
      </c>
      <c r="P151" s="308">
        <v>0.50850694444444444</v>
      </c>
      <c r="Q151" s="794">
        <v>34.299999999999997</v>
      </c>
      <c r="R151" s="165" t="s">
        <v>21</v>
      </c>
      <c r="S151" s="794">
        <v>21.4</v>
      </c>
      <c r="T151" s="165" t="s">
        <v>56</v>
      </c>
      <c r="U151" s="196">
        <f t="shared" ref="U151:U214" si="61">IF(ISNUMBER(S151), HOUR(P151), "-")</f>
        <v>12</v>
      </c>
      <c r="V151" s="168" t="str">
        <f t="shared" ref="V151:V214" si="62">IF(U151=$Q$13, S151, "-")</f>
        <v>-</v>
      </c>
      <c r="W151" s="168" t="str">
        <f t="shared" ref="W151:W214" si="63">IF(U151=$R$13, S151, "-")</f>
        <v>-</v>
      </c>
      <c r="X151" s="168">
        <f t="shared" ref="X151:X214" si="64">IF(U151=$S$13, S151, "-")</f>
        <v>21.4</v>
      </c>
      <c r="Y151" s="168" t="str">
        <f t="shared" ref="Y151:Y214" si="65">IF(U151=$T$13, S151, "-")</f>
        <v>-</v>
      </c>
      <c r="AD151" s="608">
        <f t="shared" si="58"/>
        <v>44964.482638888891</v>
      </c>
      <c r="AE151" s="607">
        <f t="shared" si="59"/>
        <v>22.920999999999999</v>
      </c>
      <c r="AF151" s="196">
        <f t="shared" ref="AF151:AF214" si="66">IF(ISNUMBER(AE151), HOUR(AD151), "-")</f>
        <v>11</v>
      </c>
      <c r="AG151" s="168" t="str">
        <f t="shared" ref="AG151:AG214" si="67">IF(AF151=$Q$3, AE151, "-")</f>
        <v>-</v>
      </c>
      <c r="AH151" s="168">
        <f t="shared" ref="AH151:AH214" si="68">IF(AF151=$R$3, AE151, "-")</f>
        <v>22.920999999999999</v>
      </c>
      <c r="AI151" s="168" t="str">
        <f t="shared" ref="AI151:AI214" si="69">IF(AF151=$S$3, AE151, "-")</f>
        <v>-</v>
      </c>
      <c r="AJ151" s="168" t="str">
        <f t="shared" ref="AJ151:AJ214" si="70">IF(AF151=$T$3, AE151, "-")</f>
        <v>-</v>
      </c>
      <c r="AM151" s="790">
        <v>44964.484027777777</v>
      </c>
      <c r="AN151" s="789">
        <v>1</v>
      </c>
      <c r="AO151" s="789">
        <v>8</v>
      </c>
      <c r="AP151" s="789" t="s">
        <v>469</v>
      </c>
      <c r="AQ151" s="789">
        <v>366.27434199999999</v>
      </c>
      <c r="AR151" s="789">
        <v>180721</v>
      </c>
      <c r="AS151" s="789">
        <v>137693</v>
      </c>
      <c r="AT151" s="789">
        <v>22.931000000000001</v>
      </c>
      <c r="AV151" s="788">
        <v>44964.484027777777</v>
      </c>
      <c r="AW151" s="787">
        <v>1</v>
      </c>
      <c r="AX151" s="786">
        <v>8</v>
      </c>
      <c r="AY151" s="786" t="s">
        <v>469</v>
      </c>
      <c r="AZ151" s="863">
        <v>365.8</v>
      </c>
      <c r="BB151" s="793" t="str">
        <f t="shared" si="50"/>
        <v>--</v>
      </c>
      <c r="BC151" s="791">
        <f t="shared" si="51"/>
        <v>366.27434199999999</v>
      </c>
      <c r="BF151" s="819"/>
      <c r="BH151" s="793" t="str">
        <f t="shared" si="52"/>
        <v>--</v>
      </c>
      <c r="BI151" s="807">
        <f t="shared" si="53"/>
        <v>365.8</v>
      </c>
      <c r="BL151" s="807"/>
      <c r="BQ151" s="791"/>
      <c r="BR151" s="791"/>
      <c r="BS151" s="791"/>
      <c r="BT151" s="791"/>
      <c r="CA151" s="809"/>
      <c r="CB151" s="803"/>
      <c r="CC151" s="804"/>
      <c r="CD151" s="791"/>
      <c r="CE151" s="791"/>
    </row>
    <row r="152" spans="2:83" x14ac:dyDescent="0.25">
      <c r="B152" s="307"/>
      <c r="C152" s="179"/>
      <c r="O152" s="796">
        <v>44964</v>
      </c>
      <c r="P152" s="308">
        <v>0.50920138888888888</v>
      </c>
      <c r="Q152" s="794">
        <v>34.4</v>
      </c>
      <c r="R152" s="165" t="s">
        <v>21</v>
      </c>
      <c r="S152" s="794">
        <v>21.4</v>
      </c>
      <c r="T152" s="165" t="s">
        <v>56</v>
      </c>
      <c r="U152" s="196">
        <f t="shared" si="61"/>
        <v>12</v>
      </c>
      <c r="V152" s="168" t="str">
        <f t="shared" si="62"/>
        <v>-</v>
      </c>
      <c r="W152" s="168" t="str">
        <f t="shared" si="63"/>
        <v>-</v>
      </c>
      <c r="X152" s="168">
        <f t="shared" si="64"/>
        <v>21.4</v>
      </c>
      <c r="Y152" s="168" t="str">
        <f t="shared" si="65"/>
        <v>-</v>
      </c>
      <c r="AD152" s="608">
        <f t="shared" si="58"/>
        <v>44964.48333333333</v>
      </c>
      <c r="AE152" s="607">
        <f t="shared" si="59"/>
        <v>22.923999999999999</v>
      </c>
      <c r="AF152" s="196">
        <f t="shared" si="66"/>
        <v>11</v>
      </c>
      <c r="AG152" s="168" t="str">
        <f t="shared" si="67"/>
        <v>-</v>
      </c>
      <c r="AH152" s="168">
        <f t="shared" si="68"/>
        <v>22.923999999999999</v>
      </c>
      <c r="AI152" s="168" t="str">
        <f t="shared" si="69"/>
        <v>-</v>
      </c>
      <c r="AJ152" s="168" t="str">
        <f t="shared" si="70"/>
        <v>-</v>
      </c>
      <c r="AM152" s="790">
        <v>44964.484027777777</v>
      </c>
      <c r="AN152" s="789">
        <v>1</v>
      </c>
      <c r="AO152" s="789">
        <v>8</v>
      </c>
      <c r="AP152" s="789" t="s">
        <v>469</v>
      </c>
      <c r="AQ152" s="789">
        <v>365.88066800000001</v>
      </c>
      <c r="AR152" s="789">
        <v>179304</v>
      </c>
      <c r="AS152" s="789">
        <v>138771</v>
      </c>
      <c r="AT152" s="789">
        <v>22.931999999999999</v>
      </c>
      <c r="AV152" s="788">
        <v>44964.484027777777</v>
      </c>
      <c r="AW152" s="787">
        <v>1</v>
      </c>
      <c r="AX152" s="786">
        <v>8</v>
      </c>
      <c r="AY152" s="786" t="s">
        <v>469</v>
      </c>
      <c r="AZ152" s="863">
        <v>365.5</v>
      </c>
      <c r="BB152" s="793" t="str">
        <f t="shared" si="50"/>
        <v>--</v>
      </c>
      <c r="BC152" s="791">
        <f t="shared" si="51"/>
        <v>365.88066800000001</v>
      </c>
      <c r="BF152" s="819"/>
      <c r="BH152" s="793" t="str">
        <f t="shared" si="52"/>
        <v>--</v>
      </c>
      <c r="BI152" s="807">
        <f t="shared" si="53"/>
        <v>365.5</v>
      </c>
      <c r="BL152" s="807"/>
      <c r="BQ152" s="791"/>
      <c r="BR152" s="791"/>
      <c r="BS152" s="791"/>
      <c r="BT152" s="791"/>
      <c r="CA152" s="809"/>
      <c r="CB152" s="803"/>
      <c r="CC152" s="804"/>
      <c r="CD152" s="791"/>
      <c r="CE152" s="791"/>
    </row>
    <row r="153" spans="2:83" x14ac:dyDescent="0.25">
      <c r="B153" s="307"/>
      <c r="C153" s="179"/>
      <c r="O153" s="796">
        <v>44964</v>
      </c>
      <c r="P153" s="308">
        <v>0.50989583333333333</v>
      </c>
      <c r="Q153" s="794">
        <v>34.5</v>
      </c>
      <c r="R153" s="165" t="s">
        <v>21</v>
      </c>
      <c r="S153" s="794">
        <v>21.4</v>
      </c>
      <c r="T153" s="165" t="s">
        <v>56</v>
      </c>
      <c r="U153" s="196">
        <f t="shared" si="61"/>
        <v>12</v>
      </c>
      <c r="V153" s="168" t="str">
        <f t="shared" si="62"/>
        <v>-</v>
      </c>
      <c r="W153" s="168" t="str">
        <f t="shared" si="63"/>
        <v>-</v>
      </c>
      <c r="X153" s="168">
        <f t="shared" si="64"/>
        <v>21.4</v>
      </c>
      <c r="Y153" s="168" t="str">
        <f t="shared" si="65"/>
        <v>-</v>
      </c>
      <c r="AD153" s="608">
        <f t="shared" si="58"/>
        <v>44964.48333333333</v>
      </c>
      <c r="AE153" s="607">
        <f t="shared" si="59"/>
        <v>22.928000000000001</v>
      </c>
      <c r="AF153" s="196">
        <f t="shared" si="66"/>
        <v>11</v>
      </c>
      <c r="AG153" s="168" t="str">
        <f t="shared" si="67"/>
        <v>-</v>
      </c>
      <c r="AH153" s="168">
        <f t="shared" si="68"/>
        <v>22.928000000000001</v>
      </c>
      <c r="AI153" s="168" t="str">
        <f t="shared" si="69"/>
        <v>-</v>
      </c>
      <c r="AJ153" s="168" t="str">
        <f t="shared" si="70"/>
        <v>-</v>
      </c>
      <c r="AM153" s="790">
        <v>44964.484722222223</v>
      </c>
      <c r="AN153" s="789">
        <v>1</v>
      </c>
      <c r="AO153" s="789">
        <v>8</v>
      </c>
      <c r="AP153" s="789" t="s">
        <v>469</v>
      </c>
      <c r="AQ153" s="789">
        <v>365.52017999999998</v>
      </c>
      <c r="AR153" s="789">
        <v>180707</v>
      </c>
      <c r="AS153" s="789">
        <v>137685</v>
      </c>
      <c r="AT153" s="789">
        <v>22.933</v>
      </c>
      <c r="AV153" s="788">
        <v>44964.484722222223</v>
      </c>
      <c r="AW153" s="787">
        <v>1</v>
      </c>
      <c r="AX153" s="786">
        <v>8</v>
      </c>
      <c r="AY153" s="786" t="s">
        <v>469</v>
      </c>
      <c r="AZ153" s="863">
        <v>365.5</v>
      </c>
      <c r="BB153" s="793" t="str">
        <f t="shared" si="50"/>
        <v>--</v>
      </c>
      <c r="BC153" s="791">
        <f t="shared" si="51"/>
        <v>365.52017999999998</v>
      </c>
      <c r="BF153" s="819"/>
      <c r="BH153" s="793" t="str">
        <f t="shared" si="52"/>
        <v>--</v>
      </c>
      <c r="BI153" s="807">
        <f t="shared" si="53"/>
        <v>365.5</v>
      </c>
      <c r="BL153" s="807"/>
      <c r="BQ153" s="791"/>
      <c r="BR153" s="791"/>
      <c r="BS153" s="791"/>
      <c r="BT153" s="791"/>
      <c r="CA153" s="809"/>
      <c r="CB153" s="803"/>
      <c r="CC153" s="804"/>
      <c r="CD153" s="791"/>
      <c r="CE153" s="791"/>
    </row>
    <row r="154" spans="2:83" x14ac:dyDescent="0.25">
      <c r="B154" s="307"/>
      <c r="C154" s="179"/>
      <c r="O154" s="796">
        <v>44964</v>
      </c>
      <c r="P154" s="308">
        <v>0.51059027777777777</v>
      </c>
      <c r="Q154" s="794">
        <v>34.5</v>
      </c>
      <c r="R154" s="165" t="s">
        <v>21</v>
      </c>
      <c r="S154" s="794">
        <v>21.35</v>
      </c>
      <c r="T154" s="165" t="s">
        <v>56</v>
      </c>
      <c r="U154" s="196">
        <f t="shared" si="61"/>
        <v>12</v>
      </c>
      <c r="V154" s="168" t="str">
        <f t="shared" si="62"/>
        <v>-</v>
      </c>
      <c r="W154" s="168" t="str">
        <f t="shared" si="63"/>
        <v>-</v>
      </c>
      <c r="X154" s="168">
        <f t="shared" si="64"/>
        <v>21.35</v>
      </c>
      <c r="Y154" s="168" t="str">
        <f t="shared" si="65"/>
        <v>-</v>
      </c>
      <c r="AD154" s="608">
        <f t="shared" si="58"/>
        <v>44964.484027777777</v>
      </c>
      <c r="AE154" s="607">
        <f t="shared" si="59"/>
        <v>22.931000000000001</v>
      </c>
      <c r="AF154" s="196">
        <f t="shared" si="66"/>
        <v>11</v>
      </c>
      <c r="AG154" s="168" t="str">
        <f t="shared" si="67"/>
        <v>-</v>
      </c>
      <c r="AH154" s="168">
        <f t="shared" si="68"/>
        <v>22.931000000000001</v>
      </c>
      <c r="AI154" s="168" t="str">
        <f t="shared" si="69"/>
        <v>-</v>
      </c>
      <c r="AJ154" s="168" t="str">
        <f t="shared" si="70"/>
        <v>-</v>
      </c>
      <c r="AM154" s="790">
        <v>44964.48541666667</v>
      </c>
      <c r="AN154" s="789">
        <v>1</v>
      </c>
      <c r="AO154" s="789">
        <v>8</v>
      </c>
      <c r="AP154" s="789">
        <v>0</v>
      </c>
      <c r="AQ154" s="789">
        <v>365.45338600000002</v>
      </c>
      <c r="AR154" s="789">
        <v>180716</v>
      </c>
      <c r="AS154" s="789">
        <v>137692</v>
      </c>
      <c r="AT154" s="789">
        <v>22.931999999999999</v>
      </c>
      <c r="AV154" s="788">
        <v>44964.48541666667</v>
      </c>
      <c r="AW154" s="787">
        <v>1</v>
      </c>
      <c r="AX154" s="786">
        <v>8</v>
      </c>
      <c r="AY154" s="786">
        <v>0</v>
      </c>
      <c r="AZ154" s="863">
        <v>365.5</v>
      </c>
      <c r="BB154" s="793">
        <f t="shared" si="50"/>
        <v>80</v>
      </c>
      <c r="BC154" s="791">
        <f t="shared" si="51"/>
        <v>365.45338600000002</v>
      </c>
      <c r="BF154" s="819"/>
      <c r="BH154" s="793">
        <f t="shared" si="52"/>
        <v>80</v>
      </c>
      <c r="BI154" s="807">
        <f t="shared" si="53"/>
        <v>365.5</v>
      </c>
      <c r="BL154" s="807"/>
      <c r="BQ154" s="791"/>
      <c r="BR154" s="791"/>
      <c r="BS154" s="791"/>
      <c r="BT154" s="791"/>
      <c r="CA154" s="809"/>
      <c r="CB154" s="803"/>
      <c r="CC154" s="804"/>
      <c r="CD154" s="791"/>
      <c r="CE154" s="791"/>
    </row>
    <row r="155" spans="2:83" x14ac:dyDescent="0.25">
      <c r="B155" s="307"/>
      <c r="C155" s="179"/>
      <c r="O155" s="796">
        <v>44964</v>
      </c>
      <c r="P155" s="308">
        <v>0.51128472222222221</v>
      </c>
      <c r="Q155" s="794">
        <v>34.5</v>
      </c>
      <c r="R155" s="165" t="s">
        <v>21</v>
      </c>
      <c r="S155" s="794">
        <v>21.4</v>
      </c>
      <c r="T155" s="165" t="s">
        <v>56</v>
      </c>
      <c r="U155" s="196">
        <f t="shared" si="61"/>
        <v>12</v>
      </c>
      <c r="V155" s="168" t="str">
        <f t="shared" si="62"/>
        <v>-</v>
      </c>
      <c r="W155" s="168" t="str">
        <f t="shared" si="63"/>
        <v>-</v>
      </c>
      <c r="X155" s="168">
        <f t="shared" si="64"/>
        <v>21.4</v>
      </c>
      <c r="Y155" s="168" t="str">
        <f t="shared" si="65"/>
        <v>-</v>
      </c>
      <c r="AD155" s="608">
        <f t="shared" si="58"/>
        <v>44964.484027777777</v>
      </c>
      <c r="AE155" s="607">
        <f t="shared" si="59"/>
        <v>22.931999999999999</v>
      </c>
      <c r="AF155" s="196">
        <f t="shared" si="66"/>
        <v>11</v>
      </c>
      <c r="AG155" s="168" t="str">
        <f t="shared" si="67"/>
        <v>-</v>
      </c>
      <c r="AH155" s="168">
        <f t="shared" si="68"/>
        <v>22.931999999999999</v>
      </c>
      <c r="AI155" s="168" t="str">
        <f t="shared" si="69"/>
        <v>-</v>
      </c>
      <c r="AJ155" s="168" t="str">
        <f t="shared" si="70"/>
        <v>-</v>
      </c>
      <c r="AM155" s="790">
        <v>44964.48541666667</v>
      </c>
      <c r="AN155" s="789">
        <v>1</v>
      </c>
      <c r="AO155" s="789">
        <v>8</v>
      </c>
      <c r="AP155" s="789">
        <v>1</v>
      </c>
      <c r="AQ155" s="789">
        <v>365.32073100000002</v>
      </c>
      <c r="AR155" s="789">
        <v>179306</v>
      </c>
      <c r="AS155" s="789">
        <v>138772</v>
      </c>
      <c r="AT155" s="789">
        <v>22.931999999999999</v>
      </c>
      <c r="AV155" s="788">
        <v>44964.48541666667</v>
      </c>
      <c r="AW155" s="787">
        <v>1</v>
      </c>
      <c r="AX155" s="786">
        <v>8</v>
      </c>
      <c r="AY155" s="786">
        <v>1</v>
      </c>
      <c r="AZ155" s="863">
        <v>364.6</v>
      </c>
      <c r="BB155" s="793">
        <f t="shared" si="50"/>
        <v>81</v>
      </c>
      <c r="BC155" s="791">
        <f t="shared" si="51"/>
        <v>365.32073100000002</v>
      </c>
      <c r="BF155" s="819"/>
      <c r="BH155" s="793">
        <f t="shared" si="52"/>
        <v>81</v>
      </c>
      <c r="BI155" s="807">
        <f t="shared" si="53"/>
        <v>364.6</v>
      </c>
      <c r="BL155" s="807"/>
      <c r="BQ155" s="791"/>
      <c r="BR155" s="791"/>
      <c r="BS155" s="791"/>
      <c r="BT155" s="791"/>
      <c r="CA155" s="809"/>
      <c r="CB155" s="803"/>
      <c r="CC155" s="804"/>
      <c r="CD155" s="791"/>
      <c r="CE155" s="791"/>
    </row>
    <row r="156" spans="2:83" x14ac:dyDescent="0.25">
      <c r="B156" s="307"/>
      <c r="C156" s="179"/>
      <c r="O156" s="796">
        <v>44964</v>
      </c>
      <c r="P156" s="308">
        <v>0.51197916666666665</v>
      </c>
      <c r="Q156" s="794">
        <v>34.6</v>
      </c>
      <c r="R156" s="165" t="s">
        <v>21</v>
      </c>
      <c r="S156" s="794">
        <v>21.4</v>
      </c>
      <c r="T156" s="165" t="s">
        <v>56</v>
      </c>
      <c r="U156" s="196">
        <f t="shared" si="61"/>
        <v>12</v>
      </c>
      <c r="V156" s="168" t="str">
        <f t="shared" si="62"/>
        <v>-</v>
      </c>
      <c r="W156" s="168" t="str">
        <f t="shared" si="63"/>
        <v>-</v>
      </c>
      <c r="X156" s="168">
        <f t="shared" si="64"/>
        <v>21.4</v>
      </c>
      <c r="Y156" s="168" t="str">
        <f t="shared" si="65"/>
        <v>-</v>
      </c>
      <c r="AD156" s="608">
        <f t="shared" si="58"/>
        <v>44964.484722222223</v>
      </c>
      <c r="AE156" s="607">
        <f t="shared" si="59"/>
        <v>22.933</v>
      </c>
      <c r="AF156" s="196">
        <f t="shared" si="66"/>
        <v>11</v>
      </c>
      <c r="AG156" s="168" t="str">
        <f t="shared" si="67"/>
        <v>-</v>
      </c>
      <c r="AH156" s="168">
        <f t="shared" si="68"/>
        <v>22.933</v>
      </c>
      <c r="AI156" s="168" t="str">
        <f t="shared" si="69"/>
        <v>-</v>
      </c>
      <c r="AJ156" s="168" t="str">
        <f t="shared" si="70"/>
        <v>-</v>
      </c>
      <c r="AM156" s="790">
        <v>44964.486111111109</v>
      </c>
      <c r="AN156" s="789">
        <v>1</v>
      </c>
      <c r="AO156" s="789">
        <v>8</v>
      </c>
      <c r="AP156" s="789">
        <v>2</v>
      </c>
      <c r="AQ156" s="789">
        <v>365.19296200000002</v>
      </c>
      <c r="AR156" s="789">
        <v>180713</v>
      </c>
      <c r="AS156" s="789">
        <v>137691</v>
      </c>
      <c r="AT156" s="789">
        <v>22.931999999999999</v>
      </c>
      <c r="AV156" s="788">
        <v>44964.486111111109</v>
      </c>
      <c r="AW156" s="787">
        <v>1</v>
      </c>
      <c r="AX156" s="786">
        <v>8</v>
      </c>
      <c r="AY156" s="786">
        <v>2</v>
      </c>
      <c r="AZ156" s="863">
        <v>364.8</v>
      </c>
      <c r="BB156" s="793">
        <f t="shared" si="50"/>
        <v>82</v>
      </c>
      <c r="BC156" s="791">
        <f t="shared" si="51"/>
        <v>365.19296200000002</v>
      </c>
      <c r="BF156" s="819"/>
      <c r="BH156" s="793">
        <f t="shared" si="52"/>
        <v>82</v>
      </c>
      <c r="BI156" s="807">
        <f t="shared" si="53"/>
        <v>364.8</v>
      </c>
      <c r="BL156" s="807"/>
      <c r="BQ156" s="791"/>
      <c r="BR156" s="791"/>
      <c r="BS156" s="791"/>
      <c r="BT156" s="791"/>
      <c r="CA156" s="809"/>
      <c r="CB156" s="803"/>
      <c r="CC156" s="804"/>
      <c r="CD156" s="791"/>
      <c r="CE156" s="791"/>
    </row>
    <row r="157" spans="2:83" x14ac:dyDescent="0.25">
      <c r="B157" s="307"/>
      <c r="C157" s="179"/>
      <c r="O157" s="796">
        <v>44964</v>
      </c>
      <c r="P157" s="308">
        <v>0.51267361111111109</v>
      </c>
      <c r="Q157" s="794">
        <v>34.6</v>
      </c>
      <c r="R157" s="165" t="s">
        <v>21</v>
      </c>
      <c r="S157" s="794">
        <v>21.4</v>
      </c>
      <c r="T157" s="165" t="s">
        <v>56</v>
      </c>
      <c r="U157" s="196">
        <f t="shared" si="61"/>
        <v>12</v>
      </c>
      <c r="V157" s="168" t="str">
        <f t="shared" si="62"/>
        <v>-</v>
      </c>
      <c r="W157" s="168" t="str">
        <f t="shared" si="63"/>
        <v>-</v>
      </c>
      <c r="X157" s="168">
        <f t="shared" si="64"/>
        <v>21.4</v>
      </c>
      <c r="Y157" s="168" t="str">
        <f t="shared" si="65"/>
        <v>-</v>
      </c>
      <c r="AD157" s="608">
        <f t="shared" si="58"/>
        <v>44964.48541666667</v>
      </c>
      <c r="AE157" s="607">
        <f t="shared" si="59"/>
        <v>22.931999999999999</v>
      </c>
      <c r="AF157" s="196">
        <f t="shared" si="66"/>
        <v>11</v>
      </c>
      <c r="AG157" s="168" t="str">
        <f t="shared" si="67"/>
        <v>-</v>
      </c>
      <c r="AH157" s="168">
        <f t="shared" si="68"/>
        <v>22.931999999999999</v>
      </c>
      <c r="AI157" s="168" t="str">
        <f t="shared" si="69"/>
        <v>-</v>
      </c>
      <c r="AJ157" s="168" t="str">
        <f t="shared" si="70"/>
        <v>-</v>
      </c>
      <c r="AM157" s="790">
        <v>44964.486805555556</v>
      </c>
      <c r="AN157" s="789">
        <v>1</v>
      </c>
      <c r="AO157" s="789">
        <v>8</v>
      </c>
      <c r="AP157" s="789">
        <v>3</v>
      </c>
      <c r="AQ157" s="789">
        <v>365.05168500000002</v>
      </c>
      <c r="AR157" s="789">
        <v>179309</v>
      </c>
      <c r="AS157" s="789">
        <v>138774</v>
      </c>
      <c r="AT157" s="789">
        <v>22.931000000000001</v>
      </c>
      <c r="AV157" s="788">
        <v>44964.486805555556</v>
      </c>
      <c r="AW157" s="787">
        <v>1</v>
      </c>
      <c r="AX157" s="786">
        <v>8</v>
      </c>
      <c r="AY157" s="786">
        <v>3</v>
      </c>
      <c r="AZ157" s="863">
        <v>364.9</v>
      </c>
      <c r="BB157" s="793">
        <f t="shared" si="50"/>
        <v>83</v>
      </c>
      <c r="BC157" s="791">
        <f t="shared" si="51"/>
        <v>365.05168500000002</v>
      </c>
      <c r="BF157" s="819"/>
      <c r="BH157" s="793">
        <f t="shared" si="52"/>
        <v>83</v>
      </c>
      <c r="BI157" s="807">
        <f t="shared" si="53"/>
        <v>364.9</v>
      </c>
      <c r="BL157" s="807"/>
      <c r="BQ157" s="791"/>
      <c r="BR157" s="791"/>
      <c r="BS157" s="791"/>
      <c r="BT157" s="791"/>
      <c r="CA157" s="809"/>
      <c r="CB157" s="803"/>
      <c r="CC157" s="804"/>
      <c r="CD157" s="791"/>
      <c r="CE157" s="791"/>
    </row>
    <row r="158" spans="2:83" x14ac:dyDescent="0.25">
      <c r="B158" s="307"/>
      <c r="C158" s="179"/>
      <c r="O158" s="181"/>
      <c r="P158" s="308"/>
      <c r="Q158" s="179"/>
      <c r="R158" s="165" t="s">
        <v>21</v>
      </c>
      <c r="S158" s="179"/>
      <c r="T158" s="165" t="s">
        <v>56</v>
      </c>
      <c r="U158" s="196" t="str">
        <f t="shared" si="61"/>
        <v>-</v>
      </c>
      <c r="V158" s="168" t="str">
        <f t="shared" si="62"/>
        <v>-</v>
      </c>
      <c r="W158" s="168" t="str">
        <f t="shared" si="63"/>
        <v>-</v>
      </c>
      <c r="X158" s="168" t="str">
        <f t="shared" si="64"/>
        <v>-</v>
      </c>
      <c r="Y158" s="168" t="str">
        <f t="shared" si="65"/>
        <v>-</v>
      </c>
      <c r="AD158" s="608">
        <f t="shared" si="58"/>
        <v>44964.48541666667</v>
      </c>
      <c r="AE158" s="607">
        <f t="shared" si="59"/>
        <v>22.931999999999999</v>
      </c>
      <c r="AF158" s="196">
        <f t="shared" si="66"/>
        <v>11</v>
      </c>
      <c r="AG158" s="168" t="str">
        <f t="shared" si="67"/>
        <v>-</v>
      </c>
      <c r="AH158" s="168">
        <f t="shared" si="68"/>
        <v>22.931999999999999</v>
      </c>
      <c r="AI158" s="168" t="str">
        <f t="shared" si="69"/>
        <v>-</v>
      </c>
      <c r="AJ158" s="168" t="str">
        <f t="shared" si="70"/>
        <v>-</v>
      </c>
      <c r="AM158" s="790">
        <v>44964.486805555556</v>
      </c>
      <c r="AN158" s="789">
        <v>1</v>
      </c>
      <c r="AO158" s="789">
        <v>8</v>
      </c>
      <c r="AP158" s="789">
        <v>4</v>
      </c>
      <c r="AQ158" s="789">
        <v>365.19527499999998</v>
      </c>
      <c r="AR158" s="789">
        <v>180716</v>
      </c>
      <c r="AS158" s="789">
        <v>137693</v>
      </c>
      <c r="AT158" s="789">
        <v>22.934999999999999</v>
      </c>
      <c r="AV158" s="788">
        <v>44964.486805555556</v>
      </c>
      <c r="AW158" s="787">
        <v>1</v>
      </c>
      <c r="AX158" s="786">
        <v>8</v>
      </c>
      <c r="AY158" s="786">
        <v>4</v>
      </c>
      <c r="AZ158" s="863">
        <v>364.6</v>
      </c>
      <c r="BB158" s="793">
        <f t="shared" si="50"/>
        <v>84</v>
      </c>
      <c r="BC158" s="791">
        <f t="shared" si="51"/>
        <v>365.19527499999998</v>
      </c>
      <c r="BF158" s="819"/>
      <c r="BH158" s="793">
        <f t="shared" si="52"/>
        <v>84</v>
      </c>
      <c r="BI158" s="807">
        <f t="shared" si="53"/>
        <v>364.6</v>
      </c>
      <c r="BL158" s="807"/>
      <c r="BQ158" s="791"/>
      <c r="BR158" s="791"/>
      <c r="BS158" s="791"/>
      <c r="BT158" s="791"/>
      <c r="CA158" s="809"/>
      <c r="CB158" s="803"/>
      <c r="CC158" s="804"/>
      <c r="CD158" s="791"/>
      <c r="CE158" s="791"/>
    </row>
    <row r="159" spans="2:83" x14ac:dyDescent="0.25">
      <c r="B159" s="307"/>
      <c r="C159" s="179"/>
      <c r="O159" s="181"/>
      <c r="P159" s="308"/>
      <c r="Q159" s="179"/>
      <c r="R159" s="165" t="s">
        <v>21</v>
      </c>
      <c r="S159" s="179"/>
      <c r="T159" s="165" t="s">
        <v>56</v>
      </c>
      <c r="U159" s="196" t="str">
        <f t="shared" si="61"/>
        <v>-</v>
      </c>
      <c r="V159" s="168" t="str">
        <f t="shared" si="62"/>
        <v>-</v>
      </c>
      <c r="W159" s="168" t="str">
        <f t="shared" si="63"/>
        <v>-</v>
      </c>
      <c r="X159" s="168" t="str">
        <f t="shared" si="64"/>
        <v>-</v>
      </c>
      <c r="Y159" s="168" t="str">
        <f t="shared" si="65"/>
        <v>-</v>
      </c>
      <c r="AD159" s="608">
        <f t="shared" si="58"/>
        <v>44964.486111111109</v>
      </c>
      <c r="AE159" s="607">
        <f t="shared" si="59"/>
        <v>22.931999999999999</v>
      </c>
      <c r="AF159" s="196">
        <f t="shared" si="66"/>
        <v>11</v>
      </c>
      <c r="AG159" s="168" t="str">
        <f t="shared" si="67"/>
        <v>-</v>
      </c>
      <c r="AH159" s="168">
        <f t="shared" si="68"/>
        <v>22.931999999999999</v>
      </c>
      <c r="AI159" s="168" t="str">
        <f t="shared" si="69"/>
        <v>-</v>
      </c>
      <c r="AJ159" s="168" t="str">
        <f t="shared" si="70"/>
        <v>-</v>
      </c>
      <c r="AM159" s="790">
        <v>44964.487500000003</v>
      </c>
      <c r="AN159" s="789">
        <v>1</v>
      </c>
      <c r="AO159" s="789">
        <v>8</v>
      </c>
      <c r="AP159" s="789">
        <v>5</v>
      </c>
      <c r="AQ159" s="789">
        <v>365.14126199999998</v>
      </c>
      <c r="AR159" s="789">
        <v>179310</v>
      </c>
      <c r="AS159" s="789">
        <v>138775</v>
      </c>
      <c r="AT159" s="789">
        <v>22.937000000000001</v>
      </c>
      <c r="AV159" s="788">
        <v>44964.487500000003</v>
      </c>
      <c r="AW159" s="787">
        <v>1</v>
      </c>
      <c r="AX159" s="786">
        <v>8</v>
      </c>
      <c r="AY159" s="786">
        <v>5</v>
      </c>
      <c r="AZ159" s="863">
        <v>364.3</v>
      </c>
      <c r="BB159" s="793">
        <f t="shared" si="50"/>
        <v>85</v>
      </c>
      <c r="BC159" s="791">
        <f t="shared" si="51"/>
        <v>365.14126199999998</v>
      </c>
      <c r="BF159" s="819"/>
      <c r="BH159" s="793">
        <f t="shared" si="52"/>
        <v>85</v>
      </c>
      <c r="BI159" s="807">
        <f t="shared" si="53"/>
        <v>364.3</v>
      </c>
      <c r="BL159" s="807"/>
      <c r="BQ159" s="791"/>
      <c r="BR159" s="791"/>
      <c r="BS159" s="791"/>
      <c r="BT159" s="791"/>
      <c r="CA159" s="809"/>
      <c r="CB159" s="803"/>
      <c r="CC159" s="804"/>
      <c r="CD159" s="791"/>
      <c r="CE159" s="791"/>
    </row>
    <row r="160" spans="2:83" x14ac:dyDescent="0.25">
      <c r="B160" s="307"/>
      <c r="C160" s="179"/>
      <c r="O160" s="181"/>
      <c r="P160" s="308"/>
      <c r="Q160" s="179"/>
      <c r="R160" s="165" t="s">
        <v>21</v>
      </c>
      <c r="S160" s="179"/>
      <c r="T160" s="165" t="s">
        <v>56</v>
      </c>
      <c r="U160" s="196" t="str">
        <f t="shared" si="61"/>
        <v>-</v>
      </c>
      <c r="V160" s="168" t="str">
        <f t="shared" si="62"/>
        <v>-</v>
      </c>
      <c r="W160" s="168" t="str">
        <f t="shared" si="63"/>
        <v>-</v>
      </c>
      <c r="X160" s="168" t="str">
        <f t="shared" si="64"/>
        <v>-</v>
      </c>
      <c r="Y160" s="168" t="str">
        <f t="shared" si="65"/>
        <v>-</v>
      </c>
      <c r="AD160" s="608">
        <f t="shared" si="58"/>
        <v>44964.486805555556</v>
      </c>
      <c r="AE160" s="607">
        <f t="shared" si="59"/>
        <v>22.931000000000001</v>
      </c>
      <c r="AF160" s="196">
        <f t="shared" si="66"/>
        <v>11</v>
      </c>
      <c r="AG160" s="168" t="str">
        <f t="shared" si="67"/>
        <v>-</v>
      </c>
      <c r="AH160" s="168">
        <f t="shared" si="68"/>
        <v>22.931000000000001</v>
      </c>
      <c r="AI160" s="168" t="str">
        <f t="shared" si="69"/>
        <v>-</v>
      </c>
      <c r="AJ160" s="168" t="str">
        <f t="shared" si="70"/>
        <v>-</v>
      </c>
      <c r="AM160" s="790">
        <v>44964.487500000003</v>
      </c>
      <c r="AN160" s="789">
        <v>1</v>
      </c>
      <c r="AO160" s="789">
        <v>8</v>
      </c>
      <c r="AP160" s="789">
        <v>6</v>
      </c>
      <c r="AQ160" s="789">
        <v>365.25183700000002</v>
      </c>
      <c r="AR160" s="789">
        <v>180720</v>
      </c>
      <c r="AS160" s="789">
        <v>137696</v>
      </c>
      <c r="AT160" s="789">
        <v>22.94</v>
      </c>
      <c r="AV160" s="788">
        <v>44964.487500000003</v>
      </c>
      <c r="AW160" s="787">
        <v>1</v>
      </c>
      <c r="AX160" s="786">
        <v>8</v>
      </c>
      <c r="AY160" s="786">
        <v>6</v>
      </c>
      <c r="AZ160" s="863">
        <v>364.6</v>
      </c>
      <c r="BB160" s="793">
        <f t="shared" si="50"/>
        <v>86</v>
      </c>
      <c r="BC160" s="791">
        <f t="shared" si="51"/>
        <v>365.25183700000002</v>
      </c>
      <c r="BF160" s="819"/>
      <c r="BH160" s="793">
        <f t="shared" si="52"/>
        <v>86</v>
      </c>
      <c r="BI160" s="807">
        <f t="shared" si="53"/>
        <v>364.6</v>
      </c>
      <c r="BL160" s="807"/>
      <c r="BQ160" s="791"/>
      <c r="BR160" s="791"/>
      <c r="BS160" s="791"/>
      <c r="BT160" s="791"/>
      <c r="CA160" s="809"/>
      <c r="CB160" s="803"/>
      <c r="CC160" s="804"/>
      <c r="CD160" s="791"/>
      <c r="CE160" s="791"/>
    </row>
    <row r="161" spans="2:83" x14ac:dyDescent="0.25">
      <c r="B161" s="307"/>
      <c r="C161" s="179"/>
      <c r="O161" s="181"/>
      <c r="P161" s="308"/>
      <c r="Q161" s="179"/>
      <c r="R161" s="165" t="s">
        <v>21</v>
      </c>
      <c r="S161" s="179"/>
      <c r="T161" s="165" t="s">
        <v>56</v>
      </c>
      <c r="U161" s="196" t="str">
        <f t="shared" si="61"/>
        <v>-</v>
      </c>
      <c r="V161" s="168" t="str">
        <f t="shared" si="62"/>
        <v>-</v>
      </c>
      <c r="W161" s="168" t="str">
        <f t="shared" si="63"/>
        <v>-</v>
      </c>
      <c r="X161" s="168" t="str">
        <f t="shared" si="64"/>
        <v>-</v>
      </c>
      <c r="Y161" s="168" t="str">
        <f t="shared" si="65"/>
        <v>-</v>
      </c>
      <c r="AD161" s="608">
        <f t="shared" si="58"/>
        <v>44964.486805555556</v>
      </c>
      <c r="AE161" s="607">
        <f t="shared" si="59"/>
        <v>22.934999999999999</v>
      </c>
      <c r="AF161" s="196">
        <f t="shared" si="66"/>
        <v>11</v>
      </c>
      <c r="AG161" s="168" t="str">
        <f t="shared" si="67"/>
        <v>-</v>
      </c>
      <c r="AH161" s="168">
        <f t="shared" si="68"/>
        <v>22.934999999999999</v>
      </c>
      <c r="AI161" s="168" t="str">
        <f t="shared" si="69"/>
        <v>-</v>
      </c>
      <c r="AJ161" s="168" t="str">
        <f t="shared" si="70"/>
        <v>-</v>
      </c>
      <c r="AM161" s="790">
        <v>44964.488194444442</v>
      </c>
      <c r="AN161" s="789">
        <v>1</v>
      </c>
      <c r="AO161" s="789">
        <v>8</v>
      </c>
      <c r="AP161" s="789">
        <v>7</v>
      </c>
      <c r="AQ161" s="789">
        <v>364.92212699999999</v>
      </c>
      <c r="AR161" s="789">
        <v>179308</v>
      </c>
      <c r="AS161" s="789">
        <v>138772</v>
      </c>
      <c r="AT161" s="789">
        <v>22.943999999999999</v>
      </c>
      <c r="AV161" s="788">
        <v>44964.488194444442</v>
      </c>
      <c r="AW161" s="787">
        <v>1</v>
      </c>
      <c r="AX161" s="786">
        <v>8</v>
      </c>
      <c r="AY161" s="786">
        <v>7</v>
      </c>
      <c r="AZ161" s="863">
        <v>364.2</v>
      </c>
      <c r="BB161" s="793">
        <f t="shared" si="50"/>
        <v>87</v>
      </c>
      <c r="BC161" s="791">
        <f t="shared" si="51"/>
        <v>364.92212699999999</v>
      </c>
      <c r="BF161" s="819"/>
      <c r="BH161" s="793">
        <f t="shared" si="52"/>
        <v>87</v>
      </c>
      <c r="BI161" s="807">
        <f t="shared" si="53"/>
        <v>364.2</v>
      </c>
      <c r="BL161" s="807"/>
      <c r="BQ161" s="791"/>
      <c r="BR161" s="791"/>
      <c r="BS161" s="791"/>
      <c r="BT161" s="791"/>
      <c r="CA161" s="809"/>
      <c r="CB161" s="803"/>
      <c r="CC161" s="804"/>
      <c r="CD161" s="791"/>
      <c r="CE161" s="791"/>
    </row>
    <row r="162" spans="2:83" x14ac:dyDescent="0.25">
      <c r="B162" s="307"/>
      <c r="C162" s="179"/>
      <c r="O162" s="181"/>
      <c r="P162" s="308"/>
      <c r="Q162" s="179"/>
      <c r="R162" s="165" t="s">
        <v>21</v>
      </c>
      <c r="S162" s="179"/>
      <c r="T162" s="165" t="s">
        <v>56</v>
      </c>
      <c r="U162" s="196" t="str">
        <f t="shared" si="61"/>
        <v>-</v>
      </c>
      <c r="V162" s="168" t="str">
        <f t="shared" si="62"/>
        <v>-</v>
      </c>
      <c r="W162" s="168" t="str">
        <f t="shared" si="63"/>
        <v>-</v>
      </c>
      <c r="X162" s="168" t="str">
        <f t="shared" si="64"/>
        <v>-</v>
      </c>
      <c r="Y162" s="168" t="str">
        <f t="shared" si="65"/>
        <v>-</v>
      </c>
      <c r="AD162" s="608">
        <f t="shared" si="58"/>
        <v>44964.487500000003</v>
      </c>
      <c r="AE162" s="607">
        <f t="shared" si="59"/>
        <v>22.937000000000001</v>
      </c>
      <c r="AF162" s="196">
        <f t="shared" si="66"/>
        <v>11</v>
      </c>
      <c r="AG162" s="168" t="str">
        <f t="shared" si="67"/>
        <v>-</v>
      </c>
      <c r="AH162" s="168">
        <f t="shared" si="68"/>
        <v>22.937000000000001</v>
      </c>
      <c r="AI162" s="168" t="str">
        <f t="shared" si="69"/>
        <v>-</v>
      </c>
      <c r="AJ162" s="168" t="str">
        <f t="shared" si="70"/>
        <v>-</v>
      </c>
      <c r="AM162" s="790">
        <v>44964.488888888889</v>
      </c>
      <c r="AN162" s="789">
        <v>1</v>
      </c>
      <c r="AO162" s="789">
        <v>8</v>
      </c>
      <c r="AP162" s="789">
        <v>8</v>
      </c>
      <c r="AQ162" s="789">
        <v>364.66673700000001</v>
      </c>
      <c r="AR162" s="789">
        <v>180708</v>
      </c>
      <c r="AS162" s="789">
        <v>137689</v>
      </c>
      <c r="AT162" s="789">
        <v>22.948</v>
      </c>
      <c r="AV162" s="788">
        <v>44964.488888888889</v>
      </c>
      <c r="AW162" s="787">
        <v>1</v>
      </c>
      <c r="AX162" s="786">
        <v>8</v>
      </c>
      <c r="AY162" s="786">
        <v>8</v>
      </c>
      <c r="AZ162" s="863">
        <v>364.6</v>
      </c>
      <c r="BB162" s="793">
        <f t="shared" si="50"/>
        <v>88</v>
      </c>
      <c r="BC162" s="791">
        <f t="shared" si="51"/>
        <v>364.66673700000001</v>
      </c>
      <c r="BF162" s="819"/>
      <c r="BH162" s="793">
        <f t="shared" si="52"/>
        <v>88</v>
      </c>
      <c r="BI162" s="807">
        <f t="shared" si="53"/>
        <v>364.6</v>
      </c>
      <c r="BL162" s="807"/>
      <c r="BQ162" s="791"/>
      <c r="BR162" s="791"/>
      <c r="BS162" s="791"/>
      <c r="BT162" s="791"/>
      <c r="CA162" s="809"/>
      <c r="CB162" s="803"/>
      <c r="CC162" s="804"/>
      <c r="CD162" s="791"/>
      <c r="CE162" s="791"/>
    </row>
    <row r="163" spans="2:83" x14ac:dyDescent="0.25">
      <c r="B163" s="307"/>
      <c r="C163" s="179"/>
      <c r="O163" s="181"/>
      <c r="P163" s="308"/>
      <c r="Q163" s="179"/>
      <c r="R163" s="165" t="s">
        <v>21</v>
      </c>
      <c r="S163" s="179"/>
      <c r="T163" s="165" t="s">
        <v>56</v>
      </c>
      <c r="U163" s="196" t="str">
        <f t="shared" si="61"/>
        <v>-</v>
      </c>
      <c r="V163" s="168" t="str">
        <f t="shared" si="62"/>
        <v>-</v>
      </c>
      <c r="W163" s="168" t="str">
        <f t="shared" si="63"/>
        <v>-</v>
      </c>
      <c r="X163" s="168" t="str">
        <f t="shared" si="64"/>
        <v>-</v>
      </c>
      <c r="Y163" s="168" t="str">
        <f t="shared" si="65"/>
        <v>-</v>
      </c>
      <c r="AD163" s="608">
        <f t="shared" si="58"/>
        <v>44964.487500000003</v>
      </c>
      <c r="AE163" s="607">
        <f t="shared" si="59"/>
        <v>22.94</v>
      </c>
      <c r="AF163" s="196">
        <f t="shared" si="66"/>
        <v>11</v>
      </c>
      <c r="AG163" s="168" t="str">
        <f t="shared" si="67"/>
        <v>-</v>
      </c>
      <c r="AH163" s="168">
        <f t="shared" si="68"/>
        <v>22.94</v>
      </c>
      <c r="AI163" s="168" t="str">
        <f t="shared" si="69"/>
        <v>-</v>
      </c>
      <c r="AJ163" s="168" t="str">
        <f t="shared" si="70"/>
        <v>-</v>
      </c>
      <c r="AM163" s="790">
        <v>44964.488888888889</v>
      </c>
      <c r="AN163" s="789">
        <v>1</v>
      </c>
      <c r="AO163" s="789">
        <v>9</v>
      </c>
      <c r="AP163" s="789" t="s">
        <v>469</v>
      </c>
      <c r="AQ163" s="789">
        <v>396.45737700000001</v>
      </c>
      <c r="AR163" s="789">
        <v>179068</v>
      </c>
      <c r="AS163" s="789">
        <v>138763</v>
      </c>
      <c r="AT163" s="789">
        <v>22.951000000000001</v>
      </c>
      <c r="AV163" s="788">
        <v>44964.488888888889</v>
      </c>
      <c r="AW163" s="787">
        <v>1</v>
      </c>
      <c r="AX163" s="786">
        <v>9</v>
      </c>
      <c r="AY163" s="786" t="s">
        <v>469</v>
      </c>
      <c r="AZ163" s="863">
        <v>422.7</v>
      </c>
      <c r="BB163" s="793" t="str">
        <f t="shared" si="50"/>
        <v>--</v>
      </c>
      <c r="BC163" s="791">
        <f t="shared" si="51"/>
        <v>396.45737700000001</v>
      </c>
      <c r="BF163" s="819"/>
      <c r="BH163" s="793" t="str">
        <f t="shared" si="52"/>
        <v>--</v>
      </c>
      <c r="BI163" s="807">
        <f t="shared" si="53"/>
        <v>422.7</v>
      </c>
      <c r="BL163" s="807"/>
      <c r="BQ163" s="791"/>
      <c r="BR163" s="791"/>
      <c r="BS163" s="791"/>
      <c r="BT163" s="791"/>
      <c r="CA163" s="809"/>
      <c r="CB163" s="803"/>
      <c r="CC163" s="804"/>
      <c r="CD163" s="791"/>
      <c r="CE163" s="791"/>
    </row>
    <row r="164" spans="2:83" x14ac:dyDescent="0.25">
      <c r="B164" s="307"/>
      <c r="C164" s="179"/>
      <c r="O164" s="181"/>
      <c r="P164" s="308"/>
      <c r="Q164" s="179"/>
      <c r="R164" s="165" t="s">
        <v>21</v>
      </c>
      <c r="S164" s="179"/>
      <c r="T164" s="165" t="s">
        <v>56</v>
      </c>
      <c r="U164" s="196" t="str">
        <f t="shared" si="61"/>
        <v>-</v>
      </c>
      <c r="V164" s="168" t="str">
        <f t="shared" si="62"/>
        <v>-</v>
      </c>
      <c r="W164" s="168" t="str">
        <f t="shared" si="63"/>
        <v>-</v>
      </c>
      <c r="X164" s="168" t="str">
        <f t="shared" si="64"/>
        <v>-</v>
      </c>
      <c r="Y164" s="168" t="str">
        <f t="shared" si="65"/>
        <v>-</v>
      </c>
      <c r="AD164" s="608">
        <f t="shared" si="58"/>
        <v>44964.488194444442</v>
      </c>
      <c r="AE164" s="607">
        <f t="shared" si="59"/>
        <v>22.943999999999999</v>
      </c>
      <c r="AF164" s="196">
        <f t="shared" si="66"/>
        <v>11</v>
      </c>
      <c r="AG164" s="168" t="str">
        <f t="shared" si="67"/>
        <v>-</v>
      </c>
      <c r="AH164" s="168">
        <f t="shared" si="68"/>
        <v>22.943999999999999</v>
      </c>
      <c r="AI164" s="168" t="str">
        <f t="shared" si="69"/>
        <v>-</v>
      </c>
      <c r="AJ164" s="168" t="str">
        <f t="shared" si="70"/>
        <v>-</v>
      </c>
      <c r="AM164" s="790">
        <v>44964.489583333336</v>
      </c>
      <c r="AN164" s="789">
        <v>1</v>
      </c>
      <c r="AO164" s="789">
        <v>9</v>
      </c>
      <c r="AP164" s="789" t="s">
        <v>469</v>
      </c>
      <c r="AQ164" s="789">
        <v>419.71848999999997</v>
      </c>
      <c r="AR164" s="789">
        <v>180700</v>
      </c>
      <c r="AS164" s="789">
        <v>137534</v>
      </c>
      <c r="AT164" s="789">
        <v>22.952999999999999</v>
      </c>
      <c r="AV164" s="788">
        <v>44964.489583333336</v>
      </c>
      <c r="AW164" s="787">
        <v>1</v>
      </c>
      <c r="AX164" s="786">
        <v>9</v>
      </c>
      <c r="AY164" s="786" t="s">
        <v>469</v>
      </c>
      <c r="AZ164" s="863">
        <v>414.3</v>
      </c>
      <c r="BB164" s="793" t="str">
        <f t="shared" si="50"/>
        <v>--</v>
      </c>
      <c r="BC164" s="791">
        <f t="shared" si="51"/>
        <v>419.71848999999997</v>
      </c>
      <c r="BF164" s="819"/>
      <c r="BH164" s="793" t="str">
        <f t="shared" si="52"/>
        <v>--</v>
      </c>
      <c r="BI164" s="807">
        <f t="shared" si="53"/>
        <v>414.3</v>
      </c>
      <c r="BL164" s="807"/>
      <c r="BQ164" s="791"/>
      <c r="BR164" s="791"/>
      <c r="BS164" s="791"/>
      <c r="BT164" s="791"/>
      <c r="CA164" s="809"/>
      <c r="CB164" s="803"/>
      <c r="CC164" s="804"/>
      <c r="CD164" s="791"/>
      <c r="CE164" s="791"/>
    </row>
    <row r="165" spans="2:83" x14ac:dyDescent="0.25">
      <c r="B165" s="307"/>
      <c r="C165" s="179"/>
      <c r="O165" s="181"/>
      <c r="P165" s="308"/>
      <c r="Q165" s="179"/>
      <c r="R165" s="165" t="s">
        <v>21</v>
      </c>
      <c r="S165" s="179"/>
      <c r="T165" s="165" t="s">
        <v>56</v>
      </c>
      <c r="U165" s="196" t="str">
        <f t="shared" si="61"/>
        <v>-</v>
      </c>
      <c r="V165" s="168" t="str">
        <f t="shared" si="62"/>
        <v>-</v>
      </c>
      <c r="W165" s="168" t="str">
        <f t="shared" si="63"/>
        <v>-</v>
      </c>
      <c r="X165" s="168" t="str">
        <f t="shared" si="64"/>
        <v>-</v>
      </c>
      <c r="Y165" s="168" t="str">
        <f t="shared" si="65"/>
        <v>-</v>
      </c>
      <c r="AD165" s="608">
        <f t="shared" si="58"/>
        <v>44964.488888888889</v>
      </c>
      <c r="AE165" s="607">
        <f t="shared" si="59"/>
        <v>22.948</v>
      </c>
      <c r="AF165" s="196">
        <f t="shared" si="66"/>
        <v>11</v>
      </c>
      <c r="AG165" s="168" t="str">
        <f t="shared" si="67"/>
        <v>-</v>
      </c>
      <c r="AH165" s="168">
        <f t="shared" si="68"/>
        <v>22.948</v>
      </c>
      <c r="AI165" s="168" t="str">
        <f t="shared" si="69"/>
        <v>-</v>
      </c>
      <c r="AJ165" s="168" t="str">
        <f t="shared" si="70"/>
        <v>-</v>
      </c>
      <c r="AM165" s="790">
        <v>44964.489583333336</v>
      </c>
      <c r="AN165" s="789">
        <v>1</v>
      </c>
      <c r="AO165" s="789">
        <v>9</v>
      </c>
      <c r="AP165" s="789" t="s">
        <v>469</v>
      </c>
      <c r="AQ165" s="789">
        <v>414.23038500000001</v>
      </c>
      <c r="AR165" s="789">
        <v>179112</v>
      </c>
      <c r="AS165" s="789">
        <v>138765</v>
      </c>
      <c r="AT165" s="789">
        <v>22.954000000000001</v>
      </c>
      <c r="AV165" s="788">
        <v>44964.489583333336</v>
      </c>
      <c r="AW165" s="787">
        <v>1</v>
      </c>
      <c r="AX165" s="786">
        <v>9</v>
      </c>
      <c r="AY165" s="786" t="s">
        <v>469</v>
      </c>
      <c r="AZ165" s="863">
        <v>414.3</v>
      </c>
      <c r="BB165" s="793" t="str">
        <f t="shared" si="50"/>
        <v>--</v>
      </c>
      <c r="BC165" s="791">
        <f t="shared" si="51"/>
        <v>414.23038500000001</v>
      </c>
      <c r="BF165" s="819"/>
      <c r="BH165" s="793" t="str">
        <f t="shared" si="52"/>
        <v>--</v>
      </c>
      <c r="BI165" s="807">
        <f t="shared" si="53"/>
        <v>414.3</v>
      </c>
      <c r="BL165" s="807"/>
      <c r="BQ165" s="791"/>
      <c r="BR165" s="791"/>
      <c r="BS165" s="791"/>
      <c r="BT165" s="791"/>
      <c r="CA165" s="809"/>
      <c r="CB165" s="803"/>
      <c r="CC165" s="804"/>
      <c r="CD165" s="791"/>
      <c r="CE165" s="791"/>
    </row>
    <row r="166" spans="2:83" x14ac:dyDescent="0.25">
      <c r="B166" s="307"/>
      <c r="C166" s="179"/>
      <c r="O166" s="181"/>
      <c r="P166" s="308"/>
      <c r="Q166" s="179"/>
      <c r="R166" s="165" t="s">
        <v>21</v>
      </c>
      <c r="S166" s="179"/>
      <c r="T166" s="165" t="s">
        <v>56</v>
      </c>
      <c r="U166" s="196" t="str">
        <f t="shared" si="61"/>
        <v>-</v>
      </c>
      <c r="V166" s="168" t="str">
        <f t="shared" si="62"/>
        <v>-</v>
      </c>
      <c r="W166" s="168" t="str">
        <f t="shared" si="63"/>
        <v>-</v>
      </c>
      <c r="X166" s="168" t="str">
        <f t="shared" si="64"/>
        <v>-</v>
      </c>
      <c r="Y166" s="168" t="str">
        <f t="shared" si="65"/>
        <v>-</v>
      </c>
      <c r="AD166" s="608">
        <f t="shared" si="58"/>
        <v>44964.488888888889</v>
      </c>
      <c r="AE166" s="607">
        <f t="shared" si="59"/>
        <v>22.951000000000001</v>
      </c>
      <c r="AF166" s="196">
        <f t="shared" si="66"/>
        <v>11</v>
      </c>
      <c r="AG166" s="168" t="str">
        <f t="shared" si="67"/>
        <v>-</v>
      </c>
      <c r="AH166" s="168">
        <f t="shared" si="68"/>
        <v>22.951000000000001</v>
      </c>
      <c r="AI166" s="168" t="str">
        <f t="shared" si="69"/>
        <v>-</v>
      </c>
      <c r="AJ166" s="168" t="str">
        <f t="shared" si="70"/>
        <v>-</v>
      </c>
      <c r="AM166" s="790">
        <v>44964.490277777775</v>
      </c>
      <c r="AN166" s="789">
        <v>1</v>
      </c>
      <c r="AO166" s="789">
        <v>9</v>
      </c>
      <c r="AP166" s="789" t="s">
        <v>469</v>
      </c>
      <c r="AQ166" s="789">
        <v>413.10937699999999</v>
      </c>
      <c r="AR166" s="789">
        <v>180705</v>
      </c>
      <c r="AS166" s="789">
        <v>137545</v>
      </c>
      <c r="AT166" s="789">
        <v>22.952999999999999</v>
      </c>
      <c r="AV166" s="788">
        <v>44964.490277777775</v>
      </c>
      <c r="AW166" s="787">
        <v>1</v>
      </c>
      <c r="AX166" s="786">
        <v>9</v>
      </c>
      <c r="AY166" s="786" t="s">
        <v>469</v>
      </c>
      <c r="AZ166" s="863">
        <v>412.5</v>
      </c>
      <c r="BB166" s="793" t="str">
        <f t="shared" si="50"/>
        <v>--</v>
      </c>
      <c r="BC166" s="791">
        <f t="shared" si="51"/>
        <v>413.10937699999999</v>
      </c>
      <c r="BF166" s="819"/>
      <c r="BH166" s="793" t="str">
        <f t="shared" si="52"/>
        <v>--</v>
      </c>
      <c r="BI166" s="807">
        <f t="shared" si="53"/>
        <v>412.5</v>
      </c>
      <c r="BL166" s="807"/>
      <c r="BQ166" s="791"/>
      <c r="BR166" s="791"/>
      <c r="BS166" s="791"/>
      <c r="BT166" s="791"/>
      <c r="CA166" s="809"/>
      <c r="CB166" s="803"/>
      <c r="CC166" s="804"/>
      <c r="CD166" s="791"/>
      <c r="CE166" s="791"/>
    </row>
    <row r="167" spans="2:83" x14ac:dyDescent="0.25">
      <c r="B167" s="307"/>
      <c r="C167" s="179"/>
      <c r="O167" s="181"/>
      <c r="P167" s="308"/>
      <c r="Q167" s="179"/>
      <c r="R167" s="165" t="s">
        <v>21</v>
      </c>
      <c r="S167" s="179"/>
      <c r="T167" s="165" t="s">
        <v>56</v>
      </c>
      <c r="U167" s="196" t="str">
        <f t="shared" si="61"/>
        <v>-</v>
      </c>
      <c r="V167" s="168" t="str">
        <f t="shared" si="62"/>
        <v>-</v>
      </c>
      <c r="W167" s="168" t="str">
        <f t="shared" si="63"/>
        <v>-</v>
      </c>
      <c r="X167" s="168" t="str">
        <f t="shared" si="64"/>
        <v>-</v>
      </c>
      <c r="Y167" s="168" t="str">
        <f t="shared" si="65"/>
        <v>-</v>
      </c>
      <c r="AD167" s="608">
        <f t="shared" si="58"/>
        <v>44964.489583333336</v>
      </c>
      <c r="AE167" s="607">
        <f t="shared" si="59"/>
        <v>22.952999999999999</v>
      </c>
      <c r="AF167" s="196">
        <f t="shared" si="66"/>
        <v>11</v>
      </c>
      <c r="AG167" s="168" t="str">
        <f t="shared" si="67"/>
        <v>-</v>
      </c>
      <c r="AH167" s="168">
        <f t="shared" si="68"/>
        <v>22.952999999999999</v>
      </c>
      <c r="AI167" s="168" t="str">
        <f t="shared" si="69"/>
        <v>-</v>
      </c>
      <c r="AJ167" s="168" t="str">
        <f t="shared" si="70"/>
        <v>-</v>
      </c>
      <c r="AM167" s="790">
        <v>44964.490277777775</v>
      </c>
      <c r="AN167" s="789">
        <v>1</v>
      </c>
      <c r="AO167" s="789">
        <v>9</v>
      </c>
      <c r="AP167" s="789" t="s">
        <v>469</v>
      </c>
      <c r="AQ167" s="789">
        <v>411.66639400000003</v>
      </c>
      <c r="AR167" s="789">
        <v>179125</v>
      </c>
      <c r="AS167" s="789">
        <v>138767</v>
      </c>
      <c r="AT167" s="789">
        <v>22.954999999999998</v>
      </c>
      <c r="AV167" s="788">
        <v>44964.490277777775</v>
      </c>
      <c r="AW167" s="787">
        <v>1</v>
      </c>
      <c r="AX167" s="786">
        <v>9</v>
      </c>
      <c r="AY167" s="786" t="s">
        <v>469</v>
      </c>
      <c r="AZ167" s="863">
        <v>411.1</v>
      </c>
      <c r="BB167" s="793" t="str">
        <f t="shared" si="50"/>
        <v>--</v>
      </c>
      <c r="BC167" s="791">
        <f t="shared" si="51"/>
        <v>411.66639400000003</v>
      </c>
      <c r="BF167" s="819"/>
      <c r="BH167" s="793" t="str">
        <f t="shared" si="52"/>
        <v>--</v>
      </c>
      <c r="BI167" s="807">
        <f t="shared" si="53"/>
        <v>411.1</v>
      </c>
      <c r="BL167" s="807"/>
      <c r="BQ167" s="791"/>
      <c r="BR167" s="791"/>
      <c r="BS167" s="791"/>
      <c r="BT167" s="791"/>
      <c r="CA167" s="809"/>
      <c r="CB167" s="803"/>
      <c r="CC167" s="804"/>
      <c r="CD167" s="791"/>
      <c r="CE167" s="791"/>
    </row>
    <row r="168" spans="2:83" x14ac:dyDescent="0.25">
      <c r="B168" s="307"/>
      <c r="C168" s="179"/>
      <c r="O168" s="181"/>
      <c r="P168" s="308"/>
      <c r="Q168" s="179"/>
      <c r="R168" s="165" t="s">
        <v>21</v>
      </c>
      <c r="S168" s="179"/>
      <c r="T168" s="165" t="s">
        <v>56</v>
      </c>
      <c r="U168" s="196" t="str">
        <f t="shared" si="61"/>
        <v>-</v>
      </c>
      <c r="V168" s="168" t="str">
        <f t="shared" si="62"/>
        <v>-</v>
      </c>
      <c r="W168" s="168" t="str">
        <f t="shared" si="63"/>
        <v>-</v>
      </c>
      <c r="X168" s="168" t="str">
        <f t="shared" si="64"/>
        <v>-</v>
      </c>
      <c r="Y168" s="168" t="str">
        <f t="shared" si="65"/>
        <v>-</v>
      </c>
      <c r="AD168" s="608">
        <f t="shared" si="58"/>
        <v>44964.489583333336</v>
      </c>
      <c r="AE168" s="607">
        <f t="shared" si="59"/>
        <v>22.954000000000001</v>
      </c>
      <c r="AF168" s="196">
        <f t="shared" si="66"/>
        <v>11</v>
      </c>
      <c r="AG168" s="168" t="str">
        <f t="shared" si="67"/>
        <v>-</v>
      </c>
      <c r="AH168" s="168">
        <f t="shared" si="68"/>
        <v>22.954000000000001</v>
      </c>
      <c r="AI168" s="168" t="str">
        <f t="shared" si="69"/>
        <v>-</v>
      </c>
      <c r="AJ168" s="168" t="str">
        <f t="shared" si="70"/>
        <v>-</v>
      </c>
      <c r="AM168" s="790">
        <v>44964.490972222222</v>
      </c>
      <c r="AN168" s="789">
        <v>1</v>
      </c>
      <c r="AO168" s="789">
        <v>9</v>
      </c>
      <c r="AP168" s="789" t="s">
        <v>469</v>
      </c>
      <c r="AQ168" s="789">
        <v>411.06326799999999</v>
      </c>
      <c r="AR168" s="789">
        <v>180714</v>
      </c>
      <c r="AS168" s="789">
        <v>137556</v>
      </c>
      <c r="AT168" s="789">
        <v>22.954999999999998</v>
      </c>
      <c r="AV168" s="788">
        <v>44964.490972222222</v>
      </c>
      <c r="AW168" s="787">
        <v>1</v>
      </c>
      <c r="AX168" s="786">
        <v>9</v>
      </c>
      <c r="AY168" s="786" t="s">
        <v>469</v>
      </c>
      <c r="AZ168" s="863">
        <v>410.8</v>
      </c>
      <c r="BB168" s="793" t="str">
        <f t="shared" si="50"/>
        <v>--</v>
      </c>
      <c r="BC168" s="791">
        <f t="shared" si="51"/>
        <v>411.06326799999999</v>
      </c>
      <c r="BF168" s="819"/>
      <c r="BH168" s="793" t="str">
        <f t="shared" si="52"/>
        <v>--</v>
      </c>
      <c r="BI168" s="807">
        <f t="shared" si="53"/>
        <v>410.8</v>
      </c>
      <c r="BL168" s="807"/>
      <c r="BQ168" s="791"/>
      <c r="BR168" s="791"/>
      <c r="BS168" s="791"/>
      <c r="BT168" s="791"/>
      <c r="CA168" s="809"/>
      <c r="CB168" s="803"/>
      <c r="CC168" s="804"/>
      <c r="CD168" s="791"/>
      <c r="CE168" s="791"/>
    </row>
    <row r="169" spans="2:83" x14ac:dyDescent="0.25">
      <c r="B169" s="307"/>
      <c r="C169" s="179"/>
      <c r="O169" s="181"/>
      <c r="P169" s="308"/>
      <c r="Q169" s="179"/>
      <c r="R169" s="165" t="s">
        <v>21</v>
      </c>
      <c r="S169" s="179"/>
      <c r="T169" s="165" t="s">
        <v>56</v>
      </c>
      <c r="U169" s="196" t="str">
        <f t="shared" si="61"/>
        <v>-</v>
      </c>
      <c r="V169" s="168" t="str">
        <f t="shared" si="62"/>
        <v>-</v>
      </c>
      <c r="W169" s="168" t="str">
        <f t="shared" si="63"/>
        <v>-</v>
      </c>
      <c r="X169" s="168" t="str">
        <f t="shared" si="64"/>
        <v>-</v>
      </c>
      <c r="Y169" s="168" t="str">
        <f t="shared" si="65"/>
        <v>-</v>
      </c>
      <c r="AD169" s="608">
        <f t="shared" si="58"/>
        <v>44964.490277777775</v>
      </c>
      <c r="AE169" s="607">
        <f t="shared" si="59"/>
        <v>22.952999999999999</v>
      </c>
      <c r="AF169" s="196">
        <f t="shared" si="66"/>
        <v>11</v>
      </c>
      <c r="AG169" s="168" t="str">
        <f t="shared" si="67"/>
        <v>-</v>
      </c>
      <c r="AH169" s="168">
        <f t="shared" si="68"/>
        <v>22.952999999999999</v>
      </c>
      <c r="AI169" s="168" t="str">
        <f t="shared" si="69"/>
        <v>-</v>
      </c>
      <c r="AJ169" s="168" t="str">
        <f t="shared" si="70"/>
        <v>-</v>
      </c>
      <c r="AM169" s="790">
        <v>44964.490972222222</v>
      </c>
      <c r="AN169" s="789">
        <v>1</v>
      </c>
      <c r="AO169" s="789">
        <v>9</v>
      </c>
      <c r="AP169" s="789" t="s">
        <v>469</v>
      </c>
      <c r="AQ169" s="789">
        <v>410.663005</v>
      </c>
      <c r="AR169" s="789">
        <v>179139</v>
      </c>
      <c r="AS169" s="789">
        <v>138776</v>
      </c>
      <c r="AT169" s="789">
        <v>22.952999999999999</v>
      </c>
      <c r="AV169" s="788">
        <v>44964.490972222222</v>
      </c>
      <c r="AW169" s="787">
        <v>1</v>
      </c>
      <c r="AX169" s="786">
        <v>9</v>
      </c>
      <c r="AY169" s="786" t="s">
        <v>469</v>
      </c>
      <c r="AZ169" s="863">
        <v>410.1</v>
      </c>
      <c r="BB169" s="793" t="str">
        <f t="shared" si="50"/>
        <v>--</v>
      </c>
      <c r="BC169" s="791">
        <f t="shared" si="51"/>
        <v>410.663005</v>
      </c>
      <c r="BF169" s="819"/>
      <c r="BH169" s="793" t="str">
        <f t="shared" si="52"/>
        <v>--</v>
      </c>
      <c r="BI169" s="807">
        <f t="shared" si="53"/>
        <v>410.1</v>
      </c>
      <c r="BL169" s="807"/>
      <c r="BQ169" s="791"/>
      <c r="BR169" s="791"/>
      <c r="BS169" s="791"/>
      <c r="BT169" s="791"/>
      <c r="CA169" s="809"/>
      <c r="CB169" s="803"/>
      <c r="CC169" s="804"/>
      <c r="CD169" s="791"/>
      <c r="CE169" s="791"/>
    </row>
    <row r="170" spans="2:83" x14ac:dyDescent="0.25">
      <c r="B170" s="307"/>
      <c r="C170" s="179"/>
      <c r="O170" s="181"/>
      <c r="P170" s="308"/>
      <c r="Q170" s="179"/>
      <c r="R170" s="165" t="s">
        <v>21</v>
      </c>
      <c r="S170" s="179"/>
      <c r="T170" s="165" t="s">
        <v>56</v>
      </c>
      <c r="U170" s="196" t="str">
        <f t="shared" si="61"/>
        <v>-</v>
      </c>
      <c r="V170" s="168" t="str">
        <f t="shared" si="62"/>
        <v>-</v>
      </c>
      <c r="W170" s="168" t="str">
        <f t="shared" si="63"/>
        <v>-</v>
      </c>
      <c r="X170" s="168" t="str">
        <f t="shared" si="64"/>
        <v>-</v>
      </c>
      <c r="Y170" s="168" t="str">
        <f t="shared" si="65"/>
        <v>-</v>
      </c>
      <c r="AD170" s="608">
        <f t="shared" si="58"/>
        <v>44964.490277777775</v>
      </c>
      <c r="AE170" s="607">
        <f t="shared" si="59"/>
        <v>22.954999999999998</v>
      </c>
      <c r="AF170" s="196">
        <f t="shared" si="66"/>
        <v>11</v>
      </c>
      <c r="AG170" s="168" t="str">
        <f t="shared" si="67"/>
        <v>-</v>
      </c>
      <c r="AH170" s="168">
        <f t="shared" si="68"/>
        <v>22.954999999999998</v>
      </c>
      <c r="AI170" s="168" t="str">
        <f t="shared" si="69"/>
        <v>-</v>
      </c>
      <c r="AJ170" s="168" t="str">
        <f t="shared" si="70"/>
        <v>-</v>
      </c>
      <c r="AM170" s="790">
        <v>44964.491666666669</v>
      </c>
      <c r="AN170" s="789">
        <v>1</v>
      </c>
      <c r="AO170" s="789">
        <v>9</v>
      </c>
      <c r="AP170" s="789" t="s">
        <v>469</v>
      </c>
      <c r="AQ170" s="789">
        <v>410.22542900000002</v>
      </c>
      <c r="AR170" s="789">
        <v>180719</v>
      </c>
      <c r="AS170" s="789">
        <v>137563</v>
      </c>
      <c r="AT170" s="789">
        <v>22.952000000000002</v>
      </c>
      <c r="AV170" s="788">
        <v>44964.491666666669</v>
      </c>
      <c r="AW170" s="787">
        <v>1</v>
      </c>
      <c r="AX170" s="786">
        <v>9</v>
      </c>
      <c r="AY170" s="786" t="s">
        <v>469</v>
      </c>
      <c r="AZ170" s="863">
        <v>409.8</v>
      </c>
      <c r="BB170" s="793" t="str">
        <f t="shared" si="50"/>
        <v>--</v>
      </c>
      <c r="BC170" s="791">
        <f t="shared" si="51"/>
        <v>410.22542900000002</v>
      </c>
      <c r="BF170" s="819"/>
      <c r="BH170" s="793" t="str">
        <f t="shared" si="52"/>
        <v>--</v>
      </c>
      <c r="BI170" s="807">
        <f t="shared" si="53"/>
        <v>409.8</v>
      </c>
      <c r="BL170" s="807"/>
      <c r="BQ170" s="791"/>
      <c r="BR170" s="791"/>
      <c r="BS170" s="791"/>
      <c r="BT170" s="791"/>
      <c r="CA170" s="809"/>
      <c r="CB170" s="803"/>
      <c r="CC170" s="804"/>
      <c r="CD170" s="791"/>
      <c r="CE170" s="791"/>
    </row>
    <row r="171" spans="2:83" x14ac:dyDescent="0.25">
      <c r="B171" s="307"/>
      <c r="C171" s="179"/>
      <c r="O171" s="181"/>
      <c r="P171" s="308"/>
      <c r="Q171" s="179"/>
      <c r="R171" s="165" t="s">
        <v>21</v>
      </c>
      <c r="S171" s="179"/>
      <c r="T171" s="165" t="s">
        <v>56</v>
      </c>
      <c r="U171" s="196" t="str">
        <f t="shared" si="61"/>
        <v>-</v>
      </c>
      <c r="V171" s="168" t="str">
        <f t="shared" si="62"/>
        <v>-</v>
      </c>
      <c r="W171" s="168" t="str">
        <f t="shared" si="63"/>
        <v>-</v>
      </c>
      <c r="X171" s="168" t="str">
        <f t="shared" si="64"/>
        <v>-</v>
      </c>
      <c r="Y171" s="168" t="str">
        <f t="shared" si="65"/>
        <v>-</v>
      </c>
      <c r="AD171" s="608">
        <f t="shared" si="58"/>
        <v>44964.490972222222</v>
      </c>
      <c r="AE171" s="607">
        <f t="shared" si="59"/>
        <v>22.954999999999998</v>
      </c>
      <c r="AF171" s="196">
        <f t="shared" si="66"/>
        <v>11</v>
      </c>
      <c r="AG171" s="168" t="str">
        <f t="shared" si="67"/>
        <v>-</v>
      </c>
      <c r="AH171" s="168">
        <f t="shared" si="68"/>
        <v>22.954999999999998</v>
      </c>
      <c r="AI171" s="168" t="str">
        <f t="shared" si="69"/>
        <v>-</v>
      </c>
      <c r="AJ171" s="168" t="str">
        <f t="shared" si="70"/>
        <v>-</v>
      </c>
      <c r="AM171" s="790">
        <v>44964.492361111108</v>
      </c>
      <c r="AN171" s="789">
        <v>1</v>
      </c>
      <c r="AO171" s="789">
        <v>9</v>
      </c>
      <c r="AP171" s="789" t="s">
        <v>469</v>
      </c>
      <c r="AQ171" s="789">
        <v>409.90264100000002</v>
      </c>
      <c r="AR171" s="789">
        <v>179142</v>
      </c>
      <c r="AS171" s="789">
        <v>138777</v>
      </c>
      <c r="AT171" s="789">
        <v>22.952999999999999</v>
      </c>
      <c r="AV171" s="788">
        <v>44964.492361111108</v>
      </c>
      <c r="AW171" s="787">
        <v>1</v>
      </c>
      <c r="AX171" s="786">
        <v>9</v>
      </c>
      <c r="AY171" s="786" t="s">
        <v>469</v>
      </c>
      <c r="AZ171" s="863">
        <v>410.2</v>
      </c>
      <c r="BB171" s="793" t="str">
        <f t="shared" si="50"/>
        <v>--</v>
      </c>
      <c r="BC171" s="791">
        <f t="shared" si="51"/>
        <v>409.90264100000002</v>
      </c>
      <c r="BF171" s="819"/>
      <c r="BH171" s="793" t="str">
        <f t="shared" si="52"/>
        <v>--</v>
      </c>
      <c r="BI171" s="807">
        <f t="shared" si="53"/>
        <v>410.2</v>
      </c>
      <c r="BL171" s="807"/>
      <c r="BQ171" s="791"/>
      <c r="BR171" s="791"/>
      <c r="BS171" s="791"/>
      <c r="BT171" s="791"/>
      <c r="CA171" s="809"/>
      <c r="CB171" s="803"/>
      <c r="CC171" s="804"/>
      <c r="CD171" s="791"/>
      <c r="CE171" s="791"/>
    </row>
    <row r="172" spans="2:83" x14ac:dyDescent="0.25">
      <c r="B172" s="307"/>
      <c r="C172" s="179"/>
      <c r="O172" s="181"/>
      <c r="P172" s="308"/>
      <c r="Q172" s="179"/>
      <c r="R172" s="165" t="s">
        <v>21</v>
      </c>
      <c r="S172" s="179"/>
      <c r="T172" s="165" t="s">
        <v>56</v>
      </c>
      <c r="U172" s="196" t="str">
        <f t="shared" si="61"/>
        <v>-</v>
      </c>
      <c r="V172" s="168" t="str">
        <f t="shared" si="62"/>
        <v>-</v>
      </c>
      <c r="W172" s="168" t="str">
        <f t="shared" si="63"/>
        <v>-</v>
      </c>
      <c r="X172" s="168" t="str">
        <f t="shared" si="64"/>
        <v>-</v>
      </c>
      <c r="Y172" s="168" t="str">
        <f t="shared" si="65"/>
        <v>-</v>
      </c>
      <c r="AD172" s="608">
        <f t="shared" si="58"/>
        <v>44964.490972222222</v>
      </c>
      <c r="AE172" s="607">
        <f t="shared" si="59"/>
        <v>22.952999999999999</v>
      </c>
      <c r="AF172" s="196">
        <f t="shared" si="66"/>
        <v>11</v>
      </c>
      <c r="AG172" s="168" t="str">
        <f t="shared" si="67"/>
        <v>-</v>
      </c>
      <c r="AH172" s="168">
        <f t="shared" si="68"/>
        <v>22.952999999999999</v>
      </c>
      <c r="AI172" s="168" t="str">
        <f t="shared" si="69"/>
        <v>-</v>
      </c>
      <c r="AJ172" s="168" t="str">
        <f t="shared" si="70"/>
        <v>-</v>
      </c>
      <c r="AM172" s="790">
        <v>44964.493055555555</v>
      </c>
      <c r="AN172" s="789">
        <v>1</v>
      </c>
      <c r="AO172" s="789">
        <v>9</v>
      </c>
      <c r="AP172" s="789">
        <v>0</v>
      </c>
      <c r="AQ172" s="789">
        <v>409.93318799999997</v>
      </c>
      <c r="AR172" s="789">
        <v>180721</v>
      </c>
      <c r="AS172" s="789">
        <v>137565</v>
      </c>
      <c r="AT172" s="789">
        <v>22.957000000000001</v>
      </c>
      <c r="AV172" s="788">
        <v>44964.493055555555</v>
      </c>
      <c r="AW172" s="787">
        <v>1</v>
      </c>
      <c r="AX172" s="786">
        <v>9</v>
      </c>
      <c r="AY172" s="786">
        <v>0</v>
      </c>
      <c r="AZ172" s="863">
        <v>409.2</v>
      </c>
      <c r="BB172" s="793">
        <f t="shared" si="50"/>
        <v>90</v>
      </c>
      <c r="BC172" s="791">
        <f t="shared" si="51"/>
        <v>409.93318799999997</v>
      </c>
      <c r="BF172" s="819"/>
      <c r="BH172" s="793">
        <f t="shared" si="52"/>
        <v>90</v>
      </c>
      <c r="BI172" s="807">
        <f t="shared" si="53"/>
        <v>409.2</v>
      </c>
      <c r="BL172" s="807"/>
      <c r="BQ172" s="791"/>
      <c r="BR172" s="791"/>
      <c r="BS172" s="791"/>
      <c r="BT172" s="791"/>
      <c r="CA172" s="809"/>
      <c r="CB172" s="803"/>
      <c r="CC172" s="804"/>
      <c r="CD172" s="791"/>
      <c r="CE172" s="791"/>
    </row>
    <row r="173" spans="2:83" x14ac:dyDescent="0.25">
      <c r="B173" s="307"/>
      <c r="C173" s="179"/>
      <c r="O173" s="181"/>
      <c r="P173" s="308"/>
      <c r="Q173" s="179"/>
      <c r="R173" s="165" t="s">
        <v>21</v>
      </c>
      <c r="S173" s="179"/>
      <c r="T173" s="165" t="s">
        <v>56</v>
      </c>
      <c r="U173" s="196" t="str">
        <f t="shared" si="61"/>
        <v>-</v>
      </c>
      <c r="V173" s="168" t="str">
        <f t="shared" si="62"/>
        <v>-</v>
      </c>
      <c r="W173" s="168" t="str">
        <f t="shared" si="63"/>
        <v>-</v>
      </c>
      <c r="X173" s="168" t="str">
        <f t="shared" si="64"/>
        <v>-</v>
      </c>
      <c r="Y173" s="168" t="str">
        <f t="shared" si="65"/>
        <v>-</v>
      </c>
      <c r="AD173" s="608">
        <f t="shared" si="58"/>
        <v>44964.491666666669</v>
      </c>
      <c r="AE173" s="607">
        <f t="shared" si="59"/>
        <v>22.952000000000002</v>
      </c>
      <c r="AF173" s="196">
        <f t="shared" si="66"/>
        <v>11</v>
      </c>
      <c r="AG173" s="168" t="str">
        <f t="shared" si="67"/>
        <v>-</v>
      </c>
      <c r="AH173" s="168">
        <f t="shared" si="68"/>
        <v>22.952000000000002</v>
      </c>
      <c r="AI173" s="168" t="str">
        <f t="shared" si="69"/>
        <v>-</v>
      </c>
      <c r="AJ173" s="168" t="str">
        <f t="shared" si="70"/>
        <v>-</v>
      </c>
      <c r="AM173" s="790">
        <v>44964.493055555555</v>
      </c>
      <c r="AN173" s="789">
        <v>1</v>
      </c>
      <c r="AO173" s="789">
        <v>9</v>
      </c>
      <c r="AP173" s="789">
        <v>1</v>
      </c>
      <c r="AQ173" s="789">
        <v>409.44354499999997</v>
      </c>
      <c r="AR173" s="789">
        <v>179145</v>
      </c>
      <c r="AS173" s="789">
        <v>138777</v>
      </c>
      <c r="AT173" s="789">
        <v>22.959</v>
      </c>
      <c r="AV173" s="788">
        <v>44964.493055555555</v>
      </c>
      <c r="AW173" s="787">
        <v>1</v>
      </c>
      <c r="AX173" s="786">
        <v>9</v>
      </c>
      <c r="AY173" s="786">
        <v>1</v>
      </c>
      <c r="AZ173" s="863">
        <v>409.5</v>
      </c>
      <c r="BB173" s="793">
        <f t="shared" si="50"/>
        <v>91</v>
      </c>
      <c r="BC173" s="791">
        <f t="shared" si="51"/>
        <v>409.44354499999997</v>
      </c>
      <c r="BF173" s="819"/>
      <c r="BH173" s="793">
        <f t="shared" si="52"/>
        <v>91</v>
      </c>
      <c r="BI173" s="807">
        <f t="shared" si="53"/>
        <v>409.5</v>
      </c>
      <c r="BL173" s="807"/>
      <c r="BQ173" s="791"/>
      <c r="BR173" s="791"/>
      <c r="BS173" s="791"/>
      <c r="BT173" s="791"/>
      <c r="CA173" s="809"/>
      <c r="CB173" s="803"/>
      <c r="CC173" s="804"/>
      <c r="CD173" s="791"/>
      <c r="CE173" s="791"/>
    </row>
    <row r="174" spans="2:83" x14ac:dyDescent="0.25">
      <c r="B174" s="307"/>
      <c r="C174" s="179"/>
      <c r="O174" s="181"/>
      <c r="P174" s="308"/>
      <c r="Q174" s="179"/>
      <c r="R174" s="165" t="s">
        <v>21</v>
      </c>
      <c r="S174" s="179"/>
      <c r="T174" s="165" t="s">
        <v>56</v>
      </c>
      <c r="U174" s="196" t="str">
        <f t="shared" si="61"/>
        <v>-</v>
      </c>
      <c r="V174" s="168" t="str">
        <f t="shared" si="62"/>
        <v>-</v>
      </c>
      <c r="W174" s="168" t="str">
        <f t="shared" si="63"/>
        <v>-</v>
      </c>
      <c r="X174" s="168" t="str">
        <f t="shared" si="64"/>
        <v>-</v>
      </c>
      <c r="Y174" s="168" t="str">
        <f t="shared" si="65"/>
        <v>-</v>
      </c>
      <c r="AD174" s="608">
        <f t="shared" si="58"/>
        <v>44964.492361111108</v>
      </c>
      <c r="AE174" s="607">
        <f t="shared" si="59"/>
        <v>22.952999999999999</v>
      </c>
      <c r="AF174" s="196">
        <f t="shared" si="66"/>
        <v>11</v>
      </c>
      <c r="AG174" s="168" t="str">
        <f t="shared" si="67"/>
        <v>-</v>
      </c>
      <c r="AH174" s="168">
        <f t="shared" si="68"/>
        <v>22.952999999999999</v>
      </c>
      <c r="AI174" s="168" t="str">
        <f t="shared" si="69"/>
        <v>-</v>
      </c>
      <c r="AJ174" s="168" t="str">
        <f t="shared" si="70"/>
        <v>-</v>
      </c>
      <c r="AM174" s="790">
        <v>44964.493750000001</v>
      </c>
      <c r="AN174" s="789">
        <v>1</v>
      </c>
      <c r="AO174" s="789">
        <v>9</v>
      </c>
      <c r="AP174" s="789">
        <v>2</v>
      </c>
      <c r="AQ174" s="789">
        <v>409.60323</v>
      </c>
      <c r="AR174" s="789">
        <v>180724</v>
      </c>
      <c r="AS174" s="789">
        <v>137567</v>
      </c>
      <c r="AT174" s="789">
        <v>22.963000000000001</v>
      </c>
      <c r="AV174" s="788">
        <v>44964.493750000001</v>
      </c>
      <c r="AW174" s="787">
        <v>1</v>
      </c>
      <c r="AX174" s="786">
        <v>9</v>
      </c>
      <c r="AY174" s="786">
        <v>2</v>
      </c>
      <c r="AZ174" s="863">
        <v>409.2</v>
      </c>
      <c r="BB174" s="793">
        <f t="shared" si="50"/>
        <v>92</v>
      </c>
      <c r="BC174" s="791">
        <f t="shared" si="51"/>
        <v>409.60323</v>
      </c>
      <c r="BF174" s="819"/>
      <c r="BH174" s="793">
        <f t="shared" si="52"/>
        <v>92</v>
      </c>
      <c r="BI174" s="807">
        <f t="shared" si="53"/>
        <v>409.2</v>
      </c>
      <c r="BL174" s="807"/>
      <c r="BQ174" s="791"/>
      <c r="BR174" s="791"/>
      <c r="BS174" s="791"/>
      <c r="BT174" s="791"/>
      <c r="CA174" s="809"/>
      <c r="CB174" s="803"/>
      <c r="CC174" s="804"/>
      <c r="CD174" s="791"/>
      <c r="CE174" s="791"/>
    </row>
    <row r="175" spans="2:83" x14ac:dyDescent="0.25">
      <c r="B175" s="307"/>
      <c r="C175" s="179"/>
      <c r="O175" s="181"/>
      <c r="P175" s="308"/>
      <c r="Q175" s="179"/>
      <c r="R175" s="165" t="s">
        <v>21</v>
      </c>
      <c r="S175" s="179"/>
      <c r="T175" s="165" t="s">
        <v>56</v>
      </c>
      <c r="U175" s="196" t="str">
        <f t="shared" si="61"/>
        <v>-</v>
      </c>
      <c r="V175" s="168" t="str">
        <f t="shared" si="62"/>
        <v>-</v>
      </c>
      <c r="W175" s="168" t="str">
        <f t="shared" si="63"/>
        <v>-</v>
      </c>
      <c r="X175" s="168" t="str">
        <f t="shared" si="64"/>
        <v>-</v>
      </c>
      <c r="Y175" s="168" t="str">
        <f t="shared" si="65"/>
        <v>-</v>
      </c>
      <c r="AD175" s="608">
        <f t="shared" si="58"/>
        <v>44964.493055555555</v>
      </c>
      <c r="AE175" s="607">
        <f t="shared" si="59"/>
        <v>22.957000000000001</v>
      </c>
      <c r="AF175" s="196">
        <f t="shared" si="66"/>
        <v>11</v>
      </c>
      <c r="AG175" s="168" t="str">
        <f t="shared" si="67"/>
        <v>-</v>
      </c>
      <c r="AH175" s="168">
        <f t="shared" si="68"/>
        <v>22.957000000000001</v>
      </c>
      <c r="AI175" s="168" t="str">
        <f t="shared" si="69"/>
        <v>-</v>
      </c>
      <c r="AJ175" s="168" t="str">
        <f t="shared" si="70"/>
        <v>-</v>
      </c>
      <c r="AM175" s="790">
        <v>44964.493750000001</v>
      </c>
      <c r="AN175" s="789">
        <v>1</v>
      </c>
      <c r="AO175" s="789">
        <v>9</v>
      </c>
      <c r="AP175" s="789">
        <v>3</v>
      </c>
      <c r="AQ175" s="789">
        <v>409.324095</v>
      </c>
      <c r="AR175" s="789">
        <v>179145</v>
      </c>
      <c r="AS175" s="789">
        <v>138776</v>
      </c>
      <c r="AT175" s="789">
        <v>22.97</v>
      </c>
      <c r="AV175" s="788">
        <v>44964.493750000001</v>
      </c>
      <c r="AW175" s="787">
        <v>1</v>
      </c>
      <c r="AX175" s="786">
        <v>9</v>
      </c>
      <c r="AY175" s="786">
        <v>3</v>
      </c>
      <c r="AZ175" s="863">
        <v>409.5</v>
      </c>
      <c r="BB175" s="793">
        <f t="shared" si="50"/>
        <v>93</v>
      </c>
      <c r="BC175" s="791">
        <f t="shared" si="51"/>
        <v>409.324095</v>
      </c>
      <c r="BF175" s="819"/>
      <c r="BH175" s="793">
        <f t="shared" si="52"/>
        <v>93</v>
      </c>
      <c r="BI175" s="807">
        <f t="shared" si="53"/>
        <v>409.5</v>
      </c>
      <c r="BL175" s="807"/>
      <c r="BQ175" s="791"/>
      <c r="BR175" s="791"/>
      <c r="BS175" s="791"/>
      <c r="BT175" s="791"/>
      <c r="CA175" s="809"/>
      <c r="CB175" s="803"/>
      <c r="CC175" s="804"/>
      <c r="CD175" s="791"/>
      <c r="CE175" s="791"/>
    </row>
    <row r="176" spans="2:83" x14ac:dyDescent="0.25">
      <c r="B176" s="307"/>
      <c r="C176" s="179"/>
      <c r="O176" s="181"/>
      <c r="P176" s="308"/>
      <c r="Q176" s="179"/>
      <c r="R176" s="165" t="s">
        <v>21</v>
      </c>
      <c r="S176" s="179"/>
      <c r="T176" s="165" t="s">
        <v>56</v>
      </c>
      <c r="U176" s="196" t="str">
        <f t="shared" si="61"/>
        <v>-</v>
      </c>
      <c r="V176" s="168" t="str">
        <f t="shared" si="62"/>
        <v>-</v>
      </c>
      <c r="W176" s="168" t="str">
        <f t="shared" si="63"/>
        <v>-</v>
      </c>
      <c r="X176" s="168" t="str">
        <f t="shared" si="64"/>
        <v>-</v>
      </c>
      <c r="Y176" s="168" t="str">
        <f t="shared" si="65"/>
        <v>-</v>
      </c>
      <c r="AD176" s="608">
        <f t="shared" si="58"/>
        <v>44964.493055555555</v>
      </c>
      <c r="AE176" s="607">
        <f t="shared" si="59"/>
        <v>22.959</v>
      </c>
      <c r="AF176" s="196">
        <f t="shared" si="66"/>
        <v>11</v>
      </c>
      <c r="AG176" s="168" t="str">
        <f t="shared" si="67"/>
        <v>-</v>
      </c>
      <c r="AH176" s="168">
        <f t="shared" si="68"/>
        <v>22.959</v>
      </c>
      <c r="AI176" s="168" t="str">
        <f t="shared" si="69"/>
        <v>-</v>
      </c>
      <c r="AJ176" s="168" t="str">
        <f t="shared" si="70"/>
        <v>-</v>
      </c>
      <c r="AM176" s="790">
        <v>44964.494444444441</v>
      </c>
      <c r="AN176" s="789">
        <v>1</v>
      </c>
      <c r="AO176" s="789">
        <v>9</v>
      </c>
      <c r="AP176" s="789">
        <v>4</v>
      </c>
      <c r="AQ176" s="789">
        <v>409.00383699999998</v>
      </c>
      <c r="AR176" s="789">
        <v>180714</v>
      </c>
      <c r="AS176" s="789">
        <v>137562</v>
      </c>
      <c r="AT176" s="789">
        <v>22.972000000000001</v>
      </c>
      <c r="AV176" s="788">
        <v>44964.494444444441</v>
      </c>
      <c r="AW176" s="787">
        <v>1</v>
      </c>
      <c r="AX176" s="786">
        <v>9</v>
      </c>
      <c r="AY176" s="786">
        <v>4</v>
      </c>
      <c r="AZ176" s="863">
        <v>408.9</v>
      </c>
      <c r="BB176" s="793">
        <f t="shared" si="50"/>
        <v>94</v>
      </c>
      <c r="BC176" s="791">
        <f t="shared" si="51"/>
        <v>409.00383699999998</v>
      </c>
      <c r="BF176" s="819"/>
      <c r="BH176" s="793">
        <f t="shared" si="52"/>
        <v>94</v>
      </c>
      <c r="BI176" s="807">
        <f t="shared" si="53"/>
        <v>408.9</v>
      </c>
      <c r="BL176" s="807"/>
      <c r="BQ176" s="791"/>
      <c r="BR176" s="791"/>
      <c r="BS176" s="791"/>
      <c r="BT176" s="791"/>
      <c r="CA176" s="809"/>
      <c r="CB176" s="803"/>
      <c r="CC176" s="804"/>
      <c r="CD176" s="791"/>
      <c r="CE176" s="791"/>
    </row>
    <row r="177" spans="2:83" x14ac:dyDescent="0.25">
      <c r="B177" s="307"/>
      <c r="C177" s="179"/>
      <c r="O177" s="181"/>
      <c r="P177" s="308"/>
      <c r="Q177" s="179"/>
      <c r="R177" s="165" t="s">
        <v>21</v>
      </c>
      <c r="S177" s="179"/>
      <c r="T177" s="165" t="s">
        <v>56</v>
      </c>
      <c r="U177" s="196" t="str">
        <f t="shared" si="61"/>
        <v>-</v>
      </c>
      <c r="V177" s="168" t="str">
        <f t="shared" si="62"/>
        <v>-</v>
      </c>
      <c r="W177" s="168" t="str">
        <f t="shared" si="63"/>
        <v>-</v>
      </c>
      <c r="X177" s="168" t="str">
        <f t="shared" si="64"/>
        <v>-</v>
      </c>
      <c r="Y177" s="168" t="str">
        <f t="shared" si="65"/>
        <v>-</v>
      </c>
      <c r="AD177" s="608">
        <f t="shared" si="58"/>
        <v>44964.493750000001</v>
      </c>
      <c r="AE177" s="607">
        <f t="shared" si="59"/>
        <v>22.963000000000001</v>
      </c>
      <c r="AF177" s="196">
        <f t="shared" si="66"/>
        <v>11</v>
      </c>
      <c r="AG177" s="168" t="str">
        <f t="shared" si="67"/>
        <v>-</v>
      </c>
      <c r="AH177" s="168">
        <f t="shared" si="68"/>
        <v>22.963000000000001</v>
      </c>
      <c r="AI177" s="168" t="str">
        <f t="shared" si="69"/>
        <v>-</v>
      </c>
      <c r="AJ177" s="168" t="str">
        <f t="shared" si="70"/>
        <v>-</v>
      </c>
      <c r="AM177" s="790">
        <v>44964.494444444441</v>
      </c>
      <c r="AN177" s="789">
        <v>1</v>
      </c>
      <c r="AO177" s="789">
        <v>9</v>
      </c>
      <c r="AP177" s="789">
        <v>5</v>
      </c>
      <c r="AQ177" s="789">
        <v>409.093142</v>
      </c>
      <c r="AR177" s="789">
        <v>179141</v>
      </c>
      <c r="AS177" s="789">
        <v>138774</v>
      </c>
      <c r="AT177" s="789">
        <v>22.975999999999999</v>
      </c>
      <c r="AV177" s="788">
        <v>44964.494444444441</v>
      </c>
      <c r="AW177" s="787">
        <v>1</v>
      </c>
      <c r="AX177" s="786">
        <v>9</v>
      </c>
      <c r="AY177" s="786">
        <v>5</v>
      </c>
      <c r="AZ177" s="863">
        <v>407.9</v>
      </c>
      <c r="BB177" s="793">
        <f t="shared" si="50"/>
        <v>95</v>
      </c>
      <c r="BC177" s="791">
        <f t="shared" si="51"/>
        <v>409.093142</v>
      </c>
      <c r="BF177" s="819"/>
      <c r="BH177" s="793">
        <f t="shared" si="52"/>
        <v>95</v>
      </c>
      <c r="BI177" s="807">
        <f t="shared" si="53"/>
        <v>407.9</v>
      </c>
      <c r="BL177" s="807"/>
      <c r="BQ177" s="791"/>
      <c r="BR177" s="791"/>
      <c r="BS177" s="791"/>
      <c r="BT177" s="791"/>
      <c r="CA177" s="809"/>
      <c r="CB177" s="803"/>
      <c r="CC177" s="804"/>
      <c r="CD177" s="791"/>
      <c r="CE177" s="791"/>
    </row>
    <row r="178" spans="2:83" x14ac:dyDescent="0.25">
      <c r="B178" s="307"/>
      <c r="C178" s="179"/>
      <c r="O178" s="181"/>
      <c r="P178" s="308"/>
      <c r="Q178" s="179"/>
      <c r="R178" s="165" t="s">
        <v>21</v>
      </c>
      <c r="S178" s="179"/>
      <c r="T178" s="165" t="s">
        <v>56</v>
      </c>
      <c r="U178" s="196" t="str">
        <f t="shared" si="61"/>
        <v>-</v>
      </c>
      <c r="V178" s="168" t="str">
        <f t="shared" si="62"/>
        <v>-</v>
      </c>
      <c r="W178" s="168" t="str">
        <f t="shared" si="63"/>
        <v>-</v>
      </c>
      <c r="X178" s="168" t="str">
        <f t="shared" si="64"/>
        <v>-</v>
      </c>
      <c r="Y178" s="168" t="str">
        <f t="shared" si="65"/>
        <v>-</v>
      </c>
      <c r="AD178" s="608">
        <f t="shared" si="58"/>
        <v>44964.493750000001</v>
      </c>
      <c r="AE178" s="607">
        <f t="shared" si="59"/>
        <v>22.97</v>
      </c>
      <c r="AF178" s="196">
        <f t="shared" si="66"/>
        <v>11</v>
      </c>
      <c r="AG178" s="168" t="str">
        <f t="shared" si="67"/>
        <v>-</v>
      </c>
      <c r="AH178" s="168">
        <f t="shared" si="68"/>
        <v>22.97</v>
      </c>
      <c r="AI178" s="168" t="str">
        <f t="shared" si="69"/>
        <v>-</v>
      </c>
      <c r="AJ178" s="168" t="str">
        <f t="shared" si="70"/>
        <v>-</v>
      </c>
      <c r="AM178" s="790">
        <v>44964.495138888888</v>
      </c>
      <c r="AN178" s="789">
        <v>1</v>
      </c>
      <c r="AO178" s="789">
        <v>9</v>
      </c>
      <c r="AP178" s="789">
        <v>6</v>
      </c>
      <c r="AQ178" s="789">
        <v>409.32766099999998</v>
      </c>
      <c r="AR178" s="789">
        <v>180719</v>
      </c>
      <c r="AS178" s="789">
        <v>137565</v>
      </c>
      <c r="AT178" s="789">
        <v>22.977</v>
      </c>
      <c r="AV178" s="788">
        <v>44964.495138888888</v>
      </c>
      <c r="AW178" s="787">
        <v>1</v>
      </c>
      <c r="AX178" s="786">
        <v>9</v>
      </c>
      <c r="AY178" s="786">
        <v>6</v>
      </c>
      <c r="AZ178" s="863">
        <v>409.3</v>
      </c>
      <c r="BB178" s="793">
        <f t="shared" si="50"/>
        <v>96</v>
      </c>
      <c r="BC178" s="791">
        <f t="shared" si="51"/>
        <v>409.32766099999998</v>
      </c>
      <c r="BF178" s="819"/>
      <c r="BH178" s="793">
        <f t="shared" si="52"/>
        <v>96</v>
      </c>
      <c r="BI178" s="807">
        <f t="shared" si="53"/>
        <v>409.3</v>
      </c>
      <c r="BL178" s="807"/>
      <c r="BQ178" s="791"/>
      <c r="BR178" s="791"/>
      <c r="BS178" s="791"/>
      <c r="BT178" s="791"/>
      <c r="CA178" s="809"/>
      <c r="CB178" s="803"/>
      <c r="CC178" s="804"/>
      <c r="CD178" s="791"/>
      <c r="CE178" s="791"/>
    </row>
    <row r="179" spans="2:83" x14ac:dyDescent="0.25">
      <c r="B179" s="307"/>
      <c r="C179" s="179"/>
      <c r="O179" s="181"/>
      <c r="P179" s="308"/>
      <c r="Q179" s="179"/>
      <c r="R179" s="165" t="s">
        <v>21</v>
      </c>
      <c r="S179" s="179"/>
      <c r="T179" s="165" t="s">
        <v>56</v>
      </c>
      <c r="U179" s="196" t="str">
        <f t="shared" si="61"/>
        <v>-</v>
      </c>
      <c r="V179" s="168" t="str">
        <f t="shared" si="62"/>
        <v>-</v>
      </c>
      <c r="W179" s="168" t="str">
        <f t="shared" si="63"/>
        <v>-</v>
      </c>
      <c r="X179" s="168" t="str">
        <f t="shared" si="64"/>
        <v>-</v>
      </c>
      <c r="Y179" s="168" t="str">
        <f t="shared" si="65"/>
        <v>-</v>
      </c>
      <c r="AD179" s="608">
        <f t="shared" si="58"/>
        <v>44964.494444444441</v>
      </c>
      <c r="AE179" s="607">
        <f t="shared" si="59"/>
        <v>22.972000000000001</v>
      </c>
      <c r="AF179" s="196">
        <f t="shared" si="66"/>
        <v>11</v>
      </c>
      <c r="AG179" s="168" t="str">
        <f t="shared" si="67"/>
        <v>-</v>
      </c>
      <c r="AH179" s="168">
        <f t="shared" si="68"/>
        <v>22.972000000000001</v>
      </c>
      <c r="AI179" s="168" t="str">
        <f t="shared" si="69"/>
        <v>-</v>
      </c>
      <c r="AJ179" s="168" t="str">
        <f t="shared" si="70"/>
        <v>-</v>
      </c>
      <c r="AM179" s="790">
        <v>44964.495833333334</v>
      </c>
      <c r="AN179" s="789">
        <v>1</v>
      </c>
      <c r="AO179" s="789">
        <v>9</v>
      </c>
      <c r="AP179" s="789">
        <v>7</v>
      </c>
      <c r="AQ179" s="789">
        <v>408.80499800000001</v>
      </c>
      <c r="AR179" s="789">
        <v>179143</v>
      </c>
      <c r="AS179" s="789">
        <v>138773</v>
      </c>
      <c r="AT179" s="789">
        <v>22.978999999999999</v>
      </c>
      <c r="AV179" s="788">
        <v>44964.495833333334</v>
      </c>
      <c r="AW179" s="787">
        <v>1</v>
      </c>
      <c r="AX179" s="786">
        <v>9</v>
      </c>
      <c r="AY179" s="786">
        <v>7</v>
      </c>
      <c r="AZ179" s="863">
        <v>408.9</v>
      </c>
      <c r="BB179" s="793">
        <f t="shared" si="50"/>
        <v>97</v>
      </c>
      <c r="BC179" s="791">
        <f t="shared" si="51"/>
        <v>408.80499800000001</v>
      </c>
      <c r="BF179" s="819"/>
      <c r="BH179" s="793">
        <f t="shared" si="52"/>
        <v>97</v>
      </c>
      <c r="BI179" s="807">
        <f t="shared" si="53"/>
        <v>408.9</v>
      </c>
      <c r="BL179" s="807"/>
      <c r="BQ179" s="791"/>
      <c r="BR179" s="791"/>
      <c r="BS179" s="791"/>
      <c r="BT179" s="791"/>
      <c r="CA179" s="809"/>
      <c r="CB179" s="803"/>
      <c r="CC179" s="804"/>
      <c r="CD179" s="791"/>
      <c r="CE179" s="791"/>
    </row>
    <row r="180" spans="2:83" x14ac:dyDescent="0.25">
      <c r="B180" s="307"/>
      <c r="C180" s="179"/>
      <c r="O180" s="181"/>
      <c r="P180" s="308"/>
      <c r="Q180" s="179"/>
      <c r="R180" s="165" t="s">
        <v>21</v>
      </c>
      <c r="S180" s="179"/>
      <c r="T180" s="165" t="s">
        <v>56</v>
      </c>
      <c r="U180" s="196" t="str">
        <f t="shared" si="61"/>
        <v>-</v>
      </c>
      <c r="V180" s="168" t="str">
        <f t="shared" si="62"/>
        <v>-</v>
      </c>
      <c r="W180" s="168" t="str">
        <f t="shared" si="63"/>
        <v>-</v>
      </c>
      <c r="X180" s="168" t="str">
        <f t="shared" si="64"/>
        <v>-</v>
      </c>
      <c r="Y180" s="168" t="str">
        <f t="shared" si="65"/>
        <v>-</v>
      </c>
      <c r="AD180" s="608">
        <f t="shared" si="58"/>
        <v>44964.494444444441</v>
      </c>
      <c r="AE180" s="607">
        <f t="shared" si="59"/>
        <v>22.975999999999999</v>
      </c>
      <c r="AF180" s="196">
        <f t="shared" si="66"/>
        <v>11</v>
      </c>
      <c r="AG180" s="168" t="str">
        <f t="shared" si="67"/>
        <v>-</v>
      </c>
      <c r="AH180" s="168">
        <f t="shared" si="68"/>
        <v>22.975999999999999</v>
      </c>
      <c r="AI180" s="168" t="str">
        <f t="shared" si="69"/>
        <v>-</v>
      </c>
      <c r="AJ180" s="168" t="str">
        <f t="shared" si="70"/>
        <v>-</v>
      </c>
      <c r="AM180" s="790">
        <v>44964.495833333334</v>
      </c>
      <c r="AN180" s="789">
        <v>1</v>
      </c>
      <c r="AO180" s="789">
        <v>9</v>
      </c>
      <c r="AP180" s="789">
        <v>8</v>
      </c>
      <c r="AQ180" s="789">
        <v>408.63034199999998</v>
      </c>
      <c r="AR180" s="789">
        <v>180709</v>
      </c>
      <c r="AS180" s="789">
        <v>137559</v>
      </c>
      <c r="AT180" s="789">
        <v>22.981000000000002</v>
      </c>
      <c r="AV180" s="788">
        <v>44964.495833333334</v>
      </c>
      <c r="AW180" s="787">
        <v>1</v>
      </c>
      <c r="AX180" s="786">
        <v>9</v>
      </c>
      <c r="AY180" s="786">
        <v>8</v>
      </c>
      <c r="AZ180" s="863">
        <v>408.2</v>
      </c>
      <c r="BB180" s="793">
        <f t="shared" si="50"/>
        <v>98</v>
      </c>
      <c r="BC180" s="791">
        <f t="shared" si="51"/>
        <v>408.63034199999998</v>
      </c>
      <c r="BF180" s="819"/>
      <c r="BH180" s="793">
        <f t="shared" si="52"/>
        <v>98</v>
      </c>
      <c r="BI180" s="807">
        <f t="shared" si="53"/>
        <v>408.2</v>
      </c>
      <c r="BL180" s="807"/>
      <c r="BQ180" s="791"/>
      <c r="BR180" s="791"/>
      <c r="BS180" s="791"/>
      <c r="BT180" s="791"/>
      <c r="CA180" s="809"/>
      <c r="CB180" s="803"/>
      <c r="CC180" s="804"/>
      <c r="CD180" s="791"/>
      <c r="CE180" s="791"/>
    </row>
    <row r="181" spans="2:83" x14ac:dyDescent="0.25">
      <c r="B181" s="307"/>
      <c r="C181" s="179"/>
      <c r="O181" s="181"/>
      <c r="P181" s="308"/>
      <c r="Q181" s="179"/>
      <c r="R181" s="165" t="s">
        <v>21</v>
      </c>
      <c r="S181" s="179"/>
      <c r="T181" s="165" t="s">
        <v>56</v>
      </c>
      <c r="U181" s="196" t="str">
        <f t="shared" si="61"/>
        <v>-</v>
      </c>
      <c r="V181" s="168" t="str">
        <f t="shared" si="62"/>
        <v>-</v>
      </c>
      <c r="W181" s="168" t="str">
        <f t="shared" si="63"/>
        <v>-</v>
      </c>
      <c r="X181" s="168" t="str">
        <f t="shared" si="64"/>
        <v>-</v>
      </c>
      <c r="Y181" s="168" t="str">
        <f t="shared" si="65"/>
        <v>-</v>
      </c>
      <c r="AD181" s="608">
        <f t="shared" si="58"/>
        <v>44964.495138888888</v>
      </c>
      <c r="AE181" s="607">
        <f t="shared" si="59"/>
        <v>22.977</v>
      </c>
      <c r="AF181" s="196">
        <f t="shared" si="66"/>
        <v>11</v>
      </c>
      <c r="AG181" s="168" t="str">
        <f t="shared" si="67"/>
        <v>-</v>
      </c>
      <c r="AH181" s="168">
        <f t="shared" si="68"/>
        <v>22.977</v>
      </c>
      <c r="AI181" s="168" t="str">
        <f t="shared" si="69"/>
        <v>-</v>
      </c>
      <c r="AJ181" s="168" t="str">
        <f t="shared" si="70"/>
        <v>-</v>
      </c>
      <c r="AM181" s="790">
        <v>44964.496527777781</v>
      </c>
      <c r="AN181" s="789">
        <v>1</v>
      </c>
      <c r="AO181" s="789">
        <v>10</v>
      </c>
      <c r="AP181" s="789" t="s">
        <v>469</v>
      </c>
      <c r="AQ181" s="789">
        <v>444.57396199999999</v>
      </c>
      <c r="AR181" s="789">
        <v>178879</v>
      </c>
      <c r="AS181" s="789">
        <v>138766</v>
      </c>
      <c r="AT181" s="789">
        <v>22.986000000000001</v>
      </c>
      <c r="AV181" s="788">
        <v>44964.496527777781</v>
      </c>
      <c r="AW181" s="787">
        <v>1</v>
      </c>
      <c r="AX181" s="786">
        <v>10</v>
      </c>
      <c r="AY181" s="786" t="s">
        <v>469</v>
      </c>
      <c r="AZ181" s="863">
        <v>474.3</v>
      </c>
      <c r="BB181" s="793" t="str">
        <f t="shared" si="50"/>
        <v>--</v>
      </c>
      <c r="BC181" s="791">
        <f t="shared" si="51"/>
        <v>444.57396199999999</v>
      </c>
      <c r="BF181" s="819"/>
      <c r="BH181" s="793" t="str">
        <f t="shared" si="52"/>
        <v>--</v>
      </c>
      <c r="BI181" s="807">
        <f t="shared" si="53"/>
        <v>474.3</v>
      </c>
      <c r="BL181" s="807"/>
      <c r="BQ181" s="791"/>
      <c r="BR181" s="791"/>
      <c r="BS181" s="791"/>
      <c r="BT181" s="791"/>
      <c r="CA181" s="809"/>
      <c r="CB181" s="803"/>
      <c r="CC181" s="804"/>
      <c r="CD181" s="791"/>
      <c r="CE181" s="791"/>
    </row>
    <row r="182" spans="2:83" x14ac:dyDescent="0.25">
      <c r="B182" s="307"/>
      <c r="C182" s="179"/>
      <c r="O182" s="181"/>
      <c r="P182" s="308"/>
      <c r="Q182" s="179"/>
      <c r="R182" s="165" t="s">
        <v>21</v>
      </c>
      <c r="S182" s="179"/>
      <c r="T182" s="165" t="s">
        <v>56</v>
      </c>
      <c r="U182" s="196" t="str">
        <f t="shared" si="61"/>
        <v>-</v>
      </c>
      <c r="V182" s="168" t="str">
        <f t="shared" si="62"/>
        <v>-</v>
      </c>
      <c r="W182" s="168" t="str">
        <f t="shared" si="63"/>
        <v>-</v>
      </c>
      <c r="X182" s="168" t="str">
        <f t="shared" si="64"/>
        <v>-</v>
      </c>
      <c r="Y182" s="168" t="str">
        <f t="shared" si="65"/>
        <v>-</v>
      </c>
      <c r="AD182" s="608">
        <f t="shared" si="58"/>
        <v>44964.495833333334</v>
      </c>
      <c r="AE182" s="607">
        <f t="shared" si="59"/>
        <v>22.978999999999999</v>
      </c>
      <c r="AF182" s="196">
        <f t="shared" si="66"/>
        <v>11</v>
      </c>
      <c r="AG182" s="168" t="str">
        <f t="shared" si="67"/>
        <v>-</v>
      </c>
      <c r="AH182" s="168">
        <f t="shared" si="68"/>
        <v>22.978999999999999</v>
      </c>
      <c r="AI182" s="168" t="str">
        <f t="shared" si="69"/>
        <v>-</v>
      </c>
      <c r="AJ182" s="168" t="str">
        <f t="shared" si="70"/>
        <v>-</v>
      </c>
      <c r="AM182" s="790">
        <v>44964.49722222222</v>
      </c>
      <c r="AN182" s="789">
        <v>1</v>
      </c>
      <c r="AO182" s="789">
        <v>10</v>
      </c>
      <c r="AP182" s="789" t="s">
        <v>469</v>
      </c>
      <c r="AQ182" s="789">
        <v>470.19485200000003</v>
      </c>
      <c r="AR182" s="789">
        <v>180712</v>
      </c>
      <c r="AS182" s="789">
        <v>137395</v>
      </c>
      <c r="AT182" s="789">
        <v>22.989000000000001</v>
      </c>
      <c r="AV182" s="788">
        <v>44964.49722222222</v>
      </c>
      <c r="AW182" s="787">
        <v>1</v>
      </c>
      <c r="AX182" s="786">
        <v>10</v>
      </c>
      <c r="AY182" s="786" t="s">
        <v>469</v>
      </c>
      <c r="AZ182" s="863">
        <v>463.9</v>
      </c>
      <c r="BB182" s="793" t="str">
        <f t="shared" si="50"/>
        <v>--</v>
      </c>
      <c r="BC182" s="791">
        <f t="shared" si="51"/>
        <v>470.19485200000003</v>
      </c>
      <c r="BF182" s="819"/>
      <c r="BH182" s="793" t="str">
        <f t="shared" si="52"/>
        <v>--</v>
      </c>
      <c r="BI182" s="807">
        <f t="shared" si="53"/>
        <v>463.9</v>
      </c>
      <c r="BL182" s="807"/>
      <c r="BQ182" s="791"/>
      <c r="BR182" s="791"/>
      <c r="BS182" s="791"/>
      <c r="BT182" s="791"/>
      <c r="CA182" s="809"/>
      <c r="CB182" s="803"/>
      <c r="CC182" s="804"/>
      <c r="CD182" s="791"/>
      <c r="CE182" s="791"/>
    </row>
    <row r="183" spans="2:83" x14ac:dyDescent="0.25">
      <c r="B183" s="307"/>
      <c r="C183" s="179"/>
      <c r="O183" s="181"/>
      <c r="P183" s="308"/>
      <c r="Q183" s="179"/>
      <c r="R183" s="165" t="s">
        <v>21</v>
      </c>
      <c r="S183" s="179"/>
      <c r="T183" s="165" t="s">
        <v>56</v>
      </c>
      <c r="U183" s="196" t="str">
        <f t="shared" si="61"/>
        <v>-</v>
      </c>
      <c r="V183" s="168" t="str">
        <f t="shared" si="62"/>
        <v>-</v>
      </c>
      <c r="W183" s="168" t="str">
        <f t="shared" si="63"/>
        <v>-</v>
      </c>
      <c r="X183" s="168" t="str">
        <f t="shared" si="64"/>
        <v>-</v>
      </c>
      <c r="Y183" s="168" t="str">
        <f t="shared" si="65"/>
        <v>-</v>
      </c>
      <c r="AD183" s="608">
        <f t="shared" si="58"/>
        <v>44964.495833333334</v>
      </c>
      <c r="AE183" s="607">
        <f t="shared" si="59"/>
        <v>22.981000000000002</v>
      </c>
      <c r="AF183" s="196">
        <f t="shared" si="66"/>
        <v>11</v>
      </c>
      <c r="AG183" s="168" t="str">
        <f t="shared" si="67"/>
        <v>-</v>
      </c>
      <c r="AH183" s="168">
        <f t="shared" si="68"/>
        <v>22.981000000000002</v>
      </c>
      <c r="AI183" s="168" t="str">
        <f t="shared" si="69"/>
        <v>-</v>
      </c>
      <c r="AJ183" s="168" t="str">
        <f t="shared" si="70"/>
        <v>-</v>
      </c>
      <c r="AM183" s="790">
        <v>44964.49722222222</v>
      </c>
      <c r="AN183" s="789">
        <v>1</v>
      </c>
      <c r="AO183" s="789">
        <v>10</v>
      </c>
      <c r="AP183" s="789" t="s">
        <v>469</v>
      </c>
      <c r="AQ183" s="789">
        <v>464.074455</v>
      </c>
      <c r="AR183" s="789">
        <v>178929</v>
      </c>
      <c r="AS183" s="789">
        <v>138769</v>
      </c>
      <c r="AT183" s="789">
        <v>22.994</v>
      </c>
      <c r="AV183" s="788">
        <v>44964.49722222222</v>
      </c>
      <c r="AW183" s="787">
        <v>1</v>
      </c>
      <c r="AX183" s="786">
        <v>10</v>
      </c>
      <c r="AY183" s="786" t="s">
        <v>469</v>
      </c>
      <c r="AZ183" s="863">
        <v>464</v>
      </c>
      <c r="BB183" s="793" t="str">
        <f t="shared" si="50"/>
        <v>--</v>
      </c>
      <c r="BC183" s="791">
        <f t="shared" si="51"/>
        <v>464.074455</v>
      </c>
      <c r="BF183" s="819"/>
      <c r="BH183" s="793" t="str">
        <f t="shared" si="52"/>
        <v>--</v>
      </c>
      <c r="BI183" s="807">
        <f t="shared" si="53"/>
        <v>464</v>
      </c>
      <c r="BL183" s="807"/>
      <c r="BQ183" s="791"/>
      <c r="BR183" s="791"/>
      <c r="BS183" s="791"/>
      <c r="BT183" s="791"/>
      <c r="CA183" s="809"/>
      <c r="CB183" s="803"/>
      <c r="CC183" s="804"/>
      <c r="CD183" s="791"/>
      <c r="CE183" s="791"/>
    </row>
    <row r="184" spans="2:83" x14ac:dyDescent="0.25">
      <c r="B184" s="307"/>
      <c r="C184" s="179"/>
      <c r="O184" s="181"/>
      <c r="P184" s="308"/>
      <c r="Q184" s="179"/>
      <c r="R184" s="165" t="s">
        <v>21</v>
      </c>
      <c r="S184" s="179"/>
      <c r="T184" s="165" t="s">
        <v>56</v>
      </c>
      <c r="U184" s="196" t="str">
        <f t="shared" si="61"/>
        <v>-</v>
      </c>
      <c r="V184" s="168" t="str">
        <f t="shared" si="62"/>
        <v>-</v>
      </c>
      <c r="W184" s="168" t="str">
        <f t="shared" si="63"/>
        <v>-</v>
      </c>
      <c r="X184" s="168" t="str">
        <f t="shared" si="64"/>
        <v>-</v>
      </c>
      <c r="Y184" s="168" t="str">
        <f t="shared" si="65"/>
        <v>-</v>
      </c>
      <c r="AD184" s="608">
        <f t="shared" si="58"/>
        <v>44964.496527777781</v>
      </c>
      <c r="AE184" s="607">
        <f t="shared" si="59"/>
        <v>22.986000000000001</v>
      </c>
      <c r="AF184" s="196">
        <f t="shared" si="66"/>
        <v>11</v>
      </c>
      <c r="AG184" s="168" t="str">
        <f t="shared" si="67"/>
        <v>-</v>
      </c>
      <c r="AH184" s="168">
        <f t="shared" si="68"/>
        <v>22.986000000000001</v>
      </c>
      <c r="AI184" s="168" t="str">
        <f t="shared" si="69"/>
        <v>-</v>
      </c>
      <c r="AJ184" s="168" t="str">
        <f t="shared" si="70"/>
        <v>-</v>
      </c>
      <c r="AM184" s="790">
        <v>44964.497916666667</v>
      </c>
      <c r="AN184" s="789">
        <v>1</v>
      </c>
      <c r="AO184" s="789">
        <v>10</v>
      </c>
      <c r="AP184" s="789" t="s">
        <v>469</v>
      </c>
      <c r="AQ184" s="789">
        <v>462.57285899999999</v>
      </c>
      <c r="AR184" s="789">
        <v>180715</v>
      </c>
      <c r="AS184" s="789">
        <v>137407</v>
      </c>
      <c r="AT184" s="789">
        <v>23</v>
      </c>
      <c r="AV184" s="788">
        <v>44964.497916666667</v>
      </c>
      <c r="AW184" s="787">
        <v>1</v>
      </c>
      <c r="AX184" s="786">
        <v>10</v>
      </c>
      <c r="AY184" s="786" t="s">
        <v>469</v>
      </c>
      <c r="AZ184" s="863">
        <v>462.7</v>
      </c>
      <c r="BB184" s="793" t="str">
        <f t="shared" si="50"/>
        <v>--</v>
      </c>
      <c r="BC184" s="791">
        <f t="shared" si="51"/>
        <v>462.57285899999999</v>
      </c>
      <c r="BF184" s="819"/>
      <c r="BH184" s="793" t="str">
        <f t="shared" si="52"/>
        <v>--</v>
      </c>
      <c r="BI184" s="807">
        <f t="shared" si="53"/>
        <v>462.7</v>
      </c>
      <c r="BL184" s="807"/>
      <c r="BQ184" s="791"/>
      <c r="BR184" s="791"/>
      <c r="BS184" s="791"/>
      <c r="BT184" s="791"/>
      <c r="CA184" s="809"/>
      <c r="CB184" s="803"/>
      <c r="CC184" s="804"/>
      <c r="CD184" s="791"/>
      <c r="CE184" s="791"/>
    </row>
    <row r="185" spans="2:83" x14ac:dyDescent="0.25">
      <c r="B185" s="307"/>
      <c r="C185" s="179"/>
      <c r="O185" s="181"/>
      <c r="P185" s="308"/>
      <c r="Q185" s="179"/>
      <c r="R185" s="165" t="s">
        <v>21</v>
      </c>
      <c r="S185" s="179"/>
      <c r="T185" s="165" t="s">
        <v>56</v>
      </c>
      <c r="U185" s="196" t="str">
        <f t="shared" si="61"/>
        <v>-</v>
      </c>
      <c r="V185" s="168" t="str">
        <f t="shared" si="62"/>
        <v>-</v>
      </c>
      <c r="W185" s="168" t="str">
        <f t="shared" si="63"/>
        <v>-</v>
      </c>
      <c r="X185" s="168" t="str">
        <f t="shared" si="64"/>
        <v>-</v>
      </c>
      <c r="Y185" s="168" t="str">
        <f t="shared" si="65"/>
        <v>-</v>
      </c>
      <c r="AD185" s="608">
        <f t="shared" si="58"/>
        <v>44964.49722222222</v>
      </c>
      <c r="AE185" s="607">
        <f t="shared" si="59"/>
        <v>22.989000000000001</v>
      </c>
      <c r="AF185" s="196">
        <f t="shared" si="66"/>
        <v>11</v>
      </c>
      <c r="AG185" s="168" t="str">
        <f t="shared" si="67"/>
        <v>-</v>
      </c>
      <c r="AH185" s="168">
        <f t="shared" si="68"/>
        <v>22.989000000000001</v>
      </c>
      <c r="AI185" s="168" t="str">
        <f t="shared" si="69"/>
        <v>-</v>
      </c>
      <c r="AJ185" s="168" t="str">
        <f t="shared" si="70"/>
        <v>-</v>
      </c>
      <c r="AM185" s="790">
        <v>44964.497916666667</v>
      </c>
      <c r="AN185" s="789">
        <v>1</v>
      </c>
      <c r="AO185" s="789">
        <v>10</v>
      </c>
      <c r="AP185" s="789" t="s">
        <v>469</v>
      </c>
      <c r="AQ185" s="789">
        <v>461.29566</v>
      </c>
      <c r="AR185" s="789">
        <v>178947</v>
      </c>
      <c r="AS185" s="789">
        <v>138776</v>
      </c>
      <c r="AT185" s="789">
        <v>23.001999999999999</v>
      </c>
      <c r="AV185" s="788">
        <v>44964.497916666667</v>
      </c>
      <c r="AW185" s="787">
        <v>1</v>
      </c>
      <c r="AX185" s="786">
        <v>10</v>
      </c>
      <c r="AY185" s="786" t="s">
        <v>469</v>
      </c>
      <c r="AZ185" s="863">
        <v>461.1</v>
      </c>
      <c r="BB185" s="793" t="str">
        <f t="shared" si="50"/>
        <v>--</v>
      </c>
      <c r="BC185" s="791">
        <f t="shared" si="51"/>
        <v>461.29566</v>
      </c>
      <c r="BF185" s="819"/>
      <c r="BH185" s="793" t="str">
        <f t="shared" si="52"/>
        <v>--</v>
      </c>
      <c r="BI185" s="807">
        <f t="shared" si="53"/>
        <v>461.1</v>
      </c>
      <c r="BL185" s="807"/>
      <c r="BQ185" s="791"/>
      <c r="BR185" s="791"/>
      <c r="BS185" s="791"/>
      <c r="BT185" s="791"/>
      <c r="CA185" s="809"/>
      <c r="CB185" s="803"/>
      <c r="CC185" s="804"/>
      <c r="CD185" s="791"/>
      <c r="CE185" s="791"/>
    </row>
    <row r="186" spans="2:83" x14ac:dyDescent="0.25">
      <c r="B186" s="307"/>
      <c r="C186" s="179"/>
      <c r="O186" s="181"/>
      <c r="P186" s="308"/>
      <c r="Q186" s="179"/>
      <c r="R186" s="165" t="s">
        <v>21</v>
      </c>
      <c r="S186" s="179"/>
      <c r="T186" s="165" t="s">
        <v>56</v>
      </c>
      <c r="U186" s="196" t="str">
        <f t="shared" si="61"/>
        <v>-</v>
      </c>
      <c r="V186" s="168" t="str">
        <f t="shared" si="62"/>
        <v>-</v>
      </c>
      <c r="W186" s="168" t="str">
        <f t="shared" si="63"/>
        <v>-</v>
      </c>
      <c r="X186" s="168" t="str">
        <f t="shared" si="64"/>
        <v>-</v>
      </c>
      <c r="Y186" s="168" t="str">
        <f t="shared" si="65"/>
        <v>-</v>
      </c>
      <c r="AD186" s="608">
        <f t="shared" si="58"/>
        <v>44964.49722222222</v>
      </c>
      <c r="AE186" s="607">
        <f t="shared" si="59"/>
        <v>22.994</v>
      </c>
      <c r="AF186" s="196">
        <f t="shared" si="66"/>
        <v>11</v>
      </c>
      <c r="AG186" s="168" t="str">
        <f t="shared" si="67"/>
        <v>-</v>
      </c>
      <c r="AH186" s="168">
        <f t="shared" si="68"/>
        <v>22.994</v>
      </c>
      <c r="AI186" s="168" t="str">
        <f t="shared" si="69"/>
        <v>-</v>
      </c>
      <c r="AJ186" s="168" t="str">
        <f t="shared" si="70"/>
        <v>-</v>
      </c>
      <c r="AM186" s="790">
        <v>44964.498611111114</v>
      </c>
      <c r="AN186" s="789">
        <v>1</v>
      </c>
      <c r="AO186" s="789">
        <v>10</v>
      </c>
      <c r="AP186" s="789" t="s">
        <v>469</v>
      </c>
      <c r="AQ186" s="789">
        <v>461.03114900000003</v>
      </c>
      <c r="AR186" s="789">
        <v>180724</v>
      </c>
      <c r="AS186" s="789">
        <v>137416</v>
      </c>
      <c r="AT186" s="789">
        <v>23.004999999999999</v>
      </c>
      <c r="AV186" s="788">
        <v>44964.498611111114</v>
      </c>
      <c r="AW186" s="787">
        <v>1</v>
      </c>
      <c r="AX186" s="786">
        <v>10</v>
      </c>
      <c r="AY186" s="786" t="s">
        <v>469</v>
      </c>
      <c r="AZ186" s="863">
        <v>460.8</v>
      </c>
      <c r="BB186" s="793" t="str">
        <f t="shared" si="50"/>
        <v>--</v>
      </c>
      <c r="BC186" s="791">
        <f t="shared" si="51"/>
        <v>461.03114900000003</v>
      </c>
      <c r="BF186" s="819"/>
      <c r="BH186" s="793" t="str">
        <f t="shared" si="52"/>
        <v>--</v>
      </c>
      <c r="BI186" s="807">
        <f t="shared" si="53"/>
        <v>460.8</v>
      </c>
      <c r="BL186" s="807"/>
      <c r="BQ186" s="791"/>
      <c r="BR186" s="791"/>
      <c r="BS186" s="791"/>
      <c r="BT186" s="791"/>
      <c r="CA186" s="809"/>
      <c r="CB186" s="803"/>
      <c r="CC186" s="804"/>
      <c r="CD186" s="791"/>
      <c r="CE186" s="791"/>
    </row>
    <row r="187" spans="2:83" x14ac:dyDescent="0.25">
      <c r="B187" s="307"/>
      <c r="C187" s="179"/>
      <c r="O187" s="181"/>
      <c r="P187" s="308"/>
      <c r="Q187" s="179"/>
      <c r="R187" s="165" t="s">
        <v>21</v>
      </c>
      <c r="S187" s="179"/>
      <c r="T187" s="165" t="s">
        <v>56</v>
      </c>
      <c r="U187" s="196" t="str">
        <f t="shared" si="61"/>
        <v>-</v>
      </c>
      <c r="V187" s="168" t="str">
        <f t="shared" si="62"/>
        <v>-</v>
      </c>
      <c r="W187" s="168" t="str">
        <f t="shared" si="63"/>
        <v>-</v>
      </c>
      <c r="X187" s="168" t="str">
        <f t="shared" si="64"/>
        <v>-</v>
      </c>
      <c r="Y187" s="168" t="str">
        <f t="shared" si="65"/>
        <v>-</v>
      </c>
      <c r="AD187" s="608">
        <f t="shared" si="58"/>
        <v>44964.497916666667</v>
      </c>
      <c r="AE187" s="607">
        <f t="shared" si="59"/>
        <v>23</v>
      </c>
      <c r="AF187" s="196">
        <f t="shared" si="66"/>
        <v>11</v>
      </c>
      <c r="AG187" s="168" t="str">
        <f t="shared" si="67"/>
        <v>-</v>
      </c>
      <c r="AH187" s="168">
        <f t="shared" si="68"/>
        <v>23</v>
      </c>
      <c r="AI187" s="168" t="str">
        <f t="shared" si="69"/>
        <v>-</v>
      </c>
      <c r="AJ187" s="168" t="str">
        <f t="shared" si="70"/>
        <v>-</v>
      </c>
      <c r="AM187" s="790">
        <v>44964.498611111114</v>
      </c>
      <c r="AN187" s="789">
        <v>1</v>
      </c>
      <c r="AO187" s="789">
        <v>10</v>
      </c>
      <c r="AP187" s="789" t="s">
        <v>469</v>
      </c>
      <c r="AQ187" s="789">
        <v>460.43692800000002</v>
      </c>
      <c r="AR187" s="789">
        <v>178947</v>
      </c>
      <c r="AS187" s="789">
        <v>138773</v>
      </c>
      <c r="AT187" s="789">
        <v>23.007000000000001</v>
      </c>
      <c r="AV187" s="788">
        <v>44964.498611111114</v>
      </c>
      <c r="AW187" s="787">
        <v>1</v>
      </c>
      <c r="AX187" s="786">
        <v>10</v>
      </c>
      <c r="AY187" s="786" t="s">
        <v>469</v>
      </c>
      <c r="AZ187" s="863">
        <v>460.1</v>
      </c>
      <c r="BB187" s="793" t="str">
        <f t="shared" si="50"/>
        <v>--</v>
      </c>
      <c r="BC187" s="791">
        <f t="shared" si="51"/>
        <v>460.43692800000002</v>
      </c>
      <c r="BF187" s="819"/>
      <c r="BH187" s="793" t="str">
        <f t="shared" si="52"/>
        <v>--</v>
      </c>
      <c r="BI187" s="807">
        <f t="shared" si="53"/>
        <v>460.1</v>
      </c>
      <c r="BL187" s="807"/>
      <c r="BQ187" s="791"/>
      <c r="BR187" s="791"/>
      <c r="BS187" s="791"/>
      <c r="BT187" s="791"/>
      <c r="CA187" s="809"/>
      <c r="CB187" s="803"/>
      <c r="CC187" s="804"/>
      <c r="CD187" s="791"/>
      <c r="CE187" s="791"/>
    </row>
    <row r="188" spans="2:83" x14ac:dyDescent="0.25">
      <c r="B188" s="307"/>
      <c r="C188" s="179"/>
      <c r="O188" s="181"/>
      <c r="P188" s="308"/>
      <c r="Q188" s="179"/>
      <c r="R188" s="165" t="s">
        <v>21</v>
      </c>
      <c r="S188" s="179"/>
      <c r="T188" s="165" t="s">
        <v>56</v>
      </c>
      <c r="U188" s="196" t="str">
        <f t="shared" si="61"/>
        <v>-</v>
      </c>
      <c r="V188" s="168" t="str">
        <f t="shared" si="62"/>
        <v>-</v>
      </c>
      <c r="W188" s="168" t="str">
        <f t="shared" si="63"/>
        <v>-</v>
      </c>
      <c r="X188" s="168" t="str">
        <f t="shared" si="64"/>
        <v>-</v>
      </c>
      <c r="Y188" s="168" t="str">
        <f t="shared" si="65"/>
        <v>-</v>
      </c>
      <c r="AD188" s="608">
        <f t="shared" si="58"/>
        <v>44964.497916666667</v>
      </c>
      <c r="AE188" s="607">
        <f t="shared" si="59"/>
        <v>23.001999999999999</v>
      </c>
      <c r="AF188" s="196">
        <f t="shared" si="66"/>
        <v>11</v>
      </c>
      <c r="AG188" s="168" t="str">
        <f t="shared" si="67"/>
        <v>-</v>
      </c>
      <c r="AH188" s="168">
        <f t="shared" si="68"/>
        <v>23.001999999999999</v>
      </c>
      <c r="AI188" s="168" t="str">
        <f t="shared" si="69"/>
        <v>-</v>
      </c>
      <c r="AJ188" s="168" t="str">
        <f t="shared" si="70"/>
        <v>-</v>
      </c>
      <c r="AM188" s="790">
        <v>44964.499305555553</v>
      </c>
      <c r="AN188" s="789">
        <v>1</v>
      </c>
      <c r="AO188" s="789">
        <v>10</v>
      </c>
      <c r="AP188" s="789" t="s">
        <v>469</v>
      </c>
      <c r="AQ188" s="789">
        <v>460.01107500000001</v>
      </c>
      <c r="AR188" s="789">
        <v>180716</v>
      </c>
      <c r="AS188" s="789">
        <v>137413</v>
      </c>
      <c r="AT188" s="789">
        <v>23.004000000000001</v>
      </c>
      <c r="AV188" s="788">
        <v>44964.499305555553</v>
      </c>
      <c r="AW188" s="787">
        <v>1</v>
      </c>
      <c r="AX188" s="786">
        <v>10</v>
      </c>
      <c r="AY188" s="786" t="s">
        <v>469</v>
      </c>
      <c r="AZ188" s="863">
        <v>459.5</v>
      </c>
      <c r="BB188" s="793" t="str">
        <f t="shared" si="50"/>
        <v>--</v>
      </c>
      <c r="BC188" s="791">
        <f t="shared" si="51"/>
        <v>460.01107500000001</v>
      </c>
      <c r="BF188" s="819"/>
      <c r="BH188" s="793" t="str">
        <f t="shared" si="52"/>
        <v>--</v>
      </c>
      <c r="BI188" s="807">
        <f t="shared" si="53"/>
        <v>459.5</v>
      </c>
      <c r="BL188" s="807"/>
      <c r="BQ188" s="791"/>
      <c r="BR188" s="791"/>
      <c r="BS188" s="791"/>
      <c r="BT188" s="791"/>
      <c r="CA188" s="809"/>
      <c r="CB188" s="803"/>
      <c r="CC188" s="804"/>
      <c r="CD188" s="791"/>
      <c r="CE188" s="791"/>
    </row>
    <row r="189" spans="2:83" x14ac:dyDescent="0.25">
      <c r="B189" s="307"/>
      <c r="C189" s="179"/>
      <c r="O189" s="181"/>
      <c r="P189" s="308"/>
      <c r="Q189" s="179"/>
      <c r="R189" s="165" t="s">
        <v>21</v>
      </c>
      <c r="S189" s="179"/>
      <c r="T189" s="165" t="s">
        <v>56</v>
      </c>
      <c r="U189" s="196" t="str">
        <f t="shared" si="61"/>
        <v>-</v>
      </c>
      <c r="V189" s="168" t="str">
        <f t="shared" si="62"/>
        <v>-</v>
      </c>
      <c r="W189" s="168" t="str">
        <f t="shared" si="63"/>
        <v>-</v>
      </c>
      <c r="X189" s="168" t="str">
        <f t="shared" si="64"/>
        <v>-</v>
      </c>
      <c r="Y189" s="168" t="str">
        <f t="shared" si="65"/>
        <v>-</v>
      </c>
      <c r="AD189" s="608">
        <f t="shared" si="58"/>
        <v>44964.498611111114</v>
      </c>
      <c r="AE189" s="607">
        <f t="shared" si="59"/>
        <v>23.004999999999999</v>
      </c>
      <c r="AF189" s="196">
        <f t="shared" si="66"/>
        <v>11</v>
      </c>
      <c r="AG189" s="168" t="str">
        <f t="shared" si="67"/>
        <v>-</v>
      </c>
      <c r="AH189" s="168">
        <f t="shared" si="68"/>
        <v>23.004999999999999</v>
      </c>
      <c r="AI189" s="168" t="str">
        <f t="shared" si="69"/>
        <v>-</v>
      </c>
      <c r="AJ189" s="168" t="str">
        <f t="shared" si="70"/>
        <v>-</v>
      </c>
      <c r="AM189" s="790">
        <v>44964.499305555553</v>
      </c>
      <c r="AN189" s="789">
        <v>1</v>
      </c>
      <c r="AO189" s="789">
        <v>10</v>
      </c>
      <c r="AP189" s="789" t="s">
        <v>469</v>
      </c>
      <c r="AQ189" s="789">
        <v>459.33275900000001</v>
      </c>
      <c r="AR189" s="789">
        <v>178949</v>
      </c>
      <c r="AS189" s="789">
        <v>138771</v>
      </c>
      <c r="AT189" s="789">
        <v>23.001000000000001</v>
      </c>
      <c r="AV189" s="788">
        <v>44964.499305555553</v>
      </c>
      <c r="AW189" s="787">
        <v>1</v>
      </c>
      <c r="AX189" s="786">
        <v>10</v>
      </c>
      <c r="AY189" s="786" t="s">
        <v>469</v>
      </c>
      <c r="AZ189" s="863">
        <v>460.1</v>
      </c>
      <c r="BB189" s="793" t="str">
        <f t="shared" si="50"/>
        <v>--</v>
      </c>
      <c r="BC189" s="791">
        <f t="shared" si="51"/>
        <v>459.33275900000001</v>
      </c>
      <c r="BF189" s="819"/>
      <c r="BH189" s="793" t="str">
        <f t="shared" si="52"/>
        <v>--</v>
      </c>
      <c r="BI189" s="807">
        <f t="shared" si="53"/>
        <v>460.1</v>
      </c>
      <c r="BL189" s="807"/>
      <c r="BQ189" s="791"/>
      <c r="BR189" s="791"/>
      <c r="BS189" s="791"/>
      <c r="BT189" s="791"/>
      <c r="CA189" s="809"/>
      <c r="CB189" s="803"/>
      <c r="CC189" s="804"/>
      <c r="CD189" s="791"/>
      <c r="CE189" s="791"/>
    </row>
    <row r="190" spans="2:83" x14ac:dyDescent="0.25">
      <c r="B190" s="307"/>
      <c r="C190" s="179"/>
      <c r="O190" s="181"/>
      <c r="P190" s="308"/>
      <c r="Q190" s="179"/>
      <c r="R190" s="165" t="s">
        <v>21</v>
      </c>
      <c r="S190" s="179"/>
      <c r="T190" s="165" t="s">
        <v>56</v>
      </c>
      <c r="U190" s="196" t="str">
        <f t="shared" si="61"/>
        <v>-</v>
      </c>
      <c r="V190" s="168" t="str">
        <f t="shared" si="62"/>
        <v>-</v>
      </c>
      <c r="W190" s="168" t="str">
        <f t="shared" si="63"/>
        <v>-</v>
      </c>
      <c r="X190" s="168" t="str">
        <f t="shared" si="64"/>
        <v>-</v>
      </c>
      <c r="Y190" s="168" t="str">
        <f t="shared" si="65"/>
        <v>-</v>
      </c>
      <c r="AD190" s="608">
        <f t="shared" si="58"/>
        <v>44964.498611111114</v>
      </c>
      <c r="AE190" s="607">
        <f t="shared" si="59"/>
        <v>23.007000000000001</v>
      </c>
      <c r="AF190" s="196">
        <f t="shared" si="66"/>
        <v>11</v>
      </c>
      <c r="AG190" s="168" t="str">
        <f t="shared" si="67"/>
        <v>-</v>
      </c>
      <c r="AH190" s="168">
        <f t="shared" si="68"/>
        <v>23.007000000000001</v>
      </c>
      <c r="AI190" s="168" t="str">
        <f t="shared" si="69"/>
        <v>-</v>
      </c>
      <c r="AJ190" s="168" t="str">
        <f t="shared" si="70"/>
        <v>-</v>
      </c>
      <c r="AM190" s="790">
        <v>44964.5</v>
      </c>
      <c r="AN190" s="789">
        <v>1</v>
      </c>
      <c r="AO190" s="789">
        <v>10</v>
      </c>
      <c r="AP190" s="789" t="s">
        <v>469</v>
      </c>
      <c r="AQ190" s="789">
        <v>458.99831899999998</v>
      </c>
      <c r="AR190" s="789">
        <v>180714</v>
      </c>
      <c r="AS190" s="789">
        <v>137414</v>
      </c>
      <c r="AT190" s="789">
        <v>22.998999999999999</v>
      </c>
      <c r="AV190" s="788">
        <v>44964.5</v>
      </c>
      <c r="AW190" s="787">
        <v>1</v>
      </c>
      <c r="AX190" s="786">
        <v>10</v>
      </c>
      <c r="AY190" s="786" t="s">
        <v>469</v>
      </c>
      <c r="AZ190" s="863">
        <v>459.1</v>
      </c>
      <c r="BB190" s="793" t="str">
        <f t="shared" si="50"/>
        <v>--</v>
      </c>
      <c r="BC190" s="791">
        <f t="shared" si="51"/>
        <v>458.99831899999998</v>
      </c>
      <c r="BF190" s="819"/>
      <c r="BH190" s="793" t="str">
        <f t="shared" si="52"/>
        <v>--</v>
      </c>
      <c r="BI190" s="807">
        <f t="shared" si="53"/>
        <v>459.1</v>
      </c>
      <c r="BL190" s="807"/>
      <c r="BQ190" s="791"/>
      <c r="BR190" s="791"/>
      <c r="BS190" s="791"/>
      <c r="BT190" s="791"/>
      <c r="CA190" s="809"/>
      <c r="CB190" s="803"/>
      <c r="CC190" s="804"/>
      <c r="CD190" s="791"/>
      <c r="CE190" s="791"/>
    </row>
    <row r="191" spans="2:83" x14ac:dyDescent="0.25">
      <c r="B191" s="307"/>
      <c r="C191" s="179"/>
      <c r="O191" s="181"/>
      <c r="P191" s="308"/>
      <c r="Q191" s="179"/>
      <c r="R191" s="165" t="s">
        <v>21</v>
      </c>
      <c r="S191" s="179"/>
      <c r="T191" s="165" t="s">
        <v>56</v>
      </c>
      <c r="U191" s="196" t="str">
        <f t="shared" si="61"/>
        <v>-</v>
      </c>
      <c r="V191" s="168" t="str">
        <f t="shared" si="62"/>
        <v>-</v>
      </c>
      <c r="W191" s="168" t="str">
        <f t="shared" si="63"/>
        <v>-</v>
      </c>
      <c r="X191" s="168" t="str">
        <f t="shared" si="64"/>
        <v>-</v>
      </c>
      <c r="Y191" s="168" t="str">
        <f t="shared" si="65"/>
        <v>-</v>
      </c>
      <c r="AD191" s="608">
        <f t="shared" si="58"/>
        <v>44964.499305555553</v>
      </c>
      <c r="AE191" s="607">
        <f t="shared" si="59"/>
        <v>23.004000000000001</v>
      </c>
      <c r="AF191" s="196">
        <f t="shared" si="66"/>
        <v>11</v>
      </c>
      <c r="AG191" s="168" t="str">
        <f t="shared" si="67"/>
        <v>-</v>
      </c>
      <c r="AH191" s="168">
        <f t="shared" si="68"/>
        <v>23.004000000000001</v>
      </c>
      <c r="AI191" s="168" t="str">
        <f t="shared" si="69"/>
        <v>-</v>
      </c>
      <c r="AJ191" s="168" t="str">
        <f t="shared" si="70"/>
        <v>-</v>
      </c>
      <c r="AM191" s="790">
        <v>44964.5</v>
      </c>
      <c r="AN191" s="789">
        <v>1</v>
      </c>
      <c r="AO191" s="789">
        <v>10</v>
      </c>
      <c r="AP191" s="789" t="s">
        <v>469</v>
      </c>
      <c r="AQ191" s="789">
        <v>458.65496400000001</v>
      </c>
      <c r="AR191" s="789">
        <v>178938</v>
      </c>
      <c r="AS191" s="789">
        <v>138761</v>
      </c>
      <c r="AT191" s="789">
        <v>23</v>
      </c>
      <c r="AV191" s="788">
        <v>44964.5</v>
      </c>
      <c r="AW191" s="787">
        <v>1</v>
      </c>
      <c r="AX191" s="786">
        <v>10</v>
      </c>
      <c r="AY191" s="786" t="s">
        <v>469</v>
      </c>
      <c r="AZ191" s="863">
        <v>458.8</v>
      </c>
      <c r="BB191" s="793" t="str">
        <f t="shared" si="50"/>
        <v>--</v>
      </c>
      <c r="BC191" s="791">
        <f t="shared" si="51"/>
        <v>458.65496400000001</v>
      </c>
      <c r="BF191" s="819"/>
      <c r="BH191" s="793" t="str">
        <f t="shared" si="52"/>
        <v>--</v>
      </c>
      <c r="BI191" s="807">
        <f t="shared" si="53"/>
        <v>458.8</v>
      </c>
      <c r="BL191" s="807"/>
      <c r="BQ191" s="791"/>
      <c r="BR191" s="791"/>
      <c r="BS191" s="791"/>
      <c r="BT191" s="791"/>
      <c r="CA191" s="809"/>
      <c r="CB191" s="803"/>
      <c r="CC191" s="804"/>
      <c r="CD191" s="791"/>
      <c r="CE191" s="791"/>
    </row>
    <row r="192" spans="2:83" x14ac:dyDescent="0.25">
      <c r="B192" s="307"/>
      <c r="C192" s="179"/>
      <c r="O192" s="181"/>
      <c r="P192" s="308"/>
      <c r="Q192" s="179"/>
      <c r="R192" s="165" t="s">
        <v>21</v>
      </c>
      <c r="S192" s="179"/>
      <c r="T192" s="165" t="s">
        <v>56</v>
      </c>
      <c r="U192" s="196" t="str">
        <f t="shared" si="61"/>
        <v>-</v>
      </c>
      <c r="V192" s="168" t="str">
        <f t="shared" si="62"/>
        <v>-</v>
      </c>
      <c r="W192" s="168" t="str">
        <f t="shared" si="63"/>
        <v>-</v>
      </c>
      <c r="X192" s="168" t="str">
        <f t="shared" si="64"/>
        <v>-</v>
      </c>
      <c r="Y192" s="168" t="str">
        <f t="shared" si="65"/>
        <v>-</v>
      </c>
      <c r="AD192" s="608">
        <f t="shared" si="58"/>
        <v>44964.499305555553</v>
      </c>
      <c r="AE192" s="607">
        <f t="shared" si="59"/>
        <v>23.001000000000001</v>
      </c>
      <c r="AF192" s="196">
        <f t="shared" si="66"/>
        <v>11</v>
      </c>
      <c r="AG192" s="168" t="str">
        <f t="shared" si="67"/>
        <v>-</v>
      </c>
      <c r="AH192" s="168">
        <f t="shared" si="68"/>
        <v>23.001000000000001</v>
      </c>
      <c r="AI192" s="168" t="str">
        <f t="shared" si="69"/>
        <v>-</v>
      </c>
      <c r="AJ192" s="168" t="str">
        <f t="shared" si="70"/>
        <v>-</v>
      </c>
      <c r="AM192" s="790">
        <v>44964.500694444447</v>
      </c>
      <c r="AN192" s="789">
        <v>1</v>
      </c>
      <c r="AO192" s="789">
        <v>10</v>
      </c>
      <c r="AP192" s="789" t="s">
        <v>469</v>
      </c>
      <c r="AQ192" s="789">
        <v>458.98451499999999</v>
      </c>
      <c r="AR192" s="789">
        <v>180705</v>
      </c>
      <c r="AS192" s="789">
        <v>137406</v>
      </c>
      <c r="AT192" s="789">
        <v>23.001999999999999</v>
      </c>
      <c r="AV192" s="788">
        <v>44964.500694444447</v>
      </c>
      <c r="AW192" s="787">
        <v>1</v>
      </c>
      <c r="AX192" s="786">
        <v>10</v>
      </c>
      <c r="AY192" s="786" t="s">
        <v>469</v>
      </c>
      <c r="AZ192" s="863">
        <v>458.8</v>
      </c>
      <c r="BB192" s="793" t="str">
        <f t="shared" si="50"/>
        <v>--</v>
      </c>
      <c r="BC192" s="791">
        <f t="shared" si="51"/>
        <v>458.98451499999999</v>
      </c>
      <c r="BF192" s="819"/>
      <c r="BH192" s="793" t="str">
        <f t="shared" si="52"/>
        <v>--</v>
      </c>
      <c r="BI192" s="807">
        <f t="shared" si="53"/>
        <v>458.8</v>
      </c>
      <c r="BL192" s="807"/>
      <c r="BQ192" s="791"/>
      <c r="BR192" s="791"/>
      <c r="BS192" s="791"/>
      <c r="BT192" s="791"/>
      <c r="CA192" s="809"/>
      <c r="CB192" s="803"/>
      <c r="CC192" s="804"/>
      <c r="CD192" s="791"/>
      <c r="CE192" s="791"/>
    </row>
    <row r="193" spans="2:83" x14ac:dyDescent="0.25">
      <c r="B193" s="307"/>
      <c r="C193" s="179"/>
      <c r="O193" s="181"/>
      <c r="P193" s="308"/>
      <c r="Q193" s="179"/>
      <c r="R193" s="165" t="s">
        <v>21</v>
      </c>
      <c r="S193" s="179"/>
      <c r="T193" s="165" t="s">
        <v>56</v>
      </c>
      <c r="U193" s="196" t="str">
        <f t="shared" si="61"/>
        <v>-</v>
      </c>
      <c r="V193" s="168" t="str">
        <f t="shared" si="62"/>
        <v>-</v>
      </c>
      <c r="W193" s="168" t="str">
        <f t="shared" si="63"/>
        <v>-</v>
      </c>
      <c r="X193" s="168" t="str">
        <f t="shared" si="64"/>
        <v>-</v>
      </c>
      <c r="Y193" s="168" t="str">
        <f t="shared" si="65"/>
        <v>-</v>
      </c>
      <c r="AD193" s="608">
        <f t="shared" si="58"/>
        <v>44964.5</v>
      </c>
      <c r="AE193" s="607">
        <f t="shared" si="59"/>
        <v>22.998999999999999</v>
      </c>
      <c r="AF193" s="196">
        <f t="shared" si="66"/>
        <v>12</v>
      </c>
      <c r="AG193" s="168" t="str">
        <f t="shared" si="67"/>
        <v>-</v>
      </c>
      <c r="AH193" s="168" t="str">
        <f t="shared" si="68"/>
        <v>-</v>
      </c>
      <c r="AI193" s="168">
        <f t="shared" si="69"/>
        <v>22.998999999999999</v>
      </c>
      <c r="AJ193" s="168" t="str">
        <f t="shared" si="70"/>
        <v>-</v>
      </c>
      <c r="AM193" s="790">
        <v>44964.501388888886</v>
      </c>
      <c r="AN193" s="789">
        <v>1</v>
      </c>
      <c r="AO193" s="789">
        <v>10</v>
      </c>
      <c r="AP193" s="789">
        <v>0</v>
      </c>
      <c r="AQ193" s="789">
        <v>458.80319700000001</v>
      </c>
      <c r="AR193" s="789">
        <v>180723</v>
      </c>
      <c r="AS193" s="789">
        <v>137420</v>
      </c>
      <c r="AT193" s="789">
        <v>23.009</v>
      </c>
      <c r="AV193" s="788">
        <v>44964.501388888886</v>
      </c>
      <c r="AW193" s="787">
        <v>1</v>
      </c>
      <c r="AX193" s="786">
        <v>10</v>
      </c>
      <c r="AY193" s="786">
        <v>0</v>
      </c>
      <c r="AZ193" s="863">
        <v>458.6</v>
      </c>
      <c r="BB193" s="793">
        <f t="shared" si="50"/>
        <v>100</v>
      </c>
      <c r="BC193" s="791">
        <f t="shared" si="51"/>
        <v>458.80319700000001</v>
      </c>
      <c r="BF193" s="819"/>
      <c r="BH193" s="793">
        <f t="shared" si="52"/>
        <v>100</v>
      </c>
      <c r="BI193" s="807">
        <f t="shared" si="53"/>
        <v>458.6</v>
      </c>
      <c r="BL193" s="807"/>
      <c r="BQ193" s="791"/>
      <c r="BR193" s="791"/>
      <c r="BS193" s="791"/>
      <c r="BT193" s="791"/>
      <c r="CA193" s="809"/>
      <c r="CB193" s="803"/>
      <c r="CC193" s="804"/>
      <c r="CD193" s="791"/>
      <c r="CE193" s="791"/>
    </row>
    <row r="194" spans="2:83" x14ac:dyDescent="0.25">
      <c r="B194" s="307"/>
      <c r="C194" s="179"/>
      <c r="O194" s="181"/>
      <c r="P194" s="308"/>
      <c r="Q194" s="179"/>
      <c r="R194" s="165" t="s">
        <v>21</v>
      </c>
      <c r="S194" s="179"/>
      <c r="T194" s="165" t="s">
        <v>56</v>
      </c>
      <c r="U194" s="196" t="str">
        <f t="shared" si="61"/>
        <v>-</v>
      </c>
      <c r="V194" s="168" t="str">
        <f t="shared" si="62"/>
        <v>-</v>
      </c>
      <c r="W194" s="168" t="str">
        <f t="shared" si="63"/>
        <v>-</v>
      </c>
      <c r="X194" s="168" t="str">
        <f t="shared" si="64"/>
        <v>-</v>
      </c>
      <c r="Y194" s="168" t="str">
        <f t="shared" si="65"/>
        <v>-</v>
      </c>
      <c r="AD194" s="608">
        <f t="shared" si="58"/>
        <v>44964.5</v>
      </c>
      <c r="AE194" s="607">
        <f t="shared" si="59"/>
        <v>23</v>
      </c>
      <c r="AF194" s="196">
        <f t="shared" si="66"/>
        <v>12</v>
      </c>
      <c r="AG194" s="168" t="str">
        <f t="shared" si="67"/>
        <v>-</v>
      </c>
      <c r="AH194" s="168" t="str">
        <f t="shared" si="68"/>
        <v>-</v>
      </c>
      <c r="AI194" s="168">
        <f t="shared" si="69"/>
        <v>23</v>
      </c>
      <c r="AJ194" s="168" t="str">
        <f t="shared" si="70"/>
        <v>-</v>
      </c>
      <c r="AM194" s="790">
        <v>44964.501388888886</v>
      </c>
      <c r="AN194" s="789">
        <v>1</v>
      </c>
      <c r="AO194" s="789">
        <v>10</v>
      </c>
      <c r="AP194" s="789">
        <v>1</v>
      </c>
      <c r="AQ194" s="789">
        <v>458.79651200000001</v>
      </c>
      <c r="AR194" s="789">
        <v>178946</v>
      </c>
      <c r="AS194" s="789">
        <v>138767</v>
      </c>
      <c r="AT194" s="789">
        <v>23.007000000000001</v>
      </c>
      <c r="AV194" s="788">
        <v>44964.501388888886</v>
      </c>
      <c r="AW194" s="787">
        <v>1</v>
      </c>
      <c r="AX194" s="786">
        <v>10</v>
      </c>
      <c r="AY194" s="786">
        <v>1</v>
      </c>
      <c r="AZ194" s="863">
        <v>458.4</v>
      </c>
      <c r="BB194" s="793">
        <f t="shared" si="50"/>
        <v>101</v>
      </c>
      <c r="BC194" s="791">
        <f t="shared" si="51"/>
        <v>458.79651200000001</v>
      </c>
      <c r="BF194" s="819"/>
      <c r="BH194" s="793">
        <f t="shared" si="52"/>
        <v>101</v>
      </c>
      <c r="BI194" s="807">
        <f t="shared" si="53"/>
        <v>458.4</v>
      </c>
      <c r="BL194" s="807"/>
      <c r="BQ194" s="791"/>
      <c r="BR194" s="791"/>
      <c r="BS194" s="791"/>
      <c r="BT194" s="791"/>
      <c r="CA194" s="809"/>
      <c r="CB194" s="803"/>
      <c r="CC194" s="804"/>
      <c r="CD194" s="791"/>
      <c r="CE194" s="791"/>
    </row>
    <row r="195" spans="2:83" x14ac:dyDescent="0.25">
      <c r="B195" s="307"/>
      <c r="C195" s="179"/>
      <c r="O195" s="181"/>
      <c r="P195" s="308"/>
      <c r="Q195" s="179"/>
      <c r="R195" s="165" t="s">
        <v>21</v>
      </c>
      <c r="S195" s="179"/>
      <c r="T195" s="165" t="s">
        <v>56</v>
      </c>
      <c r="U195" s="196" t="str">
        <f t="shared" si="61"/>
        <v>-</v>
      </c>
      <c r="V195" s="168" t="str">
        <f t="shared" si="62"/>
        <v>-</v>
      </c>
      <c r="W195" s="168" t="str">
        <f t="shared" si="63"/>
        <v>-</v>
      </c>
      <c r="X195" s="168" t="str">
        <f t="shared" si="64"/>
        <v>-</v>
      </c>
      <c r="Y195" s="168" t="str">
        <f t="shared" si="65"/>
        <v>-</v>
      </c>
      <c r="AD195" s="608">
        <f t="shared" si="58"/>
        <v>44964.500694444447</v>
      </c>
      <c r="AE195" s="607">
        <f t="shared" si="59"/>
        <v>23.001999999999999</v>
      </c>
      <c r="AF195" s="196">
        <f t="shared" si="66"/>
        <v>12</v>
      </c>
      <c r="AG195" s="168" t="str">
        <f t="shared" si="67"/>
        <v>-</v>
      </c>
      <c r="AH195" s="168" t="str">
        <f t="shared" si="68"/>
        <v>-</v>
      </c>
      <c r="AI195" s="168">
        <f t="shared" si="69"/>
        <v>23.001999999999999</v>
      </c>
      <c r="AJ195" s="168" t="str">
        <f t="shared" si="70"/>
        <v>-</v>
      </c>
      <c r="AM195" s="790">
        <v>44964.502083333333</v>
      </c>
      <c r="AN195" s="789">
        <v>1</v>
      </c>
      <c r="AO195" s="789">
        <v>10</v>
      </c>
      <c r="AP195" s="789">
        <v>2</v>
      </c>
      <c r="AQ195" s="789">
        <v>458.54875299999998</v>
      </c>
      <c r="AR195" s="789">
        <v>180711</v>
      </c>
      <c r="AS195" s="789">
        <v>137413</v>
      </c>
      <c r="AT195" s="789">
        <v>23.007000000000001</v>
      </c>
      <c r="AV195" s="788">
        <v>44964.502083333333</v>
      </c>
      <c r="AW195" s="787">
        <v>1</v>
      </c>
      <c r="AX195" s="786">
        <v>10</v>
      </c>
      <c r="AY195" s="786">
        <v>2</v>
      </c>
      <c r="AZ195" s="863">
        <v>458.2</v>
      </c>
      <c r="BB195" s="793">
        <f t="shared" ref="BB195:BB258" si="71">IFERROR((AO195*10)+AP195, "--")</f>
        <v>102</v>
      </c>
      <c r="BC195" s="791">
        <f t="shared" ref="BC195:BC258" si="72">AQ195</f>
        <v>458.54875299999998</v>
      </c>
      <c r="BF195" s="819"/>
      <c r="BH195" s="793">
        <f t="shared" ref="BH195:BH258" si="73">IFERROR((AX195*10)+AY195, "--")</f>
        <v>102</v>
      </c>
      <c r="BI195" s="807">
        <f t="shared" ref="BI195:BI258" si="74">AZ195</f>
        <v>458.2</v>
      </c>
      <c r="BL195" s="807"/>
      <c r="BQ195" s="791"/>
      <c r="BR195" s="791"/>
      <c r="BS195" s="791"/>
      <c r="BT195" s="791"/>
      <c r="CA195" s="809"/>
      <c r="CB195" s="803"/>
      <c r="CC195" s="804"/>
      <c r="CD195" s="791"/>
      <c r="CE195" s="791"/>
    </row>
    <row r="196" spans="2:83" x14ac:dyDescent="0.25">
      <c r="B196" s="307"/>
      <c r="C196" s="179"/>
      <c r="O196" s="181"/>
      <c r="P196" s="308"/>
      <c r="Q196" s="179"/>
      <c r="R196" s="165" t="s">
        <v>21</v>
      </c>
      <c r="S196" s="179"/>
      <c r="T196" s="165" t="s">
        <v>56</v>
      </c>
      <c r="U196" s="196" t="str">
        <f t="shared" si="61"/>
        <v>-</v>
      </c>
      <c r="V196" s="168" t="str">
        <f t="shared" si="62"/>
        <v>-</v>
      </c>
      <c r="W196" s="168" t="str">
        <f t="shared" si="63"/>
        <v>-</v>
      </c>
      <c r="X196" s="168" t="str">
        <f t="shared" si="64"/>
        <v>-</v>
      </c>
      <c r="Y196" s="168" t="str">
        <f t="shared" si="65"/>
        <v>-</v>
      </c>
      <c r="AD196" s="608">
        <f t="shared" si="58"/>
        <v>44964.501388888886</v>
      </c>
      <c r="AE196" s="607">
        <f t="shared" si="59"/>
        <v>23.009</v>
      </c>
      <c r="AF196" s="196">
        <f t="shared" si="66"/>
        <v>12</v>
      </c>
      <c r="AG196" s="168" t="str">
        <f t="shared" si="67"/>
        <v>-</v>
      </c>
      <c r="AH196" s="168" t="str">
        <f t="shared" si="68"/>
        <v>-</v>
      </c>
      <c r="AI196" s="168">
        <f t="shared" si="69"/>
        <v>23.009</v>
      </c>
      <c r="AJ196" s="168" t="str">
        <f t="shared" si="70"/>
        <v>-</v>
      </c>
      <c r="AM196" s="790">
        <v>44964.50277777778</v>
      </c>
      <c r="AN196" s="789">
        <v>1</v>
      </c>
      <c r="AO196" s="789">
        <v>10</v>
      </c>
      <c r="AP196" s="789">
        <v>3</v>
      </c>
      <c r="AQ196" s="789">
        <v>458.16156799999999</v>
      </c>
      <c r="AR196" s="789">
        <v>178960</v>
      </c>
      <c r="AS196" s="789">
        <v>138776</v>
      </c>
      <c r="AT196" s="789">
        <v>23.010999999999999</v>
      </c>
      <c r="AV196" s="788">
        <v>44964.50277777778</v>
      </c>
      <c r="AW196" s="787">
        <v>1</v>
      </c>
      <c r="AX196" s="786">
        <v>10</v>
      </c>
      <c r="AY196" s="786">
        <v>3</v>
      </c>
      <c r="AZ196" s="863">
        <v>458.5</v>
      </c>
      <c r="BB196" s="793">
        <f t="shared" si="71"/>
        <v>103</v>
      </c>
      <c r="BC196" s="791">
        <f t="shared" si="72"/>
        <v>458.16156799999999</v>
      </c>
      <c r="BF196" s="819"/>
      <c r="BH196" s="793">
        <f t="shared" si="73"/>
        <v>103</v>
      </c>
      <c r="BI196" s="807">
        <f t="shared" si="74"/>
        <v>458.5</v>
      </c>
      <c r="BL196" s="807"/>
      <c r="BQ196" s="791"/>
      <c r="BR196" s="791"/>
      <c r="BS196" s="791"/>
      <c r="BT196" s="791"/>
      <c r="CA196" s="809"/>
      <c r="CB196" s="803"/>
      <c r="CC196" s="804"/>
      <c r="CD196" s="791"/>
      <c r="CE196" s="791"/>
    </row>
    <row r="197" spans="2:83" x14ac:dyDescent="0.25">
      <c r="B197" s="307"/>
      <c r="C197" s="179"/>
      <c r="O197" s="181"/>
      <c r="P197" s="308"/>
      <c r="Q197" s="179"/>
      <c r="R197" s="165" t="s">
        <v>21</v>
      </c>
      <c r="S197" s="179"/>
      <c r="T197" s="165" t="s">
        <v>56</v>
      </c>
      <c r="U197" s="196" t="str">
        <f t="shared" si="61"/>
        <v>-</v>
      </c>
      <c r="V197" s="168" t="str">
        <f t="shared" si="62"/>
        <v>-</v>
      </c>
      <c r="W197" s="168" t="str">
        <f t="shared" si="63"/>
        <v>-</v>
      </c>
      <c r="X197" s="168" t="str">
        <f t="shared" si="64"/>
        <v>-</v>
      </c>
      <c r="Y197" s="168" t="str">
        <f t="shared" si="65"/>
        <v>-</v>
      </c>
      <c r="AD197" s="608">
        <f t="shared" si="58"/>
        <v>44964.501388888886</v>
      </c>
      <c r="AE197" s="607">
        <f t="shared" si="59"/>
        <v>23.007000000000001</v>
      </c>
      <c r="AF197" s="196">
        <f t="shared" si="66"/>
        <v>12</v>
      </c>
      <c r="AG197" s="168" t="str">
        <f t="shared" si="67"/>
        <v>-</v>
      </c>
      <c r="AH197" s="168" t="str">
        <f t="shared" si="68"/>
        <v>-</v>
      </c>
      <c r="AI197" s="168">
        <f t="shared" si="69"/>
        <v>23.007000000000001</v>
      </c>
      <c r="AJ197" s="168" t="str">
        <f t="shared" si="70"/>
        <v>-</v>
      </c>
      <c r="AM197" s="790">
        <v>44964.50277777778</v>
      </c>
      <c r="AN197" s="789">
        <v>1</v>
      </c>
      <c r="AO197" s="789">
        <v>10</v>
      </c>
      <c r="AP197" s="789">
        <v>4</v>
      </c>
      <c r="AQ197" s="789">
        <v>458.25451800000002</v>
      </c>
      <c r="AR197" s="789">
        <v>180732</v>
      </c>
      <c r="AS197" s="789">
        <v>137429</v>
      </c>
      <c r="AT197" s="789">
        <v>23.012</v>
      </c>
      <c r="AV197" s="788">
        <v>44964.50277777778</v>
      </c>
      <c r="AW197" s="787">
        <v>1</v>
      </c>
      <c r="AX197" s="786">
        <v>10</v>
      </c>
      <c r="AY197" s="786">
        <v>4</v>
      </c>
      <c r="AZ197" s="863">
        <v>458.5</v>
      </c>
      <c r="BB197" s="793">
        <f t="shared" si="71"/>
        <v>104</v>
      </c>
      <c r="BC197" s="791">
        <f t="shared" si="72"/>
        <v>458.25451800000002</v>
      </c>
      <c r="BF197" s="819"/>
      <c r="BH197" s="793">
        <f t="shared" si="73"/>
        <v>104</v>
      </c>
      <c r="BI197" s="807">
        <f t="shared" si="74"/>
        <v>458.5</v>
      </c>
      <c r="BL197" s="807"/>
      <c r="BQ197" s="791"/>
      <c r="BR197" s="791"/>
      <c r="BS197" s="791"/>
      <c r="BT197" s="791"/>
      <c r="CA197" s="809"/>
      <c r="CB197" s="803"/>
      <c r="CC197" s="804"/>
      <c r="CD197" s="791"/>
      <c r="CE197" s="791"/>
    </row>
    <row r="198" spans="2:83" x14ac:dyDescent="0.25">
      <c r="B198" s="307"/>
      <c r="C198" s="179"/>
      <c r="O198" s="181"/>
      <c r="P198" s="308"/>
      <c r="Q198" s="179"/>
      <c r="R198" s="165" t="s">
        <v>21</v>
      </c>
      <c r="S198" s="179"/>
      <c r="T198" s="165" t="s">
        <v>56</v>
      </c>
      <c r="U198" s="196" t="str">
        <f t="shared" si="61"/>
        <v>-</v>
      </c>
      <c r="V198" s="168" t="str">
        <f t="shared" si="62"/>
        <v>-</v>
      </c>
      <c r="W198" s="168" t="str">
        <f t="shared" si="63"/>
        <v>-</v>
      </c>
      <c r="X198" s="168" t="str">
        <f t="shared" si="64"/>
        <v>-</v>
      </c>
      <c r="Y198" s="168" t="str">
        <f t="shared" si="65"/>
        <v>-</v>
      </c>
      <c r="AD198" s="608">
        <f t="shared" ref="AD198:AD261" si="75">IF(AM195="", "-", AM195)</f>
        <v>44964.502083333333</v>
      </c>
      <c r="AE198" s="607">
        <f t="shared" ref="AE198:AE261" si="76">IF(AT195="", "-", AT195)</f>
        <v>23.007000000000001</v>
      </c>
      <c r="AF198" s="196">
        <f t="shared" si="66"/>
        <v>12</v>
      </c>
      <c r="AG198" s="168" t="str">
        <f t="shared" si="67"/>
        <v>-</v>
      </c>
      <c r="AH198" s="168" t="str">
        <f t="shared" si="68"/>
        <v>-</v>
      </c>
      <c r="AI198" s="168">
        <f t="shared" si="69"/>
        <v>23.007000000000001</v>
      </c>
      <c r="AJ198" s="168" t="str">
        <f t="shared" si="70"/>
        <v>-</v>
      </c>
      <c r="AM198" s="790">
        <v>44964.503472222219</v>
      </c>
      <c r="AN198" s="789">
        <v>1</v>
      </c>
      <c r="AO198" s="789">
        <v>10</v>
      </c>
      <c r="AP198" s="789">
        <v>5</v>
      </c>
      <c r="AQ198" s="789">
        <v>458.06219499999997</v>
      </c>
      <c r="AR198" s="789">
        <v>178971</v>
      </c>
      <c r="AS198" s="789">
        <v>138784</v>
      </c>
      <c r="AT198" s="789">
        <v>23.015000000000001</v>
      </c>
      <c r="AV198" s="788">
        <v>44964.503472222219</v>
      </c>
      <c r="AW198" s="787">
        <v>1</v>
      </c>
      <c r="AX198" s="786">
        <v>10</v>
      </c>
      <c r="AY198" s="786">
        <v>5</v>
      </c>
      <c r="AZ198" s="863">
        <v>458.2</v>
      </c>
      <c r="BB198" s="793">
        <f t="shared" si="71"/>
        <v>105</v>
      </c>
      <c r="BC198" s="791">
        <f t="shared" si="72"/>
        <v>458.06219499999997</v>
      </c>
      <c r="BF198" s="819"/>
      <c r="BH198" s="793">
        <f t="shared" si="73"/>
        <v>105</v>
      </c>
      <c r="BI198" s="807">
        <f t="shared" si="74"/>
        <v>458.2</v>
      </c>
      <c r="BL198" s="807"/>
      <c r="BQ198" s="791"/>
      <c r="BR198" s="791"/>
      <c r="BS198" s="791"/>
      <c r="BT198" s="791"/>
      <c r="CA198" s="809"/>
      <c r="CB198" s="803"/>
      <c r="CC198" s="804"/>
      <c r="CD198" s="791"/>
      <c r="CE198" s="791"/>
    </row>
    <row r="199" spans="2:83" x14ac:dyDescent="0.25">
      <c r="B199" s="307"/>
      <c r="C199" s="179"/>
      <c r="O199" s="181"/>
      <c r="P199" s="308"/>
      <c r="Q199" s="179"/>
      <c r="R199" s="165" t="s">
        <v>21</v>
      </c>
      <c r="S199" s="179"/>
      <c r="T199" s="165" t="s">
        <v>56</v>
      </c>
      <c r="U199" s="196" t="str">
        <f t="shared" si="61"/>
        <v>-</v>
      </c>
      <c r="V199" s="168" t="str">
        <f t="shared" si="62"/>
        <v>-</v>
      </c>
      <c r="W199" s="168" t="str">
        <f t="shared" si="63"/>
        <v>-</v>
      </c>
      <c r="X199" s="168" t="str">
        <f t="shared" si="64"/>
        <v>-</v>
      </c>
      <c r="Y199" s="168" t="str">
        <f t="shared" si="65"/>
        <v>-</v>
      </c>
      <c r="AD199" s="608">
        <f t="shared" si="75"/>
        <v>44964.50277777778</v>
      </c>
      <c r="AE199" s="607">
        <f t="shared" si="76"/>
        <v>23.010999999999999</v>
      </c>
      <c r="AF199" s="196">
        <f t="shared" si="66"/>
        <v>12</v>
      </c>
      <c r="AG199" s="168" t="str">
        <f t="shared" si="67"/>
        <v>-</v>
      </c>
      <c r="AH199" s="168" t="str">
        <f t="shared" si="68"/>
        <v>-</v>
      </c>
      <c r="AI199" s="168">
        <f t="shared" si="69"/>
        <v>23.010999999999999</v>
      </c>
      <c r="AJ199" s="168" t="str">
        <f t="shared" si="70"/>
        <v>-</v>
      </c>
      <c r="AM199" s="790">
        <v>44964.503472222219</v>
      </c>
      <c r="AN199" s="789">
        <v>1</v>
      </c>
      <c r="AO199" s="789">
        <v>10</v>
      </c>
      <c r="AP199" s="789">
        <v>6</v>
      </c>
      <c r="AQ199" s="789">
        <v>458.18010099999998</v>
      </c>
      <c r="AR199" s="789">
        <v>180732</v>
      </c>
      <c r="AS199" s="789">
        <v>137429</v>
      </c>
      <c r="AT199" s="789">
        <v>23.018000000000001</v>
      </c>
      <c r="AV199" s="788">
        <v>44964.503472222219</v>
      </c>
      <c r="AW199" s="787">
        <v>1</v>
      </c>
      <c r="AX199" s="786">
        <v>10</v>
      </c>
      <c r="AY199" s="786">
        <v>6</v>
      </c>
      <c r="AZ199" s="863">
        <v>457.6</v>
      </c>
      <c r="BB199" s="793">
        <f t="shared" si="71"/>
        <v>106</v>
      </c>
      <c r="BC199" s="791">
        <f t="shared" si="72"/>
        <v>458.18010099999998</v>
      </c>
      <c r="BF199" s="819"/>
      <c r="BH199" s="793">
        <f t="shared" si="73"/>
        <v>106</v>
      </c>
      <c r="BI199" s="807">
        <f t="shared" si="74"/>
        <v>457.6</v>
      </c>
      <c r="BL199" s="807"/>
      <c r="BQ199" s="791"/>
      <c r="BR199" s="791"/>
      <c r="BS199" s="791"/>
      <c r="BT199" s="791"/>
      <c r="CA199" s="809"/>
      <c r="CB199" s="803"/>
      <c r="CC199" s="804"/>
      <c r="CD199" s="791"/>
      <c r="CE199" s="791"/>
    </row>
    <row r="200" spans="2:83" x14ac:dyDescent="0.25">
      <c r="B200" s="307"/>
      <c r="C200" s="179"/>
      <c r="O200" s="181"/>
      <c r="P200" s="308"/>
      <c r="Q200" s="179"/>
      <c r="R200" s="165" t="s">
        <v>21</v>
      </c>
      <c r="S200" s="179"/>
      <c r="T200" s="165" t="s">
        <v>56</v>
      </c>
      <c r="U200" s="196" t="str">
        <f t="shared" si="61"/>
        <v>-</v>
      </c>
      <c r="V200" s="168" t="str">
        <f t="shared" si="62"/>
        <v>-</v>
      </c>
      <c r="W200" s="168" t="str">
        <f t="shared" si="63"/>
        <v>-</v>
      </c>
      <c r="X200" s="168" t="str">
        <f t="shared" si="64"/>
        <v>-</v>
      </c>
      <c r="Y200" s="168" t="str">
        <f t="shared" si="65"/>
        <v>-</v>
      </c>
      <c r="AD200" s="608">
        <f t="shared" si="75"/>
        <v>44964.50277777778</v>
      </c>
      <c r="AE200" s="607">
        <f t="shared" si="76"/>
        <v>23.012</v>
      </c>
      <c r="AF200" s="196">
        <f t="shared" si="66"/>
        <v>12</v>
      </c>
      <c r="AG200" s="168" t="str">
        <f t="shared" si="67"/>
        <v>-</v>
      </c>
      <c r="AH200" s="168" t="str">
        <f t="shared" si="68"/>
        <v>-</v>
      </c>
      <c r="AI200" s="168">
        <f t="shared" si="69"/>
        <v>23.012</v>
      </c>
      <c r="AJ200" s="168" t="str">
        <f t="shared" si="70"/>
        <v>-</v>
      </c>
      <c r="AM200" s="790">
        <v>44964.504166666666</v>
      </c>
      <c r="AN200" s="789">
        <v>1</v>
      </c>
      <c r="AO200" s="789">
        <v>10</v>
      </c>
      <c r="AP200" s="789">
        <v>7</v>
      </c>
      <c r="AQ200" s="789">
        <v>457.96029399999998</v>
      </c>
      <c r="AR200" s="789">
        <v>178968</v>
      </c>
      <c r="AS200" s="789">
        <v>138781</v>
      </c>
      <c r="AT200" s="789">
        <v>23.018999999999998</v>
      </c>
      <c r="AV200" s="788">
        <v>44964.504166666666</v>
      </c>
      <c r="AW200" s="787">
        <v>1</v>
      </c>
      <c r="AX200" s="786">
        <v>10</v>
      </c>
      <c r="AY200" s="786">
        <v>7</v>
      </c>
      <c r="AZ200" s="863">
        <v>457.7</v>
      </c>
      <c r="BB200" s="793">
        <f t="shared" si="71"/>
        <v>107</v>
      </c>
      <c r="BC200" s="791">
        <f t="shared" si="72"/>
        <v>457.96029399999998</v>
      </c>
      <c r="BF200" s="819"/>
      <c r="BH200" s="793">
        <f t="shared" si="73"/>
        <v>107</v>
      </c>
      <c r="BI200" s="807">
        <f t="shared" si="74"/>
        <v>457.7</v>
      </c>
      <c r="BL200" s="807"/>
      <c r="BQ200" s="791"/>
      <c r="BR200" s="791"/>
      <c r="BS200" s="791"/>
      <c r="BT200" s="791"/>
      <c r="CA200" s="809"/>
      <c r="CB200" s="803"/>
      <c r="CC200" s="804"/>
      <c r="CD200" s="791"/>
      <c r="CE200" s="791"/>
    </row>
    <row r="201" spans="2:83" x14ac:dyDescent="0.25">
      <c r="B201" s="307"/>
      <c r="C201" s="179"/>
      <c r="O201" s="181"/>
      <c r="P201" s="308"/>
      <c r="Q201" s="179"/>
      <c r="R201" s="165" t="s">
        <v>21</v>
      </c>
      <c r="S201" s="179"/>
      <c r="T201" s="165" t="s">
        <v>56</v>
      </c>
      <c r="U201" s="196" t="str">
        <f t="shared" si="61"/>
        <v>-</v>
      </c>
      <c r="V201" s="168" t="str">
        <f t="shared" si="62"/>
        <v>-</v>
      </c>
      <c r="W201" s="168" t="str">
        <f t="shared" si="63"/>
        <v>-</v>
      </c>
      <c r="X201" s="168" t="str">
        <f t="shared" si="64"/>
        <v>-</v>
      </c>
      <c r="Y201" s="168" t="str">
        <f t="shared" si="65"/>
        <v>-</v>
      </c>
      <c r="AD201" s="608">
        <f t="shared" si="75"/>
        <v>44964.503472222219</v>
      </c>
      <c r="AE201" s="607">
        <f t="shared" si="76"/>
        <v>23.015000000000001</v>
      </c>
      <c r="AF201" s="196">
        <f t="shared" si="66"/>
        <v>12</v>
      </c>
      <c r="AG201" s="168" t="str">
        <f t="shared" si="67"/>
        <v>-</v>
      </c>
      <c r="AH201" s="168" t="str">
        <f t="shared" si="68"/>
        <v>-</v>
      </c>
      <c r="AI201" s="168">
        <f t="shared" si="69"/>
        <v>23.015000000000001</v>
      </c>
      <c r="AJ201" s="168" t="str">
        <f t="shared" si="70"/>
        <v>-</v>
      </c>
      <c r="AM201" s="790">
        <v>44964.504166666666</v>
      </c>
      <c r="AN201" s="789">
        <v>1</v>
      </c>
      <c r="AO201" s="789">
        <v>10</v>
      </c>
      <c r="AP201" s="789">
        <v>8</v>
      </c>
      <c r="AQ201" s="789">
        <v>458.08443499999998</v>
      </c>
      <c r="AR201" s="789">
        <v>180736</v>
      </c>
      <c r="AS201" s="789">
        <v>137432</v>
      </c>
      <c r="AT201" s="789">
        <v>23.024999999999999</v>
      </c>
      <c r="AV201" s="788">
        <v>44964.504166666666</v>
      </c>
      <c r="AW201" s="787">
        <v>1</v>
      </c>
      <c r="AX201" s="786">
        <v>10</v>
      </c>
      <c r="AY201" s="786">
        <v>8</v>
      </c>
      <c r="AZ201" s="863">
        <v>457.6</v>
      </c>
      <c r="BB201" s="793">
        <f t="shared" si="71"/>
        <v>108</v>
      </c>
      <c r="BC201" s="791">
        <f t="shared" si="72"/>
        <v>458.08443499999998</v>
      </c>
      <c r="BF201" s="819"/>
      <c r="BH201" s="793">
        <f t="shared" si="73"/>
        <v>108</v>
      </c>
      <c r="BI201" s="807">
        <f t="shared" si="74"/>
        <v>457.6</v>
      </c>
      <c r="BL201" s="807"/>
      <c r="BQ201" s="791"/>
      <c r="BR201" s="791"/>
      <c r="BS201" s="791"/>
      <c r="BT201" s="791"/>
      <c r="CA201" s="809"/>
      <c r="CB201" s="803"/>
      <c r="CC201" s="804"/>
      <c r="CD201" s="791"/>
      <c r="CE201" s="791"/>
    </row>
    <row r="202" spans="2:83" x14ac:dyDescent="0.25">
      <c r="B202" s="307"/>
      <c r="C202" s="179"/>
      <c r="O202" s="181"/>
      <c r="P202" s="308"/>
      <c r="Q202" s="179"/>
      <c r="R202" s="165" t="s">
        <v>21</v>
      </c>
      <c r="S202" s="179"/>
      <c r="T202" s="165" t="s">
        <v>56</v>
      </c>
      <c r="U202" s="196" t="str">
        <f t="shared" si="61"/>
        <v>-</v>
      </c>
      <c r="V202" s="168" t="str">
        <f t="shared" si="62"/>
        <v>-</v>
      </c>
      <c r="W202" s="168" t="str">
        <f t="shared" si="63"/>
        <v>-</v>
      </c>
      <c r="X202" s="168" t="str">
        <f t="shared" si="64"/>
        <v>-</v>
      </c>
      <c r="Y202" s="168" t="str">
        <f t="shared" si="65"/>
        <v>-</v>
      </c>
      <c r="AD202" s="608">
        <f t="shared" si="75"/>
        <v>44964.503472222219</v>
      </c>
      <c r="AE202" s="607">
        <f t="shared" si="76"/>
        <v>23.018000000000001</v>
      </c>
      <c r="AF202" s="196">
        <f t="shared" si="66"/>
        <v>12</v>
      </c>
      <c r="AG202" s="168" t="str">
        <f t="shared" si="67"/>
        <v>-</v>
      </c>
      <c r="AH202" s="168" t="str">
        <f t="shared" si="68"/>
        <v>-</v>
      </c>
      <c r="AI202" s="168">
        <f t="shared" si="69"/>
        <v>23.018000000000001</v>
      </c>
      <c r="AJ202" s="168" t="str">
        <f t="shared" si="70"/>
        <v>-</v>
      </c>
      <c r="AM202" s="790">
        <v>44964.504861111112</v>
      </c>
      <c r="AN202" s="789">
        <v>1</v>
      </c>
      <c r="AO202" s="789">
        <v>11</v>
      </c>
      <c r="AP202" s="789">
        <v>9</v>
      </c>
      <c r="AQ202" s="789">
        <v>62.857633999999997</v>
      </c>
      <c r="AR202" s="789">
        <v>180737</v>
      </c>
      <c r="AS202" s="789">
        <v>138786</v>
      </c>
      <c r="AT202" s="789">
        <v>23.033000000000001</v>
      </c>
      <c r="AV202" s="788">
        <v>44964.504861111112</v>
      </c>
      <c r="AW202" s="787">
        <v>1</v>
      </c>
      <c r="AX202" s="786">
        <v>11</v>
      </c>
      <c r="AY202" s="786">
        <v>9</v>
      </c>
      <c r="AZ202" s="863">
        <v>0.68279999999999996</v>
      </c>
      <c r="BB202" s="793">
        <f t="shared" si="71"/>
        <v>119</v>
      </c>
      <c r="BC202" s="791">
        <f t="shared" si="72"/>
        <v>62.857633999999997</v>
      </c>
      <c r="BF202" s="819"/>
      <c r="BH202" s="793">
        <f t="shared" si="73"/>
        <v>119</v>
      </c>
      <c r="BI202" s="807">
        <f t="shared" si="74"/>
        <v>0.68279999999999996</v>
      </c>
      <c r="BL202" s="807"/>
      <c r="BQ202" s="791"/>
      <c r="BR202" s="791"/>
      <c r="BS202" s="791"/>
      <c r="BT202" s="791"/>
      <c r="CA202" s="809"/>
      <c r="CB202" s="803"/>
      <c r="CC202" s="804"/>
      <c r="CD202" s="791"/>
      <c r="CE202" s="791"/>
    </row>
    <row r="203" spans="2:83" x14ac:dyDescent="0.25">
      <c r="B203" s="307"/>
      <c r="C203" s="179"/>
      <c r="O203" s="181"/>
      <c r="P203" s="308"/>
      <c r="Q203" s="179"/>
      <c r="R203" s="165" t="s">
        <v>21</v>
      </c>
      <c r="S203" s="179"/>
      <c r="T203" s="165" t="s">
        <v>56</v>
      </c>
      <c r="U203" s="196" t="str">
        <f t="shared" si="61"/>
        <v>-</v>
      </c>
      <c r="V203" s="168" t="str">
        <f t="shared" si="62"/>
        <v>-</v>
      </c>
      <c r="W203" s="168" t="str">
        <f t="shared" si="63"/>
        <v>-</v>
      </c>
      <c r="X203" s="168" t="str">
        <f t="shared" si="64"/>
        <v>-</v>
      </c>
      <c r="Y203" s="168" t="str">
        <f t="shared" si="65"/>
        <v>-</v>
      </c>
      <c r="AD203" s="608">
        <f t="shared" si="75"/>
        <v>44964.504166666666</v>
      </c>
      <c r="AE203" s="607">
        <f t="shared" si="76"/>
        <v>23.018999999999998</v>
      </c>
      <c r="AF203" s="196">
        <f t="shared" si="66"/>
        <v>12</v>
      </c>
      <c r="AG203" s="168" t="str">
        <f t="shared" si="67"/>
        <v>-</v>
      </c>
      <c r="AH203" s="168" t="str">
        <f t="shared" si="68"/>
        <v>-</v>
      </c>
      <c r="AI203" s="168">
        <f t="shared" si="69"/>
        <v>23.018999999999998</v>
      </c>
      <c r="AJ203" s="168" t="str">
        <f t="shared" si="70"/>
        <v>-</v>
      </c>
      <c r="AM203" s="790">
        <v>44964.505555555559</v>
      </c>
      <c r="AN203" s="789">
        <v>1</v>
      </c>
      <c r="AO203" s="789">
        <v>11</v>
      </c>
      <c r="AP203" s="789">
        <v>9</v>
      </c>
      <c r="AQ203" s="789">
        <v>3.9113000000000002E-2</v>
      </c>
      <c r="AR203" s="789">
        <v>180736</v>
      </c>
      <c r="AS203" s="789">
        <v>138785</v>
      </c>
      <c r="AT203" s="789">
        <v>23.038</v>
      </c>
      <c r="AV203" s="788">
        <v>44964.505555555559</v>
      </c>
      <c r="AW203" s="787">
        <v>1</v>
      </c>
      <c r="AX203" s="786">
        <v>11</v>
      </c>
      <c r="AY203" s="786">
        <v>9</v>
      </c>
      <c r="AZ203" s="863">
        <v>0.38</v>
      </c>
      <c r="BB203" s="793">
        <f t="shared" si="71"/>
        <v>119</v>
      </c>
      <c r="BC203" s="791">
        <f t="shared" si="72"/>
        <v>3.9113000000000002E-2</v>
      </c>
      <c r="BF203" s="819"/>
      <c r="BH203" s="793">
        <f t="shared" si="73"/>
        <v>119</v>
      </c>
      <c r="BI203" s="807">
        <f t="shared" si="74"/>
        <v>0.38</v>
      </c>
      <c r="BL203" s="807"/>
      <c r="BQ203" s="791"/>
      <c r="BR203" s="791"/>
      <c r="BS203" s="791"/>
      <c r="BT203" s="791"/>
      <c r="CA203" s="809"/>
      <c r="CB203" s="803"/>
      <c r="CC203" s="804"/>
      <c r="CD203" s="791"/>
      <c r="CE203" s="791"/>
    </row>
    <row r="204" spans="2:83" x14ac:dyDescent="0.25">
      <c r="B204" s="307"/>
      <c r="C204" s="179"/>
      <c r="O204" s="181"/>
      <c r="P204" s="308"/>
      <c r="Q204" s="179"/>
      <c r="R204" s="165" t="s">
        <v>21</v>
      </c>
      <c r="S204" s="179"/>
      <c r="T204" s="165" t="s">
        <v>56</v>
      </c>
      <c r="U204" s="196" t="str">
        <f t="shared" si="61"/>
        <v>-</v>
      </c>
      <c r="V204" s="168" t="str">
        <f t="shared" si="62"/>
        <v>-</v>
      </c>
      <c r="W204" s="168" t="str">
        <f t="shared" si="63"/>
        <v>-</v>
      </c>
      <c r="X204" s="168" t="str">
        <f t="shared" si="64"/>
        <v>-</v>
      </c>
      <c r="Y204" s="168" t="str">
        <f t="shared" si="65"/>
        <v>-</v>
      </c>
      <c r="AD204" s="608">
        <f t="shared" si="75"/>
        <v>44964.504166666666</v>
      </c>
      <c r="AE204" s="607">
        <f t="shared" si="76"/>
        <v>23.024999999999999</v>
      </c>
      <c r="AF204" s="196">
        <f t="shared" si="66"/>
        <v>12</v>
      </c>
      <c r="AG204" s="168" t="str">
        <f t="shared" si="67"/>
        <v>-</v>
      </c>
      <c r="AH204" s="168" t="str">
        <f t="shared" si="68"/>
        <v>-</v>
      </c>
      <c r="AI204" s="168">
        <f t="shared" si="69"/>
        <v>23.024999999999999</v>
      </c>
      <c r="AJ204" s="168" t="str">
        <f t="shared" si="70"/>
        <v>-</v>
      </c>
      <c r="AM204" s="790">
        <v>44964.505555555559</v>
      </c>
      <c r="AN204" s="789">
        <v>1</v>
      </c>
      <c r="AO204" s="789">
        <v>11</v>
      </c>
      <c r="AP204" s="789">
        <v>9</v>
      </c>
      <c r="AQ204" s="789">
        <v>2.7118E-2</v>
      </c>
      <c r="AR204" s="789">
        <v>180741</v>
      </c>
      <c r="AS204" s="789">
        <v>138789</v>
      </c>
      <c r="AT204" s="789">
        <v>23.045000000000002</v>
      </c>
      <c r="AV204" s="788">
        <v>44964.505555555559</v>
      </c>
      <c r="AW204" s="787">
        <v>1</v>
      </c>
      <c r="AX204" s="786">
        <v>11</v>
      </c>
      <c r="AY204" s="786">
        <v>9</v>
      </c>
      <c r="AZ204" s="863">
        <v>0.38</v>
      </c>
      <c r="BB204" s="793">
        <f t="shared" si="71"/>
        <v>119</v>
      </c>
      <c r="BC204" s="791">
        <f t="shared" si="72"/>
        <v>2.7118E-2</v>
      </c>
      <c r="BF204" s="819"/>
      <c r="BH204" s="793">
        <f t="shared" si="73"/>
        <v>119</v>
      </c>
      <c r="BI204" s="807">
        <f t="shared" si="74"/>
        <v>0.38</v>
      </c>
      <c r="BL204" s="807"/>
      <c r="BQ204" s="791"/>
      <c r="BR204" s="791"/>
      <c r="BS204" s="791"/>
      <c r="BT204" s="791"/>
      <c r="CA204" s="809"/>
      <c r="CB204" s="803"/>
      <c r="CC204" s="804"/>
      <c r="CD204" s="791"/>
      <c r="CE204" s="791"/>
    </row>
    <row r="205" spans="2:83" x14ac:dyDescent="0.25">
      <c r="B205" s="307"/>
      <c r="C205" s="179"/>
      <c r="O205" s="181"/>
      <c r="P205" s="308"/>
      <c r="Q205" s="179"/>
      <c r="R205" s="165" t="s">
        <v>21</v>
      </c>
      <c r="S205" s="179"/>
      <c r="T205" s="165" t="s">
        <v>56</v>
      </c>
      <c r="U205" s="196" t="str">
        <f t="shared" si="61"/>
        <v>-</v>
      </c>
      <c r="V205" s="168" t="str">
        <f t="shared" si="62"/>
        <v>-</v>
      </c>
      <c r="W205" s="168" t="str">
        <f t="shared" si="63"/>
        <v>-</v>
      </c>
      <c r="X205" s="168" t="str">
        <f t="shared" si="64"/>
        <v>-</v>
      </c>
      <c r="Y205" s="168" t="str">
        <f t="shared" si="65"/>
        <v>-</v>
      </c>
      <c r="AD205" s="608">
        <f t="shared" si="75"/>
        <v>44964.504861111112</v>
      </c>
      <c r="AE205" s="607">
        <f t="shared" si="76"/>
        <v>23.033000000000001</v>
      </c>
      <c r="AF205" s="196">
        <f t="shared" si="66"/>
        <v>12</v>
      </c>
      <c r="AG205" s="168" t="str">
        <f t="shared" si="67"/>
        <v>-</v>
      </c>
      <c r="AH205" s="168" t="str">
        <f t="shared" si="68"/>
        <v>-</v>
      </c>
      <c r="AI205" s="168">
        <f t="shared" si="69"/>
        <v>23.033000000000001</v>
      </c>
      <c r="AJ205" s="168" t="str">
        <f t="shared" si="70"/>
        <v>-</v>
      </c>
      <c r="AM205" s="790">
        <v>44964.506249999999</v>
      </c>
      <c r="AN205" s="789">
        <v>1</v>
      </c>
      <c r="AO205" s="789">
        <v>11</v>
      </c>
      <c r="AP205" s="789">
        <v>9</v>
      </c>
      <c r="AQ205" s="789">
        <v>-0.29779</v>
      </c>
      <c r="AR205" s="789">
        <v>180740</v>
      </c>
      <c r="AS205" s="789">
        <v>138790</v>
      </c>
      <c r="AT205" s="789">
        <v>23.047999999999998</v>
      </c>
      <c r="AV205" s="788">
        <v>44964.506249999999</v>
      </c>
      <c r="AW205" s="787">
        <v>1</v>
      </c>
      <c r="AX205" s="786">
        <v>11</v>
      </c>
      <c r="AY205" s="786">
        <v>9</v>
      </c>
      <c r="AZ205" s="863">
        <v>4.1209999999999997E-2</v>
      </c>
      <c r="BB205" s="793">
        <f t="shared" si="71"/>
        <v>119</v>
      </c>
      <c r="BC205" s="791">
        <f t="shared" si="72"/>
        <v>-0.29779</v>
      </c>
      <c r="BF205" s="819"/>
      <c r="BH205" s="793">
        <f t="shared" si="73"/>
        <v>119</v>
      </c>
      <c r="BI205" s="807">
        <f t="shared" si="74"/>
        <v>4.1209999999999997E-2</v>
      </c>
      <c r="BL205" s="807"/>
      <c r="BQ205" s="791"/>
      <c r="BR205" s="791"/>
      <c r="BS205" s="791"/>
      <c r="BT205" s="791"/>
      <c r="CA205" s="809"/>
      <c r="CB205" s="803"/>
      <c r="CC205" s="804"/>
      <c r="CD205" s="791"/>
      <c r="CE205" s="791"/>
    </row>
    <row r="206" spans="2:83" x14ac:dyDescent="0.25">
      <c r="B206" s="307"/>
      <c r="C206" s="179"/>
      <c r="O206" s="181"/>
      <c r="P206" s="308"/>
      <c r="Q206" s="179"/>
      <c r="R206" s="165" t="s">
        <v>21</v>
      </c>
      <c r="S206" s="179"/>
      <c r="T206" s="165" t="s">
        <v>56</v>
      </c>
      <c r="U206" s="196" t="str">
        <f t="shared" si="61"/>
        <v>-</v>
      </c>
      <c r="V206" s="168" t="str">
        <f t="shared" si="62"/>
        <v>-</v>
      </c>
      <c r="W206" s="168" t="str">
        <f t="shared" si="63"/>
        <v>-</v>
      </c>
      <c r="X206" s="168" t="str">
        <f t="shared" si="64"/>
        <v>-</v>
      </c>
      <c r="Y206" s="168" t="str">
        <f t="shared" si="65"/>
        <v>-</v>
      </c>
      <c r="AD206" s="608">
        <f t="shared" si="75"/>
        <v>44964.505555555559</v>
      </c>
      <c r="AE206" s="607">
        <f t="shared" si="76"/>
        <v>23.038</v>
      </c>
      <c r="AF206" s="196">
        <f t="shared" si="66"/>
        <v>12</v>
      </c>
      <c r="AG206" s="168" t="str">
        <f t="shared" si="67"/>
        <v>-</v>
      </c>
      <c r="AH206" s="168" t="str">
        <f t="shared" si="68"/>
        <v>-</v>
      </c>
      <c r="AI206" s="168">
        <f t="shared" si="69"/>
        <v>23.038</v>
      </c>
      <c r="AJ206" s="168" t="str">
        <f t="shared" si="70"/>
        <v>-</v>
      </c>
      <c r="AM206" s="790">
        <v>44964.506249999999</v>
      </c>
      <c r="AN206" s="789">
        <v>1</v>
      </c>
      <c r="AO206" s="789">
        <v>11</v>
      </c>
      <c r="AP206" s="789">
        <v>9</v>
      </c>
      <c r="AQ206" s="789">
        <v>-0.11731900000000001</v>
      </c>
      <c r="AR206" s="789">
        <v>180737</v>
      </c>
      <c r="AS206" s="789">
        <v>138787</v>
      </c>
      <c r="AT206" s="789">
        <v>23.053000000000001</v>
      </c>
      <c r="AV206" s="788">
        <v>44964.506249999999</v>
      </c>
      <c r="AW206" s="787">
        <v>1</v>
      </c>
      <c r="AX206" s="786">
        <v>11</v>
      </c>
      <c r="AY206" s="786">
        <v>9</v>
      </c>
      <c r="AZ206" s="863">
        <v>4.1209999999999997E-2</v>
      </c>
      <c r="BB206" s="793">
        <f t="shared" si="71"/>
        <v>119</v>
      </c>
      <c r="BC206" s="791">
        <f t="shared" si="72"/>
        <v>-0.11731900000000001</v>
      </c>
      <c r="BF206" s="819"/>
      <c r="BH206" s="793">
        <f t="shared" si="73"/>
        <v>119</v>
      </c>
      <c r="BI206" s="807">
        <f t="shared" si="74"/>
        <v>4.1209999999999997E-2</v>
      </c>
      <c r="BL206" s="807"/>
      <c r="BQ206" s="791"/>
      <c r="BR206" s="791"/>
      <c r="BS206" s="791"/>
      <c r="BT206" s="791"/>
      <c r="CA206" s="809"/>
      <c r="CB206" s="803"/>
      <c r="CC206" s="804"/>
      <c r="CD206" s="791"/>
      <c r="CE206" s="791"/>
    </row>
    <row r="207" spans="2:83" x14ac:dyDescent="0.25">
      <c r="B207" s="307"/>
      <c r="C207" s="179"/>
      <c r="O207" s="181"/>
      <c r="P207" s="308"/>
      <c r="Q207" s="179"/>
      <c r="R207" s="165" t="s">
        <v>21</v>
      </c>
      <c r="S207" s="179"/>
      <c r="T207" s="165" t="s">
        <v>56</v>
      </c>
      <c r="U207" s="196" t="str">
        <f t="shared" si="61"/>
        <v>-</v>
      </c>
      <c r="V207" s="168" t="str">
        <f t="shared" si="62"/>
        <v>-</v>
      </c>
      <c r="W207" s="168" t="str">
        <f t="shared" si="63"/>
        <v>-</v>
      </c>
      <c r="X207" s="168" t="str">
        <f t="shared" si="64"/>
        <v>-</v>
      </c>
      <c r="Y207" s="168" t="str">
        <f t="shared" si="65"/>
        <v>-</v>
      </c>
      <c r="AD207" s="608">
        <f t="shared" si="75"/>
        <v>44964.505555555559</v>
      </c>
      <c r="AE207" s="607">
        <f t="shared" si="76"/>
        <v>23.045000000000002</v>
      </c>
      <c r="AF207" s="196">
        <f t="shared" si="66"/>
        <v>12</v>
      </c>
      <c r="AG207" s="168" t="str">
        <f t="shared" si="67"/>
        <v>-</v>
      </c>
      <c r="AH207" s="168" t="str">
        <f t="shared" si="68"/>
        <v>-</v>
      </c>
      <c r="AI207" s="168">
        <f t="shared" si="69"/>
        <v>23.045000000000002</v>
      </c>
      <c r="AJ207" s="168" t="str">
        <f t="shared" si="70"/>
        <v>-</v>
      </c>
      <c r="AM207" s="790">
        <v>44964.506944444445</v>
      </c>
      <c r="AN207" s="789">
        <v>1</v>
      </c>
      <c r="AO207" s="789">
        <v>11</v>
      </c>
      <c r="AP207" s="789">
        <v>9</v>
      </c>
      <c r="AQ207" s="789">
        <v>2.7122E-2</v>
      </c>
      <c r="AR207" s="789">
        <v>180732</v>
      </c>
      <c r="AS207" s="789">
        <v>138783</v>
      </c>
      <c r="AT207" s="789">
        <v>23.056000000000001</v>
      </c>
      <c r="AV207" s="788">
        <v>44964.506944444445</v>
      </c>
      <c r="AW207" s="787">
        <v>1</v>
      </c>
      <c r="AX207" s="786">
        <v>11</v>
      </c>
      <c r="AY207" s="786">
        <v>9</v>
      </c>
      <c r="AZ207" s="863">
        <v>0.41089999999999999</v>
      </c>
      <c r="BB207" s="793">
        <f t="shared" si="71"/>
        <v>119</v>
      </c>
      <c r="BC207" s="791">
        <f t="shared" si="72"/>
        <v>2.7122E-2</v>
      </c>
      <c r="BF207" s="819"/>
      <c r="BH207" s="793">
        <f t="shared" si="73"/>
        <v>119</v>
      </c>
      <c r="BI207" s="807">
        <f t="shared" si="74"/>
        <v>0.41089999999999999</v>
      </c>
      <c r="BL207" s="807"/>
      <c r="BQ207" s="791"/>
      <c r="BR207" s="791"/>
      <c r="BS207" s="791"/>
      <c r="BT207" s="791"/>
      <c r="CA207" s="809"/>
      <c r="CB207" s="803"/>
      <c r="CC207" s="804"/>
      <c r="CD207" s="791"/>
      <c r="CE207" s="791"/>
    </row>
    <row r="208" spans="2:83" x14ac:dyDescent="0.25">
      <c r="B208" s="307"/>
      <c r="C208" s="179"/>
      <c r="O208" s="181"/>
      <c r="P208" s="308"/>
      <c r="Q208" s="179"/>
      <c r="R208" s="165" t="s">
        <v>21</v>
      </c>
      <c r="S208" s="179"/>
      <c r="T208" s="165" t="s">
        <v>56</v>
      </c>
      <c r="U208" s="196" t="str">
        <f t="shared" si="61"/>
        <v>-</v>
      </c>
      <c r="V208" s="168" t="str">
        <f t="shared" si="62"/>
        <v>-</v>
      </c>
      <c r="W208" s="168" t="str">
        <f t="shared" si="63"/>
        <v>-</v>
      </c>
      <c r="X208" s="168" t="str">
        <f t="shared" si="64"/>
        <v>-</v>
      </c>
      <c r="Y208" s="168" t="str">
        <f t="shared" si="65"/>
        <v>-</v>
      </c>
      <c r="AD208" s="608">
        <f t="shared" si="75"/>
        <v>44964.506249999999</v>
      </c>
      <c r="AE208" s="607">
        <f t="shared" si="76"/>
        <v>23.047999999999998</v>
      </c>
      <c r="AF208" s="196">
        <f t="shared" si="66"/>
        <v>12</v>
      </c>
      <c r="AG208" s="168" t="str">
        <f t="shared" si="67"/>
        <v>-</v>
      </c>
      <c r="AH208" s="168" t="str">
        <f t="shared" si="68"/>
        <v>-</v>
      </c>
      <c r="AI208" s="168">
        <f t="shared" si="69"/>
        <v>23.047999999999998</v>
      </c>
      <c r="AJ208" s="168" t="str">
        <f t="shared" si="70"/>
        <v>-</v>
      </c>
      <c r="AM208" s="790">
        <v>44964.506944444445</v>
      </c>
      <c r="AN208" s="789">
        <v>1</v>
      </c>
      <c r="AO208" s="789">
        <v>11</v>
      </c>
      <c r="AP208" s="789">
        <v>9</v>
      </c>
      <c r="AQ208" s="789">
        <v>-3.9108999999999998E-2</v>
      </c>
      <c r="AR208" s="789">
        <v>180731</v>
      </c>
      <c r="AS208" s="789">
        <v>138782</v>
      </c>
      <c r="AT208" s="789">
        <v>23.053000000000001</v>
      </c>
      <c r="AV208" s="788">
        <v>44964.506944444445</v>
      </c>
      <c r="AW208" s="787">
        <v>1</v>
      </c>
      <c r="AX208" s="786">
        <v>11</v>
      </c>
      <c r="AY208" s="786">
        <v>9</v>
      </c>
      <c r="AZ208" s="863">
        <v>-0.61339999999999995</v>
      </c>
      <c r="BB208" s="793">
        <f t="shared" si="71"/>
        <v>119</v>
      </c>
      <c r="BC208" s="791">
        <f t="shared" si="72"/>
        <v>-3.9108999999999998E-2</v>
      </c>
      <c r="BF208" s="819"/>
      <c r="BH208" s="793">
        <f t="shared" si="73"/>
        <v>119</v>
      </c>
      <c r="BI208" s="807">
        <f t="shared" si="74"/>
        <v>-0.61339999999999995</v>
      </c>
      <c r="BL208" s="807"/>
      <c r="BQ208" s="791"/>
      <c r="BR208" s="791"/>
      <c r="BS208" s="791"/>
      <c r="BT208" s="791"/>
      <c r="CA208" s="809"/>
      <c r="CB208" s="803"/>
      <c r="CC208" s="804"/>
      <c r="CD208" s="791"/>
      <c r="CE208" s="791"/>
    </row>
    <row r="209" spans="2:83" x14ac:dyDescent="0.25">
      <c r="B209" s="307"/>
      <c r="C209" s="179"/>
      <c r="O209" s="181"/>
      <c r="P209" s="308"/>
      <c r="Q209" s="179"/>
      <c r="R209" s="165" t="s">
        <v>21</v>
      </c>
      <c r="S209" s="179"/>
      <c r="T209" s="165" t="s">
        <v>56</v>
      </c>
      <c r="U209" s="196" t="str">
        <f t="shared" si="61"/>
        <v>-</v>
      </c>
      <c r="V209" s="168" t="str">
        <f t="shared" si="62"/>
        <v>-</v>
      </c>
      <c r="W209" s="168" t="str">
        <f t="shared" si="63"/>
        <v>-</v>
      </c>
      <c r="X209" s="168" t="str">
        <f t="shared" si="64"/>
        <v>-</v>
      </c>
      <c r="Y209" s="168" t="str">
        <f t="shared" si="65"/>
        <v>-</v>
      </c>
      <c r="AD209" s="608">
        <f t="shared" si="75"/>
        <v>44964.506249999999</v>
      </c>
      <c r="AE209" s="607">
        <f t="shared" si="76"/>
        <v>23.053000000000001</v>
      </c>
      <c r="AF209" s="196">
        <f t="shared" si="66"/>
        <v>12</v>
      </c>
      <c r="AG209" s="168" t="str">
        <f t="shared" si="67"/>
        <v>-</v>
      </c>
      <c r="AH209" s="168" t="str">
        <f t="shared" si="68"/>
        <v>-</v>
      </c>
      <c r="AI209" s="168">
        <f t="shared" si="69"/>
        <v>23.053000000000001</v>
      </c>
      <c r="AJ209" s="168" t="str">
        <f t="shared" si="70"/>
        <v>-</v>
      </c>
      <c r="AM209" s="790">
        <v>44964.507638888892</v>
      </c>
      <c r="AN209" s="789">
        <v>1</v>
      </c>
      <c r="AO209" s="789">
        <v>11</v>
      </c>
      <c r="AP209" s="789">
        <v>9</v>
      </c>
      <c r="AQ209" s="789">
        <v>-1.5129E-2</v>
      </c>
      <c r="AR209" s="789">
        <v>180740</v>
      </c>
      <c r="AS209" s="789">
        <v>138789</v>
      </c>
      <c r="AT209" s="789">
        <v>23.053000000000001</v>
      </c>
      <c r="AV209" s="788">
        <v>44964.507638888892</v>
      </c>
      <c r="AW209" s="787">
        <v>1</v>
      </c>
      <c r="AX209" s="786">
        <v>11</v>
      </c>
      <c r="AY209" s="786">
        <v>9</v>
      </c>
      <c r="AZ209" s="863">
        <v>-0.23899999999999999</v>
      </c>
      <c r="BB209" s="793">
        <f t="shared" si="71"/>
        <v>119</v>
      </c>
      <c r="BC209" s="791">
        <f t="shared" si="72"/>
        <v>-1.5129E-2</v>
      </c>
      <c r="BF209" s="819"/>
      <c r="BH209" s="793">
        <f t="shared" si="73"/>
        <v>119</v>
      </c>
      <c r="BI209" s="807">
        <f t="shared" si="74"/>
        <v>-0.23899999999999999</v>
      </c>
      <c r="BL209" s="807"/>
      <c r="BQ209" s="791"/>
      <c r="BR209" s="791"/>
      <c r="BS209" s="791"/>
      <c r="BT209" s="791"/>
      <c r="CA209" s="809"/>
      <c r="CB209" s="803"/>
      <c r="CC209" s="804"/>
      <c r="CD209" s="791"/>
      <c r="CE209" s="791"/>
    </row>
    <row r="210" spans="2:83" x14ac:dyDescent="0.25">
      <c r="B210" s="307"/>
      <c r="C210" s="179"/>
      <c r="O210" s="181"/>
      <c r="P210" s="308"/>
      <c r="Q210" s="179"/>
      <c r="R210" s="165" t="s">
        <v>21</v>
      </c>
      <c r="S210" s="179"/>
      <c r="T210" s="165" t="s">
        <v>56</v>
      </c>
      <c r="U210" s="196" t="str">
        <f t="shared" si="61"/>
        <v>-</v>
      </c>
      <c r="V210" s="168" t="str">
        <f t="shared" si="62"/>
        <v>-</v>
      </c>
      <c r="W210" s="168" t="str">
        <f t="shared" si="63"/>
        <v>-</v>
      </c>
      <c r="X210" s="168" t="str">
        <f t="shared" si="64"/>
        <v>-</v>
      </c>
      <c r="Y210" s="168" t="str">
        <f t="shared" si="65"/>
        <v>-</v>
      </c>
      <c r="AD210" s="608">
        <f t="shared" si="75"/>
        <v>44964.506944444445</v>
      </c>
      <c r="AE210" s="607">
        <f t="shared" si="76"/>
        <v>23.056000000000001</v>
      </c>
      <c r="AF210" s="196">
        <f t="shared" si="66"/>
        <v>12</v>
      </c>
      <c r="AG210" s="168" t="str">
        <f t="shared" si="67"/>
        <v>-</v>
      </c>
      <c r="AH210" s="168" t="str">
        <f t="shared" si="68"/>
        <v>-</v>
      </c>
      <c r="AI210" s="168">
        <f t="shared" si="69"/>
        <v>23.056000000000001</v>
      </c>
      <c r="AJ210" s="168" t="str">
        <f t="shared" si="70"/>
        <v>-</v>
      </c>
      <c r="AM210" s="790">
        <v>44964.507638888892</v>
      </c>
      <c r="AN210" s="789">
        <v>1</v>
      </c>
      <c r="AO210" s="789">
        <v>11</v>
      </c>
      <c r="AP210" s="789">
        <v>9</v>
      </c>
      <c r="AQ210" s="789">
        <v>-3.9109999999999999E-2</v>
      </c>
      <c r="AR210" s="789">
        <v>180739</v>
      </c>
      <c r="AS210" s="789">
        <v>138788</v>
      </c>
      <c r="AT210" s="789">
        <v>23.056000000000001</v>
      </c>
      <c r="AV210" s="788">
        <v>44964.507638888892</v>
      </c>
      <c r="AW210" s="787">
        <v>1</v>
      </c>
      <c r="AX210" s="786">
        <v>11</v>
      </c>
      <c r="AY210" s="786">
        <v>9</v>
      </c>
      <c r="AZ210" s="863">
        <v>0.34410000000000002</v>
      </c>
      <c r="BB210" s="793">
        <f t="shared" si="71"/>
        <v>119</v>
      </c>
      <c r="BC210" s="791">
        <f t="shared" si="72"/>
        <v>-3.9109999999999999E-2</v>
      </c>
      <c r="BF210" s="819"/>
      <c r="BH210" s="793">
        <f t="shared" si="73"/>
        <v>119</v>
      </c>
      <c r="BI210" s="807">
        <f t="shared" si="74"/>
        <v>0.34410000000000002</v>
      </c>
      <c r="BL210" s="807"/>
      <c r="BQ210" s="791"/>
      <c r="BR210" s="791"/>
      <c r="BS210" s="791"/>
      <c r="BT210" s="791"/>
      <c r="CA210" s="809"/>
      <c r="CB210" s="803"/>
      <c r="CC210" s="804"/>
      <c r="CD210" s="791"/>
      <c r="CE210" s="791"/>
    </row>
    <row r="211" spans="2:83" x14ac:dyDescent="0.25">
      <c r="B211" s="307"/>
      <c r="C211" s="179"/>
      <c r="O211" s="181"/>
      <c r="P211" s="308"/>
      <c r="Q211" s="179"/>
      <c r="R211" s="165" t="s">
        <v>21</v>
      </c>
      <c r="S211" s="179"/>
      <c r="T211" s="165" t="s">
        <v>56</v>
      </c>
      <c r="U211" s="196" t="str">
        <f t="shared" si="61"/>
        <v>-</v>
      </c>
      <c r="V211" s="168" t="str">
        <f t="shared" si="62"/>
        <v>-</v>
      </c>
      <c r="W211" s="168" t="str">
        <f t="shared" si="63"/>
        <v>-</v>
      </c>
      <c r="X211" s="168" t="str">
        <f t="shared" si="64"/>
        <v>-</v>
      </c>
      <c r="Y211" s="168" t="str">
        <f t="shared" si="65"/>
        <v>-</v>
      </c>
      <c r="AD211" s="608">
        <f t="shared" si="75"/>
        <v>44964.506944444445</v>
      </c>
      <c r="AE211" s="607">
        <f t="shared" si="76"/>
        <v>23.053000000000001</v>
      </c>
      <c r="AF211" s="196">
        <f t="shared" si="66"/>
        <v>12</v>
      </c>
      <c r="AG211" s="168" t="str">
        <f t="shared" si="67"/>
        <v>-</v>
      </c>
      <c r="AH211" s="168" t="str">
        <f t="shared" si="68"/>
        <v>-</v>
      </c>
      <c r="AI211" s="168">
        <f t="shared" si="69"/>
        <v>23.053000000000001</v>
      </c>
      <c r="AJ211" s="168" t="str">
        <f t="shared" si="70"/>
        <v>-</v>
      </c>
      <c r="AM211" s="790">
        <v>44964.509027777778</v>
      </c>
      <c r="AN211" s="789">
        <v>1</v>
      </c>
      <c r="AO211" s="789">
        <v>11</v>
      </c>
      <c r="AP211" s="789">
        <v>0</v>
      </c>
      <c r="AQ211" s="789">
        <v>6.3106999999999996E-2</v>
      </c>
      <c r="AR211" s="789">
        <v>180746</v>
      </c>
      <c r="AS211" s="789">
        <v>138793</v>
      </c>
      <c r="AT211" s="789">
        <v>23.062999999999999</v>
      </c>
      <c r="AV211" s="788">
        <v>44964.509027777778</v>
      </c>
      <c r="AW211" s="787">
        <v>1</v>
      </c>
      <c r="AX211" s="786">
        <v>11</v>
      </c>
      <c r="AY211" s="786">
        <v>0</v>
      </c>
      <c r="AZ211" s="863">
        <v>4.339E-3</v>
      </c>
      <c r="BB211" s="793">
        <f t="shared" si="71"/>
        <v>110</v>
      </c>
      <c r="BC211" s="791">
        <f t="shared" si="72"/>
        <v>6.3106999999999996E-2</v>
      </c>
      <c r="BF211" s="819"/>
      <c r="BH211" s="793">
        <f t="shared" si="73"/>
        <v>110</v>
      </c>
      <c r="BI211" s="807">
        <f t="shared" si="74"/>
        <v>4.339E-3</v>
      </c>
      <c r="BL211" s="807"/>
      <c r="BQ211" s="791"/>
      <c r="BR211" s="791"/>
      <c r="BS211" s="791"/>
      <c r="BT211" s="791"/>
      <c r="CA211" s="809"/>
      <c r="CB211" s="803"/>
      <c r="CC211" s="804"/>
      <c r="CD211" s="791"/>
      <c r="CE211" s="791"/>
    </row>
    <row r="212" spans="2:83" x14ac:dyDescent="0.25">
      <c r="B212" s="307"/>
      <c r="C212" s="179"/>
      <c r="O212" s="181"/>
      <c r="P212" s="308"/>
      <c r="Q212" s="179"/>
      <c r="R212" s="165" t="s">
        <v>21</v>
      </c>
      <c r="S212" s="179"/>
      <c r="T212" s="165" t="s">
        <v>56</v>
      </c>
      <c r="U212" s="196" t="str">
        <f t="shared" si="61"/>
        <v>-</v>
      </c>
      <c r="V212" s="168" t="str">
        <f t="shared" si="62"/>
        <v>-</v>
      </c>
      <c r="W212" s="168" t="str">
        <f t="shared" si="63"/>
        <v>-</v>
      </c>
      <c r="X212" s="168" t="str">
        <f t="shared" si="64"/>
        <v>-</v>
      </c>
      <c r="Y212" s="168" t="str">
        <f t="shared" si="65"/>
        <v>-</v>
      </c>
      <c r="AD212" s="608">
        <f t="shared" si="75"/>
        <v>44964.507638888892</v>
      </c>
      <c r="AE212" s="607">
        <f t="shared" si="76"/>
        <v>23.053000000000001</v>
      </c>
      <c r="AF212" s="196">
        <f t="shared" si="66"/>
        <v>12</v>
      </c>
      <c r="AG212" s="168" t="str">
        <f t="shared" si="67"/>
        <v>-</v>
      </c>
      <c r="AH212" s="168" t="str">
        <f t="shared" si="68"/>
        <v>-</v>
      </c>
      <c r="AI212" s="168">
        <f t="shared" si="69"/>
        <v>23.053000000000001</v>
      </c>
      <c r="AJ212" s="168" t="str">
        <f t="shared" si="70"/>
        <v>-</v>
      </c>
      <c r="AM212" s="790">
        <v>44964.509027777778</v>
      </c>
      <c r="AN212" s="789">
        <v>1</v>
      </c>
      <c r="AO212" s="789">
        <v>11</v>
      </c>
      <c r="AP212" s="789">
        <v>1</v>
      </c>
      <c r="AQ212" s="789">
        <v>0.180426</v>
      </c>
      <c r="AR212" s="789">
        <v>180742</v>
      </c>
      <c r="AS212" s="789">
        <v>138791</v>
      </c>
      <c r="AT212" s="789">
        <v>23.062999999999999</v>
      </c>
      <c r="AV212" s="788">
        <v>44964.509027777778</v>
      </c>
      <c r="AW212" s="787">
        <v>1</v>
      </c>
      <c r="AX212" s="786">
        <v>11</v>
      </c>
      <c r="AY212" s="786">
        <v>1</v>
      </c>
      <c r="AZ212" s="863">
        <v>6.5079999999999999E-2</v>
      </c>
      <c r="BB212" s="793">
        <f t="shared" si="71"/>
        <v>111</v>
      </c>
      <c r="BC212" s="791">
        <f t="shared" si="72"/>
        <v>0.180426</v>
      </c>
      <c r="BF212" s="819"/>
      <c r="BH212" s="793">
        <f t="shared" si="73"/>
        <v>111</v>
      </c>
      <c r="BI212" s="807">
        <f t="shared" si="74"/>
        <v>6.5079999999999999E-2</v>
      </c>
      <c r="BL212" s="807"/>
      <c r="BQ212" s="791"/>
      <c r="BR212" s="791"/>
      <c r="BS212" s="791"/>
      <c r="BT212" s="791"/>
      <c r="CA212" s="809"/>
      <c r="CB212" s="803"/>
      <c r="CC212" s="804"/>
      <c r="CD212" s="791"/>
      <c r="CE212" s="791"/>
    </row>
    <row r="213" spans="2:83" x14ac:dyDescent="0.25">
      <c r="B213" s="307"/>
      <c r="C213" s="179"/>
      <c r="O213" s="181"/>
      <c r="P213" s="308"/>
      <c r="Q213" s="179"/>
      <c r="R213" s="165" t="s">
        <v>21</v>
      </c>
      <c r="S213" s="179"/>
      <c r="T213" s="165" t="s">
        <v>56</v>
      </c>
      <c r="U213" s="196" t="str">
        <f t="shared" si="61"/>
        <v>-</v>
      </c>
      <c r="V213" s="168" t="str">
        <f t="shared" si="62"/>
        <v>-</v>
      </c>
      <c r="W213" s="168" t="str">
        <f t="shared" si="63"/>
        <v>-</v>
      </c>
      <c r="X213" s="168" t="str">
        <f t="shared" si="64"/>
        <v>-</v>
      </c>
      <c r="Y213" s="168" t="str">
        <f t="shared" si="65"/>
        <v>-</v>
      </c>
      <c r="AD213" s="608">
        <f t="shared" si="75"/>
        <v>44964.507638888892</v>
      </c>
      <c r="AE213" s="607">
        <f t="shared" si="76"/>
        <v>23.056000000000001</v>
      </c>
      <c r="AF213" s="196">
        <f t="shared" si="66"/>
        <v>12</v>
      </c>
      <c r="AG213" s="168" t="str">
        <f t="shared" si="67"/>
        <v>-</v>
      </c>
      <c r="AH213" s="168" t="str">
        <f t="shared" si="68"/>
        <v>-</v>
      </c>
      <c r="AI213" s="168">
        <f t="shared" si="69"/>
        <v>23.056000000000001</v>
      </c>
      <c r="AJ213" s="168" t="str">
        <f t="shared" si="70"/>
        <v>-</v>
      </c>
      <c r="AM213" s="790">
        <v>44964.509722222225</v>
      </c>
      <c r="AN213" s="789">
        <v>1</v>
      </c>
      <c r="AO213" s="789">
        <v>11</v>
      </c>
      <c r="AP213" s="789">
        <v>2</v>
      </c>
      <c r="AQ213" s="789">
        <v>-5.1118999999999998E-2</v>
      </c>
      <c r="AR213" s="789">
        <v>180739</v>
      </c>
      <c r="AS213" s="789">
        <v>138789</v>
      </c>
      <c r="AT213" s="789">
        <v>23.065000000000001</v>
      </c>
      <c r="AV213" s="788">
        <v>44964.509722222225</v>
      </c>
      <c r="AW213" s="787">
        <v>1</v>
      </c>
      <c r="AX213" s="786">
        <v>11</v>
      </c>
      <c r="AY213" s="786">
        <v>2</v>
      </c>
      <c r="AZ213" s="863">
        <v>-0.57789999999999997</v>
      </c>
      <c r="BB213" s="793">
        <f t="shared" si="71"/>
        <v>112</v>
      </c>
      <c r="BC213" s="791">
        <f t="shared" si="72"/>
        <v>-5.1118999999999998E-2</v>
      </c>
      <c r="BF213" s="819"/>
      <c r="BH213" s="793">
        <f t="shared" si="73"/>
        <v>112</v>
      </c>
      <c r="BI213" s="807">
        <f t="shared" si="74"/>
        <v>-0.57789999999999997</v>
      </c>
      <c r="BL213" s="807"/>
      <c r="BQ213" s="791"/>
      <c r="BR213" s="791"/>
      <c r="BS213" s="791"/>
      <c r="BT213" s="791"/>
      <c r="CA213" s="809"/>
      <c r="CB213" s="803"/>
      <c r="CC213" s="804"/>
      <c r="CD213" s="791"/>
      <c r="CE213" s="791"/>
    </row>
    <row r="214" spans="2:83" x14ac:dyDescent="0.25">
      <c r="B214" s="307"/>
      <c r="C214" s="179"/>
      <c r="O214" s="181"/>
      <c r="P214" s="308"/>
      <c r="Q214" s="179"/>
      <c r="R214" s="165" t="s">
        <v>21</v>
      </c>
      <c r="S214" s="179"/>
      <c r="T214" s="165" t="s">
        <v>56</v>
      </c>
      <c r="U214" s="196" t="str">
        <f t="shared" si="61"/>
        <v>-</v>
      </c>
      <c r="V214" s="168" t="str">
        <f t="shared" si="62"/>
        <v>-</v>
      </c>
      <c r="W214" s="168" t="str">
        <f t="shared" si="63"/>
        <v>-</v>
      </c>
      <c r="X214" s="168" t="str">
        <f t="shared" si="64"/>
        <v>-</v>
      </c>
      <c r="Y214" s="168" t="str">
        <f t="shared" si="65"/>
        <v>-</v>
      </c>
      <c r="AD214" s="608">
        <f t="shared" si="75"/>
        <v>44964.509027777778</v>
      </c>
      <c r="AE214" s="607">
        <f t="shared" si="76"/>
        <v>23.062999999999999</v>
      </c>
      <c r="AF214" s="196">
        <f t="shared" si="66"/>
        <v>12</v>
      </c>
      <c r="AG214" s="168" t="str">
        <f t="shared" si="67"/>
        <v>-</v>
      </c>
      <c r="AH214" s="168" t="str">
        <f t="shared" si="68"/>
        <v>-</v>
      </c>
      <c r="AI214" s="168">
        <f t="shared" si="69"/>
        <v>23.062999999999999</v>
      </c>
      <c r="AJ214" s="168" t="str">
        <f t="shared" si="70"/>
        <v>-</v>
      </c>
      <c r="AM214" s="790">
        <v>44964.509722222225</v>
      </c>
      <c r="AN214" s="789">
        <v>1</v>
      </c>
      <c r="AO214" s="789">
        <v>11</v>
      </c>
      <c r="AP214" s="789">
        <v>3</v>
      </c>
      <c r="AQ214" s="789">
        <v>-2.3990999999999998E-2</v>
      </c>
      <c r="AR214" s="789">
        <v>180747</v>
      </c>
      <c r="AS214" s="789">
        <v>138795</v>
      </c>
      <c r="AT214" s="789">
        <v>23.068999999999999</v>
      </c>
      <c r="AV214" s="788">
        <v>44964.509722222225</v>
      </c>
      <c r="AW214" s="787">
        <v>1</v>
      </c>
      <c r="AX214" s="786">
        <v>11</v>
      </c>
      <c r="AY214" s="786">
        <v>3</v>
      </c>
      <c r="AZ214" s="863">
        <v>4.339E-3</v>
      </c>
      <c r="BB214" s="793">
        <f t="shared" si="71"/>
        <v>113</v>
      </c>
      <c r="BC214" s="791">
        <f t="shared" si="72"/>
        <v>-2.3990999999999998E-2</v>
      </c>
      <c r="BF214" s="819"/>
      <c r="BH214" s="793">
        <f t="shared" si="73"/>
        <v>113</v>
      </c>
      <c r="BI214" s="807">
        <f t="shared" si="74"/>
        <v>4.339E-3</v>
      </c>
      <c r="BL214" s="807"/>
      <c r="BQ214" s="791"/>
      <c r="BR214" s="791"/>
      <c r="BS214" s="791"/>
      <c r="BT214" s="791"/>
      <c r="CA214" s="809"/>
      <c r="CB214" s="803"/>
      <c r="CC214" s="804"/>
      <c r="CD214" s="791"/>
      <c r="CE214" s="791"/>
    </row>
    <row r="215" spans="2:83" x14ac:dyDescent="0.25">
      <c r="B215" s="307"/>
      <c r="C215" s="179"/>
      <c r="O215" s="181"/>
      <c r="P215" s="308"/>
      <c r="Q215" s="179"/>
      <c r="R215" s="165" t="s">
        <v>21</v>
      </c>
      <c r="S215" s="179"/>
      <c r="T215" s="165" t="s">
        <v>56</v>
      </c>
      <c r="U215" s="196" t="str">
        <f t="shared" ref="U215:U278" si="77">IF(ISNUMBER(S215), HOUR(P215), "-")</f>
        <v>-</v>
      </c>
      <c r="V215" s="168" t="str">
        <f t="shared" ref="V215:V278" si="78">IF(U215=$Q$13, S215, "-")</f>
        <v>-</v>
      </c>
      <c r="W215" s="168" t="str">
        <f t="shared" ref="W215:W278" si="79">IF(U215=$R$13, S215, "-")</f>
        <v>-</v>
      </c>
      <c r="X215" s="168" t="str">
        <f t="shared" ref="X215:X278" si="80">IF(U215=$S$13, S215, "-")</f>
        <v>-</v>
      </c>
      <c r="Y215" s="168" t="str">
        <f t="shared" ref="Y215:Y278" si="81">IF(U215=$T$13, S215, "-")</f>
        <v>-</v>
      </c>
      <c r="AD215" s="608">
        <f t="shared" si="75"/>
        <v>44964.509027777778</v>
      </c>
      <c r="AE215" s="607">
        <f t="shared" si="76"/>
        <v>23.062999999999999</v>
      </c>
      <c r="AF215" s="196">
        <f t="shared" ref="AF215:AF278" si="82">IF(ISNUMBER(AE215), HOUR(AD215), "-")</f>
        <v>12</v>
      </c>
      <c r="AG215" s="168" t="str">
        <f t="shared" ref="AG215:AG278" si="83">IF(AF215=$Q$3, AE215, "-")</f>
        <v>-</v>
      </c>
      <c r="AH215" s="168" t="str">
        <f t="shared" ref="AH215:AH278" si="84">IF(AF215=$R$3, AE215, "-")</f>
        <v>-</v>
      </c>
      <c r="AI215" s="168">
        <f t="shared" ref="AI215:AI278" si="85">IF(AF215=$S$3, AE215, "-")</f>
        <v>23.062999999999999</v>
      </c>
      <c r="AJ215" s="168" t="str">
        <f t="shared" ref="AJ215:AJ278" si="86">IF(AF215=$T$3, AE215, "-")</f>
        <v>-</v>
      </c>
      <c r="AM215" s="790">
        <v>44964.510416666664</v>
      </c>
      <c r="AN215" s="789">
        <v>1</v>
      </c>
      <c r="AO215" s="789">
        <v>11</v>
      </c>
      <c r="AP215" s="789">
        <v>4</v>
      </c>
      <c r="AQ215" s="789">
        <v>-3.127E-3</v>
      </c>
      <c r="AR215" s="789">
        <v>180760</v>
      </c>
      <c r="AS215" s="789">
        <v>138805</v>
      </c>
      <c r="AT215" s="789">
        <v>23.073</v>
      </c>
      <c r="AV215" s="788">
        <v>44964.510416666664</v>
      </c>
      <c r="AW215" s="787">
        <v>1</v>
      </c>
      <c r="AX215" s="786">
        <v>11</v>
      </c>
      <c r="AY215" s="786">
        <v>4</v>
      </c>
      <c r="AZ215" s="863">
        <v>-0.29849999999999999</v>
      </c>
      <c r="BB215" s="793">
        <f t="shared" si="71"/>
        <v>114</v>
      </c>
      <c r="BC215" s="791">
        <f t="shared" si="72"/>
        <v>-3.127E-3</v>
      </c>
      <c r="BF215" s="819"/>
      <c r="BH215" s="793">
        <f t="shared" si="73"/>
        <v>114</v>
      </c>
      <c r="BI215" s="807">
        <f t="shared" si="74"/>
        <v>-0.29849999999999999</v>
      </c>
      <c r="BL215" s="807"/>
      <c r="BQ215" s="791"/>
      <c r="BR215" s="791"/>
      <c r="BS215" s="791"/>
      <c r="BT215" s="791"/>
      <c r="CA215" s="809"/>
      <c r="CB215" s="803"/>
      <c r="CC215" s="804"/>
      <c r="CD215" s="791"/>
      <c r="CE215" s="791"/>
    </row>
    <row r="216" spans="2:83" x14ac:dyDescent="0.25">
      <c r="B216" s="307"/>
      <c r="C216" s="179"/>
      <c r="O216" s="181"/>
      <c r="P216" s="308"/>
      <c r="Q216" s="179"/>
      <c r="R216" s="165" t="s">
        <v>21</v>
      </c>
      <c r="S216" s="179"/>
      <c r="T216" s="165" t="s">
        <v>56</v>
      </c>
      <c r="U216" s="196" t="str">
        <f t="shared" si="77"/>
        <v>-</v>
      </c>
      <c r="V216" s="168" t="str">
        <f t="shared" si="78"/>
        <v>-</v>
      </c>
      <c r="W216" s="168" t="str">
        <f t="shared" si="79"/>
        <v>-</v>
      </c>
      <c r="X216" s="168" t="str">
        <f t="shared" si="80"/>
        <v>-</v>
      </c>
      <c r="Y216" s="168" t="str">
        <f t="shared" si="81"/>
        <v>-</v>
      </c>
      <c r="AD216" s="608">
        <f t="shared" si="75"/>
        <v>44964.509722222225</v>
      </c>
      <c r="AE216" s="607">
        <f t="shared" si="76"/>
        <v>23.065000000000001</v>
      </c>
      <c r="AF216" s="196">
        <f t="shared" si="82"/>
        <v>12</v>
      </c>
      <c r="AG216" s="168" t="str">
        <f t="shared" si="83"/>
        <v>-</v>
      </c>
      <c r="AH216" s="168" t="str">
        <f t="shared" si="84"/>
        <v>-</v>
      </c>
      <c r="AI216" s="168">
        <f t="shared" si="85"/>
        <v>23.065000000000001</v>
      </c>
      <c r="AJ216" s="168" t="str">
        <f t="shared" si="86"/>
        <v>-</v>
      </c>
      <c r="AM216" s="790">
        <v>44964.510416666664</v>
      </c>
      <c r="AN216" s="789">
        <v>1</v>
      </c>
      <c r="AO216" s="789">
        <v>11</v>
      </c>
      <c r="AP216" s="789">
        <v>5</v>
      </c>
      <c r="AQ216" s="789">
        <v>-7.8223000000000001E-2</v>
      </c>
      <c r="AR216" s="789">
        <v>180758</v>
      </c>
      <c r="AS216" s="789">
        <v>138803</v>
      </c>
      <c r="AT216" s="789">
        <v>23.077000000000002</v>
      </c>
      <c r="AV216" s="788">
        <v>44964.510416666664</v>
      </c>
      <c r="AW216" s="787">
        <v>1</v>
      </c>
      <c r="AX216" s="786">
        <v>11</v>
      </c>
      <c r="AY216" s="786">
        <v>5</v>
      </c>
      <c r="AZ216" s="863">
        <v>-0.63739999999999997</v>
      </c>
      <c r="BB216" s="793">
        <f t="shared" si="71"/>
        <v>115</v>
      </c>
      <c r="BC216" s="791">
        <f t="shared" si="72"/>
        <v>-7.8223000000000001E-2</v>
      </c>
      <c r="BF216" s="819"/>
      <c r="BH216" s="793">
        <f t="shared" si="73"/>
        <v>115</v>
      </c>
      <c r="BI216" s="807">
        <f t="shared" si="74"/>
        <v>-0.63739999999999997</v>
      </c>
      <c r="BL216" s="807"/>
      <c r="BQ216" s="791"/>
      <c r="BR216" s="791"/>
      <c r="BS216" s="791"/>
      <c r="BT216" s="791"/>
      <c r="CA216" s="809"/>
      <c r="CB216" s="803"/>
      <c r="CC216" s="804"/>
      <c r="CD216" s="791"/>
      <c r="CE216" s="791"/>
    </row>
    <row r="217" spans="2:83" x14ac:dyDescent="0.25">
      <c r="B217" s="307"/>
      <c r="C217" s="179"/>
      <c r="O217" s="181"/>
      <c r="P217" s="308"/>
      <c r="Q217" s="179"/>
      <c r="R217" s="165" t="s">
        <v>21</v>
      </c>
      <c r="S217" s="179"/>
      <c r="T217" s="165" t="s">
        <v>56</v>
      </c>
      <c r="U217" s="196" t="str">
        <f t="shared" si="77"/>
        <v>-</v>
      </c>
      <c r="V217" s="168" t="str">
        <f t="shared" si="78"/>
        <v>-</v>
      </c>
      <c r="W217" s="168" t="str">
        <f t="shared" si="79"/>
        <v>-</v>
      </c>
      <c r="X217" s="168" t="str">
        <f t="shared" si="80"/>
        <v>-</v>
      </c>
      <c r="Y217" s="168" t="str">
        <f t="shared" si="81"/>
        <v>-</v>
      </c>
      <c r="AD217" s="608">
        <f t="shared" si="75"/>
        <v>44964.509722222225</v>
      </c>
      <c r="AE217" s="607">
        <f t="shared" si="76"/>
        <v>23.068999999999999</v>
      </c>
      <c r="AF217" s="196">
        <f t="shared" si="82"/>
        <v>12</v>
      </c>
      <c r="AG217" s="168" t="str">
        <f t="shared" si="83"/>
        <v>-</v>
      </c>
      <c r="AH217" s="168" t="str">
        <f t="shared" si="84"/>
        <v>-</v>
      </c>
      <c r="AI217" s="168">
        <f t="shared" si="85"/>
        <v>23.068999999999999</v>
      </c>
      <c r="AJ217" s="168" t="str">
        <f t="shared" si="86"/>
        <v>-</v>
      </c>
      <c r="AM217" s="790">
        <v>44964.511111111111</v>
      </c>
      <c r="AN217" s="789">
        <v>1</v>
      </c>
      <c r="AO217" s="789">
        <v>11</v>
      </c>
      <c r="AP217" s="789">
        <v>6</v>
      </c>
      <c r="AQ217" s="789">
        <v>5.1117000000000003E-2</v>
      </c>
      <c r="AR217" s="789">
        <v>180761</v>
      </c>
      <c r="AS217" s="789">
        <v>138805</v>
      </c>
      <c r="AT217" s="789">
        <v>23.084</v>
      </c>
      <c r="AV217" s="788">
        <v>44964.511111111111</v>
      </c>
      <c r="AW217" s="787">
        <v>1</v>
      </c>
      <c r="AX217" s="786">
        <v>11</v>
      </c>
      <c r="AY217" s="786">
        <v>6</v>
      </c>
      <c r="AZ217" s="863">
        <v>4.122E-2</v>
      </c>
      <c r="BB217" s="793">
        <f t="shared" si="71"/>
        <v>116</v>
      </c>
      <c r="BC217" s="791">
        <f t="shared" si="72"/>
        <v>5.1117000000000003E-2</v>
      </c>
      <c r="BF217" s="819"/>
      <c r="BH217" s="793">
        <f t="shared" si="73"/>
        <v>116</v>
      </c>
      <c r="BI217" s="807">
        <f t="shared" si="74"/>
        <v>4.122E-2</v>
      </c>
      <c r="BL217" s="807"/>
      <c r="BQ217" s="791"/>
      <c r="BR217" s="791"/>
      <c r="BS217" s="791"/>
      <c r="BT217" s="791"/>
      <c r="CA217" s="809"/>
      <c r="CB217" s="803"/>
      <c r="CC217" s="804"/>
      <c r="CD217" s="791"/>
      <c r="CE217" s="791"/>
    </row>
    <row r="218" spans="2:83" x14ac:dyDescent="0.25">
      <c r="B218" s="307"/>
      <c r="C218" s="179"/>
      <c r="O218" s="181"/>
      <c r="P218" s="308"/>
      <c r="Q218" s="179"/>
      <c r="R218" s="165" t="s">
        <v>21</v>
      </c>
      <c r="S218" s="179"/>
      <c r="T218" s="165" t="s">
        <v>56</v>
      </c>
      <c r="U218" s="196" t="str">
        <f t="shared" si="77"/>
        <v>-</v>
      </c>
      <c r="V218" s="168" t="str">
        <f t="shared" si="78"/>
        <v>-</v>
      </c>
      <c r="W218" s="168" t="str">
        <f t="shared" si="79"/>
        <v>-</v>
      </c>
      <c r="X218" s="168" t="str">
        <f t="shared" si="80"/>
        <v>-</v>
      </c>
      <c r="Y218" s="168" t="str">
        <f t="shared" si="81"/>
        <v>-</v>
      </c>
      <c r="AD218" s="608">
        <f t="shared" si="75"/>
        <v>44964.510416666664</v>
      </c>
      <c r="AE218" s="607">
        <f t="shared" si="76"/>
        <v>23.073</v>
      </c>
      <c r="AF218" s="196">
        <f t="shared" si="82"/>
        <v>12</v>
      </c>
      <c r="AG218" s="168" t="str">
        <f t="shared" si="83"/>
        <v>-</v>
      </c>
      <c r="AH218" s="168" t="str">
        <f t="shared" si="84"/>
        <v>-</v>
      </c>
      <c r="AI218" s="168">
        <f t="shared" si="85"/>
        <v>23.073</v>
      </c>
      <c r="AJ218" s="168" t="str">
        <f t="shared" si="86"/>
        <v>-</v>
      </c>
      <c r="AM218" s="790">
        <v>44964.511805555558</v>
      </c>
      <c r="AN218" s="789">
        <v>1</v>
      </c>
      <c r="AO218" s="789">
        <v>11</v>
      </c>
      <c r="AP218" s="789">
        <v>7</v>
      </c>
      <c r="AQ218" s="789">
        <v>-9.0216000000000005E-2</v>
      </c>
      <c r="AR218" s="789">
        <v>180763</v>
      </c>
      <c r="AS218" s="789">
        <v>138806</v>
      </c>
      <c r="AT218" s="789">
        <v>23.088000000000001</v>
      </c>
      <c r="AV218" s="788">
        <v>44964.511805555558</v>
      </c>
      <c r="AW218" s="787">
        <v>1</v>
      </c>
      <c r="AX218" s="786">
        <v>11</v>
      </c>
      <c r="AY218" s="786">
        <v>7</v>
      </c>
      <c r="AZ218" s="863">
        <v>-0.33450000000000002</v>
      </c>
      <c r="BB218" s="793">
        <f t="shared" si="71"/>
        <v>117</v>
      </c>
      <c r="BC218" s="791">
        <f t="shared" si="72"/>
        <v>-9.0216000000000005E-2</v>
      </c>
      <c r="BF218" s="819"/>
      <c r="BH218" s="793">
        <f t="shared" si="73"/>
        <v>117</v>
      </c>
      <c r="BI218" s="807">
        <f t="shared" si="74"/>
        <v>-0.33450000000000002</v>
      </c>
      <c r="BL218" s="807"/>
      <c r="BQ218" s="791"/>
      <c r="BR218" s="791"/>
      <c r="BS218" s="791"/>
      <c r="BT218" s="791"/>
      <c r="CA218" s="809"/>
      <c r="CB218" s="803"/>
      <c r="CC218" s="804"/>
      <c r="CD218" s="791"/>
      <c r="CE218" s="791"/>
    </row>
    <row r="219" spans="2:83" x14ac:dyDescent="0.25">
      <c r="B219" s="307"/>
      <c r="C219" s="179"/>
      <c r="O219" s="181"/>
      <c r="P219" s="308"/>
      <c r="Q219" s="179"/>
      <c r="R219" s="165" t="s">
        <v>21</v>
      </c>
      <c r="S219" s="179"/>
      <c r="T219" s="165" t="s">
        <v>56</v>
      </c>
      <c r="U219" s="196" t="str">
        <f t="shared" si="77"/>
        <v>-</v>
      </c>
      <c r="V219" s="168" t="str">
        <f t="shared" si="78"/>
        <v>-</v>
      </c>
      <c r="W219" s="168" t="str">
        <f t="shared" si="79"/>
        <v>-</v>
      </c>
      <c r="X219" s="168" t="str">
        <f t="shared" si="80"/>
        <v>-</v>
      </c>
      <c r="Y219" s="168" t="str">
        <f t="shared" si="81"/>
        <v>-</v>
      </c>
      <c r="AD219" s="608">
        <f t="shared" si="75"/>
        <v>44964.510416666664</v>
      </c>
      <c r="AE219" s="607">
        <f t="shared" si="76"/>
        <v>23.077000000000002</v>
      </c>
      <c r="AF219" s="196">
        <f t="shared" si="82"/>
        <v>12</v>
      </c>
      <c r="AG219" s="168" t="str">
        <f t="shared" si="83"/>
        <v>-</v>
      </c>
      <c r="AH219" s="168" t="str">
        <f t="shared" si="84"/>
        <v>-</v>
      </c>
      <c r="AI219" s="168">
        <f t="shared" si="85"/>
        <v>23.077000000000002</v>
      </c>
      <c r="AJ219" s="168" t="str">
        <f t="shared" si="86"/>
        <v>-</v>
      </c>
      <c r="AM219" s="790">
        <v>44964.511805555558</v>
      </c>
      <c r="AN219" s="789">
        <v>1</v>
      </c>
      <c r="AO219" s="789">
        <v>11</v>
      </c>
      <c r="AP219" s="789">
        <v>8</v>
      </c>
      <c r="AQ219" s="789">
        <v>-0.15648699999999999</v>
      </c>
      <c r="AR219" s="789">
        <v>180767</v>
      </c>
      <c r="AS219" s="789">
        <v>138810</v>
      </c>
      <c r="AT219" s="789">
        <v>23.091000000000001</v>
      </c>
      <c r="AV219" s="788">
        <v>44964.511805555558</v>
      </c>
      <c r="AW219" s="787">
        <v>1</v>
      </c>
      <c r="AX219" s="786">
        <v>11</v>
      </c>
      <c r="AY219" s="786">
        <v>8</v>
      </c>
      <c r="AZ219" s="863">
        <v>-0.23899999999999999</v>
      </c>
      <c r="BB219" s="793">
        <f t="shared" si="71"/>
        <v>118</v>
      </c>
      <c r="BC219" s="791">
        <f t="shared" si="72"/>
        <v>-0.15648699999999999</v>
      </c>
      <c r="BF219" s="819"/>
      <c r="BH219" s="793">
        <f t="shared" si="73"/>
        <v>118</v>
      </c>
      <c r="BI219" s="807">
        <f t="shared" si="74"/>
        <v>-0.23899999999999999</v>
      </c>
      <c r="BL219" s="807"/>
      <c r="BQ219" s="791"/>
      <c r="BR219" s="791"/>
      <c r="BS219" s="791"/>
      <c r="BT219" s="791"/>
      <c r="CA219" s="809"/>
      <c r="CB219" s="803"/>
      <c r="CC219" s="804"/>
      <c r="CD219" s="791"/>
      <c r="CE219" s="791"/>
    </row>
    <row r="220" spans="2:83" x14ac:dyDescent="0.25">
      <c r="B220" s="307"/>
      <c r="C220" s="179"/>
      <c r="O220" s="181"/>
      <c r="P220" s="308"/>
      <c r="Q220" s="179"/>
      <c r="R220" s="165" t="s">
        <v>21</v>
      </c>
      <c r="S220" s="179"/>
      <c r="T220" s="165" t="s">
        <v>56</v>
      </c>
      <c r="U220" s="196" t="str">
        <f t="shared" si="77"/>
        <v>-</v>
      </c>
      <c r="V220" s="168" t="str">
        <f t="shared" si="78"/>
        <v>-</v>
      </c>
      <c r="W220" s="168" t="str">
        <f t="shared" si="79"/>
        <v>-</v>
      </c>
      <c r="X220" s="168" t="str">
        <f t="shared" si="80"/>
        <v>-</v>
      </c>
      <c r="Y220" s="168" t="str">
        <f t="shared" si="81"/>
        <v>-</v>
      </c>
      <c r="AD220" s="608">
        <f t="shared" si="75"/>
        <v>44964.511111111111</v>
      </c>
      <c r="AE220" s="607">
        <f t="shared" si="76"/>
        <v>23.084</v>
      </c>
      <c r="AF220" s="196">
        <f t="shared" si="82"/>
        <v>12</v>
      </c>
      <c r="AG220" s="168" t="str">
        <f t="shared" si="83"/>
        <v>-</v>
      </c>
      <c r="AH220" s="168" t="str">
        <f t="shared" si="84"/>
        <v>-</v>
      </c>
      <c r="AI220" s="168">
        <f t="shared" si="85"/>
        <v>23.084</v>
      </c>
      <c r="AJ220" s="168" t="str">
        <f t="shared" si="86"/>
        <v>-</v>
      </c>
      <c r="AM220" s="785"/>
      <c r="AN220" s="785"/>
      <c r="AO220" s="785"/>
      <c r="AP220" s="785"/>
      <c r="AQ220" s="785"/>
      <c r="AR220" s="785"/>
      <c r="AS220" s="785"/>
      <c r="AT220" s="785"/>
      <c r="AV220" s="864"/>
      <c r="AW220" s="865"/>
      <c r="AX220" s="866"/>
      <c r="AY220" s="866"/>
      <c r="AZ220" s="867"/>
      <c r="BB220" s="793">
        <f t="shared" si="71"/>
        <v>0</v>
      </c>
      <c r="BC220" s="791">
        <f t="shared" si="72"/>
        <v>0</v>
      </c>
      <c r="BF220" s="819"/>
      <c r="BH220" s="793">
        <f t="shared" si="73"/>
        <v>0</v>
      </c>
      <c r="BI220" s="807">
        <f t="shared" si="74"/>
        <v>0</v>
      </c>
      <c r="BL220" s="807"/>
      <c r="BQ220" s="791"/>
      <c r="BR220" s="791"/>
      <c r="BS220" s="791"/>
      <c r="BT220" s="791"/>
      <c r="CA220" s="809"/>
      <c r="CB220" s="803"/>
      <c r="CC220" s="804"/>
      <c r="CD220" s="791"/>
      <c r="CE220" s="791"/>
    </row>
    <row r="221" spans="2:83" x14ac:dyDescent="0.25">
      <c r="B221" s="307"/>
      <c r="C221" s="179"/>
      <c r="O221" s="181"/>
      <c r="P221" s="308"/>
      <c r="Q221" s="179"/>
      <c r="R221" s="165" t="s">
        <v>21</v>
      </c>
      <c r="S221" s="179"/>
      <c r="T221" s="165" t="s">
        <v>56</v>
      </c>
      <c r="U221" s="196" t="str">
        <f t="shared" si="77"/>
        <v>-</v>
      </c>
      <c r="V221" s="168" t="str">
        <f t="shared" si="78"/>
        <v>-</v>
      </c>
      <c r="W221" s="168" t="str">
        <f t="shared" si="79"/>
        <v>-</v>
      </c>
      <c r="X221" s="168" t="str">
        <f t="shared" si="80"/>
        <v>-</v>
      </c>
      <c r="Y221" s="168" t="str">
        <f t="shared" si="81"/>
        <v>-</v>
      </c>
      <c r="AD221" s="608">
        <f t="shared" si="75"/>
        <v>44964.511805555558</v>
      </c>
      <c r="AE221" s="607">
        <f t="shared" si="76"/>
        <v>23.088000000000001</v>
      </c>
      <c r="AF221" s="196">
        <f t="shared" si="82"/>
        <v>12</v>
      </c>
      <c r="AG221" s="168" t="str">
        <f t="shared" si="83"/>
        <v>-</v>
      </c>
      <c r="AH221" s="168" t="str">
        <f t="shared" si="84"/>
        <v>-</v>
      </c>
      <c r="AI221" s="168">
        <f t="shared" si="85"/>
        <v>23.088000000000001</v>
      </c>
      <c r="AJ221" s="168" t="str">
        <f t="shared" si="86"/>
        <v>-</v>
      </c>
      <c r="AM221" s="785"/>
      <c r="AN221" s="785"/>
      <c r="AO221" s="785"/>
      <c r="AP221" s="785"/>
      <c r="AQ221" s="785"/>
      <c r="AR221" s="785"/>
      <c r="AS221" s="785"/>
      <c r="AT221" s="785"/>
      <c r="AV221" s="864"/>
      <c r="AW221" s="865"/>
      <c r="AX221" s="866"/>
      <c r="AY221" s="866"/>
      <c r="AZ221" s="867"/>
      <c r="BB221" s="793">
        <f t="shared" si="71"/>
        <v>0</v>
      </c>
      <c r="BC221" s="791">
        <f t="shared" si="72"/>
        <v>0</v>
      </c>
      <c r="BF221" s="819"/>
      <c r="BH221" s="793">
        <f t="shared" si="73"/>
        <v>0</v>
      </c>
      <c r="BI221" s="807">
        <f t="shared" si="74"/>
        <v>0</v>
      </c>
      <c r="BL221" s="807"/>
      <c r="BQ221" s="791"/>
      <c r="BR221" s="791"/>
      <c r="BS221" s="791"/>
      <c r="BT221" s="791"/>
      <c r="CA221" s="809"/>
      <c r="CB221" s="803"/>
      <c r="CC221" s="804"/>
      <c r="CD221" s="791"/>
      <c r="CE221" s="791"/>
    </row>
    <row r="222" spans="2:83" x14ac:dyDescent="0.25">
      <c r="B222" s="307"/>
      <c r="C222" s="179"/>
      <c r="O222" s="181"/>
      <c r="P222" s="308"/>
      <c r="Q222" s="179"/>
      <c r="R222" s="165" t="s">
        <v>21</v>
      </c>
      <c r="S222" s="179"/>
      <c r="T222" s="165" t="s">
        <v>56</v>
      </c>
      <c r="U222" s="196" t="str">
        <f t="shared" si="77"/>
        <v>-</v>
      </c>
      <c r="V222" s="168" t="str">
        <f t="shared" si="78"/>
        <v>-</v>
      </c>
      <c r="W222" s="168" t="str">
        <f t="shared" si="79"/>
        <v>-</v>
      </c>
      <c r="X222" s="168" t="str">
        <f t="shared" si="80"/>
        <v>-</v>
      </c>
      <c r="Y222" s="168" t="str">
        <f t="shared" si="81"/>
        <v>-</v>
      </c>
      <c r="AD222" s="608">
        <f t="shared" si="75"/>
        <v>44964.511805555558</v>
      </c>
      <c r="AE222" s="607">
        <f t="shared" si="76"/>
        <v>23.091000000000001</v>
      </c>
      <c r="AF222" s="196">
        <f t="shared" si="82"/>
        <v>12</v>
      </c>
      <c r="AG222" s="168" t="str">
        <f t="shared" si="83"/>
        <v>-</v>
      </c>
      <c r="AH222" s="168" t="str">
        <f t="shared" si="84"/>
        <v>-</v>
      </c>
      <c r="AI222" s="168">
        <f t="shared" si="85"/>
        <v>23.091000000000001</v>
      </c>
      <c r="AJ222" s="168" t="str">
        <f t="shared" si="86"/>
        <v>-</v>
      </c>
      <c r="AM222" s="785"/>
      <c r="AN222" s="785"/>
      <c r="AO222" s="785"/>
      <c r="AP222" s="785"/>
      <c r="AQ222" s="785"/>
      <c r="AR222" s="785"/>
      <c r="AS222" s="785"/>
      <c r="AT222" s="785"/>
      <c r="AV222" s="864"/>
      <c r="AW222" s="865"/>
      <c r="AX222" s="866"/>
      <c r="AY222" s="866"/>
      <c r="AZ222" s="867"/>
      <c r="BB222" s="793">
        <f t="shared" si="71"/>
        <v>0</v>
      </c>
      <c r="BC222" s="791">
        <f t="shared" si="72"/>
        <v>0</v>
      </c>
      <c r="BF222" s="819"/>
      <c r="BH222" s="793">
        <f t="shared" si="73"/>
        <v>0</v>
      </c>
      <c r="BI222" s="807">
        <f t="shared" si="74"/>
        <v>0</v>
      </c>
      <c r="BL222" s="807"/>
      <c r="BQ222" s="791"/>
      <c r="BR222" s="791"/>
      <c r="BS222" s="791"/>
      <c r="BT222" s="791"/>
      <c r="CA222" s="809"/>
      <c r="CB222" s="803"/>
      <c r="CC222" s="804"/>
      <c r="CD222" s="791"/>
      <c r="CE222" s="791"/>
    </row>
    <row r="223" spans="2:83" x14ac:dyDescent="0.25">
      <c r="B223" s="307"/>
      <c r="C223" s="179"/>
      <c r="O223" s="181"/>
      <c r="P223" s="308"/>
      <c r="Q223" s="179"/>
      <c r="R223" s="165" t="s">
        <v>21</v>
      </c>
      <c r="S223" s="179"/>
      <c r="T223" s="165" t="s">
        <v>56</v>
      </c>
      <c r="U223" s="196" t="str">
        <f t="shared" si="77"/>
        <v>-</v>
      </c>
      <c r="V223" s="168" t="str">
        <f t="shared" si="78"/>
        <v>-</v>
      </c>
      <c r="W223" s="168" t="str">
        <f t="shared" si="79"/>
        <v>-</v>
      </c>
      <c r="X223" s="168" t="str">
        <f t="shared" si="80"/>
        <v>-</v>
      </c>
      <c r="Y223" s="168" t="str">
        <f t="shared" si="81"/>
        <v>-</v>
      </c>
      <c r="AD223" s="608" t="str">
        <f t="shared" si="75"/>
        <v>-</v>
      </c>
      <c r="AE223" s="607" t="str">
        <f t="shared" si="76"/>
        <v>-</v>
      </c>
      <c r="AF223" s="196" t="str">
        <f t="shared" si="82"/>
        <v>-</v>
      </c>
      <c r="AG223" s="168" t="str">
        <f t="shared" si="83"/>
        <v>-</v>
      </c>
      <c r="AH223" s="168" t="str">
        <f t="shared" si="84"/>
        <v>-</v>
      </c>
      <c r="AI223" s="168" t="str">
        <f t="shared" si="85"/>
        <v>-</v>
      </c>
      <c r="AJ223" s="168" t="str">
        <f t="shared" si="86"/>
        <v>-</v>
      </c>
      <c r="AM223" s="785"/>
      <c r="AN223" s="785"/>
      <c r="AO223" s="785"/>
      <c r="AP223" s="785"/>
      <c r="AQ223" s="785"/>
      <c r="AR223" s="785"/>
      <c r="AS223" s="785"/>
      <c r="AT223" s="785"/>
      <c r="AV223" s="864"/>
      <c r="AW223" s="865"/>
      <c r="AX223" s="866"/>
      <c r="AY223" s="866"/>
      <c r="AZ223" s="867"/>
      <c r="BB223" s="793">
        <f t="shared" si="71"/>
        <v>0</v>
      </c>
      <c r="BC223" s="791">
        <f t="shared" si="72"/>
        <v>0</v>
      </c>
      <c r="BF223" s="819"/>
      <c r="BH223" s="793">
        <f t="shared" si="73"/>
        <v>0</v>
      </c>
      <c r="BI223" s="807">
        <f t="shared" si="74"/>
        <v>0</v>
      </c>
      <c r="BL223" s="807"/>
      <c r="BQ223" s="791"/>
      <c r="BR223" s="791"/>
      <c r="BS223" s="791"/>
      <c r="BT223" s="791"/>
      <c r="CA223" s="809"/>
      <c r="CB223" s="803"/>
      <c r="CC223" s="804"/>
      <c r="CD223" s="791"/>
      <c r="CE223" s="791"/>
    </row>
    <row r="224" spans="2:83" x14ac:dyDescent="0.25">
      <c r="B224" s="307"/>
      <c r="C224" s="179"/>
      <c r="O224" s="181"/>
      <c r="P224" s="308"/>
      <c r="Q224" s="179"/>
      <c r="R224" s="165" t="s">
        <v>21</v>
      </c>
      <c r="S224" s="179"/>
      <c r="T224" s="165" t="s">
        <v>56</v>
      </c>
      <c r="U224" s="196" t="str">
        <f t="shared" si="77"/>
        <v>-</v>
      </c>
      <c r="V224" s="168" t="str">
        <f t="shared" si="78"/>
        <v>-</v>
      </c>
      <c r="W224" s="168" t="str">
        <f t="shared" si="79"/>
        <v>-</v>
      </c>
      <c r="X224" s="168" t="str">
        <f t="shared" si="80"/>
        <v>-</v>
      </c>
      <c r="Y224" s="168" t="str">
        <f t="shared" si="81"/>
        <v>-</v>
      </c>
      <c r="AD224" s="608" t="str">
        <f t="shared" si="75"/>
        <v>-</v>
      </c>
      <c r="AE224" s="607" t="str">
        <f t="shared" si="76"/>
        <v>-</v>
      </c>
      <c r="AF224" s="196" t="str">
        <f t="shared" si="82"/>
        <v>-</v>
      </c>
      <c r="AG224" s="168" t="str">
        <f t="shared" si="83"/>
        <v>-</v>
      </c>
      <c r="AH224" s="168" t="str">
        <f t="shared" si="84"/>
        <v>-</v>
      </c>
      <c r="AI224" s="168" t="str">
        <f t="shared" si="85"/>
        <v>-</v>
      </c>
      <c r="AJ224" s="168" t="str">
        <f t="shared" si="86"/>
        <v>-</v>
      </c>
      <c r="AM224" s="785"/>
      <c r="AN224" s="785"/>
      <c r="AO224" s="785"/>
      <c r="AP224" s="785"/>
      <c r="AQ224" s="785"/>
      <c r="AR224" s="785"/>
      <c r="AS224" s="785"/>
      <c r="AT224" s="785"/>
      <c r="AV224" s="864"/>
      <c r="AW224" s="865"/>
      <c r="AX224" s="866"/>
      <c r="AY224" s="866"/>
      <c r="AZ224" s="867"/>
      <c r="BB224" s="793">
        <f t="shared" si="71"/>
        <v>0</v>
      </c>
      <c r="BC224" s="791">
        <f t="shared" si="72"/>
        <v>0</v>
      </c>
      <c r="BF224" s="819"/>
      <c r="BH224" s="793">
        <f t="shared" si="73"/>
        <v>0</v>
      </c>
      <c r="BI224" s="807">
        <f t="shared" si="74"/>
        <v>0</v>
      </c>
      <c r="BL224" s="807"/>
      <c r="BQ224" s="791"/>
      <c r="BR224" s="791"/>
      <c r="BS224" s="791"/>
      <c r="BT224" s="791"/>
      <c r="CA224" s="809"/>
      <c r="CB224" s="803"/>
      <c r="CC224" s="804"/>
      <c r="CD224" s="791"/>
      <c r="CE224" s="791"/>
    </row>
    <row r="225" spans="2:83" x14ac:dyDescent="0.25">
      <c r="B225" s="307"/>
      <c r="C225" s="179"/>
      <c r="O225" s="181"/>
      <c r="P225" s="308"/>
      <c r="Q225" s="179"/>
      <c r="R225" s="165" t="s">
        <v>21</v>
      </c>
      <c r="S225" s="179"/>
      <c r="T225" s="165" t="s">
        <v>56</v>
      </c>
      <c r="U225" s="196" t="str">
        <f t="shared" si="77"/>
        <v>-</v>
      </c>
      <c r="V225" s="168" t="str">
        <f t="shared" si="78"/>
        <v>-</v>
      </c>
      <c r="W225" s="168" t="str">
        <f t="shared" si="79"/>
        <v>-</v>
      </c>
      <c r="X225" s="168" t="str">
        <f t="shared" si="80"/>
        <v>-</v>
      </c>
      <c r="Y225" s="168" t="str">
        <f t="shared" si="81"/>
        <v>-</v>
      </c>
      <c r="AD225" s="608" t="str">
        <f t="shared" si="75"/>
        <v>-</v>
      </c>
      <c r="AE225" s="607" t="str">
        <f t="shared" si="76"/>
        <v>-</v>
      </c>
      <c r="AF225" s="196" t="str">
        <f t="shared" si="82"/>
        <v>-</v>
      </c>
      <c r="AG225" s="168" t="str">
        <f t="shared" si="83"/>
        <v>-</v>
      </c>
      <c r="AH225" s="168" t="str">
        <f t="shared" si="84"/>
        <v>-</v>
      </c>
      <c r="AI225" s="168" t="str">
        <f t="shared" si="85"/>
        <v>-</v>
      </c>
      <c r="AJ225" s="168" t="str">
        <f t="shared" si="86"/>
        <v>-</v>
      </c>
      <c r="AM225" s="785"/>
      <c r="AN225" s="785"/>
      <c r="AO225" s="785"/>
      <c r="AP225" s="785"/>
      <c r="AQ225" s="785"/>
      <c r="AR225" s="785"/>
      <c r="AS225" s="785"/>
      <c r="AT225" s="785"/>
      <c r="AV225" s="864"/>
      <c r="AW225" s="865"/>
      <c r="AX225" s="866"/>
      <c r="AY225" s="866"/>
      <c r="AZ225" s="867"/>
      <c r="BB225" s="793">
        <f t="shared" si="71"/>
        <v>0</v>
      </c>
      <c r="BC225" s="791">
        <f t="shared" si="72"/>
        <v>0</v>
      </c>
      <c r="BF225" s="819"/>
      <c r="BH225" s="793">
        <f t="shared" si="73"/>
        <v>0</v>
      </c>
      <c r="BI225" s="807">
        <f t="shared" si="74"/>
        <v>0</v>
      </c>
      <c r="BL225" s="807"/>
      <c r="BQ225" s="791"/>
      <c r="BR225" s="791"/>
      <c r="BS225" s="791"/>
      <c r="BT225" s="791"/>
      <c r="CA225" s="809"/>
      <c r="CB225" s="803"/>
      <c r="CC225" s="804"/>
      <c r="CD225" s="791"/>
      <c r="CE225" s="791"/>
    </row>
    <row r="226" spans="2:83" x14ac:dyDescent="0.25">
      <c r="B226" s="307"/>
      <c r="C226" s="179"/>
      <c r="O226" s="181"/>
      <c r="P226" s="308"/>
      <c r="Q226" s="179"/>
      <c r="R226" s="165" t="s">
        <v>21</v>
      </c>
      <c r="S226" s="179"/>
      <c r="T226" s="165" t="s">
        <v>56</v>
      </c>
      <c r="U226" s="196" t="str">
        <f t="shared" si="77"/>
        <v>-</v>
      </c>
      <c r="V226" s="168" t="str">
        <f t="shared" si="78"/>
        <v>-</v>
      </c>
      <c r="W226" s="168" t="str">
        <f t="shared" si="79"/>
        <v>-</v>
      </c>
      <c r="X226" s="168" t="str">
        <f t="shared" si="80"/>
        <v>-</v>
      </c>
      <c r="Y226" s="168" t="str">
        <f t="shared" si="81"/>
        <v>-</v>
      </c>
      <c r="AD226" s="608" t="str">
        <f t="shared" si="75"/>
        <v>-</v>
      </c>
      <c r="AE226" s="607" t="str">
        <f t="shared" si="76"/>
        <v>-</v>
      </c>
      <c r="AF226" s="196" t="str">
        <f t="shared" si="82"/>
        <v>-</v>
      </c>
      <c r="AG226" s="168" t="str">
        <f t="shared" si="83"/>
        <v>-</v>
      </c>
      <c r="AH226" s="168" t="str">
        <f t="shared" si="84"/>
        <v>-</v>
      </c>
      <c r="AI226" s="168" t="str">
        <f t="shared" si="85"/>
        <v>-</v>
      </c>
      <c r="AJ226" s="168" t="str">
        <f t="shared" si="86"/>
        <v>-</v>
      </c>
      <c r="AM226" s="785"/>
      <c r="AN226" s="785"/>
      <c r="AO226" s="785"/>
      <c r="AP226" s="785"/>
      <c r="AQ226" s="785"/>
      <c r="AR226" s="785"/>
      <c r="AS226" s="785"/>
      <c r="AT226" s="785"/>
      <c r="AV226" s="864"/>
      <c r="AW226" s="865"/>
      <c r="AX226" s="866"/>
      <c r="AY226" s="866"/>
      <c r="AZ226" s="867"/>
      <c r="BB226" s="793">
        <f t="shared" si="71"/>
        <v>0</v>
      </c>
      <c r="BC226" s="791">
        <f t="shared" si="72"/>
        <v>0</v>
      </c>
      <c r="BF226" s="819"/>
      <c r="BH226" s="793">
        <f t="shared" si="73"/>
        <v>0</v>
      </c>
      <c r="BI226" s="807">
        <f t="shared" si="74"/>
        <v>0</v>
      </c>
      <c r="BL226" s="807"/>
      <c r="BQ226" s="791"/>
      <c r="BR226" s="791"/>
      <c r="BS226" s="791"/>
      <c r="BT226" s="791"/>
      <c r="CA226" s="809"/>
      <c r="CB226" s="803"/>
      <c r="CC226" s="804"/>
      <c r="CD226" s="791"/>
      <c r="CE226" s="791"/>
    </row>
    <row r="227" spans="2:83" x14ac:dyDescent="0.25">
      <c r="B227" s="307"/>
      <c r="C227" s="179"/>
      <c r="O227" s="181"/>
      <c r="P227" s="308"/>
      <c r="Q227" s="179"/>
      <c r="R227" s="165" t="s">
        <v>21</v>
      </c>
      <c r="S227" s="179"/>
      <c r="T227" s="165" t="s">
        <v>56</v>
      </c>
      <c r="U227" s="196" t="str">
        <f t="shared" si="77"/>
        <v>-</v>
      </c>
      <c r="V227" s="168" t="str">
        <f t="shared" si="78"/>
        <v>-</v>
      </c>
      <c r="W227" s="168" t="str">
        <f t="shared" si="79"/>
        <v>-</v>
      </c>
      <c r="X227" s="168" t="str">
        <f t="shared" si="80"/>
        <v>-</v>
      </c>
      <c r="Y227" s="168" t="str">
        <f t="shared" si="81"/>
        <v>-</v>
      </c>
      <c r="AD227" s="608" t="str">
        <f t="shared" si="75"/>
        <v>-</v>
      </c>
      <c r="AE227" s="607" t="str">
        <f t="shared" si="76"/>
        <v>-</v>
      </c>
      <c r="AF227" s="196" t="str">
        <f t="shared" si="82"/>
        <v>-</v>
      </c>
      <c r="AG227" s="168" t="str">
        <f t="shared" si="83"/>
        <v>-</v>
      </c>
      <c r="AH227" s="168" t="str">
        <f t="shared" si="84"/>
        <v>-</v>
      </c>
      <c r="AI227" s="168" t="str">
        <f t="shared" si="85"/>
        <v>-</v>
      </c>
      <c r="AJ227" s="168" t="str">
        <f t="shared" si="86"/>
        <v>-</v>
      </c>
      <c r="AM227" s="785"/>
      <c r="AN227" s="785"/>
      <c r="AO227" s="785"/>
      <c r="AP227" s="785"/>
      <c r="AQ227" s="785"/>
      <c r="AR227" s="785"/>
      <c r="AS227" s="785"/>
      <c r="AT227" s="785"/>
      <c r="AV227" s="864"/>
      <c r="AW227" s="865"/>
      <c r="AX227" s="866"/>
      <c r="AY227" s="866"/>
      <c r="AZ227" s="867"/>
      <c r="BB227" s="793">
        <f t="shared" si="71"/>
        <v>0</v>
      </c>
      <c r="BC227" s="791">
        <f t="shared" si="72"/>
        <v>0</v>
      </c>
      <c r="BF227" s="819"/>
      <c r="BH227" s="793">
        <f t="shared" si="73"/>
        <v>0</v>
      </c>
      <c r="BI227" s="807">
        <f t="shared" si="74"/>
        <v>0</v>
      </c>
      <c r="BL227" s="807"/>
      <c r="BQ227" s="791"/>
      <c r="BR227" s="791"/>
      <c r="BS227" s="791"/>
      <c r="BT227" s="791"/>
      <c r="CA227" s="809"/>
      <c r="CB227" s="803"/>
      <c r="CC227" s="804"/>
      <c r="CD227" s="791"/>
      <c r="CE227" s="791"/>
    </row>
    <row r="228" spans="2:83" x14ac:dyDescent="0.25">
      <c r="B228" s="307"/>
      <c r="C228" s="179"/>
      <c r="O228" s="181"/>
      <c r="P228" s="308"/>
      <c r="Q228" s="179"/>
      <c r="R228" s="165" t="s">
        <v>21</v>
      </c>
      <c r="S228" s="179"/>
      <c r="T228" s="165" t="s">
        <v>56</v>
      </c>
      <c r="U228" s="196" t="str">
        <f t="shared" si="77"/>
        <v>-</v>
      </c>
      <c r="V228" s="168" t="str">
        <f t="shared" si="78"/>
        <v>-</v>
      </c>
      <c r="W228" s="168" t="str">
        <f t="shared" si="79"/>
        <v>-</v>
      </c>
      <c r="X228" s="168" t="str">
        <f t="shared" si="80"/>
        <v>-</v>
      </c>
      <c r="Y228" s="168" t="str">
        <f t="shared" si="81"/>
        <v>-</v>
      </c>
      <c r="AD228" s="608" t="str">
        <f t="shared" si="75"/>
        <v>-</v>
      </c>
      <c r="AE228" s="607" t="str">
        <f t="shared" si="76"/>
        <v>-</v>
      </c>
      <c r="AF228" s="196" t="str">
        <f t="shared" si="82"/>
        <v>-</v>
      </c>
      <c r="AG228" s="168" t="str">
        <f t="shared" si="83"/>
        <v>-</v>
      </c>
      <c r="AH228" s="168" t="str">
        <f t="shared" si="84"/>
        <v>-</v>
      </c>
      <c r="AI228" s="168" t="str">
        <f t="shared" si="85"/>
        <v>-</v>
      </c>
      <c r="AJ228" s="168" t="str">
        <f t="shared" si="86"/>
        <v>-</v>
      </c>
      <c r="AM228" s="785"/>
      <c r="AN228" s="785"/>
      <c r="AO228" s="785"/>
      <c r="AP228" s="785"/>
      <c r="AQ228" s="785"/>
      <c r="AR228" s="785"/>
      <c r="AS228" s="785"/>
      <c r="AT228" s="785"/>
      <c r="AV228" s="864"/>
      <c r="AW228" s="865"/>
      <c r="AX228" s="866"/>
      <c r="AY228" s="866"/>
      <c r="AZ228" s="867"/>
      <c r="BB228" s="793">
        <f t="shared" si="71"/>
        <v>0</v>
      </c>
      <c r="BC228" s="791">
        <f t="shared" si="72"/>
        <v>0</v>
      </c>
      <c r="BF228" s="819"/>
      <c r="BH228" s="793">
        <f t="shared" si="73"/>
        <v>0</v>
      </c>
      <c r="BI228" s="807">
        <f t="shared" si="74"/>
        <v>0</v>
      </c>
      <c r="BL228" s="807"/>
      <c r="BQ228" s="791"/>
      <c r="BR228" s="791"/>
      <c r="BS228" s="791"/>
      <c r="BT228" s="791"/>
      <c r="CA228" s="809"/>
      <c r="CB228" s="803"/>
      <c r="CC228" s="804"/>
      <c r="CD228" s="791"/>
      <c r="CE228" s="791"/>
    </row>
    <row r="229" spans="2:83" x14ac:dyDescent="0.25">
      <c r="B229" s="307"/>
      <c r="C229" s="179"/>
      <c r="O229" s="181"/>
      <c r="P229" s="308"/>
      <c r="Q229" s="179"/>
      <c r="R229" s="165" t="s">
        <v>21</v>
      </c>
      <c r="S229" s="179"/>
      <c r="T229" s="165" t="s">
        <v>56</v>
      </c>
      <c r="U229" s="196" t="str">
        <f t="shared" si="77"/>
        <v>-</v>
      </c>
      <c r="V229" s="168" t="str">
        <f t="shared" si="78"/>
        <v>-</v>
      </c>
      <c r="W229" s="168" t="str">
        <f t="shared" si="79"/>
        <v>-</v>
      </c>
      <c r="X229" s="168" t="str">
        <f t="shared" si="80"/>
        <v>-</v>
      </c>
      <c r="Y229" s="168" t="str">
        <f t="shared" si="81"/>
        <v>-</v>
      </c>
      <c r="AD229" s="608" t="str">
        <f t="shared" si="75"/>
        <v>-</v>
      </c>
      <c r="AE229" s="607" t="str">
        <f t="shared" si="76"/>
        <v>-</v>
      </c>
      <c r="AF229" s="196" t="str">
        <f t="shared" si="82"/>
        <v>-</v>
      </c>
      <c r="AG229" s="168" t="str">
        <f t="shared" si="83"/>
        <v>-</v>
      </c>
      <c r="AH229" s="168" t="str">
        <f t="shared" si="84"/>
        <v>-</v>
      </c>
      <c r="AI229" s="168" t="str">
        <f t="shared" si="85"/>
        <v>-</v>
      </c>
      <c r="AJ229" s="168" t="str">
        <f t="shared" si="86"/>
        <v>-</v>
      </c>
      <c r="AM229" s="785"/>
      <c r="AN229" s="785"/>
      <c r="AO229" s="785"/>
      <c r="AP229" s="785"/>
      <c r="AQ229" s="785"/>
      <c r="AR229" s="785"/>
      <c r="AS229" s="785"/>
      <c r="AT229" s="785"/>
      <c r="AV229" s="864"/>
      <c r="AW229" s="865"/>
      <c r="AX229" s="866"/>
      <c r="AY229" s="866"/>
      <c r="AZ229" s="867"/>
      <c r="BB229" s="793">
        <f t="shared" si="71"/>
        <v>0</v>
      </c>
      <c r="BC229" s="791">
        <f t="shared" si="72"/>
        <v>0</v>
      </c>
      <c r="BF229" s="819"/>
      <c r="BH229" s="793">
        <f t="shared" si="73"/>
        <v>0</v>
      </c>
      <c r="BI229" s="807">
        <f t="shared" si="74"/>
        <v>0</v>
      </c>
      <c r="BL229" s="807"/>
      <c r="BQ229" s="791"/>
      <c r="BR229" s="791"/>
      <c r="BS229" s="791"/>
      <c r="BT229" s="791"/>
      <c r="CA229" s="809"/>
      <c r="CB229" s="803"/>
      <c r="CC229" s="804"/>
      <c r="CD229" s="791"/>
      <c r="CE229" s="791"/>
    </row>
    <row r="230" spans="2:83" x14ac:dyDescent="0.25">
      <c r="B230" s="307"/>
      <c r="C230" s="179"/>
      <c r="O230" s="181"/>
      <c r="P230" s="308"/>
      <c r="Q230" s="179"/>
      <c r="R230" s="165" t="s">
        <v>21</v>
      </c>
      <c r="S230" s="179"/>
      <c r="T230" s="165" t="s">
        <v>56</v>
      </c>
      <c r="U230" s="196" t="str">
        <f t="shared" si="77"/>
        <v>-</v>
      </c>
      <c r="V230" s="168" t="str">
        <f t="shared" si="78"/>
        <v>-</v>
      </c>
      <c r="W230" s="168" t="str">
        <f t="shared" si="79"/>
        <v>-</v>
      </c>
      <c r="X230" s="168" t="str">
        <f t="shared" si="80"/>
        <v>-</v>
      </c>
      <c r="Y230" s="168" t="str">
        <f t="shared" si="81"/>
        <v>-</v>
      </c>
      <c r="AD230" s="608" t="str">
        <f t="shared" si="75"/>
        <v>-</v>
      </c>
      <c r="AE230" s="607" t="str">
        <f t="shared" si="76"/>
        <v>-</v>
      </c>
      <c r="AF230" s="196" t="str">
        <f t="shared" si="82"/>
        <v>-</v>
      </c>
      <c r="AG230" s="168" t="str">
        <f t="shared" si="83"/>
        <v>-</v>
      </c>
      <c r="AH230" s="168" t="str">
        <f t="shared" si="84"/>
        <v>-</v>
      </c>
      <c r="AI230" s="168" t="str">
        <f t="shared" si="85"/>
        <v>-</v>
      </c>
      <c r="AJ230" s="168" t="str">
        <f t="shared" si="86"/>
        <v>-</v>
      </c>
      <c r="AM230" s="785"/>
      <c r="AN230" s="785"/>
      <c r="AO230" s="785"/>
      <c r="AP230" s="785"/>
      <c r="AQ230" s="785"/>
      <c r="AR230" s="785"/>
      <c r="AS230" s="785"/>
      <c r="AT230" s="785"/>
      <c r="AV230" s="864"/>
      <c r="AW230" s="865"/>
      <c r="AX230" s="866"/>
      <c r="AY230" s="866"/>
      <c r="AZ230" s="867"/>
      <c r="BB230" s="793">
        <f t="shared" si="71"/>
        <v>0</v>
      </c>
      <c r="BC230" s="791">
        <f t="shared" si="72"/>
        <v>0</v>
      </c>
      <c r="BF230" s="819"/>
      <c r="BH230" s="793">
        <f t="shared" si="73"/>
        <v>0</v>
      </c>
      <c r="BI230" s="807">
        <f t="shared" si="74"/>
        <v>0</v>
      </c>
      <c r="BL230" s="807"/>
      <c r="BQ230" s="791"/>
      <c r="BR230" s="791"/>
      <c r="BS230" s="791"/>
      <c r="BT230" s="791"/>
      <c r="CA230" s="809"/>
      <c r="CB230" s="810"/>
      <c r="CC230" s="811"/>
    </row>
    <row r="231" spans="2:83" x14ac:dyDescent="0.25">
      <c r="B231" s="307"/>
      <c r="C231" s="179"/>
      <c r="O231" s="181"/>
      <c r="P231" s="308"/>
      <c r="Q231" s="179"/>
      <c r="R231" s="165" t="s">
        <v>21</v>
      </c>
      <c r="S231" s="179"/>
      <c r="T231" s="165" t="s">
        <v>56</v>
      </c>
      <c r="U231" s="196" t="str">
        <f t="shared" si="77"/>
        <v>-</v>
      </c>
      <c r="V231" s="168" t="str">
        <f t="shared" si="78"/>
        <v>-</v>
      </c>
      <c r="W231" s="168" t="str">
        <f t="shared" si="79"/>
        <v>-</v>
      </c>
      <c r="X231" s="168" t="str">
        <f t="shared" si="80"/>
        <v>-</v>
      </c>
      <c r="Y231" s="168" t="str">
        <f t="shared" si="81"/>
        <v>-</v>
      </c>
      <c r="AD231" s="608" t="str">
        <f t="shared" si="75"/>
        <v>-</v>
      </c>
      <c r="AE231" s="607" t="str">
        <f t="shared" si="76"/>
        <v>-</v>
      </c>
      <c r="AF231" s="196" t="str">
        <f t="shared" si="82"/>
        <v>-</v>
      </c>
      <c r="AG231" s="168" t="str">
        <f t="shared" si="83"/>
        <v>-</v>
      </c>
      <c r="AH231" s="168" t="str">
        <f t="shared" si="84"/>
        <v>-</v>
      </c>
      <c r="AI231" s="168" t="str">
        <f t="shared" si="85"/>
        <v>-</v>
      </c>
      <c r="AJ231" s="168" t="str">
        <f t="shared" si="86"/>
        <v>-</v>
      </c>
      <c r="AM231" s="785"/>
      <c r="AN231" s="785"/>
      <c r="AO231" s="785"/>
      <c r="AP231" s="785"/>
      <c r="AQ231" s="785"/>
      <c r="AR231" s="785"/>
      <c r="AS231" s="785"/>
      <c r="AT231" s="785"/>
      <c r="AV231" s="864"/>
      <c r="AW231" s="865"/>
      <c r="AX231" s="866"/>
      <c r="AY231" s="866"/>
      <c r="AZ231" s="867"/>
      <c r="BB231" s="793">
        <f t="shared" si="71"/>
        <v>0</v>
      </c>
      <c r="BC231" s="791">
        <f t="shared" si="72"/>
        <v>0</v>
      </c>
      <c r="BF231" s="819"/>
      <c r="BH231" s="793">
        <f t="shared" si="73"/>
        <v>0</v>
      </c>
      <c r="BI231" s="807">
        <f t="shared" si="74"/>
        <v>0</v>
      </c>
      <c r="BL231" s="807"/>
      <c r="BQ231" s="791"/>
      <c r="BR231" s="791"/>
      <c r="BS231" s="791"/>
      <c r="BT231" s="791"/>
      <c r="CA231" s="809"/>
      <c r="CB231" s="810"/>
      <c r="CC231" s="811"/>
    </row>
    <row r="232" spans="2:83" x14ac:dyDescent="0.25">
      <c r="B232" s="307"/>
      <c r="C232" s="179"/>
      <c r="O232" s="181"/>
      <c r="P232" s="308"/>
      <c r="Q232" s="179"/>
      <c r="R232" s="165" t="s">
        <v>21</v>
      </c>
      <c r="S232" s="179"/>
      <c r="T232" s="165" t="s">
        <v>56</v>
      </c>
      <c r="U232" s="196" t="str">
        <f t="shared" si="77"/>
        <v>-</v>
      </c>
      <c r="V232" s="168" t="str">
        <f t="shared" si="78"/>
        <v>-</v>
      </c>
      <c r="W232" s="168" t="str">
        <f t="shared" si="79"/>
        <v>-</v>
      </c>
      <c r="X232" s="168" t="str">
        <f t="shared" si="80"/>
        <v>-</v>
      </c>
      <c r="Y232" s="168" t="str">
        <f t="shared" si="81"/>
        <v>-</v>
      </c>
      <c r="AD232" s="608" t="str">
        <f t="shared" si="75"/>
        <v>-</v>
      </c>
      <c r="AE232" s="607" t="str">
        <f t="shared" si="76"/>
        <v>-</v>
      </c>
      <c r="AF232" s="196" t="str">
        <f t="shared" si="82"/>
        <v>-</v>
      </c>
      <c r="AG232" s="168" t="str">
        <f t="shared" si="83"/>
        <v>-</v>
      </c>
      <c r="AH232" s="168" t="str">
        <f t="shared" si="84"/>
        <v>-</v>
      </c>
      <c r="AI232" s="168" t="str">
        <f t="shared" si="85"/>
        <v>-</v>
      </c>
      <c r="AJ232" s="168" t="str">
        <f t="shared" si="86"/>
        <v>-</v>
      </c>
      <c r="AM232" s="785"/>
      <c r="AN232" s="785"/>
      <c r="AO232" s="785"/>
      <c r="AP232" s="785"/>
      <c r="AQ232" s="785"/>
      <c r="AR232" s="785"/>
      <c r="AS232" s="785"/>
      <c r="AT232" s="785"/>
      <c r="AV232" s="864"/>
      <c r="AW232" s="865"/>
      <c r="AX232" s="866"/>
      <c r="AY232" s="866"/>
      <c r="AZ232" s="867"/>
      <c r="BB232" s="793">
        <f t="shared" si="71"/>
        <v>0</v>
      </c>
      <c r="BC232" s="791">
        <f t="shared" si="72"/>
        <v>0</v>
      </c>
      <c r="BF232" s="819"/>
      <c r="BH232" s="793">
        <f t="shared" si="73"/>
        <v>0</v>
      </c>
      <c r="BI232" s="807">
        <f t="shared" si="74"/>
        <v>0</v>
      </c>
      <c r="BL232" s="807"/>
      <c r="BQ232" s="791"/>
      <c r="BR232" s="791"/>
      <c r="BS232" s="791"/>
      <c r="BT232" s="791"/>
      <c r="CA232" s="809"/>
      <c r="CB232" s="810"/>
      <c r="CC232" s="811"/>
    </row>
    <row r="233" spans="2:83" x14ac:dyDescent="0.25">
      <c r="B233" s="307"/>
      <c r="C233" s="179"/>
      <c r="O233" s="181"/>
      <c r="P233" s="308"/>
      <c r="Q233" s="179"/>
      <c r="R233" s="165" t="s">
        <v>21</v>
      </c>
      <c r="S233" s="179"/>
      <c r="T233" s="165" t="s">
        <v>56</v>
      </c>
      <c r="U233" s="196" t="str">
        <f t="shared" si="77"/>
        <v>-</v>
      </c>
      <c r="V233" s="168" t="str">
        <f t="shared" si="78"/>
        <v>-</v>
      </c>
      <c r="W233" s="168" t="str">
        <f t="shared" si="79"/>
        <v>-</v>
      </c>
      <c r="X233" s="168" t="str">
        <f t="shared" si="80"/>
        <v>-</v>
      </c>
      <c r="Y233" s="168" t="str">
        <f t="shared" si="81"/>
        <v>-</v>
      </c>
      <c r="AD233" s="608" t="str">
        <f t="shared" si="75"/>
        <v>-</v>
      </c>
      <c r="AE233" s="607" t="str">
        <f t="shared" si="76"/>
        <v>-</v>
      </c>
      <c r="AF233" s="196" t="str">
        <f t="shared" si="82"/>
        <v>-</v>
      </c>
      <c r="AG233" s="168" t="str">
        <f t="shared" si="83"/>
        <v>-</v>
      </c>
      <c r="AH233" s="168" t="str">
        <f t="shared" si="84"/>
        <v>-</v>
      </c>
      <c r="AI233" s="168" t="str">
        <f t="shared" si="85"/>
        <v>-</v>
      </c>
      <c r="AJ233" s="168" t="str">
        <f t="shared" si="86"/>
        <v>-</v>
      </c>
      <c r="AM233" s="785"/>
      <c r="AN233" s="785"/>
      <c r="AO233" s="785"/>
      <c r="AP233" s="785"/>
      <c r="AQ233" s="785"/>
      <c r="AR233" s="785"/>
      <c r="AS233" s="785"/>
      <c r="AT233" s="785"/>
      <c r="AV233" s="864"/>
      <c r="AW233" s="865"/>
      <c r="AX233" s="866"/>
      <c r="AY233" s="866"/>
      <c r="AZ233" s="867"/>
      <c r="BB233" s="793">
        <f t="shared" si="71"/>
        <v>0</v>
      </c>
      <c r="BC233" s="791">
        <f t="shared" si="72"/>
        <v>0</v>
      </c>
      <c r="BF233" s="819"/>
      <c r="BH233" s="793">
        <f t="shared" si="73"/>
        <v>0</v>
      </c>
      <c r="BI233" s="807">
        <f t="shared" si="74"/>
        <v>0</v>
      </c>
      <c r="BL233" s="807"/>
      <c r="BQ233" s="791"/>
      <c r="BR233" s="791"/>
      <c r="BS233" s="791"/>
      <c r="BT233" s="791"/>
      <c r="CA233" s="809"/>
      <c r="CB233" s="810"/>
      <c r="CC233" s="811"/>
    </row>
    <row r="234" spans="2:83" x14ac:dyDescent="0.25">
      <c r="B234" s="307"/>
      <c r="C234" s="179"/>
      <c r="O234" s="181"/>
      <c r="P234" s="308"/>
      <c r="Q234" s="179"/>
      <c r="R234" s="165" t="s">
        <v>21</v>
      </c>
      <c r="S234" s="179"/>
      <c r="T234" s="165" t="s">
        <v>56</v>
      </c>
      <c r="U234" s="196" t="str">
        <f t="shared" si="77"/>
        <v>-</v>
      </c>
      <c r="V234" s="168" t="str">
        <f t="shared" si="78"/>
        <v>-</v>
      </c>
      <c r="W234" s="168" t="str">
        <f t="shared" si="79"/>
        <v>-</v>
      </c>
      <c r="X234" s="168" t="str">
        <f t="shared" si="80"/>
        <v>-</v>
      </c>
      <c r="Y234" s="168" t="str">
        <f t="shared" si="81"/>
        <v>-</v>
      </c>
      <c r="AD234" s="608" t="str">
        <f t="shared" si="75"/>
        <v>-</v>
      </c>
      <c r="AE234" s="607" t="str">
        <f t="shared" si="76"/>
        <v>-</v>
      </c>
      <c r="AF234" s="196" t="str">
        <f t="shared" si="82"/>
        <v>-</v>
      </c>
      <c r="AG234" s="168" t="str">
        <f t="shared" si="83"/>
        <v>-</v>
      </c>
      <c r="AH234" s="168" t="str">
        <f t="shared" si="84"/>
        <v>-</v>
      </c>
      <c r="AI234" s="168" t="str">
        <f t="shared" si="85"/>
        <v>-</v>
      </c>
      <c r="AJ234" s="168" t="str">
        <f t="shared" si="86"/>
        <v>-</v>
      </c>
      <c r="AM234" s="785"/>
      <c r="AN234" s="785"/>
      <c r="AO234" s="785"/>
      <c r="AP234" s="785"/>
      <c r="AQ234" s="785"/>
      <c r="AR234" s="785"/>
      <c r="AS234" s="785"/>
      <c r="AT234" s="785"/>
      <c r="AV234" s="864"/>
      <c r="AW234" s="865"/>
      <c r="AX234" s="866"/>
      <c r="AY234" s="866"/>
      <c r="AZ234" s="867"/>
      <c r="BB234" s="793">
        <f t="shared" si="71"/>
        <v>0</v>
      </c>
      <c r="BC234" s="791">
        <f t="shared" si="72"/>
        <v>0</v>
      </c>
      <c r="BF234" s="819"/>
      <c r="BH234" s="793">
        <f t="shared" si="73"/>
        <v>0</v>
      </c>
      <c r="BI234" s="807">
        <f t="shared" si="74"/>
        <v>0</v>
      </c>
      <c r="BL234" s="807"/>
      <c r="BQ234" s="791"/>
      <c r="BR234" s="791"/>
      <c r="BS234" s="791"/>
      <c r="BT234" s="791"/>
      <c r="CA234" s="809"/>
      <c r="CB234" s="810"/>
      <c r="CC234" s="811"/>
    </row>
    <row r="235" spans="2:83" x14ac:dyDescent="0.25">
      <c r="B235" s="307"/>
      <c r="C235" s="179"/>
      <c r="O235" s="181"/>
      <c r="P235" s="308"/>
      <c r="Q235" s="179"/>
      <c r="R235" s="165" t="s">
        <v>21</v>
      </c>
      <c r="S235" s="179"/>
      <c r="T235" s="165" t="s">
        <v>56</v>
      </c>
      <c r="U235" s="196" t="str">
        <f t="shared" si="77"/>
        <v>-</v>
      </c>
      <c r="V235" s="168" t="str">
        <f t="shared" si="78"/>
        <v>-</v>
      </c>
      <c r="W235" s="168" t="str">
        <f t="shared" si="79"/>
        <v>-</v>
      </c>
      <c r="X235" s="168" t="str">
        <f t="shared" si="80"/>
        <v>-</v>
      </c>
      <c r="Y235" s="168" t="str">
        <f t="shared" si="81"/>
        <v>-</v>
      </c>
      <c r="AD235" s="608" t="str">
        <f t="shared" si="75"/>
        <v>-</v>
      </c>
      <c r="AE235" s="607" t="str">
        <f t="shared" si="76"/>
        <v>-</v>
      </c>
      <c r="AF235" s="196" t="str">
        <f t="shared" si="82"/>
        <v>-</v>
      </c>
      <c r="AG235" s="168" t="str">
        <f t="shared" si="83"/>
        <v>-</v>
      </c>
      <c r="AH235" s="168" t="str">
        <f t="shared" si="84"/>
        <v>-</v>
      </c>
      <c r="AI235" s="168" t="str">
        <f t="shared" si="85"/>
        <v>-</v>
      </c>
      <c r="AJ235" s="168" t="str">
        <f t="shared" si="86"/>
        <v>-</v>
      </c>
      <c r="AM235" s="785"/>
      <c r="AN235" s="785"/>
      <c r="AO235" s="785"/>
      <c r="AP235" s="785"/>
      <c r="AQ235" s="785"/>
      <c r="AR235" s="785"/>
      <c r="AS235" s="785"/>
      <c r="AT235" s="785"/>
      <c r="AV235" s="864"/>
      <c r="AW235" s="865"/>
      <c r="AX235" s="866"/>
      <c r="AY235" s="866"/>
      <c r="AZ235" s="867"/>
      <c r="BB235" s="793">
        <f t="shared" si="71"/>
        <v>0</v>
      </c>
      <c r="BC235" s="791">
        <f t="shared" si="72"/>
        <v>0</v>
      </c>
      <c r="BF235" s="819"/>
      <c r="BH235" s="793">
        <f t="shared" si="73"/>
        <v>0</v>
      </c>
      <c r="BI235" s="807">
        <f t="shared" si="74"/>
        <v>0</v>
      </c>
      <c r="BL235" s="807"/>
      <c r="BQ235" s="791"/>
      <c r="BR235" s="791"/>
      <c r="BS235" s="791"/>
      <c r="BT235" s="791"/>
      <c r="CA235" s="809"/>
      <c r="CB235" s="810"/>
      <c r="CC235" s="811"/>
    </row>
    <row r="236" spans="2:83" x14ac:dyDescent="0.25">
      <c r="B236" s="307"/>
      <c r="C236" s="179"/>
      <c r="O236" s="181"/>
      <c r="P236" s="308"/>
      <c r="Q236" s="179"/>
      <c r="R236" s="165" t="s">
        <v>21</v>
      </c>
      <c r="S236" s="179"/>
      <c r="T236" s="165" t="s">
        <v>56</v>
      </c>
      <c r="U236" s="196" t="str">
        <f t="shared" si="77"/>
        <v>-</v>
      </c>
      <c r="V236" s="168" t="str">
        <f t="shared" si="78"/>
        <v>-</v>
      </c>
      <c r="W236" s="168" t="str">
        <f t="shared" si="79"/>
        <v>-</v>
      </c>
      <c r="X236" s="168" t="str">
        <f t="shared" si="80"/>
        <v>-</v>
      </c>
      <c r="Y236" s="168" t="str">
        <f t="shared" si="81"/>
        <v>-</v>
      </c>
      <c r="AD236" s="608" t="str">
        <f t="shared" si="75"/>
        <v>-</v>
      </c>
      <c r="AE236" s="607" t="str">
        <f t="shared" si="76"/>
        <v>-</v>
      </c>
      <c r="AF236" s="196" t="str">
        <f t="shared" si="82"/>
        <v>-</v>
      </c>
      <c r="AG236" s="168" t="str">
        <f t="shared" si="83"/>
        <v>-</v>
      </c>
      <c r="AH236" s="168" t="str">
        <f t="shared" si="84"/>
        <v>-</v>
      </c>
      <c r="AI236" s="168" t="str">
        <f t="shared" si="85"/>
        <v>-</v>
      </c>
      <c r="AJ236" s="168" t="str">
        <f t="shared" si="86"/>
        <v>-</v>
      </c>
      <c r="AM236" s="785"/>
      <c r="AN236" s="785"/>
      <c r="AO236" s="785"/>
      <c r="AP236" s="785"/>
      <c r="AQ236" s="785"/>
      <c r="AR236" s="785"/>
      <c r="AS236" s="785"/>
      <c r="AT236" s="785"/>
      <c r="AV236" s="864"/>
      <c r="AW236" s="865"/>
      <c r="AX236" s="866"/>
      <c r="AY236" s="866"/>
      <c r="AZ236" s="867"/>
      <c r="BB236" s="793">
        <f t="shared" si="71"/>
        <v>0</v>
      </c>
      <c r="BC236" s="791">
        <f t="shared" si="72"/>
        <v>0</v>
      </c>
      <c r="BF236" s="819"/>
      <c r="BH236" s="793">
        <f t="shared" si="73"/>
        <v>0</v>
      </c>
      <c r="BI236" s="807">
        <f t="shared" si="74"/>
        <v>0</v>
      </c>
      <c r="BL236" s="807"/>
      <c r="BQ236" s="791"/>
      <c r="BR236" s="791"/>
      <c r="BS236" s="791"/>
      <c r="BT236" s="791"/>
      <c r="CA236" s="809"/>
      <c r="CB236" s="810"/>
      <c r="CC236" s="811"/>
    </row>
    <row r="237" spans="2:83" x14ac:dyDescent="0.25">
      <c r="B237" s="307"/>
      <c r="C237" s="179"/>
      <c r="O237" s="181"/>
      <c r="P237" s="308"/>
      <c r="Q237" s="179"/>
      <c r="R237" s="165" t="s">
        <v>21</v>
      </c>
      <c r="S237" s="179"/>
      <c r="T237" s="165" t="s">
        <v>56</v>
      </c>
      <c r="U237" s="196" t="str">
        <f t="shared" si="77"/>
        <v>-</v>
      </c>
      <c r="V237" s="168" t="str">
        <f t="shared" si="78"/>
        <v>-</v>
      </c>
      <c r="W237" s="168" t="str">
        <f t="shared" si="79"/>
        <v>-</v>
      </c>
      <c r="X237" s="168" t="str">
        <f t="shared" si="80"/>
        <v>-</v>
      </c>
      <c r="Y237" s="168" t="str">
        <f t="shared" si="81"/>
        <v>-</v>
      </c>
      <c r="AD237" s="608" t="str">
        <f t="shared" si="75"/>
        <v>-</v>
      </c>
      <c r="AE237" s="607" t="str">
        <f t="shared" si="76"/>
        <v>-</v>
      </c>
      <c r="AF237" s="196" t="str">
        <f t="shared" si="82"/>
        <v>-</v>
      </c>
      <c r="AG237" s="168" t="str">
        <f t="shared" si="83"/>
        <v>-</v>
      </c>
      <c r="AH237" s="168" t="str">
        <f t="shared" si="84"/>
        <v>-</v>
      </c>
      <c r="AI237" s="168" t="str">
        <f t="shared" si="85"/>
        <v>-</v>
      </c>
      <c r="AJ237" s="168" t="str">
        <f t="shared" si="86"/>
        <v>-</v>
      </c>
      <c r="AM237" s="785"/>
      <c r="AN237" s="785"/>
      <c r="AO237" s="785"/>
      <c r="AP237" s="785"/>
      <c r="AQ237" s="785"/>
      <c r="AR237" s="785"/>
      <c r="AS237" s="785"/>
      <c r="AT237" s="785"/>
      <c r="AV237" s="864"/>
      <c r="AW237" s="865"/>
      <c r="AX237" s="866"/>
      <c r="AY237" s="866"/>
      <c r="AZ237" s="867"/>
      <c r="BB237" s="793">
        <f t="shared" si="71"/>
        <v>0</v>
      </c>
      <c r="BC237" s="791">
        <f t="shared" si="72"/>
        <v>0</v>
      </c>
      <c r="BF237" s="819"/>
      <c r="BH237" s="793">
        <f t="shared" si="73"/>
        <v>0</v>
      </c>
      <c r="BI237" s="807">
        <f t="shared" si="74"/>
        <v>0</v>
      </c>
      <c r="BL237" s="807"/>
      <c r="BQ237" s="791"/>
      <c r="BR237" s="791"/>
      <c r="BS237" s="791"/>
      <c r="BT237" s="791"/>
      <c r="CA237" s="809"/>
      <c r="CB237" s="810"/>
      <c r="CC237" s="811"/>
    </row>
    <row r="238" spans="2:83" x14ac:dyDescent="0.25">
      <c r="B238" s="307"/>
      <c r="C238" s="179"/>
      <c r="O238" s="181"/>
      <c r="P238" s="308"/>
      <c r="Q238" s="179"/>
      <c r="R238" s="165" t="s">
        <v>21</v>
      </c>
      <c r="S238" s="179"/>
      <c r="T238" s="165" t="s">
        <v>56</v>
      </c>
      <c r="U238" s="196" t="str">
        <f t="shared" si="77"/>
        <v>-</v>
      </c>
      <c r="V238" s="168" t="str">
        <f t="shared" si="78"/>
        <v>-</v>
      </c>
      <c r="W238" s="168" t="str">
        <f t="shared" si="79"/>
        <v>-</v>
      </c>
      <c r="X238" s="168" t="str">
        <f t="shared" si="80"/>
        <v>-</v>
      </c>
      <c r="Y238" s="168" t="str">
        <f t="shared" si="81"/>
        <v>-</v>
      </c>
      <c r="AD238" s="608" t="str">
        <f t="shared" si="75"/>
        <v>-</v>
      </c>
      <c r="AE238" s="607" t="str">
        <f t="shared" si="76"/>
        <v>-</v>
      </c>
      <c r="AF238" s="196" t="str">
        <f t="shared" si="82"/>
        <v>-</v>
      </c>
      <c r="AG238" s="168" t="str">
        <f t="shared" si="83"/>
        <v>-</v>
      </c>
      <c r="AH238" s="168" t="str">
        <f t="shared" si="84"/>
        <v>-</v>
      </c>
      <c r="AI238" s="168" t="str">
        <f t="shared" si="85"/>
        <v>-</v>
      </c>
      <c r="AJ238" s="168" t="str">
        <f t="shared" si="86"/>
        <v>-</v>
      </c>
      <c r="AM238" s="785"/>
      <c r="AN238" s="785"/>
      <c r="AO238" s="785"/>
      <c r="AP238" s="785"/>
      <c r="AQ238" s="785"/>
      <c r="AR238" s="785"/>
      <c r="AS238" s="785"/>
      <c r="AT238" s="785"/>
      <c r="AV238" s="864"/>
      <c r="AW238" s="865"/>
      <c r="AX238" s="866"/>
      <c r="AY238" s="866"/>
      <c r="AZ238" s="867"/>
      <c r="BB238" s="793">
        <f t="shared" si="71"/>
        <v>0</v>
      </c>
      <c r="BC238" s="791">
        <f t="shared" si="72"/>
        <v>0</v>
      </c>
      <c r="BF238" s="819"/>
      <c r="BH238" s="793">
        <f t="shared" si="73"/>
        <v>0</v>
      </c>
      <c r="BI238" s="807">
        <f t="shared" si="74"/>
        <v>0</v>
      </c>
      <c r="BL238" s="807"/>
      <c r="BQ238" s="791"/>
      <c r="BR238" s="791"/>
      <c r="BS238" s="791"/>
      <c r="BT238" s="791"/>
      <c r="CA238" s="809"/>
      <c r="CB238" s="810"/>
      <c r="CC238" s="811"/>
    </row>
    <row r="239" spans="2:83" x14ac:dyDescent="0.25">
      <c r="B239" s="307"/>
      <c r="C239" s="179"/>
      <c r="O239" s="181"/>
      <c r="P239" s="308"/>
      <c r="Q239" s="179"/>
      <c r="R239" s="165" t="s">
        <v>21</v>
      </c>
      <c r="S239" s="179"/>
      <c r="T239" s="165" t="s">
        <v>56</v>
      </c>
      <c r="U239" s="196" t="str">
        <f t="shared" si="77"/>
        <v>-</v>
      </c>
      <c r="V239" s="168" t="str">
        <f t="shared" si="78"/>
        <v>-</v>
      </c>
      <c r="W239" s="168" t="str">
        <f t="shared" si="79"/>
        <v>-</v>
      </c>
      <c r="X239" s="168" t="str">
        <f t="shared" si="80"/>
        <v>-</v>
      </c>
      <c r="Y239" s="168" t="str">
        <f t="shared" si="81"/>
        <v>-</v>
      </c>
      <c r="AD239" s="608" t="str">
        <f t="shared" si="75"/>
        <v>-</v>
      </c>
      <c r="AE239" s="607" t="str">
        <f t="shared" si="76"/>
        <v>-</v>
      </c>
      <c r="AF239" s="196" t="str">
        <f t="shared" si="82"/>
        <v>-</v>
      </c>
      <c r="AG239" s="168" t="str">
        <f t="shared" si="83"/>
        <v>-</v>
      </c>
      <c r="AH239" s="168" t="str">
        <f t="shared" si="84"/>
        <v>-</v>
      </c>
      <c r="AI239" s="168" t="str">
        <f t="shared" si="85"/>
        <v>-</v>
      </c>
      <c r="AJ239" s="168" t="str">
        <f t="shared" si="86"/>
        <v>-</v>
      </c>
      <c r="AM239" s="785"/>
      <c r="AN239" s="785"/>
      <c r="AO239" s="785"/>
      <c r="AP239" s="785"/>
      <c r="AQ239" s="785"/>
      <c r="AR239" s="785"/>
      <c r="AS239" s="785"/>
      <c r="AT239" s="785"/>
      <c r="AV239" s="864"/>
      <c r="AW239" s="865"/>
      <c r="AX239" s="866"/>
      <c r="AY239" s="866"/>
      <c r="AZ239" s="867"/>
      <c r="BB239" s="793">
        <f t="shared" si="71"/>
        <v>0</v>
      </c>
      <c r="BC239" s="791">
        <f t="shared" si="72"/>
        <v>0</v>
      </c>
      <c r="BF239" s="819"/>
      <c r="BH239" s="793">
        <f t="shared" si="73"/>
        <v>0</v>
      </c>
      <c r="BI239" s="807">
        <f t="shared" si="74"/>
        <v>0</v>
      </c>
      <c r="BL239" s="807"/>
      <c r="BQ239" s="791"/>
      <c r="BR239" s="791"/>
      <c r="BS239" s="791"/>
      <c r="BT239" s="791"/>
      <c r="CA239" s="809"/>
      <c r="CB239" s="810"/>
      <c r="CC239" s="811"/>
    </row>
    <row r="240" spans="2:83" x14ac:dyDescent="0.25">
      <c r="B240" s="307"/>
      <c r="C240" s="179"/>
      <c r="O240" s="181"/>
      <c r="P240" s="308"/>
      <c r="Q240" s="179"/>
      <c r="R240" s="165" t="s">
        <v>21</v>
      </c>
      <c r="S240" s="179"/>
      <c r="T240" s="165" t="s">
        <v>56</v>
      </c>
      <c r="U240" s="196" t="str">
        <f t="shared" si="77"/>
        <v>-</v>
      </c>
      <c r="V240" s="168" t="str">
        <f t="shared" si="78"/>
        <v>-</v>
      </c>
      <c r="W240" s="168" t="str">
        <f t="shared" si="79"/>
        <v>-</v>
      </c>
      <c r="X240" s="168" t="str">
        <f t="shared" si="80"/>
        <v>-</v>
      </c>
      <c r="Y240" s="168" t="str">
        <f t="shared" si="81"/>
        <v>-</v>
      </c>
      <c r="AD240" s="608" t="str">
        <f t="shared" si="75"/>
        <v>-</v>
      </c>
      <c r="AE240" s="607" t="str">
        <f t="shared" si="76"/>
        <v>-</v>
      </c>
      <c r="AF240" s="196" t="str">
        <f t="shared" si="82"/>
        <v>-</v>
      </c>
      <c r="AG240" s="168" t="str">
        <f t="shared" si="83"/>
        <v>-</v>
      </c>
      <c r="AH240" s="168" t="str">
        <f t="shared" si="84"/>
        <v>-</v>
      </c>
      <c r="AI240" s="168" t="str">
        <f t="shared" si="85"/>
        <v>-</v>
      </c>
      <c r="AJ240" s="168" t="str">
        <f t="shared" si="86"/>
        <v>-</v>
      </c>
      <c r="AM240" s="785"/>
      <c r="AN240" s="785"/>
      <c r="AO240" s="785"/>
      <c r="AP240" s="785"/>
      <c r="AQ240" s="785"/>
      <c r="AR240" s="785"/>
      <c r="AS240" s="785"/>
      <c r="AT240" s="785"/>
      <c r="AV240" s="864"/>
      <c r="AW240" s="865"/>
      <c r="AX240" s="866"/>
      <c r="AY240" s="866"/>
      <c r="AZ240" s="867"/>
      <c r="BB240" s="793">
        <f t="shared" si="71"/>
        <v>0</v>
      </c>
      <c r="BC240" s="791">
        <f t="shared" si="72"/>
        <v>0</v>
      </c>
      <c r="BF240" s="819"/>
      <c r="BH240" s="793">
        <f t="shared" si="73"/>
        <v>0</v>
      </c>
      <c r="BI240" s="807">
        <f t="shared" si="74"/>
        <v>0</v>
      </c>
      <c r="BL240" s="807"/>
      <c r="BQ240" s="791"/>
      <c r="BR240" s="791"/>
      <c r="BS240" s="791"/>
      <c r="BT240" s="791"/>
      <c r="CA240" s="809"/>
      <c r="CB240" s="810"/>
      <c r="CC240" s="811"/>
    </row>
    <row r="241" spans="2:81" x14ac:dyDescent="0.25">
      <c r="B241" s="307"/>
      <c r="C241" s="179"/>
      <c r="O241" s="181"/>
      <c r="P241" s="308"/>
      <c r="Q241" s="179"/>
      <c r="R241" s="165" t="s">
        <v>21</v>
      </c>
      <c r="S241" s="179"/>
      <c r="T241" s="165" t="s">
        <v>56</v>
      </c>
      <c r="U241" s="196" t="str">
        <f t="shared" si="77"/>
        <v>-</v>
      </c>
      <c r="V241" s="168" t="str">
        <f t="shared" si="78"/>
        <v>-</v>
      </c>
      <c r="W241" s="168" t="str">
        <f t="shared" si="79"/>
        <v>-</v>
      </c>
      <c r="X241" s="168" t="str">
        <f t="shared" si="80"/>
        <v>-</v>
      </c>
      <c r="Y241" s="168" t="str">
        <f t="shared" si="81"/>
        <v>-</v>
      </c>
      <c r="AD241" s="608" t="str">
        <f t="shared" si="75"/>
        <v>-</v>
      </c>
      <c r="AE241" s="607" t="str">
        <f t="shared" si="76"/>
        <v>-</v>
      </c>
      <c r="AF241" s="196" t="str">
        <f t="shared" si="82"/>
        <v>-</v>
      </c>
      <c r="AG241" s="168" t="str">
        <f t="shared" si="83"/>
        <v>-</v>
      </c>
      <c r="AH241" s="168" t="str">
        <f t="shared" si="84"/>
        <v>-</v>
      </c>
      <c r="AI241" s="168" t="str">
        <f t="shared" si="85"/>
        <v>-</v>
      </c>
      <c r="AJ241" s="168" t="str">
        <f t="shared" si="86"/>
        <v>-</v>
      </c>
      <c r="AM241" s="785"/>
      <c r="AN241" s="785"/>
      <c r="AO241" s="785"/>
      <c r="AP241" s="785"/>
      <c r="AQ241" s="785"/>
      <c r="AR241" s="785"/>
      <c r="AS241" s="785"/>
      <c r="AT241" s="785"/>
      <c r="AV241" s="864"/>
      <c r="AW241" s="865"/>
      <c r="AX241" s="866"/>
      <c r="AY241" s="866"/>
      <c r="AZ241" s="867"/>
      <c r="BB241" s="793">
        <f t="shared" si="71"/>
        <v>0</v>
      </c>
      <c r="BC241" s="791">
        <f t="shared" si="72"/>
        <v>0</v>
      </c>
      <c r="BF241" s="819"/>
      <c r="BH241" s="793">
        <f t="shared" si="73"/>
        <v>0</v>
      </c>
      <c r="BI241" s="807">
        <f t="shared" si="74"/>
        <v>0</v>
      </c>
      <c r="BL241" s="807"/>
      <c r="BQ241" s="791"/>
      <c r="BR241" s="791"/>
      <c r="BS241" s="791"/>
      <c r="BT241" s="791"/>
      <c r="CA241" s="809"/>
      <c r="CB241" s="810"/>
      <c r="CC241" s="811"/>
    </row>
    <row r="242" spans="2:81" x14ac:dyDescent="0.25">
      <c r="B242" s="307"/>
      <c r="C242" s="179"/>
      <c r="O242" s="181"/>
      <c r="P242" s="308"/>
      <c r="Q242" s="179"/>
      <c r="R242" s="165" t="s">
        <v>21</v>
      </c>
      <c r="S242" s="179"/>
      <c r="T242" s="165" t="s">
        <v>56</v>
      </c>
      <c r="U242" s="196" t="str">
        <f t="shared" si="77"/>
        <v>-</v>
      </c>
      <c r="V242" s="168" t="str">
        <f t="shared" si="78"/>
        <v>-</v>
      </c>
      <c r="W242" s="168" t="str">
        <f t="shared" si="79"/>
        <v>-</v>
      </c>
      <c r="X242" s="168" t="str">
        <f t="shared" si="80"/>
        <v>-</v>
      </c>
      <c r="Y242" s="168" t="str">
        <f t="shared" si="81"/>
        <v>-</v>
      </c>
      <c r="AD242" s="608" t="str">
        <f t="shared" si="75"/>
        <v>-</v>
      </c>
      <c r="AE242" s="607" t="str">
        <f t="shared" si="76"/>
        <v>-</v>
      </c>
      <c r="AF242" s="196" t="str">
        <f t="shared" si="82"/>
        <v>-</v>
      </c>
      <c r="AG242" s="168" t="str">
        <f t="shared" si="83"/>
        <v>-</v>
      </c>
      <c r="AH242" s="168" t="str">
        <f t="shared" si="84"/>
        <v>-</v>
      </c>
      <c r="AI242" s="168" t="str">
        <f t="shared" si="85"/>
        <v>-</v>
      </c>
      <c r="AJ242" s="168" t="str">
        <f t="shared" si="86"/>
        <v>-</v>
      </c>
      <c r="AM242" s="785"/>
      <c r="AN242" s="785"/>
      <c r="AO242" s="785"/>
      <c r="AP242" s="785"/>
      <c r="AQ242" s="785"/>
      <c r="AR242" s="785"/>
      <c r="AS242" s="785"/>
      <c r="AT242" s="785"/>
      <c r="AV242" s="865"/>
      <c r="AW242" s="865"/>
      <c r="AX242" s="866"/>
      <c r="AY242" s="866"/>
      <c r="AZ242" s="867"/>
      <c r="BB242" s="793">
        <f t="shared" si="71"/>
        <v>0</v>
      </c>
      <c r="BC242" s="791">
        <f t="shared" si="72"/>
        <v>0</v>
      </c>
      <c r="BF242" s="819"/>
      <c r="BH242" s="793">
        <f t="shared" si="73"/>
        <v>0</v>
      </c>
      <c r="BI242" s="807">
        <f t="shared" si="74"/>
        <v>0</v>
      </c>
      <c r="BL242" s="807"/>
      <c r="BQ242" s="791"/>
      <c r="BR242" s="791"/>
      <c r="BS242" s="791"/>
      <c r="BT242" s="791"/>
      <c r="CA242" s="809"/>
      <c r="CB242" s="810"/>
      <c r="CC242" s="811"/>
    </row>
    <row r="243" spans="2:81" x14ac:dyDescent="0.25">
      <c r="B243" s="307"/>
      <c r="C243" s="179"/>
      <c r="O243" s="181"/>
      <c r="P243" s="308"/>
      <c r="Q243" s="179"/>
      <c r="R243" s="165" t="s">
        <v>21</v>
      </c>
      <c r="S243" s="179"/>
      <c r="T243" s="165" t="s">
        <v>56</v>
      </c>
      <c r="U243" s="196" t="str">
        <f t="shared" si="77"/>
        <v>-</v>
      </c>
      <c r="V243" s="168" t="str">
        <f t="shared" si="78"/>
        <v>-</v>
      </c>
      <c r="W243" s="168" t="str">
        <f t="shared" si="79"/>
        <v>-</v>
      </c>
      <c r="X243" s="168" t="str">
        <f t="shared" si="80"/>
        <v>-</v>
      </c>
      <c r="Y243" s="168" t="str">
        <f t="shared" si="81"/>
        <v>-</v>
      </c>
      <c r="AD243" s="608" t="str">
        <f t="shared" si="75"/>
        <v>-</v>
      </c>
      <c r="AE243" s="607" t="str">
        <f t="shared" si="76"/>
        <v>-</v>
      </c>
      <c r="AF243" s="196" t="str">
        <f t="shared" si="82"/>
        <v>-</v>
      </c>
      <c r="AG243" s="168" t="str">
        <f t="shared" si="83"/>
        <v>-</v>
      </c>
      <c r="AH243" s="168" t="str">
        <f t="shared" si="84"/>
        <v>-</v>
      </c>
      <c r="AI243" s="168" t="str">
        <f t="shared" si="85"/>
        <v>-</v>
      </c>
      <c r="AJ243" s="168" t="str">
        <f t="shared" si="86"/>
        <v>-</v>
      </c>
      <c r="AM243" s="785"/>
      <c r="AN243" s="785"/>
      <c r="AO243" s="785"/>
      <c r="AP243" s="785"/>
      <c r="AQ243" s="785"/>
      <c r="AR243" s="785"/>
      <c r="AS243" s="785"/>
      <c r="AT243" s="785"/>
      <c r="AV243" s="865"/>
      <c r="AW243" s="865"/>
      <c r="AX243" s="866"/>
      <c r="AY243" s="866"/>
      <c r="AZ243" s="867"/>
      <c r="BB243" s="793">
        <f t="shared" si="71"/>
        <v>0</v>
      </c>
      <c r="BC243" s="791">
        <f t="shared" si="72"/>
        <v>0</v>
      </c>
      <c r="BF243" s="819"/>
      <c r="BH243" s="793">
        <f t="shared" si="73"/>
        <v>0</v>
      </c>
      <c r="BI243" s="807">
        <f t="shared" si="74"/>
        <v>0</v>
      </c>
      <c r="BL243" s="807"/>
      <c r="BQ243" s="791"/>
      <c r="BR243" s="791"/>
      <c r="BS243" s="791"/>
      <c r="BT243" s="791"/>
      <c r="CA243" s="809"/>
      <c r="CB243" s="810"/>
      <c r="CC243" s="811"/>
    </row>
    <row r="244" spans="2:81" x14ac:dyDescent="0.25">
      <c r="B244" s="307"/>
      <c r="C244" s="179"/>
      <c r="O244" s="181"/>
      <c r="P244" s="308"/>
      <c r="Q244" s="179"/>
      <c r="R244" s="165" t="s">
        <v>21</v>
      </c>
      <c r="S244" s="179"/>
      <c r="T244" s="165" t="s">
        <v>56</v>
      </c>
      <c r="U244" s="196" t="str">
        <f t="shared" si="77"/>
        <v>-</v>
      </c>
      <c r="V244" s="168" t="str">
        <f t="shared" si="78"/>
        <v>-</v>
      </c>
      <c r="W244" s="168" t="str">
        <f t="shared" si="79"/>
        <v>-</v>
      </c>
      <c r="X244" s="168" t="str">
        <f t="shared" si="80"/>
        <v>-</v>
      </c>
      <c r="Y244" s="168" t="str">
        <f t="shared" si="81"/>
        <v>-</v>
      </c>
      <c r="AD244" s="608" t="str">
        <f t="shared" si="75"/>
        <v>-</v>
      </c>
      <c r="AE244" s="607" t="str">
        <f t="shared" si="76"/>
        <v>-</v>
      </c>
      <c r="AF244" s="196" t="str">
        <f t="shared" si="82"/>
        <v>-</v>
      </c>
      <c r="AG244" s="168" t="str">
        <f t="shared" si="83"/>
        <v>-</v>
      </c>
      <c r="AH244" s="168" t="str">
        <f t="shared" si="84"/>
        <v>-</v>
      </c>
      <c r="AI244" s="168" t="str">
        <f t="shared" si="85"/>
        <v>-</v>
      </c>
      <c r="AJ244" s="168" t="str">
        <f t="shared" si="86"/>
        <v>-</v>
      </c>
      <c r="AM244" s="785"/>
      <c r="AN244" s="785"/>
      <c r="AO244" s="785"/>
      <c r="AP244" s="785"/>
      <c r="AQ244" s="785"/>
      <c r="AR244" s="785"/>
      <c r="AS244" s="785"/>
      <c r="AT244" s="785"/>
      <c r="AV244" s="865"/>
      <c r="AW244" s="865"/>
      <c r="AX244" s="866"/>
      <c r="AY244" s="866"/>
      <c r="AZ244" s="867"/>
      <c r="BB244" s="793">
        <f t="shared" si="71"/>
        <v>0</v>
      </c>
      <c r="BC244" s="791">
        <f t="shared" si="72"/>
        <v>0</v>
      </c>
      <c r="BF244" s="819"/>
      <c r="BH244" s="793">
        <f t="shared" si="73"/>
        <v>0</v>
      </c>
      <c r="BI244" s="807">
        <f t="shared" si="74"/>
        <v>0</v>
      </c>
      <c r="BL244" s="807"/>
      <c r="BQ244" s="791"/>
      <c r="BR244" s="791"/>
      <c r="BS244" s="791"/>
      <c r="BT244" s="791"/>
      <c r="CA244" s="809"/>
      <c r="CB244" s="810"/>
      <c r="CC244" s="811"/>
    </row>
    <row r="245" spans="2:81" x14ac:dyDescent="0.25">
      <c r="B245" s="307"/>
      <c r="C245" s="179"/>
      <c r="O245" s="181"/>
      <c r="P245" s="308"/>
      <c r="Q245" s="179"/>
      <c r="R245" s="165" t="s">
        <v>21</v>
      </c>
      <c r="S245" s="179"/>
      <c r="T245" s="165" t="s">
        <v>56</v>
      </c>
      <c r="U245" s="196" t="str">
        <f t="shared" si="77"/>
        <v>-</v>
      </c>
      <c r="V245" s="168" t="str">
        <f t="shared" si="78"/>
        <v>-</v>
      </c>
      <c r="W245" s="168" t="str">
        <f t="shared" si="79"/>
        <v>-</v>
      </c>
      <c r="X245" s="168" t="str">
        <f t="shared" si="80"/>
        <v>-</v>
      </c>
      <c r="Y245" s="168" t="str">
        <f t="shared" si="81"/>
        <v>-</v>
      </c>
      <c r="AD245" s="608" t="str">
        <f t="shared" si="75"/>
        <v>-</v>
      </c>
      <c r="AE245" s="607" t="str">
        <f t="shared" si="76"/>
        <v>-</v>
      </c>
      <c r="AF245" s="196" t="str">
        <f t="shared" si="82"/>
        <v>-</v>
      </c>
      <c r="AG245" s="168" t="str">
        <f t="shared" si="83"/>
        <v>-</v>
      </c>
      <c r="AH245" s="168" t="str">
        <f t="shared" si="84"/>
        <v>-</v>
      </c>
      <c r="AI245" s="168" t="str">
        <f t="shared" si="85"/>
        <v>-</v>
      </c>
      <c r="AJ245" s="168" t="str">
        <f t="shared" si="86"/>
        <v>-</v>
      </c>
      <c r="AM245" s="785"/>
      <c r="AN245" s="785"/>
      <c r="AO245" s="785"/>
      <c r="AP245" s="785"/>
      <c r="AQ245" s="785"/>
      <c r="AR245" s="785"/>
      <c r="AS245" s="785"/>
      <c r="AT245" s="785"/>
      <c r="AV245" s="865"/>
      <c r="AW245" s="865"/>
      <c r="AX245" s="866"/>
      <c r="AY245" s="866"/>
      <c r="AZ245" s="867"/>
      <c r="BB245" s="793">
        <f t="shared" si="71"/>
        <v>0</v>
      </c>
      <c r="BC245" s="791">
        <f t="shared" si="72"/>
        <v>0</v>
      </c>
      <c r="BF245" s="819"/>
      <c r="BH245" s="793">
        <f t="shared" si="73"/>
        <v>0</v>
      </c>
      <c r="BI245" s="807">
        <f t="shared" si="74"/>
        <v>0</v>
      </c>
      <c r="BL245" s="807"/>
      <c r="BQ245" s="791"/>
      <c r="BR245" s="791"/>
      <c r="BS245" s="791"/>
      <c r="BT245" s="791"/>
      <c r="CA245" s="809"/>
      <c r="CB245" s="810"/>
      <c r="CC245" s="811"/>
    </row>
    <row r="246" spans="2:81" x14ac:dyDescent="0.25">
      <c r="B246" s="307"/>
      <c r="C246" s="179"/>
      <c r="O246" s="181"/>
      <c r="P246" s="308"/>
      <c r="Q246" s="179"/>
      <c r="R246" s="165" t="s">
        <v>21</v>
      </c>
      <c r="S246" s="179"/>
      <c r="T246" s="165" t="s">
        <v>56</v>
      </c>
      <c r="U246" s="196" t="str">
        <f t="shared" si="77"/>
        <v>-</v>
      </c>
      <c r="V246" s="168" t="str">
        <f t="shared" si="78"/>
        <v>-</v>
      </c>
      <c r="W246" s="168" t="str">
        <f t="shared" si="79"/>
        <v>-</v>
      </c>
      <c r="X246" s="168" t="str">
        <f t="shared" si="80"/>
        <v>-</v>
      </c>
      <c r="Y246" s="168" t="str">
        <f t="shared" si="81"/>
        <v>-</v>
      </c>
      <c r="AD246" s="608" t="str">
        <f t="shared" si="75"/>
        <v>-</v>
      </c>
      <c r="AE246" s="607" t="str">
        <f t="shared" si="76"/>
        <v>-</v>
      </c>
      <c r="AF246" s="196" t="str">
        <f t="shared" si="82"/>
        <v>-</v>
      </c>
      <c r="AG246" s="168" t="str">
        <f t="shared" si="83"/>
        <v>-</v>
      </c>
      <c r="AH246" s="168" t="str">
        <f t="shared" si="84"/>
        <v>-</v>
      </c>
      <c r="AI246" s="168" t="str">
        <f t="shared" si="85"/>
        <v>-</v>
      </c>
      <c r="AJ246" s="168" t="str">
        <f t="shared" si="86"/>
        <v>-</v>
      </c>
      <c r="AM246" s="785"/>
      <c r="AN246" s="785"/>
      <c r="AO246" s="785"/>
      <c r="AP246" s="785"/>
      <c r="AQ246" s="785"/>
      <c r="AR246" s="785"/>
      <c r="AS246" s="785"/>
      <c r="AT246" s="785"/>
      <c r="AV246" s="865"/>
      <c r="AW246" s="865"/>
      <c r="AX246" s="866"/>
      <c r="AY246" s="866"/>
      <c r="AZ246" s="867"/>
      <c r="BB246" s="793">
        <f t="shared" si="71"/>
        <v>0</v>
      </c>
      <c r="BC246" s="791">
        <f t="shared" si="72"/>
        <v>0</v>
      </c>
      <c r="BF246" s="819"/>
      <c r="BH246" s="793">
        <f t="shared" si="73"/>
        <v>0</v>
      </c>
      <c r="BI246" s="807">
        <f t="shared" si="74"/>
        <v>0</v>
      </c>
      <c r="BL246" s="807"/>
      <c r="BQ246" s="791"/>
      <c r="BR246" s="791"/>
      <c r="BS246" s="791"/>
      <c r="BT246" s="791"/>
      <c r="CA246" s="809"/>
      <c r="CB246" s="810"/>
      <c r="CC246" s="811"/>
    </row>
    <row r="247" spans="2:81" x14ac:dyDescent="0.25">
      <c r="B247" s="307"/>
      <c r="C247" s="179"/>
      <c r="O247" s="181"/>
      <c r="P247" s="308"/>
      <c r="Q247" s="179"/>
      <c r="R247" s="165" t="s">
        <v>21</v>
      </c>
      <c r="S247" s="179"/>
      <c r="T247" s="165" t="s">
        <v>56</v>
      </c>
      <c r="U247" s="196" t="str">
        <f t="shared" si="77"/>
        <v>-</v>
      </c>
      <c r="V247" s="168" t="str">
        <f t="shared" si="78"/>
        <v>-</v>
      </c>
      <c r="W247" s="168" t="str">
        <f t="shared" si="79"/>
        <v>-</v>
      </c>
      <c r="X247" s="168" t="str">
        <f t="shared" si="80"/>
        <v>-</v>
      </c>
      <c r="Y247" s="168" t="str">
        <f t="shared" si="81"/>
        <v>-</v>
      </c>
      <c r="AD247" s="608" t="str">
        <f t="shared" si="75"/>
        <v>-</v>
      </c>
      <c r="AE247" s="607" t="str">
        <f t="shared" si="76"/>
        <v>-</v>
      </c>
      <c r="AF247" s="196" t="str">
        <f t="shared" si="82"/>
        <v>-</v>
      </c>
      <c r="AG247" s="168" t="str">
        <f t="shared" si="83"/>
        <v>-</v>
      </c>
      <c r="AH247" s="168" t="str">
        <f t="shared" si="84"/>
        <v>-</v>
      </c>
      <c r="AI247" s="168" t="str">
        <f t="shared" si="85"/>
        <v>-</v>
      </c>
      <c r="AJ247" s="168" t="str">
        <f t="shared" si="86"/>
        <v>-</v>
      </c>
      <c r="AM247" s="785"/>
      <c r="AN247" s="785"/>
      <c r="AO247" s="785"/>
      <c r="AP247" s="785"/>
      <c r="AQ247" s="785"/>
      <c r="AR247" s="785"/>
      <c r="AS247" s="785"/>
      <c r="AT247" s="785"/>
      <c r="AV247" s="865"/>
      <c r="AW247" s="865"/>
      <c r="AX247" s="866"/>
      <c r="AY247" s="866"/>
      <c r="AZ247" s="867"/>
      <c r="BB247" s="793">
        <f t="shared" si="71"/>
        <v>0</v>
      </c>
      <c r="BC247" s="791">
        <f t="shared" si="72"/>
        <v>0</v>
      </c>
      <c r="BF247" s="819"/>
      <c r="BH247" s="793">
        <f t="shared" si="73"/>
        <v>0</v>
      </c>
      <c r="BI247" s="807">
        <f t="shared" si="74"/>
        <v>0</v>
      </c>
      <c r="BL247" s="807"/>
      <c r="BQ247" s="791"/>
      <c r="BR247" s="791"/>
      <c r="BS247" s="791"/>
      <c r="BT247" s="791"/>
      <c r="CA247" s="809"/>
      <c r="CB247" s="810"/>
      <c r="CC247" s="811"/>
    </row>
    <row r="248" spans="2:81" x14ac:dyDescent="0.25">
      <c r="B248" s="307"/>
      <c r="C248" s="179"/>
      <c r="O248" s="181"/>
      <c r="P248" s="308"/>
      <c r="Q248" s="179"/>
      <c r="R248" s="165" t="s">
        <v>21</v>
      </c>
      <c r="S248" s="179"/>
      <c r="T248" s="165" t="s">
        <v>56</v>
      </c>
      <c r="U248" s="196" t="str">
        <f t="shared" si="77"/>
        <v>-</v>
      </c>
      <c r="V248" s="168" t="str">
        <f t="shared" si="78"/>
        <v>-</v>
      </c>
      <c r="W248" s="168" t="str">
        <f t="shared" si="79"/>
        <v>-</v>
      </c>
      <c r="X248" s="168" t="str">
        <f t="shared" si="80"/>
        <v>-</v>
      </c>
      <c r="Y248" s="168" t="str">
        <f t="shared" si="81"/>
        <v>-</v>
      </c>
      <c r="AD248" s="608" t="str">
        <f t="shared" si="75"/>
        <v>-</v>
      </c>
      <c r="AE248" s="607" t="str">
        <f t="shared" si="76"/>
        <v>-</v>
      </c>
      <c r="AF248" s="196" t="str">
        <f t="shared" si="82"/>
        <v>-</v>
      </c>
      <c r="AG248" s="168" t="str">
        <f t="shared" si="83"/>
        <v>-</v>
      </c>
      <c r="AH248" s="168" t="str">
        <f t="shared" si="84"/>
        <v>-</v>
      </c>
      <c r="AI248" s="168" t="str">
        <f t="shared" si="85"/>
        <v>-</v>
      </c>
      <c r="AJ248" s="168" t="str">
        <f t="shared" si="86"/>
        <v>-</v>
      </c>
      <c r="AM248" s="785"/>
      <c r="AN248" s="785"/>
      <c r="AO248" s="785"/>
      <c r="AP248" s="785"/>
      <c r="AQ248" s="785"/>
      <c r="AR248" s="785"/>
      <c r="AS248" s="785"/>
      <c r="AT248" s="785"/>
      <c r="AV248" s="865"/>
      <c r="AW248" s="865"/>
      <c r="AX248" s="866"/>
      <c r="AY248" s="866"/>
      <c r="AZ248" s="867"/>
      <c r="BB248" s="793">
        <f t="shared" si="71"/>
        <v>0</v>
      </c>
      <c r="BC248" s="791">
        <f t="shared" si="72"/>
        <v>0</v>
      </c>
      <c r="BF248" s="819"/>
      <c r="BH248" s="793">
        <f t="shared" si="73"/>
        <v>0</v>
      </c>
      <c r="BI248" s="807">
        <f t="shared" si="74"/>
        <v>0</v>
      </c>
      <c r="BL248" s="807"/>
      <c r="BQ248" s="791"/>
      <c r="BR248" s="791"/>
      <c r="BS248" s="791"/>
      <c r="BT248" s="791"/>
      <c r="CA248" s="809"/>
      <c r="CB248" s="810"/>
      <c r="CC248" s="811"/>
    </row>
    <row r="249" spans="2:81" x14ac:dyDescent="0.25">
      <c r="B249" s="307"/>
      <c r="C249" s="179"/>
      <c r="O249" s="181"/>
      <c r="P249" s="308"/>
      <c r="Q249" s="179"/>
      <c r="R249" s="165" t="s">
        <v>21</v>
      </c>
      <c r="S249" s="179"/>
      <c r="T249" s="165" t="s">
        <v>56</v>
      </c>
      <c r="U249" s="196" t="str">
        <f t="shared" si="77"/>
        <v>-</v>
      </c>
      <c r="V249" s="168" t="str">
        <f t="shared" si="78"/>
        <v>-</v>
      </c>
      <c r="W249" s="168" t="str">
        <f t="shared" si="79"/>
        <v>-</v>
      </c>
      <c r="X249" s="168" t="str">
        <f t="shared" si="80"/>
        <v>-</v>
      </c>
      <c r="Y249" s="168" t="str">
        <f t="shared" si="81"/>
        <v>-</v>
      </c>
      <c r="AD249" s="608" t="str">
        <f t="shared" si="75"/>
        <v>-</v>
      </c>
      <c r="AE249" s="607" t="str">
        <f t="shared" si="76"/>
        <v>-</v>
      </c>
      <c r="AF249" s="196" t="str">
        <f t="shared" si="82"/>
        <v>-</v>
      </c>
      <c r="AG249" s="168" t="str">
        <f t="shared" si="83"/>
        <v>-</v>
      </c>
      <c r="AH249" s="168" t="str">
        <f t="shared" si="84"/>
        <v>-</v>
      </c>
      <c r="AI249" s="168" t="str">
        <f t="shared" si="85"/>
        <v>-</v>
      </c>
      <c r="AJ249" s="168" t="str">
        <f t="shared" si="86"/>
        <v>-</v>
      </c>
      <c r="AM249" s="785"/>
      <c r="AN249" s="785"/>
      <c r="AO249" s="785"/>
      <c r="AP249" s="785"/>
      <c r="AQ249" s="785"/>
      <c r="AR249" s="785"/>
      <c r="AS249" s="785"/>
      <c r="AT249" s="785"/>
      <c r="AV249" s="865"/>
      <c r="AW249" s="865"/>
      <c r="AX249" s="866"/>
      <c r="AY249" s="866"/>
      <c r="AZ249" s="867"/>
      <c r="BB249" s="793">
        <f t="shared" si="71"/>
        <v>0</v>
      </c>
      <c r="BC249" s="791">
        <f t="shared" si="72"/>
        <v>0</v>
      </c>
      <c r="BF249" s="819"/>
      <c r="BH249" s="793">
        <f t="shared" si="73"/>
        <v>0</v>
      </c>
      <c r="BI249" s="807">
        <f t="shared" si="74"/>
        <v>0</v>
      </c>
      <c r="BL249" s="807"/>
      <c r="BQ249" s="791"/>
      <c r="BR249" s="791"/>
      <c r="BS249" s="791"/>
      <c r="BT249" s="791"/>
      <c r="CA249" s="809"/>
      <c r="CB249" s="810"/>
      <c r="CC249" s="811"/>
    </row>
    <row r="250" spans="2:81" x14ac:dyDescent="0.25">
      <c r="B250" s="307"/>
      <c r="C250" s="179"/>
      <c r="O250" s="181"/>
      <c r="P250" s="308"/>
      <c r="Q250" s="179"/>
      <c r="R250" s="165" t="s">
        <v>21</v>
      </c>
      <c r="S250" s="179"/>
      <c r="T250" s="165" t="s">
        <v>56</v>
      </c>
      <c r="U250" s="196" t="str">
        <f t="shared" si="77"/>
        <v>-</v>
      </c>
      <c r="V250" s="168" t="str">
        <f t="shared" si="78"/>
        <v>-</v>
      </c>
      <c r="W250" s="168" t="str">
        <f t="shared" si="79"/>
        <v>-</v>
      </c>
      <c r="X250" s="168" t="str">
        <f t="shared" si="80"/>
        <v>-</v>
      </c>
      <c r="Y250" s="168" t="str">
        <f t="shared" si="81"/>
        <v>-</v>
      </c>
      <c r="AD250" s="608" t="str">
        <f t="shared" si="75"/>
        <v>-</v>
      </c>
      <c r="AE250" s="607" t="str">
        <f t="shared" si="76"/>
        <v>-</v>
      </c>
      <c r="AF250" s="196" t="str">
        <f t="shared" si="82"/>
        <v>-</v>
      </c>
      <c r="AG250" s="168" t="str">
        <f t="shared" si="83"/>
        <v>-</v>
      </c>
      <c r="AH250" s="168" t="str">
        <f t="shared" si="84"/>
        <v>-</v>
      </c>
      <c r="AI250" s="168" t="str">
        <f t="shared" si="85"/>
        <v>-</v>
      </c>
      <c r="AJ250" s="168" t="str">
        <f t="shared" si="86"/>
        <v>-</v>
      </c>
      <c r="AM250" s="785"/>
      <c r="AN250" s="785"/>
      <c r="AO250" s="785"/>
      <c r="AP250" s="785"/>
      <c r="AQ250" s="785"/>
      <c r="AR250" s="785"/>
      <c r="AS250" s="785"/>
      <c r="AT250" s="785"/>
      <c r="AV250" s="865"/>
      <c r="AW250" s="865"/>
      <c r="AX250" s="866"/>
      <c r="AY250" s="866"/>
      <c r="AZ250" s="867"/>
      <c r="BB250" s="793">
        <f t="shared" si="71"/>
        <v>0</v>
      </c>
      <c r="BC250" s="791">
        <f t="shared" si="72"/>
        <v>0</v>
      </c>
      <c r="BF250" s="819"/>
      <c r="BH250" s="793">
        <f t="shared" si="73"/>
        <v>0</v>
      </c>
      <c r="BI250" s="807">
        <f t="shared" si="74"/>
        <v>0</v>
      </c>
      <c r="BL250" s="807"/>
      <c r="BQ250" s="791"/>
      <c r="BR250" s="791"/>
      <c r="BS250" s="791"/>
      <c r="BT250" s="791"/>
      <c r="CA250" s="809"/>
      <c r="CB250" s="810"/>
      <c r="CC250" s="811"/>
    </row>
    <row r="251" spans="2:81" x14ac:dyDescent="0.25">
      <c r="B251" s="307"/>
      <c r="C251" s="179"/>
      <c r="O251" s="181"/>
      <c r="P251" s="308"/>
      <c r="Q251" s="179"/>
      <c r="R251" s="165" t="s">
        <v>21</v>
      </c>
      <c r="S251" s="179"/>
      <c r="T251" s="165" t="s">
        <v>56</v>
      </c>
      <c r="U251" s="196" t="str">
        <f t="shared" si="77"/>
        <v>-</v>
      </c>
      <c r="V251" s="168" t="str">
        <f t="shared" si="78"/>
        <v>-</v>
      </c>
      <c r="W251" s="168" t="str">
        <f t="shared" si="79"/>
        <v>-</v>
      </c>
      <c r="X251" s="168" t="str">
        <f t="shared" si="80"/>
        <v>-</v>
      </c>
      <c r="Y251" s="168" t="str">
        <f t="shared" si="81"/>
        <v>-</v>
      </c>
      <c r="AD251" s="608" t="str">
        <f t="shared" si="75"/>
        <v>-</v>
      </c>
      <c r="AE251" s="607" t="str">
        <f t="shared" si="76"/>
        <v>-</v>
      </c>
      <c r="AF251" s="196" t="str">
        <f t="shared" si="82"/>
        <v>-</v>
      </c>
      <c r="AG251" s="168" t="str">
        <f t="shared" si="83"/>
        <v>-</v>
      </c>
      <c r="AH251" s="168" t="str">
        <f t="shared" si="84"/>
        <v>-</v>
      </c>
      <c r="AI251" s="168" t="str">
        <f t="shared" si="85"/>
        <v>-</v>
      </c>
      <c r="AJ251" s="168" t="str">
        <f t="shared" si="86"/>
        <v>-</v>
      </c>
      <c r="AM251" s="785"/>
      <c r="AN251" s="785"/>
      <c r="AO251" s="785"/>
      <c r="AP251" s="785"/>
      <c r="AQ251" s="785"/>
      <c r="AR251" s="785"/>
      <c r="AS251" s="785"/>
      <c r="AT251" s="785"/>
      <c r="AV251" s="865"/>
      <c r="AW251" s="865"/>
      <c r="AX251" s="866"/>
      <c r="AY251" s="866"/>
      <c r="AZ251" s="867"/>
      <c r="BB251" s="793">
        <f t="shared" si="71"/>
        <v>0</v>
      </c>
      <c r="BC251" s="791">
        <f t="shared" si="72"/>
        <v>0</v>
      </c>
      <c r="BF251" s="819"/>
      <c r="BH251" s="793">
        <f t="shared" si="73"/>
        <v>0</v>
      </c>
      <c r="BI251" s="807">
        <f t="shared" si="74"/>
        <v>0</v>
      </c>
      <c r="BQ251" s="791"/>
      <c r="BR251" s="791"/>
      <c r="BS251" s="791"/>
      <c r="BT251" s="791"/>
      <c r="CA251" s="809"/>
      <c r="CB251" s="810"/>
      <c r="CC251" s="811"/>
    </row>
    <row r="252" spans="2:81" x14ac:dyDescent="0.25">
      <c r="B252" s="307"/>
      <c r="C252" s="179"/>
      <c r="O252" s="181"/>
      <c r="P252" s="308"/>
      <c r="Q252" s="179"/>
      <c r="R252" s="165" t="s">
        <v>21</v>
      </c>
      <c r="S252" s="179"/>
      <c r="T252" s="165" t="s">
        <v>56</v>
      </c>
      <c r="U252" s="196" t="str">
        <f t="shared" si="77"/>
        <v>-</v>
      </c>
      <c r="V252" s="168" t="str">
        <f t="shared" si="78"/>
        <v>-</v>
      </c>
      <c r="W252" s="168" t="str">
        <f t="shared" si="79"/>
        <v>-</v>
      </c>
      <c r="X252" s="168" t="str">
        <f t="shared" si="80"/>
        <v>-</v>
      </c>
      <c r="Y252" s="168" t="str">
        <f t="shared" si="81"/>
        <v>-</v>
      </c>
      <c r="AD252" s="608" t="str">
        <f t="shared" si="75"/>
        <v>-</v>
      </c>
      <c r="AE252" s="607" t="str">
        <f t="shared" si="76"/>
        <v>-</v>
      </c>
      <c r="AF252" s="196" t="str">
        <f t="shared" si="82"/>
        <v>-</v>
      </c>
      <c r="AG252" s="168" t="str">
        <f t="shared" si="83"/>
        <v>-</v>
      </c>
      <c r="AH252" s="168" t="str">
        <f t="shared" si="84"/>
        <v>-</v>
      </c>
      <c r="AI252" s="168" t="str">
        <f t="shared" si="85"/>
        <v>-</v>
      </c>
      <c r="AJ252" s="168" t="str">
        <f t="shared" si="86"/>
        <v>-</v>
      </c>
      <c r="AM252" s="785"/>
      <c r="AN252" s="785"/>
      <c r="AO252" s="785"/>
      <c r="AP252" s="785"/>
      <c r="AQ252" s="785"/>
      <c r="AR252" s="785"/>
      <c r="AS252" s="785"/>
      <c r="AT252" s="785"/>
      <c r="AV252" s="865"/>
      <c r="AW252" s="865"/>
      <c r="AX252" s="866"/>
      <c r="AY252" s="866"/>
      <c r="AZ252" s="867"/>
      <c r="BB252" s="793">
        <f t="shared" si="71"/>
        <v>0</v>
      </c>
      <c r="BC252" s="791">
        <f t="shared" si="72"/>
        <v>0</v>
      </c>
      <c r="BF252" s="819"/>
      <c r="BH252" s="793">
        <f t="shared" si="73"/>
        <v>0</v>
      </c>
      <c r="BI252" s="807">
        <f t="shared" si="74"/>
        <v>0</v>
      </c>
      <c r="BQ252" s="791"/>
      <c r="BR252" s="791"/>
      <c r="BS252" s="791"/>
      <c r="BT252" s="791"/>
      <c r="CA252" s="809"/>
      <c r="CB252" s="810"/>
      <c r="CC252" s="811"/>
    </row>
    <row r="253" spans="2:81" x14ac:dyDescent="0.25">
      <c r="B253" s="307"/>
      <c r="C253" s="179"/>
      <c r="O253" s="181"/>
      <c r="P253" s="308"/>
      <c r="Q253" s="179"/>
      <c r="R253" s="165" t="s">
        <v>21</v>
      </c>
      <c r="S253" s="179"/>
      <c r="T253" s="165" t="s">
        <v>56</v>
      </c>
      <c r="U253" s="196" t="str">
        <f t="shared" si="77"/>
        <v>-</v>
      </c>
      <c r="V253" s="168" t="str">
        <f t="shared" si="78"/>
        <v>-</v>
      </c>
      <c r="W253" s="168" t="str">
        <f t="shared" si="79"/>
        <v>-</v>
      </c>
      <c r="X253" s="168" t="str">
        <f t="shared" si="80"/>
        <v>-</v>
      </c>
      <c r="Y253" s="168" t="str">
        <f t="shared" si="81"/>
        <v>-</v>
      </c>
      <c r="AD253" s="608" t="str">
        <f t="shared" si="75"/>
        <v>-</v>
      </c>
      <c r="AE253" s="607" t="str">
        <f t="shared" si="76"/>
        <v>-</v>
      </c>
      <c r="AF253" s="196" t="str">
        <f t="shared" si="82"/>
        <v>-</v>
      </c>
      <c r="AG253" s="168" t="str">
        <f t="shared" si="83"/>
        <v>-</v>
      </c>
      <c r="AH253" s="168" t="str">
        <f t="shared" si="84"/>
        <v>-</v>
      </c>
      <c r="AI253" s="168" t="str">
        <f t="shared" si="85"/>
        <v>-</v>
      </c>
      <c r="AJ253" s="168" t="str">
        <f t="shared" si="86"/>
        <v>-</v>
      </c>
      <c r="AM253" s="785"/>
      <c r="AN253" s="785"/>
      <c r="AO253" s="785"/>
      <c r="AP253" s="785"/>
      <c r="AQ253" s="785"/>
      <c r="AR253" s="785"/>
      <c r="AS253" s="785"/>
      <c r="AT253" s="785"/>
      <c r="AV253" s="865"/>
      <c r="AW253" s="865"/>
      <c r="AX253" s="866"/>
      <c r="AY253" s="866"/>
      <c r="AZ253" s="867"/>
      <c r="BB253" s="793">
        <f t="shared" si="71"/>
        <v>0</v>
      </c>
      <c r="BC253" s="791">
        <f t="shared" si="72"/>
        <v>0</v>
      </c>
      <c r="BF253" s="819"/>
      <c r="BH253" s="793">
        <f t="shared" si="73"/>
        <v>0</v>
      </c>
      <c r="BI253" s="807">
        <f t="shared" si="74"/>
        <v>0</v>
      </c>
      <c r="BQ253" s="791"/>
      <c r="BR253" s="791"/>
      <c r="BS253" s="791"/>
      <c r="BT253" s="791"/>
      <c r="CA253" s="809"/>
      <c r="CB253" s="810"/>
      <c r="CC253" s="811"/>
    </row>
    <row r="254" spans="2:81" x14ac:dyDescent="0.25">
      <c r="B254" s="307"/>
      <c r="C254" s="179"/>
      <c r="O254" s="181"/>
      <c r="P254" s="308"/>
      <c r="Q254" s="179"/>
      <c r="R254" s="165" t="s">
        <v>21</v>
      </c>
      <c r="S254" s="179"/>
      <c r="T254" s="165" t="s">
        <v>56</v>
      </c>
      <c r="U254" s="196" t="str">
        <f t="shared" si="77"/>
        <v>-</v>
      </c>
      <c r="V254" s="168" t="str">
        <f t="shared" si="78"/>
        <v>-</v>
      </c>
      <c r="W254" s="168" t="str">
        <f t="shared" si="79"/>
        <v>-</v>
      </c>
      <c r="X254" s="168" t="str">
        <f t="shared" si="80"/>
        <v>-</v>
      </c>
      <c r="Y254" s="168" t="str">
        <f t="shared" si="81"/>
        <v>-</v>
      </c>
      <c r="AD254" s="608" t="str">
        <f t="shared" si="75"/>
        <v>-</v>
      </c>
      <c r="AE254" s="607" t="str">
        <f t="shared" si="76"/>
        <v>-</v>
      </c>
      <c r="AF254" s="196" t="str">
        <f t="shared" si="82"/>
        <v>-</v>
      </c>
      <c r="AG254" s="168" t="str">
        <f t="shared" si="83"/>
        <v>-</v>
      </c>
      <c r="AH254" s="168" t="str">
        <f t="shared" si="84"/>
        <v>-</v>
      </c>
      <c r="AI254" s="168" t="str">
        <f t="shared" si="85"/>
        <v>-</v>
      </c>
      <c r="AJ254" s="168" t="str">
        <f t="shared" si="86"/>
        <v>-</v>
      </c>
      <c r="AM254" s="785"/>
      <c r="AN254" s="785"/>
      <c r="AO254" s="785"/>
      <c r="AP254" s="785"/>
      <c r="AQ254" s="785"/>
      <c r="AR254" s="785"/>
      <c r="AS254" s="785"/>
      <c r="AT254" s="785"/>
      <c r="AV254" s="865"/>
      <c r="AW254" s="865"/>
      <c r="AX254" s="866"/>
      <c r="AY254" s="866"/>
      <c r="AZ254" s="867"/>
      <c r="BB254" s="793">
        <f t="shared" si="71"/>
        <v>0</v>
      </c>
      <c r="BC254" s="791">
        <f t="shared" si="72"/>
        <v>0</v>
      </c>
      <c r="BF254" s="819"/>
      <c r="BH254" s="793">
        <f t="shared" si="73"/>
        <v>0</v>
      </c>
      <c r="BI254" s="807">
        <f t="shared" si="74"/>
        <v>0</v>
      </c>
      <c r="BQ254" s="791"/>
      <c r="BR254" s="791"/>
      <c r="BS254" s="791"/>
      <c r="BT254" s="791"/>
      <c r="CA254" s="809"/>
      <c r="CB254" s="810"/>
      <c r="CC254" s="811"/>
    </row>
    <row r="255" spans="2:81" x14ac:dyDescent="0.25">
      <c r="B255" s="307"/>
      <c r="C255" s="179"/>
      <c r="O255" s="181"/>
      <c r="P255" s="308"/>
      <c r="Q255" s="179"/>
      <c r="R255" s="165" t="s">
        <v>21</v>
      </c>
      <c r="S255" s="179"/>
      <c r="T255" s="165" t="s">
        <v>56</v>
      </c>
      <c r="U255" s="196" t="str">
        <f t="shared" si="77"/>
        <v>-</v>
      </c>
      <c r="V255" s="168" t="str">
        <f t="shared" si="78"/>
        <v>-</v>
      </c>
      <c r="W255" s="168" t="str">
        <f t="shared" si="79"/>
        <v>-</v>
      </c>
      <c r="X255" s="168" t="str">
        <f t="shared" si="80"/>
        <v>-</v>
      </c>
      <c r="Y255" s="168" t="str">
        <f t="shared" si="81"/>
        <v>-</v>
      </c>
      <c r="AD255" s="608" t="str">
        <f t="shared" si="75"/>
        <v>-</v>
      </c>
      <c r="AE255" s="607" t="str">
        <f t="shared" si="76"/>
        <v>-</v>
      </c>
      <c r="AF255" s="196" t="str">
        <f t="shared" si="82"/>
        <v>-</v>
      </c>
      <c r="AG255" s="168" t="str">
        <f t="shared" si="83"/>
        <v>-</v>
      </c>
      <c r="AH255" s="168" t="str">
        <f t="shared" si="84"/>
        <v>-</v>
      </c>
      <c r="AI255" s="168" t="str">
        <f t="shared" si="85"/>
        <v>-</v>
      </c>
      <c r="AJ255" s="168" t="str">
        <f t="shared" si="86"/>
        <v>-</v>
      </c>
      <c r="AM255" s="785"/>
      <c r="AN255" s="785"/>
      <c r="AO255" s="785"/>
      <c r="AP255" s="785"/>
      <c r="AQ255" s="785"/>
      <c r="AR255" s="785"/>
      <c r="AS255" s="785"/>
      <c r="AT255" s="785"/>
      <c r="AV255" s="865"/>
      <c r="AW255" s="865"/>
      <c r="AX255" s="866"/>
      <c r="AY255" s="866"/>
      <c r="AZ255" s="867"/>
      <c r="BB255" s="793">
        <f t="shared" si="71"/>
        <v>0</v>
      </c>
      <c r="BC255" s="791">
        <f t="shared" si="72"/>
        <v>0</v>
      </c>
      <c r="BF255" s="819"/>
      <c r="BH255" s="793">
        <f t="shared" si="73"/>
        <v>0</v>
      </c>
      <c r="BI255" s="807">
        <f t="shared" si="74"/>
        <v>0</v>
      </c>
      <c r="BQ255" s="791"/>
      <c r="BR255" s="791"/>
      <c r="BS255" s="791"/>
      <c r="BT255" s="791"/>
      <c r="CA255" s="809"/>
      <c r="CB255" s="810"/>
      <c r="CC255" s="811"/>
    </row>
    <row r="256" spans="2:81" x14ac:dyDescent="0.25">
      <c r="B256" s="307"/>
      <c r="C256" s="179"/>
      <c r="O256" s="181"/>
      <c r="P256" s="308"/>
      <c r="Q256" s="179"/>
      <c r="R256" s="165" t="s">
        <v>21</v>
      </c>
      <c r="S256" s="179"/>
      <c r="T256" s="165" t="s">
        <v>56</v>
      </c>
      <c r="U256" s="196" t="str">
        <f t="shared" si="77"/>
        <v>-</v>
      </c>
      <c r="V256" s="168" t="str">
        <f t="shared" si="78"/>
        <v>-</v>
      </c>
      <c r="W256" s="168" t="str">
        <f t="shared" si="79"/>
        <v>-</v>
      </c>
      <c r="X256" s="168" t="str">
        <f t="shared" si="80"/>
        <v>-</v>
      </c>
      <c r="Y256" s="168" t="str">
        <f t="shared" si="81"/>
        <v>-</v>
      </c>
      <c r="AD256" s="608" t="str">
        <f t="shared" si="75"/>
        <v>-</v>
      </c>
      <c r="AE256" s="607" t="str">
        <f t="shared" si="76"/>
        <v>-</v>
      </c>
      <c r="AF256" s="196" t="str">
        <f t="shared" si="82"/>
        <v>-</v>
      </c>
      <c r="AG256" s="168" t="str">
        <f t="shared" si="83"/>
        <v>-</v>
      </c>
      <c r="AH256" s="168" t="str">
        <f t="shared" si="84"/>
        <v>-</v>
      </c>
      <c r="AI256" s="168" t="str">
        <f t="shared" si="85"/>
        <v>-</v>
      </c>
      <c r="AJ256" s="168" t="str">
        <f t="shared" si="86"/>
        <v>-</v>
      </c>
      <c r="AM256" s="785"/>
      <c r="AN256" s="785"/>
      <c r="AO256" s="785"/>
      <c r="AP256" s="785"/>
      <c r="AQ256" s="785"/>
      <c r="AR256" s="785"/>
      <c r="AS256" s="785"/>
      <c r="AT256" s="785"/>
      <c r="AV256" s="865"/>
      <c r="AW256" s="865"/>
      <c r="AX256" s="866"/>
      <c r="AY256" s="866"/>
      <c r="AZ256" s="867"/>
      <c r="BB256" s="793">
        <f t="shared" si="71"/>
        <v>0</v>
      </c>
      <c r="BC256" s="791">
        <f t="shared" si="72"/>
        <v>0</v>
      </c>
      <c r="BF256" s="819"/>
      <c r="BH256" s="793">
        <f t="shared" si="73"/>
        <v>0</v>
      </c>
      <c r="BI256" s="807">
        <f t="shared" si="74"/>
        <v>0</v>
      </c>
      <c r="BQ256" s="791"/>
      <c r="BR256" s="791"/>
      <c r="BS256" s="791"/>
      <c r="BT256" s="791"/>
      <c r="CA256" s="809"/>
      <c r="CB256" s="810"/>
      <c r="CC256" s="811"/>
    </row>
    <row r="257" spans="2:81" x14ac:dyDescent="0.25">
      <c r="B257" s="307"/>
      <c r="C257" s="179"/>
      <c r="O257" s="181"/>
      <c r="P257" s="308"/>
      <c r="Q257" s="179"/>
      <c r="R257" s="165" t="s">
        <v>21</v>
      </c>
      <c r="S257" s="179"/>
      <c r="T257" s="165" t="s">
        <v>56</v>
      </c>
      <c r="U257" s="196" t="str">
        <f t="shared" si="77"/>
        <v>-</v>
      </c>
      <c r="V257" s="168" t="str">
        <f t="shared" si="78"/>
        <v>-</v>
      </c>
      <c r="W257" s="168" t="str">
        <f t="shared" si="79"/>
        <v>-</v>
      </c>
      <c r="X257" s="168" t="str">
        <f t="shared" si="80"/>
        <v>-</v>
      </c>
      <c r="Y257" s="168" t="str">
        <f t="shared" si="81"/>
        <v>-</v>
      </c>
      <c r="AD257" s="608" t="str">
        <f t="shared" si="75"/>
        <v>-</v>
      </c>
      <c r="AE257" s="607" t="str">
        <f t="shared" si="76"/>
        <v>-</v>
      </c>
      <c r="AF257" s="196" t="str">
        <f t="shared" si="82"/>
        <v>-</v>
      </c>
      <c r="AG257" s="168" t="str">
        <f t="shared" si="83"/>
        <v>-</v>
      </c>
      <c r="AH257" s="168" t="str">
        <f t="shared" si="84"/>
        <v>-</v>
      </c>
      <c r="AI257" s="168" t="str">
        <f t="shared" si="85"/>
        <v>-</v>
      </c>
      <c r="AJ257" s="168" t="str">
        <f t="shared" si="86"/>
        <v>-</v>
      </c>
      <c r="AM257" s="785"/>
      <c r="AN257" s="785"/>
      <c r="AO257" s="785"/>
      <c r="AP257" s="785"/>
      <c r="AQ257" s="785"/>
      <c r="AR257" s="785"/>
      <c r="AS257" s="785"/>
      <c r="AT257" s="785"/>
      <c r="AV257" s="865"/>
      <c r="AW257" s="865"/>
      <c r="AX257" s="866"/>
      <c r="AY257" s="866"/>
      <c r="AZ257" s="867"/>
      <c r="BB257" s="793">
        <f t="shared" si="71"/>
        <v>0</v>
      </c>
      <c r="BC257" s="791">
        <f t="shared" si="72"/>
        <v>0</v>
      </c>
      <c r="BF257" s="819"/>
      <c r="BH257" s="793">
        <f t="shared" si="73"/>
        <v>0</v>
      </c>
      <c r="BI257" s="807">
        <f t="shared" si="74"/>
        <v>0</v>
      </c>
      <c r="BQ257" s="791"/>
      <c r="BR257" s="791"/>
      <c r="BS257" s="791"/>
      <c r="BT257" s="791"/>
      <c r="CA257" s="809"/>
      <c r="CB257" s="810"/>
      <c r="CC257" s="811"/>
    </row>
    <row r="258" spans="2:81" x14ac:dyDescent="0.25">
      <c r="B258" s="307"/>
      <c r="C258" s="179"/>
      <c r="O258" s="181"/>
      <c r="P258" s="308"/>
      <c r="Q258" s="179"/>
      <c r="R258" s="165" t="s">
        <v>21</v>
      </c>
      <c r="S258" s="179"/>
      <c r="T258" s="165" t="s">
        <v>56</v>
      </c>
      <c r="U258" s="196" t="str">
        <f t="shared" si="77"/>
        <v>-</v>
      </c>
      <c r="V258" s="168" t="str">
        <f t="shared" si="78"/>
        <v>-</v>
      </c>
      <c r="W258" s="168" t="str">
        <f t="shared" si="79"/>
        <v>-</v>
      </c>
      <c r="X258" s="168" t="str">
        <f t="shared" si="80"/>
        <v>-</v>
      </c>
      <c r="Y258" s="168" t="str">
        <f t="shared" si="81"/>
        <v>-</v>
      </c>
      <c r="AD258" s="608" t="str">
        <f t="shared" si="75"/>
        <v>-</v>
      </c>
      <c r="AE258" s="607" t="str">
        <f t="shared" si="76"/>
        <v>-</v>
      </c>
      <c r="AF258" s="196" t="str">
        <f t="shared" si="82"/>
        <v>-</v>
      </c>
      <c r="AG258" s="168" t="str">
        <f t="shared" si="83"/>
        <v>-</v>
      </c>
      <c r="AH258" s="168" t="str">
        <f t="shared" si="84"/>
        <v>-</v>
      </c>
      <c r="AI258" s="168" t="str">
        <f t="shared" si="85"/>
        <v>-</v>
      </c>
      <c r="AJ258" s="168" t="str">
        <f t="shared" si="86"/>
        <v>-</v>
      </c>
      <c r="AM258" s="785"/>
      <c r="AN258" s="785"/>
      <c r="AO258" s="785"/>
      <c r="AP258" s="785"/>
      <c r="AQ258" s="785"/>
      <c r="AR258" s="785"/>
      <c r="AS258" s="785"/>
      <c r="AT258" s="785"/>
      <c r="AV258" s="865"/>
      <c r="AW258" s="865"/>
      <c r="AX258" s="866"/>
      <c r="AY258" s="866"/>
      <c r="AZ258" s="867"/>
      <c r="BB258" s="793">
        <f t="shared" si="71"/>
        <v>0</v>
      </c>
      <c r="BC258" s="791">
        <f t="shared" si="72"/>
        <v>0</v>
      </c>
      <c r="BF258" s="819"/>
      <c r="BH258" s="793">
        <f t="shared" si="73"/>
        <v>0</v>
      </c>
      <c r="BI258" s="807">
        <f t="shared" si="74"/>
        <v>0</v>
      </c>
      <c r="BQ258" s="791"/>
      <c r="BR258" s="791"/>
      <c r="BS258" s="791"/>
      <c r="BT258" s="791"/>
      <c r="CA258" s="809"/>
      <c r="CB258" s="810"/>
      <c r="CC258" s="811"/>
    </row>
    <row r="259" spans="2:81" x14ac:dyDescent="0.25">
      <c r="B259" s="307"/>
      <c r="C259" s="179"/>
      <c r="O259" s="181"/>
      <c r="P259" s="308"/>
      <c r="Q259" s="179"/>
      <c r="R259" s="165" t="s">
        <v>21</v>
      </c>
      <c r="S259" s="179"/>
      <c r="T259" s="165" t="s">
        <v>56</v>
      </c>
      <c r="U259" s="196" t="str">
        <f t="shared" si="77"/>
        <v>-</v>
      </c>
      <c r="V259" s="168" t="str">
        <f t="shared" si="78"/>
        <v>-</v>
      </c>
      <c r="W259" s="168" t="str">
        <f t="shared" si="79"/>
        <v>-</v>
      </c>
      <c r="X259" s="168" t="str">
        <f t="shared" si="80"/>
        <v>-</v>
      </c>
      <c r="Y259" s="168" t="str">
        <f t="shared" si="81"/>
        <v>-</v>
      </c>
      <c r="AD259" s="608" t="str">
        <f t="shared" si="75"/>
        <v>-</v>
      </c>
      <c r="AE259" s="607" t="str">
        <f t="shared" si="76"/>
        <v>-</v>
      </c>
      <c r="AF259" s="196" t="str">
        <f t="shared" si="82"/>
        <v>-</v>
      </c>
      <c r="AG259" s="168" t="str">
        <f t="shared" si="83"/>
        <v>-</v>
      </c>
      <c r="AH259" s="168" t="str">
        <f t="shared" si="84"/>
        <v>-</v>
      </c>
      <c r="AI259" s="168" t="str">
        <f t="shared" si="85"/>
        <v>-</v>
      </c>
      <c r="AJ259" s="168" t="str">
        <f t="shared" si="86"/>
        <v>-</v>
      </c>
      <c r="AM259" s="785"/>
      <c r="AN259" s="785"/>
      <c r="AO259" s="785"/>
      <c r="AP259" s="785"/>
      <c r="AQ259" s="785"/>
      <c r="AR259" s="785"/>
      <c r="AS259" s="785"/>
      <c r="AT259" s="785"/>
      <c r="AV259" s="865"/>
      <c r="AW259" s="865"/>
      <c r="AX259" s="866"/>
      <c r="AY259" s="866"/>
      <c r="AZ259" s="867"/>
      <c r="BB259" s="793">
        <f t="shared" ref="BB259:BB300" si="87">IFERROR((AO259*10)+AP259, "--")</f>
        <v>0</v>
      </c>
      <c r="BC259" s="791">
        <f t="shared" ref="BC259:BC300" si="88">AQ259</f>
        <v>0</v>
      </c>
      <c r="BF259" s="819"/>
      <c r="BH259" s="793">
        <f t="shared" ref="BH259:BH300" si="89">IFERROR((AX259*10)+AY259, "--")</f>
        <v>0</v>
      </c>
      <c r="BI259" s="807">
        <f t="shared" ref="BI259:BI300" si="90">AZ259</f>
        <v>0</v>
      </c>
      <c r="BQ259" s="791"/>
      <c r="BR259" s="791"/>
      <c r="BS259" s="791"/>
      <c r="BT259" s="791"/>
      <c r="CA259" s="809"/>
      <c r="CB259" s="810"/>
      <c r="CC259" s="811"/>
    </row>
    <row r="260" spans="2:81" x14ac:dyDescent="0.25">
      <c r="B260" s="307"/>
      <c r="C260" s="179"/>
      <c r="O260" s="181"/>
      <c r="P260" s="308"/>
      <c r="Q260" s="179"/>
      <c r="R260" s="165" t="s">
        <v>21</v>
      </c>
      <c r="S260" s="179"/>
      <c r="T260" s="165" t="s">
        <v>56</v>
      </c>
      <c r="U260" s="196" t="str">
        <f t="shared" si="77"/>
        <v>-</v>
      </c>
      <c r="V260" s="168" t="str">
        <f t="shared" si="78"/>
        <v>-</v>
      </c>
      <c r="W260" s="168" t="str">
        <f t="shared" si="79"/>
        <v>-</v>
      </c>
      <c r="X260" s="168" t="str">
        <f t="shared" si="80"/>
        <v>-</v>
      </c>
      <c r="Y260" s="168" t="str">
        <f t="shared" si="81"/>
        <v>-</v>
      </c>
      <c r="AD260" s="608" t="str">
        <f t="shared" si="75"/>
        <v>-</v>
      </c>
      <c r="AE260" s="607" t="str">
        <f t="shared" si="76"/>
        <v>-</v>
      </c>
      <c r="AF260" s="196" t="str">
        <f t="shared" si="82"/>
        <v>-</v>
      </c>
      <c r="AG260" s="168" t="str">
        <f t="shared" si="83"/>
        <v>-</v>
      </c>
      <c r="AH260" s="168" t="str">
        <f t="shared" si="84"/>
        <v>-</v>
      </c>
      <c r="AI260" s="168" t="str">
        <f t="shared" si="85"/>
        <v>-</v>
      </c>
      <c r="AJ260" s="168" t="str">
        <f t="shared" si="86"/>
        <v>-</v>
      </c>
      <c r="AM260" s="785"/>
      <c r="AN260" s="785"/>
      <c r="AO260" s="785"/>
      <c r="AP260" s="785"/>
      <c r="AQ260" s="785"/>
      <c r="AR260" s="785"/>
      <c r="AS260" s="785"/>
      <c r="AT260" s="785"/>
      <c r="AV260" s="865"/>
      <c r="AW260" s="865"/>
      <c r="AX260" s="866"/>
      <c r="AY260" s="866"/>
      <c r="AZ260" s="867"/>
      <c r="BB260" s="793">
        <f t="shared" si="87"/>
        <v>0</v>
      </c>
      <c r="BC260" s="791">
        <f t="shared" si="88"/>
        <v>0</v>
      </c>
      <c r="BF260" s="819"/>
      <c r="BH260" s="793">
        <f t="shared" si="89"/>
        <v>0</v>
      </c>
      <c r="BI260" s="807">
        <f t="shared" si="90"/>
        <v>0</v>
      </c>
      <c r="BQ260" s="791"/>
      <c r="BR260" s="791"/>
      <c r="BS260" s="791"/>
      <c r="BT260" s="791"/>
      <c r="CA260" s="809"/>
      <c r="CB260" s="810"/>
      <c r="CC260" s="811"/>
    </row>
    <row r="261" spans="2:81" x14ac:dyDescent="0.25">
      <c r="B261" s="307"/>
      <c r="C261" s="179"/>
      <c r="O261" s="181"/>
      <c r="P261" s="308"/>
      <c r="Q261" s="179"/>
      <c r="R261" s="165" t="s">
        <v>21</v>
      </c>
      <c r="S261" s="179"/>
      <c r="T261" s="165" t="s">
        <v>56</v>
      </c>
      <c r="U261" s="196" t="str">
        <f t="shared" si="77"/>
        <v>-</v>
      </c>
      <c r="V261" s="168" t="str">
        <f t="shared" si="78"/>
        <v>-</v>
      </c>
      <c r="W261" s="168" t="str">
        <f t="shared" si="79"/>
        <v>-</v>
      </c>
      <c r="X261" s="168" t="str">
        <f t="shared" si="80"/>
        <v>-</v>
      </c>
      <c r="Y261" s="168" t="str">
        <f t="shared" si="81"/>
        <v>-</v>
      </c>
      <c r="AD261" s="608" t="str">
        <f t="shared" si="75"/>
        <v>-</v>
      </c>
      <c r="AE261" s="607" t="str">
        <f t="shared" si="76"/>
        <v>-</v>
      </c>
      <c r="AF261" s="196" t="str">
        <f t="shared" si="82"/>
        <v>-</v>
      </c>
      <c r="AG261" s="168" t="str">
        <f t="shared" si="83"/>
        <v>-</v>
      </c>
      <c r="AH261" s="168" t="str">
        <f t="shared" si="84"/>
        <v>-</v>
      </c>
      <c r="AI261" s="168" t="str">
        <f t="shared" si="85"/>
        <v>-</v>
      </c>
      <c r="AJ261" s="168" t="str">
        <f t="shared" si="86"/>
        <v>-</v>
      </c>
      <c r="AM261" s="785"/>
      <c r="AN261" s="785"/>
      <c r="AO261" s="785"/>
      <c r="AP261" s="785"/>
      <c r="AQ261" s="785"/>
      <c r="AR261" s="785"/>
      <c r="AS261" s="785"/>
      <c r="AT261" s="785"/>
      <c r="AV261" s="865"/>
      <c r="AW261" s="865"/>
      <c r="AX261" s="866"/>
      <c r="AY261" s="866"/>
      <c r="AZ261" s="867"/>
      <c r="BB261" s="793">
        <f t="shared" si="87"/>
        <v>0</v>
      </c>
      <c r="BC261" s="791">
        <f t="shared" si="88"/>
        <v>0</v>
      </c>
      <c r="BF261" s="819"/>
      <c r="BH261" s="793">
        <f t="shared" si="89"/>
        <v>0</v>
      </c>
      <c r="BI261" s="807">
        <f t="shared" si="90"/>
        <v>0</v>
      </c>
      <c r="BQ261" s="791"/>
      <c r="BR261" s="791"/>
      <c r="BS261" s="791"/>
      <c r="BT261" s="791"/>
      <c r="CA261" s="809"/>
      <c r="CB261" s="810"/>
      <c r="CC261" s="811"/>
    </row>
    <row r="262" spans="2:81" x14ac:dyDescent="0.25">
      <c r="B262" s="307"/>
      <c r="C262" s="179"/>
      <c r="O262" s="181"/>
      <c r="P262" s="308"/>
      <c r="Q262" s="179"/>
      <c r="R262" s="165" t="s">
        <v>21</v>
      </c>
      <c r="S262" s="179"/>
      <c r="T262" s="165" t="s">
        <v>56</v>
      </c>
      <c r="U262" s="196" t="str">
        <f t="shared" si="77"/>
        <v>-</v>
      </c>
      <c r="V262" s="168" t="str">
        <f t="shared" si="78"/>
        <v>-</v>
      </c>
      <c r="W262" s="168" t="str">
        <f t="shared" si="79"/>
        <v>-</v>
      </c>
      <c r="X262" s="168" t="str">
        <f t="shared" si="80"/>
        <v>-</v>
      </c>
      <c r="Y262" s="168" t="str">
        <f t="shared" si="81"/>
        <v>-</v>
      </c>
      <c r="AD262" s="608" t="str">
        <f t="shared" ref="AD262:AD300" si="91">IF(AM259="", "-", AM259)</f>
        <v>-</v>
      </c>
      <c r="AE262" s="607" t="str">
        <f t="shared" ref="AE262:AE300" si="92">IF(AT259="", "-", AT259)</f>
        <v>-</v>
      </c>
      <c r="AF262" s="196" t="str">
        <f t="shared" si="82"/>
        <v>-</v>
      </c>
      <c r="AG262" s="168" t="str">
        <f t="shared" si="83"/>
        <v>-</v>
      </c>
      <c r="AH262" s="168" t="str">
        <f t="shared" si="84"/>
        <v>-</v>
      </c>
      <c r="AI262" s="168" t="str">
        <f t="shared" si="85"/>
        <v>-</v>
      </c>
      <c r="AJ262" s="168" t="str">
        <f t="shared" si="86"/>
        <v>-</v>
      </c>
      <c r="AM262" s="785"/>
      <c r="AN262" s="785"/>
      <c r="AO262" s="785"/>
      <c r="AP262" s="785"/>
      <c r="AQ262" s="785"/>
      <c r="AR262" s="785"/>
      <c r="AS262" s="785"/>
      <c r="AT262" s="785"/>
      <c r="AV262" s="865"/>
      <c r="AW262" s="865"/>
      <c r="AX262" s="866"/>
      <c r="AY262" s="866"/>
      <c r="AZ262" s="867"/>
      <c r="BB262" s="793">
        <f t="shared" si="87"/>
        <v>0</v>
      </c>
      <c r="BC262" s="791">
        <f t="shared" si="88"/>
        <v>0</v>
      </c>
      <c r="BF262" s="819"/>
      <c r="BH262" s="793">
        <f t="shared" si="89"/>
        <v>0</v>
      </c>
      <c r="BI262" s="807">
        <f t="shared" si="90"/>
        <v>0</v>
      </c>
      <c r="BQ262" s="791"/>
      <c r="BR262" s="791"/>
      <c r="BS262" s="791"/>
      <c r="BT262" s="791"/>
      <c r="CA262" s="809"/>
      <c r="CB262" s="810"/>
      <c r="CC262" s="811"/>
    </row>
    <row r="263" spans="2:81" x14ac:dyDescent="0.25">
      <c r="B263" s="307"/>
      <c r="C263" s="179"/>
      <c r="O263" s="181"/>
      <c r="P263" s="308"/>
      <c r="Q263" s="179"/>
      <c r="R263" s="165" t="s">
        <v>21</v>
      </c>
      <c r="S263" s="179"/>
      <c r="T263" s="165" t="s">
        <v>56</v>
      </c>
      <c r="U263" s="196" t="str">
        <f t="shared" si="77"/>
        <v>-</v>
      </c>
      <c r="V263" s="168" t="str">
        <f t="shared" si="78"/>
        <v>-</v>
      </c>
      <c r="W263" s="168" t="str">
        <f t="shared" si="79"/>
        <v>-</v>
      </c>
      <c r="X263" s="168" t="str">
        <f t="shared" si="80"/>
        <v>-</v>
      </c>
      <c r="Y263" s="168" t="str">
        <f t="shared" si="81"/>
        <v>-</v>
      </c>
      <c r="AD263" s="608" t="str">
        <f t="shared" si="91"/>
        <v>-</v>
      </c>
      <c r="AE263" s="607" t="str">
        <f t="shared" si="92"/>
        <v>-</v>
      </c>
      <c r="AF263" s="196" t="str">
        <f t="shared" si="82"/>
        <v>-</v>
      </c>
      <c r="AG263" s="168" t="str">
        <f t="shared" si="83"/>
        <v>-</v>
      </c>
      <c r="AH263" s="168" t="str">
        <f t="shared" si="84"/>
        <v>-</v>
      </c>
      <c r="AI263" s="168" t="str">
        <f t="shared" si="85"/>
        <v>-</v>
      </c>
      <c r="AJ263" s="168" t="str">
        <f t="shared" si="86"/>
        <v>-</v>
      </c>
      <c r="AM263" s="785"/>
      <c r="AN263" s="785"/>
      <c r="AO263" s="785"/>
      <c r="AP263" s="785"/>
      <c r="AQ263" s="785"/>
      <c r="AR263" s="785"/>
      <c r="AS263" s="785"/>
      <c r="AT263" s="785"/>
      <c r="AV263" s="865"/>
      <c r="AW263" s="865"/>
      <c r="AX263" s="866"/>
      <c r="AY263" s="866"/>
      <c r="AZ263" s="867"/>
      <c r="BB263" s="793">
        <f t="shared" si="87"/>
        <v>0</v>
      </c>
      <c r="BC263" s="791">
        <f t="shared" si="88"/>
        <v>0</v>
      </c>
      <c r="BF263" s="819"/>
      <c r="BH263" s="793">
        <f t="shared" si="89"/>
        <v>0</v>
      </c>
      <c r="BI263" s="807">
        <f t="shared" si="90"/>
        <v>0</v>
      </c>
      <c r="BQ263" s="791"/>
      <c r="BR263" s="791"/>
      <c r="BS263" s="791"/>
      <c r="BT263" s="791"/>
      <c r="CA263" s="809"/>
      <c r="CB263" s="810"/>
      <c r="CC263" s="811"/>
    </row>
    <row r="264" spans="2:81" x14ac:dyDescent="0.25">
      <c r="B264" s="307"/>
      <c r="C264" s="179"/>
      <c r="O264" s="181"/>
      <c r="P264" s="308"/>
      <c r="Q264" s="179"/>
      <c r="R264" s="165" t="s">
        <v>21</v>
      </c>
      <c r="S264" s="179"/>
      <c r="T264" s="165" t="s">
        <v>56</v>
      </c>
      <c r="U264" s="196" t="str">
        <f t="shared" si="77"/>
        <v>-</v>
      </c>
      <c r="V264" s="168" t="str">
        <f t="shared" si="78"/>
        <v>-</v>
      </c>
      <c r="W264" s="168" t="str">
        <f t="shared" si="79"/>
        <v>-</v>
      </c>
      <c r="X264" s="168" t="str">
        <f t="shared" si="80"/>
        <v>-</v>
      </c>
      <c r="Y264" s="168" t="str">
        <f t="shared" si="81"/>
        <v>-</v>
      </c>
      <c r="AD264" s="608" t="str">
        <f t="shared" si="91"/>
        <v>-</v>
      </c>
      <c r="AE264" s="607" t="str">
        <f t="shared" si="92"/>
        <v>-</v>
      </c>
      <c r="AF264" s="196" t="str">
        <f t="shared" si="82"/>
        <v>-</v>
      </c>
      <c r="AG264" s="168" t="str">
        <f t="shared" si="83"/>
        <v>-</v>
      </c>
      <c r="AH264" s="168" t="str">
        <f t="shared" si="84"/>
        <v>-</v>
      </c>
      <c r="AI264" s="168" t="str">
        <f t="shared" si="85"/>
        <v>-</v>
      </c>
      <c r="AJ264" s="168" t="str">
        <f t="shared" si="86"/>
        <v>-</v>
      </c>
      <c r="AM264" s="785"/>
      <c r="AN264" s="785"/>
      <c r="AO264" s="785"/>
      <c r="AP264" s="785"/>
      <c r="AQ264" s="785"/>
      <c r="AR264" s="785"/>
      <c r="AS264" s="785"/>
      <c r="AT264" s="785"/>
      <c r="AV264" s="865"/>
      <c r="AW264" s="865"/>
      <c r="AX264" s="866"/>
      <c r="AY264" s="866"/>
      <c r="AZ264" s="867"/>
      <c r="BB264" s="793">
        <f t="shared" si="87"/>
        <v>0</v>
      </c>
      <c r="BC264" s="791">
        <f t="shared" si="88"/>
        <v>0</v>
      </c>
      <c r="BF264" s="819"/>
      <c r="BH264" s="793">
        <f t="shared" si="89"/>
        <v>0</v>
      </c>
      <c r="BI264" s="807">
        <f t="shared" si="90"/>
        <v>0</v>
      </c>
      <c r="BQ264" s="791"/>
      <c r="BR264" s="791"/>
      <c r="BS264" s="791"/>
      <c r="BT264" s="791"/>
      <c r="CA264" s="809"/>
      <c r="CB264" s="810"/>
      <c r="CC264" s="811"/>
    </row>
    <row r="265" spans="2:81" x14ac:dyDescent="0.25">
      <c r="B265" s="307"/>
      <c r="C265" s="179"/>
      <c r="O265" s="181"/>
      <c r="P265" s="308"/>
      <c r="Q265" s="179"/>
      <c r="R265" s="165" t="s">
        <v>21</v>
      </c>
      <c r="S265" s="179"/>
      <c r="T265" s="165" t="s">
        <v>56</v>
      </c>
      <c r="U265" s="196" t="str">
        <f t="shared" si="77"/>
        <v>-</v>
      </c>
      <c r="V265" s="168" t="str">
        <f t="shared" si="78"/>
        <v>-</v>
      </c>
      <c r="W265" s="168" t="str">
        <f t="shared" si="79"/>
        <v>-</v>
      </c>
      <c r="X265" s="168" t="str">
        <f t="shared" si="80"/>
        <v>-</v>
      </c>
      <c r="Y265" s="168" t="str">
        <f t="shared" si="81"/>
        <v>-</v>
      </c>
      <c r="AD265" s="608" t="str">
        <f t="shared" si="91"/>
        <v>-</v>
      </c>
      <c r="AE265" s="607" t="str">
        <f t="shared" si="92"/>
        <v>-</v>
      </c>
      <c r="AF265" s="196" t="str">
        <f t="shared" si="82"/>
        <v>-</v>
      </c>
      <c r="AG265" s="168" t="str">
        <f t="shared" si="83"/>
        <v>-</v>
      </c>
      <c r="AH265" s="168" t="str">
        <f t="shared" si="84"/>
        <v>-</v>
      </c>
      <c r="AI265" s="168" t="str">
        <f t="shared" si="85"/>
        <v>-</v>
      </c>
      <c r="AJ265" s="168" t="str">
        <f t="shared" si="86"/>
        <v>-</v>
      </c>
      <c r="AM265" s="785"/>
      <c r="AN265" s="785"/>
      <c r="AO265" s="785"/>
      <c r="AP265" s="785"/>
      <c r="AQ265" s="785"/>
      <c r="AR265" s="785"/>
      <c r="AS265" s="785"/>
      <c r="AT265" s="785"/>
      <c r="AV265" s="865"/>
      <c r="AW265" s="865"/>
      <c r="AX265" s="866"/>
      <c r="AY265" s="866"/>
      <c r="AZ265" s="867"/>
      <c r="BB265" s="793">
        <f t="shared" si="87"/>
        <v>0</v>
      </c>
      <c r="BC265" s="791">
        <f t="shared" si="88"/>
        <v>0</v>
      </c>
      <c r="BF265" s="819"/>
      <c r="BH265" s="793">
        <f t="shared" si="89"/>
        <v>0</v>
      </c>
      <c r="BI265" s="807">
        <f t="shared" si="90"/>
        <v>0</v>
      </c>
      <c r="BQ265" s="791"/>
      <c r="BR265" s="791"/>
      <c r="BS265" s="791"/>
      <c r="BT265" s="791"/>
      <c r="CA265" s="809"/>
      <c r="CB265" s="810"/>
      <c r="CC265" s="811"/>
    </row>
    <row r="266" spans="2:81" x14ac:dyDescent="0.25">
      <c r="B266" s="307"/>
      <c r="C266" s="179"/>
      <c r="O266" s="181"/>
      <c r="P266" s="308"/>
      <c r="Q266" s="179"/>
      <c r="R266" s="165" t="s">
        <v>21</v>
      </c>
      <c r="S266" s="179"/>
      <c r="T266" s="165" t="s">
        <v>56</v>
      </c>
      <c r="U266" s="196" t="str">
        <f t="shared" si="77"/>
        <v>-</v>
      </c>
      <c r="V266" s="168" t="str">
        <f t="shared" si="78"/>
        <v>-</v>
      </c>
      <c r="W266" s="168" t="str">
        <f t="shared" si="79"/>
        <v>-</v>
      </c>
      <c r="X266" s="168" t="str">
        <f t="shared" si="80"/>
        <v>-</v>
      </c>
      <c r="Y266" s="168" t="str">
        <f t="shared" si="81"/>
        <v>-</v>
      </c>
      <c r="AD266" s="608" t="str">
        <f t="shared" si="91"/>
        <v>-</v>
      </c>
      <c r="AE266" s="607" t="str">
        <f t="shared" si="92"/>
        <v>-</v>
      </c>
      <c r="AF266" s="196" t="str">
        <f t="shared" si="82"/>
        <v>-</v>
      </c>
      <c r="AG266" s="168" t="str">
        <f t="shared" si="83"/>
        <v>-</v>
      </c>
      <c r="AH266" s="168" t="str">
        <f t="shared" si="84"/>
        <v>-</v>
      </c>
      <c r="AI266" s="168" t="str">
        <f t="shared" si="85"/>
        <v>-</v>
      </c>
      <c r="AJ266" s="168" t="str">
        <f t="shared" si="86"/>
        <v>-</v>
      </c>
      <c r="AM266" s="785"/>
      <c r="AN266" s="785"/>
      <c r="AO266" s="785"/>
      <c r="AP266" s="785"/>
      <c r="AQ266" s="785"/>
      <c r="AR266" s="785"/>
      <c r="AS266" s="785"/>
      <c r="AT266" s="785"/>
      <c r="AV266" s="865"/>
      <c r="AW266" s="865"/>
      <c r="AX266" s="866"/>
      <c r="AY266" s="866"/>
      <c r="AZ266" s="867"/>
      <c r="BB266" s="793">
        <f t="shared" si="87"/>
        <v>0</v>
      </c>
      <c r="BC266" s="791">
        <f t="shared" si="88"/>
        <v>0</v>
      </c>
      <c r="BF266" s="819"/>
      <c r="BH266" s="793">
        <f t="shared" si="89"/>
        <v>0</v>
      </c>
      <c r="BI266" s="807">
        <f t="shared" si="90"/>
        <v>0</v>
      </c>
      <c r="BQ266" s="791"/>
      <c r="BR266" s="791"/>
      <c r="BS266" s="791"/>
      <c r="BT266" s="791"/>
      <c r="CA266" s="809"/>
      <c r="CB266" s="810"/>
      <c r="CC266" s="811"/>
    </row>
    <row r="267" spans="2:81" x14ac:dyDescent="0.25">
      <c r="B267" s="307"/>
      <c r="C267" s="179"/>
      <c r="O267" s="181"/>
      <c r="P267" s="308"/>
      <c r="Q267" s="179"/>
      <c r="R267" s="165" t="s">
        <v>21</v>
      </c>
      <c r="S267" s="179"/>
      <c r="T267" s="165" t="s">
        <v>56</v>
      </c>
      <c r="U267" s="196" t="str">
        <f t="shared" si="77"/>
        <v>-</v>
      </c>
      <c r="V267" s="168" t="str">
        <f t="shared" si="78"/>
        <v>-</v>
      </c>
      <c r="W267" s="168" t="str">
        <f t="shared" si="79"/>
        <v>-</v>
      </c>
      <c r="X267" s="168" t="str">
        <f t="shared" si="80"/>
        <v>-</v>
      </c>
      <c r="Y267" s="168" t="str">
        <f t="shared" si="81"/>
        <v>-</v>
      </c>
      <c r="AD267" s="608" t="str">
        <f t="shared" si="91"/>
        <v>-</v>
      </c>
      <c r="AE267" s="607" t="str">
        <f t="shared" si="92"/>
        <v>-</v>
      </c>
      <c r="AF267" s="196" t="str">
        <f t="shared" si="82"/>
        <v>-</v>
      </c>
      <c r="AG267" s="168" t="str">
        <f t="shared" si="83"/>
        <v>-</v>
      </c>
      <c r="AH267" s="168" t="str">
        <f t="shared" si="84"/>
        <v>-</v>
      </c>
      <c r="AI267" s="168" t="str">
        <f t="shared" si="85"/>
        <v>-</v>
      </c>
      <c r="AJ267" s="168" t="str">
        <f t="shared" si="86"/>
        <v>-</v>
      </c>
      <c r="AM267" s="785"/>
      <c r="AN267" s="785"/>
      <c r="AO267" s="785"/>
      <c r="AP267" s="785"/>
      <c r="AQ267" s="785"/>
      <c r="AR267" s="785"/>
      <c r="AS267" s="785"/>
      <c r="AT267" s="785"/>
      <c r="AV267" s="865"/>
      <c r="AW267" s="865"/>
      <c r="AX267" s="866"/>
      <c r="AY267" s="866"/>
      <c r="AZ267" s="867"/>
      <c r="BB267" s="793">
        <f t="shared" si="87"/>
        <v>0</v>
      </c>
      <c r="BC267" s="791">
        <f t="shared" si="88"/>
        <v>0</v>
      </c>
      <c r="BF267" s="819"/>
      <c r="BH267" s="793">
        <f t="shared" si="89"/>
        <v>0</v>
      </c>
      <c r="BI267" s="807">
        <f t="shared" si="90"/>
        <v>0</v>
      </c>
      <c r="BQ267" s="791"/>
      <c r="BR267" s="791"/>
      <c r="BS267" s="791"/>
      <c r="BT267" s="791"/>
      <c r="CA267" s="809"/>
      <c r="CB267" s="810"/>
      <c r="CC267" s="811"/>
    </row>
    <row r="268" spans="2:81" x14ac:dyDescent="0.25">
      <c r="B268" s="307"/>
      <c r="C268" s="179"/>
      <c r="O268" s="181"/>
      <c r="P268" s="308"/>
      <c r="Q268" s="179"/>
      <c r="R268" s="165" t="s">
        <v>21</v>
      </c>
      <c r="S268" s="179"/>
      <c r="T268" s="165" t="s">
        <v>56</v>
      </c>
      <c r="U268" s="196" t="str">
        <f t="shared" si="77"/>
        <v>-</v>
      </c>
      <c r="V268" s="168" t="str">
        <f t="shared" si="78"/>
        <v>-</v>
      </c>
      <c r="W268" s="168" t="str">
        <f t="shared" si="79"/>
        <v>-</v>
      </c>
      <c r="X268" s="168" t="str">
        <f t="shared" si="80"/>
        <v>-</v>
      </c>
      <c r="Y268" s="168" t="str">
        <f t="shared" si="81"/>
        <v>-</v>
      </c>
      <c r="AD268" s="608" t="str">
        <f t="shared" si="91"/>
        <v>-</v>
      </c>
      <c r="AE268" s="607" t="str">
        <f t="shared" si="92"/>
        <v>-</v>
      </c>
      <c r="AF268" s="196" t="str">
        <f t="shared" si="82"/>
        <v>-</v>
      </c>
      <c r="AG268" s="168" t="str">
        <f t="shared" si="83"/>
        <v>-</v>
      </c>
      <c r="AH268" s="168" t="str">
        <f t="shared" si="84"/>
        <v>-</v>
      </c>
      <c r="AI268" s="168" t="str">
        <f t="shared" si="85"/>
        <v>-</v>
      </c>
      <c r="AJ268" s="168" t="str">
        <f t="shared" si="86"/>
        <v>-</v>
      </c>
      <c r="AM268" s="785"/>
      <c r="AN268" s="785"/>
      <c r="AO268" s="785"/>
      <c r="AP268" s="785"/>
      <c r="AQ268" s="785"/>
      <c r="AR268" s="785"/>
      <c r="AS268" s="785"/>
      <c r="AT268" s="785"/>
      <c r="AV268" s="865"/>
      <c r="AW268" s="865"/>
      <c r="AX268" s="866"/>
      <c r="AY268" s="866"/>
      <c r="AZ268" s="867"/>
      <c r="BB268" s="793">
        <f t="shared" si="87"/>
        <v>0</v>
      </c>
      <c r="BC268" s="791">
        <f t="shared" si="88"/>
        <v>0</v>
      </c>
      <c r="BF268" s="819"/>
      <c r="BH268" s="793">
        <f t="shared" si="89"/>
        <v>0</v>
      </c>
      <c r="BI268" s="807">
        <f t="shared" si="90"/>
        <v>0</v>
      </c>
      <c r="BQ268" s="791"/>
      <c r="BR268" s="791"/>
      <c r="BS268" s="791"/>
      <c r="BT268" s="791"/>
      <c r="CA268" s="809"/>
      <c r="CB268" s="810"/>
      <c r="CC268" s="811"/>
    </row>
    <row r="269" spans="2:81" x14ac:dyDescent="0.25">
      <c r="B269" s="307"/>
      <c r="C269" s="179"/>
      <c r="O269" s="181"/>
      <c r="P269" s="308"/>
      <c r="Q269" s="179"/>
      <c r="R269" s="165" t="s">
        <v>21</v>
      </c>
      <c r="S269" s="179"/>
      <c r="T269" s="165" t="s">
        <v>56</v>
      </c>
      <c r="U269" s="196" t="str">
        <f t="shared" si="77"/>
        <v>-</v>
      </c>
      <c r="V269" s="168" t="str">
        <f t="shared" si="78"/>
        <v>-</v>
      </c>
      <c r="W269" s="168" t="str">
        <f t="shared" si="79"/>
        <v>-</v>
      </c>
      <c r="X269" s="168" t="str">
        <f t="shared" si="80"/>
        <v>-</v>
      </c>
      <c r="Y269" s="168" t="str">
        <f t="shared" si="81"/>
        <v>-</v>
      </c>
      <c r="AD269" s="608" t="str">
        <f t="shared" si="91"/>
        <v>-</v>
      </c>
      <c r="AE269" s="607" t="str">
        <f t="shared" si="92"/>
        <v>-</v>
      </c>
      <c r="AF269" s="196" t="str">
        <f t="shared" si="82"/>
        <v>-</v>
      </c>
      <c r="AG269" s="168" t="str">
        <f t="shared" si="83"/>
        <v>-</v>
      </c>
      <c r="AH269" s="168" t="str">
        <f t="shared" si="84"/>
        <v>-</v>
      </c>
      <c r="AI269" s="168" t="str">
        <f t="shared" si="85"/>
        <v>-</v>
      </c>
      <c r="AJ269" s="168" t="str">
        <f t="shared" si="86"/>
        <v>-</v>
      </c>
      <c r="AM269" s="785"/>
      <c r="AN269" s="785"/>
      <c r="AO269" s="785"/>
      <c r="AP269" s="785"/>
      <c r="AQ269" s="785"/>
      <c r="AR269" s="785"/>
      <c r="AS269" s="785"/>
      <c r="AT269" s="785"/>
      <c r="AV269" s="865"/>
      <c r="AW269" s="865"/>
      <c r="AX269" s="866"/>
      <c r="AY269" s="866"/>
      <c r="AZ269" s="867"/>
      <c r="BB269" s="793">
        <f t="shared" si="87"/>
        <v>0</v>
      </c>
      <c r="BC269" s="791">
        <f t="shared" si="88"/>
        <v>0</v>
      </c>
      <c r="BF269" s="819"/>
      <c r="BH269" s="793">
        <f t="shared" si="89"/>
        <v>0</v>
      </c>
      <c r="BI269" s="807">
        <f t="shared" si="90"/>
        <v>0</v>
      </c>
      <c r="BQ269" s="791"/>
      <c r="BR269" s="791"/>
      <c r="BS269" s="791"/>
      <c r="BT269" s="791"/>
      <c r="CA269" s="809"/>
      <c r="CB269" s="810"/>
      <c r="CC269" s="811"/>
    </row>
    <row r="270" spans="2:81" x14ac:dyDescent="0.25">
      <c r="B270" s="307"/>
      <c r="C270" s="179"/>
      <c r="O270" s="181"/>
      <c r="P270" s="308"/>
      <c r="Q270" s="179"/>
      <c r="R270" s="165" t="s">
        <v>21</v>
      </c>
      <c r="S270" s="179"/>
      <c r="T270" s="165" t="s">
        <v>56</v>
      </c>
      <c r="U270" s="196" t="str">
        <f t="shared" si="77"/>
        <v>-</v>
      </c>
      <c r="V270" s="168" t="str">
        <f t="shared" si="78"/>
        <v>-</v>
      </c>
      <c r="W270" s="168" t="str">
        <f t="shared" si="79"/>
        <v>-</v>
      </c>
      <c r="X270" s="168" t="str">
        <f t="shared" si="80"/>
        <v>-</v>
      </c>
      <c r="Y270" s="168" t="str">
        <f t="shared" si="81"/>
        <v>-</v>
      </c>
      <c r="AD270" s="608" t="str">
        <f t="shared" si="91"/>
        <v>-</v>
      </c>
      <c r="AE270" s="607" t="str">
        <f t="shared" si="92"/>
        <v>-</v>
      </c>
      <c r="AF270" s="196" t="str">
        <f t="shared" si="82"/>
        <v>-</v>
      </c>
      <c r="AG270" s="168" t="str">
        <f t="shared" si="83"/>
        <v>-</v>
      </c>
      <c r="AH270" s="168" t="str">
        <f t="shared" si="84"/>
        <v>-</v>
      </c>
      <c r="AI270" s="168" t="str">
        <f t="shared" si="85"/>
        <v>-</v>
      </c>
      <c r="AJ270" s="168" t="str">
        <f t="shared" si="86"/>
        <v>-</v>
      </c>
      <c r="AM270" s="785"/>
      <c r="AN270" s="785"/>
      <c r="AO270" s="785"/>
      <c r="AP270" s="785"/>
      <c r="AQ270" s="785"/>
      <c r="AR270" s="785"/>
      <c r="AS270" s="785"/>
      <c r="AT270" s="785"/>
      <c r="AV270" s="865"/>
      <c r="AW270" s="865"/>
      <c r="AX270" s="866"/>
      <c r="AY270" s="866"/>
      <c r="AZ270" s="867"/>
      <c r="BB270" s="793">
        <f t="shared" si="87"/>
        <v>0</v>
      </c>
      <c r="BC270" s="791">
        <f t="shared" si="88"/>
        <v>0</v>
      </c>
      <c r="BF270" s="819"/>
      <c r="BH270" s="793">
        <f t="shared" si="89"/>
        <v>0</v>
      </c>
      <c r="BI270" s="807">
        <f t="shared" si="90"/>
        <v>0</v>
      </c>
      <c r="BQ270" s="791"/>
      <c r="BR270" s="791"/>
      <c r="BS270" s="791"/>
      <c r="BT270" s="791"/>
      <c r="CA270" s="809"/>
      <c r="CB270" s="810"/>
      <c r="CC270" s="811"/>
    </row>
    <row r="271" spans="2:81" x14ac:dyDescent="0.25">
      <c r="B271" s="307"/>
      <c r="C271" s="179"/>
      <c r="O271" s="181"/>
      <c r="P271" s="308"/>
      <c r="Q271" s="179"/>
      <c r="R271" s="165" t="s">
        <v>21</v>
      </c>
      <c r="S271" s="179"/>
      <c r="T271" s="165" t="s">
        <v>56</v>
      </c>
      <c r="U271" s="196" t="str">
        <f t="shared" si="77"/>
        <v>-</v>
      </c>
      <c r="V271" s="168" t="str">
        <f t="shared" si="78"/>
        <v>-</v>
      </c>
      <c r="W271" s="168" t="str">
        <f t="shared" si="79"/>
        <v>-</v>
      </c>
      <c r="X271" s="168" t="str">
        <f t="shared" si="80"/>
        <v>-</v>
      </c>
      <c r="Y271" s="168" t="str">
        <f t="shared" si="81"/>
        <v>-</v>
      </c>
      <c r="AD271" s="608" t="str">
        <f t="shared" si="91"/>
        <v>-</v>
      </c>
      <c r="AE271" s="607" t="str">
        <f t="shared" si="92"/>
        <v>-</v>
      </c>
      <c r="AF271" s="196" t="str">
        <f t="shared" si="82"/>
        <v>-</v>
      </c>
      <c r="AG271" s="168" t="str">
        <f t="shared" si="83"/>
        <v>-</v>
      </c>
      <c r="AH271" s="168" t="str">
        <f t="shared" si="84"/>
        <v>-</v>
      </c>
      <c r="AI271" s="168" t="str">
        <f t="shared" si="85"/>
        <v>-</v>
      </c>
      <c r="AJ271" s="168" t="str">
        <f t="shared" si="86"/>
        <v>-</v>
      </c>
      <c r="AM271" s="785"/>
      <c r="AN271" s="785"/>
      <c r="AO271" s="785"/>
      <c r="AP271" s="785"/>
      <c r="AQ271" s="785"/>
      <c r="AR271" s="785"/>
      <c r="AS271" s="785"/>
      <c r="AT271" s="785"/>
      <c r="AV271" s="865"/>
      <c r="AW271" s="865"/>
      <c r="AX271" s="866"/>
      <c r="AY271" s="866"/>
      <c r="AZ271" s="867"/>
      <c r="BB271" s="793">
        <f t="shared" si="87"/>
        <v>0</v>
      </c>
      <c r="BC271" s="791">
        <f t="shared" si="88"/>
        <v>0</v>
      </c>
      <c r="BF271" s="819"/>
      <c r="BH271" s="793">
        <f t="shared" si="89"/>
        <v>0</v>
      </c>
      <c r="BI271" s="807">
        <f t="shared" si="90"/>
        <v>0</v>
      </c>
      <c r="BQ271" s="791"/>
      <c r="BR271" s="791"/>
      <c r="BS271" s="791"/>
      <c r="BT271" s="791"/>
      <c r="CA271" s="809"/>
      <c r="CB271" s="810"/>
      <c r="CC271" s="811"/>
    </row>
    <row r="272" spans="2:81" x14ac:dyDescent="0.25">
      <c r="B272" s="307"/>
      <c r="C272" s="179"/>
      <c r="O272" s="181"/>
      <c r="P272" s="308"/>
      <c r="Q272" s="179"/>
      <c r="R272" s="165" t="s">
        <v>21</v>
      </c>
      <c r="S272" s="179"/>
      <c r="T272" s="165" t="s">
        <v>56</v>
      </c>
      <c r="U272" s="196" t="str">
        <f t="shared" si="77"/>
        <v>-</v>
      </c>
      <c r="V272" s="168" t="str">
        <f t="shared" si="78"/>
        <v>-</v>
      </c>
      <c r="W272" s="168" t="str">
        <f t="shared" si="79"/>
        <v>-</v>
      </c>
      <c r="X272" s="168" t="str">
        <f t="shared" si="80"/>
        <v>-</v>
      </c>
      <c r="Y272" s="168" t="str">
        <f t="shared" si="81"/>
        <v>-</v>
      </c>
      <c r="AD272" s="608" t="str">
        <f t="shared" si="91"/>
        <v>-</v>
      </c>
      <c r="AE272" s="607" t="str">
        <f t="shared" si="92"/>
        <v>-</v>
      </c>
      <c r="AF272" s="196" t="str">
        <f t="shared" si="82"/>
        <v>-</v>
      </c>
      <c r="AG272" s="168" t="str">
        <f t="shared" si="83"/>
        <v>-</v>
      </c>
      <c r="AH272" s="168" t="str">
        <f t="shared" si="84"/>
        <v>-</v>
      </c>
      <c r="AI272" s="168" t="str">
        <f t="shared" si="85"/>
        <v>-</v>
      </c>
      <c r="AJ272" s="168" t="str">
        <f t="shared" si="86"/>
        <v>-</v>
      </c>
      <c r="AM272" s="785"/>
      <c r="AN272" s="785"/>
      <c r="AO272" s="785"/>
      <c r="AP272" s="785"/>
      <c r="AQ272" s="785"/>
      <c r="AR272" s="785"/>
      <c r="AS272" s="785"/>
      <c r="AT272" s="785"/>
      <c r="AV272" s="865"/>
      <c r="AW272" s="865"/>
      <c r="AX272" s="866"/>
      <c r="AY272" s="866"/>
      <c r="AZ272" s="867"/>
      <c r="BB272" s="793">
        <f t="shared" si="87"/>
        <v>0</v>
      </c>
      <c r="BC272" s="791">
        <f t="shared" si="88"/>
        <v>0</v>
      </c>
      <c r="BF272" s="819"/>
      <c r="BH272" s="793">
        <f t="shared" si="89"/>
        <v>0</v>
      </c>
      <c r="BI272" s="807">
        <f t="shared" si="90"/>
        <v>0</v>
      </c>
      <c r="BQ272" s="791"/>
      <c r="BR272" s="791"/>
      <c r="BS272" s="791"/>
      <c r="BT272" s="791"/>
      <c r="CA272" s="809"/>
      <c r="CB272" s="810"/>
      <c r="CC272" s="811"/>
    </row>
    <row r="273" spans="2:81" x14ac:dyDescent="0.25">
      <c r="B273" s="307"/>
      <c r="C273" s="179"/>
      <c r="O273" s="181"/>
      <c r="P273" s="308"/>
      <c r="Q273" s="179"/>
      <c r="R273" s="165" t="s">
        <v>21</v>
      </c>
      <c r="S273" s="179"/>
      <c r="T273" s="165" t="s">
        <v>56</v>
      </c>
      <c r="U273" s="196" t="str">
        <f t="shared" si="77"/>
        <v>-</v>
      </c>
      <c r="V273" s="168" t="str">
        <f t="shared" si="78"/>
        <v>-</v>
      </c>
      <c r="W273" s="168" t="str">
        <f t="shared" si="79"/>
        <v>-</v>
      </c>
      <c r="X273" s="168" t="str">
        <f t="shared" si="80"/>
        <v>-</v>
      </c>
      <c r="Y273" s="168" t="str">
        <f t="shared" si="81"/>
        <v>-</v>
      </c>
      <c r="AD273" s="608" t="str">
        <f t="shared" si="91"/>
        <v>-</v>
      </c>
      <c r="AE273" s="607" t="str">
        <f t="shared" si="92"/>
        <v>-</v>
      </c>
      <c r="AF273" s="196" t="str">
        <f t="shared" si="82"/>
        <v>-</v>
      </c>
      <c r="AG273" s="168" t="str">
        <f t="shared" si="83"/>
        <v>-</v>
      </c>
      <c r="AH273" s="168" t="str">
        <f t="shared" si="84"/>
        <v>-</v>
      </c>
      <c r="AI273" s="168" t="str">
        <f t="shared" si="85"/>
        <v>-</v>
      </c>
      <c r="AJ273" s="168" t="str">
        <f t="shared" si="86"/>
        <v>-</v>
      </c>
      <c r="AM273" s="785"/>
      <c r="AN273" s="785"/>
      <c r="AO273" s="785"/>
      <c r="AP273" s="785"/>
      <c r="AQ273" s="785"/>
      <c r="AR273" s="785"/>
      <c r="AS273" s="785"/>
      <c r="AT273" s="785"/>
      <c r="AV273" s="865"/>
      <c r="AW273" s="865"/>
      <c r="AX273" s="866"/>
      <c r="AY273" s="866"/>
      <c r="AZ273" s="867"/>
      <c r="BB273" s="793">
        <f t="shared" si="87"/>
        <v>0</v>
      </c>
      <c r="BC273" s="791">
        <f t="shared" si="88"/>
        <v>0</v>
      </c>
      <c r="BF273" s="819"/>
      <c r="BH273" s="793">
        <f t="shared" si="89"/>
        <v>0</v>
      </c>
      <c r="BI273" s="807">
        <f t="shared" si="90"/>
        <v>0</v>
      </c>
      <c r="BQ273" s="791"/>
      <c r="BR273" s="791"/>
      <c r="BS273" s="791"/>
      <c r="BT273" s="791"/>
      <c r="CA273" s="809"/>
      <c r="CB273" s="810"/>
      <c r="CC273" s="811"/>
    </row>
    <row r="274" spans="2:81" x14ac:dyDescent="0.25">
      <c r="B274" s="307"/>
      <c r="C274" s="179"/>
      <c r="O274" s="181"/>
      <c r="P274" s="308"/>
      <c r="Q274" s="179"/>
      <c r="R274" s="165" t="s">
        <v>21</v>
      </c>
      <c r="S274" s="179"/>
      <c r="T274" s="165" t="s">
        <v>56</v>
      </c>
      <c r="U274" s="196" t="str">
        <f t="shared" si="77"/>
        <v>-</v>
      </c>
      <c r="V274" s="168" t="str">
        <f t="shared" si="78"/>
        <v>-</v>
      </c>
      <c r="W274" s="168" t="str">
        <f t="shared" si="79"/>
        <v>-</v>
      </c>
      <c r="X274" s="168" t="str">
        <f t="shared" si="80"/>
        <v>-</v>
      </c>
      <c r="Y274" s="168" t="str">
        <f t="shared" si="81"/>
        <v>-</v>
      </c>
      <c r="AD274" s="608" t="str">
        <f t="shared" si="91"/>
        <v>-</v>
      </c>
      <c r="AE274" s="607" t="str">
        <f t="shared" si="92"/>
        <v>-</v>
      </c>
      <c r="AF274" s="196" t="str">
        <f t="shared" si="82"/>
        <v>-</v>
      </c>
      <c r="AG274" s="168" t="str">
        <f t="shared" si="83"/>
        <v>-</v>
      </c>
      <c r="AH274" s="168" t="str">
        <f t="shared" si="84"/>
        <v>-</v>
      </c>
      <c r="AI274" s="168" t="str">
        <f t="shared" si="85"/>
        <v>-</v>
      </c>
      <c r="AJ274" s="168" t="str">
        <f t="shared" si="86"/>
        <v>-</v>
      </c>
      <c r="AM274" s="785"/>
      <c r="AN274" s="785"/>
      <c r="AO274" s="785"/>
      <c r="AP274" s="785"/>
      <c r="AQ274" s="785"/>
      <c r="AR274" s="785"/>
      <c r="AS274" s="785"/>
      <c r="AT274" s="785"/>
      <c r="AV274" s="865"/>
      <c r="AW274" s="865"/>
      <c r="AX274" s="866"/>
      <c r="AY274" s="866"/>
      <c r="AZ274" s="867"/>
      <c r="BB274" s="793">
        <f t="shared" si="87"/>
        <v>0</v>
      </c>
      <c r="BC274" s="791">
        <f t="shared" si="88"/>
        <v>0</v>
      </c>
      <c r="BF274" s="819"/>
      <c r="BH274" s="793">
        <f t="shared" si="89"/>
        <v>0</v>
      </c>
      <c r="BI274" s="807">
        <f t="shared" si="90"/>
        <v>0</v>
      </c>
      <c r="BQ274" s="791"/>
      <c r="BR274" s="791"/>
      <c r="BS274" s="791"/>
      <c r="BT274" s="791"/>
      <c r="CA274" s="809"/>
      <c r="CB274" s="810"/>
      <c r="CC274" s="811"/>
    </row>
    <row r="275" spans="2:81" x14ac:dyDescent="0.25">
      <c r="B275" s="307"/>
      <c r="C275" s="179"/>
      <c r="O275" s="181"/>
      <c r="P275" s="308"/>
      <c r="Q275" s="179"/>
      <c r="R275" s="165" t="s">
        <v>21</v>
      </c>
      <c r="S275" s="179"/>
      <c r="T275" s="165" t="s">
        <v>56</v>
      </c>
      <c r="U275" s="196" t="str">
        <f t="shared" si="77"/>
        <v>-</v>
      </c>
      <c r="V275" s="168" t="str">
        <f t="shared" si="78"/>
        <v>-</v>
      </c>
      <c r="W275" s="168" t="str">
        <f t="shared" si="79"/>
        <v>-</v>
      </c>
      <c r="X275" s="168" t="str">
        <f t="shared" si="80"/>
        <v>-</v>
      </c>
      <c r="Y275" s="168" t="str">
        <f t="shared" si="81"/>
        <v>-</v>
      </c>
      <c r="AD275" s="608" t="str">
        <f t="shared" si="91"/>
        <v>-</v>
      </c>
      <c r="AE275" s="607" t="str">
        <f t="shared" si="92"/>
        <v>-</v>
      </c>
      <c r="AF275" s="196" t="str">
        <f t="shared" si="82"/>
        <v>-</v>
      </c>
      <c r="AG275" s="168" t="str">
        <f t="shared" si="83"/>
        <v>-</v>
      </c>
      <c r="AH275" s="168" t="str">
        <f t="shared" si="84"/>
        <v>-</v>
      </c>
      <c r="AI275" s="168" t="str">
        <f t="shared" si="85"/>
        <v>-</v>
      </c>
      <c r="AJ275" s="168" t="str">
        <f t="shared" si="86"/>
        <v>-</v>
      </c>
      <c r="AM275" s="785"/>
      <c r="AN275" s="785"/>
      <c r="AO275" s="785"/>
      <c r="AP275" s="785"/>
      <c r="AQ275" s="785"/>
      <c r="AR275" s="785"/>
      <c r="AS275" s="785"/>
      <c r="AT275" s="785"/>
      <c r="AV275" s="865"/>
      <c r="AW275" s="865"/>
      <c r="AX275" s="866"/>
      <c r="AY275" s="866"/>
      <c r="AZ275" s="867"/>
      <c r="BB275" s="793">
        <f t="shared" si="87"/>
        <v>0</v>
      </c>
      <c r="BC275" s="791">
        <f t="shared" si="88"/>
        <v>0</v>
      </c>
      <c r="BF275" s="819"/>
      <c r="BH275" s="793">
        <f t="shared" si="89"/>
        <v>0</v>
      </c>
      <c r="BI275" s="807">
        <f t="shared" si="90"/>
        <v>0</v>
      </c>
      <c r="BQ275" s="791"/>
      <c r="BR275" s="791"/>
      <c r="BS275" s="791"/>
      <c r="BT275" s="791"/>
      <c r="CA275" s="809"/>
      <c r="CB275" s="810"/>
      <c r="CC275" s="811"/>
    </row>
    <row r="276" spans="2:81" x14ac:dyDescent="0.25">
      <c r="B276" s="307"/>
      <c r="C276" s="179"/>
      <c r="O276" s="181"/>
      <c r="P276" s="308"/>
      <c r="Q276" s="179"/>
      <c r="R276" s="165" t="s">
        <v>21</v>
      </c>
      <c r="S276" s="179"/>
      <c r="T276" s="165" t="s">
        <v>56</v>
      </c>
      <c r="U276" s="196" t="str">
        <f t="shared" si="77"/>
        <v>-</v>
      </c>
      <c r="V276" s="168" t="str">
        <f t="shared" si="78"/>
        <v>-</v>
      </c>
      <c r="W276" s="168" t="str">
        <f t="shared" si="79"/>
        <v>-</v>
      </c>
      <c r="X276" s="168" t="str">
        <f t="shared" si="80"/>
        <v>-</v>
      </c>
      <c r="Y276" s="168" t="str">
        <f t="shared" si="81"/>
        <v>-</v>
      </c>
      <c r="AD276" s="608" t="str">
        <f t="shared" si="91"/>
        <v>-</v>
      </c>
      <c r="AE276" s="607" t="str">
        <f t="shared" si="92"/>
        <v>-</v>
      </c>
      <c r="AF276" s="196" t="str">
        <f t="shared" si="82"/>
        <v>-</v>
      </c>
      <c r="AG276" s="168" t="str">
        <f t="shared" si="83"/>
        <v>-</v>
      </c>
      <c r="AH276" s="168" t="str">
        <f t="shared" si="84"/>
        <v>-</v>
      </c>
      <c r="AI276" s="168" t="str">
        <f t="shared" si="85"/>
        <v>-</v>
      </c>
      <c r="AJ276" s="168" t="str">
        <f t="shared" si="86"/>
        <v>-</v>
      </c>
      <c r="AM276" s="785"/>
      <c r="AN276" s="785"/>
      <c r="AO276" s="785"/>
      <c r="AP276" s="785"/>
      <c r="AQ276" s="785"/>
      <c r="AR276" s="785"/>
      <c r="AS276" s="785"/>
      <c r="AT276" s="785"/>
      <c r="AV276" s="865"/>
      <c r="AW276" s="865"/>
      <c r="AX276" s="866"/>
      <c r="AY276" s="866"/>
      <c r="AZ276" s="867"/>
      <c r="BB276" s="793">
        <f t="shared" si="87"/>
        <v>0</v>
      </c>
      <c r="BC276" s="791">
        <f t="shared" si="88"/>
        <v>0</v>
      </c>
      <c r="BF276" s="819"/>
      <c r="BH276" s="793">
        <f t="shared" si="89"/>
        <v>0</v>
      </c>
      <c r="BI276" s="807">
        <f t="shared" si="90"/>
        <v>0</v>
      </c>
      <c r="BQ276" s="791"/>
      <c r="BR276" s="791"/>
      <c r="BS276" s="791"/>
      <c r="BT276" s="791"/>
      <c r="CA276" s="809"/>
      <c r="CB276" s="810"/>
      <c r="CC276" s="811"/>
    </row>
    <row r="277" spans="2:81" x14ac:dyDescent="0.25">
      <c r="B277" s="307"/>
      <c r="C277" s="179"/>
      <c r="O277" s="181"/>
      <c r="P277" s="308"/>
      <c r="Q277" s="179"/>
      <c r="R277" s="165" t="s">
        <v>21</v>
      </c>
      <c r="S277" s="179"/>
      <c r="T277" s="165" t="s">
        <v>56</v>
      </c>
      <c r="U277" s="196" t="str">
        <f t="shared" si="77"/>
        <v>-</v>
      </c>
      <c r="V277" s="168" t="str">
        <f t="shared" si="78"/>
        <v>-</v>
      </c>
      <c r="W277" s="168" t="str">
        <f t="shared" si="79"/>
        <v>-</v>
      </c>
      <c r="X277" s="168" t="str">
        <f t="shared" si="80"/>
        <v>-</v>
      </c>
      <c r="Y277" s="168" t="str">
        <f t="shared" si="81"/>
        <v>-</v>
      </c>
      <c r="AD277" s="608" t="str">
        <f t="shared" si="91"/>
        <v>-</v>
      </c>
      <c r="AE277" s="607" t="str">
        <f t="shared" si="92"/>
        <v>-</v>
      </c>
      <c r="AF277" s="196" t="str">
        <f t="shared" si="82"/>
        <v>-</v>
      </c>
      <c r="AG277" s="168" t="str">
        <f t="shared" si="83"/>
        <v>-</v>
      </c>
      <c r="AH277" s="168" t="str">
        <f t="shared" si="84"/>
        <v>-</v>
      </c>
      <c r="AI277" s="168" t="str">
        <f t="shared" si="85"/>
        <v>-</v>
      </c>
      <c r="AJ277" s="168" t="str">
        <f t="shared" si="86"/>
        <v>-</v>
      </c>
      <c r="AM277" s="785"/>
      <c r="AN277" s="785"/>
      <c r="AO277" s="785"/>
      <c r="AP277" s="785"/>
      <c r="AQ277" s="785"/>
      <c r="AR277" s="785"/>
      <c r="AS277" s="785"/>
      <c r="AT277" s="785"/>
      <c r="AV277" s="865"/>
      <c r="AW277" s="865"/>
      <c r="AX277" s="866"/>
      <c r="AY277" s="866"/>
      <c r="AZ277" s="867"/>
      <c r="BB277" s="793">
        <f t="shared" si="87"/>
        <v>0</v>
      </c>
      <c r="BC277" s="791">
        <f t="shared" si="88"/>
        <v>0</v>
      </c>
      <c r="BF277" s="819"/>
      <c r="BH277" s="793">
        <f t="shared" si="89"/>
        <v>0</v>
      </c>
      <c r="BI277" s="807">
        <f t="shared" si="90"/>
        <v>0</v>
      </c>
      <c r="BQ277" s="791"/>
      <c r="BR277" s="791"/>
      <c r="BS277" s="791"/>
      <c r="BT277" s="791"/>
      <c r="CA277" s="809"/>
      <c r="CB277" s="810"/>
      <c r="CC277" s="811"/>
    </row>
    <row r="278" spans="2:81" x14ac:dyDescent="0.25">
      <c r="B278" s="307"/>
      <c r="C278" s="179"/>
      <c r="O278" s="181"/>
      <c r="P278" s="308"/>
      <c r="Q278" s="179"/>
      <c r="R278" s="165" t="s">
        <v>21</v>
      </c>
      <c r="S278" s="179"/>
      <c r="T278" s="165" t="s">
        <v>56</v>
      </c>
      <c r="U278" s="196" t="str">
        <f t="shared" si="77"/>
        <v>-</v>
      </c>
      <c r="V278" s="168" t="str">
        <f t="shared" si="78"/>
        <v>-</v>
      </c>
      <c r="W278" s="168" t="str">
        <f t="shared" si="79"/>
        <v>-</v>
      </c>
      <c r="X278" s="168" t="str">
        <f t="shared" si="80"/>
        <v>-</v>
      </c>
      <c r="Y278" s="168" t="str">
        <f t="shared" si="81"/>
        <v>-</v>
      </c>
      <c r="AD278" s="608" t="str">
        <f t="shared" si="91"/>
        <v>-</v>
      </c>
      <c r="AE278" s="607" t="str">
        <f t="shared" si="92"/>
        <v>-</v>
      </c>
      <c r="AF278" s="196" t="str">
        <f t="shared" si="82"/>
        <v>-</v>
      </c>
      <c r="AG278" s="168" t="str">
        <f t="shared" si="83"/>
        <v>-</v>
      </c>
      <c r="AH278" s="168" t="str">
        <f t="shared" si="84"/>
        <v>-</v>
      </c>
      <c r="AI278" s="168" t="str">
        <f t="shared" si="85"/>
        <v>-</v>
      </c>
      <c r="AJ278" s="168" t="str">
        <f t="shared" si="86"/>
        <v>-</v>
      </c>
      <c r="AM278" s="785"/>
      <c r="AN278" s="785"/>
      <c r="AO278" s="785"/>
      <c r="AP278" s="785"/>
      <c r="AQ278" s="785"/>
      <c r="AR278" s="785"/>
      <c r="AS278" s="785"/>
      <c r="AT278" s="785"/>
      <c r="AV278" s="865"/>
      <c r="AW278" s="865"/>
      <c r="AX278" s="866"/>
      <c r="AY278" s="866"/>
      <c r="AZ278" s="867"/>
      <c r="BB278" s="793">
        <f t="shared" si="87"/>
        <v>0</v>
      </c>
      <c r="BC278" s="791">
        <f t="shared" si="88"/>
        <v>0</v>
      </c>
      <c r="BF278" s="819"/>
      <c r="BH278" s="793">
        <f t="shared" si="89"/>
        <v>0</v>
      </c>
      <c r="BI278" s="807">
        <f t="shared" si="90"/>
        <v>0</v>
      </c>
      <c r="BQ278" s="791"/>
      <c r="BR278" s="791"/>
      <c r="BS278" s="791"/>
      <c r="BT278" s="791"/>
      <c r="CA278" s="809"/>
      <c r="CB278" s="810"/>
      <c r="CC278" s="811"/>
    </row>
    <row r="279" spans="2:81" x14ac:dyDescent="0.25">
      <c r="B279" s="307"/>
      <c r="C279" s="179"/>
      <c r="O279" s="181"/>
      <c r="P279" s="308"/>
      <c r="Q279" s="179"/>
      <c r="R279" s="165" t="s">
        <v>21</v>
      </c>
      <c r="S279" s="179"/>
      <c r="T279" s="165" t="s">
        <v>56</v>
      </c>
      <c r="U279" s="196" t="str">
        <f t="shared" ref="U279:U300" si="93">IF(ISNUMBER(S279), HOUR(P279), "-")</f>
        <v>-</v>
      </c>
      <c r="V279" s="168" t="str">
        <f t="shared" ref="V279:V300" si="94">IF(U279=$Q$13, S279, "-")</f>
        <v>-</v>
      </c>
      <c r="W279" s="168" t="str">
        <f t="shared" ref="W279:W300" si="95">IF(U279=$R$13, S279, "-")</f>
        <v>-</v>
      </c>
      <c r="X279" s="168" t="str">
        <f t="shared" ref="X279:X300" si="96">IF(U279=$S$13, S279, "-")</f>
        <v>-</v>
      </c>
      <c r="Y279" s="168" t="str">
        <f t="shared" ref="Y279:Y300" si="97">IF(U279=$T$13, S279, "-")</f>
        <v>-</v>
      </c>
      <c r="AD279" s="608" t="str">
        <f t="shared" si="91"/>
        <v>-</v>
      </c>
      <c r="AE279" s="607" t="str">
        <f t="shared" si="92"/>
        <v>-</v>
      </c>
      <c r="AF279" s="196" t="str">
        <f t="shared" ref="AF279:AF300" si="98">IF(ISNUMBER(AE279), HOUR(AD279), "-")</f>
        <v>-</v>
      </c>
      <c r="AG279" s="168" t="str">
        <f t="shared" ref="AG279:AG300" si="99">IF(AF279=$Q$3, AE279, "-")</f>
        <v>-</v>
      </c>
      <c r="AH279" s="168" t="str">
        <f t="shared" ref="AH279:AH300" si="100">IF(AF279=$R$3, AE279, "-")</f>
        <v>-</v>
      </c>
      <c r="AI279" s="168" t="str">
        <f t="shared" ref="AI279:AI300" si="101">IF(AF279=$S$3, AE279, "-")</f>
        <v>-</v>
      </c>
      <c r="AJ279" s="168" t="str">
        <f t="shared" ref="AJ279:AJ300" si="102">IF(AF279=$T$3, AE279, "-")</f>
        <v>-</v>
      </c>
      <c r="AM279" s="785"/>
      <c r="AN279" s="785"/>
      <c r="AO279" s="785"/>
      <c r="AP279" s="785"/>
      <c r="AQ279" s="785"/>
      <c r="AR279" s="785"/>
      <c r="AS279" s="785"/>
      <c r="AT279" s="785"/>
      <c r="AV279" s="865"/>
      <c r="AW279" s="865"/>
      <c r="AX279" s="866"/>
      <c r="AY279" s="866"/>
      <c r="AZ279" s="867"/>
      <c r="BB279" s="793">
        <f t="shared" si="87"/>
        <v>0</v>
      </c>
      <c r="BC279" s="791">
        <f t="shared" si="88"/>
        <v>0</v>
      </c>
      <c r="BF279" s="819"/>
      <c r="BH279" s="793">
        <f t="shared" si="89"/>
        <v>0</v>
      </c>
      <c r="BI279" s="807">
        <f t="shared" si="90"/>
        <v>0</v>
      </c>
      <c r="BQ279" s="791"/>
      <c r="BR279" s="791"/>
      <c r="BS279" s="791"/>
      <c r="BT279" s="791"/>
      <c r="CA279" s="809"/>
      <c r="CB279" s="810"/>
      <c r="CC279" s="811"/>
    </row>
    <row r="280" spans="2:81" x14ac:dyDescent="0.25">
      <c r="B280" s="307"/>
      <c r="C280" s="179"/>
      <c r="O280" s="181"/>
      <c r="P280" s="308"/>
      <c r="Q280" s="179"/>
      <c r="R280" s="165" t="s">
        <v>21</v>
      </c>
      <c r="S280" s="179"/>
      <c r="T280" s="165" t="s">
        <v>56</v>
      </c>
      <c r="U280" s="196" t="str">
        <f t="shared" si="93"/>
        <v>-</v>
      </c>
      <c r="V280" s="168" t="str">
        <f t="shared" si="94"/>
        <v>-</v>
      </c>
      <c r="W280" s="168" t="str">
        <f t="shared" si="95"/>
        <v>-</v>
      </c>
      <c r="X280" s="168" t="str">
        <f t="shared" si="96"/>
        <v>-</v>
      </c>
      <c r="Y280" s="168" t="str">
        <f t="shared" si="97"/>
        <v>-</v>
      </c>
      <c r="AD280" s="608" t="str">
        <f t="shared" si="91"/>
        <v>-</v>
      </c>
      <c r="AE280" s="607" t="str">
        <f t="shared" si="92"/>
        <v>-</v>
      </c>
      <c r="AF280" s="196" t="str">
        <f t="shared" si="98"/>
        <v>-</v>
      </c>
      <c r="AG280" s="168" t="str">
        <f t="shared" si="99"/>
        <v>-</v>
      </c>
      <c r="AH280" s="168" t="str">
        <f t="shared" si="100"/>
        <v>-</v>
      </c>
      <c r="AI280" s="168" t="str">
        <f t="shared" si="101"/>
        <v>-</v>
      </c>
      <c r="AJ280" s="168" t="str">
        <f t="shared" si="102"/>
        <v>-</v>
      </c>
      <c r="AM280" s="785"/>
      <c r="AN280" s="785"/>
      <c r="AO280" s="785"/>
      <c r="AP280" s="785"/>
      <c r="AQ280" s="785"/>
      <c r="AR280" s="785"/>
      <c r="AS280" s="785"/>
      <c r="AT280" s="785"/>
      <c r="AV280" s="865"/>
      <c r="AW280" s="865"/>
      <c r="AX280" s="866"/>
      <c r="AY280" s="866"/>
      <c r="AZ280" s="867"/>
      <c r="BB280" s="793">
        <f t="shared" si="87"/>
        <v>0</v>
      </c>
      <c r="BC280" s="791">
        <f t="shared" si="88"/>
        <v>0</v>
      </c>
      <c r="BF280" s="819"/>
      <c r="BH280" s="793">
        <f t="shared" si="89"/>
        <v>0</v>
      </c>
      <c r="BI280" s="807">
        <f t="shared" si="90"/>
        <v>0</v>
      </c>
      <c r="BQ280" s="791"/>
      <c r="BR280" s="791"/>
      <c r="BS280" s="791"/>
      <c r="BT280" s="791"/>
      <c r="CA280" s="809"/>
      <c r="CB280" s="810"/>
      <c r="CC280" s="811"/>
    </row>
    <row r="281" spans="2:81" x14ac:dyDescent="0.25">
      <c r="B281" s="307"/>
      <c r="C281" s="179"/>
      <c r="O281" s="181"/>
      <c r="P281" s="308"/>
      <c r="Q281" s="179"/>
      <c r="R281" s="165" t="s">
        <v>21</v>
      </c>
      <c r="S281" s="179"/>
      <c r="T281" s="165" t="s">
        <v>56</v>
      </c>
      <c r="U281" s="196" t="str">
        <f t="shared" si="93"/>
        <v>-</v>
      </c>
      <c r="V281" s="168" t="str">
        <f t="shared" si="94"/>
        <v>-</v>
      </c>
      <c r="W281" s="168" t="str">
        <f t="shared" si="95"/>
        <v>-</v>
      </c>
      <c r="X281" s="168" t="str">
        <f t="shared" si="96"/>
        <v>-</v>
      </c>
      <c r="Y281" s="168" t="str">
        <f t="shared" si="97"/>
        <v>-</v>
      </c>
      <c r="AD281" s="608" t="str">
        <f t="shared" si="91"/>
        <v>-</v>
      </c>
      <c r="AE281" s="607" t="str">
        <f t="shared" si="92"/>
        <v>-</v>
      </c>
      <c r="AF281" s="196" t="str">
        <f t="shared" si="98"/>
        <v>-</v>
      </c>
      <c r="AG281" s="168" t="str">
        <f t="shared" si="99"/>
        <v>-</v>
      </c>
      <c r="AH281" s="168" t="str">
        <f t="shared" si="100"/>
        <v>-</v>
      </c>
      <c r="AI281" s="168" t="str">
        <f t="shared" si="101"/>
        <v>-</v>
      </c>
      <c r="AJ281" s="168" t="str">
        <f t="shared" si="102"/>
        <v>-</v>
      </c>
      <c r="AM281" s="785"/>
      <c r="AN281" s="785"/>
      <c r="AO281" s="785"/>
      <c r="AP281" s="785"/>
      <c r="AQ281" s="785"/>
      <c r="AR281" s="785"/>
      <c r="AS281" s="785"/>
      <c r="AT281" s="785"/>
      <c r="AV281" s="865"/>
      <c r="AW281" s="865"/>
      <c r="AX281" s="866"/>
      <c r="AY281" s="866"/>
      <c r="AZ281" s="867"/>
      <c r="BB281" s="793">
        <f t="shared" si="87"/>
        <v>0</v>
      </c>
      <c r="BC281" s="791">
        <f t="shared" si="88"/>
        <v>0</v>
      </c>
      <c r="BF281" s="819"/>
      <c r="BH281" s="793">
        <f t="shared" si="89"/>
        <v>0</v>
      </c>
      <c r="BI281" s="807">
        <f t="shared" si="90"/>
        <v>0</v>
      </c>
      <c r="BQ281" s="791"/>
      <c r="BR281" s="791"/>
      <c r="BS281" s="791"/>
      <c r="BT281" s="791"/>
      <c r="CA281" s="809"/>
      <c r="CB281" s="810"/>
      <c r="CC281" s="811"/>
    </row>
    <row r="282" spans="2:81" x14ac:dyDescent="0.25">
      <c r="B282" s="307"/>
      <c r="C282" s="179"/>
      <c r="O282" s="181"/>
      <c r="P282" s="308"/>
      <c r="Q282" s="179"/>
      <c r="R282" s="165" t="s">
        <v>21</v>
      </c>
      <c r="S282" s="179"/>
      <c r="T282" s="165" t="s">
        <v>56</v>
      </c>
      <c r="U282" s="196" t="str">
        <f t="shared" si="93"/>
        <v>-</v>
      </c>
      <c r="V282" s="168" t="str">
        <f t="shared" si="94"/>
        <v>-</v>
      </c>
      <c r="W282" s="168" t="str">
        <f t="shared" si="95"/>
        <v>-</v>
      </c>
      <c r="X282" s="168" t="str">
        <f t="shared" si="96"/>
        <v>-</v>
      </c>
      <c r="Y282" s="168" t="str">
        <f t="shared" si="97"/>
        <v>-</v>
      </c>
      <c r="AD282" s="608" t="str">
        <f t="shared" si="91"/>
        <v>-</v>
      </c>
      <c r="AE282" s="607" t="str">
        <f t="shared" si="92"/>
        <v>-</v>
      </c>
      <c r="AF282" s="196" t="str">
        <f t="shared" si="98"/>
        <v>-</v>
      </c>
      <c r="AG282" s="168" t="str">
        <f t="shared" si="99"/>
        <v>-</v>
      </c>
      <c r="AH282" s="168" t="str">
        <f t="shared" si="100"/>
        <v>-</v>
      </c>
      <c r="AI282" s="168" t="str">
        <f t="shared" si="101"/>
        <v>-</v>
      </c>
      <c r="AJ282" s="168" t="str">
        <f t="shared" si="102"/>
        <v>-</v>
      </c>
      <c r="AM282" s="785"/>
      <c r="AN282" s="785"/>
      <c r="AO282" s="785"/>
      <c r="AP282" s="785"/>
      <c r="AQ282" s="785"/>
      <c r="AR282" s="785"/>
      <c r="AS282" s="785"/>
      <c r="AT282" s="785"/>
      <c r="AV282" s="865"/>
      <c r="AW282" s="865"/>
      <c r="AX282" s="866"/>
      <c r="AY282" s="866"/>
      <c r="AZ282" s="867"/>
      <c r="BB282" s="793">
        <f t="shared" si="87"/>
        <v>0</v>
      </c>
      <c r="BC282" s="791">
        <f t="shared" si="88"/>
        <v>0</v>
      </c>
      <c r="BF282" s="819"/>
      <c r="BH282" s="793">
        <f t="shared" si="89"/>
        <v>0</v>
      </c>
      <c r="BI282" s="807">
        <f t="shared" si="90"/>
        <v>0</v>
      </c>
      <c r="BQ282" s="791"/>
      <c r="BR282" s="791"/>
      <c r="BS282" s="791"/>
      <c r="BT282" s="791"/>
      <c r="CA282" s="809"/>
      <c r="CB282" s="810"/>
      <c r="CC282" s="811"/>
    </row>
    <row r="283" spans="2:81" x14ac:dyDescent="0.25">
      <c r="B283" s="307"/>
      <c r="C283" s="179"/>
      <c r="O283" s="181"/>
      <c r="P283" s="308"/>
      <c r="Q283" s="179"/>
      <c r="R283" s="165" t="s">
        <v>21</v>
      </c>
      <c r="S283" s="179"/>
      <c r="T283" s="165" t="s">
        <v>56</v>
      </c>
      <c r="U283" s="196" t="str">
        <f t="shared" si="93"/>
        <v>-</v>
      </c>
      <c r="V283" s="168" t="str">
        <f t="shared" si="94"/>
        <v>-</v>
      </c>
      <c r="W283" s="168" t="str">
        <f t="shared" si="95"/>
        <v>-</v>
      </c>
      <c r="X283" s="168" t="str">
        <f t="shared" si="96"/>
        <v>-</v>
      </c>
      <c r="Y283" s="168" t="str">
        <f t="shared" si="97"/>
        <v>-</v>
      </c>
      <c r="AD283" s="608" t="str">
        <f t="shared" si="91"/>
        <v>-</v>
      </c>
      <c r="AE283" s="607" t="str">
        <f t="shared" si="92"/>
        <v>-</v>
      </c>
      <c r="AF283" s="196" t="str">
        <f t="shared" si="98"/>
        <v>-</v>
      </c>
      <c r="AG283" s="168" t="str">
        <f t="shared" si="99"/>
        <v>-</v>
      </c>
      <c r="AH283" s="168" t="str">
        <f t="shared" si="100"/>
        <v>-</v>
      </c>
      <c r="AI283" s="168" t="str">
        <f t="shared" si="101"/>
        <v>-</v>
      </c>
      <c r="AJ283" s="168" t="str">
        <f t="shared" si="102"/>
        <v>-</v>
      </c>
      <c r="AM283" s="785"/>
      <c r="AN283" s="785"/>
      <c r="AO283" s="785"/>
      <c r="AP283" s="785"/>
      <c r="AQ283" s="785"/>
      <c r="AR283" s="785"/>
      <c r="AS283" s="785"/>
      <c r="AT283" s="785"/>
      <c r="AV283" s="865"/>
      <c r="AW283" s="865"/>
      <c r="AX283" s="866"/>
      <c r="AY283" s="866"/>
      <c r="AZ283" s="867"/>
      <c r="BB283" s="793">
        <f t="shared" si="87"/>
        <v>0</v>
      </c>
      <c r="BC283" s="791">
        <f t="shared" si="88"/>
        <v>0</v>
      </c>
      <c r="BF283" s="819"/>
      <c r="BH283" s="793">
        <f t="shared" si="89"/>
        <v>0</v>
      </c>
      <c r="BI283" s="807">
        <f t="shared" si="90"/>
        <v>0</v>
      </c>
      <c r="BQ283" s="791"/>
      <c r="BR283" s="791"/>
      <c r="BS283" s="791"/>
      <c r="BT283" s="791"/>
      <c r="CA283" s="809"/>
      <c r="CB283" s="810"/>
      <c r="CC283" s="811"/>
    </row>
    <row r="284" spans="2:81" x14ac:dyDescent="0.25">
      <c r="B284" s="307"/>
      <c r="C284" s="179"/>
      <c r="O284" s="181"/>
      <c r="P284" s="308"/>
      <c r="Q284" s="179"/>
      <c r="R284" s="165" t="s">
        <v>21</v>
      </c>
      <c r="S284" s="179"/>
      <c r="T284" s="165" t="s">
        <v>56</v>
      </c>
      <c r="U284" s="196" t="str">
        <f t="shared" si="93"/>
        <v>-</v>
      </c>
      <c r="V284" s="168" t="str">
        <f t="shared" si="94"/>
        <v>-</v>
      </c>
      <c r="W284" s="168" t="str">
        <f t="shared" si="95"/>
        <v>-</v>
      </c>
      <c r="X284" s="168" t="str">
        <f t="shared" si="96"/>
        <v>-</v>
      </c>
      <c r="Y284" s="168" t="str">
        <f t="shared" si="97"/>
        <v>-</v>
      </c>
      <c r="AD284" s="608" t="str">
        <f t="shared" si="91"/>
        <v>-</v>
      </c>
      <c r="AE284" s="607" t="str">
        <f t="shared" si="92"/>
        <v>-</v>
      </c>
      <c r="AF284" s="196" t="str">
        <f t="shared" si="98"/>
        <v>-</v>
      </c>
      <c r="AG284" s="168" t="str">
        <f t="shared" si="99"/>
        <v>-</v>
      </c>
      <c r="AH284" s="168" t="str">
        <f t="shared" si="100"/>
        <v>-</v>
      </c>
      <c r="AI284" s="168" t="str">
        <f t="shared" si="101"/>
        <v>-</v>
      </c>
      <c r="AJ284" s="168" t="str">
        <f t="shared" si="102"/>
        <v>-</v>
      </c>
      <c r="AM284" s="785"/>
      <c r="AN284" s="785"/>
      <c r="AO284" s="785"/>
      <c r="AP284" s="785"/>
      <c r="AQ284" s="785"/>
      <c r="AR284" s="785"/>
      <c r="AS284" s="785"/>
      <c r="AT284" s="785"/>
      <c r="AV284" s="865"/>
      <c r="AW284" s="865"/>
      <c r="AX284" s="866"/>
      <c r="AY284" s="866"/>
      <c r="AZ284" s="867"/>
      <c r="BB284" s="793">
        <f t="shared" si="87"/>
        <v>0</v>
      </c>
      <c r="BC284" s="791">
        <f t="shared" si="88"/>
        <v>0</v>
      </c>
      <c r="BF284" s="819"/>
      <c r="BH284" s="793">
        <f t="shared" si="89"/>
        <v>0</v>
      </c>
      <c r="BI284" s="807">
        <f t="shared" si="90"/>
        <v>0</v>
      </c>
      <c r="BQ284" s="791"/>
      <c r="BR284" s="791"/>
      <c r="BS284" s="791"/>
      <c r="BT284" s="791"/>
      <c r="CA284" s="809"/>
      <c r="CB284" s="810"/>
      <c r="CC284" s="811"/>
    </row>
    <row r="285" spans="2:81" x14ac:dyDescent="0.25">
      <c r="B285" s="307"/>
      <c r="C285" s="179"/>
      <c r="O285" s="181"/>
      <c r="P285" s="308"/>
      <c r="Q285" s="179"/>
      <c r="R285" s="165" t="s">
        <v>21</v>
      </c>
      <c r="S285" s="179"/>
      <c r="T285" s="165" t="s">
        <v>56</v>
      </c>
      <c r="U285" s="196" t="str">
        <f t="shared" si="93"/>
        <v>-</v>
      </c>
      <c r="V285" s="168" t="str">
        <f t="shared" si="94"/>
        <v>-</v>
      </c>
      <c r="W285" s="168" t="str">
        <f t="shared" si="95"/>
        <v>-</v>
      </c>
      <c r="X285" s="168" t="str">
        <f t="shared" si="96"/>
        <v>-</v>
      </c>
      <c r="Y285" s="168" t="str">
        <f t="shared" si="97"/>
        <v>-</v>
      </c>
      <c r="AD285" s="608" t="str">
        <f t="shared" si="91"/>
        <v>-</v>
      </c>
      <c r="AE285" s="607" t="str">
        <f t="shared" si="92"/>
        <v>-</v>
      </c>
      <c r="AF285" s="196" t="str">
        <f t="shared" si="98"/>
        <v>-</v>
      </c>
      <c r="AG285" s="168" t="str">
        <f t="shared" si="99"/>
        <v>-</v>
      </c>
      <c r="AH285" s="168" t="str">
        <f t="shared" si="100"/>
        <v>-</v>
      </c>
      <c r="AI285" s="168" t="str">
        <f t="shared" si="101"/>
        <v>-</v>
      </c>
      <c r="AJ285" s="168" t="str">
        <f t="shared" si="102"/>
        <v>-</v>
      </c>
      <c r="AM285" s="785"/>
      <c r="AN285" s="785"/>
      <c r="AO285" s="785"/>
      <c r="AP285" s="785"/>
      <c r="AQ285" s="785"/>
      <c r="AR285" s="785"/>
      <c r="AS285" s="785"/>
      <c r="AT285" s="785"/>
      <c r="AV285" s="865"/>
      <c r="AW285" s="865"/>
      <c r="AX285" s="866"/>
      <c r="AY285" s="866"/>
      <c r="AZ285" s="867"/>
      <c r="BB285" s="793">
        <f t="shared" si="87"/>
        <v>0</v>
      </c>
      <c r="BC285" s="791">
        <f t="shared" si="88"/>
        <v>0</v>
      </c>
      <c r="BF285" s="819"/>
      <c r="BH285" s="793">
        <f t="shared" si="89"/>
        <v>0</v>
      </c>
      <c r="BI285" s="807">
        <f t="shared" si="90"/>
        <v>0</v>
      </c>
      <c r="BQ285" s="791"/>
      <c r="BR285" s="791"/>
      <c r="BS285" s="791"/>
      <c r="BT285" s="791"/>
      <c r="CA285" s="809"/>
      <c r="CB285" s="810"/>
      <c r="CC285" s="811"/>
    </row>
    <row r="286" spans="2:81" x14ac:dyDescent="0.25">
      <c r="B286" s="307"/>
      <c r="C286" s="179"/>
      <c r="O286" s="181"/>
      <c r="P286" s="308"/>
      <c r="Q286" s="179"/>
      <c r="R286" s="165" t="s">
        <v>21</v>
      </c>
      <c r="S286" s="179"/>
      <c r="T286" s="165" t="s">
        <v>56</v>
      </c>
      <c r="U286" s="196" t="str">
        <f t="shared" si="93"/>
        <v>-</v>
      </c>
      <c r="V286" s="168" t="str">
        <f t="shared" si="94"/>
        <v>-</v>
      </c>
      <c r="W286" s="168" t="str">
        <f t="shared" si="95"/>
        <v>-</v>
      </c>
      <c r="X286" s="168" t="str">
        <f t="shared" si="96"/>
        <v>-</v>
      </c>
      <c r="Y286" s="168" t="str">
        <f t="shared" si="97"/>
        <v>-</v>
      </c>
      <c r="AD286" s="608" t="str">
        <f t="shared" si="91"/>
        <v>-</v>
      </c>
      <c r="AE286" s="607" t="str">
        <f t="shared" si="92"/>
        <v>-</v>
      </c>
      <c r="AF286" s="196" t="str">
        <f t="shared" si="98"/>
        <v>-</v>
      </c>
      <c r="AG286" s="168" t="str">
        <f t="shared" si="99"/>
        <v>-</v>
      </c>
      <c r="AH286" s="168" t="str">
        <f t="shared" si="100"/>
        <v>-</v>
      </c>
      <c r="AI286" s="168" t="str">
        <f t="shared" si="101"/>
        <v>-</v>
      </c>
      <c r="AJ286" s="168" t="str">
        <f t="shared" si="102"/>
        <v>-</v>
      </c>
      <c r="AM286" s="785"/>
      <c r="AN286" s="785"/>
      <c r="AO286" s="785"/>
      <c r="AP286" s="785"/>
      <c r="AQ286" s="785"/>
      <c r="AR286" s="785"/>
      <c r="AS286" s="785"/>
      <c r="AT286" s="785"/>
      <c r="AV286" s="865"/>
      <c r="AW286" s="865"/>
      <c r="AX286" s="866"/>
      <c r="AY286" s="866"/>
      <c r="AZ286" s="867"/>
      <c r="BB286" s="793">
        <f t="shared" si="87"/>
        <v>0</v>
      </c>
      <c r="BC286" s="791">
        <f t="shared" si="88"/>
        <v>0</v>
      </c>
      <c r="BF286" s="819"/>
      <c r="BH286" s="793">
        <f t="shared" si="89"/>
        <v>0</v>
      </c>
      <c r="BI286" s="807">
        <f t="shared" si="90"/>
        <v>0</v>
      </c>
      <c r="BQ286" s="791"/>
      <c r="BR286" s="791"/>
      <c r="BS286" s="791"/>
      <c r="BT286" s="791"/>
      <c r="CA286" s="809"/>
      <c r="CB286" s="810"/>
      <c r="CC286" s="811"/>
    </row>
    <row r="287" spans="2:81" x14ac:dyDescent="0.25">
      <c r="B287" s="307"/>
      <c r="C287" s="179"/>
      <c r="O287" s="181"/>
      <c r="P287" s="308"/>
      <c r="Q287" s="179"/>
      <c r="R287" s="165" t="s">
        <v>21</v>
      </c>
      <c r="S287" s="179"/>
      <c r="T287" s="165" t="s">
        <v>56</v>
      </c>
      <c r="U287" s="196" t="str">
        <f t="shared" si="93"/>
        <v>-</v>
      </c>
      <c r="V287" s="168" t="str">
        <f t="shared" si="94"/>
        <v>-</v>
      </c>
      <c r="W287" s="168" t="str">
        <f t="shared" si="95"/>
        <v>-</v>
      </c>
      <c r="X287" s="168" t="str">
        <f t="shared" si="96"/>
        <v>-</v>
      </c>
      <c r="Y287" s="168" t="str">
        <f t="shared" si="97"/>
        <v>-</v>
      </c>
      <c r="AD287" s="608" t="str">
        <f t="shared" si="91"/>
        <v>-</v>
      </c>
      <c r="AE287" s="607" t="str">
        <f t="shared" si="92"/>
        <v>-</v>
      </c>
      <c r="AF287" s="196" t="str">
        <f t="shared" si="98"/>
        <v>-</v>
      </c>
      <c r="AG287" s="168" t="str">
        <f t="shared" si="99"/>
        <v>-</v>
      </c>
      <c r="AH287" s="168" t="str">
        <f t="shared" si="100"/>
        <v>-</v>
      </c>
      <c r="AI287" s="168" t="str">
        <f t="shared" si="101"/>
        <v>-</v>
      </c>
      <c r="AJ287" s="168" t="str">
        <f t="shared" si="102"/>
        <v>-</v>
      </c>
      <c r="AM287" s="785"/>
      <c r="AN287" s="785"/>
      <c r="AO287" s="785"/>
      <c r="AP287" s="785"/>
      <c r="AQ287" s="785"/>
      <c r="AR287" s="785"/>
      <c r="AS287" s="785"/>
      <c r="AT287" s="785"/>
      <c r="AV287" s="865"/>
      <c r="AW287" s="865"/>
      <c r="AX287" s="866"/>
      <c r="AY287" s="866"/>
      <c r="AZ287" s="867"/>
      <c r="BB287" s="793">
        <f t="shared" si="87"/>
        <v>0</v>
      </c>
      <c r="BC287" s="791">
        <f t="shared" si="88"/>
        <v>0</v>
      </c>
      <c r="BF287" s="819"/>
      <c r="BH287" s="793">
        <f t="shared" si="89"/>
        <v>0</v>
      </c>
      <c r="BI287" s="807">
        <f t="shared" si="90"/>
        <v>0</v>
      </c>
      <c r="BQ287" s="791"/>
      <c r="BR287" s="791"/>
      <c r="BS287" s="791"/>
      <c r="BT287" s="791"/>
      <c r="CA287" s="809"/>
      <c r="CB287" s="810"/>
      <c r="CC287" s="811"/>
    </row>
    <row r="288" spans="2:81" x14ac:dyDescent="0.25">
      <c r="B288" s="307"/>
      <c r="C288" s="179"/>
      <c r="O288" s="181"/>
      <c r="P288" s="308"/>
      <c r="Q288" s="179"/>
      <c r="R288" s="165" t="s">
        <v>21</v>
      </c>
      <c r="S288" s="179"/>
      <c r="T288" s="165" t="s">
        <v>56</v>
      </c>
      <c r="U288" s="196" t="str">
        <f t="shared" si="93"/>
        <v>-</v>
      </c>
      <c r="V288" s="168" t="str">
        <f t="shared" si="94"/>
        <v>-</v>
      </c>
      <c r="W288" s="168" t="str">
        <f t="shared" si="95"/>
        <v>-</v>
      </c>
      <c r="X288" s="168" t="str">
        <f t="shared" si="96"/>
        <v>-</v>
      </c>
      <c r="Y288" s="168" t="str">
        <f t="shared" si="97"/>
        <v>-</v>
      </c>
      <c r="AD288" s="608" t="str">
        <f t="shared" si="91"/>
        <v>-</v>
      </c>
      <c r="AE288" s="607" t="str">
        <f t="shared" si="92"/>
        <v>-</v>
      </c>
      <c r="AF288" s="196" t="str">
        <f t="shared" si="98"/>
        <v>-</v>
      </c>
      <c r="AG288" s="168" t="str">
        <f t="shared" si="99"/>
        <v>-</v>
      </c>
      <c r="AH288" s="168" t="str">
        <f t="shared" si="100"/>
        <v>-</v>
      </c>
      <c r="AI288" s="168" t="str">
        <f t="shared" si="101"/>
        <v>-</v>
      </c>
      <c r="AJ288" s="168" t="str">
        <f t="shared" si="102"/>
        <v>-</v>
      </c>
      <c r="AM288" s="785"/>
      <c r="AN288" s="785"/>
      <c r="AO288" s="785"/>
      <c r="AP288" s="785"/>
      <c r="AQ288" s="785"/>
      <c r="AR288" s="785"/>
      <c r="AS288" s="785"/>
      <c r="AT288" s="785"/>
      <c r="AV288" s="865"/>
      <c r="AW288" s="865"/>
      <c r="AX288" s="866"/>
      <c r="AY288" s="866"/>
      <c r="AZ288" s="867"/>
      <c r="BB288" s="793">
        <f t="shared" si="87"/>
        <v>0</v>
      </c>
      <c r="BC288" s="791">
        <f t="shared" si="88"/>
        <v>0</v>
      </c>
      <c r="BF288" s="819"/>
      <c r="BH288" s="793">
        <f t="shared" si="89"/>
        <v>0</v>
      </c>
      <c r="BI288" s="807">
        <f t="shared" si="90"/>
        <v>0</v>
      </c>
      <c r="BQ288" s="791"/>
      <c r="BR288" s="791"/>
      <c r="BS288" s="791"/>
      <c r="BT288" s="791"/>
      <c r="CA288" s="809"/>
      <c r="CB288" s="810"/>
      <c r="CC288" s="811"/>
    </row>
    <row r="289" spans="2:81" x14ac:dyDescent="0.25">
      <c r="B289" s="307"/>
      <c r="C289" s="179"/>
      <c r="O289" s="181"/>
      <c r="P289" s="308"/>
      <c r="Q289" s="179"/>
      <c r="R289" s="165" t="s">
        <v>21</v>
      </c>
      <c r="S289" s="179"/>
      <c r="T289" s="165" t="s">
        <v>56</v>
      </c>
      <c r="U289" s="196" t="str">
        <f t="shared" si="93"/>
        <v>-</v>
      </c>
      <c r="V289" s="168" t="str">
        <f t="shared" si="94"/>
        <v>-</v>
      </c>
      <c r="W289" s="168" t="str">
        <f t="shared" si="95"/>
        <v>-</v>
      </c>
      <c r="X289" s="168" t="str">
        <f t="shared" si="96"/>
        <v>-</v>
      </c>
      <c r="Y289" s="168" t="str">
        <f t="shared" si="97"/>
        <v>-</v>
      </c>
      <c r="AD289" s="608" t="str">
        <f t="shared" si="91"/>
        <v>-</v>
      </c>
      <c r="AE289" s="607" t="str">
        <f t="shared" si="92"/>
        <v>-</v>
      </c>
      <c r="AF289" s="196" t="str">
        <f t="shared" si="98"/>
        <v>-</v>
      </c>
      <c r="AG289" s="168" t="str">
        <f t="shared" si="99"/>
        <v>-</v>
      </c>
      <c r="AH289" s="168" t="str">
        <f t="shared" si="100"/>
        <v>-</v>
      </c>
      <c r="AI289" s="168" t="str">
        <f t="shared" si="101"/>
        <v>-</v>
      </c>
      <c r="AJ289" s="168" t="str">
        <f t="shared" si="102"/>
        <v>-</v>
      </c>
      <c r="AM289" s="785"/>
      <c r="AN289" s="785"/>
      <c r="AO289" s="785"/>
      <c r="AP289" s="785"/>
      <c r="AQ289" s="785"/>
      <c r="AR289" s="785"/>
      <c r="AS289" s="785"/>
      <c r="AT289" s="785"/>
      <c r="AV289" s="865"/>
      <c r="AW289" s="865"/>
      <c r="AX289" s="866"/>
      <c r="AY289" s="866"/>
      <c r="AZ289" s="867"/>
      <c r="BB289" s="793">
        <f t="shared" si="87"/>
        <v>0</v>
      </c>
      <c r="BC289" s="791">
        <f t="shared" si="88"/>
        <v>0</v>
      </c>
      <c r="BF289" s="819"/>
      <c r="BH289" s="793">
        <f t="shared" si="89"/>
        <v>0</v>
      </c>
      <c r="BI289" s="807">
        <f t="shared" si="90"/>
        <v>0</v>
      </c>
      <c r="BQ289" s="791"/>
      <c r="BR289" s="791"/>
      <c r="BS289" s="791"/>
      <c r="BT289" s="791"/>
      <c r="CA289" s="809"/>
      <c r="CB289" s="810"/>
      <c r="CC289" s="811"/>
    </row>
    <row r="290" spans="2:81" x14ac:dyDescent="0.25">
      <c r="B290" s="307"/>
      <c r="C290" s="179"/>
      <c r="O290" s="181"/>
      <c r="P290" s="308"/>
      <c r="Q290" s="179"/>
      <c r="R290" s="165" t="s">
        <v>21</v>
      </c>
      <c r="S290" s="179"/>
      <c r="T290" s="165" t="s">
        <v>56</v>
      </c>
      <c r="U290" s="196" t="str">
        <f t="shared" si="93"/>
        <v>-</v>
      </c>
      <c r="V290" s="168" t="str">
        <f t="shared" si="94"/>
        <v>-</v>
      </c>
      <c r="W290" s="168" t="str">
        <f t="shared" si="95"/>
        <v>-</v>
      </c>
      <c r="X290" s="168" t="str">
        <f t="shared" si="96"/>
        <v>-</v>
      </c>
      <c r="Y290" s="168" t="str">
        <f t="shared" si="97"/>
        <v>-</v>
      </c>
      <c r="AD290" s="608" t="str">
        <f t="shared" si="91"/>
        <v>-</v>
      </c>
      <c r="AE290" s="607" t="str">
        <f t="shared" si="92"/>
        <v>-</v>
      </c>
      <c r="AF290" s="196" t="str">
        <f t="shared" si="98"/>
        <v>-</v>
      </c>
      <c r="AG290" s="168" t="str">
        <f t="shared" si="99"/>
        <v>-</v>
      </c>
      <c r="AH290" s="168" t="str">
        <f t="shared" si="100"/>
        <v>-</v>
      </c>
      <c r="AI290" s="168" t="str">
        <f t="shared" si="101"/>
        <v>-</v>
      </c>
      <c r="AJ290" s="168" t="str">
        <f t="shared" si="102"/>
        <v>-</v>
      </c>
      <c r="AM290" s="785"/>
      <c r="AN290" s="785"/>
      <c r="AO290" s="785"/>
      <c r="AP290" s="785"/>
      <c r="AQ290" s="785"/>
      <c r="AR290" s="785"/>
      <c r="AS290" s="785"/>
      <c r="AT290" s="785"/>
      <c r="AV290" s="865"/>
      <c r="AW290" s="865"/>
      <c r="AX290" s="866"/>
      <c r="AY290" s="866"/>
      <c r="AZ290" s="867"/>
      <c r="BB290" s="793">
        <f t="shared" si="87"/>
        <v>0</v>
      </c>
      <c r="BC290" s="791">
        <f t="shared" si="88"/>
        <v>0</v>
      </c>
      <c r="BF290" s="819"/>
      <c r="BH290" s="793">
        <f t="shared" si="89"/>
        <v>0</v>
      </c>
      <c r="BI290" s="807">
        <f t="shared" si="90"/>
        <v>0</v>
      </c>
      <c r="BQ290" s="791"/>
      <c r="BR290" s="791"/>
      <c r="BS290" s="791"/>
      <c r="BT290" s="791"/>
      <c r="CA290" s="809"/>
      <c r="CB290" s="810"/>
      <c r="CC290" s="811"/>
    </row>
    <row r="291" spans="2:81" x14ac:dyDescent="0.25">
      <c r="B291" s="307"/>
      <c r="C291" s="179"/>
      <c r="O291" s="181"/>
      <c r="P291" s="308"/>
      <c r="Q291" s="179"/>
      <c r="R291" s="165" t="s">
        <v>21</v>
      </c>
      <c r="S291" s="179"/>
      <c r="T291" s="165" t="s">
        <v>56</v>
      </c>
      <c r="U291" s="196" t="str">
        <f t="shared" si="93"/>
        <v>-</v>
      </c>
      <c r="V291" s="168" t="str">
        <f t="shared" si="94"/>
        <v>-</v>
      </c>
      <c r="W291" s="168" t="str">
        <f t="shared" si="95"/>
        <v>-</v>
      </c>
      <c r="X291" s="168" t="str">
        <f t="shared" si="96"/>
        <v>-</v>
      </c>
      <c r="Y291" s="168" t="str">
        <f t="shared" si="97"/>
        <v>-</v>
      </c>
      <c r="AD291" s="608" t="str">
        <f t="shared" si="91"/>
        <v>-</v>
      </c>
      <c r="AE291" s="607" t="str">
        <f t="shared" si="92"/>
        <v>-</v>
      </c>
      <c r="AF291" s="196" t="str">
        <f t="shared" si="98"/>
        <v>-</v>
      </c>
      <c r="AG291" s="168" t="str">
        <f t="shared" si="99"/>
        <v>-</v>
      </c>
      <c r="AH291" s="168" t="str">
        <f t="shared" si="100"/>
        <v>-</v>
      </c>
      <c r="AI291" s="168" t="str">
        <f t="shared" si="101"/>
        <v>-</v>
      </c>
      <c r="AJ291" s="168" t="str">
        <f t="shared" si="102"/>
        <v>-</v>
      </c>
      <c r="AM291" s="785"/>
      <c r="AN291" s="785"/>
      <c r="AO291" s="785"/>
      <c r="AP291" s="785"/>
      <c r="AQ291" s="785"/>
      <c r="AR291" s="785"/>
      <c r="AS291" s="785"/>
      <c r="AT291" s="785"/>
      <c r="AV291" s="865"/>
      <c r="AW291" s="865"/>
      <c r="AX291" s="866"/>
      <c r="AY291" s="866"/>
      <c r="AZ291" s="867"/>
      <c r="BB291" s="793">
        <f t="shared" si="87"/>
        <v>0</v>
      </c>
      <c r="BC291" s="791">
        <f t="shared" si="88"/>
        <v>0</v>
      </c>
      <c r="BF291" s="819"/>
      <c r="BH291" s="793">
        <f t="shared" si="89"/>
        <v>0</v>
      </c>
      <c r="BI291" s="807">
        <f t="shared" si="90"/>
        <v>0</v>
      </c>
      <c r="BQ291" s="791"/>
      <c r="BR291" s="791"/>
      <c r="BS291" s="791"/>
      <c r="BT291" s="791"/>
      <c r="CA291" s="809"/>
      <c r="CB291" s="810"/>
      <c r="CC291" s="811"/>
    </row>
    <row r="292" spans="2:81" x14ac:dyDescent="0.25">
      <c r="B292" s="307"/>
      <c r="C292" s="179"/>
      <c r="O292" s="181"/>
      <c r="P292" s="308"/>
      <c r="Q292" s="179"/>
      <c r="R292" s="165" t="s">
        <v>21</v>
      </c>
      <c r="S292" s="179"/>
      <c r="T292" s="165" t="s">
        <v>56</v>
      </c>
      <c r="U292" s="196" t="str">
        <f t="shared" si="93"/>
        <v>-</v>
      </c>
      <c r="V292" s="168" t="str">
        <f t="shared" si="94"/>
        <v>-</v>
      </c>
      <c r="W292" s="168" t="str">
        <f t="shared" si="95"/>
        <v>-</v>
      </c>
      <c r="X292" s="168" t="str">
        <f t="shared" si="96"/>
        <v>-</v>
      </c>
      <c r="Y292" s="168" t="str">
        <f t="shared" si="97"/>
        <v>-</v>
      </c>
      <c r="AD292" s="608" t="str">
        <f t="shared" si="91"/>
        <v>-</v>
      </c>
      <c r="AE292" s="607" t="str">
        <f t="shared" si="92"/>
        <v>-</v>
      </c>
      <c r="AF292" s="196" t="str">
        <f t="shared" si="98"/>
        <v>-</v>
      </c>
      <c r="AG292" s="168" t="str">
        <f t="shared" si="99"/>
        <v>-</v>
      </c>
      <c r="AH292" s="168" t="str">
        <f t="shared" si="100"/>
        <v>-</v>
      </c>
      <c r="AI292" s="168" t="str">
        <f t="shared" si="101"/>
        <v>-</v>
      </c>
      <c r="AJ292" s="168" t="str">
        <f t="shared" si="102"/>
        <v>-</v>
      </c>
      <c r="AM292" s="785"/>
      <c r="AN292" s="785"/>
      <c r="AO292" s="785"/>
      <c r="AP292" s="785"/>
      <c r="AQ292" s="785"/>
      <c r="AR292" s="785"/>
      <c r="AS292" s="785"/>
      <c r="AT292" s="785"/>
      <c r="AV292" s="865"/>
      <c r="AW292" s="865"/>
      <c r="AX292" s="866"/>
      <c r="AY292" s="866"/>
      <c r="AZ292" s="867"/>
      <c r="BB292" s="793">
        <f t="shared" si="87"/>
        <v>0</v>
      </c>
      <c r="BC292" s="791">
        <f t="shared" si="88"/>
        <v>0</v>
      </c>
      <c r="BF292" s="819"/>
      <c r="BH292" s="793">
        <f t="shared" si="89"/>
        <v>0</v>
      </c>
      <c r="BI292" s="807">
        <f t="shared" si="90"/>
        <v>0</v>
      </c>
      <c r="BQ292" s="791"/>
      <c r="BR292" s="791"/>
      <c r="BS292" s="791"/>
      <c r="BT292" s="791"/>
      <c r="CA292" s="809"/>
      <c r="CB292" s="810"/>
      <c r="CC292" s="811"/>
    </row>
    <row r="293" spans="2:81" x14ac:dyDescent="0.25">
      <c r="B293" s="307"/>
      <c r="C293" s="179"/>
      <c r="O293" s="181"/>
      <c r="P293" s="308"/>
      <c r="Q293" s="179"/>
      <c r="R293" s="165" t="s">
        <v>21</v>
      </c>
      <c r="S293" s="179"/>
      <c r="T293" s="165" t="s">
        <v>56</v>
      </c>
      <c r="U293" s="196" t="str">
        <f t="shared" si="93"/>
        <v>-</v>
      </c>
      <c r="V293" s="168" t="str">
        <f t="shared" si="94"/>
        <v>-</v>
      </c>
      <c r="W293" s="168" t="str">
        <f t="shared" si="95"/>
        <v>-</v>
      </c>
      <c r="X293" s="168" t="str">
        <f t="shared" si="96"/>
        <v>-</v>
      </c>
      <c r="Y293" s="168" t="str">
        <f t="shared" si="97"/>
        <v>-</v>
      </c>
      <c r="AD293" s="608" t="str">
        <f t="shared" si="91"/>
        <v>-</v>
      </c>
      <c r="AE293" s="607" t="str">
        <f t="shared" si="92"/>
        <v>-</v>
      </c>
      <c r="AF293" s="196" t="str">
        <f t="shared" si="98"/>
        <v>-</v>
      </c>
      <c r="AG293" s="168" t="str">
        <f t="shared" si="99"/>
        <v>-</v>
      </c>
      <c r="AH293" s="168" t="str">
        <f t="shared" si="100"/>
        <v>-</v>
      </c>
      <c r="AI293" s="168" t="str">
        <f t="shared" si="101"/>
        <v>-</v>
      </c>
      <c r="AJ293" s="168" t="str">
        <f t="shared" si="102"/>
        <v>-</v>
      </c>
      <c r="AM293" s="785"/>
      <c r="AN293" s="785"/>
      <c r="AO293" s="785"/>
      <c r="AP293" s="785"/>
      <c r="AQ293" s="785"/>
      <c r="AR293" s="785"/>
      <c r="AS293" s="785"/>
      <c r="AT293" s="785"/>
      <c r="AV293" s="865"/>
      <c r="AW293" s="865"/>
      <c r="AX293" s="866"/>
      <c r="AY293" s="866"/>
      <c r="AZ293" s="867"/>
      <c r="BB293" s="793">
        <f t="shared" si="87"/>
        <v>0</v>
      </c>
      <c r="BC293" s="791">
        <f t="shared" si="88"/>
        <v>0</v>
      </c>
      <c r="BF293" s="819"/>
      <c r="BH293" s="793">
        <f t="shared" si="89"/>
        <v>0</v>
      </c>
      <c r="BI293" s="807">
        <f t="shared" si="90"/>
        <v>0</v>
      </c>
      <c r="BQ293" s="791"/>
      <c r="BR293" s="791"/>
      <c r="BS293" s="791"/>
      <c r="BT293" s="791"/>
      <c r="CA293" s="809"/>
      <c r="CB293" s="810"/>
      <c r="CC293" s="811"/>
    </row>
    <row r="294" spans="2:81" x14ac:dyDescent="0.25">
      <c r="B294" s="307"/>
      <c r="C294" s="179"/>
      <c r="O294" s="181"/>
      <c r="P294" s="308"/>
      <c r="Q294" s="179"/>
      <c r="R294" s="165" t="s">
        <v>21</v>
      </c>
      <c r="S294" s="179"/>
      <c r="T294" s="165" t="s">
        <v>56</v>
      </c>
      <c r="U294" s="196" t="str">
        <f t="shared" si="93"/>
        <v>-</v>
      </c>
      <c r="V294" s="168" t="str">
        <f t="shared" si="94"/>
        <v>-</v>
      </c>
      <c r="W294" s="168" t="str">
        <f t="shared" si="95"/>
        <v>-</v>
      </c>
      <c r="X294" s="168" t="str">
        <f t="shared" si="96"/>
        <v>-</v>
      </c>
      <c r="Y294" s="168" t="str">
        <f t="shared" si="97"/>
        <v>-</v>
      </c>
      <c r="AD294" s="608" t="str">
        <f t="shared" si="91"/>
        <v>-</v>
      </c>
      <c r="AE294" s="607" t="str">
        <f t="shared" si="92"/>
        <v>-</v>
      </c>
      <c r="AF294" s="196" t="str">
        <f t="shared" si="98"/>
        <v>-</v>
      </c>
      <c r="AG294" s="168" t="str">
        <f t="shared" si="99"/>
        <v>-</v>
      </c>
      <c r="AH294" s="168" t="str">
        <f t="shared" si="100"/>
        <v>-</v>
      </c>
      <c r="AI294" s="168" t="str">
        <f t="shared" si="101"/>
        <v>-</v>
      </c>
      <c r="AJ294" s="168" t="str">
        <f t="shared" si="102"/>
        <v>-</v>
      </c>
      <c r="AM294" s="785"/>
      <c r="AN294" s="785"/>
      <c r="AO294" s="785"/>
      <c r="AP294" s="785"/>
      <c r="AQ294" s="785"/>
      <c r="AR294" s="785"/>
      <c r="AS294" s="785"/>
      <c r="AT294" s="785"/>
      <c r="AV294" s="865"/>
      <c r="AW294" s="865"/>
      <c r="AX294" s="866"/>
      <c r="AY294" s="866"/>
      <c r="AZ294" s="867"/>
      <c r="BB294" s="793">
        <f t="shared" si="87"/>
        <v>0</v>
      </c>
      <c r="BC294" s="791">
        <f t="shared" si="88"/>
        <v>0</v>
      </c>
      <c r="BF294" s="819"/>
      <c r="BH294" s="793">
        <f t="shared" si="89"/>
        <v>0</v>
      </c>
      <c r="BI294" s="807">
        <f t="shared" si="90"/>
        <v>0</v>
      </c>
      <c r="BQ294" s="791"/>
      <c r="BR294" s="791"/>
      <c r="BS294" s="791"/>
      <c r="BT294" s="791"/>
      <c r="CA294" s="809"/>
      <c r="CB294" s="810"/>
      <c r="CC294" s="811"/>
    </row>
    <row r="295" spans="2:81" x14ac:dyDescent="0.25">
      <c r="B295" s="307"/>
      <c r="C295" s="179"/>
      <c r="O295" s="181"/>
      <c r="P295" s="308"/>
      <c r="Q295" s="179"/>
      <c r="R295" s="165" t="s">
        <v>21</v>
      </c>
      <c r="S295" s="179"/>
      <c r="T295" s="165" t="s">
        <v>56</v>
      </c>
      <c r="U295" s="196" t="str">
        <f t="shared" si="93"/>
        <v>-</v>
      </c>
      <c r="V295" s="168" t="str">
        <f t="shared" si="94"/>
        <v>-</v>
      </c>
      <c r="W295" s="168" t="str">
        <f t="shared" si="95"/>
        <v>-</v>
      </c>
      <c r="X295" s="168" t="str">
        <f t="shared" si="96"/>
        <v>-</v>
      </c>
      <c r="Y295" s="168" t="str">
        <f t="shared" si="97"/>
        <v>-</v>
      </c>
      <c r="AD295" s="608" t="str">
        <f t="shared" si="91"/>
        <v>-</v>
      </c>
      <c r="AE295" s="607" t="str">
        <f t="shared" si="92"/>
        <v>-</v>
      </c>
      <c r="AF295" s="196" t="str">
        <f t="shared" si="98"/>
        <v>-</v>
      </c>
      <c r="AG295" s="168" t="str">
        <f t="shared" si="99"/>
        <v>-</v>
      </c>
      <c r="AH295" s="168" t="str">
        <f t="shared" si="100"/>
        <v>-</v>
      </c>
      <c r="AI295" s="168" t="str">
        <f t="shared" si="101"/>
        <v>-</v>
      </c>
      <c r="AJ295" s="168" t="str">
        <f t="shared" si="102"/>
        <v>-</v>
      </c>
      <c r="AM295" s="785"/>
      <c r="AN295" s="785"/>
      <c r="AO295" s="785"/>
      <c r="AP295" s="785"/>
      <c r="AQ295" s="785"/>
      <c r="AR295" s="785"/>
      <c r="AS295" s="785"/>
      <c r="AT295" s="785"/>
      <c r="AV295" s="865"/>
      <c r="AW295" s="865"/>
      <c r="AX295" s="866"/>
      <c r="AY295" s="866"/>
      <c r="AZ295" s="867"/>
      <c r="BB295" s="793">
        <f t="shared" si="87"/>
        <v>0</v>
      </c>
      <c r="BC295" s="791">
        <f t="shared" si="88"/>
        <v>0</v>
      </c>
      <c r="BF295" s="819"/>
      <c r="BH295" s="793">
        <f t="shared" si="89"/>
        <v>0</v>
      </c>
      <c r="BI295" s="807">
        <f t="shared" si="90"/>
        <v>0</v>
      </c>
      <c r="BQ295" s="791"/>
      <c r="BR295" s="791"/>
      <c r="BS295" s="791"/>
      <c r="BT295" s="791"/>
      <c r="CA295" s="809"/>
      <c r="CB295" s="810"/>
      <c r="CC295" s="811"/>
    </row>
    <row r="296" spans="2:81" x14ac:dyDescent="0.25">
      <c r="B296" s="307"/>
      <c r="C296" s="179"/>
      <c r="O296" s="181"/>
      <c r="P296" s="308"/>
      <c r="Q296" s="179"/>
      <c r="R296" s="165" t="s">
        <v>21</v>
      </c>
      <c r="S296" s="179"/>
      <c r="T296" s="165" t="s">
        <v>56</v>
      </c>
      <c r="U296" s="196" t="str">
        <f t="shared" si="93"/>
        <v>-</v>
      </c>
      <c r="V296" s="168" t="str">
        <f t="shared" si="94"/>
        <v>-</v>
      </c>
      <c r="W296" s="168" t="str">
        <f t="shared" si="95"/>
        <v>-</v>
      </c>
      <c r="X296" s="168" t="str">
        <f t="shared" si="96"/>
        <v>-</v>
      </c>
      <c r="Y296" s="168" t="str">
        <f t="shared" si="97"/>
        <v>-</v>
      </c>
      <c r="AD296" s="608" t="str">
        <f t="shared" si="91"/>
        <v>-</v>
      </c>
      <c r="AE296" s="607" t="str">
        <f t="shared" si="92"/>
        <v>-</v>
      </c>
      <c r="AF296" s="196" t="str">
        <f t="shared" si="98"/>
        <v>-</v>
      </c>
      <c r="AG296" s="168" t="str">
        <f t="shared" si="99"/>
        <v>-</v>
      </c>
      <c r="AH296" s="168" t="str">
        <f t="shared" si="100"/>
        <v>-</v>
      </c>
      <c r="AI296" s="168" t="str">
        <f t="shared" si="101"/>
        <v>-</v>
      </c>
      <c r="AJ296" s="168" t="str">
        <f t="shared" si="102"/>
        <v>-</v>
      </c>
      <c r="AM296" s="785"/>
      <c r="AN296" s="785"/>
      <c r="AO296" s="785"/>
      <c r="AP296" s="785"/>
      <c r="AQ296" s="785"/>
      <c r="AR296" s="785"/>
      <c r="AS296" s="785"/>
      <c r="AT296" s="785"/>
      <c r="AV296" s="865"/>
      <c r="AW296" s="865"/>
      <c r="AX296" s="866"/>
      <c r="AY296" s="866"/>
      <c r="AZ296" s="867"/>
      <c r="BB296" s="793">
        <f t="shared" si="87"/>
        <v>0</v>
      </c>
      <c r="BC296" s="791">
        <f t="shared" si="88"/>
        <v>0</v>
      </c>
      <c r="BF296" s="819"/>
      <c r="BH296" s="793">
        <f t="shared" si="89"/>
        <v>0</v>
      </c>
      <c r="BI296" s="807">
        <f t="shared" si="90"/>
        <v>0</v>
      </c>
      <c r="BQ296" s="791"/>
      <c r="BR296" s="791"/>
      <c r="BS296" s="791"/>
      <c r="BT296" s="791"/>
      <c r="CA296" s="809"/>
      <c r="CB296" s="810"/>
      <c r="CC296" s="811"/>
    </row>
    <row r="297" spans="2:81" x14ac:dyDescent="0.25">
      <c r="B297" s="307"/>
      <c r="C297" s="179"/>
      <c r="O297" s="181"/>
      <c r="P297" s="308"/>
      <c r="Q297" s="179"/>
      <c r="R297" s="165" t="s">
        <v>21</v>
      </c>
      <c r="S297" s="179"/>
      <c r="T297" s="165" t="s">
        <v>56</v>
      </c>
      <c r="U297" s="196" t="str">
        <f t="shared" si="93"/>
        <v>-</v>
      </c>
      <c r="V297" s="168" t="str">
        <f t="shared" si="94"/>
        <v>-</v>
      </c>
      <c r="W297" s="168" t="str">
        <f t="shared" si="95"/>
        <v>-</v>
      </c>
      <c r="X297" s="168" t="str">
        <f t="shared" si="96"/>
        <v>-</v>
      </c>
      <c r="Y297" s="168" t="str">
        <f t="shared" si="97"/>
        <v>-</v>
      </c>
      <c r="AD297" s="608" t="str">
        <f t="shared" si="91"/>
        <v>-</v>
      </c>
      <c r="AE297" s="607" t="str">
        <f t="shared" si="92"/>
        <v>-</v>
      </c>
      <c r="AF297" s="196" t="str">
        <f t="shared" si="98"/>
        <v>-</v>
      </c>
      <c r="AG297" s="168" t="str">
        <f t="shared" si="99"/>
        <v>-</v>
      </c>
      <c r="AH297" s="168" t="str">
        <f t="shared" si="100"/>
        <v>-</v>
      </c>
      <c r="AI297" s="168" t="str">
        <f t="shared" si="101"/>
        <v>-</v>
      </c>
      <c r="AJ297" s="168" t="str">
        <f t="shared" si="102"/>
        <v>-</v>
      </c>
      <c r="AM297" s="785"/>
      <c r="AN297" s="785"/>
      <c r="AO297" s="785"/>
      <c r="AP297" s="785"/>
      <c r="AQ297" s="785"/>
      <c r="AR297" s="785"/>
      <c r="AS297" s="785"/>
      <c r="AT297" s="785"/>
      <c r="AV297" s="865"/>
      <c r="AW297" s="865"/>
      <c r="AX297" s="866"/>
      <c r="AY297" s="866"/>
      <c r="AZ297" s="867"/>
      <c r="BB297" s="793">
        <f t="shared" si="87"/>
        <v>0</v>
      </c>
      <c r="BC297" s="791">
        <f t="shared" si="88"/>
        <v>0</v>
      </c>
      <c r="BF297" s="819"/>
      <c r="BH297" s="793">
        <f t="shared" si="89"/>
        <v>0</v>
      </c>
      <c r="BI297" s="807">
        <f t="shared" si="90"/>
        <v>0</v>
      </c>
      <c r="BQ297" s="791"/>
      <c r="BR297" s="791"/>
      <c r="BS297" s="791"/>
      <c r="BT297" s="791"/>
      <c r="CA297" s="809"/>
      <c r="CB297" s="810"/>
      <c r="CC297" s="811"/>
    </row>
    <row r="298" spans="2:81" x14ac:dyDescent="0.25">
      <c r="B298" s="307"/>
      <c r="C298" s="179"/>
      <c r="O298" s="181"/>
      <c r="P298" s="308"/>
      <c r="Q298" s="179"/>
      <c r="R298" s="165" t="s">
        <v>21</v>
      </c>
      <c r="S298" s="179"/>
      <c r="T298" s="165" t="s">
        <v>56</v>
      </c>
      <c r="U298" s="196" t="str">
        <f t="shared" si="93"/>
        <v>-</v>
      </c>
      <c r="V298" s="168" t="str">
        <f t="shared" si="94"/>
        <v>-</v>
      </c>
      <c r="W298" s="168" t="str">
        <f t="shared" si="95"/>
        <v>-</v>
      </c>
      <c r="X298" s="168" t="str">
        <f t="shared" si="96"/>
        <v>-</v>
      </c>
      <c r="Y298" s="168" t="str">
        <f t="shared" si="97"/>
        <v>-</v>
      </c>
      <c r="AD298" s="608" t="str">
        <f t="shared" si="91"/>
        <v>-</v>
      </c>
      <c r="AE298" s="607" t="str">
        <f t="shared" si="92"/>
        <v>-</v>
      </c>
      <c r="AF298" s="196" t="str">
        <f t="shared" si="98"/>
        <v>-</v>
      </c>
      <c r="AG298" s="168" t="str">
        <f t="shared" si="99"/>
        <v>-</v>
      </c>
      <c r="AH298" s="168" t="str">
        <f t="shared" si="100"/>
        <v>-</v>
      </c>
      <c r="AI298" s="168" t="str">
        <f t="shared" si="101"/>
        <v>-</v>
      </c>
      <c r="AJ298" s="168" t="str">
        <f t="shared" si="102"/>
        <v>-</v>
      </c>
      <c r="AM298" s="785"/>
      <c r="AN298" s="785"/>
      <c r="AO298" s="785"/>
      <c r="AP298" s="785"/>
      <c r="AQ298" s="785"/>
      <c r="AR298" s="785"/>
      <c r="AS298" s="785"/>
      <c r="AT298" s="785"/>
      <c r="AV298" s="865"/>
      <c r="AW298" s="865"/>
      <c r="AX298" s="866"/>
      <c r="AY298" s="866"/>
      <c r="AZ298" s="867"/>
      <c r="BB298" s="793">
        <f t="shared" si="87"/>
        <v>0</v>
      </c>
      <c r="BC298" s="791">
        <f t="shared" si="88"/>
        <v>0</v>
      </c>
      <c r="BF298" s="819"/>
      <c r="BH298" s="793">
        <f t="shared" si="89"/>
        <v>0</v>
      </c>
      <c r="BI298" s="807">
        <f t="shared" si="90"/>
        <v>0</v>
      </c>
      <c r="BQ298" s="791"/>
      <c r="BR298" s="791"/>
      <c r="BS298" s="791"/>
      <c r="BT298" s="791"/>
      <c r="CA298" s="809"/>
      <c r="CB298" s="810"/>
      <c r="CC298" s="811"/>
    </row>
    <row r="299" spans="2:81" x14ac:dyDescent="0.25">
      <c r="B299" s="307"/>
      <c r="C299" s="179"/>
      <c r="O299" s="181"/>
      <c r="P299" s="308"/>
      <c r="Q299" s="179"/>
      <c r="R299" s="165" t="s">
        <v>21</v>
      </c>
      <c r="S299" s="179"/>
      <c r="T299" s="165" t="s">
        <v>56</v>
      </c>
      <c r="U299" s="196" t="str">
        <f t="shared" si="93"/>
        <v>-</v>
      </c>
      <c r="V299" s="168" t="str">
        <f t="shared" si="94"/>
        <v>-</v>
      </c>
      <c r="W299" s="168" t="str">
        <f t="shared" si="95"/>
        <v>-</v>
      </c>
      <c r="X299" s="168" t="str">
        <f t="shared" si="96"/>
        <v>-</v>
      </c>
      <c r="Y299" s="168" t="str">
        <f t="shared" si="97"/>
        <v>-</v>
      </c>
      <c r="AD299" s="608" t="str">
        <f t="shared" si="91"/>
        <v>-</v>
      </c>
      <c r="AE299" s="607" t="str">
        <f t="shared" si="92"/>
        <v>-</v>
      </c>
      <c r="AF299" s="196" t="str">
        <f t="shared" si="98"/>
        <v>-</v>
      </c>
      <c r="AG299" s="168" t="str">
        <f t="shared" si="99"/>
        <v>-</v>
      </c>
      <c r="AH299" s="168" t="str">
        <f t="shared" si="100"/>
        <v>-</v>
      </c>
      <c r="AI299" s="168" t="str">
        <f t="shared" si="101"/>
        <v>-</v>
      </c>
      <c r="AJ299" s="168" t="str">
        <f t="shared" si="102"/>
        <v>-</v>
      </c>
      <c r="AM299" s="785"/>
      <c r="AN299" s="785"/>
      <c r="AO299" s="785"/>
      <c r="AP299" s="785"/>
      <c r="AQ299" s="785"/>
      <c r="AR299" s="785"/>
      <c r="AS299" s="785"/>
      <c r="AT299" s="785"/>
      <c r="AV299" s="865"/>
      <c r="AW299" s="865"/>
      <c r="AX299" s="866"/>
      <c r="AY299" s="866"/>
      <c r="AZ299" s="867"/>
      <c r="BB299" s="793">
        <f t="shared" si="87"/>
        <v>0</v>
      </c>
      <c r="BC299" s="791">
        <f t="shared" si="88"/>
        <v>0</v>
      </c>
      <c r="BF299" s="819"/>
      <c r="BH299" s="793">
        <f t="shared" si="89"/>
        <v>0</v>
      </c>
      <c r="BI299" s="807">
        <f t="shared" si="90"/>
        <v>0</v>
      </c>
      <c r="BQ299" s="791"/>
      <c r="BR299" s="791"/>
      <c r="BS299" s="791"/>
      <c r="BT299" s="791"/>
      <c r="CA299" s="809"/>
      <c r="CB299" s="810"/>
      <c r="CC299" s="811"/>
    </row>
    <row r="300" spans="2:81" x14ac:dyDescent="0.25">
      <c r="B300" s="307"/>
      <c r="C300" s="179"/>
      <c r="O300" s="181"/>
      <c r="P300" s="308"/>
      <c r="Q300" s="179"/>
      <c r="R300" s="165" t="s">
        <v>21</v>
      </c>
      <c r="S300" s="179"/>
      <c r="T300" s="165" t="s">
        <v>56</v>
      </c>
      <c r="U300" s="196" t="str">
        <f t="shared" si="93"/>
        <v>-</v>
      </c>
      <c r="V300" s="168" t="str">
        <f t="shared" si="94"/>
        <v>-</v>
      </c>
      <c r="W300" s="168" t="str">
        <f t="shared" si="95"/>
        <v>-</v>
      </c>
      <c r="X300" s="168" t="str">
        <f t="shared" si="96"/>
        <v>-</v>
      </c>
      <c r="Y300" s="168" t="str">
        <f t="shared" si="97"/>
        <v>-</v>
      </c>
      <c r="AD300" s="608" t="str">
        <f t="shared" si="91"/>
        <v>-</v>
      </c>
      <c r="AE300" s="607" t="str">
        <f t="shared" si="92"/>
        <v>-</v>
      </c>
      <c r="AF300" s="196" t="str">
        <f t="shared" si="98"/>
        <v>-</v>
      </c>
      <c r="AG300" s="168" t="str">
        <f t="shared" si="99"/>
        <v>-</v>
      </c>
      <c r="AH300" s="168" t="str">
        <f t="shared" si="100"/>
        <v>-</v>
      </c>
      <c r="AI300" s="168" t="str">
        <f t="shared" si="101"/>
        <v>-</v>
      </c>
      <c r="AJ300" s="168" t="str">
        <f t="shared" si="102"/>
        <v>-</v>
      </c>
      <c r="AM300" s="785"/>
      <c r="AN300" s="785"/>
      <c r="AO300" s="785"/>
      <c r="AP300" s="785"/>
      <c r="AQ300" s="785"/>
      <c r="AR300" s="785"/>
      <c r="AS300" s="785"/>
      <c r="AT300" s="785"/>
      <c r="AV300" s="865"/>
      <c r="AW300" s="865"/>
      <c r="AX300" s="866"/>
      <c r="AY300" s="866"/>
      <c r="AZ300" s="867"/>
      <c r="BB300" s="793">
        <f t="shared" si="87"/>
        <v>0</v>
      </c>
      <c r="BC300" s="791">
        <f t="shared" si="88"/>
        <v>0</v>
      </c>
      <c r="BF300" s="819"/>
      <c r="BH300" s="793">
        <f t="shared" si="89"/>
        <v>0</v>
      </c>
      <c r="BI300" s="807">
        <f t="shared" si="90"/>
        <v>0</v>
      </c>
      <c r="BQ300" s="791"/>
      <c r="BR300" s="791"/>
      <c r="BS300" s="791"/>
      <c r="BT300" s="791"/>
      <c r="CA300" s="809"/>
      <c r="CB300" s="810"/>
      <c r="CC300" s="811"/>
    </row>
    <row r="301" spans="2:81" x14ac:dyDescent="0.25">
      <c r="B301" s="307"/>
      <c r="C301" s="179"/>
      <c r="O301" s="181"/>
      <c r="P301" s="308"/>
      <c r="Q301" s="179"/>
      <c r="S301" s="179"/>
      <c r="BQ301" s="791"/>
      <c r="BR301" s="791"/>
      <c r="BS301" s="791"/>
      <c r="BT301" s="791"/>
      <c r="CA301" s="809"/>
      <c r="CB301" s="810"/>
      <c r="CC301" s="811"/>
    </row>
    <row r="302" spans="2:81" x14ac:dyDescent="0.25">
      <c r="BQ302" s="791"/>
      <c r="BR302" s="791"/>
      <c r="BS302" s="791"/>
      <c r="BT302" s="791"/>
      <c r="CA302" s="809"/>
      <c r="CB302" s="810"/>
      <c r="CC302" s="811"/>
    </row>
    <row r="303" spans="2:81" x14ac:dyDescent="0.25">
      <c r="BQ303" s="791"/>
      <c r="BR303" s="791"/>
      <c r="BS303" s="791"/>
      <c r="BT303" s="791"/>
      <c r="CA303" s="809"/>
      <c r="CB303" s="810"/>
      <c r="CC303" s="811"/>
    </row>
    <row r="304" spans="2:81" x14ac:dyDescent="0.25">
      <c r="BQ304" s="791"/>
      <c r="BR304" s="791"/>
      <c r="BS304" s="791"/>
      <c r="BT304" s="791"/>
      <c r="CA304" s="809"/>
      <c r="CB304" s="810"/>
      <c r="CC304" s="811"/>
    </row>
    <row r="305" spans="69:81" x14ac:dyDescent="0.25">
      <c r="BQ305" s="791"/>
      <c r="BR305" s="791"/>
      <c r="BS305" s="791"/>
      <c r="BT305" s="791"/>
      <c r="CA305" s="809"/>
      <c r="CB305" s="810"/>
      <c r="CC305" s="811"/>
    </row>
    <row r="306" spans="69:81" x14ac:dyDescent="0.25">
      <c r="BQ306" s="791"/>
      <c r="BR306" s="791"/>
      <c r="BS306" s="791"/>
      <c r="BT306" s="791"/>
      <c r="CA306" s="809"/>
      <c r="CB306" s="810"/>
      <c r="CC306" s="811"/>
    </row>
    <row r="307" spans="69:81" x14ac:dyDescent="0.25">
      <c r="BQ307" s="791"/>
      <c r="BR307" s="791"/>
      <c r="BS307" s="791"/>
      <c r="BT307" s="791"/>
      <c r="CA307" s="809"/>
      <c r="CB307" s="810"/>
      <c r="CC307" s="811"/>
    </row>
    <row r="308" spans="69:81" x14ac:dyDescent="0.25">
      <c r="BQ308" s="791"/>
      <c r="BR308" s="791"/>
      <c r="BS308" s="791"/>
      <c r="BT308" s="791"/>
      <c r="CA308" s="809"/>
      <c r="CB308" s="810"/>
      <c r="CC308" s="811"/>
    </row>
    <row r="309" spans="69:81" x14ac:dyDescent="0.25">
      <c r="BQ309" s="791"/>
      <c r="BR309" s="791"/>
      <c r="BS309" s="791"/>
      <c r="BT309" s="791"/>
      <c r="CA309" s="809"/>
      <c r="CB309" s="810"/>
      <c r="CC309" s="811"/>
    </row>
    <row r="310" spans="69:81" x14ac:dyDescent="0.25">
      <c r="BQ310" s="791"/>
      <c r="BR310" s="791"/>
      <c r="BS310" s="791"/>
      <c r="BT310" s="791"/>
      <c r="CA310" s="809"/>
      <c r="CB310" s="810"/>
      <c r="CC310" s="811"/>
    </row>
    <row r="311" spans="69:81" x14ac:dyDescent="0.25">
      <c r="BQ311" s="791"/>
      <c r="BR311" s="791"/>
      <c r="BS311" s="791"/>
      <c r="BT311" s="791"/>
      <c r="CA311" s="809"/>
      <c r="CB311" s="810"/>
      <c r="CC311" s="811"/>
    </row>
    <row r="312" spans="69:81" x14ac:dyDescent="0.25">
      <c r="BQ312" s="791"/>
      <c r="BR312" s="791"/>
      <c r="BS312" s="791"/>
      <c r="BT312" s="791"/>
      <c r="CA312" s="809"/>
      <c r="CB312" s="810"/>
      <c r="CC312" s="811"/>
    </row>
    <row r="313" spans="69:81" x14ac:dyDescent="0.25">
      <c r="BQ313" s="791"/>
      <c r="BR313" s="791"/>
      <c r="BS313" s="791"/>
      <c r="BT313" s="791"/>
      <c r="CA313" s="809"/>
      <c r="CB313" s="810"/>
      <c r="CC313" s="811"/>
    </row>
    <row r="314" spans="69:81" x14ac:dyDescent="0.25">
      <c r="BQ314" s="791"/>
      <c r="BR314" s="791"/>
      <c r="BS314" s="791"/>
      <c r="BT314" s="791"/>
      <c r="CA314" s="809"/>
      <c r="CB314" s="810"/>
      <c r="CC314" s="811"/>
    </row>
    <row r="315" spans="69:81" x14ac:dyDescent="0.25">
      <c r="BQ315" s="791"/>
      <c r="BR315" s="791"/>
      <c r="BS315" s="791"/>
      <c r="BT315" s="791"/>
      <c r="CA315" s="809"/>
      <c r="CB315" s="810"/>
      <c r="CC315" s="811"/>
    </row>
    <row r="316" spans="69:81" x14ac:dyDescent="0.25">
      <c r="BQ316" s="791"/>
      <c r="BR316" s="791"/>
      <c r="BS316" s="791"/>
      <c r="BT316" s="791"/>
      <c r="CA316" s="809"/>
      <c r="CB316" s="810"/>
      <c r="CC316" s="811"/>
    </row>
    <row r="317" spans="69:81" x14ac:dyDescent="0.25">
      <c r="BQ317" s="791"/>
      <c r="BR317" s="791"/>
      <c r="BS317" s="791"/>
      <c r="BT317" s="791"/>
      <c r="CA317" s="809"/>
      <c r="CB317" s="810"/>
      <c r="CC317" s="811"/>
    </row>
    <row r="318" spans="69:81" x14ac:dyDescent="0.25">
      <c r="BQ318" s="791"/>
      <c r="BR318" s="791"/>
      <c r="BS318" s="791"/>
      <c r="BT318" s="791"/>
      <c r="CA318" s="809"/>
      <c r="CB318" s="810"/>
      <c r="CC318" s="811"/>
    </row>
    <row r="319" spans="69:81" x14ac:dyDescent="0.25">
      <c r="BQ319" s="791"/>
      <c r="BR319" s="791"/>
      <c r="BS319" s="791"/>
      <c r="BT319" s="791"/>
      <c r="CA319" s="809"/>
      <c r="CB319" s="810"/>
      <c r="CC319" s="811"/>
    </row>
    <row r="320" spans="69:81" x14ac:dyDescent="0.25">
      <c r="BQ320" s="791"/>
      <c r="BR320" s="791"/>
      <c r="BS320" s="791"/>
      <c r="BT320" s="791"/>
      <c r="CA320" s="809"/>
      <c r="CB320" s="810"/>
      <c r="CC320" s="811"/>
    </row>
    <row r="321" spans="69:81" x14ac:dyDescent="0.25">
      <c r="BQ321" s="791"/>
      <c r="BR321" s="791"/>
      <c r="BS321" s="791"/>
      <c r="BT321" s="791"/>
      <c r="CA321" s="809"/>
      <c r="CB321" s="810"/>
      <c r="CC321" s="811"/>
    </row>
    <row r="322" spans="69:81" x14ac:dyDescent="0.25">
      <c r="BQ322" s="791"/>
      <c r="BR322" s="791"/>
      <c r="BS322" s="791"/>
      <c r="BT322" s="791"/>
      <c r="CA322" s="809"/>
      <c r="CB322" s="810"/>
      <c r="CC322" s="811"/>
    </row>
    <row r="323" spans="69:81" x14ac:dyDescent="0.25">
      <c r="BQ323" s="791"/>
      <c r="BR323" s="791"/>
      <c r="BS323" s="791"/>
      <c r="BT323" s="791"/>
      <c r="CA323" s="809"/>
      <c r="CB323" s="810"/>
      <c r="CC323" s="811"/>
    </row>
    <row r="324" spans="69:81" x14ac:dyDescent="0.25">
      <c r="BQ324" s="791"/>
      <c r="BR324" s="791"/>
      <c r="BS324" s="791"/>
      <c r="BT324" s="791"/>
      <c r="CA324" s="809"/>
      <c r="CB324" s="810"/>
      <c r="CC324" s="811"/>
    </row>
    <row r="325" spans="69:81" x14ac:dyDescent="0.25">
      <c r="BQ325" s="791"/>
      <c r="BR325" s="791"/>
      <c r="BS325" s="791"/>
      <c r="BT325" s="791"/>
      <c r="CA325" s="809"/>
      <c r="CB325" s="810"/>
      <c r="CC325" s="811"/>
    </row>
    <row r="326" spans="69:81" x14ac:dyDescent="0.25">
      <c r="BQ326" s="791"/>
      <c r="BR326" s="791"/>
      <c r="BS326" s="791"/>
      <c r="BT326" s="791"/>
      <c r="CA326" s="809"/>
      <c r="CB326" s="810"/>
      <c r="CC326" s="811"/>
    </row>
    <row r="327" spans="69:81" x14ac:dyDescent="0.25">
      <c r="BQ327" s="791"/>
      <c r="BR327" s="791"/>
      <c r="BS327" s="791"/>
      <c r="BT327" s="791"/>
      <c r="CA327" s="809"/>
      <c r="CB327" s="810"/>
      <c r="CC327" s="811"/>
    </row>
    <row r="328" spans="69:81" x14ac:dyDescent="0.25">
      <c r="BQ328" s="791"/>
      <c r="BR328" s="791"/>
      <c r="BS328" s="791"/>
      <c r="BT328" s="791"/>
      <c r="CA328" s="809"/>
      <c r="CB328" s="810"/>
      <c r="CC328" s="811"/>
    </row>
    <row r="329" spans="69:81" x14ac:dyDescent="0.25">
      <c r="BQ329" s="791"/>
      <c r="BR329" s="791"/>
      <c r="BS329" s="791"/>
      <c r="BT329" s="791"/>
      <c r="CA329" s="809"/>
      <c r="CB329" s="810"/>
      <c r="CC329" s="811"/>
    </row>
    <row r="330" spans="69:81" x14ac:dyDescent="0.25">
      <c r="BQ330" s="791"/>
      <c r="BR330" s="791"/>
      <c r="BS330" s="791"/>
      <c r="BT330" s="791"/>
      <c r="CA330" s="809"/>
      <c r="CB330" s="810"/>
      <c r="CC330" s="811"/>
    </row>
    <row r="331" spans="69:81" x14ac:dyDescent="0.25">
      <c r="BQ331" s="791"/>
      <c r="BR331" s="791"/>
      <c r="BS331" s="791"/>
      <c r="BT331" s="791"/>
      <c r="CA331" s="809"/>
      <c r="CB331" s="810"/>
      <c r="CC331" s="811"/>
    </row>
    <row r="332" spans="69:81" x14ac:dyDescent="0.25">
      <c r="BQ332" s="791"/>
      <c r="BR332" s="791"/>
      <c r="BS332" s="791"/>
      <c r="BT332" s="791"/>
      <c r="CA332" s="809"/>
      <c r="CB332" s="810"/>
      <c r="CC332" s="811"/>
    </row>
    <row r="333" spans="69:81" x14ac:dyDescent="0.25">
      <c r="BQ333" s="791"/>
      <c r="BR333" s="791"/>
      <c r="BS333" s="791"/>
      <c r="BT333" s="791"/>
      <c r="CA333" s="809"/>
      <c r="CB333" s="810"/>
      <c r="CC333" s="811"/>
    </row>
    <row r="334" spans="69:81" x14ac:dyDescent="0.25">
      <c r="BQ334" s="791"/>
      <c r="BR334" s="791"/>
      <c r="BS334" s="791"/>
      <c r="BT334" s="791"/>
      <c r="CA334" s="809"/>
      <c r="CB334" s="810"/>
      <c r="CC334" s="811"/>
    </row>
    <row r="335" spans="69:81" x14ac:dyDescent="0.25">
      <c r="BQ335" s="791"/>
      <c r="BR335" s="791"/>
      <c r="BS335" s="791"/>
      <c r="BT335" s="791"/>
      <c r="CA335" s="809"/>
      <c r="CB335" s="810"/>
      <c r="CC335" s="811"/>
    </row>
    <row r="336" spans="69:81" x14ac:dyDescent="0.25">
      <c r="BQ336" s="791"/>
      <c r="BR336" s="791"/>
      <c r="BS336" s="791"/>
      <c r="BT336" s="791"/>
      <c r="CA336" s="809"/>
      <c r="CB336" s="810"/>
      <c r="CC336" s="811"/>
    </row>
    <row r="337" spans="69:81" x14ac:dyDescent="0.25">
      <c r="BQ337" s="791"/>
      <c r="BR337" s="791"/>
      <c r="BS337" s="791"/>
      <c r="BT337" s="791"/>
      <c r="CA337" s="809"/>
      <c r="CB337" s="810"/>
      <c r="CC337" s="811"/>
    </row>
    <row r="338" spans="69:81" x14ac:dyDescent="0.25">
      <c r="BQ338" s="791"/>
      <c r="BR338" s="791"/>
      <c r="BS338" s="791"/>
      <c r="BT338" s="791"/>
      <c r="CA338" s="809"/>
      <c r="CB338" s="810"/>
      <c r="CC338" s="811"/>
    </row>
    <row r="339" spans="69:81" x14ac:dyDescent="0.25">
      <c r="BQ339" s="791"/>
      <c r="BR339" s="791"/>
      <c r="BS339" s="791"/>
      <c r="BT339" s="791"/>
      <c r="CA339" s="809"/>
      <c r="CB339" s="810"/>
      <c r="CC339" s="811"/>
    </row>
    <row r="340" spans="69:81" x14ac:dyDescent="0.25">
      <c r="BQ340" s="791"/>
      <c r="BR340" s="791"/>
      <c r="BS340" s="791"/>
      <c r="BT340" s="791"/>
      <c r="CA340" s="809"/>
      <c r="CB340" s="810"/>
      <c r="CC340" s="811"/>
    </row>
    <row r="341" spans="69:81" x14ac:dyDescent="0.25">
      <c r="BQ341" s="791"/>
      <c r="BR341" s="791"/>
      <c r="BS341" s="791"/>
      <c r="BT341" s="791"/>
      <c r="CA341" s="809"/>
      <c r="CB341" s="810"/>
      <c r="CC341" s="811"/>
    </row>
    <row r="342" spans="69:81" x14ac:dyDescent="0.25">
      <c r="BQ342" s="791"/>
      <c r="BR342" s="791"/>
      <c r="BS342" s="791"/>
      <c r="BT342" s="791"/>
      <c r="CA342" s="809"/>
      <c r="CB342" s="810"/>
      <c r="CC342" s="811"/>
    </row>
    <row r="343" spans="69:81" x14ac:dyDescent="0.25">
      <c r="BQ343" s="791"/>
      <c r="BR343" s="791"/>
      <c r="BS343" s="791"/>
      <c r="BT343" s="791"/>
      <c r="CA343" s="809"/>
      <c r="CB343" s="810"/>
      <c r="CC343" s="811"/>
    </row>
    <row r="344" spans="69:81" x14ac:dyDescent="0.25">
      <c r="BQ344" s="791"/>
      <c r="BR344" s="791"/>
      <c r="BS344" s="791"/>
      <c r="BT344" s="791"/>
      <c r="CA344" s="809"/>
      <c r="CB344" s="810"/>
      <c r="CC344" s="811"/>
    </row>
    <row r="345" spans="69:81" x14ac:dyDescent="0.25">
      <c r="BQ345" s="791"/>
      <c r="BR345" s="791"/>
      <c r="BS345" s="791"/>
      <c r="BT345" s="791"/>
      <c r="CA345" s="809"/>
      <c r="CB345" s="810"/>
      <c r="CC345" s="811"/>
    </row>
    <row r="346" spans="69:81" x14ac:dyDescent="0.25">
      <c r="BQ346" s="791"/>
      <c r="BR346" s="791"/>
      <c r="BS346" s="791"/>
      <c r="BT346" s="791"/>
      <c r="CA346" s="809"/>
      <c r="CB346" s="810"/>
      <c r="CC346" s="811"/>
    </row>
    <row r="347" spans="69:81" x14ac:dyDescent="0.25">
      <c r="BQ347" s="791"/>
      <c r="BR347" s="791"/>
      <c r="BS347" s="791"/>
      <c r="BT347" s="791"/>
      <c r="CA347" s="809"/>
      <c r="CB347" s="810"/>
      <c r="CC347" s="811"/>
    </row>
    <row r="348" spans="69:81" x14ac:dyDescent="0.25">
      <c r="BQ348" s="791"/>
      <c r="BR348" s="791"/>
      <c r="BS348" s="791"/>
      <c r="BT348" s="791"/>
      <c r="CA348" s="809"/>
      <c r="CB348" s="810"/>
      <c r="CC348" s="811"/>
    </row>
    <row r="349" spans="69:81" x14ac:dyDescent="0.25">
      <c r="BQ349" s="791"/>
      <c r="BR349" s="791"/>
      <c r="BS349" s="791"/>
      <c r="BT349" s="791"/>
      <c r="CA349" s="809"/>
      <c r="CB349" s="810"/>
      <c r="CC349" s="811"/>
    </row>
    <row r="350" spans="69:81" x14ac:dyDescent="0.25">
      <c r="BQ350" s="791"/>
      <c r="BR350" s="791"/>
      <c r="BS350" s="791"/>
      <c r="BT350" s="791"/>
      <c r="CA350" s="809"/>
      <c r="CB350" s="810"/>
      <c r="CC350" s="811"/>
    </row>
    <row r="351" spans="69:81" x14ac:dyDescent="0.25">
      <c r="BQ351" s="791"/>
      <c r="BR351" s="791"/>
      <c r="BS351" s="791"/>
      <c r="BT351" s="791"/>
      <c r="CA351" s="809"/>
      <c r="CB351" s="810"/>
      <c r="CC351" s="811"/>
    </row>
    <row r="352" spans="69:81" x14ac:dyDescent="0.25">
      <c r="BQ352" s="791"/>
      <c r="BR352" s="791"/>
      <c r="BS352" s="791"/>
      <c r="BT352" s="791"/>
      <c r="CA352" s="809"/>
      <c r="CB352" s="810"/>
      <c r="CC352" s="811"/>
    </row>
    <row r="353" spans="69:81" x14ac:dyDescent="0.25">
      <c r="BQ353" s="791"/>
      <c r="BR353" s="791"/>
      <c r="BS353" s="791"/>
      <c r="BT353" s="791"/>
      <c r="CA353" s="809"/>
      <c r="CB353" s="810"/>
      <c r="CC353" s="811"/>
    </row>
    <row r="354" spans="69:81" x14ac:dyDescent="0.25">
      <c r="BQ354" s="791"/>
      <c r="BR354" s="791"/>
      <c r="BS354" s="791"/>
      <c r="BT354" s="791"/>
      <c r="CA354" s="809"/>
      <c r="CB354" s="810"/>
      <c r="CC354" s="811"/>
    </row>
    <row r="355" spans="69:81" x14ac:dyDescent="0.25">
      <c r="BQ355" s="791"/>
      <c r="BR355" s="791"/>
      <c r="BS355" s="791"/>
      <c r="BT355" s="791"/>
      <c r="CA355" s="809"/>
      <c r="CB355" s="810"/>
      <c r="CC355" s="811"/>
    </row>
    <row r="356" spans="69:81" x14ac:dyDescent="0.25">
      <c r="BQ356" s="791"/>
      <c r="BR356" s="791"/>
      <c r="BS356" s="791"/>
      <c r="BT356" s="791"/>
      <c r="CA356" s="809"/>
      <c r="CB356" s="810"/>
      <c r="CC356" s="811"/>
    </row>
    <row r="357" spans="69:81" x14ac:dyDescent="0.25">
      <c r="BQ357" s="791"/>
      <c r="BR357" s="791"/>
      <c r="BS357" s="791"/>
      <c r="BT357" s="791"/>
      <c r="CA357" s="809"/>
      <c r="CB357" s="810"/>
      <c r="CC357" s="811"/>
    </row>
    <row r="358" spans="69:81" x14ac:dyDescent="0.25">
      <c r="BQ358" s="791"/>
      <c r="BR358" s="791"/>
      <c r="BS358" s="791"/>
      <c r="BT358" s="791"/>
      <c r="CA358" s="809"/>
      <c r="CB358" s="810"/>
      <c r="CC358" s="811"/>
    </row>
    <row r="359" spans="69:81" x14ac:dyDescent="0.25">
      <c r="BQ359" s="791"/>
      <c r="BR359" s="791"/>
      <c r="BS359" s="791"/>
      <c r="BT359" s="791"/>
      <c r="CA359" s="809"/>
      <c r="CB359" s="810"/>
      <c r="CC359" s="811"/>
    </row>
    <row r="360" spans="69:81" x14ac:dyDescent="0.25">
      <c r="BQ360" s="791"/>
      <c r="BR360" s="791"/>
      <c r="BS360" s="791"/>
      <c r="BT360" s="791"/>
      <c r="CA360" s="809"/>
      <c r="CB360" s="810"/>
      <c r="CC360" s="811"/>
    </row>
    <row r="361" spans="69:81" x14ac:dyDescent="0.25">
      <c r="BQ361" s="791"/>
      <c r="BR361" s="791"/>
      <c r="BS361" s="791"/>
      <c r="BT361" s="791"/>
      <c r="CA361" s="809"/>
      <c r="CB361" s="810"/>
      <c r="CC361" s="811"/>
    </row>
    <row r="362" spans="69:81" x14ac:dyDescent="0.25">
      <c r="BQ362" s="791"/>
      <c r="BR362" s="791"/>
      <c r="BS362" s="791"/>
      <c r="BT362" s="791"/>
      <c r="CA362" s="809"/>
      <c r="CB362" s="810"/>
      <c r="CC362" s="811"/>
    </row>
    <row r="363" spans="69:81" x14ac:dyDescent="0.25">
      <c r="BQ363" s="791"/>
      <c r="BR363" s="791"/>
      <c r="BS363" s="791"/>
      <c r="BT363" s="791"/>
      <c r="CA363" s="809"/>
      <c r="CB363" s="810"/>
      <c r="CC363" s="811"/>
    </row>
    <row r="364" spans="69:81" x14ac:dyDescent="0.25">
      <c r="BQ364" s="791"/>
      <c r="BR364" s="791"/>
      <c r="BS364" s="791"/>
      <c r="BT364" s="791"/>
      <c r="CA364" s="809"/>
      <c r="CB364" s="810"/>
      <c r="CC364" s="811"/>
    </row>
    <row r="365" spans="69:81" x14ac:dyDescent="0.25">
      <c r="BQ365" s="791"/>
      <c r="BR365" s="791"/>
      <c r="BS365" s="791"/>
      <c r="BT365" s="791"/>
      <c r="CA365" s="809"/>
      <c r="CB365" s="810"/>
      <c r="CC365" s="811"/>
    </row>
    <row r="366" spans="69:81" x14ac:dyDescent="0.25">
      <c r="BQ366" s="791"/>
      <c r="BR366" s="791"/>
      <c r="BS366" s="791"/>
      <c r="BT366" s="791"/>
      <c r="CA366" s="809"/>
      <c r="CB366" s="810"/>
      <c r="CC366" s="811"/>
    </row>
    <row r="367" spans="69:81" x14ac:dyDescent="0.25">
      <c r="BQ367" s="791"/>
      <c r="BR367" s="791"/>
      <c r="BS367" s="791"/>
      <c r="BT367" s="791"/>
      <c r="CA367" s="809"/>
      <c r="CB367" s="810"/>
      <c r="CC367" s="811"/>
    </row>
    <row r="368" spans="69:81" x14ac:dyDescent="0.25">
      <c r="BQ368" s="791"/>
      <c r="BR368" s="791"/>
      <c r="BS368" s="791"/>
      <c r="BT368" s="791"/>
      <c r="CA368" s="809"/>
      <c r="CB368" s="810"/>
      <c r="CC368" s="811"/>
    </row>
    <row r="369" spans="69:81" x14ac:dyDescent="0.25">
      <c r="BQ369" s="791"/>
      <c r="BR369" s="791"/>
      <c r="BS369" s="791"/>
      <c r="BT369" s="791"/>
      <c r="CA369" s="809"/>
      <c r="CB369" s="810"/>
      <c r="CC369" s="811"/>
    </row>
    <row r="370" spans="69:81" x14ac:dyDescent="0.25">
      <c r="BQ370" s="791"/>
      <c r="BR370" s="791"/>
      <c r="BS370" s="791"/>
      <c r="BT370" s="791"/>
      <c r="CA370" s="809"/>
      <c r="CB370" s="810"/>
      <c r="CC370" s="811"/>
    </row>
    <row r="371" spans="69:81" x14ac:dyDescent="0.25">
      <c r="BQ371" s="791"/>
      <c r="BR371" s="791"/>
      <c r="BS371" s="791"/>
      <c r="BT371" s="791"/>
      <c r="CA371" s="809"/>
      <c r="CB371" s="810"/>
      <c r="CC371" s="811"/>
    </row>
    <row r="372" spans="69:81" x14ac:dyDescent="0.25">
      <c r="BQ372" s="791"/>
      <c r="BR372" s="791"/>
      <c r="BS372" s="791"/>
      <c r="BT372" s="791"/>
      <c r="CA372" s="809"/>
      <c r="CB372" s="810"/>
      <c r="CC372" s="811"/>
    </row>
    <row r="373" spans="69:81" x14ac:dyDescent="0.25">
      <c r="BQ373" s="791"/>
      <c r="BR373" s="791"/>
      <c r="BS373" s="791"/>
      <c r="BT373" s="791"/>
      <c r="CA373" s="809"/>
      <c r="CB373" s="810"/>
      <c r="CC373" s="811"/>
    </row>
    <row r="374" spans="69:81" x14ac:dyDescent="0.25">
      <c r="BQ374" s="791"/>
      <c r="BR374" s="791"/>
      <c r="BS374" s="791"/>
      <c r="BT374" s="791"/>
      <c r="CA374" s="809"/>
      <c r="CB374" s="810"/>
      <c r="CC374" s="811"/>
    </row>
    <row r="375" spans="69:81" x14ac:dyDescent="0.25">
      <c r="BQ375" s="791"/>
      <c r="BR375" s="791"/>
      <c r="BS375" s="791"/>
      <c r="BT375" s="791"/>
      <c r="CA375" s="809"/>
      <c r="CB375" s="810"/>
      <c r="CC375" s="811"/>
    </row>
    <row r="376" spans="69:81" x14ac:dyDescent="0.25">
      <c r="BQ376" s="791"/>
      <c r="BR376" s="791"/>
      <c r="BS376" s="791"/>
      <c r="BT376" s="791"/>
      <c r="CA376" s="809"/>
      <c r="CB376" s="810"/>
      <c r="CC376" s="811"/>
    </row>
    <row r="377" spans="69:81" x14ac:dyDescent="0.25">
      <c r="BQ377" s="791"/>
      <c r="BR377" s="791"/>
      <c r="BS377" s="791"/>
      <c r="BT377" s="791"/>
      <c r="CA377" s="809"/>
      <c r="CB377" s="810"/>
      <c r="CC377" s="811"/>
    </row>
    <row r="378" spans="69:81" x14ac:dyDescent="0.25">
      <c r="BQ378" s="791"/>
      <c r="BR378" s="791"/>
      <c r="BS378" s="791"/>
      <c r="BT378" s="791"/>
      <c r="CA378" s="809"/>
      <c r="CB378" s="810"/>
      <c r="CC378" s="811"/>
    </row>
    <row r="379" spans="69:81" x14ac:dyDescent="0.25">
      <c r="BQ379" s="791"/>
      <c r="BR379" s="791"/>
      <c r="BS379" s="791"/>
      <c r="BT379" s="791"/>
      <c r="CA379" s="809"/>
      <c r="CB379" s="810"/>
      <c r="CC379" s="811"/>
    </row>
    <row r="380" spans="69:81" x14ac:dyDescent="0.25">
      <c r="BQ380" s="791"/>
      <c r="BR380" s="791"/>
      <c r="BS380" s="791"/>
      <c r="BT380" s="791"/>
      <c r="CA380" s="809"/>
      <c r="CB380" s="810"/>
      <c r="CC380" s="811"/>
    </row>
    <row r="381" spans="69:81" x14ac:dyDescent="0.25">
      <c r="BQ381" s="791"/>
      <c r="BR381" s="791"/>
      <c r="BS381" s="791"/>
      <c r="BT381" s="791"/>
      <c r="CA381" s="809"/>
      <c r="CB381" s="810"/>
      <c r="CC381" s="811"/>
    </row>
    <row r="382" spans="69:81" x14ac:dyDescent="0.25">
      <c r="BQ382" s="791"/>
      <c r="BR382" s="791"/>
      <c r="BS382" s="791"/>
      <c r="BT382" s="791"/>
      <c r="CA382" s="809"/>
      <c r="CB382" s="810"/>
      <c r="CC382" s="811"/>
    </row>
    <row r="383" spans="69:81" x14ac:dyDescent="0.25">
      <c r="BQ383" s="791"/>
      <c r="BR383" s="791"/>
      <c r="BS383" s="791"/>
      <c r="BT383" s="791"/>
      <c r="CA383" s="809"/>
      <c r="CB383" s="810"/>
      <c r="CC383" s="811"/>
    </row>
    <row r="384" spans="69:81" x14ac:dyDescent="0.25">
      <c r="BQ384" s="791"/>
      <c r="BR384" s="791"/>
      <c r="BS384" s="791"/>
      <c r="BT384" s="791"/>
      <c r="CA384" s="809"/>
      <c r="CB384" s="810"/>
      <c r="CC384" s="811"/>
    </row>
    <row r="385" spans="69:81" x14ac:dyDescent="0.25">
      <c r="BQ385" s="791"/>
      <c r="BR385" s="791"/>
      <c r="BS385" s="791"/>
      <c r="BT385" s="791"/>
      <c r="CA385" s="809"/>
      <c r="CB385" s="810"/>
      <c r="CC385" s="811"/>
    </row>
    <row r="386" spans="69:81" x14ac:dyDescent="0.25">
      <c r="BQ386" s="791"/>
      <c r="BR386" s="791"/>
      <c r="BS386" s="791"/>
      <c r="BT386" s="791"/>
      <c r="CA386" s="809"/>
      <c r="CB386" s="810"/>
      <c r="CC386" s="811"/>
    </row>
    <row r="387" spans="69:81" x14ac:dyDescent="0.25">
      <c r="BQ387" s="791"/>
      <c r="BR387" s="791"/>
      <c r="BS387" s="791"/>
      <c r="BT387" s="791"/>
      <c r="CA387" s="809"/>
      <c r="CB387" s="810"/>
      <c r="CC387" s="811"/>
    </row>
    <row r="388" spans="69:81" x14ac:dyDescent="0.25">
      <c r="BQ388" s="791"/>
      <c r="BR388" s="791"/>
      <c r="BS388" s="791"/>
      <c r="BT388" s="791"/>
      <c r="CA388" s="809"/>
      <c r="CB388" s="810"/>
      <c r="CC388" s="811"/>
    </row>
    <row r="389" spans="69:81" x14ac:dyDescent="0.25">
      <c r="BQ389" s="791"/>
      <c r="BR389" s="791"/>
      <c r="BS389" s="791"/>
      <c r="BT389" s="791"/>
      <c r="CA389" s="809"/>
      <c r="CB389" s="810"/>
      <c r="CC389" s="811"/>
    </row>
    <row r="390" spans="69:81" x14ac:dyDescent="0.25">
      <c r="BQ390" s="791"/>
      <c r="BR390" s="791"/>
      <c r="BS390" s="791"/>
      <c r="BT390" s="791"/>
      <c r="CA390" s="809"/>
      <c r="CB390" s="810"/>
      <c r="CC390" s="811"/>
    </row>
    <row r="391" spans="69:81" x14ac:dyDescent="0.25">
      <c r="BQ391" s="791"/>
      <c r="BR391" s="791"/>
      <c r="BS391" s="791"/>
      <c r="BT391" s="791"/>
      <c r="CA391" s="809"/>
      <c r="CB391" s="810"/>
      <c r="CC391" s="811"/>
    </row>
    <row r="392" spans="69:81" x14ac:dyDescent="0.25">
      <c r="BQ392" s="791"/>
      <c r="BR392" s="791"/>
      <c r="BS392" s="791"/>
      <c r="BT392" s="791"/>
      <c r="CA392" s="809"/>
      <c r="CB392" s="810"/>
      <c r="CC392" s="811"/>
    </row>
    <row r="393" spans="69:81" x14ac:dyDescent="0.25">
      <c r="BQ393" s="791"/>
      <c r="BR393" s="791"/>
      <c r="BS393" s="791"/>
      <c r="BT393" s="791"/>
      <c r="CA393" s="809"/>
      <c r="CB393" s="810"/>
      <c r="CC393" s="811"/>
    </row>
    <row r="394" spans="69:81" x14ac:dyDescent="0.25">
      <c r="BQ394" s="791"/>
      <c r="BR394" s="791"/>
      <c r="BS394" s="791"/>
      <c r="BT394" s="791"/>
      <c r="CA394" s="809"/>
      <c r="CB394" s="810"/>
      <c r="CC394" s="811"/>
    </row>
    <row r="395" spans="69:81" x14ac:dyDescent="0.25">
      <c r="BQ395" s="791"/>
      <c r="BR395" s="791"/>
      <c r="BS395" s="791"/>
      <c r="BT395" s="791"/>
      <c r="CA395" s="809"/>
      <c r="CB395" s="810"/>
      <c r="CC395" s="811"/>
    </row>
    <row r="396" spans="69:81" x14ac:dyDescent="0.25">
      <c r="BQ396" s="791"/>
      <c r="BR396" s="791"/>
      <c r="BS396" s="791"/>
      <c r="BT396" s="791"/>
      <c r="CA396" s="809"/>
      <c r="CB396" s="810"/>
      <c r="CC396" s="811"/>
    </row>
    <row r="397" spans="69:81" x14ac:dyDescent="0.25">
      <c r="BQ397" s="791"/>
      <c r="BR397" s="791"/>
      <c r="BS397" s="791"/>
      <c r="BT397" s="791"/>
      <c r="CA397" s="809"/>
      <c r="CB397" s="810"/>
      <c r="CC397" s="811"/>
    </row>
    <row r="398" spans="69:81" x14ac:dyDescent="0.25">
      <c r="BQ398" s="791"/>
      <c r="BR398" s="791"/>
      <c r="BS398" s="791"/>
      <c r="BT398" s="791"/>
      <c r="CA398" s="809"/>
      <c r="CB398" s="810"/>
      <c r="CC398" s="811"/>
    </row>
    <row r="399" spans="69:81" x14ac:dyDescent="0.25">
      <c r="BQ399" s="791"/>
      <c r="BR399" s="791"/>
      <c r="BS399" s="791"/>
      <c r="BT399" s="791"/>
      <c r="CA399" s="809"/>
      <c r="CB399" s="810"/>
      <c r="CC399" s="811"/>
    </row>
    <row r="400" spans="69:81" x14ac:dyDescent="0.25">
      <c r="BQ400" s="791"/>
      <c r="BR400" s="791"/>
      <c r="BS400" s="791"/>
      <c r="BT400" s="791"/>
      <c r="CA400" s="809"/>
      <c r="CB400" s="810"/>
      <c r="CC400" s="811"/>
    </row>
    <row r="401" spans="69:81" x14ac:dyDescent="0.25">
      <c r="BQ401" s="791"/>
      <c r="BR401" s="791"/>
      <c r="BS401" s="791"/>
      <c r="BT401" s="791"/>
      <c r="CA401" s="809"/>
      <c r="CB401" s="810"/>
      <c r="CC401" s="811"/>
    </row>
    <row r="402" spans="69:81" x14ac:dyDescent="0.25">
      <c r="BQ402" s="791"/>
      <c r="BR402" s="791"/>
      <c r="BS402" s="791"/>
      <c r="BT402" s="791"/>
      <c r="CA402" s="809"/>
      <c r="CB402" s="810"/>
      <c r="CC402" s="811"/>
    </row>
    <row r="403" spans="69:81" x14ac:dyDescent="0.25">
      <c r="BQ403" s="791"/>
      <c r="BR403" s="791"/>
      <c r="BS403" s="791"/>
      <c r="BT403" s="791"/>
      <c r="CA403" s="809"/>
      <c r="CB403" s="810"/>
      <c r="CC403" s="811"/>
    </row>
    <row r="404" spans="69:81" x14ac:dyDescent="0.25">
      <c r="BQ404" s="791"/>
      <c r="BR404" s="791"/>
      <c r="BS404" s="791"/>
      <c r="BT404" s="791"/>
      <c r="CA404" s="809"/>
      <c r="CB404" s="810"/>
      <c r="CC404" s="811"/>
    </row>
    <row r="405" spans="69:81" x14ac:dyDescent="0.25">
      <c r="BQ405" s="791"/>
      <c r="BR405" s="791"/>
      <c r="BS405" s="791"/>
      <c r="BT405" s="791"/>
      <c r="CA405" s="809"/>
      <c r="CB405" s="810"/>
      <c r="CC405" s="811"/>
    </row>
    <row r="406" spans="69:81" x14ac:dyDescent="0.25">
      <c r="BQ406" s="791"/>
      <c r="BR406" s="791"/>
      <c r="BS406" s="791"/>
      <c r="BT406" s="791"/>
      <c r="CA406" s="809"/>
      <c r="CB406" s="810"/>
      <c r="CC406" s="811"/>
    </row>
    <row r="407" spans="69:81" x14ac:dyDescent="0.25">
      <c r="BQ407" s="791"/>
      <c r="BR407" s="791"/>
      <c r="BS407" s="791"/>
      <c r="BT407" s="791"/>
      <c r="CA407" s="809"/>
      <c r="CB407" s="810"/>
      <c r="CC407" s="811"/>
    </row>
    <row r="408" spans="69:81" x14ac:dyDescent="0.25">
      <c r="BQ408" s="791"/>
      <c r="BR408" s="791"/>
      <c r="BS408" s="791"/>
      <c r="BT408" s="791"/>
      <c r="CA408" s="809"/>
      <c r="CB408" s="810"/>
      <c r="CC408" s="811"/>
    </row>
    <row r="409" spans="69:81" x14ac:dyDescent="0.25">
      <c r="BQ409" s="791"/>
      <c r="BR409" s="791"/>
      <c r="BS409" s="791"/>
      <c r="BT409" s="791"/>
      <c r="CA409" s="809"/>
      <c r="CB409" s="810"/>
      <c r="CC409" s="811"/>
    </row>
    <row r="410" spans="69:81" x14ac:dyDescent="0.25">
      <c r="BQ410" s="791"/>
      <c r="BR410" s="791"/>
      <c r="BS410" s="791"/>
      <c r="BT410" s="791"/>
      <c r="CA410" s="809"/>
      <c r="CB410" s="810"/>
      <c r="CC410" s="811"/>
    </row>
    <row r="411" spans="69:81" x14ac:dyDescent="0.25">
      <c r="BQ411" s="791"/>
      <c r="BR411" s="791"/>
      <c r="BS411" s="791"/>
      <c r="BT411" s="791"/>
      <c r="CA411" s="809"/>
      <c r="CB411" s="810"/>
      <c r="CC411" s="811"/>
    </row>
    <row r="412" spans="69:81" x14ac:dyDescent="0.25">
      <c r="BQ412" s="791"/>
      <c r="BR412" s="791"/>
      <c r="BS412" s="791"/>
      <c r="BT412" s="791"/>
      <c r="CA412" s="809"/>
      <c r="CB412" s="810"/>
      <c r="CC412" s="811"/>
    </row>
    <row r="413" spans="69:81" x14ac:dyDescent="0.25">
      <c r="BQ413" s="791"/>
      <c r="BR413" s="791"/>
      <c r="BS413" s="791"/>
      <c r="BT413" s="791"/>
      <c r="CA413" s="809"/>
      <c r="CB413" s="810"/>
      <c r="CC413" s="811"/>
    </row>
    <row r="414" spans="69:81" x14ac:dyDescent="0.25">
      <c r="BQ414" s="791"/>
      <c r="BR414" s="791"/>
      <c r="BS414" s="791"/>
      <c r="BT414" s="791"/>
      <c r="CA414" s="809"/>
      <c r="CB414" s="810"/>
      <c r="CC414" s="811"/>
    </row>
    <row r="415" spans="69:81" x14ac:dyDescent="0.25">
      <c r="BQ415" s="791"/>
      <c r="BR415" s="791"/>
      <c r="BS415" s="791"/>
      <c r="BT415" s="791"/>
      <c r="CA415" s="809"/>
      <c r="CB415" s="810"/>
      <c r="CC415" s="811"/>
    </row>
    <row r="416" spans="69:81" x14ac:dyDescent="0.25">
      <c r="BQ416" s="791"/>
      <c r="BR416" s="791"/>
      <c r="BS416" s="791"/>
      <c r="BT416" s="791"/>
      <c r="CA416" s="809"/>
      <c r="CB416" s="810"/>
      <c r="CC416" s="811"/>
    </row>
    <row r="417" spans="69:81" x14ac:dyDescent="0.25">
      <c r="BQ417" s="791"/>
      <c r="BR417" s="791"/>
      <c r="BS417" s="791"/>
      <c r="BT417" s="791"/>
      <c r="CA417" s="809"/>
      <c r="CB417" s="810"/>
      <c r="CC417" s="811"/>
    </row>
    <row r="418" spans="69:81" x14ac:dyDescent="0.25">
      <c r="BQ418" s="791"/>
      <c r="BR418" s="791"/>
      <c r="BS418" s="791"/>
      <c r="BT418" s="791"/>
      <c r="CA418" s="809"/>
      <c r="CB418" s="810"/>
      <c r="CC418" s="811"/>
    </row>
    <row r="419" spans="69:81" x14ac:dyDescent="0.25">
      <c r="BQ419" s="791"/>
      <c r="BR419" s="791"/>
      <c r="BS419" s="791"/>
      <c r="BT419" s="791"/>
      <c r="CA419" s="809"/>
      <c r="CB419" s="810"/>
      <c r="CC419" s="811"/>
    </row>
    <row r="420" spans="69:81" x14ac:dyDescent="0.25">
      <c r="BQ420" s="791"/>
      <c r="BR420" s="791"/>
      <c r="BS420" s="791"/>
      <c r="BT420" s="791"/>
      <c r="CA420" s="809"/>
      <c r="CB420" s="810"/>
      <c r="CC420" s="811"/>
    </row>
    <row r="421" spans="69:81" x14ac:dyDescent="0.25">
      <c r="BQ421" s="791"/>
      <c r="BR421" s="791"/>
      <c r="BS421" s="791"/>
      <c r="BT421" s="791"/>
      <c r="CA421" s="809"/>
      <c r="CB421" s="810"/>
      <c r="CC421" s="811"/>
    </row>
    <row r="422" spans="69:81" x14ac:dyDescent="0.25">
      <c r="BQ422" s="791"/>
      <c r="BR422" s="791"/>
      <c r="BS422" s="791"/>
      <c r="BT422" s="791"/>
      <c r="CA422" s="809"/>
      <c r="CB422" s="810"/>
      <c r="CC422" s="811"/>
    </row>
    <row r="423" spans="69:81" x14ac:dyDescent="0.25">
      <c r="BQ423" s="791"/>
      <c r="BR423" s="791"/>
      <c r="BS423" s="791"/>
      <c r="BT423" s="791"/>
      <c r="CA423" s="809"/>
      <c r="CB423" s="810"/>
      <c r="CC423" s="811"/>
    </row>
    <row r="424" spans="69:81" x14ac:dyDescent="0.25">
      <c r="BQ424" s="791"/>
      <c r="BR424" s="791"/>
      <c r="BS424" s="791"/>
      <c r="BT424" s="791"/>
      <c r="CA424" s="809"/>
      <c r="CB424" s="810"/>
      <c r="CC424" s="811"/>
    </row>
    <row r="425" spans="69:81" x14ac:dyDescent="0.25">
      <c r="BQ425" s="791"/>
      <c r="BR425" s="791"/>
      <c r="BS425" s="791"/>
      <c r="BT425" s="791"/>
      <c r="CA425" s="809"/>
      <c r="CB425" s="810"/>
      <c r="CC425" s="811"/>
    </row>
    <row r="426" spans="69:81" x14ac:dyDescent="0.25">
      <c r="BQ426" s="791"/>
      <c r="BR426" s="791"/>
      <c r="BS426" s="791"/>
      <c r="BT426" s="791"/>
      <c r="CA426" s="809"/>
      <c r="CB426" s="810"/>
      <c r="CC426" s="811"/>
    </row>
    <row r="427" spans="69:81" x14ac:dyDescent="0.25">
      <c r="BQ427" s="791"/>
      <c r="BR427" s="791"/>
      <c r="BS427" s="791"/>
      <c r="BT427" s="791"/>
      <c r="CA427" s="809"/>
      <c r="CB427" s="810"/>
      <c r="CC427" s="811"/>
    </row>
    <row r="428" spans="69:81" x14ac:dyDescent="0.25">
      <c r="BQ428" s="791"/>
      <c r="BR428" s="791"/>
      <c r="BS428" s="791"/>
      <c r="BT428" s="791"/>
      <c r="CA428" s="809"/>
      <c r="CB428" s="810"/>
      <c r="CC428" s="811"/>
    </row>
    <row r="429" spans="69:81" x14ac:dyDescent="0.25">
      <c r="BQ429" s="791"/>
      <c r="BR429" s="791"/>
      <c r="BS429" s="791"/>
      <c r="BT429" s="791"/>
      <c r="CA429" s="809"/>
      <c r="CB429" s="810"/>
      <c r="CC429" s="811"/>
    </row>
    <row r="430" spans="69:81" x14ac:dyDescent="0.25">
      <c r="BQ430" s="791"/>
      <c r="BR430" s="791"/>
      <c r="BS430" s="791"/>
      <c r="BT430" s="791"/>
      <c r="CA430" s="809"/>
      <c r="CB430" s="810"/>
      <c r="CC430" s="811"/>
    </row>
    <row r="431" spans="69:81" x14ac:dyDescent="0.25">
      <c r="BQ431" s="791"/>
      <c r="BR431" s="791"/>
      <c r="BS431" s="791"/>
      <c r="BT431" s="791"/>
      <c r="CA431" s="809"/>
      <c r="CB431" s="810"/>
      <c r="CC431" s="811"/>
    </row>
    <row r="432" spans="69:81" x14ac:dyDescent="0.25">
      <c r="BQ432" s="791"/>
      <c r="BR432" s="791"/>
      <c r="BS432" s="791"/>
      <c r="BT432" s="791"/>
      <c r="CA432" s="809"/>
      <c r="CB432" s="810"/>
      <c r="CC432" s="811"/>
    </row>
    <row r="433" spans="69:81" x14ac:dyDescent="0.25">
      <c r="BQ433" s="791"/>
      <c r="BR433" s="791"/>
      <c r="BS433" s="791"/>
      <c r="BT433" s="791"/>
      <c r="CA433" s="809"/>
      <c r="CB433" s="810"/>
      <c r="CC433" s="811"/>
    </row>
    <row r="434" spans="69:81" x14ac:dyDescent="0.25">
      <c r="BQ434" s="791"/>
      <c r="BR434" s="791"/>
      <c r="BS434" s="791"/>
      <c r="BT434" s="791"/>
      <c r="CA434" s="809"/>
      <c r="CB434" s="810"/>
      <c r="CC434" s="811"/>
    </row>
    <row r="435" spans="69:81" x14ac:dyDescent="0.25">
      <c r="BQ435" s="791"/>
      <c r="BR435" s="791"/>
      <c r="BS435" s="791"/>
      <c r="BT435" s="791"/>
      <c r="CA435" s="809"/>
      <c r="CB435" s="810"/>
      <c r="CC435" s="811"/>
    </row>
    <row r="436" spans="69:81" x14ac:dyDescent="0.25">
      <c r="BQ436" s="791"/>
      <c r="BR436" s="791"/>
      <c r="BS436" s="791"/>
      <c r="BT436" s="791"/>
      <c r="CA436" s="809"/>
      <c r="CB436" s="810"/>
      <c r="CC436" s="811"/>
    </row>
    <row r="437" spans="69:81" x14ac:dyDescent="0.25">
      <c r="BQ437" s="791"/>
      <c r="BR437" s="791"/>
      <c r="BS437" s="791"/>
      <c r="BT437" s="791"/>
      <c r="CA437" s="809"/>
      <c r="CB437" s="810"/>
      <c r="CC437" s="811"/>
    </row>
    <row r="438" spans="69:81" x14ac:dyDescent="0.25">
      <c r="BQ438" s="791"/>
      <c r="BR438" s="791"/>
      <c r="BS438" s="791"/>
      <c r="BT438" s="791"/>
      <c r="CA438" s="809"/>
      <c r="CB438" s="810"/>
      <c r="CC438" s="811"/>
    </row>
    <row r="439" spans="69:81" x14ac:dyDescent="0.25">
      <c r="BQ439" s="791"/>
      <c r="BR439" s="791"/>
      <c r="BS439" s="791"/>
      <c r="BT439" s="791"/>
      <c r="CA439" s="809"/>
      <c r="CB439" s="810"/>
      <c r="CC439" s="811"/>
    </row>
    <row r="440" spans="69:81" x14ac:dyDescent="0.25">
      <c r="BQ440" s="791"/>
      <c r="BR440" s="791"/>
      <c r="BS440" s="791"/>
      <c r="BT440" s="791"/>
      <c r="CA440" s="809"/>
      <c r="CB440" s="810"/>
      <c r="CC440" s="811"/>
    </row>
    <row r="441" spans="69:81" x14ac:dyDescent="0.25">
      <c r="BQ441" s="791"/>
      <c r="BR441" s="791"/>
      <c r="BS441" s="791"/>
      <c r="BT441" s="791"/>
      <c r="CA441" s="809"/>
      <c r="CB441" s="810"/>
      <c r="CC441" s="811"/>
    </row>
    <row r="442" spans="69:81" x14ac:dyDescent="0.25">
      <c r="BQ442" s="791"/>
      <c r="BR442" s="791"/>
      <c r="BS442" s="791"/>
      <c r="BT442" s="791"/>
      <c r="CA442" s="809"/>
      <c r="CB442" s="810"/>
      <c r="CC442" s="811"/>
    </row>
    <row r="443" spans="69:81" x14ac:dyDescent="0.25">
      <c r="BQ443" s="791"/>
      <c r="BR443" s="791"/>
      <c r="BS443" s="791"/>
      <c r="BT443" s="791"/>
      <c r="CA443" s="809"/>
      <c r="CB443" s="810"/>
      <c r="CC443" s="811"/>
    </row>
    <row r="444" spans="69:81" x14ac:dyDescent="0.25">
      <c r="BQ444" s="791"/>
      <c r="BR444" s="791"/>
      <c r="BS444" s="791"/>
      <c r="BT444" s="791"/>
      <c r="CA444" s="809"/>
      <c r="CB444" s="810"/>
      <c r="CC444" s="811"/>
    </row>
    <row r="445" spans="69:81" x14ac:dyDescent="0.25">
      <c r="BQ445" s="791"/>
      <c r="BR445" s="791"/>
      <c r="BS445" s="791"/>
      <c r="BT445" s="791"/>
      <c r="CA445" s="809"/>
      <c r="CB445" s="810"/>
      <c r="CC445" s="811"/>
    </row>
    <row r="446" spans="69:81" x14ac:dyDescent="0.25">
      <c r="BQ446" s="791"/>
      <c r="BR446" s="791"/>
      <c r="BS446" s="791"/>
      <c r="BT446" s="791"/>
      <c r="CA446" s="809"/>
      <c r="CB446" s="810"/>
      <c r="CC446" s="811"/>
    </row>
    <row r="447" spans="69:81" x14ac:dyDescent="0.25">
      <c r="BQ447" s="791"/>
      <c r="BR447" s="791"/>
      <c r="BS447" s="791"/>
      <c r="BT447" s="791"/>
      <c r="CA447" s="809"/>
      <c r="CB447" s="810"/>
      <c r="CC447" s="811"/>
    </row>
    <row r="448" spans="69:81" x14ac:dyDescent="0.25">
      <c r="BQ448" s="791"/>
      <c r="BR448" s="791"/>
      <c r="BS448" s="791"/>
      <c r="BT448" s="791"/>
      <c r="CA448" s="809"/>
      <c r="CB448" s="810"/>
      <c r="CC448" s="811"/>
    </row>
    <row r="449" spans="69:81" x14ac:dyDescent="0.25">
      <c r="BQ449" s="791"/>
      <c r="BR449" s="791"/>
      <c r="BS449" s="791"/>
      <c r="BT449" s="791"/>
      <c r="CA449" s="809"/>
      <c r="CB449" s="810"/>
      <c r="CC449" s="811"/>
    </row>
    <row r="450" spans="69:81" x14ac:dyDescent="0.25">
      <c r="BQ450" s="791"/>
      <c r="BR450" s="791"/>
      <c r="BS450" s="791"/>
      <c r="BT450" s="791"/>
      <c r="CA450" s="809"/>
      <c r="CB450" s="810"/>
      <c r="CC450" s="811"/>
    </row>
    <row r="451" spans="69:81" x14ac:dyDescent="0.25">
      <c r="BQ451" s="791"/>
      <c r="BR451" s="791"/>
      <c r="BS451" s="791"/>
      <c r="BT451" s="791"/>
      <c r="CA451" s="809"/>
      <c r="CB451" s="810"/>
      <c r="CC451" s="811"/>
    </row>
    <row r="452" spans="69:81" x14ac:dyDescent="0.25">
      <c r="BQ452" s="791"/>
      <c r="BR452" s="791"/>
      <c r="BS452" s="791"/>
      <c r="BT452" s="791"/>
      <c r="CA452" s="809"/>
      <c r="CB452" s="810"/>
      <c r="CC452" s="811"/>
    </row>
    <row r="453" spans="69:81" x14ac:dyDescent="0.25">
      <c r="BQ453" s="791"/>
      <c r="BR453" s="791"/>
      <c r="BS453" s="791"/>
      <c r="BT453" s="791"/>
      <c r="CA453" s="809"/>
      <c r="CB453" s="810"/>
      <c r="CC453" s="811"/>
    </row>
    <row r="454" spans="69:81" x14ac:dyDescent="0.25">
      <c r="BQ454" s="791"/>
      <c r="BR454" s="791"/>
      <c r="BS454" s="791"/>
      <c r="BT454" s="791"/>
      <c r="CA454" s="809"/>
      <c r="CB454" s="810"/>
      <c r="CC454" s="811"/>
    </row>
    <row r="455" spans="69:81" x14ac:dyDescent="0.25">
      <c r="BQ455" s="791"/>
      <c r="BR455" s="791"/>
      <c r="BS455" s="791"/>
      <c r="BT455" s="791"/>
      <c r="CA455" s="809"/>
      <c r="CB455" s="810"/>
      <c r="CC455" s="811"/>
    </row>
    <row r="456" spans="69:81" x14ac:dyDescent="0.25">
      <c r="BQ456" s="791"/>
      <c r="BR456" s="791"/>
      <c r="BS456" s="791"/>
      <c r="BT456" s="791"/>
      <c r="CA456" s="809"/>
      <c r="CB456" s="810"/>
      <c r="CC456" s="811"/>
    </row>
    <row r="457" spans="69:81" x14ac:dyDescent="0.25">
      <c r="BQ457" s="791"/>
      <c r="BR457" s="791"/>
      <c r="BS457" s="791"/>
      <c r="BT457" s="791"/>
      <c r="CA457" s="809"/>
      <c r="CB457" s="810"/>
      <c r="CC457" s="811"/>
    </row>
    <row r="458" spans="69:81" x14ac:dyDescent="0.25">
      <c r="BQ458" s="791"/>
      <c r="BR458" s="791"/>
      <c r="BS458" s="791"/>
      <c r="BT458" s="791"/>
      <c r="CA458" s="809"/>
      <c r="CB458" s="810"/>
      <c r="CC458" s="811"/>
    </row>
    <row r="459" spans="69:81" x14ac:dyDescent="0.25">
      <c r="BQ459" s="791"/>
      <c r="BR459" s="791"/>
      <c r="BS459" s="791"/>
      <c r="BT459" s="791"/>
      <c r="CA459" s="809"/>
      <c r="CB459" s="810"/>
      <c r="CC459" s="811"/>
    </row>
    <row r="460" spans="69:81" x14ac:dyDescent="0.25">
      <c r="BQ460" s="791"/>
      <c r="BR460" s="791"/>
      <c r="BS460" s="791"/>
      <c r="BT460" s="791"/>
      <c r="CA460" s="809"/>
      <c r="CB460" s="810"/>
      <c r="CC460" s="811"/>
    </row>
    <row r="461" spans="69:81" x14ac:dyDescent="0.25">
      <c r="BQ461" s="791"/>
      <c r="BR461" s="791"/>
      <c r="BS461" s="791"/>
      <c r="BT461" s="791"/>
      <c r="CA461" s="809"/>
      <c r="CB461" s="810"/>
      <c r="CC461" s="811"/>
    </row>
    <row r="462" spans="69:81" x14ac:dyDescent="0.25">
      <c r="BQ462" s="791"/>
      <c r="BR462" s="791"/>
      <c r="BS462" s="791"/>
      <c r="BT462" s="791"/>
      <c r="CA462" s="809"/>
      <c r="CB462" s="810"/>
      <c r="CC462" s="811"/>
    </row>
    <row r="463" spans="69:81" x14ac:dyDescent="0.25">
      <c r="BQ463" s="791"/>
      <c r="BR463" s="791"/>
      <c r="BS463" s="791"/>
      <c r="BT463" s="791"/>
      <c r="CA463" s="809"/>
      <c r="CB463" s="810"/>
      <c r="CC463" s="811"/>
    </row>
    <row r="464" spans="69:81" x14ac:dyDescent="0.25">
      <c r="BQ464" s="791"/>
      <c r="BR464" s="791"/>
      <c r="BS464" s="791"/>
      <c r="BT464" s="791"/>
      <c r="CA464" s="809"/>
      <c r="CB464" s="810"/>
      <c r="CC464" s="811"/>
    </row>
    <row r="465" spans="69:81" x14ac:dyDescent="0.25">
      <c r="BQ465" s="791"/>
      <c r="BR465" s="791"/>
      <c r="BS465" s="791"/>
      <c r="BT465" s="791"/>
      <c r="CA465" s="809"/>
      <c r="CB465" s="810"/>
      <c r="CC465" s="811"/>
    </row>
    <row r="466" spans="69:81" x14ac:dyDescent="0.25">
      <c r="BQ466" s="791"/>
      <c r="BR466" s="791"/>
      <c r="BS466" s="791"/>
      <c r="BT466" s="791"/>
      <c r="CA466" s="809"/>
      <c r="CB466" s="810"/>
      <c r="CC466" s="811"/>
    </row>
    <row r="467" spans="69:81" x14ac:dyDescent="0.25">
      <c r="BQ467" s="791"/>
      <c r="BR467" s="791"/>
      <c r="BS467" s="791"/>
      <c r="BT467" s="791"/>
      <c r="CA467" s="809"/>
      <c r="CB467" s="810"/>
      <c r="CC467" s="811"/>
    </row>
    <row r="468" spans="69:81" x14ac:dyDescent="0.25">
      <c r="BQ468" s="791"/>
      <c r="BR468" s="791"/>
      <c r="BS468" s="791"/>
      <c r="BT468" s="791"/>
      <c r="CA468" s="809"/>
      <c r="CB468" s="810"/>
      <c r="CC468" s="811"/>
    </row>
    <row r="469" spans="69:81" x14ac:dyDescent="0.25">
      <c r="BQ469" s="791"/>
      <c r="BR469" s="791"/>
      <c r="BS469" s="791"/>
      <c r="BT469" s="791"/>
      <c r="CA469" s="809"/>
      <c r="CB469" s="810"/>
      <c r="CC469" s="811"/>
    </row>
    <row r="470" spans="69:81" x14ac:dyDescent="0.25">
      <c r="BQ470" s="791"/>
      <c r="BR470" s="791"/>
      <c r="BS470" s="791"/>
      <c r="BT470" s="791"/>
      <c r="CA470" s="809"/>
      <c r="CB470" s="810"/>
      <c r="CC470" s="811"/>
    </row>
    <row r="471" spans="69:81" x14ac:dyDescent="0.25">
      <c r="BQ471" s="791"/>
      <c r="BR471" s="791"/>
      <c r="BS471" s="791"/>
      <c r="BT471" s="791"/>
      <c r="CA471" s="809"/>
      <c r="CB471" s="810"/>
      <c r="CC471" s="811"/>
    </row>
    <row r="472" spans="69:81" x14ac:dyDescent="0.25">
      <c r="BQ472" s="791"/>
      <c r="BR472" s="791"/>
      <c r="BS472" s="791"/>
      <c r="BT472" s="791"/>
      <c r="CA472" s="809"/>
      <c r="CB472" s="810"/>
      <c r="CC472" s="811"/>
    </row>
    <row r="473" spans="69:81" x14ac:dyDescent="0.25">
      <c r="BQ473" s="791"/>
      <c r="BR473" s="791"/>
      <c r="BS473" s="791"/>
      <c r="BT473" s="791"/>
      <c r="CA473" s="809"/>
      <c r="CB473" s="810"/>
      <c r="CC473" s="811"/>
    </row>
    <row r="474" spans="69:81" x14ac:dyDescent="0.25">
      <c r="BQ474" s="791"/>
      <c r="BR474" s="791"/>
      <c r="BS474" s="791"/>
      <c r="BT474" s="791"/>
      <c r="CA474" s="809"/>
      <c r="CB474" s="810"/>
      <c r="CC474" s="811"/>
    </row>
    <row r="475" spans="69:81" x14ac:dyDescent="0.25">
      <c r="BQ475" s="791"/>
      <c r="BR475" s="791"/>
      <c r="BS475" s="791"/>
      <c r="BT475" s="791"/>
      <c r="CA475" s="809"/>
      <c r="CB475" s="810"/>
      <c r="CC475" s="811"/>
    </row>
    <row r="476" spans="69:81" x14ac:dyDescent="0.25">
      <c r="BQ476" s="791"/>
      <c r="BR476" s="791"/>
      <c r="BS476" s="791"/>
      <c r="BT476" s="791"/>
      <c r="CA476" s="809"/>
      <c r="CB476" s="810"/>
      <c r="CC476" s="811"/>
    </row>
    <row r="477" spans="69:81" x14ac:dyDescent="0.25">
      <c r="BQ477" s="791"/>
      <c r="BR477" s="791"/>
      <c r="BS477" s="791"/>
      <c r="BT477" s="791"/>
      <c r="CA477" s="809"/>
      <c r="CB477" s="810"/>
      <c r="CC477" s="811"/>
    </row>
    <row r="478" spans="69:81" x14ac:dyDescent="0.25">
      <c r="BQ478" s="791"/>
      <c r="BR478" s="791"/>
      <c r="BS478" s="791"/>
      <c r="BT478" s="791"/>
      <c r="CA478" s="809"/>
      <c r="CB478" s="810"/>
      <c r="CC478" s="811"/>
    </row>
    <row r="479" spans="69:81" x14ac:dyDescent="0.25">
      <c r="BQ479" s="791"/>
      <c r="BR479" s="791"/>
      <c r="BS479" s="791"/>
      <c r="BT479" s="791"/>
      <c r="CA479" s="809"/>
      <c r="CB479" s="810"/>
      <c r="CC479" s="811"/>
    </row>
    <row r="480" spans="69:81" x14ac:dyDescent="0.25">
      <c r="BQ480" s="791"/>
      <c r="BR480" s="791"/>
      <c r="BS480" s="791"/>
      <c r="BT480" s="791"/>
      <c r="CA480" s="809"/>
      <c r="CB480" s="810"/>
      <c r="CC480" s="811"/>
    </row>
    <row r="481" spans="69:81" x14ac:dyDescent="0.25">
      <c r="BQ481" s="791"/>
      <c r="BR481" s="791"/>
      <c r="BS481" s="791"/>
      <c r="BT481" s="791"/>
      <c r="CA481" s="809"/>
      <c r="CB481" s="810"/>
      <c r="CC481" s="811"/>
    </row>
    <row r="482" spans="69:81" x14ac:dyDescent="0.25">
      <c r="BQ482" s="791"/>
      <c r="BR482" s="791"/>
      <c r="BS482" s="791"/>
      <c r="BT482" s="791"/>
      <c r="CA482" s="809"/>
      <c r="CB482" s="810"/>
      <c r="CC482" s="811"/>
    </row>
    <row r="483" spans="69:81" x14ac:dyDescent="0.25">
      <c r="BQ483" s="791"/>
      <c r="BR483" s="791"/>
      <c r="BS483" s="791"/>
      <c r="BT483" s="791"/>
      <c r="CA483" s="809"/>
      <c r="CB483" s="810"/>
      <c r="CC483" s="811"/>
    </row>
    <row r="484" spans="69:81" x14ac:dyDescent="0.25">
      <c r="BQ484" s="791"/>
      <c r="BR484" s="791"/>
      <c r="BS484" s="791"/>
      <c r="BT484" s="791"/>
      <c r="CA484" s="809"/>
      <c r="CB484" s="810"/>
      <c r="CC484" s="811"/>
    </row>
    <row r="485" spans="69:81" x14ac:dyDescent="0.25">
      <c r="BQ485" s="791"/>
      <c r="BR485" s="791"/>
      <c r="BS485" s="791"/>
      <c r="BT485" s="791"/>
      <c r="CA485" s="809"/>
      <c r="CB485" s="810"/>
      <c r="CC485" s="811"/>
    </row>
    <row r="486" spans="69:81" x14ac:dyDescent="0.25">
      <c r="BQ486" s="791"/>
      <c r="BR486" s="791"/>
      <c r="BS486" s="791"/>
      <c r="BT486" s="791"/>
      <c r="CA486" s="809"/>
      <c r="CB486" s="810"/>
      <c r="CC486" s="811"/>
    </row>
    <row r="487" spans="69:81" x14ac:dyDescent="0.25">
      <c r="BQ487" s="791"/>
      <c r="BR487" s="791"/>
      <c r="BS487" s="791"/>
      <c r="BT487" s="791"/>
      <c r="CA487" s="809"/>
      <c r="CB487" s="810"/>
      <c r="CC487" s="811"/>
    </row>
    <row r="488" spans="69:81" x14ac:dyDescent="0.25">
      <c r="BQ488" s="791"/>
      <c r="BR488" s="791"/>
      <c r="BS488" s="791"/>
      <c r="BT488" s="791"/>
      <c r="CA488" s="809"/>
      <c r="CB488" s="810"/>
      <c r="CC488" s="811"/>
    </row>
    <row r="489" spans="69:81" x14ac:dyDescent="0.25">
      <c r="BQ489" s="791"/>
      <c r="BR489" s="791"/>
      <c r="BS489" s="791"/>
      <c r="BT489" s="791"/>
      <c r="CA489" s="809"/>
      <c r="CB489" s="810"/>
      <c r="CC489" s="811"/>
    </row>
    <row r="490" spans="69:81" x14ac:dyDescent="0.25">
      <c r="BQ490" s="791"/>
      <c r="BR490" s="791"/>
      <c r="BS490" s="791"/>
      <c r="BT490" s="791"/>
      <c r="CA490" s="809"/>
      <c r="CB490" s="810"/>
      <c r="CC490" s="811"/>
    </row>
    <row r="491" spans="69:81" x14ac:dyDescent="0.25">
      <c r="BQ491" s="791"/>
      <c r="BR491" s="791"/>
      <c r="BS491" s="791"/>
      <c r="BT491" s="791"/>
      <c r="CA491" s="809"/>
      <c r="CB491" s="810"/>
      <c r="CC491" s="811"/>
    </row>
    <row r="492" spans="69:81" x14ac:dyDescent="0.25">
      <c r="BQ492" s="791"/>
      <c r="BR492" s="791"/>
      <c r="BS492" s="791"/>
      <c r="BT492" s="791"/>
      <c r="CA492" s="809"/>
      <c r="CB492" s="810"/>
      <c r="CC492" s="811"/>
    </row>
    <row r="493" spans="69:81" x14ac:dyDescent="0.25">
      <c r="BQ493" s="791"/>
      <c r="BR493" s="791"/>
      <c r="BS493" s="791"/>
      <c r="BT493" s="791"/>
      <c r="CA493" s="809"/>
      <c r="CB493" s="810"/>
      <c r="CC493" s="811"/>
    </row>
    <row r="494" spans="69:81" x14ac:dyDescent="0.25">
      <c r="BQ494" s="791"/>
      <c r="BR494" s="791"/>
      <c r="BS494" s="791"/>
      <c r="BT494" s="791"/>
      <c r="CA494" s="809"/>
      <c r="CB494" s="810"/>
      <c r="CC494" s="811"/>
    </row>
    <row r="495" spans="69:81" x14ac:dyDescent="0.25">
      <c r="BQ495" s="791"/>
      <c r="BR495" s="791"/>
      <c r="BS495" s="791"/>
      <c r="BT495" s="791"/>
      <c r="CA495" s="809"/>
      <c r="CB495" s="810"/>
      <c r="CC495" s="811"/>
    </row>
    <row r="496" spans="69:81" x14ac:dyDescent="0.25">
      <c r="BQ496" s="791"/>
      <c r="BR496" s="791"/>
      <c r="BS496" s="791"/>
      <c r="BT496" s="791"/>
      <c r="CA496" s="809"/>
      <c r="CB496" s="810"/>
      <c r="CC496" s="811"/>
    </row>
    <row r="497" spans="69:81" x14ac:dyDescent="0.25">
      <c r="BQ497" s="791"/>
      <c r="BR497" s="791"/>
      <c r="BS497" s="791"/>
      <c r="BT497" s="791"/>
      <c r="CA497" s="809"/>
      <c r="CB497" s="810"/>
      <c r="CC497" s="811"/>
    </row>
    <row r="498" spans="69:81" x14ac:dyDescent="0.25">
      <c r="BQ498" s="791"/>
      <c r="BR498" s="791"/>
      <c r="BS498" s="791"/>
      <c r="BT498" s="791"/>
      <c r="CA498" s="809"/>
      <c r="CB498" s="810"/>
      <c r="CC498" s="811"/>
    </row>
    <row r="499" spans="69:81" x14ac:dyDescent="0.25">
      <c r="BQ499" s="791"/>
      <c r="BR499" s="791"/>
      <c r="BS499" s="791"/>
      <c r="BT499" s="791"/>
      <c r="CA499" s="809"/>
      <c r="CB499" s="810"/>
      <c r="CC499" s="811"/>
    </row>
    <row r="500" spans="69:81" x14ac:dyDescent="0.25">
      <c r="BQ500" s="791"/>
      <c r="BR500" s="791"/>
      <c r="BS500" s="791"/>
      <c r="BT500" s="791"/>
      <c r="CA500" s="809"/>
      <c r="CB500" s="810"/>
      <c r="CC500" s="811"/>
    </row>
    <row r="501" spans="69:81" x14ac:dyDescent="0.25">
      <c r="BQ501" s="791"/>
      <c r="BR501" s="791"/>
      <c r="BS501" s="791"/>
      <c r="BT501" s="791"/>
      <c r="CA501" s="809"/>
      <c r="CB501" s="810"/>
      <c r="CC501" s="811"/>
    </row>
    <row r="502" spans="69:81" x14ac:dyDescent="0.25">
      <c r="BQ502" s="791"/>
      <c r="BR502" s="791"/>
      <c r="BS502" s="791"/>
      <c r="BT502" s="791"/>
      <c r="CA502" s="809"/>
      <c r="CB502" s="810"/>
      <c r="CC502" s="811"/>
    </row>
    <row r="503" spans="69:81" x14ac:dyDescent="0.25">
      <c r="BQ503" s="791"/>
      <c r="BR503" s="791"/>
      <c r="BS503" s="791"/>
      <c r="BT503" s="791"/>
      <c r="CA503" s="809"/>
      <c r="CB503" s="810"/>
      <c r="CC503" s="811"/>
    </row>
    <row r="504" spans="69:81" x14ac:dyDescent="0.25">
      <c r="BQ504" s="791"/>
      <c r="BR504" s="791"/>
      <c r="BS504" s="791"/>
      <c r="BT504" s="791"/>
      <c r="CA504" s="809"/>
      <c r="CB504" s="810"/>
      <c r="CC504" s="811"/>
    </row>
    <row r="505" spans="69:81" x14ac:dyDescent="0.25">
      <c r="BQ505" s="791"/>
      <c r="BR505" s="791"/>
      <c r="BS505" s="791"/>
      <c r="BT505" s="791"/>
      <c r="CA505" s="809"/>
      <c r="CB505" s="810"/>
      <c r="CC505" s="811"/>
    </row>
    <row r="506" spans="69:81" x14ac:dyDescent="0.25">
      <c r="BQ506" s="791"/>
      <c r="BR506" s="791"/>
      <c r="BS506" s="791"/>
      <c r="BT506" s="791"/>
      <c r="CA506" s="809"/>
      <c r="CB506" s="810"/>
      <c r="CC506" s="811"/>
    </row>
    <row r="507" spans="69:81" x14ac:dyDescent="0.25">
      <c r="BQ507" s="791"/>
      <c r="BR507" s="791"/>
      <c r="BS507" s="791"/>
      <c r="BT507" s="791"/>
      <c r="CA507" s="809"/>
      <c r="CB507" s="810"/>
      <c r="CC507" s="811"/>
    </row>
    <row r="508" spans="69:81" x14ac:dyDescent="0.25">
      <c r="BQ508" s="791"/>
      <c r="BR508" s="791"/>
      <c r="BS508" s="791"/>
      <c r="BT508" s="791"/>
      <c r="CA508" s="809"/>
      <c r="CB508" s="810"/>
      <c r="CC508" s="811"/>
    </row>
    <row r="509" spans="69:81" x14ac:dyDescent="0.25">
      <c r="BQ509" s="791"/>
      <c r="BR509" s="791"/>
      <c r="BS509" s="791"/>
      <c r="BT509" s="791"/>
      <c r="CA509" s="809"/>
      <c r="CB509" s="810"/>
      <c r="CC509" s="811"/>
    </row>
    <row r="510" spans="69:81" x14ac:dyDescent="0.25">
      <c r="BQ510" s="791"/>
      <c r="BR510" s="791"/>
      <c r="BS510" s="791"/>
      <c r="BT510" s="791"/>
      <c r="CA510" s="809"/>
      <c r="CB510" s="810"/>
      <c r="CC510" s="811"/>
    </row>
    <row r="511" spans="69:81" x14ac:dyDescent="0.25">
      <c r="BQ511" s="791"/>
      <c r="BR511" s="791"/>
      <c r="BS511" s="791"/>
      <c r="BT511" s="791"/>
      <c r="CA511" s="809"/>
      <c r="CB511" s="810"/>
      <c r="CC511" s="811"/>
    </row>
    <row r="512" spans="69:81" x14ac:dyDescent="0.25">
      <c r="BQ512" s="791"/>
      <c r="BR512" s="791"/>
      <c r="BS512" s="791"/>
      <c r="BT512" s="791"/>
      <c r="CA512" s="809"/>
      <c r="CB512" s="810"/>
      <c r="CC512" s="811"/>
    </row>
    <row r="513" spans="69:81" x14ac:dyDescent="0.25">
      <c r="BQ513" s="791"/>
      <c r="BR513" s="791"/>
      <c r="BS513" s="791"/>
      <c r="BT513" s="791"/>
      <c r="CA513" s="809"/>
      <c r="CB513" s="810"/>
      <c r="CC513" s="811"/>
    </row>
    <row r="514" spans="69:81" x14ac:dyDescent="0.25">
      <c r="BQ514" s="791"/>
      <c r="BR514" s="791"/>
      <c r="BS514" s="791"/>
      <c r="BT514" s="791"/>
      <c r="CA514" s="809"/>
      <c r="CB514" s="810"/>
      <c r="CC514" s="811"/>
    </row>
    <row r="515" spans="69:81" x14ac:dyDescent="0.25">
      <c r="BQ515" s="791"/>
      <c r="BR515" s="791"/>
      <c r="BS515" s="791"/>
      <c r="BT515" s="791"/>
      <c r="CA515" s="809"/>
      <c r="CB515" s="810"/>
      <c r="CC515" s="811"/>
    </row>
    <row r="516" spans="69:81" x14ac:dyDescent="0.25">
      <c r="BQ516" s="791"/>
      <c r="BR516" s="791"/>
      <c r="BS516" s="791"/>
      <c r="BT516" s="791"/>
      <c r="CA516" s="809"/>
      <c r="CB516" s="810"/>
      <c r="CC516" s="811"/>
    </row>
    <row r="517" spans="69:81" x14ac:dyDescent="0.25">
      <c r="BQ517" s="791"/>
      <c r="BR517" s="791"/>
      <c r="BS517" s="791"/>
      <c r="BT517" s="791"/>
      <c r="CA517" s="809"/>
      <c r="CB517" s="810"/>
      <c r="CC517" s="811"/>
    </row>
    <row r="518" spans="69:81" x14ac:dyDescent="0.25">
      <c r="BQ518" s="791"/>
      <c r="BR518" s="791"/>
      <c r="BS518" s="791"/>
      <c r="BT518" s="791"/>
      <c r="CA518" s="809"/>
      <c r="CB518" s="810"/>
      <c r="CC518" s="811"/>
    </row>
    <row r="519" spans="69:81" x14ac:dyDescent="0.25">
      <c r="BQ519" s="791"/>
      <c r="BR519" s="791"/>
      <c r="BS519" s="791"/>
      <c r="BT519" s="791"/>
      <c r="CA519" s="809"/>
      <c r="CB519" s="810"/>
      <c r="CC519" s="811"/>
    </row>
    <row r="520" spans="69:81" x14ac:dyDescent="0.25">
      <c r="BQ520" s="791"/>
      <c r="BR520" s="791"/>
      <c r="BS520" s="791"/>
      <c r="BT520" s="791"/>
      <c r="CA520" s="809"/>
      <c r="CB520" s="810"/>
      <c r="CC520" s="811"/>
    </row>
    <row r="521" spans="69:81" x14ac:dyDescent="0.25">
      <c r="BQ521" s="791"/>
      <c r="BR521" s="791"/>
      <c r="BS521" s="791"/>
      <c r="BT521" s="791"/>
      <c r="CA521" s="809"/>
      <c r="CB521" s="810"/>
      <c r="CC521" s="811"/>
    </row>
    <row r="522" spans="69:81" x14ac:dyDescent="0.25">
      <c r="BQ522" s="791"/>
      <c r="BR522" s="791"/>
      <c r="BS522" s="791"/>
      <c r="BT522" s="791"/>
      <c r="CA522" s="809"/>
      <c r="CB522" s="810"/>
      <c r="CC522" s="811"/>
    </row>
    <row r="523" spans="69:81" x14ac:dyDescent="0.25">
      <c r="BQ523" s="791"/>
      <c r="BR523" s="791"/>
      <c r="BS523" s="791"/>
      <c r="BT523" s="791"/>
      <c r="CA523" s="809"/>
      <c r="CB523" s="810"/>
      <c r="CC523" s="811"/>
    </row>
    <row r="524" spans="69:81" x14ac:dyDescent="0.25">
      <c r="BQ524" s="791"/>
      <c r="BR524" s="791"/>
      <c r="BS524" s="791"/>
      <c r="BT524" s="791"/>
      <c r="CA524" s="809"/>
      <c r="CB524" s="810"/>
      <c r="CC524" s="811"/>
    </row>
    <row r="525" spans="69:81" x14ac:dyDescent="0.25">
      <c r="BQ525" s="791"/>
      <c r="BR525" s="791"/>
      <c r="BS525" s="791"/>
      <c r="BT525" s="791"/>
      <c r="CA525" s="809"/>
      <c r="CB525" s="810"/>
      <c r="CC525" s="811"/>
    </row>
    <row r="526" spans="69:81" x14ac:dyDescent="0.25">
      <c r="BQ526" s="791"/>
      <c r="BR526" s="791"/>
      <c r="BS526" s="791"/>
      <c r="BT526" s="791"/>
      <c r="CA526" s="809"/>
      <c r="CB526" s="810"/>
      <c r="CC526" s="811"/>
    </row>
    <row r="527" spans="69:81" x14ac:dyDescent="0.25">
      <c r="BQ527" s="791"/>
      <c r="BR527" s="791"/>
      <c r="BS527" s="791"/>
      <c r="BT527" s="791"/>
      <c r="CA527" s="809"/>
      <c r="CB527" s="810"/>
      <c r="CC527" s="811"/>
    </row>
    <row r="528" spans="69:81" x14ac:dyDescent="0.25">
      <c r="BQ528" s="791"/>
      <c r="BR528" s="791"/>
      <c r="BS528" s="791"/>
      <c r="BT528" s="791"/>
      <c r="CA528" s="809"/>
      <c r="CB528" s="810"/>
      <c r="CC528" s="811"/>
    </row>
    <row r="529" spans="69:81" x14ac:dyDescent="0.25">
      <c r="BQ529" s="791"/>
      <c r="BR529" s="791"/>
      <c r="BS529" s="791"/>
      <c r="BT529" s="791"/>
      <c r="CA529" s="809"/>
      <c r="CB529" s="810"/>
      <c r="CC529" s="811"/>
    </row>
    <row r="530" spans="69:81" x14ac:dyDescent="0.25">
      <c r="BQ530" s="791"/>
      <c r="BR530" s="791"/>
      <c r="BS530" s="791"/>
      <c r="BT530" s="791"/>
      <c r="CA530" s="809"/>
      <c r="CB530" s="810"/>
      <c r="CC530" s="811"/>
    </row>
    <row r="531" spans="69:81" x14ac:dyDescent="0.25">
      <c r="BQ531" s="791"/>
      <c r="BR531" s="791"/>
      <c r="BS531" s="791"/>
      <c r="BT531" s="791"/>
      <c r="CA531" s="809"/>
      <c r="CB531" s="810"/>
      <c r="CC531" s="811"/>
    </row>
    <row r="532" spans="69:81" x14ac:dyDescent="0.25">
      <c r="BQ532" s="791"/>
      <c r="BR532" s="791"/>
      <c r="BS532" s="791"/>
      <c r="BT532" s="791"/>
      <c r="CA532" s="809"/>
      <c r="CB532" s="810"/>
      <c r="CC532" s="811"/>
    </row>
    <row r="533" spans="69:81" x14ac:dyDescent="0.25">
      <c r="BQ533" s="791"/>
      <c r="BR533" s="791"/>
      <c r="BS533" s="791"/>
      <c r="BT533" s="791"/>
      <c r="CA533" s="809"/>
      <c r="CB533" s="810"/>
      <c r="CC533" s="811"/>
    </row>
    <row r="534" spans="69:81" x14ac:dyDescent="0.25">
      <c r="BQ534" s="791"/>
      <c r="BR534" s="791"/>
      <c r="BS534" s="791"/>
      <c r="BT534" s="791"/>
      <c r="CA534" s="809"/>
      <c r="CB534" s="810"/>
      <c r="CC534" s="811"/>
    </row>
    <row r="535" spans="69:81" x14ac:dyDescent="0.25">
      <c r="BQ535" s="791"/>
      <c r="BR535" s="791"/>
      <c r="BS535" s="791"/>
      <c r="BT535" s="791"/>
      <c r="CA535" s="809"/>
      <c r="CB535" s="810"/>
      <c r="CC535" s="811"/>
    </row>
    <row r="536" spans="69:81" x14ac:dyDescent="0.25">
      <c r="BQ536" s="791"/>
      <c r="BR536" s="791"/>
      <c r="BS536" s="791"/>
      <c r="BT536" s="791"/>
      <c r="CA536" s="809"/>
      <c r="CB536" s="810"/>
      <c r="CC536" s="811"/>
    </row>
    <row r="537" spans="69:81" x14ac:dyDescent="0.25">
      <c r="BQ537" s="791"/>
      <c r="BR537" s="791"/>
      <c r="BS537" s="791"/>
      <c r="BT537" s="791"/>
      <c r="CA537" s="809"/>
      <c r="CB537" s="810"/>
      <c r="CC537" s="811"/>
    </row>
    <row r="538" spans="69:81" x14ac:dyDescent="0.25">
      <c r="BQ538" s="791"/>
      <c r="BR538" s="791"/>
      <c r="BS538" s="791"/>
      <c r="BT538" s="791"/>
      <c r="CA538" s="809"/>
      <c r="CB538" s="810"/>
      <c r="CC538" s="811"/>
    </row>
    <row r="539" spans="69:81" x14ac:dyDescent="0.25">
      <c r="BQ539" s="791"/>
      <c r="BR539" s="791"/>
      <c r="BS539" s="791"/>
      <c r="BT539" s="791"/>
      <c r="CA539" s="809"/>
      <c r="CB539" s="810"/>
      <c r="CC539" s="811"/>
    </row>
    <row r="540" spans="69:81" x14ac:dyDescent="0.25">
      <c r="BQ540" s="791"/>
      <c r="BR540" s="791"/>
      <c r="BS540" s="791"/>
      <c r="BT540" s="791"/>
      <c r="CA540" s="809"/>
      <c r="CB540" s="810"/>
      <c r="CC540" s="811"/>
    </row>
    <row r="541" spans="69:81" x14ac:dyDescent="0.25">
      <c r="BQ541" s="791"/>
      <c r="BR541" s="791"/>
      <c r="BS541" s="791"/>
      <c r="BT541" s="791"/>
      <c r="CA541" s="809"/>
      <c r="CB541" s="810"/>
      <c r="CC541" s="811"/>
    </row>
    <row r="542" spans="69:81" x14ac:dyDescent="0.25">
      <c r="BQ542" s="791"/>
      <c r="BR542" s="791"/>
      <c r="BS542" s="791"/>
      <c r="BT542" s="791"/>
      <c r="CA542" s="809"/>
      <c r="CB542" s="810"/>
      <c r="CC542" s="811"/>
    </row>
    <row r="543" spans="69:81" x14ac:dyDescent="0.25">
      <c r="BQ543" s="791"/>
      <c r="BR543" s="791"/>
      <c r="BS543" s="791"/>
      <c r="BT543" s="791"/>
      <c r="CA543" s="809"/>
      <c r="CB543" s="810"/>
      <c r="CC543" s="811"/>
    </row>
    <row r="544" spans="69:81" x14ac:dyDescent="0.25">
      <c r="BQ544" s="791"/>
      <c r="BR544" s="791"/>
      <c r="BS544" s="791"/>
      <c r="BT544" s="791"/>
      <c r="CA544" s="809"/>
      <c r="CB544" s="810"/>
      <c r="CC544" s="811"/>
    </row>
    <row r="545" spans="69:81" x14ac:dyDescent="0.25">
      <c r="BQ545" s="791"/>
      <c r="BR545" s="791"/>
      <c r="BS545" s="791"/>
      <c r="BT545" s="791"/>
      <c r="CA545" s="809"/>
      <c r="CB545" s="810"/>
      <c r="CC545" s="811"/>
    </row>
    <row r="546" spans="69:81" x14ac:dyDescent="0.25">
      <c r="BQ546" s="791"/>
      <c r="BR546" s="791"/>
      <c r="BS546" s="791"/>
      <c r="BT546" s="791"/>
      <c r="CA546" s="809"/>
      <c r="CB546" s="810"/>
      <c r="CC546" s="811"/>
    </row>
    <row r="547" spans="69:81" x14ac:dyDescent="0.25">
      <c r="BQ547" s="791"/>
      <c r="BR547" s="791"/>
      <c r="BS547" s="791"/>
      <c r="BT547" s="791"/>
      <c r="CA547" s="809"/>
      <c r="CB547" s="810"/>
      <c r="CC547" s="811"/>
    </row>
    <row r="548" spans="69:81" x14ac:dyDescent="0.25">
      <c r="BQ548" s="791"/>
      <c r="BR548" s="791"/>
      <c r="BS548" s="791"/>
      <c r="BT548" s="791"/>
      <c r="CA548" s="809"/>
      <c r="CB548" s="810"/>
      <c r="CC548" s="811"/>
    </row>
    <row r="549" spans="69:81" x14ac:dyDescent="0.25">
      <c r="BQ549" s="791"/>
      <c r="BR549" s="791"/>
      <c r="BS549" s="791"/>
      <c r="BT549" s="791"/>
      <c r="CA549" s="809"/>
      <c r="CB549" s="810"/>
      <c r="CC549" s="811"/>
    </row>
    <row r="550" spans="69:81" x14ac:dyDescent="0.25">
      <c r="BQ550" s="791"/>
      <c r="BR550" s="791"/>
      <c r="BS550" s="791"/>
      <c r="BT550" s="791"/>
      <c r="CA550" s="809"/>
      <c r="CB550" s="810"/>
      <c r="CC550" s="811"/>
    </row>
    <row r="551" spans="69:81" x14ac:dyDescent="0.25">
      <c r="BQ551" s="791"/>
      <c r="BR551" s="791"/>
      <c r="BS551" s="791"/>
      <c r="BT551" s="791"/>
      <c r="CA551" s="809"/>
      <c r="CB551" s="810"/>
      <c r="CC551" s="811"/>
    </row>
    <row r="552" spans="69:81" x14ac:dyDescent="0.25">
      <c r="BQ552" s="791"/>
      <c r="BR552" s="791"/>
      <c r="BS552" s="791"/>
      <c r="BT552" s="791"/>
      <c r="CA552" s="809"/>
      <c r="CB552" s="810"/>
      <c r="CC552" s="811"/>
    </row>
    <row r="553" spans="69:81" x14ac:dyDescent="0.25">
      <c r="BQ553" s="791"/>
      <c r="BR553" s="791"/>
      <c r="BS553" s="791"/>
      <c r="BT553" s="791"/>
      <c r="CA553" s="809"/>
      <c r="CB553" s="810"/>
      <c r="CC553" s="811"/>
    </row>
    <row r="554" spans="69:81" x14ac:dyDescent="0.25">
      <c r="BQ554" s="791"/>
      <c r="BR554" s="791"/>
      <c r="BS554" s="791"/>
      <c r="BT554" s="791"/>
      <c r="CA554" s="809"/>
      <c r="CB554" s="810"/>
      <c r="CC554" s="811"/>
    </row>
    <row r="555" spans="69:81" x14ac:dyDescent="0.25">
      <c r="BQ555" s="791"/>
      <c r="BR555" s="791"/>
      <c r="BS555" s="791"/>
      <c r="BT555" s="791"/>
      <c r="CA555" s="809"/>
      <c r="CB555" s="810"/>
      <c r="CC555" s="811"/>
    </row>
    <row r="556" spans="69:81" x14ac:dyDescent="0.25">
      <c r="BQ556" s="791"/>
      <c r="BR556" s="791"/>
      <c r="BS556" s="791"/>
      <c r="BT556" s="791"/>
      <c r="CA556" s="809"/>
      <c r="CB556" s="810"/>
      <c r="CC556" s="811"/>
    </row>
    <row r="557" spans="69:81" x14ac:dyDescent="0.25">
      <c r="BQ557" s="791"/>
      <c r="BR557" s="791"/>
      <c r="BS557" s="791"/>
      <c r="BT557" s="791"/>
      <c r="CA557" s="809"/>
      <c r="CB557" s="810"/>
      <c r="CC557" s="811"/>
    </row>
    <row r="558" spans="69:81" x14ac:dyDescent="0.25">
      <c r="BQ558" s="791"/>
      <c r="BR558" s="791"/>
      <c r="BS558" s="791"/>
      <c r="BT558" s="791"/>
      <c r="CA558" s="809"/>
      <c r="CB558" s="810"/>
      <c r="CC558" s="811"/>
    </row>
    <row r="559" spans="69:81" x14ac:dyDescent="0.25">
      <c r="BQ559" s="791"/>
      <c r="BR559" s="791"/>
      <c r="BS559" s="791"/>
      <c r="BT559" s="791"/>
      <c r="CA559" s="809"/>
      <c r="CB559" s="810"/>
      <c r="CC559" s="811"/>
    </row>
    <row r="560" spans="69:81" x14ac:dyDescent="0.25">
      <c r="BQ560" s="791"/>
      <c r="BR560" s="791"/>
      <c r="BS560" s="791"/>
      <c r="BT560" s="791"/>
      <c r="CA560" s="809"/>
      <c r="CB560" s="810"/>
      <c r="CC560" s="811"/>
    </row>
    <row r="561" spans="69:81" x14ac:dyDescent="0.25">
      <c r="BQ561" s="791"/>
      <c r="BR561" s="791"/>
      <c r="BS561" s="791"/>
      <c r="BT561" s="791"/>
      <c r="CA561" s="809"/>
      <c r="CB561" s="810"/>
      <c r="CC561" s="811"/>
    </row>
    <row r="562" spans="69:81" x14ac:dyDescent="0.25">
      <c r="BQ562" s="791"/>
      <c r="BR562" s="791"/>
      <c r="BS562" s="791"/>
      <c r="BT562" s="791"/>
      <c r="CA562" s="809"/>
      <c r="CB562" s="810"/>
      <c r="CC562" s="811"/>
    </row>
    <row r="563" spans="69:81" x14ac:dyDescent="0.25">
      <c r="BQ563" s="791"/>
      <c r="BR563" s="791"/>
      <c r="BS563" s="791"/>
      <c r="BT563" s="791"/>
      <c r="CA563" s="809"/>
      <c r="CB563" s="810"/>
      <c r="CC563" s="811"/>
    </row>
    <row r="564" spans="69:81" x14ac:dyDescent="0.25">
      <c r="BQ564" s="791"/>
      <c r="BR564" s="791"/>
      <c r="BS564" s="791"/>
      <c r="BT564" s="791"/>
      <c r="CA564" s="809"/>
      <c r="CB564" s="810"/>
      <c r="CC564" s="811"/>
    </row>
    <row r="565" spans="69:81" x14ac:dyDescent="0.25">
      <c r="BQ565" s="791"/>
      <c r="BR565" s="791"/>
      <c r="BS565" s="791"/>
      <c r="BT565" s="791"/>
      <c r="CA565" s="809"/>
      <c r="CB565" s="810"/>
      <c r="CC565" s="811"/>
    </row>
    <row r="566" spans="69:81" x14ac:dyDescent="0.25">
      <c r="BQ566" s="791"/>
      <c r="BR566" s="791"/>
      <c r="BS566" s="791"/>
      <c r="BT566" s="791"/>
      <c r="CA566" s="809"/>
      <c r="CB566" s="810"/>
      <c r="CC566" s="811"/>
    </row>
    <row r="567" spans="69:81" x14ac:dyDescent="0.25">
      <c r="BQ567" s="791"/>
      <c r="BR567" s="791"/>
      <c r="BS567" s="791"/>
      <c r="BT567" s="791"/>
      <c r="CA567" s="809"/>
      <c r="CB567" s="810"/>
      <c r="CC567" s="811"/>
    </row>
    <row r="568" spans="69:81" x14ac:dyDescent="0.25">
      <c r="BQ568" s="791"/>
      <c r="BR568" s="791"/>
      <c r="BS568" s="791"/>
      <c r="BT568" s="791"/>
      <c r="CA568" s="809"/>
      <c r="CB568" s="810"/>
      <c r="CC568" s="811"/>
    </row>
    <row r="569" spans="69:81" x14ac:dyDescent="0.25">
      <c r="BQ569" s="791"/>
      <c r="BR569" s="791"/>
      <c r="BS569" s="791"/>
      <c r="BT569" s="791"/>
      <c r="CA569" s="809"/>
      <c r="CB569" s="810"/>
      <c r="CC569" s="811"/>
    </row>
    <row r="570" spans="69:81" x14ac:dyDescent="0.25">
      <c r="BQ570" s="791"/>
      <c r="BR570" s="791"/>
      <c r="BS570" s="791"/>
      <c r="BT570" s="791"/>
      <c r="CA570" s="809"/>
      <c r="CB570" s="810"/>
      <c r="CC570" s="811"/>
    </row>
    <row r="571" spans="69:81" x14ac:dyDescent="0.25">
      <c r="BQ571" s="791"/>
      <c r="BR571" s="791"/>
      <c r="BS571" s="791"/>
      <c r="BT571" s="791"/>
      <c r="CA571" s="809"/>
      <c r="CB571" s="810"/>
      <c r="CC571" s="811"/>
    </row>
    <row r="572" spans="69:81" x14ac:dyDescent="0.25">
      <c r="BQ572" s="791"/>
      <c r="BR572" s="791"/>
      <c r="BS572" s="791"/>
      <c r="BT572" s="791"/>
      <c r="CA572" s="809"/>
      <c r="CB572" s="810"/>
      <c r="CC572" s="811"/>
    </row>
    <row r="573" spans="69:81" x14ac:dyDescent="0.25">
      <c r="BQ573" s="791"/>
      <c r="BR573" s="791"/>
      <c r="BS573" s="791"/>
      <c r="BT573" s="791"/>
      <c r="CA573" s="809"/>
      <c r="CB573" s="810"/>
      <c r="CC573" s="811"/>
    </row>
    <row r="574" spans="69:81" x14ac:dyDescent="0.25">
      <c r="BQ574" s="791"/>
      <c r="BR574" s="791"/>
      <c r="BS574" s="791"/>
      <c r="BT574" s="791"/>
      <c r="CA574" s="809"/>
      <c r="CB574" s="810"/>
      <c r="CC574" s="811"/>
    </row>
    <row r="575" spans="69:81" x14ac:dyDescent="0.25">
      <c r="BQ575" s="791"/>
      <c r="BR575" s="791"/>
      <c r="BS575" s="791"/>
      <c r="BT575" s="791"/>
      <c r="CA575" s="809"/>
      <c r="CB575" s="810"/>
      <c r="CC575" s="811"/>
    </row>
    <row r="576" spans="69:81" x14ac:dyDescent="0.25">
      <c r="BQ576" s="791"/>
      <c r="BR576" s="791"/>
      <c r="BS576" s="791"/>
      <c r="BT576" s="791"/>
      <c r="CA576" s="809"/>
      <c r="CB576" s="810"/>
      <c r="CC576" s="811"/>
    </row>
    <row r="577" spans="69:81" x14ac:dyDescent="0.25">
      <c r="BQ577" s="791"/>
      <c r="BR577" s="791"/>
      <c r="BS577" s="791"/>
      <c r="BT577" s="791"/>
      <c r="CA577" s="809"/>
      <c r="CB577" s="810"/>
      <c r="CC577" s="811"/>
    </row>
    <row r="578" spans="69:81" x14ac:dyDescent="0.25">
      <c r="BQ578" s="791"/>
      <c r="BR578" s="791"/>
      <c r="BS578" s="791"/>
      <c r="BT578" s="791"/>
      <c r="CA578" s="809"/>
      <c r="CB578" s="810"/>
      <c r="CC578" s="811"/>
    </row>
    <row r="579" spans="69:81" x14ac:dyDescent="0.25">
      <c r="BQ579" s="791"/>
      <c r="BR579" s="791"/>
      <c r="BS579" s="791"/>
      <c r="BT579" s="791"/>
      <c r="CA579" s="809"/>
      <c r="CB579" s="810"/>
      <c r="CC579" s="811"/>
    </row>
    <row r="580" spans="69:81" x14ac:dyDescent="0.25">
      <c r="BQ580" s="791"/>
      <c r="BR580" s="791"/>
      <c r="BS580" s="791"/>
      <c r="BT580" s="791"/>
      <c r="CA580" s="809"/>
      <c r="CB580" s="810"/>
      <c r="CC580" s="811"/>
    </row>
    <row r="581" spans="69:81" x14ac:dyDescent="0.25">
      <c r="BQ581" s="791"/>
      <c r="BR581" s="791"/>
      <c r="BS581" s="791"/>
      <c r="BT581" s="791"/>
      <c r="CA581" s="809"/>
      <c r="CB581" s="810"/>
      <c r="CC581" s="811"/>
    </row>
    <row r="582" spans="69:81" x14ac:dyDescent="0.25">
      <c r="BQ582" s="791"/>
      <c r="BR582" s="791"/>
      <c r="BS582" s="791"/>
      <c r="BT582" s="791"/>
      <c r="CA582" s="809"/>
      <c r="CB582" s="810"/>
      <c r="CC582" s="811"/>
    </row>
    <row r="583" spans="69:81" x14ac:dyDescent="0.25">
      <c r="BQ583" s="791"/>
      <c r="BR583" s="791"/>
      <c r="BS583" s="791"/>
      <c r="BT583" s="791"/>
      <c r="CA583" s="809"/>
      <c r="CB583" s="810"/>
      <c r="CC583" s="811"/>
    </row>
    <row r="584" spans="69:81" x14ac:dyDescent="0.25">
      <c r="BQ584" s="791"/>
      <c r="BR584" s="791"/>
      <c r="BS584" s="791"/>
      <c r="BT584" s="791"/>
      <c r="CA584" s="809"/>
      <c r="CB584" s="810"/>
      <c r="CC584" s="811"/>
    </row>
    <row r="585" spans="69:81" x14ac:dyDescent="0.25">
      <c r="BQ585" s="791"/>
      <c r="BR585" s="791"/>
      <c r="BS585" s="791"/>
      <c r="BT585" s="791"/>
      <c r="CA585" s="809"/>
      <c r="CB585" s="810"/>
      <c r="CC585" s="811"/>
    </row>
    <row r="586" spans="69:81" x14ac:dyDescent="0.25">
      <c r="BQ586" s="791"/>
      <c r="BR586" s="791"/>
      <c r="BS586" s="791"/>
      <c r="BT586" s="791"/>
      <c r="CA586" s="809"/>
      <c r="CB586" s="810"/>
      <c r="CC586" s="811"/>
    </row>
    <row r="587" spans="69:81" x14ac:dyDescent="0.25">
      <c r="BQ587" s="791"/>
      <c r="BR587" s="791"/>
      <c r="BS587" s="791"/>
      <c r="BT587" s="791"/>
      <c r="CA587" s="809"/>
      <c r="CB587" s="810"/>
      <c r="CC587" s="811"/>
    </row>
    <row r="588" spans="69:81" x14ac:dyDescent="0.25">
      <c r="BQ588" s="791"/>
      <c r="BR588" s="791"/>
      <c r="BS588" s="791"/>
      <c r="BT588" s="791"/>
      <c r="CA588" s="809"/>
      <c r="CB588" s="810"/>
      <c r="CC588" s="811"/>
    </row>
    <row r="589" spans="69:81" x14ac:dyDescent="0.25">
      <c r="BQ589" s="791"/>
      <c r="BR589" s="791"/>
      <c r="BS589" s="791"/>
      <c r="BT589" s="791"/>
      <c r="CA589" s="809"/>
      <c r="CB589" s="810"/>
      <c r="CC589" s="811"/>
    </row>
    <row r="590" spans="69:81" x14ac:dyDescent="0.25">
      <c r="BQ590" s="791"/>
      <c r="BR590" s="791"/>
      <c r="BS590" s="791"/>
      <c r="BT590" s="791"/>
      <c r="CA590" s="809"/>
      <c r="CB590" s="810"/>
      <c r="CC590" s="811"/>
    </row>
    <row r="591" spans="69:81" x14ac:dyDescent="0.25">
      <c r="BQ591" s="791"/>
      <c r="BR591" s="791"/>
      <c r="BS591" s="791"/>
      <c r="BT591" s="791"/>
      <c r="CA591" s="809"/>
      <c r="CB591" s="810"/>
      <c r="CC591" s="811"/>
    </row>
    <row r="592" spans="69:81" x14ac:dyDescent="0.25">
      <c r="BQ592" s="791"/>
      <c r="BR592" s="791"/>
      <c r="BS592" s="791"/>
      <c r="BT592" s="791"/>
      <c r="CA592" s="809"/>
      <c r="CB592" s="810"/>
      <c r="CC592" s="811"/>
    </row>
    <row r="593" spans="69:81" x14ac:dyDescent="0.25">
      <c r="BQ593" s="791"/>
      <c r="BR593" s="791"/>
      <c r="BS593" s="791"/>
      <c r="BT593" s="791"/>
      <c r="CA593" s="809"/>
      <c r="CB593" s="810"/>
      <c r="CC593" s="811"/>
    </row>
    <row r="594" spans="69:81" x14ac:dyDescent="0.25">
      <c r="BQ594" s="791"/>
      <c r="BR594" s="791"/>
      <c r="BS594" s="791"/>
      <c r="BT594" s="791"/>
      <c r="CA594" s="809"/>
      <c r="CB594" s="810"/>
      <c r="CC594" s="811"/>
    </row>
    <row r="595" spans="69:81" x14ac:dyDescent="0.25">
      <c r="BQ595" s="791"/>
      <c r="BR595" s="791"/>
      <c r="BS595" s="791"/>
      <c r="BT595" s="791"/>
      <c r="CA595" s="809"/>
      <c r="CB595" s="810"/>
      <c r="CC595" s="811"/>
    </row>
    <row r="596" spans="69:81" x14ac:dyDescent="0.25">
      <c r="BQ596" s="791"/>
      <c r="BR596" s="791"/>
      <c r="BS596" s="791"/>
      <c r="BT596" s="791"/>
      <c r="CA596" s="809"/>
      <c r="CB596" s="810"/>
      <c r="CC596" s="811"/>
    </row>
    <row r="597" spans="69:81" x14ac:dyDescent="0.25">
      <c r="BQ597" s="791"/>
      <c r="BR597" s="791"/>
      <c r="BS597" s="791"/>
      <c r="BT597" s="791"/>
      <c r="CA597" s="809"/>
      <c r="CB597" s="810"/>
      <c r="CC597" s="811"/>
    </row>
    <row r="598" spans="69:81" x14ac:dyDescent="0.25">
      <c r="BQ598" s="791"/>
      <c r="BR598" s="791"/>
      <c r="BS598" s="791"/>
      <c r="BT598" s="791"/>
      <c r="CA598" s="809"/>
      <c r="CB598" s="810"/>
      <c r="CC598" s="811"/>
    </row>
    <row r="599" spans="69:81" x14ac:dyDescent="0.25">
      <c r="BQ599" s="791"/>
      <c r="BR599" s="791"/>
      <c r="BS599" s="791"/>
      <c r="BT599" s="791"/>
      <c r="CA599" s="809"/>
      <c r="CB599" s="810"/>
      <c r="CC599" s="811"/>
    </row>
    <row r="600" spans="69:81" x14ac:dyDescent="0.25">
      <c r="BQ600" s="791"/>
      <c r="BR600" s="791"/>
      <c r="BS600" s="791"/>
      <c r="BT600" s="791"/>
      <c r="CA600" s="809"/>
      <c r="CB600" s="810"/>
      <c r="CC600" s="811"/>
    </row>
    <row r="601" spans="69:81" x14ac:dyDescent="0.25">
      <c r="BQ601" s="791"/>
      <c r="BR601" s="791"/>
      <c r="BS601" s="791"/>
      <c r="BT601" s="791"/>
      <c r="CA601" s="809"/>
      <c r="CB601" s="810"/>
      <c r="CC601" s="811"/>
    </row>
    <row r="602" spans="69:81" x14ac:dyDescent="0.25">
      <c r="BQ602" s="791"/>
      <c r="BR602" s="791"/>
      <c r="BS602" s="791"/>
      <c r="BT602" s="791"/>
      <c r="CA602" s="809"/>
      <c r="CB602" s="810"/>
      <c r="CC602" s="811"/>
    </row>
    <row r="603" spans="69:81" x14ac:dyDescent="0.25">
      <c r="BQ603" s="791"/>
      <c r="BR603" s="791"/>
      <c r="BS603" s="791"/>
      <c r="BT603" s="791"/>
      <c r="CA603" s="809"/>
      <c r="CB603" s="810"/>
      <c r="CC603" s="811"/>
    </row>
    <row r="604" spans="69:81" x14ac:dyDescent="0.25">
      <c r="BQ604" s="791"/>
      <c r="BR604" s="791"/>
      <c r="BS604" s="791"/>
      <c r="BT604" s="791"/>
      <c r="CA604" s="809"/>
      <c r="CB604" s="810"/>
      <c r="CC604" s="811"/>
    </row>
    <row r="605" spans="69:81" x14ac:dyDescent="0.25">
      <c r="BQ605" s="791"/>
      <c r="BR605" s="791"/>
      <c r="BS605" s="791"/>
      <c r="BT605" s="791"/>
      <c r="CA605" s="809"/>
      <c r="CB605" s="810"/>
      <c r="CC605" s="811"/>
    </row>
    <row r="606" spans="69:81" x14ac:dyDescent="0.25">
      <c r="BQ606" s="791"/>
      <c r="BR606" s="791"/>
      <c r="BS606" s="791"/>
      <c r="BT606" s="791"/>
      <c r="CA606" s="809"/>
      <c r="CB606" s="810"/>
      <c r="CC606" s="811"/>
    </row>
    <row r="607" spans="69:81" x14ac:dyDescent="0.25">
      <c r="BQ607" s="791"/>
      <c r="BR607" s="791"/>
      <c r="BS607" s="791"/>
      <c r="BT607" s="791"/>
      <c r="CA607" s="809"/>
      <c r="CB607" s="810"/>
      <c r="CC607" s="811"/>
    </row>
    <row r="608" spans="69:81" x14ac:dyDescent="0.25">
      <c r="BQ608" s="791"/>
      <c r="BR608" s="791"/>
      <c r="BS608" s="791"/>
      <c r="BT608" s="791"/>
      <c r="CA608" s="809"/>
      <c r="CB608" s="810"/>
      <c r="CC608" s="811"/>
    </row>
    <row r="609" spans="69:81" x14ac:dyDescent="0.25">
      <c r="BQ609" s="791"/>
      <c r="BR609" s="791"/>
      <c r="BS609" s="791"/>
      <c r="BT609" s="791"/>
      <c r="CA609" s="809"/>
      <c r="CB609" s="810"/>
      <c r="CC609" s="811"/>
    </row>
    <row r="610" spans="69:81" x14ac:dyDescent="0.25">
      <c r="BQ610" s="791"/>
      <c r="BR610" s="791"/>
      <c r="BS610" s="791"/>
      <c r="BT610" s="791"/>
      <c r="CA610" s="809"/>
      <c r="CB610" s="810"/>
      <c r="CC610" s="811"/>
    </row>
    <row r="611" spans="69:81" x14ac:dyDescent="0.25">
      <c r="BQ611" s="791"/>
      <c r="BR611" s="791"/>
      <c r="BS611" s="791"/>
      <c r="BT611" s="791"/>
      <c r="CA611" s="809"/>
      <c r="CB611" s="810"/>
      <c r="CC611" s="811"/>
    </row>
    <row r="612" spans="69:81" x14ac:dyDescent="0.25">
      <c r="BQ612" s="791"/>
      <c r="BR612" s="791"/>
      <c r="BS612" s="791"/>
      <c r="BT612" s="791"/>
      <c r="CA612" s="809"/>
      <c r="CB612" s="810"/>
      <c r="CC612" s="811"/>
    </row>
    <row r="613" spans="69:81" x14ac:dyDescent="0.25">
      <c r="BQ613" s="791"/>
      <c r="BR613" s="791"/>
      <c r="BS613" s="791"/>
      <c r="BT613" s="791"/>
      <c r="CA613" s="809"/>
      <c r="CB613" s="810"/>
      <c r="CC613" s="811"/>
    </row>
    <row r="614" spans="69:81" x14ac:dyDescent="0.25">
      <c r="BQ614" s="791"/>
      <c r="BR614" s="791"/>
      <c r="BS614" s="791"/>
      <c r="BT614" s="791"/>
      <c r="CA614" s="809"/>
      <c r="CB614" s="810"/>
      <c r="CC614" s="811"/>
    </row>
    <row r="615" spans="69:81" x14ac:dyDescent="0.25">
      <c r="BQ615" s="791"/>
      <c r="BR615" s="791"/>
      <c r="BS615" s="791"/>
      <c r="BT615" s="791"/>
      <c r="CA615" s="809"/>
      <c r="CB615" s="810"/>
      <c r="CC615" s="811"/>
    </row>
    <row r="616" spans="69:81" x14ac:dyDescent="0.25">
      <c r="BQ616" s="791"/>
      <c r="BR616" s="791"/>
      <c r="BS616" s="791"/>
      <c r="BT616" s="791"/>
      <c r="CA616" s="809"/>
      <c r="CB616" s="810"/>
      <c r="CC616" s="811"/>
    </row>
    <row r="617" spans="69:81" x14ac:dyDescent="0.25">
      <c r="BQ617" s="791"/>
      <c r="BR617" s="791"/>
      <c r="BS617" s="791"/>
      <c r="BT617" s="791"/>
      <c r="CA617" s="809"/>
      <c r="CB617" s="810"/>
      <c r="CC617" s="811"/>
    </row>
    <row r="618" spans="69:81" x14ac:dyDescent="0.25">
      <c r="BQ618" s="791"/>
      <c r="BR618" s="791"/>
      <c r="BS618" s="791"/>
      <c r="BT618" s="791"/>
      <c r="CA618" s="809"/>
      <c r="CB618" s="810"/>
      <c r="CC618" s="811"/>
    </row>
    <row r="619" spans="69:81" x14ac:dyDescent="0.25">
      <c r="BQ619" s="791"/>
      <c r="BR619" s="791"/>
      <c r="BS619" s="791"/>
      <c r="BT619" s="791"/>
      <c r="CA619" s="809"/>
      <c r="CB619" s="810"/>
      <c r="CC619" s="811"/>
    </row>
    <row r="620" spans="69:81" x14ac:dyDescent="0.25">
      <c r="BQ620" s="791"/>
      <c r="BR620" s="791"/>
      <c r="BS620" s="791"/>
      <c r="BT620" s="791"/>
      <c r="CA620" s="809"/>
      <c r="CB620" s="810"/>
      <c r="CC620" s="811"/>
    </row>
    <row r="621" spans="69:81" x14ac:dyDescent="0.25">
      <c r="BQ621" s="791"/>
      <c r="BR621" s="791"/>
      <c r="BS621" s="791"/>
      <c r="BT621" s="791"/>
      <c r="CA621" s="809"/>
      <c r="CB621" s="810"/>
      <c r="CC621" s="811"/>
    </row>
    <row r="622" spans="69:81" x14ac:dyDescent="0.25">
      <c r="BQ622" s="791"/>
      <c r="BR622" s="791"/>
      <c r="BS622" s="791"/>
      <c r="BT622" s="791"/>
      <c r="CA622" s="809"/>
      <c r="CB622" s="810"/>
      <c r="CC622" s="811"/>
    </row>
    <row r="623" spans="69:81" x14ac:dyDescent="0.25">
      <c r="BQ623" s="791"/>
      <c r="BR623" s="791"/>
      <c r="BS623" s="791"/>
      <c r="BT623" s="791"/>
      <c r="CA623" s="809"/>
      <c r="CB623" s="810"/>
      <c r="CC623" s="811"/>
    </row>
    <row r="624" spans="69:81" x14ac:dyDescent="0.25">
      <c r="BQ624" s="791"/>
      <c r="BR624" s="791"/>
      <c r="BS624" s="791"/>
      <c r="BT624" s="791"/>
      <c r="CA624" s="809"/>
      <c r="CB624" s="810"/>
      <c r="CC624" s="811"/>
    </row>
    <row r="625" spans="69:81" x14ac:dyDescent="0.25">
      <c r="BQ625" s="791"/>
      <c r="BR625" s="791"/>
      <c r="BS625" s="791"/>
      <c r="BT625" s="791"/>
      <c r="CA625" s="809"/>
      <c r="CB625" s="810"/>
      <c r="CC625" s="811"/>
    </row>
    <row r="626" spans="69:81" x14ac:dyDescent="0.25">
      <c r="BQ626" s="791"/>
      <c r="BR626" s="791"/>
      <c r="BS626" s="791"/>
      <c r="BT626" s="791"/>
      <c r="CA626" s="809"/>
      <c r="CB626" s="810"/>
      <c r="CC626" s="811"/>
    </row>
    <row r="627" spans="69:81" x14ac:dyDescent="0.25">
      <c r="BQ627" s="791"/>
      <c r="BR627" s="791"/>
      <c r="BS627" s="791"/>
      <c r="BT627" s="791"/>
      <c r="CA627" s="809"/>
      <c r="CB627" s="810"/>
      <c r="CC627" s="811"/>
    </row>
    <row r="628" spans="69:81" x14ac:dyDescent="0.25">
      <c r="BQ628" s="791"/>
      <c r="BR628" s="791"/>
      <c r="BS628" s="791"/>
      <c r="BT628" s="791"/>
      <c r="CA628" s="809"/>
      <c r="CB628" s="810"/>
      <c r="CC628" s="811"/>
    </row>
    <row r="629" spans="69:81" x14ac:dyDescent="0.25">
      <c r="BQ629" s="791"/>
      <c r="BR629" s="791"/>
      <c r="BS629" s="791"/>
      <c r="BT629" s="791"/>
      <c r="CA629" s="809"/>
      <c r="CB629" s="810"/>
      <c r="CC629" s="811"/>
    </row>
    <row r="630" spans="69:81" x14ac:dyDescent="0.25">
      <c r="BQ630" s="791"/>
      <c r="BR630" s="791"/>
      <c r="BS630" s="791"/>
      <c r="BT630" s="791"/>
      <c r="CA630" s="809"/>
      <c r="CB630" s="810"/>
      <c r="CC630" s="811"/>
    </row>
    <row r="631" spans="69:81" x14ac:dyDescent="0.25">
      <c r="BQ631" s="791"/>
      <c r="BR631" s="791"/>
      <c r="BS631" s="791"/>
      <c r="BT631" s="791"/>
      <c r="CA631" s="809"/>
      <c r="CB631" s="810"/>
      <c r="CC631" s="811"/>
    </row>
    <row r="632" spans="69:81" x14ac:dyDescent="0.25">
      <c r="BQ632" s="791"/>
      <c r="BR632" s="791"/>
      <c r="BS632" s="791"/>
      <c r="BT632" s="791"/>
      <c r="CA632" s="809"/>
      <c r="CB632" s="810"/>
      <c r="CC632" s="811"/>
    </row>
    <row r="633" spans="69:81" x14ac:dyDescent="0.25">
      <c r="BQ633" s="791"/>
      <c r="BR633" s="791"/>
      <c r="BS633" s="791"/>
      <c r="BT633" s="791"/>
      <c r="CA633" s="809"/>
      <c r="CB633" s="810"/>
      <c r="CC633" s="811"/>
    </row>
    <row r="634" spans="69:81" x14ac:dyDescent="0.25">
      <c r="BQ634" s="791"/>
      <c r="BR634" s="791"/>
      <c r="BS634" s="791"/>
      <c r="BT634" s="791"/>
      <c r="CA634" s="809"/>
      <c r="CB634" s="810"/>
      <c r="CC634" s="811"/>
    </row>
    <row r="635" spans="69:81" x14ac:dyDescent="0.25">
      <c r="BQ635" s="791"/>
      <c r="BR635" s="791"/>
      <c r="BS635" s="791"/>
      <c r="BT635" s="791"/>
      <c r="CA635" s="809"/>
      <c r="CB635" s="810"/>
      <c r="CC635" s="811"/>
    </row>
    <row r="636" spans="69:81" x14ac:dyDescent="0.25">
      <c r="BQ636" s="791"/>
      <c r="BR636" s="791"/>
      <c r="BS636" s="791"/>
      <c r="BT636" s="791"/>
      <c r="CA636" s="809"/>
      <c r="CB636" s="810"/>
      <c r="CC636" s="811"/>
    </row>
    <row r="637" spans="69:81" x14ac:dyDescent="0.25">
      <c r="BQ637" s="791"/>
      <c r="BR637" s="791"/>
      <c r="BS637" s="791"/>
      <c r="BT637" s="791"/>
      <c r="CA637" s="809"/>
      <c r="CB637" s="810"/>
      <c r="CC637" s="811"/>
    </row>
    <row r="638" spans="69:81" x14ac:dyDescent="0.25">
      <c r="BQ638" s="791"/>
      <c r="BR638" s="791"/>
      <c r="BS638" s="791"/>
      <c r="BT638" s="791"/>
      <c r="CA638" s="809"/>
      <c r="CB638" s="810"/>
      <c r="CC638" s="811"/>
    </row>
    <row r="639" spans="69:81" x14ac:dyDescent="0.25">
      <c r="BQ639" s="791"/>
      <c r="BR639" s="791"/>
      <c r="BS639" s="791"/>
      <c r="BT639" s="791"/>
      <c r="CA639" s="809"/>
      <c r="CB639" s="810"/>
      <c r="CC639" s="811"/>
    </row>
    <row r="640" spans="69:81" x14ac:dyDescent="0.25">
      <c r="BQ640" s="791"/>
      <c r="BR640" s="791"/>
      <c r="BS640" s="791"/>
      <c r="BT640" s="791"/>
      <c r="CA640" s="809"/>
      <c r="CB640" s="810"/>
      <c r="CC640" s="811"/>
    </row>
    <row r="641" spans="69:81" x14ac:dyDescent="0.25">
      <c r="BQ641" s="791"/>
      <c r="BR641" s="791"/>
      <c r="BS641" s="791"/>
      <c r="BT641" s="791"/>
      <c r="CA641" s="809"/>
      <c r="CB641" s="810"/>
      <c r="CC641" s="811"/>
    </row>
    <row r="642" spans="69:81" x14ac:dyDescent="0.25">
      <c r="BQ642" s="791"/>
      <c r="BR642" s="791"/>
      <c r="BS642" s="791"/>
      <c r="BT642" s="791"/>
      <c r="CA642" s="809"/>
      <c r="CB642" s="810"/>
      <c r="CC642" s="811"/>
    </row>
    <row r="643" spans="69:81" x14ac:dyDescent="0.25">
      <c r="BQ643" s="791"/>
      <c r="BR643" s="791"/>
      <c r="BS643" s="791"/>
      <c r="BT643" s="791"/>
      <c r="CA643" s="809"/>
      <c r="CB643" s="810"/>
      <c r="CC643" s="811"/>
    </row>
    <row r="644" spans="69:81" x14ac:dyDescent="0.25">
      <c r="BQ644" s="791"/>
      <c r="BR644" s="791"/>
      <c r="BS644" s="791"/>
      <c r="BT644" s="791"/>
      <c r="CA644" s="809"/>
      <c r="CB644" s="810"/>
      <c r="CC644" s="811"/>
    </row>
    <row r="645" spans="69:81" x14ac:dyDescent="0.25">
      <c r="BQ645" s="791"/>
      <c r="BR645" s="791"/>
      <c r="BS645" s="791"/>
      <c r="BT645" s="791"/>
      <c r="CA645" s="809"/>
      <c r="CB645" s="810"/>
      <c r="CC645" s="811"/>
    </row>
    <row r="646" spans="69:81" x14ac:dyDescent="0.25">
      <c r="BQ646" s="791"/>
      <c r="BR646" s="791"/>
      <c r="BS646" s="791"/>
      <c r="BT646" s="791"/>
      <c r="CA646" s="809"/>
      <c r="CB646" s="810"/>
      <c r="CC646" s="811"/>
    </row>
    <row r="647" spans="69:81" x14ac:dyDescent="0.25">
      <c r="BQ647" s="791"/>
      <c r="BR647" s="791"/>
      <c r="BS647" s="791"/>
      <c r="BT647" s="791"/>
      <c r="CA647" s="809"/>
      <c r="CB647" s="810"/>
      <c r="CC647" s="811"/>
    </row>
    <row r="648" spans="69:81" x14ac:dyDescent="0.25">
      <c r="BQ648" s="791"/>
      <c r="BR648" s="791"/>
      <c r="BS648" s="791"/>
      <c r="BT648" s="791"/>
      <c r="CA648" s="809"/>
      <c r="CB648" s="810"/>
      <c r="CC648" s="811"/>
    </row>
    <row r="649" spans="69:81" x14ac:dyDescent="0.25">
      <c r="BQ649" s="791"/>
      <c r="BR649" s="791"/>
      <c r="BS649" s="791"/>
      <c r="BT649" s="791"/>
      <c r="CA649" s="809"/>
      <c r="CB649" s="810"/>
      <c r="CC649" s="811"/>
    </row>
    <row r="650" spans="69:81" x14ac:dyDescent="0.25">
      <c r="BQ650" s="791"/>
      <c r="BR650" s="791"/>
      <c r="BS650" s="791"/>
      <c r="BT650" s="791"/>
      <c r="CA650" s="809"/>
      <c r="CB650" s="810"/>
      <c r="CC650" s="811"/>
    </row>
    <row r="651" spans="69:81" x14ac:dyDescent="0.25">
      <c r="BQ651" s="791"/>
      <c r="BR651" s="791"/>
      <c r="BS651" s="791"/>
      <c r="BT651" s="791"/>
      <c r="CA651" s="809"/>
      <c r="CB651" s="810"/>
      <c r="CC651" s="811"/>
    </row>
    <row r="652" spans="69:81" x14ac:dyDescent="0.25">
      <c r="BQ652" s="791"/>
      <c r="BR652" s="791"/>
      <c r="BS652" s="791"/>
      <c r="BT652" s="791"/>
      <c r="CA652" s="809"/>
      <c r="CB652" s="810"/>
      <c r="CC652" s="811"/>
    </row>
    <row r="653" spans="69:81" x14ac:dyDescent="0.25">
      <c r="BQ653" s="791"/>
      <c r="BR653" s="791"/>
      <c r="BS653" s="791"/>
      <c r="BT653" s="791"/>
      <c r="CA653" s="809"/>
      <c r="CB653" s="810"/>
      <c r="CC653" s="811"/>
    </row>
    <row r="654" spans="69:81" x14ac:dyDescent="0.25">
      <c r="BQ654" s="791"/>
      <c r="BR654" s="791"/>
      <c r="BS654" s="791"/>
      <c r="BT654" s="791"/>
      <c r="CA654" s="809"/>
      <c r="CB654" s="810"/>
      <c r="CC654" s="811"/>
    </row>
    <row r="655" spans="69:81" x14ac:dyDescent="0.25">
      <c r="BQ655" s="791"/>
      <c r="BR655" s="791"/>
      <c r="BS655" s="791"/>
      <c r="BT655" s="791"/>
      <c r="CA655" s="809"/>
      <c r="CB655" s="810"/>
      <c r="CC655" s="811"/>
    </row>
    <row r="656" spans="69:81" x14ac:dyDescent="0.25">
      <c r="BQ656" s="791"/>
      <c r="BR656" s="791"/>
      <c r="BS656" s="791"/>
      <c r="BT656" s="791"/>
      <c r="CA656" s="809"/>
      <c r="CB656" s="810"/>
      <c r="CC656" s="811"/>
    </row>
    <row r="657" spans="69:81" x14ac:dyDescent="0.25">
      <c r="BQ657" s="791"/>
      <c r="BR657" s="791"/>
      <c r="BS657" s="791"/>
      <c r="BT657" s="791"/>
      <c r="CA657" s="809"/>
      <c r="CB657" s="810"/>
      <c r="CC657" s="811"/>
    </row>
    <row r="658" spans="69:81" x14ac:dyDescent="0.25">
      <c r="BQ658" s="791"/>
      <c r="BR658" s="791"/>
      <c r="BS658" s="791"/>
      <c r="BT658" s="791"/>
      <c r="CA658" s="809"/>
      <c r="CB658" s="810"/>
      <c r="CC658" s="811"/>
    </row>
    <row r="659" spans="69:81" x14ac:dyDescent="0.25">
      <c r="BQ659" s="791"/>
      <c r="BR659" s="791"/>
      <c r="BS659" s="791"/>
      <c r="BT659" s="791"/>
      <c r="CA659" s="809"/>
      <c r="CB659" s="810"/>
      <c r="CC659" s="811"/>
    </row>
    <row r="660" spans="69:81" x14ac:dyDescent="0.25">
      <c r="BQ660" s="791"/>
      <c r="BR660" s="791"/>
      <c r="BS660" s="791"/>
      <c r="BT660" s="791"/>
      <c r="CA660" s="809"/>
      <c r="CB660" s="810"/>
      <c r="CC660" s="811"/>
    </row>
    <row r="661" spans="69:81" x14ac:dyDescent="0.25">
      <c r="BQ661" s="791"/>
      <c r="BR661" s="791"/>
      <c r="BS661" s="791"/>
      <c r="BT661" s="791"/>
      <c r="CA661" s="809"/>
      <c r="CB661" s="810"/>
      <c r="CC661" s="811"/>
    </row>
    <row r="662" spans="69:81" x14ac:dyDescent="0.25">
      <c r="BQ662" s="791"/>
      <c r="BR662" s="791"/>
      <c r="BS662" s="791"/>
      <c r="BT662" s="791"/>
      <c r="CA662" s="809"/>
      <c r="CB662" s="810"/>
      <c r="CC662" s="811"/>
    </row>
    <row r="663" spans="69:81" x14ac:dyDescent="0.25">
      <c r="BQ663" s="791"/>
      <c r="BR663" s="791"/>
      <c r="BS663" s="791"/>
      <c r="BT663" s="791"/>
      <c r="CA663" s="809"/>
      <c r="CB663" s="810"/>
      <c r="CC663" s="811"/>
    </row>
    <row r="664" spans="69:81" x14ac:dyDescent="0.25">
      <c r="BQ664" s="791"/>
      <c r="BR664" s="791"/>
      <c r="BS664" s="791"/>
      <c r="BT664" s="791"/>
      <c r="CA664" s="809"/>
      <c r="CB664" s="810"/>
      <c r="CC664" s="811"/>
    </row>
    <row r="665" spans="69:81" x14ac:dyDescent="0.25">
      <c r="BQ665" s="791"/>
      <c r="BR665" s="791"/>
      <c r="BS665" s="791"/>
      <c r="BT665" s="791"/>
      <c r="CA665" s="809"/>
      <c r="CB665" s="810"/>
      <c r="CC665" s="811"/>
    </row>
    <row r="666" spans="69:81" x14ac:dyDescent="0.25">
      <c r="BQ666" s="791"/>
      <c r="BR666" s="791"/>
      <c r="BS666" s="791"/>
      <c r="BT666" s="791"/>
      <c r="CA666" s="809"/>
      <c r="CB666" s="810"/>
      <c r="CC666" s="811"/>
    </row>
    <row r="667" spans="69:81" x14ac:dyDescent="0.25">
      <c r="BQ667" s="791"/>
      <c r="BR667" s="791"/>
      <c r="BS667" s="791"/>
      <c r="BT667" s="791"/>
      <c r="CA667" s="809"/>
      <c r="CB667" s="810"/>
      <c r="CC667" s="811"/>
    </row>
    <row r="668" spans="69:81" x14ac:dyDescent="0.25">
      <c r="BQ668" s="791"/>
      <c r="BR668" s="791"/>
      <c r="BS668" s="791"/>
      <c r="BT668" s="791"/>
      <c r="CA668" s="809"/>
      <c r="CB668" s="810"/>
      <c r="CC668" s="811"/>
    </row>
    <row r="669" spans="69:81" x14ac:dyDescent="0.25">
      <c r="BQ669" s="791"/>
      <c r="BR669" s="791"/>
      <c r="BS669" s="791"/>
      <c r="BT669" s="791"/>
      <c r="CA669" s="809"/>
      <c r="CB669" s="810"/>
      <c r="CC669" s="811"/>
    </row>
    <row r="670" spans="69:81" x14ac:dyDescent="0.25">
      <c r="BQ670" s="791"/>
      <c r="BR670" s="791"/>
      <c r="BS670" s="791"/>
      <c r="BT670" s="791"/>
      <c r="CA670" s="809"/>
      <c r="CB670" s="810"/>
      <c r="CC670" s="811"/>
    </row>
    <row r="671" spans="69:81" x14ac:dyDescent="0.25">
      <c r="BQ671" s="791"/>
      <c r="BR671" s="791"/>
      <c r="BS671" s="791"/>
      <c r="BT671" s="791"/>
      <c r="CA671" s="809"/>
      <c r="CB671" s="810"/>
      <c r="CC671" s="811"/>
    </row>
    <row r="672" spans="69:81" x14ac:dyDescent="0.25">
      <c r="BQ672" s="791"/>
      <c r="BR672" s="791"/>
      <c r="BS672" s="791"/>
      <c r="BT672" s="791"/>
      <c r="CA672" s="809"/>
      <c r="CB672" s="810"/>
      <c r="CC672" s="811"/>
    </row>
    <row r="673" spans="69:81" x14ac:dyDescent="0.25">
      <c r="BQ673" s="791"/>
      <c r="BR673" s="791"/>
      <c r="BS673" s="791"/>
      <c r="BT673" s="791"/>
      <c r="CA673" s="809"/>
      <c r="CB673" s="810"/>
      <c r="CC673" s="811"/>
    </row>
    <row r="674" spans="69:81" x14ac:dyDescent="0.25">
      <c r="BQ674" s="791"/>
      <c r="BR674" s="791"/>
      <c r="BS674" s="791"/>
      <c r="BT674" s="791"/>
      <c r="CA674" s="809"/>
      <c r="CB674" s="810"/>
      <c r="CC674" s="811"/>
    </row>
    <row r="675" spans="69:81" x14ac:dyDescent="0.25">
      <c r="BQ675" s="791"/>
      <c r="BR675" s="791"/>
      <c r="BS675" s="791"/>
      <c r="BT675" s="791"/>
      <c r="CA675" s="809"/>
      <c r="CB675" s="810"/>
      <c r="CC675" s="811"/>
    </row>
    <row r="676" spans="69:81" x14ac:dyDescent="0.25">
      <c r="BQ676" s="791"/>
      <c r="BR676" s="791"/>
      <c r="BS676" s="791"/>
      <c r="BT676" s="791"/>
      <c r="CA676" s="809"/>
      <c r="CB676" s="810"/>
      <c r="CC676" s="811"/>
    </row>
    <row r="677" spans="69:81" x14ac:dyDescent="0.25">
      <c r="BQ677" s="791"/>
      <c r="BR677" s="791"/>
      <c r="BS677" s="791"/>
      <c r="BT677" s="791"/>
      <c r="CA677" s="809"/>
      <c r="CB677" s="810"/>
      <c r="CC677" s="811"/>
    </row>
    <row r="678" spans="69:81" x14ac:dyDescent="0.25">
      <c r="BQ678" s="791"/>
      <c r="BR678" s="791"/>
      <c r="BS678" s="791"/>
      <c r="BT678" s="791"/>
      <c r="CA678" s="809"/>
      <c r="CB678" s="810"/>
      <c r="CC678" s="811"/>
    </row>
    <row r="679" spans="69:81" x14ac:dyDescent="0.25">
      <c r="BQ679" s="791"/>
      <c r="BR679" s="791"/>
      <c r="BS679" s="791"/>
      <c r="BT679" s="791"/>
      <c r="CA679" s="809"/>
      <c r="CB679" s="810"/>
      <c r="CC679" s="811"/>
    </row>
    <row r="680" spans="69:81" x14ac:dyDescent="0.25">
      <c r="BQ680" s="791"/>
      <c r="BR680" s="791"/>
      <c r="BS680" s="791"/>
      <c r="BT680" s="791"/>
      <c r="CA680" s="809"/>
      <c r="CB680" s="810"/>
      <c r="CC680" s="811"/>
    </row>
    <row r="681" spans="69:81" x14ac:dyDescent="0.25">
      <c r="BQ681" s="791"/>
      <c r="BR681" s="791"/>
      <c r="BS681" s="791"/>
      <c r="BT681" s="791"/>
      <c r="CA681" s="809"/>
      <c r="CB681" s="810"/>
      <c r="CC681" s="811"/>
    </row>
    <row r="682" spans="69:81" x14ac:dyDescent="0.25">
      <c r="BQ682" s="791"/>
      <c r="BR682" s="791"/>
      <c r="BS682" s="791"/>
      <c r="BT682" s="791"/>
      <c r="CA682" s="809"/>
      <c r="CB682" s="810"/>
      <c r="CC682" s="811"/>
    </row>
    <row r="683" spans="69:81" x14ac:dyDescent="0.25">
      <c r="BQ683" s="791"/>
      <c r="BR683" s="791"/>
      <c r="BS683" s="791"/>
      <c r="BT683" s="791"/>
      <c r="CA683" s="809"/>
      <c r="CB683" s="810"/>
      <c r="CC683" s="811"/>
    </row>
    <row r="684" spans="69:81" x14ac:dyDescent="0.25">
      <c r="BQ684" s="791"/>
      <c r="BR684" s="791"/>
      <c r="BS684" s="791"/>
      <c r="BT684" s="791"/>
      <c r="CA684" s="809"/>
      <c r="CB684" s="810"/>
      <c r="CC684" s="811"/>
    </row>
    <row r="685" spans="69:81" x14ac:dyDescent="0.25">
      <c r="BQ685" s="791"/>
      <c r="BR685" s="791"/>
      <c r="BS685" s="791"/>
      <c r="BT685" s="791"/>
      <c r="CA685" s="809"/>
      <c r="CB685" s="810"/>
      <c r="CC685" s="811"/>
    </row>
    <row r="686" spans="69:81" x14ac:dyDescent="0.25">
      <c r="BQ686" s="791"/>
      <c r="BR686" s="791"/>
      <c r="BS686" s="791"/>
      <c r="BT686" s="791"/>
      <c r="CA686" s="809"/>
      <c r="CB686" s="810"/>
      <c r="CC686" s="811"/>
    </row>
    <row r="687" spans="69:81" x14ac:dyDescent="0.25">
      <c r="BQ687" s="791"/>
      <c r="BR687" s="791"/>
      <c r="BS687" s="791"/>
      <c r="BT687" s="791"/>
      <c r="CA687" s="809"/>
      <c r="CB687" s="810"/>
      <c r="CC687" s="811"/>
    </row>
    <row r="688" spans="69:81" x14ac:dyDescent="0.25">
      <c r="BQ688" s="791"/>
      <c r="BR688" s="791"/>
      <c r="BS688" s="791"/>
      <c r="BT688" s="791"/>
      <c r="CA688" s="809"/>
      <c r="CB688" s="810"/>
      <c r="CC688" s="811"/>
    </row>
    <row r="689" spans="69:81" x14ac:dyDescent="0.25">
      <c r="BQ689" s="791"/>
      <c r="BR689" s="791"/>
      <c r="BS689" s="791"/>
      <c r="BT689" s="791"/>
      <c r="CA689" s="809"/>
      <c r="CB689" s="810"/>
      <c r="CC689" s="811"/>
    </row>
    <row r="690" spans="69:81" x14ac:dyDescent="0.25">
      <c r="BQ690" s="791"/>
      <c r="BR690" s="791"/>
      <c r="BS690" s="791"/>
      <c r="BT690" s="791"/>
      <c r="CA690" s="809"/>
      <c r="CB690" s="810"/>
      <c r="CC690" s="811"/>
    </row>
    <row r="691" spans="69:81" x14ac:dyDescent="0.25">
      <c r="BQ691" s="791"/>
      <c r="BR691" s="791"/>
      <c r="BS691" s="791"/>
      <c r="BT691" s="791"/>
      <c r="CA691" s="809"/>
      <c r="CB691" s="810"/>
      <c r="CC691" s="811"/>
    </row>
    <row r="692" spans="69:81" x14ac:dyDescent="0.25">
      <c r="BQ692" s="791"/>
      <c r="BR692" s="791"/>
      <c r="BS692" s="791"/>
      <c r="BT692" s="791"/>
      <c r="CA692" s="809"/>
      <c r="CB692" s="810"/>
      <c r="CC692" s="811"/>
    </row>
    <row r="693" spans="69:81" x14ac:dyDescent="0.25">
      <c r="BQ693" s="791"/>
      <c r="BR693" s="791"/>
      <c r="BS693" s="791"/>
      <c r="BT693" s="791"/>
      <c r="CA693" s="809"/>
      <c r="CB693" s="810"/>
      <c r="CC693" s="811"/>
    </row>
    <row r="694" spans="69:81" x14ac:dyDescent="0.25">
      <c r="BQ694" s="791"/>
      <c r="BR694" s="791"/>
      <c r="BS694" s="791"/>
      <c r="BT694" s="791"/>
      <c r="CA694" s="809"/>
      <c r="CB694" s="810"/>
      <c r="CC694" s="811"/>
    </row>
    <row r="695" spans="69:81" x14ac:dyDescent="0.25">
      <c r="BQ695" s="791"/>
      <c r="BR695" s="791"/>
      <c r="BS695" s="791"/>
      <c r="BT695" s="791"/>
      <c r="CA695" s="809"/>
      <c r="CB695" s="810"/>
      <c r="CC695" s="811"/>
    </row>
    <row r="696" spans="69:81" x14ac:dyDescent="0.25">
      <c r="BQ696" s="791"/>
      <c r="BR696" s="791"/>
      <c r="BS696" s="791"/>
      <c r="BT696" s="791"/>
      <c r="CA696" s="809"/>
      <c r="CB696" s="810"/>
      <c r="CC696" s="811"/>
    </row>
    <row r="697" spans="69:81" x14ac:dyDescent="0.25">
      <c r="BQ697" s="791"/>
      <c r="BR697" s="791"/>
      <c r="BS697" s="791"/>
      <c r="BT697" s="791"/>
      <c r="CA697" s="809"/>
      <c r="CB697" s="810"/>
      <c r="CC697" s="811"/>
    </row>
    <row r="698" spans="69:81" x14ac:dyDescent="0.25">
      <c r="BQ698" s="791"/>
      <c r="BR698" s="791"/>
      <c r="BS698" s="791"/>
      <c r="BT698" s="791"/>
      <c r="CA698" s="809"/>
      <c r="CB698" s="810"/>
      <c r="CC698" s="811"/>
    </row>
    <row r="699" spans="69:81" x14ac:dyDescent="0.25">
      <c r="BQ699" s="791"/>
      <c r="BR699" s="791"/>
      <c r="BS699" s="791"/>
      <c r="BT699" s="791"/>
      <c r="CA699" s="809"/>
      <c r="CB699" s="810"/>
      <c r="CC699" s="811"/>
    </row>
    <row r="700" spans="69:81" x14ac:dyDescent="0.25">
      <c r="BQ700" s="791"/>
      <c r="BR700" s="791"/>
      <c r="BS700" s="791"/>
      <c r="BT700" s="791"/>
      <c r="CA700" s="809"/>
      <c r="CB700" s="810"/>
      <c r="CC700" s="811"/>
    </row>
    <row r="701" spans="69:81" x14ac:dyDescent="0.25">
      <c r="BQ701" s="791"/>
      <c r="BR701" s="791"/>
      <c r="BS701" s="791"/>
      <c r="BT701" s="791"/>
      <c r="CA701" s="809"/>
      <c r="CB701" s="810"/>
      <c r="CC701" s="811"/>
    </row>
    <row r="702" spans="69:81" x14ac:dyDescent="0.25">
      <c r="BQ702" s="791"/>
      <c r="BR702" s="791"/>
      <c r="BS702" s="791"/>
      <c r="BT702" s="791"/>
      <c r="CA702" s="809"/>
      <c r="CB702" s="810"/>
      <c r="CC702" s="811"/>
    </row>
    <row r="703" spans="69:81" x14ac:dyDescent="0.25">
      <c r="BQ703" s="791"/>
      <c r="BR703" s="791"/>
      <c r="BS703" s="791"/>
      <c r="BT703" s="791"/>
      <c r="CA703" s="809"/>
      <c r="CB703" s="810"/>
      <c r="CC703" s="811"/>
    </row>
    <row r="704" spans="69:81" x14ac:dyDescent="0.25">
      <c r="BQ704" s="791"/>
      <c r="BR704" s="791"/>
      <c r="BS704" s="791"/>
      <c r="BT704" s="791"/>
      <c r="CA704" s="809"/>
      <c r="CB704" s="810"/>
      <c r="CC704" s="811"/>
    </row>
    <row r="705" spans="69:81" x14ac:dyDescent="0.25">
      <c r="BQ705" s="791"/>
      <c r="BR705" s="791"/>
      <c r="BS705" s="791"/>
      <c r="BT705" s="791"/>
      <c r="CA705" s="809"/>
      <c r="CB705" s="810"/>
      <c r="CC705" s="811"/>
    </row>
    <row r="706" spans="69:81" x14ac:dyDescent="0.25">
      <c r="BQ706" s="791"/>
      <c r="BR706" s="791"/>
      <c r="BS706" s="791"/>
      <c r="BT706" s="791"/>
      <c r="CA706" s="809"/>
      <c r="CB706" s="810"/>
      <c r="CC706" s="811"/>
    </row>
    <row r="707" spans="69:81" x14ac:dyDescent="0.25">
      <c r="BQ707" s="791"/>
      <c r="BR707" s="791"/>
      <c r="BS707" s="791"/>
      <c r="BT707" s="791"/>
      <c r="CA707" s="809"/>
      <c r="CB707" s="810"/>
      <c r="CC707" s="811"/>
    </row>
    <row r="708" spans="69:81" x14ac:dyDescent="0.25">
      <c r="BQ708" s="791"/>
      <c r="BR708" s="791"/>
      <c r="BS708" s="791"/>
      <c r="BT708" s="791"/>
      <c r="CA708" s="809"/>
      <c r="CB708" s="810"/>
      <c r="CC708" s="811"/>
    </row>
    <row r="709" spans="69:81" x14ac:dyDescent="0.25">
      <c r="BQ709" s="791"/>
      <c r="BR709" s="791"/>
      <c r="BS709" s="791"/>
      <c r="BT709" s="791"/>
      <c r="CA709" s="809"/>
      <c r="CB709" s="810"/>
      <c r="CC709" s="811"/>
    </row>
    <row r="710" spans="69:81" x14ac:dyDescent="0.25">
      <c r="BQ710" s="791"/>
      <c r="BR710" s="791"/>
      <c r="BS710" s="791"/>
      <c r="BT710" s="791"/>
      <c r="CA710" s="809"/>
      <c r="CB710" s="810"/>
      <c r="CC710" s="811"/>
    </row>
    <row r="711" spans="69:81" x14ac:dyDescent="0.25">
      <c r="BQ711" s="791"/>
      <c r="BR711" s="791"/>
      <c r="BS711" s="791"/>
      <c r="BT711" s="791"/>
      <c r="CA711" s="809"/>
      <c r="CB711" s="810"/>
      <c r="CC711" s="811"/>
    </row>
    <row r="712" spans="69:81" x14ac:dyDescent="0.25">
      <c r="BQ712" s="791"/>
      <c r="BR712" s="791"/>
      <c r="BS712" s="791"/>
      <c r="BT712" s="791"/>
      <c r="CA712" s="809"/>
      <c r="CB712" s="810"/>
      <c r="CC712" s="811"/>
    </row>
    <row r="713" spans="69:81" x14ac:dyDescent="0.25">
      <c r="BQ713" s="791"/>
      <c r="BR713" s="791"/>
      <c r="BS713" s="791"/>
      <c r="BT713" s="791"/>
      <c r="CA713" s="809"/>
      <c r="CB713" s="810"/>
      <c r="CC713" s="811"/>
    </row>
    <row r="714" spans="69:81" x14ac:dyDescent="0.25">
      <c r="BQ714" s="791"/>
      <c r="BR714" s="791"/>
      <c r="BS714" s="791"/>
      <c r="BT714" s="791"/>
      <c r="CA714" s="809"/>
      <c r="CB714" s="810"/>
      <c r="CC714" s="811"/>
    </row>
    <row r="715" spans="69:81" x14ac:dyDescent="0.25">
      <c r="BQ715" s="791"/>
      <c r="BR715" s="791"/>
      <c r="BS715" s="791"/>
      <c r="BT715" s="791"/>
      <c r="CA715" s="809"/>
      <c r="CB715" s="810"/>
      <c r="CC715" s="811"/>
    </row>
    <row r="716" spans="69:81" x14ac:dyDescent="0.25">
      <c r="BQ716" s="791"/>
      <c r="BR716" s="791"/>
      <c r="BS716" s="791"/>
      <c r="BT716" s="791"/>
      <c r="CA716" s="809"/>
      <c r="CB716" s="810"/>
      <c r="CC716" s="811"/>
    </row>
    <row r="717" spans="69:81" x14ac:dyDescent="0.25">
      <c r="BQ717" s="791"/>
      <c r="BR717" s="791"/>
      <c r="BS717" s="791"/>
      <c r="BT717" s="791"/>
      <c r="CA717" s="809"/>
      <c r="CB717" s="810"/>
      <c r="CC717" s="811"/>
    </row>
    <row r="718" spans="69:81" x14ac:dyDescent="0.25">
      <c r="BQ718" s="791"/>
      <c r="BR718" s="791"/>
      <c r="BS718" s="791"/>
      <c r="BT718" s="791"/>
      <c r="CA718" s="809"/>
      <c r="CB718" s="810"/>
      <c r="CC718" s="811"/>
    </row>
    <row r="719" spans="69:81" x14ac:dyDescent="0.25">
      <c r="BQ719" s="791"/>
      <c r="BR719" s="791"/>
      <c r="BS719" s="791"/>
      <c r="BT719" s="791"/>
      <c r="CA719" s="809"/>
      <c r="CB719" s="810"/>
      <c r="CC719" s="811"/>
    </row>
    <row r="720" spans="69:81" x14ac:dyDescent="0.25">
      <c r="BQ720" s="791"/>
      <c r="BR720" s="791"/>
      <c r="BS720" s="791"/>
      <c r="BT720" s="791"/>
      <c r="CA720" s="809"/>
      <c r="CB720" s="810"/>
      <c r="CC720" s="811"/>
    </row>
    <row r="721" spans="69:81" x14ac:dyDescent="0.25">
      <c r="BQ721" s="791"/>
      <c r="BR721" s="791"/>
      <c r="BS721" s="791"/>
      <c r="BT721" s="791"/>
      <c r="CA721" s="809"/>
      <c r="CB721" s="810"/>
      <c r="CC721" s="811"/>
    </row>
    <row r="722" spans="69:81" x14ac:dyDescent="0.25">
      <c r="BQ722" s="791"/>
      <c r="BR722" s="791"/>
      <c r="BS722" s="791"/>
      <c r="BT722" s="791"/>
      <c r="CA722" s="809"/>
      <c r="CB722" s="810"/>
      <c r="CC722" s="811"/>
    </row>
    <row r="723" spans="69:81" x14ac:dyDescent="0.25">
      <c r="BQ723" s="791"/>
      <c r="BR723" s="791"/>
      <c r="BS723" s="791"/>
      <c r="BT723" s="791"/>
      <c r="CA723" s="809"/>
      <c r="CB723" s="810"/>
      <c r="CC723" s="811"/>
    </row>
    <row r="724" spans="69:81" x14ac:dyDescent="0.25">
      <c r="BQ724" s="791"/>
      <c r="BR724" s="791"/>
      <c r="BS724" s="791"/>
      <c r="BT724" s="791"/>
      <c r="CA724" s="809"/>
      <c r="CB724" s="810"/>
      <c r="CC724" s="811"/>
    </row>
    <row r="725" spans="69:81" x14ac:dyDescent="0.25">
      <c r="BQ725" s="791"/>
      <c r="BR725" s="791"/>
      <c r="BS725" s="791"/>
      <c r="BT725" s="791"/>
      <c r="CA725" s="809"/>
      <c r="CB725" s="810"/>
      <c r="CC725" s="811"/>
    </row>
    <row r="726" spans="69:81" x14ac:dyDescent="0.25">
      <c r="BQ726" s="791"/>
      <c r="BR726" s="791"/>
      <c r="BS726" s="791"/>
      <c r="BT726" s="791"/>
      <c r="CA726" s="809"/>
      <c r="CB726" s="810"/>
      <c r="CC726" s="811"/>
    </row>
    <row r="727" spans="69:81" x14ac:dyDescent="0.25">
      <c r="BQ727" s="791"/>
      <c r="BR727" s="791"/>
      <c r="BS727" s="791"/>
      <c r="BT727" s="791"/>
      <c r="CA727" s="809"/>
      <c r="CB727" s="810"/>
      <c r="CC727" s="811"/>
    </row>
    <row r="728" spans="69:81" x14ac:dyDescent="0.25">
      <c r="BQ728" s="791"/>
      <c r="BR728" s="791"/>
      <c r="BS728" s="791"/>
      <c r="BT728" s="791"/>
      <c r="CA728" s="809"/>
      <c r="CB728" s="810"/>
      <c r="CC728" s="811"/>
    </row>
    <row r="729" spans="69:81" x14ac:dyDescent="0.25">
      <c r="BQ729" s="791"/>
      <c r="BR729" s="791"/>
      <c r="BS729" s="791"/>
      <c r="BT729" s="791"/>
      <c r="CA729" s="809"/>
      <c r="CB729" s="810"/>
      <c r="CC729" s="811"/>
    </row>
    <row r="730" spans="69:81" x14ac:dyDescent="0.25">
      <c r="BQ730" s="791"/>
      <c r="BR730" s="791"/>
      <c r="BS730" s="791"/>
      <c r="BT730" s="791"/>
      <c r="CA730" s="809"/>
      <c r="CB730" s="810"/>
      <c r="CC730" s="811"/>
    </row>
    <row r="731" spans="69:81" x14ac:dyDescent="0.25">
      <c r="BQ731" s="791"/>
      <c r="BR731" s="791"/>
      <c r="BS731" s="791"/>
      <c r="BT731" s="791"/>
      <c r="CA731" s="809"/>
      <c r="CB731" s="810"/>
      <c r="CC731" s="811"/>
    </row>
    <row r="732" spans="69:81" x14ac:dyDescent="0.25">
      <c r="BQ732" s="791"/>
      <c r="BR732" s="791"/>
      <c r="BS732" s="791"/>
      <c r="BT732" s="791"/>
      <c r="CA732" s="809"/>
      <c r="CB732" s="810"/>
      <c r="CC732" s="811"/>
    </row>
    <row r="733" spans="69:81" x14ac:dyDescent="0.25">
      <c r="BQ733" s="791"/>
      <c r="BR733" s="791"/>
      <c r="BS733" s="791"/>
      <c r="BT733" s="791"/>
      <c r="CA733" s="809"/>
      <c r="CB733" s="810"/>
      <c r="CC733" s="811"/>
    </row>
    <row r="734" spans="69:81" x14ac:dyDescent="0.25">
      <c r="BQ734" s="791"/>
      <c r="BR734" s="791"/>
      <c r="BS734" s="791"/>
      <c r="BT734" s="791"/>
      <c r="CA734" s="809"/>
      <c r="CB734" s="810"/>
      <c r="CC734" s="811"/>
    </row>
    <row r="735" spans="69:81" x14ac:dyDescent="0.25">
      <c r="BQ735" s="791"/>
      <c r="BR735" s="791"/>
      <c r="BS735" s="791"/>
      <c r="BT735" s="791"/>
      <c r="CA735" s="809"/>
      <c r="CB735" s="810"/>
      <c r="CC735" s="811"/>
    </row>
    <row r="736" spans="69:81" x14ac:dyDescent="0.25">
      <c r="BQ736" s="791"/>
      <c r="BR736" s="791"/>
      <c r="BS736" s="791"/>
      <c r="BT736" s="791"/>
      <c r="CA736" s="809"/>
      <c r="CB736" s="810"/>
      <c r="CC736" s="811"/>
    </row>
    <row r="737" spans="69:81" x14ac:dyDescent="0.25">
      <c r="BQ737" s="791"/>
      <c r="BR737" s="791"/>
      <c r="BS737" s="791"/>
      <c r="BT737" s="791"/>
      <c r="CA737" s="809"/>
      <c r="CB737" s="810"/>
      <c r="CC737" s="811"/>
    </row>
    <row r="738" spans="69:81" x14ac:dyDescent="0.25">
      <c r="BQ738" s="791"/>
      <c r="BR738" s="791"/>
      <c r="BS738" s="791"/>
      <c r="BT738" s="791"/>
      <c r="CA738" s="809"/>
      <c r="CB738" s="810"/>
      <c r="CC738" s="811"/>
    </row>
    <row r="739" spans="69:81" x14ac:dyDescent="0.25">
      <c r="BQ739" s="791"/>
      <c r="BR739" s="791"/>
      <c r="BS739" s="791"/>
      <c r="BT739" s="791"/>
      <c r="CA739" s="809"/>
      <c r="CB739" s="810"/>
      <c r="CC739" s="811"/>
    </row>
    <row r="740" spans="69:81" x14ac:dyDescent="0.25">
      <c r="BQ740" s="791"/>
      <c r="BR740" s="791"/>
      <c r="BS740" s="791"/>
      <c r="BT740" s="791"/>
      <c r="CA740" s="809"/>
      <c r="CB740" s="810"/>
      <c r="CC740" s="811"/>
    </row>
    <row r="741" spans="69:81" x14ac:dyDescent="0.25">
      <c r="BQ741" s="791"/>
      <c r="BR741" s="791"/>
      <c r="BS741" s="791"/>
      <c r="BT741" s="791"/>
      <c r="CA741" s="809"/>
      <c r="CB741" s="810"/>
      <c r="CC741" s="811"/>
    </row>
    <row r="742" spans="69:81" x14ac:dyDescent="0.25">
      <c r="BQ742" s="791"/>
      <c r="BR742" s="791"/>
      <c r="BS742" s="791"/>
      <c r="BT742" s="791"/>
      <c r="CA742" s="809"/>
      <c r="CB742" s="810"/>
      <c r="CC742" s="811"/>
    </row>
    <row r="743" spans="69:81" x14ac:dyDescent="0.25">
      <c r="BQ743" s="791"/>
      <c r="BR743" s="791"/>
      <c r="BS743" s="791"/>
      <c r="BT743" s="791"/>
      <c r="CA743" s="809"/>
      <c r="CB743" s="810"/>
      <c r="CC743" s="811"/>
    </row>
    <row r="744" spans="69:81" x14ac:dyDescent="0.25">
      <c r="BQ744" s="791"/>
      <c r="BR744" s="791"/>
      <c r="BS744" s="791"/>
      <c r="BT744" s="791"/>
      <c r="CA744" s="809"/>
      <c r="CB744" s="810"/>
      <c r="CC744" s="811"/>
    </row>
    <row r="745" spans="69:81" x14ac:dyDescent="0.25">
      <c r="BQ745" s="791"/>
      <c r="BR745" s="791"/>
      <c r="BS745" s="791"/>
      <c r="BT745" s="791"/>
      <c r="CA745" s="809"/>
      <c r="CB745" s="810"/>
      <c r="CC745" s="811"/>
    </row>
    <row r="746" spans="69:81" x14ac:dyDescent="0.25">
      <c r="BQ746" s="791"/>
      <c r="BR746" s="791"/>
      <c r="BS746" s="791"/>
      <c r="BT746" s="791"/>
      <c r="CA746" s="809"/>
      <c r="CB746" s="810"/>
      <c r="CC746" s="811"/>
    </row>
    <row r="747" spans="69:81" x14ac:dyDescent="0.25">
      <c r="BQ747" s="791"/>
      <c r="BR747" s="791"/>
      <c r="BS747" s="791"/>
      <c r="BT747" s="791"/>
      <c r="CA747" s="809"/>
      <c r="CB747" s="810"/>
      <c r="CC747" s="811"/>
    </row>
    <row r="748" spans="69:81" x14ac:dyDescent="0.25">
      <c r="BQ748" s="791"/>
      <c r="BR748" s="791"/>
      <c r="BS748" s="791"/>
      <c r="BT748" s="791"/>
      <c r="CA748" s="809"/>
      <c r="CB748" s="810"/>
      <c r="CC748" s="811"/>
    </row>
    <row r="749" spans="69:81" x14ac:dyDescent="0.25">
      <c r="BQ749" s="791"/>
      <c r="BR749" s="791"/>
      <c r="BS749" s="791"/>
      <c r="BT749" s="791"/>
      <c r="CA749" s="809"/>
      <c r="CB749" s="810"/>
      <c r="CC749" s="811"/>
    </row>
    <row r="750" spans="69:81" x14ac:dyDescent="0.25">
      <c r="BQ750" s="791"/>
      <c r="BR750" s="791"/>
      <c r="BS750" s="791"/>
      <c r="BT750" s="791"/>
      <c r="CA750" s="809"/>
      <c r="CB750" s="810"/>
      <c r="CC750" s="811"/>
    </row>
    <row r="751" spans="69:81" x14ac:dyDescent="0.25">
      <c r="BQ751" s="791"/>
      <c r="BR751" s="791"/>
      <c r="BS751" s="791"/>
      <c r="BT751" s="791"/>
      <c r="CA751" s="809"/>
      <c r="CB751" s="810"/>
      <c r="CC751" s="811"/>
    </row>
    <row r="752" spans="69:81" x14ac:dyDescent="0.25">
      <c r="BQ752" s="791"/>
      <c r="BR752" s="791"/>
      <c r="BS752" s="791"/>
      <c r="BT752" s="791"/>
      <c r="CA752" s="809"/>
      <c r="CB752" s="810"/>
      <c r="CC752" s="811"/>
    </row>
    <row r="753" spans="69:81" x14ac:dyDescent="0.25">
      <c r="BQ753" s="791"/>
      <c r="BR753" s="791"/>
      <c r="BS753" s="791"/>
      <c r="BT753" s="791"/>
      <c r="CA753" s="809"/>
      <c r="CB753" s="810"/>
      <c r="CC753" s="811"/>
    </row>
    <row r="754" spans="69:81" x14ac:dyDescent="0.25">
      <c r="BQ754" s="791"/>
      <c r="BR754" s="791"/>
      <c r="BS754" s="791"/>
      <c r="BT754" s="791"/>
      <c r="CA754" s="809"/>
      <c r="CB754" s="810"/>
      <c r="CC754" s="811"/>
    </row>
    <row r="755" spans="69:81" x14ac:dyDescent="0.25">
      <c r="BQ755" s="791"/>
      <c r="BR755" s="791"/>
      <c r="BS755" s="791"/>
      <c r="BT755" s="791"/>
      <c r="CA755" s="809"/>
      <c r="CB755" s="810"/>
      <c r="CC755" s="811"/>
    </row>
    <row r="756" spans="69:81" x14ac:dyDescent="0.25">
      <c r="BQ756" s="791"/>
      <c r="BR756" s="791"/>
      <c r="BS756" s="791"/>
      <c r="BT756" s="791"/>
      <c r="CA756" s="809"/>
      <c r="CB756" s="810"/>
      <c r="CC756" s="811"/>
    </row>
    <row r="757" spans="69:81" x14ac:dyDescent="0.25">
      <c r="BQ757" s="791"/>
      <c r="BR757" s="791"/>
      <c r="BS757" s="791"/>
      <c r="BT757" s="791"/>
      <c r="CA757" s="809"/>
      <c r="CB757" s="810"/>
      <c r="CC757" s="811"/>
    </row>
    <row r="758" spans="69:81" x14ac:dyDescent="0.25">
      <c r="BQ758" s="791"/>
      <c r="BR758" s="791"/>
      <c r="BS758" s="791"/>
      <c r="BT758" s="791"/>
      <c r="CA758" s="809"/>
      <c r="CB758" s="810"/>
      <c r="CC758" s="811"/>
    </row>
    <row r="759" spans="69:81" x14ac:dyDescent="0.25">
      <c r="BQ759" s="791"/>
      <c r="BR759" s="791"/>
      <c r="BS759" s="791"/>
      <c r="BT759" s="791"/>
      <c r="CA759" s="809"/>
      <c r="CB759" s="810"/>
      <c r="CC759" s="811"/>
    </row>
    <row r="760" spans="69:81" x14ac:dyDescent="0.25">
      <c r="BQ760" s="791"/>
      <c r="BR760" s="791"/>
      <c r="BS760" s="791"/>
      <c r="BT760" s="791"/>
      <c r="CA760" s="809"/>
      <c r="CB760" s="810"/>
      <c r="CC760" s="811"/>
    </row>
    <row r="761" spans="69:81" x14ac:dyDescent="0.25">
      <c r="BQ761" s="791"/>
      <c r="BR761" s="791"/>
      <c r="BS761" s="791"/>
      <c r="BT761" s="791"/>
      <c r="CA761" s="809"/>
      <c r="CB761" s="810"/>
      <c r="CC761" s="811"/>
    </row>
    <row r="762" spans="69:81" x14ac:dyDescent="0.25">
      <c r="BQ762" s="791"/>
      <c r="BR762" s="791"/>
      <c r="BS762" s="791"/>
      <c r="BT762" s="791"/>
      <c r="CA762" s="809"/>
      <c r="CB762" s="810"/>
      <c r="CC762" s="811"/>
    </row>
    <row r="763" spans="69:81" x14ac:dyDescent="0.25">
      <c r="BQ763" s="791"/>
      <c r="BR763" s="791"/>
      <c r="BS763" s="791"/>
      <c r="BT763" s="791"/>
      <c r="CA763" s="809"/>
      <c r="CB763" s="810"/>
      <c r="CC763" s="811"/>
    </row>
    <row r="764" spans="69:81" x14ac:dyDescent="0.25">
      <c r="BQ764" s="791"/>
      <c r="BR764" s="791"/>
      <c r="BS764" s="791"/>
      <c r="BT764" s="791"/>
      <c r="CA764" s="809"/>
      <c r="CB764" s="810"/>
      <c r="CC764" s="811"/>
    </row>
    <row r="765" spans="69:81" x14ac:dyDescent="0.25">
      <c r="BQ765" s="791"/>
      <c r="BR765" s="791"/>
      <c r="BS765" s="791"/>
      <c r="BT765" s="791"/>
      <c r="CA765" s="809"/>
      <c r="CB765" s="810"/>
      <c r="CC765" s="811"/>
    </row>
    <row r="766" spans="69:81" x14ac:dyDescent="0.25">
      <c r="BQ766" s="791"/>
      <c r="BR766" s="791"/>
      <c r="BS766" s="791"/>
      <c r="BT766" s="791"/>
      <c r="CA766" s="809"/>
      <c r="CB766" s="810"/>
      <c r="CC766" s="811"/>
    </row>
    <row r="767" spans="69:81" x14ac:dyDescent="0.25">
      <c r="BQ767" s="791"/>
      <c r="BR767" s="791"/>
      <c r="BS767" s="791"/>
      <c r="BT767" s="791"/>
      <c r="CA767" s="809"/>
      <c r="CB767" s="810"/>
      <c r="CC767" s="811"/>
    </row>
    <row r="768" spans="69:81" x14ac:dyDescent="0.25">
      <c r="BQ768" s="791"/>
      <c r="BR768" s="791"/>
      <c r="BS768" s="791"/>
      <c r="BT768" s="791"/>
      <c r="CA768" s="809"/>
      <c r="CB768" s="810"/>
      <c r="CC768" s="811"/>
    </row>
    <row r="769" spans="69:81" x14ac:dyDescent="0.25">
      <c r="BQ769" s="791"/>
      <c r="BR769" s="791"/>
      <c r="BS769" s="791"/>
      <c r="BT769" s="791"/>
      <c r="CA769" s="809"/>
      <c r="CB769" s="810"/>
      <c r="CC769" s="811"/>
    </row>
    <row r="770" spans="69:81" x14ac:dyDescent="0.25">
      <c r="BQ770" s="791"/>
      <c r="BR770" s="791"/>
      <c r="BS770" s="791"/>
      <c r="BT770" s="791"/>
      <c r="CA770" s="809"/>
      <c r="CB770" s="810"/>
      <c r="CC770" s="811"/>
    </row>
    <row r="771" spans="69:81" x14ac:dyDescent="0.25">
      <c r="BQ771" s="791"/>
      <c r="BR771" s="791"/>
      <c r="BS771" s="791"/>
      <c r="BT771" s="791"/>
      <c r="CA771" s="809"/>
      <c r="CB771" s="810"/>
      <c r="CC771" s="811"/>
    </row>
    <row r="772" spans="69:81" x14ac:dyDescent="0.25">
      <c r="BQ772" s="791"/>
      <c r="BR772" s="791"/>
      <c r="BS772" s="791"/>
      <c r="BT772" s="791"/>
      <c r="CA772" s="809"/>
      <c r="CB772" s="810"/>
      <c r="CC772" s="811"/>
    </row>
    <row r="773" spans="69:81" x14ac:dyDescent="0.25">
      <c r="BQ773" s="791"/>
      <c r="BR773" s="791"/>
      <c r="BS773" s="791"/>
      <c r="BT773" s="791"/>
      <c r="CA773" s="809"/>
      <c r="CB773" s="810"/>
      <c r="CC773" s="811"/>
    </row>
    <row r="774" spans="69:81" x14ac:dyDescent="0.25">
      <c r="BQ774" s="791"/>
      <c r="BR774" s="791"/>
      <c r="BS774" s="791"/>
      <c r="BT774" s="791"/>
      <c r="CA774" s="809"/>
      <c r="CB774" s="810"/>
      <c r="CC774" s="811"/>
    </row>
    <row r="775" spans="69:81" x14ac:dyDescent="0.25">
      <c r="BQ775" s="791"/>
      <c r="BR775" s="791"/>
      <c r="BS775" s="791"/>
      <c r="BT775" s="791"/>
      <c r="CA775" s="809"/>
      <c r="CB775" s="810"/>
      <c r="CC775" s="811"/>
    </row>
    <row r="776" spans="69:81" x14ac:dyDescent="0.25">
      <c r="BQ776" s="791"/>
      <c r="BR776" s="791"/>
      <c r="BS776" s="791"/>
      <c r="BT776" s="791"/>
      <c r="CA776" s="809"/>
      <c r="CB776" s="810"/>
      <c r="CC776" s="811"/>
    </row>
    <row r="777" spans="69:81" x14ac:dyDescent="0.25">
      <c r="BQ777" s="791"/>
      <c r="BR777" s="791"/>
      <c r="BS777" s="791"/>
      <c r="BT777" s="791"/>
      <c r="CA777" s="809"/>
      <c r="CB777" s="810"/>
      <c r="CC777" s="811"/>
    </row>
    <row r="778" spans="69:81" x14ac:dyDescent="0.25">
      <c r="BQ778" s="791"/>
      <c r="BR778" s="791"/>
      <c r="BS778" s="791"/>
      <c r="BT778" s="791"/>
      <c r="CA778" s="809"/>
      <c r="CB778" s="810"/>
      <c r="CC778" s="811"/>
    </row>
    <row r="779" spans="69:81" x14ac:dyDescent="0.25">
      <c r="BQ779" s="791"/>
      <c r="BR779" s="791"/>
      <c r="BS779" s="791"/>
      <c r="BT779" s="791"/>
      <c r="CA779" s="809"/>
      <c r="CB779" s="810"/>
      <c r="CC779" s="811"/>
    </row>
    <row r="780" spans="69:81" x14ac:dyDescent="0.25">
      <c r="BQ780" s="791"/>
      <c r="BR780" s="791"/>
      <c r="BS780" s="791"/>
      <c r="BT780" s="791"/>
      <c r="CA780" s="809"/>
      <c r="CB780" s="810"/>
      <c r="CC780" s="811"/>
    </row>
    <row r="781" spans="69:81" x14ac:dyDescent="0.25">
      <c r="BQ781" s="791"/>
      <c r="BR781" s="791"/>
      <c r="BS781" s="791"/>
      <c r="BT781" s="791"/>
      <c r="CA781" s="809"/>
      <c r="CB781" s="810"/>
      <c r="CC781" s="811"/>
    </row>
    <row r="782" spans="69:81" x14ac:dyDescent="0.25">
      <c r="BQ782" s="791"/>
      <c r="BR782" s="791"/>
      <c r="BS782" s="791"/>
      <c r="BT782" s="791"/>
      <c r="CA782" s="809"/>
      <c r="CB782" s="810"/>
      <c r="CC782" s="811"/>
    </row>
    <row r="783" spans="69:81" x14ac:dyDescent="0.25">
      <c r="BQ783" s="791"/>
      <c r="BR783" s="791"/>
      <c r="BS783" s="791"/>
      <c r="BT783" s="791"/>
      <c r="CA783" s="809"/>
      <c r="CB783" s="810"/>
      <c r="CC783" s="811"/>
    </row>
    <row r="784" spans="69:81" x14ac:dyDescent="0.25">
      <c r="BQ784" s="791"/>
      <c r="BR784" s="791"/>
      <c r="BS784" s="791"/>
      <c r="BT784" s="791"/>
      <c r="CA784" s="809"/>
      <c r="CB784" s="810"/>
      <c r="CC784" s="811"/>
    </row>
    <row r="785" spans="69:81" x14ac:dyDescent="0.25">
      <c r="BQ785" s="791"/>
      <c r="BR785" s="791"/>
      <c r="BS785" s="791"/>
      <c r="BT785" s="791"/>
      <c r="CA785" s="809"/>
      <c r="CB785" s="810"/>
      <c r="CC785" s="811"/>
    </row>
    <row r="786" spans="69:81" x14ac:dyDescent="0.25">
      <c r="BQ786" s="791"/>
      <c r="BR786" s="791"/>
      <c r="BS786" s="791"/>
      <c r="BT786" s="791"/>
      <c r="CA786" s="809"/>
      <c r="CB786" s="810"/>
      <c r="CC786" s="811"/>
    </row>
    <row r="787" spans="69:81" x14ac:dyDescent="0.25">
      <c r="BQ787" s="791"/>
      <c r="BR787" s="791"/>
      <c r="BS787" s="791"/>
      <c r="BT787" s="791"/>
      <c r="CA787" s="809"/>
      <c r="CB787" s="810"/>
      <c r="CC787" s="811"/>
    </row>
    <row r="788" spans="69:81" x14ac:dyDescent="0.25">
      <c r="BQ788" s="791"/>
      <c r="BR788" s="791"/>
      <c r="BS788" s="791"/>
      <c r="BT788" s="791"/>
      <c r="CA788" s="809"/>
      <c r="CB788" s="810"/>
      <c r="CC788" s="811"/>
    </row>
    <row r="789" spans="69:81" x14ac:dyDescent="0.25">
      <c r="BQ789" s="791"/>
      <c r="BR789" s="791"/>
      <c r="BS789" s="791"/>
      <c r="BT789" s="791"/>
      <c r="CA789" s="809"/>
      <c r="CB789" s="810"/>
      <c r="CC789" s="811"/>
    </row>
    <row r="790" spans="69:81" x14ac:dyDescent="0.25">
      <c r="BQ790" s="791"/>
      <c r="BR790" s="791"/>
      <c r="BS790" s="791"/>
      <c r="BT790" s="791"/>
      <c r="CA790" s="809"/>
      <c r="CB790" s="810"/>
      <c r="CC790" s="811"/>
    </row>
    <row r="791" spans="69:81" x14ac:dyDescent="0.25">
      <c r="BQ791" s="791"/>
      <c r="BR791" s="791"/>
      <c r="BS791" s="791"/>
      <c r="BT791" s="791"/>
      <c r="CA791" s="809"/>
      <c r="CB791" s="810"/>
      <c r="CC791" s="811"/>
    </row>
    <row r="792" spans="69:81" x14ac:dyDescent="0.25">
      <c r="BQ792" s="791"/>
      <c r="BR792" s="791"/>
      <c r="BS792" s="791"/>
      <c r="BT792" s="791"/>
      <c r="CA792" s="809"/>
      <c r="CB792" s="810"/>
      <c r="CC792" s="811"/>
    </row>
    <row r="793" spans="69:81" x14ac:dyDescent="0.25">
      <c r="BQ793" s="791"/>
      <c r="BR793" s="791"/>
      <c r="BS793" s="791"/>
      <c r="BT793" s="791"/>
      <c r="CA793" s="809"/>
      <c r="CB793" s="810"/>
      <c r="CC793" s="811"/>
    </row>
    <row r="794" spans="69:81" x14ac:dyDescent="0.25">
      <c r="BQ794" s="791"/>
      <c r="BR794" s="791"/>
      <c r="BS794" s="791"/>
      <c r="BT794" s="791"/>
      <c r="CA794" s="809"/>
      <c r="CB794" s="810"/>
      <c r="CC794" s="811"/>
    </row>
    <row r="795" spans="69:81" x14ac:dyDescent="0.25">
      <c r="BQ795" s="791"/>
      <c r="BR795" s="791"/>
      <c r="BS795" s="791"/>
      <c r="BT795" s="791"/>
      <c r="CA795" s="809"/>
      <c r="CB795" s="810"/>
      <c r="CC795" s="811"/>
    </row>
    <row r="796" spans="69:81" x14ac:dyDescent="0.25">
      <c r="BQ796" s="791"/>
      <c r="BR796" s="791"/>
      <c r="BS796" s="791"/>
      <c r="BT796" s="791"/>
      <c r="CA796" s="809"/>
      <c r="CB796" s="810"/>
      <c r="CC796" s="811"/>
    </row>
    <row r="797" spans="69:81" x14ac:dyDescent="0.25">
      <c r="BQ797" s="791"/>
      <c r="BR797" s="791"/>
      <c r="BS797" s="791"/>
      <c r="BT797" s="791"/>
      <c r="CA797" s="809"/>
      <c r="CB797" s="810"/>
      <c r="CC797" s="811"/>
    </row>
    <row r="798" spans="69:81" x14ac:dyDescent="0.25">
      <c r="BQ798" s="791"/>
      <c r="BR798" s="791"/>
      <c r="BS798" s="791"/>
      <c r="BT798" s="791"/>
      <c r="CA798" s="809"/>
      <c r="CB798" s="810"/>
      <c r="CC798" s="811"/>
    </row>
    <row r="799" spans="69:81" x14ac:dyDescent="0.25">
      <c r="BQ799" s="791"/>
      <c r="BR799" s="791"/>
      <c r="BS799" s="791"/>
      <c r="BT799" s="791"/>
      <c r="CA799" s="809"/>
      <c r="CB799" s="810"/>
      <c r="CC799" s="811"/>
    </row>
    <row r="800" spans="69:81" x14ac:dyDescent="0.25">
      <c r="BQ800" s="791"/>
      <c r="BR800" s="791"/>
      <c r="BS800" s="791"/>
      <c r="BT800" s="791"/>
      <c r="CA800" s="809"/>
      <c r="CB800" s="810"/>
      <c r="CC800" s="811"/>
    </row>
    <row r="801" spans="69:81" x14ac:dyDescent="0.25">
      <c r="BQ801" s="791"/>
      <c r="BR801" s="791"/>
      <c r="BS801" s="791"/>
      <c r="BT801" s="791"/>
      <c r="CA801" s="809"/>
      <c r="CB801" s="810"/>
      <c r="CC801" s="811"/>
    </row>
    <row r="802" spans="69:81" x14ac:dyDescent="0.25">
      <c r="BQ802" s="791"/>
      <c r="BR802" s="791"/>
      <c r="BS802" s="791"/>
      <c r="BT802" s="791"/>
      <c r="CA802" s="809"/>
      <c r="CB802" s="810"/>
      <c r="CC802" s="811"/>
    </row>
    <row r="803" spans="69:81" x14ac:dyDescent="0.25">
      <c r="BQ803" s="791"/>
      <c r="BR803" s="791"/>
      <c r="BS803" s="791"/>
      <c r="BT803" s="791"/>
      <c r="CA803" s="809"/>
      <c r="CB803" s="810"/>
      <c r="CC803" s="811"/>
    </row>
    <row r="804" spans="69:81" x14ac:dyDescent="0.25">
      <c r="BQ804" s="791"/>
      <c r="BR804" s="791"/>
      <c r="BS804" s="791"/>
      <c r="BT804" s="791"/>
      <c r="CA804" s="809"/>
      <c r="CB804" s="810"/>
      <c r="CC804" s="811"/>
    </row>
    <row r="805" spans="69:81" x14ac:dyDescent="0.25">
      <c r="BQ805" s="791"/>
      <c r="BR805" s="791"/>
      <c r="BS805" s="791"/>
      <c r="BT805" s="791"/>
      <c r="CA805" s="809"/>
      <c r="CB805" s="810"/>
      <c r="CC805" s="811"/>
    </row>
    <row r="806" spans="69:81" x14ac:dyDescent="0.25">
      <c r="BQ806" s="791"/>
      <c r="BR806" s="791"/>
      <c r="BS806" s="791"/>
      <c r="BT806" s="791"/>
      <c r="CA806" s="809"/>
      <c r="CB806" s="810"/>
      <c r="CC806" s="811"/>
    </row>
    <row r="807" spans="69:81" x14ac:dyDescent="0.25">
      <c r="BQ807" s="791"/>
      <c r="BR807" s="791"/>
      <c r="BS807" s="791"/>
      <c r="BT807" s="791"/>
      <c r="CA807" s="809"/>
      <c r="CB807" s="810"/>
      <c r="CC807" s="811"/>
    </row>
    <row r="808" spans="69:81" x14ac:dyDescent="0.25">
      <c r="BQ808" s="791"/>
      <c r="BR808" s="791"/>
      <c r="BS808" s="791"/>
      <c r="BT808" s="791"/>
      <c r="CA808" s="809"/>
      <c r="CB808" s="810"/>
      <c r="CC808" s="811"/>
    </row>
    <row r="809" spans="69:81" x14ac:dyDescent="0.25">
      <c r="BQ809" s="791"/>
      <c r="BR809" s="791"/>
      <c r="BS809" s="791"/>
      <c r="BT809" s="791"/>
      <c r="CA809" s="809"/>
      <c r="CB809" s="810"/>
      <c r="CC809" s="811"/>
    </row>
    <row r="810" spans="69:81" x14ac:dyDescent="0.25">
      <c r="BQ810" s="791"/>
      <c r="BR810" s="791"/>
      <c r="BS810" s="791"/>
      <c r="BT810" s="791"/>
      <c r="CA810" s="809"/>
      <c r="CB810" s="810"/>
      <c r="CC810" s="811"/>
    </row>
    <row r="811" spans="69:81" x14ac:dyDescent="0.25">
      <c r="BQ811" s="791"/>
      <c r="BR811" s="791"/>
      <c r="BS811" s="791"/>
      <c r="BT811" s="791"/>
      <c r="CA811" s="809"/>
      <c r="CB811" s="810"/>
      <c r="CC811" s="811"/>
    </row>
    <row r="812" spans="69:81" x14ac:dyDescent="0.25">
      <c r="BQ812" s="791"/>
      <c r="BR812" s="791"/>
      <c r="BS812" s="791"/>
      <c r="BT812" s="791"/>
      <c r="CA812" s="809"/>
      <c r="CB812" s="810"/>
      <c r="CC812" s="811"/>
    </row>
    <row r="813" spans="69:81" x14ac:dyDescent="0.25">
      <c r="BQ813" s="791"/>
      <c r="BR813" s="791"/>
      <c r="BS813" s="791"/>
      <c r="BT813" s="791"/>
      <c r="CA813" s="809"/>
      <c r="CB813" s="810"/>
      <c r="CC813" s="811"/>
    </row>
    <row r="814" spans="69:81" x14ac:dyDescent="0.25">
      <c r="BQ814" s="791"/>
      <c r="BR814" s="791"/>
      <c r="BS814" s="791"/>
      <c r="BT814" s="791"/>
      <c r="CA814" s="809"/>
      <c r="CB814" s="810"/>
      <c r="CC814" s="811"/>
    </row>
    <row r="815" spans="69:81" x14ac:dyDescent="0.25">
      <c r="BQ815" s="791"/>
      <c r="BR815" s="791"/>
      <c r="BS815" s="791"/>
      <c r="BT815" s="791"/>
      <c r="CA815" s="809"/>
      <c r="CB815" s="810"/>
      <c r="CC815" s="811"/>
    </row>
    <row r="816" spans="69:81" x14ac:dyDescent="0.25">
      <c r="BQ816" s="791"/>
      <c r="BR816" s="791"/>
      <c r="BS816" s="791"/>
      <c r="BT816" s="791"/>
      <c r="CA816" s="809"/>
      <c r="CB816" s="810"/>
      <c r="CC816" s="811"/>
    </row>
    <row r="817" spans="69:81" x14ac:dyDescent="0.25">
      <c r="BQ817" s="791"/>
      <c r="BR817" s="791"/>
      <c r="BS817" s="791"/>
      <c r="BT817" s="791"/>
      <c r="CA817" s="809"/>
      <c r="CB817" s="810"/>
      <c r="CC817" s="811"/>
    </row>
    <row r="818" spans="69:81" x14ac:dyDescent="0.25">
      <c r="BQ818" s="791"/>
      <c r="BR818" s="791"/>
      <c r="BS818" s="791"/>
      <c r="BT818" s="791"/>
      <c r="CA818" s="809"/>
      <c r="CB818" s="810"/>
      <c r="CC818" s="811"/>
    </row>
    <row r="819" spans="69:81" x14ac:dyDescent="0.25">
      <c r="BQ819" s="791"/>
      <c r="BR819" s="791"/>
      <c r="BS819" s="791"/>
      <c r="BT819" s="791"/>
      <c r="CA819" s="809"/>
      <c r="CB819" s="810"/>
      <c r="CC819" s="811"/>
    </row>
    <row r="820" spans="69:81" x14ac:dyDescent="0.25">
      <c r="BQ820" s="791"/>
      <c r="BR820" s="791"/>
      <c r="BS820" s="791"/>
      <c r="BT820" s="791"/>
      <c r="CA820" s="809"/>
      <c r="CB820" s="810"/>
      <c r="CC820" s="811"/>
    </row>
    <row r="821" spans="69:81" x14ac:dyDescent="0.25">
      <c r="BQ821" s="791"/>
      <c r="BR821" s="791"/>
      <c r="BS821" s="791"/>
      <c r="BT821" s="791"/>
      <c r="CA821" s="809"/>
      <c r="CB821" s="810"/>
      <c r="CC821" s="811"/>
    </row>
    <row r="822" spans="69:81" x14ac:dyDescent="0.25">
      <c r="BQ822" s="791"/>
      <c r="BR822" s="791"/>
      <c r="BS822" s="791"/>
      <c r="BT822" s="791"/>
      <c r="CA822" s="809"/>
      <c r="CB822" s="810"/>
      <c r="CC822" s="811"/>
    </row>
    <row r="823" spans="69:81" x14ac:dyDescent="0.25">
      <c r="BQ823" s="791"/>
      <c r="BR823" s="791"/>
      <c r="BS823" s="791"/>
      <c r="BT823" s="791"/>
      <c r="CA823" s="809"/>
      <c r="CB823" s="810"/>
      <c r="CC823" s="811"/>
    </row>
    <row r="824" spans="69:81" x14ac:dyDescent="0.25">
      <c r="BQ824" s="791"/>
      <c r="BR824" s="791"/>
      <c r="BS824" s="791"/>
      <c r="BT824" s="791"/>
      <c r="CA824" s="809"/>
      <c r="CB824" s="810"/>
      <c r="CC824" s="811"/>
    </row>
    <row r="825" spans="69:81" x14ac:dyDescent="0.25">
      <c r="BQ825" s="791"/>
      <c r="BR825" s="791"/>
      <c r="BS825" s="791"/>
      <c r="BT825" s="791"/>
      <c r="CA825" s="809"/>
      <c r="CB825" s="810"/>
      <c r="CC825" s="811"/>
    </row>
    <row r="826" spans="69:81" x14ac:dyDescent="0.25">
      <c r="BQ826" s="791"/>
      <c r="BR826" s="791"/>
      <c r="BS826" s="791"/>
      <c r="BT826" s="791"/>
      <c r="CA826" s="809"/>
      <c r="CB826" s="810"/>
      <c r="CC826" s="811"/>
    </row>
    <row r="827" spans="69:81" x14ac:dyDescent="0.25">
      <c r="BQ827" s="791"/>
      <c r="BR827" s="791"/>
      <c r="BS827" s="791"/>
      <c r="BT827" s="791"/>
      <c r="CA827" s="809"/>
      <c r="CB827" s="810"/>
      <c r="CC827" s="811"/>
    </row>
    <row r="828" spans="69:81" x14ac:dyDescent="0.25">
      <c r="BQ828" s="791"/>
      <c r="BR828" s="791"/>
      <c r="BS828" s="791"/>
      <c r="BT828" s="791"/>
      <c r="CA828" s="809"/>
      <c r="CB828" s="810"/>
      <c r="CC828" s="811"/>
    </row>
    <row r="829" spans="69:81" x14ac:dyDescent="0.25">
      <c r="BQ829" s="791"/>
      <c r="BR829" s="791"/>
      <c r="BS829" s="791"/>
      <c r="BT829" s="791"/>
      <c r="CA829" s="809"/>
      <c r="CB829" s="810"/>
      <c r="CC829" s="811"/>
    </row>
    <row r="830" spans="69:81" x14ac:dyDescent="0.25">
      <c r="BQ830" s="791"/>
      <c r="BR830" s="791"/>
      <c r="BS830" s="791"/>
      <c r="BT830" s="791"/>
      <c r="CA830" s="809"/>
      <c r="CB830" s="810"/>
      <c r="CC830" s="811"/>
    </row>
    <row r="831" spans="69:81" x14ac:dyDescent="0.25">
      <c r="BQ831" s="791"/>
      <c r="BR831" s="791"/>
      <c r="BS831" s="791"/>
      <c r="BT831" s="791"/>
      <c r="CA831" s="809"/>
      <c r="CB831" s="810"/>
      <c r="CC831" s="811"/>
    </row>
    <row r="832" spans="69:81" x14ac:dyDescent="0.25">
      <c r="BQ832" s="791"/>
      <c r="BR832" s="791"/>
      <c r="BS832" s="791"/>
      <c r="BT832" s="791"/>
      <c r="CA832" s="809"/>
      <c r="CB832" s="810"/>
      <c r="CC832" s="811"/>
    </row>
    <row r="833" spans="69:81" x14ac:dyDescent="0.25">
      <c r="BQ833" s="791"/>
      <c r="BR833" s="791"/>
      <c r="BS833" s="791"/>
      <c r="BT833" s="791"/>
      <c r="CA833" s="809"/>
      <c r="CB833" s="810"/>
      <c r="CC833" s="811"/>
    </row>
    <row r="834" spans="69:81" x14ac:dyDescent="0.25">
      <c r="BQ834" s="791"/>
      <c r="BR834" s="791"/>
      <c r="BS834" s="791"/>
      <c r="BT834" s="791"/>
      <c r="CA834" s="809"/>
      <c r="CB834" s="810"/>
      <c r="CC834" s="811"/>
    </row>
    <row r="835" spans="69:81" x14ac:dyDescent="0.25">
      <c r="BQ835" s="791"/>
      <c r="BR835" s="791"/>
      <c r="BS835" s="791"/>
      <c r="BT835" s="791"/>
      <c r="CA835" s="809"/>
      <c r="CB835" s="810"/>
      <c r="CC835" s="811"/>
    </row>
    <row r="836" spans="69:81" x14ac:dyDescent="0.25">
      <c r="BQ836" s="791"/>
      <c r="BR836" s="791"/>
      <c r="BS836" s="791"/>
      <c r="BT836" s="791"/>
      <c r="CA836" s="809"/>
      <c r="CB836" s="810"/>
      <c r="CC836" s="811"/>
    </row>
    <row r="837" spans="69:81" x14ac:dyDescent="0.25">
      <c r="BQ837" s="791"/>
      <c r="BR837" s="791"/>
      <c r="BS837" s="791"/>
      <c r="BT837" s="791"/>
      <c r="CA837" s="809"/>
      <c r="CB837" s="810"/>
      <c r="CC837" s="811"/>
    </row>
    <row r="838" spans="69:81" x14ac:dyDescent="0.25">
      <c r="BQ838" s="791"/>
      <c r="BR838" s="791"/>
      <c r="BS838" s="791"/>
      <c r="BT838" s="791"/>
      <c r="CA838" s="809"/>
      <c r="CB838" s="810"/>
      <c r="CC838" s="811"/>
    </row>
    <row r="839" spans="69:81" x14ac:dyDescent="0.25">
      <c r="BQ839" s="791"/>
      <c r="BR839" s="791"/>
      <c r="BS839" s="791"/>
      <c r="BT839" s="791"/>
      <c r="CA839" s="809"/>
      <c r="CB839" s="810"/>
      <c r="CC839" s="811"/>
    </row>
    <row r="840" spans="69:81" x14ac:dyDescent="0.25">
      <c r="BQ840" s="791"/>
      <c r="BR840" s="791"/>
      <c r="BS840" s="791"/>
      <c r="BT840" s="791"/>
      <c r="CA840" s="809"/>
      <c r="CB840" s="810"/>
      <c r="CC840" s="811"/>
    </row>
    <row r="841" spans="69:81" x14ac:dyDescent="0.25">
      <c r="BQ841" s="791"/>
      <c r="BR841" s="791"/>
      <c r="BS841" s="791"/>
      <c r="BT841" s="791"/>
      <c r="CA841" s="809"/>
      <c r="CB841" s="810"/>
      <c r="CC841" s="811"/>
    </row>
    <row r="842" spans="69:81" x14ac:dyDescent="0.25">
      <c r="BQ842" s="791"/>
      <c r="BR842" s="791"/>
      <c r="BS842" s="791"/>
      <c r="BT842" s="791"/>
      <c r="CA842" s="809"/>
      <c r="CB842" s="810"/>
      <c r="CC842" s="811"/>
    </row>
    <row r="843" spans="69:81" x14ac:dyDescent="0.25">
      <c r="BQ843" s="791"/>
      <c r="BR843" s="791"/>
      <c r="BS843" s="791"/>
      <c r="BT843" s="791"/>
      <c r="CA843" s="809"/>
      <c r="CB843" s="810"/>
      <c r="CC843" s="811"/>
    </row>
    <row r="844" spans="69:81" x14ac:dyDescent="0.25">
      <c r="BQ844" s="791"/>
      <c r="BR844" s="791"/>
      <c r="BS844" s="791"/>
      <c r="BT844" s="791"/>
      <c r="CA844" s="809"/>
      <c r="CB844" s="810"/>
      <c r="CC844" s="811"/>
    </row>
    <row r="845" spans="69:81" x14ac:dyDescent="0.25">
      <c r="BQ845" s="791"/>
      <c r="BR845" s="791"/>
      <c r="BS845" s="791"/>
      <c r="BT845" s="791"/>
      <c r="CA845" s="809"/>
      <c r="CB845" s="810"/>
      <c r="CC845" s="811"/>
    </row>
    <row r="846" spans="69:81" x14ac:dyDescent="0.25">
      <c r="BQ846" s="791"/>
      <c r="BR846" s="791"/>
      <c r="BS846" s="791"/>
      <c r="BT846" s="791"/>
      <c r="CA846" s="809"/>
      <c r="CB846" s="810"/>
      <c r="CC846" s="811"/>
    </row>
    <row r="847" spans="69:81" x14ac:dyDescent="0.25">
      <c r="BQ847" s="791"/>
      <c r="BR847" s="791"/>
      <c r="BS847" s="791"/>
      <c r="BT847" s="791"/>
      <c r="CA847" s="809"/>
      <c r="CB847" s="810"/>
      <c r="CC847" s="811"/>
    </row>
    <row r="848" spans="69:81" x14ac:dyDescent="0.25">
      <c r="BQ848" s="791"/>
      <c r="BR848" s="791"/>
      <c r="BS848" s="791"/>
      <c r="BT848" s="791"/>
      <c r="CA848" s="809"/>
      <c r="CB848" s="810"/>
      <c r="CC848" s="811"/>
    </row>
    <row r="849" spans="69:81" x14ac:dyDescent="0.25">
      <c r="BQ849" s="791"/>
      <c r="BR849" s="791"/>
      <c r="BS849" s="791"/>
      <c r="BT849" s="791"/>
      <c r="CA849" s="809"/>
      <c r="CB849" s="810"/>
      <c r="CC849" s="811"/>
    </row>
    <row r="850" spans="69:81" x14ac:dyDescent="0.25">
      <c r="BQ850" s="791"/>
      <c r="BR850" s="791"/>
      <c r="BS850" s="791"/>
      <c r="BT850" s="791"/>
      <c r="CA850" s="809"/>
      <c r="CB850" s="810"/>
      <c r="CC850" s="811"/>
    </row>
    <row r="851" spans="69:81" x14ac:dyDescent="0.25">
      <c r="BQ851" s="791"/>
      <c r="BR851" s="791"/>
      <c r="BS851" s="791"/>
      <c r="BT851" s="791"/>
      <c r="CA851" s="809"/>
      <c r="CB851" s="810"/>
      <c r="CC851" s="811"/>
    </row>
    <row r="852" spans="69:81" x14ac:dyDescent="0.25">
      <c r="BQ852" s="791"/>
      <c r="BR852" s="791"/>
      <c r="BS852" s="791"/>
      <c r="BT852" s="791"/>
      <c r="CA852" s="809"/>
      <c r="CB852" s="810"/>
      <c r="CC852" s="811"/>
    </row>
    <row r="853" spans="69:81" x14ac:dyDescent="0.25">
      <c r="BQ853" s="791"/>
      <c r="BR853" s="791"/>
      <c r="BS853" s="791"/>
      <c r="BT853" s="791"/>
      <c r="CA853" s="809"/>
      <c r="CB853" s="810"/>
      <c r="CC853" s="811"/>
    </row>
    <row r="854" spans="69:81" x14ac:dyDescent="0.25">
      <c r="BQ854" s="791"/>
      <c r="BR854" s="791"/>
      <c r="BS854" s="791"/>
      <c r="BT854" s="791"/>
      <c r="CA854" s="809"/>
      <c r="CB854" s="810"/>
      <c r="CC854" s="811"/>
    </row>
    <row r="855" spans="69:81" x14ac:dyDescent="0.25">
      <c r="BQ855" s="791"/>
      <c r="BR855" s="791"/>
      <c r="BS855" s="791"/>
      <c r="BT855" s="791"/>
      <c r="CA855" s="809"/>
      <c r="CB855" s="810"/>
      <c r="CC855" s="811"/>
    </row>
    <row r="856" spans="69:81" x14ac:dyDescent="0.25">
      <c r="BQ856" s="791"/>
      <c r="BR856" s="791"/>
      <c r="BS856" s="791"/>
      <c r="BT856" s="791"/>
      <c r="CA856" s="809"/>
      <c r="CB856" s="810"/>
      <c r="CC856" s="811"/>
    </row>
    <row r="857" spans="69:81" x14ac:dyDescent="0.25">
      <c r="BQ857" s="791"/>
      <c r="BR857" s="791"/>
      <c r="BS857" s="791"/>
      <c r="BT857" s="791"/>
      <c r="CA857" s="809"/>
      <c r="CB857" s="810"/>
      <c r="CC857" s="811"/>
    </row>
    <row r="858" spans="69:81" x14ac:dyDescent="0.25">
      <c r="BQ858" s="791"/>
      <c r="BR858" s="791"/>
      <c r="BS858" s="791"/>
      <c r="BT858" s="791"/>
      <c r="CA858" s="809"/>
      <c r="CB858" s="810"/>
      <c r="CC858" s="811"/>
    </row>
    <row r="859" spans="69:81" x14ac:dyDescent="0.25">
      <c r="BQ859" s="791"/>
      <c r="BR859" s="791"/>
      <c r="BS859" s="791"/>
      <c r="BT859" s="791"/>
      <c r="CA859" s="809"/>
      <c r="CB859" s="810"/>
      <c r="CC859" s="811"/>
    </row>
    <row r="860" spans="69:81" x14ac:dyDescent="0.25">
      <c r="BQ860" s="791"/>
      <c r="BR860" s="791"/>
      <c r="BS860" s="791"/>
      <c r="BT860" s="791"/>
      <c r="CA860" s="809"/>
      <c r="CB860" s="810"/>
      <c r="CC860" s="811"/>
    </row>
    <row r="861" spans="69:81" x14ac:dyDescent="0.25">
      <c r="BQ861" s="791"/>
      <c r="BR861" s="791"/>
      <c r="BS861" s="791"/>
      <c r="BT861" s="791"/>
      <c r="CA861" s="809"/>
      <c r="CB861" s="810"/>
      <c r="CC861" s="811"/>
    </row>
    <row r="862" spans="69:81" x14ac:dyDescent="0.25">
      <c r="BQ862" s="791"/>
      <c r="BR862" s="791"/>
      <c r="BS862" s="791"/>
      <c r="BT862" s="791"/>
      <c r="CA862" s="809"/>
      <c r="CB862" s="810"/>
      <c r="CC862" s="811"/>
    </row>
    <row r="863" spans="69:81" x14ac:dyDescent="0.25">
      <c r="BQ863" s="791"/>
      <c r="BR863" s="791"/>
      <c r="BS863" s="791"/>
      <c r="BT863" s="791"/>
      <c r="CA863" s="809"/>
      <c r="CB863" s="810"/>
      <c r="CC863" s="811"/>
    </row>
    <row r="864" spans="69:81" x14ac:dyDescent="0.25">
      <c r="BQ864" s="791"/>
      <c r="BR864" s="791"/>
      <c r="BS864" s="791"/>
      <c r="BT864" s="791"/>
      <c r="CA864" s="809"/>
      <c r="CB864" s="810"/>
      <c r="CC864" s="811"/>
    </row>
    <row r="865" spans="69:81" x14ac:dyDescent="0.25">
      <c r="BQ865" s="791"/>
      <c r="BR865" s="791"/>
      <c r="BS865" s="791"/>
      <c r="BT865" s="791"/>
      <c r="CA865" s="809"/>
      <c r="CB865" s="810"/>
      <c r="CC865" s="811"/>
    </row>
    <row r="866" spans="69:81" x14ac:dyDescent="0.25">
      <c r="BQ866" s="791"/>
      <c r="BR866" s="791"/>
      <c r="BS866" s="791"/>
      <c r="BT866" s="791"/>
      <c r="CA866" s="809"/>
      <c r="CB866" s="810"/>
      <c r="CC866" s="811"/>
    </row>
    <row r="867" spans="69:81" x14ac:dyDescent="0.25">
      <c r="BQ867" s="791"/>
      <c r="BR867" s="791"/>
      <c r="BS867" s="791"/>
      <c r="BT867" s="791"/>
      <c r="CA867" s="809"/>
      <c r="CB867" s="810"/>
      <c r="CC867" s="811"/>
    </row>
    <row r="868" spans="69:81" x14ac:dyDescent="0.25">
      <c r="BQ868" s="791"/>
      <c r="BR868" s="791"/>
      <c r="BS868" s="791"/>
      <c r="BT868" s="791"/>
      <c r="CA868" s="809"/>
      <c r="CB868" s="810"/>
      <c r="CC868" s="811"/>
    </row>
    <row r="869" spans="69:81" x14ac:dyDescent="0.25">
      <c r="BQ869" s="791"/>
      <c r="BR869" s="791"/>
      <c r="BS869" s="791"/>
      <c r="BT869" s="791"/>
      <c r="CA869" s="809"/>
      <c r="CB869" s="810"/>
      <c r="CC869" s="811"/>
    </row>
    <row r="870" spans="69:81" x14ac:dyDescent="0.25">
      <c r="BQ870" s="791"/>
      <c r="BR870" s="791"/>
      <c r="BS870" s="791"/>
      <c r="BT870" s="791"/>
      <c r="CA870" s="809"/>
      <c r="CB870" s="810"/>
      <c r="CC870" s="811"/>
    </row>
    <row r="871" spans="69:81" x14ac:dyDescent="0.25">
      <c r="BQ871" s="791"/>
      <c r="BR871" s="791"/>
      <c r="BS871" s="791"/>
      <c r="BT871" s="791"/>
      <c r="CA871" s="809"/>
      <c r="CB871" s="810"/>
      <c r="CC871" s="811"/>
    </row>
    <row r="872" spans="69:81" x14ac:dyDescent="0.25">
      <c r="BQ872" s="791"/>
      <c r="BR872" s="791"/>
      <c r="BS872" s="791"/>
      <c r="BT872" s="791"/>
      <c r="CA872" s="809"/>
      <c r="CB872" s="810"/>
      <c r="CC872" s="811"/>
    </row>
    <row r="873" spans="69:81" x14ac:dyDescent="0.25">
      <c r="BQ873" s="791"/>
      <c r="BR873" s="791"/>
      <c r="BS873" s="791"/>
      <c r="BT873" s="791"/>
      <c r="CA873" s="809"/>
      <c r="CB873" s="810"/>
      <c r="CC873" s="811"/>
    </row>
    <row r="874" spans="69:81" x14ac:dyDescent="0.25">
      <c r="BQ874" s="791"/>
      <c r="BR874" s="791"/>
      <c r="BS874" s="791"/>
      <c r="BT874" s="791"/>
      <c r="CA874" s="809"/>
      <c r="CB874" s="810"/>
      <c r="CC874" s="811"/>
    </row>
    <row r="875" spans="69:81" x14ac:dyDescent="0.25">
      <c r="BQ875" s="791"/>
      <c r="BR875" s="791"/>
      <c r="BS875" s="791"/>
      <c r="BT875" s="791"/>
      <c r="CA875" s="809"/>
      <c r="CB875" s="810"/>
      <c r="CC875" s="811"/>
    </row>
    <row r="876" spans="69:81" x14ac:dyDescent="0.25">
      <c r="BQ876" s="791"/>
      <c r="BR876" s="791"/>
      <c r="BS876" s="791"/>
      <c r="BT876" s="791"/>
      <c r="CA876" s="809"/>
      <c r="CB876" s="810"/>
      <c r="CC876" s="811"/>
    </row>
    <row r="877" spans="69:81" x14ac:dyDescent="0.25">
      <c r="BQ877" s="791"/>
      <c r="BR877" s="791"/>
      <c r="BS877" s="791"/>
      <c r="BT877" s="791"/>
      <c r="CA877" s="809"/>
      <c r="CB877" s="810"/>
      <c r="CC877" s="811"/>
    </row>
    <row r="878" spans="69:81" x14ac:dyDescent="0.25">
      <c r="BQ878" s="791"/>
      <c r="BR878" s="791"/>
      <c r="BS878" s="791"/>
      <c r="BT878" s="791"/>
      <c r="CA878" s="809"/>
      <c r="CB878" s="810"/>
      <c r="CC878" s="811"/>
    </row>
    <row r="879" spans="69:81" x14ac:dyDescent="0.25">
      <c r="BQ879" s="791"/>
      <c r="BR879" s="791"/>
      <c r="BS879" s="791"/>
      <c r="BT879" s="791"/>
      <c r="CA879" s="809"/>
      <c r="CB879" s="810"/>
      <c r="CC879" s="811"/>
    </row>
    <row r="880" spans="69:81" x14ac:dyDescent="0.25">
      <c r="BQ880" s="791"/>
      <c r="BR880" s="791"/>
      <c r="BS880" s="791"/>
      <c r="BT880" s="791"/>
      <c r="CA880" s="809"/>
      <c r="CB880" s="810"/>
      <c r="CC880" s="811"/>
    </row>
    <row r="881" spans="69:81" x14ac:dyDescent="0.25">
      <c r="BQ881" s="791"/>
      <c r="BR881" s="791"/>
      <c r="BS881" s="791"/>
      <c r="BT881" s="791"/>
      <c r="CA881" s="809"/>
      <c r="CB881" s="810"/>
      <c r="CC881" s="811"/>
    </row>
    <row r="882" spans="69:81" x14ac:dyDescent="0.25">
      <c r="BQ882" s="791"/>
      <c r="BR882" s="791"/>
      <c r="BS882" s="791"/>
      <c r="BT882" s="791"/>
      <c r="CA882" s="809"/>
      <c r="CB882" s="810"/>
      <c r="CC882" s="811"/>
    </row>
    <row r="883" spans="69:81" x14ac:dyDescent="0.25">
      <c r="BQ883" s="791"/>
      <c r="BR883" s="791"/>
      <c r="BS883" s="791"/>
      <c r="BT883" s="791"/>
      <c r="CA883" s="809"/>
      <c r="CB883" s="810"/>
      <c r="CC883" s="811"/>
    </row>
    <row r="884" spans="69:81" x14ac:dyDescent="0.25">
      <c r="BQ884" s="791"/>
      <c r="BR884" s="791"/>
      <c r="BS884" s="791"/>
      <c r="BT884" s="791"/>
      <c r="CA884" s="809"/>
      <c r="CB884" s="810"/>
      <c r="CC884" s="811"/>
    </row>
    <row r="885" spans="69:81" x14ac:dyDescent="0.25">
      <c r="BQ885" s="791"/>
      <c r="BR885" s="791"/>
      <c r="BS885" s="791"/>
      <c r="BT885" s="791"/>
      <c r="CA885" s="809"/>
      <c r="CB885" s="810"/>
      <c r="CC885" s="811"/>
    </row>
    <row r="886" spans="69:81" x14ac:dyDescent="0.25">
      <c r="BQ886" s="791"/>
      <c r="BR886" s="791"/>
      <c r="BS886" s="791"/>
      <c r="BT886" s="791"/>
      <c r="CA886" s="809"/>
      <c r="CB886" s="810"/>
      <c r="CC886" s="811"/>
    </row>
    <row r="887" spans="69:81" x14ac:dyDescent="0.25">
      <c r="BQ887" s="791"/>
      <c r="BR887" s="791"/>
      <c r="BS887" s="791"/>
      <c r="BT887" s="791"/>
      <c r="CA887" s="809"/>
      <c r="CB887" s="810"/>
      <c r="CC887" s="811"/>
    </row>
    <row r="888" spans="69:81" x14ac:dyDescent="0.25">
      <c r="BQ888" s="791"/>
      <c r="BR888" s="791"/>
      <c r="BS888" s="791"/>
      <c r="BT888" s="791"/>
      <c r="CA888" s="809"/>
      <c r="CB888" s="810"/>
      <c r="CC888" s="811"/>
    </row>
    <row r="889" spans="69:81" x14ac:dyDescent="0.25">
      <c r="BQ889" s="791"/>
      <c r="BR889" s="791"/>
      <c r="BS889" s="791"/>
      <c r="BT889" s="791"/>
      <c r="CA889" s="809"/>
      <c r="CB889" s="810"/>
      <c r="CC889" s="811"/>
    </row>
    <row r="890" spans="69:81" x14ac:dyDescent="0.25">
      <c r="BQ890" s="791"/>
      <c r="BR890" s="791"/>
      <c r="BS890" s="791"/>
      <c r="BT890" s="791"/>
      <c r="CA890" s="809"/>
      <c r="CB890" s="810"/>
      <c r="CC890" s="811"/>
    </row>
    <row r="891" spans="69:81" x14ac:dyDescent="0.25">
      <c r="BQ891" s="791"/>
      <c r="BR891" s="791"/>
      <c r="BS891" s="791"/>
      <c r="BT891" s="791"/>
      <c r="CA891" s="809"/>
      <c r="CB891" s="810"/>
      <c r="CC891" s="811"/>
    </row>
    <row r="892" spans="69:81" x14ac:dyDescent="0.25">
      <c r="BQ892" s="791"/>
      <c r="BR892" s="791"/>
      <c r="BS892" s="791"/>
      <c r="BT892" s="791"/>
      <c r="CA892" s="809"/>
      <c r="CB892" s="810"/>
      <c r="CC892" s="811"/>
    </row>
    <row r="893" spans="69:81" x14ac:dyDescent="0.25">
      <c r="BQ893" s="791"/>
      <c r="BR893" s="791"/>
      <c r="BS893" s="791"/>
      <c r="BT893" s="791"/>
      <c r="CA893" s="809"/>
      <c r="CB893" s="810"/>
      <c r="CC893" s="811"/>
    </row>
    <row r="894" spans="69:81" x14ac:dyDescent="0.25">
      <c r="BQ894" s="791"/>
      <c r="BR894" s="791"/>
      <c r="BS894" s="791"/>
      <c r="BT894" s="791"/>
      <c r="CA894" s="809"/>
      <c r="CB894" s="810"/>
      <c r="CC894" s="811"/>
    </row>
    <row r="895" spans="69:81" x14ac:dyDescent="0.25">
      <c r="BQ895" s="791"/>
      <c r="BR895" s="791"/>
      <c r="BS895" s="791"/>
      <c r="BT895" s="791"/>
      <c r="CA895" s="809"/>
      <c r="CB895" s="810"/>
      <c r="CC895" s="811"/>
    </row>
    <row r="896" spans="69:81" x14ac:dyDescent="0.25">
      <c r="BQ896" s="791"/>
      <c r="BR896" s="791"/>
      <c r="BS896" s="791"/>
      <c r="BT896" s="791"/>
      <c r="CA896" s="809"/>
      <c r="CB896" s="810"/>
      <c r="CC896" s="811"/>
    </row>
    <row r="897" spans="69:81" x14ac:dyDescent="0.25">
      <c r="BQ897" s="791"/>
      <c r="BR897" s="791"/>
      <c r="BS897" s="791"/>
      <c r="BT897" s="791"/>
      <c r="CA897" s="809"/>
      <c r="CB897" s="810"/>
      <c r="CC897" s="811"/>
    </row>
    <row r="898" spans="69:81" x14ac:dyDescent="0.25">
      <c r="BQ898" s="791"/>
      <c r="BR898" s="791"/>
      <c r="BS898" s="791"/>
      <c r="BT898" s="791"/>
      <c r="CA898" s="809"/>
      <c r="CB898" s="810"/>
      <c r="CC898" s="811"/>
    </row>
    <row r="899" spans="69:81" x14ac:dyDescent="0.25">
      <c r="BQ899" s="791"/>
      <c r="BR899" s="791"/>
      <c r="BS899" s="791"/>
      <c r="BT899" s="791"/>
      <c r="CA899" s="809"/>
      <c r="CB899" s="810"/>
      <c r="CC899" s="811"/>
    </row>
    <row r="900" spans="69:81" x14ac:dyDescent="0.25">
      <c r="BQ900" s="791"/>
      <c r="BR900" s="791"/>
      <c r="BS900" s="791"/>
      <c r="BT900" s="791"/>
      <c r="CA900" s="809"/>
      <c r="CB900" s="810"/>
      <c r="CC900" s="811"/>
    </row>
    <row r="901" spans="69:81" x14ac:dyDescent="0.25">
      <c r="BQ901" s="791"/>
      <c r="BR901" s="791"/>
      <c r="BS901" s="791"/>
      <c r="BT901" s="791"/>
      <c r="CA901" s="809"/>
      <c r="CB901" s="810"/>
      <c r="CC901" s="811"/>
    </row>
    <row r="902" spans="69:81" x14ac:dyDescent="0.25">
      <c r="BQ902" s="791"/>
      <c r="BR902" s="791"/>
      <c r="BS902" s="791"/>
      <c r="BT902" s="791"/>
      <c r="CA902" s="809"/>
      <c r="CB902" s="810"/>
      <c r="CC902" s="811"/>
    </row>
    <row r="903" spans="69:81" x14ac:dyDescent="0.25">
      <c r="BQ903" s="791"/>
      <c r="BR903" s="791"/>
      <c r="BS903" s="791"/>
      <c r="BT903" s="791"/>
      <c r="CA903" s="809"/>
      <c r="CB903" s="810"/>
      <c r="CC903" s="811"/>
    </row>
    <row r="904" spans="69:81" x14ac:dyDescent="0.25">
      <c r="BQ904" s="791"/>
      <c r="BR904" s="791"/>
      <c r="BS904" s="791"/>
      <c r="BT904" s="791"/>
      <c r="CA904" s="809"/>
      <c r="CB904" s="810"/>
      <c r="CC904" s="811"/>
    </row>
    <row r="905" spans="69:81" x14ac:dyDescent="0.25">
      <c r="BQ905" s="791"/>
      <c r="BR905" s="791"/>
      <c r="BS905" s="791"/>
      <c r="BT905" s="791"/>
      <c r="CA905" s="809"/>
      <c r="CB905" s="810"/>
      <c r="CC905" s="811"/>
    </row>
    <row r="906" spans="69:81" x14ac:dyDescent="0.25">
      <c r="BQ906" s="791"/>
      <c r="BR906" s="791"/>
      <c r="BS906" s="791"/>
      <c r="BT906" s="791"/>
      <c r="CA906" s="809"/>
      <c r="CB906" s="810"/>
      <c r="CC906" s="811"/>
    </row>
    <row r="907" spans="69:81" x14ac:dyDescent="0.25">
      <c r="BQ907" s="791"/>
      <c r="BR907" s="791"/>
      <c r="BS907" s="791"/>
      <c r="BT907" s="791"/>
      <c r="CA907" s="809"/>
      <c r="CB907" s="810"/>
      <c r="CC907" s="811"/>
    </row>
    <row r="908" spans="69:81" x14ac:dyDescent="0.25">
      <c r="BQ908" s="791"/>
      <c r="BR908" s="791"/>
      <c r="BS908" s="791"/>
      <c r="BT908" s="791"/>
      <c r="CA908" s="809"/>
      <c r="CB908" s="810"/>
      <c r="CC908" s="811"/>
    </row>
    <row r="909" spans="69:81" x14ac:dyDescent="0.25">
      <c r="BQ909" s="791"/>
      <c r="BR909" s="791"/>
      <c r="BS909" s="791"/>
      <c r="BT909" s="791"/>
      <c r="CA909" s="809"/>
      <c r="CB909" s="810"/>
      <c r="CC909" s="811"/>
    </row>
    <row r="910" spans="69:81" x14ac:dyDescent="0.25">
      <c r="BQ910" s="791"/>
      <c r="BR910" s="791"/>
      <c r="BS910" s="791"/>
      <c r="BT910" s="791"/>
      <c r="CA910" s="809"/>
      <c r="CB910" s="810"/>
      <c r="CC910" s="811"/>
    </row>
    <row r="911" spans="69:81" x14ac:dyDescent="0.25">
      <c r="BQ911" s="791"/>
      <c r="BR911" s="791"/>
      <c r="BS911" s="791"/>
      <c r="BT911" s="791"/>
      <c r="CA911" s="809"/>
      <c r="CB911" s="810"/>
      <c r="CC911" s="811"/>
    </row>
    <row r="912" spans="69:81" x14ac:dyDescent="0.25">
      <c r="BQ912" s="791"/>
      <c r="BR912" s="791"/>
      <c r="BS912" s="791"/>
      <c r="BT912" s="791"/>
      <c r="CA912" s="809"/>
      <c r="CB912" s="810"/>
      <c r="CC912" s="811"/>
    </row>
    <row r="913" spans="69:81" x14ac:dyDescent="0.25">
      <c r="BQ913" s="791"/>
      <c r="BR913" s="791"/>
      <c r="BS913" s="791"/>
      <c r="BT913" s="791"/>
      <c r="CA913" s="809"/>
      <c r="CB913" s="810"/>
      <c r="CC913" s="811"/>
    </row>
    <row r="914" spans="69:81" x14ac:dyDescent="0.25">
      <c r="BQ914" s="791"/>
      <c r="BR914" s="791"/>
      <c r="BS914" s="791"/>
      <c r="BT914" s="791"/>
      <c r="CA914" s="809"/>
      <c r="CB914" s="810"/>
      <c r="CC914" s="811"/>
    </row>
    <row r="915" spans="69:81" x14ac:dyDescent="0.25">
      <c r="BQ915" s="791"/>
      <c r="BR915" s="791"/>
      <c r="BS915" s="791"/>
      <c r="BT915" s="791"/>
      <c r="CA915" s="809"/>
      <c r="CB915" s="810"/>
      <c r="CC915" s="811"/>
    </row>
    <row r="916" spans="69:81" x14ac:dyDescent="0.25">
      <c r="BQ916" s="791"/>
      <c r="BR916" s="791"/>
      <c r="BS916" s="791"/>
      <c r="BT916" s="791"/>
      <c r="CA916" s="809"/>
      <c r="CB916" s="810"/>
      <c r="CC916" s="811"/>
    </row>
    <row r="917" spans="69:81" x14ac:dyDescent="0.25">
      <c r="BQ917" s="791"/>
      <c r="BR917" s="791"/>
      <c r="BS917" s="791"/>
      <c r="BT917" s="791"/>
      <c r="CA917" s="809"/>
      <c r="CB917" s="810"/>
      <c r="CC917" s="811"/>
    </row>
    <row r="918" spans="69:81" x14ac:dyDescent="0.25">
      <c r="BQ918" s="791"/>
      <c r="BR918" s="791"/>
      <c r="BS918" s="791"/>
      <c r="BT918" s="791"/>
      <c r="CA918" s="809"/>
      <c r="CB918" s="810"/>
      <c r="CC918" s="811"/>
    </row>
    <row r="919" spans="69:81" x14ac:dyDescent="0.25">
      <c r="BQ919" s="791"/>
      <c r="BR919" s="791"/>
      <c r="BS919" s="791"/>
      <c r="BT919" s="791"/>
      <c r="CA919" s="809"/>
      <c r="CB919" s="810"/>
      <c r="CC919" s="811"/>
    </row>
    <row r="920" spans="69:81" x14ac:dyDescent="0.25">
      <c r="BQ920" s="791"/>
      <c r="BR920" s="791"/>
      <c r="BS920" s="791"/>
      <c r="BT920" s="791"/>
      <c r="CA920" s="809"/>
      <c r="CB920" s="810"/>
      <c r="CC920" s="811"/>
    </row>
    <row r="921" spans="69:81" x14ac:dyDescent="0.25">
      <c r="BQ921" s="791"/>
      <c r="BR921" s="791"/>
      <c r="BS921" s="791"/>
      <c r="BT921" s="791"/>
      <c r="CA921" s="809"/>
      <c r="CB921" s="810"/>
      <c r="CC921" s="811"/>
    </row>
    <row r="922" spans="69:81" x14ac:dyDescent="0.25">
      <c r="BQ922" s="791"/>
      <c r="BR922" s="791"/>
      <c r="BS922" s="791"/>
      <c r="BT922" s="791"/>
      <c r="CA922" s="809"/>
      <c r="CB922" s="810"/>
      <c r="CC922" s="811"/>
    </row>
    <row r="923" spans="69:81" x14ac:dyDescent="0.25">
      <c r="BQ923" s="791"/>
      <c r="BR923" s="791"/>
      <c r="BS923" s="791"/>
      <c r="BT923" s="791"/>
      <c r="CA923" s="809"/>
      <c r="CB923" s="810"/>
      <c r="CC923" s="811"/>
    </row>
    <row r="924" spans="69:81" x14ac:dyDescent="0.25">
      <c r="BQ924" s="791"/>
      <c r="BR924" s="791"/>
      <c r="BS924" s="791"/>
      <c r="BT924" s="791"/>
      <c r="CA924" s="809"/>
      <c r="CB924" s="810"/>
      <c r="CC924" s="811"/>
    </row>
    <row r="925" spans="69:81" x14ac:dyDescent="0.25">
      <c r="BQ925" s="791"/>
      <c r="BR925" s="791"/>
      <c r="BS925" s="791"/>
      <c r="BT925" s="791"/>
      <c r="CA925" s="809"/>
      <c r="CB925" s="810"/>
      <c r="CC925" s="811"/>
    </row>
    <row r="926" spans="69:81" x14ac:dyDescent="0.25">
      <c r="BQ926" s="791"/>
      <c r="BR926" s="791"/>
      <c r="BS926" s="791"/>
      <c r="BT926" s="791"/>
      <c r="CA926" s="809"/>
      <c r="CB926" s="810"/>
      <c r="CC926" s="811"/>
    </row>
    <row r="927" spans="69:81" x14ac:dyDescent="0.25">
      <c r="BQ927" s="791"/>
      <c r="BR927" s="791"/>
      <c r="BS927" s="791"/>
      <c r="BT927" s="791"/>
      <c r="CA927" s="809"/>
      <c r="CB927" s="810"/>
      <c r="CC927" s="811"/>
    </row>
    <row r="928" spans="69:81" x14ac:dyDescent="0.25">
      <c r="BQ928" s="791"/>
      <c r="BR928" s="791"/>
      <c r="BS928" s="791"/>
      <c r="BT928" s="791"/>
      <c r="CA928" s="809"/>
      <c r="CB928" s="810"/>
      <c r="CC928" s="811"/>
    </row>
    <row r="929" spans="69:81" x14ac:dyDescent="0.25">
      <c r="BQ929" s="791"/>
      <c r="BR929" s="791"/>
      <c r="BS929" s="791"/>
      <c r="BT929" s="791"/>
      <c r="CA929" s="809"/>
      <c r="CB929" s="810"/>
      <c r="CC929" s="811"/>
    </row>
    <row r="930" spans="69:81" x14ac:dyDescent="0.25">
      <c r="BQ930" s="791"/>
      <c r="BR930" s="791"/>
      <c r="BS930" s="791"/>
      <c r="BT930" s="791"/>
      <c r="CA930" s="809"/>
      <c r="CB930" s="810"/>
      <c r="CC930" s="811"/>
    </row>
    <row r="931" spans="69:81" x14ac:dyDescent="0.25">
      <c r="BQ931" s="791"/>
      <c r="BR931" s="791"/>
      <c r="BS931" s="791"/>
      <c r="BT931" s="791"/>
      <c r="CA931" s="809"/>
      <c r="CB931" s="810"/>
      <c r="CC931" s="811"/>
    </row>
    <row r="932" spans="69:81" x14ac:dyDescent="0.25">
      <c r="BQ932" s="791"/>
      <c r="BR932" s="791"/>
      <c r="BS932" s="791"/>
      <c r="BT932" s="791"/>
      <c r="CA932" s="809"/>
      <c r="CB932" s="810"/>
      <c r="CC932" s="811"/>
    </row>
    <row r="933" spans="69:81" x14ac:dyDescent="0.25">
      <c r="BQ933" s="791"/>
      <c r="BR933" s="791"/>
      <c r="BS933" s="791"/>
      <c r="BT933" s="791"/>
      <c r="CA933" s="809"/>
      <c r="CB933" s="810"/>
      <c r="CC933" s="811"/>
    </row>
    <row r="934" spans="69:81" x14ac:dyDescent="0.25">
      <c r="BQ934" s="791"/>
      <c r="BR934" s="791"/>
      <c r="BS934" s="791"/>
      <c r="BT934" s="791"/>
      <c r="CA934" s="809"/>
      <c r="CB934" s="810"/>
      <c r="CC934" s="811"/>
    </row>
    <row r="935" spans="69:81" x14ac:dyDescent="0.25">
      <c r="BQ935" s="791"/>
      <c r="BR935" s="791"/>
      <c r="BS935" s="791"/>
      <c r="BT935" s="791"/>
      <c r="CA935" s="809"/>
      <c r="CB935" s="810"/>
      <c r="CC935" s="811"/>
    </row>
    <row r="936" spans="69:81" x14ac:dyDescent="0.25">
      <c r="BQ936" s="791"/>
      <c r="BR936" s="791"/>
      <c r="BS936" s="791"/>
      <c r="BT936" s="791"/>
      <c r="CA936" s="809"/>
      <c r="CB936" s="810"/>
      <c r="CC936" s="811"/>
    </row>
    <row r="937" spans="69:81" x14ac:dyDescent="0.25">
      <c r="BQ937" s="791"/>
      <c r="BR937" s="791"/>
      <c r="BS937" s="791"/>
      <c r="BT937" s="791"/>
      <c r="CA937" s="809"/>
      <c r="CB937" s="810"/>
      <c r="CC937" s="811"/>
    </row>
    <row r="938" spans="69:81" x14ac:dyDescent="0.25">
      <c r="BQ938" s="791"/>
      <c r="BR938" s="791"/>
      <c r="BS938" s="791"/>
      <c r="BT938" s="791"/>
      <c r="CA938" s="809"/>
      <c r="CB938" s="810"/>
      <c r="CC938" s="811"/>
    </row>
    <row r="939" spans="69:81" x14ac:dyDescent="0.25">
      <c r="BQ939" s="791"/>
      <c r="BR939" s="791"/>
      <c r="BS939" s="791"/>
      <c r="BT939" s="791"/>
      <c r="CA939" s="809"/>
      <c r="CB939" s="810"/>
      <c r="CC939" s="811"/>
    </row>
    <row r="940" spans="69:81" x14ac:dyDescent="0.25">
      <c r="BQ940" s="791"/>
      <c r="BR940" s="791"/>
      <c r="BS940" s="791"/>
      <c r="BT940" s="791"/>
      <c r="CA940" s="809"/>
      <c r="CB940" s="810"/>
      <c r="CC940" s="811"/>
    </row>
    <row r="941" spans="69:81" x14ac:dyDescent="0.25">
      <c r="BQ941" s="791"/>
      <c r="BR941" s="791"/>
      <c r="BS941" s="791"/>
      <c r="BT941" s="791"/>
      <c r="CA941" s="809"/>
      <c r="CB941" s="810"/>
      <c r="CC941" s="811"/>
    </row>
    <row r="942" spans="69:81" x14ac:dyDescent="0.25">
      <c r="BQ942" s="791"/>
      <c r="BR942" s="791"/>
      <c r="BS942" s="791"/>
      <c r="BT942" s="791"/>
      <c r="CA942" s="809"/>
      <c r="CB942" s="810"/>
      <c r="CC942" s="811"/>
    </row>
    <row r="943" spans="69:81" x14ac:dyDescent="0.25">
      <c r="BQ943" s="791"/>
      <c r="BR943" s="791"/>
      <c r="BS943" s="791"/>
      <c r="BT943" s="791"/>
      <c r="CA943" s="809"/>
      <c r="CB943" s="810"/>
      <c r="CC943" s="811"/>
    </row>
    <row r="944" spans="69:81" x14ac:dyDescent="0.25">
      <c r="BQ944" s="791"/>
      <c r="BR944" s="791"/>
      <c r="BS944" s="791"/>
      <c r="BT944" s="791"/>
      <c r="CA944" s="809"/>
      <c r="CB944" s="810"/>
      <c r="CC944" s="811"/>
    </row>
    <row r="945" spans="69:81" x14ac:dyDescent="0.25">
      <c r="BQ945" s="791"/>
      <c r="BR945" s="791"/>
      <c r="BS945" s="791"/>
      <c r="BT945" s="791"/>
      <c r="CA945" s="809"/>
      <c r="CB945" s="810"/>
      <c r="CC945" s="811"/>
    </row>
    <row r="946" spans="69:81" x14ac:dyDescent="0.25">
      <c r="BQ946" s="791"/>
      <c r="BR946" s="791"/>
      <c r="BS946" s="791"/>
      <c r="BT946" s="791"/>
      <c r="CA946" s="809"/>
      <c r="CB946" s="810"/>
      <c r="CC946" s="811"/>
    </row>
    <row r="947" spans="69:81" x14ac:dyDescent="0.25">
      <c r="BQ947" s="791"/>
      <c r="BR947" s="791"/>
      <c r="BS947" s="791"/>
      <c r="BT947" s="791"/>
      <c r="CA947" s="809"/>
      <c r="CB947" s="810"/>
      <c r="CC947" s="811"/>
    </row>
    <row r="948" spans="69:81" x14ac:dyDescent="0.25">
      <c r="BQ948" s="791"/>
      <c r="BR948" s="791"/>
      <c r="BS948" s="791"/>
      <c r="BT948" s="791"/>
      <c r="CA948" s="809"/>
      <c r="CB948" s="810"/>
      <c r="CC948" s="811"/>
    </row>
    <row r="949" spans="69:81" x14ac:dyDescent="0.25">
      <c r="BQ949" s="791"/>
      <c r="BR949" s="791"/>
      <c r="BS949" s="791"/>
      <c r="BT949" s="791"/>
      <c r="CA949" s="809"/>
      <c r="CB949" s="810"/>
      <c r="CC949" s="811"/>
    </row>
    <row r="950" spans="69:81" x14ac:dyDescent="0.25">
      <c r="BQ950" s="791"/>
      <c r="BR950" s="791"/>
      <c r="BS950" s="791"/>
      <c r="BT950" s="791"/>
      <c r="CA950" s="809"/>
      <c r="CB950" s="810"/>
      <c r="CC950" s="811"/>
    </row>
    <row r="951" spans="69:81" x14ac:dyDescent="0.25">
      <c r="BQ951" s="791"/>
      <c r="BR951" s="791"/>
      <c r="BS951" s="791"/>
      <c r="BT951" s="791"/>
      <c r="CA951" s="809"/>
      <c r="CB951" s="810"/>
      <c r="CC951" s="811"/>
    </row>
    <row r="952" spans="69:81" x14ac:dyDescent="0.25">
      <c r="BQ952" s="791"/>
      <c r="BR952" s="791"/>
      <c r="BS952" s="791"/>
      <c r="BT952" s="791"/>
      <c r="CA952" s="809"/>
      <c r="CB952" s="810"/>
      <c r="CC952" s="811"/>
    </row>
    <row r="953" spans="69:81" x14ac:dyDescent="0.25">
      <c r="BQ953" s="791"/>
      <c r="BR953" s="791"/>
      <c r="BS953" s="791"/>
      <c r="BT953" s="791"/>
      <c r="CA953" s="809"/>
      <c r="CB953" s="810"/>
      <c r="CC953" s="811"/>
    </row>
    <row r="954" spans="69:81" x14ac:dyDescent="0.25">
      <c r="BQ954" s="791"/>
      <c r="BR954" s="791"/>
      <c r="BS954" s="791"/>
      <c r="BT954" s="791"/>
      <c r="CA954" s="809"/>
      <c r="CB954" s="810"/>
      <c r="CC954" s="811"/>
    </row>
    <row r="955" spans="69:81" x14ac:dyDescent="0.25">
      <c r="BQ955" s="791"/>
      <c r="BR955" s="791"/>
      <c r="BS955" s="791"/>
      <c r="BT955" s="791"/>
      <c r="CA955" s="809"/>
      <c r="CB955" s="810"/>
      <c r="CC955" s="811"/>
    </row>
    <row r="956" spans="69:81" x14ac:dyDescent="0.25">
      <c r="BQ956" s="791"/>
      <c r="BR956" s="791"/>
      <c r="BS956" s="791"/>
      <c r="BT956" s="791"/>
      <c r="CA956" s="809"/>
      <c r="CB956" s="810"/>
      <c r="CC956" s="811"/>
    </row>
    <row r="957" spans="69:81" x14ac:dyDescent="0.25">
      <c r="BQ957" s="791"/>
      <c r="BR957" s="791"/>
      <c r="BS957" s="791"/>
      <c r="BT957" s="791"/>
      <c r="CA957" s="809"/>
      <c r="CB957" s="810"/>
      <c r="CC957" s="811"/>
    </row>
    <row r="958" spans="69:81" x14ac:dyDescent="0.25">
      <c r="BQ958" s="791"/>
      <c r="BR958" s="791"/>
      <c r="BS958" s="791"/>
      <c r="BT958" s="791"/>
      <c r="CA958" s="809"/>
      <c r="CB958" s="810"/>
      <c r="CC958" s="811"/>
    </row>
    <row r="959" spans="69:81" x14ac:dyDescent="0.25">
      <c r="BQ959" s="791"/>
      <c r="BR959" s="791"/>
      <c r="BS959" s="791"/>
      <c r="BT959" s="791"/>
      <c r="CA959" s="809"/>
      <c r="CB959" s="810"/>
      <c r="CC959" s="811"/>
    </row>
    <row r="960" spans="69:81" x14ac:dyDescent="0.25">
      <c r="BQ960" s="791"/>
      <c r="BR960" s="791"/>
      <c r="BS960" s="791"/>
      <c r="BT960" s="791"/>
      <c r="CA960" s="809"/>
      <c r="CB960" s="810"/>
      <c r="CC960" s="811"/>
    </row>
    <row r="961" spans="69:81" x14ac:dyDescent="0.25">
      <c r="BQ961" s="791"/>
      <c r="BR961" s="791"/>
      <c r="BS961" s="791"/>
      <c r="BT961" s="791"/>
      <c r="CA961" s="809"/>
      <c r="CB961" s="810"/>
      <c r="CC961" s="811"/>
    </row>
    <row r="962" spans="69:81" x14ac:dyDescent="0.25">
      <c r="BQ962" s="791"/>
      <c r="BR962" s="791"/>
      <c r="BS962" s="791"/>
      <c r="BT962" s="791"/>
      <c r="CA962" s="809"/>
      <c r="CB962" s="810"/>
      <c r="CC962" s="811"/>
    </row>
    <row r="963" spans="69:81" x14ac:dyDescent="0.25">
      <c r="BQ963" s="791"/>
      <c r="BR963" s="791"/>
      <c r="BS963" s="791"/>
      <c r="BT963" s="791"/>
      <c r="CA963" s="809"/>
      <c r="CB963" s="810"/>
      <c r="CC963" s="811"/>
    </row>
    <row r="964" spans="69:81" x14ac:dyDescent="0.25">
      <c r="BQ964" s="791"/>
      <c r="BR964" s="791"/>
      <c r="BS964" s="791"/>
      <c r="BT964" s="791"/>
      <c r="CA964" s="809"/>
      <c r="CB964" s="810"/>
      <c r="CC964" s="811"/>
    </row>
    <row r="965" spans="69:81" x14ac:dyDescent="0.25">
      <c r="BQ965" s="791"/>
      <c r="BR965" s="791"/>
      <c r="BS965" s="791"/>
      <c r="BT965" s="791"/>
      <c r="CA965" s="809"/>
      <c r="CB965" s="810"/>
      <c r="CC965" s="811"/>
    </row>
    <row r="966" spans="69:81" x14ac:dyDescent="0.25">
      <c r="BQ966" s="791"/>
      <c r="BR966" s="791"/>
      <c r="BS966" s="791"/>
      <c r="BT966" s="791"/>
      <c r="CA966" s="809"/>
      <c r="CB966" s="810"/>
      <c r="CC966" s="811"/>
    </row>
    <row r="967" spans="69:81" x14ac:dyDescent="0.25">
      <c r="BQ967" s="791"/>
      <c r="BR967" s="791"/>
      <c r="BS967" s="791"/>
      <c r="BT967" s="791"/>
      <c r="CA967" s="809"/>
      <c r="CB967" s="810"/>
      <c r="CC967" s="811"/>
    </row>
    <row r="968" spans="69:81" x14ac:dyDescent="0.25">
      <c r="BQ968" s="791"/>
      <c r="BR968" s="791"/>
      <c r="BS968" s="791"/>
      <c r="BT968" s="791"/>
      <c r="CA968" s="809"/>
      <c r="CB968" s="810"/>
      <c r="CC968" s="811"/>
    </row>
    <row r="969" spans="69:81" x14ac:dyDescent="0.25">
      <c r="BQ969" s="791"/>
      <c r="BR969" s="791"/>
      <c r="BS969" s="791"/>
      <c r="BT969" s="791"/>
      <c r="CA969" s="809"/>
      <c r="CB969" s="810"/>
      <c r="CC969" s="811"/>
    </row>
    <row r="970" spans="69:81" x14ac:dyDescent="0.25">
      <c r="BQ970" s="791"/>
      <c r="BR970" s="791"/>
      <c r="BS970" s="791"/>
      <c r="BT970" s="791"/>
      <c r="CA970" s="809"/>
      <c r="CB970" s="810"/>
      <c r="CC970" s="811"/>
    </row>
    <row r="971" spans="69:81" x14ac:dyDescent="0.25">
      <c r="BQ971" s="791"/>
      <c r="BR971" s="791"/>
      <c r="BS971" s="791"/>
      <c r="BT971" s="791"/>
      <c r="CA971" s="809"/>
      <c r="CB971" s="810"/>
      <c r="CC971" s="811"/>
    </row>
    <row r="972" spans="69:81" x14ac:dyDescent="0.25">
      <c r="BQ972" s="791"/>
      <c r="BR972" s="791"/>
      <c r="BS972" s="791"/>
      <c r="BT972" s="791"/>
      <c r="CA972" s="809"/>
      <c r="CB972" s="810"/>
      <c r="CC972" s="811"/>
    </row>
    <row r="973" spans="69:81" x14ac:dyDescent="0.25">
      <c r="BQ973" s="791"/>
      <c r="BR973" s="791"/>
      <c r="BS973" s="791"/>
      <c r="BT973" s="791"/>
      <c r="CA973" s="809"/>
      <c r="CB973" s="810"/>
      <c r="CC973" s="811"/>
    </row>
    <row r="974" spans="69:81" x14ac:dyDescent="0.25">
      <c r="BQ974" s="791"/>
      <c r="BR974" s="791"/>
      <c r="BS974" s="791"/>
      <c r="BT974" s="791"/>
      <c r="CA974" s="809"/>
      <c r="CB974" s="810"/>
      <c r="CC974" s="811"/>
    </row>
    <row r="975" spans="69:81" x14ac:dyDescent="0.25">
      <c r="BQ975" s="791"/>
      <c r="BR975" s="791"/>
      <c r="BS975" s="791"/>
      <c r="BT975" s="791"/>
      <c r="CA975" s="809"/>
      <c r="CB975" s="810"/>
      <c r="CC975" s="811"/>
    </row>
    <row r="976" spans="69:81" x14ac:dyDescent="0.25">
      <c r="BQ976" s="791"/>
      <c r="BR976" s="791"/>
      <c r="BS976" s="791"/>
      <c r="BT976" s="791"/>
      <c r="CA976" s="809"/>
      <c r="CB976" s="810"/>
      <c r="CC976" s="811"/>
    </row>
    <row r="977" spans="69:81" x14ac:dyDescent="0.25">
      <c r="BQ977" s="791"/>
      <c r="BR977" s="791"/>
      <c r="BS977" s="791"/>
      <c r="BT977" s="791"/>
      <c r="CA977" s="809"/>
      <c r="CB977" s="810"/>
      <c r="CC977" s="811"/>
    </row>
    <row r="978" spans="69:81" x14ac:dyDescent="0.25">
      <c r="BQ978" s="791"/>
      <c r="BR978" s="791"/>
      <c r="BS978" s="791"/>
      <c r="BT978" s="791"/>
      <c r="CA978" s="809"/>
      <c r="CB978" s="810"/>
      <c r="CC978" s="811"/>
    </row>
    <row r="979" spans="69:81" x14ac:dyDescent="0.25">
      <c r="BQ979" s="791"/>
      <c r="BR979" s="791"/>
      <c r="BS979" s="791"/>
      <c r="BT979" s="791"/>
      <c r="CA979" s="809"/>
      <c r="CB979" s="810"/>
      <c r="CC979" s="811"/>
    </row>
    <row r="980" spans="69:81" x14ac:dyDescent="0.25">
      <c r="BQ980" s="791"/>
      <c r="BR980" s="791"/>
      <c r="BS980" s="791"/>
      <c r="BT980" s="791"/>
      <c r="CA980" s="809"/>
      <c r="CB980" s="810"/>
      <c r="CC980" s="811"/>
    </row>
    <row r="981" spans="69:81" x14ac:dyDescent="0.25">
      <c r="BQ981" s="791"/>
      <c r="BR981" s="791"/>
      <c r="BS981" s="791"/>
      <c r="BT981" s="791"/>
      <c r="CA981" s="809"/>
      <c r="CB981" s="810"/>
      <c r="CC981" s="811"/>
    </row>
    <row r="982" spans="69:81" x14ac:dyDescent="0.25">
      <c r="BQ982" s="791"/>
      <c r="BR982" s="791"/>
      <c r="BS982" s="791"/>
      <c r="BT982" s="791"/>
      <c r="CA982" s="809"/>
      <c r="CB982" s="810"/>
      <c r="CC982" s="811"/>
    </row>
    <row r="983" spans="69:81" x14ac:dyDescent="0.25">
      <c r="BQ983" s="791"/>
      <c r="BR983" s="791"/>
      <c r="BS983" s="791"/>
      <c r="BT983" s="791"/>
      <c r="CA983" s="809"/>
      <c r="CB983" s="810"/>
      <c r="CC983" s="811"/>
    </row>
    <row r="984" spans="69:81" x14ac:dyDescent="0.25">
      <c r="BQ984" s="791"/>
      <c r="BR984" s="791"/>
      <c r="BS984" s="791"/>
      <c r="BT984" s="791"/>
      <c r="CA984" s="809"/>
      <c r="CB984" s="810"/>
      <c r="CC984" s="811"/>
    </row>
    <row r="985" spans="69:81" x14ac:dyDescent="0.25">
      <c r="BQ985" s="791"/>
      <c r="BR985" s="791"/>
      <c r="BS985" s="791"/>
      <c r="BT985" s="791"/>
      <c r="CA985" s="809"/>
      <c r="CB985" s="810"/>
      <c r="CC985" s="811"/>
    </row>
    <row r="986" spans="69:81" x14ac:dyDescent="0.25">
      <c r="BQ986" s="791"/>
      <c r="BR986" s="791"/>
      <c r="BS986" s="791"/>
      <c r="BT986" s="791"/>
      <c r="CA986" s="809"/>
      <c r="CB986" s="810"/>
      <c r="CC986" s="811"/>
    </row>
    <row r="987" spans="69:81" x14ac:dyDescent="0.25">
      <c r="BQ987" s="791"/>
      <c r="BR987" s="791"/>
      <c r="BS987" s="791"/>
      <c r="BT987" s="791"/>
      <c r="CA987" s="809"/>
      <c r="CB987" s="810"/>
      <c r="CC987" s="811"/>
    </row>
    <row r="988" spans="69:81" x14ac:dyDescent="0.25">
      <c r="BQ988" s="791"/>
      <c r="BR988" s="791"/>
      <c r="BS988" s="791"/>
      <c r="BT988" s="791"/>
      <c r="CA988" s="809"/>
      <c r="CB988" s="810"/>
      <c r="CC988" s="811"/>
    </row>
    <row r="989" spans="69:81" x14ac:dyDescent="0.25">
      <c r="BQ989" s="791"/>
      <c r="BR989" s="791"/>
      <c r="BS989" s="791"/>
      <c r="BT989" s="791"/>
      <c r="CA989" s="809"/>
      <c r="CB989" s="810"/>
      <c r="CC989" s="811"/>
    </row>
    <row r="990" spans="69:81" x14ac:dyDescent="0.25">
      <c r="BQ990" s="791"/>
      <c r="BR990" s="791"/>
      <c r="BS990" s="791"/>
      <c r="BT990" s="791"/>
      <c r="CA990" s="809"/>
      <c r="CB990" s="810"/>
      <c r="CC990" s="811"/>
    </row>
    <row r="991" spans="69:81" x14ac:dyDescent="0.25">
      <c r="BQ991" s="791"/>
      <c r="BR991" s="791"/>
      <c r="BS991" s="791"/>
      <c r="BT991" s="791"/>
      <c r="CA991" s="809"/>
      <c r="CB991" s="810"/>
      <c r="CC991" s="811"/>
    </row>
    <row r="992" spans="69:81" x14ac:dyDescent="0.25">
      <c r="BQ992" s="791"/>
      <c r="BR992" s="791"/>
      <c r="BS992" s="791"/>
      <c r="BT992" s="791"/>
      <c r="CA992" s="809"/>
      <c r="CB992" s="810"/>
      <c r="CC992" s="811"/>
    </row>
    <row r="993" spans="69:81" x14ac:dyDescent="0.25">
      <c r="BQ993" s="791"/>
      <c r="BR993" s="791"/>
      <c r="BS993" s="791"/>
      <c r="BT993" s="791"/>
      <c r="CA993" s="809"/>
      <c r="CB993" s="810"/>
      <c r="CC993" s="811"/>
    </row>
    <row r="994" spans="69:81" x14ac:dyDescent="0.25">
      <c r="BQ994" s="791"/>
      <c r="BR994" s="791"/>
      <c r="BS994" s="791"/>
      <c r="BT994" s="791"/>
      <c r="CA994" s="809"/>
      <c r="CB994" s="810"/>
      <c r="CC994" s="811"/>
    </row>
    <row r="995" spans="69:81" x14ac:dyDescent="0.25">
      <c r="BQ995" s="791"/>
      <c r="BR995" s="791"/>
      <c r="BS995" s="791"/>
      <c r="BT995" s="791"/>
      <c r="CA995" s="809"/>
      <c r="CB995" s="810"/>
      <c r="CC995" s="811"/>
    </row>
    <row r="996" spans="69:81" x14ac:dyDescent="0.25">
      <c r="BQ996" s="791"/>
      <c r="BR996" s="791"/>
      <c r="BS996" s="791"/>
      <c r="BT996" s="791"/>
      <c r="CA996" s="809"/>
      <c r="CB996" s="810"/>
      <c r="CC996" s="811"/>
    </row>
    <row r="997" spans="69:81" x14ac:dyDescent="0.25">
      <c r="BQ997" s="791"/>
      <c r="BR997" s="791"/>
      <c r="BS997" s="791"/>
      <c r="BT997" s="791"/>
      <c r="CA997" s="809"/>
      <c r="CB997" s="810"/>
      <c r="CC997" s="811"/>
    </row>
    <row r="998" spans="69:81" x14ac:dyDescent="0.25">
      <c r="BQ998" s="791"/>
      <c r="BR998" s="791"/>
      <c r="BS998" s="791"/>
      <c r="BT998" s="791"/>
      <c r="CA998" s="809"/>
      <c r="CB998" s="810"/>
      <c r="CC998" s="811"/>
    </row>
    <row r="999" spans="69:81" x14ac:dyDescent="0.25">
      <c r="BQ999" s="791"/>
      <c r="BR999" s="791"/>
      <c r="BS999" s="791"/>
      <c r="BT999" s="791"/>
      <c r="CA999" s="809"/>
      <c r="CB999" s="810"/>
      <c r="CC999" s="811"/>
    </row>
    <row r="1000" spans="69:81" x14ac:dyDescent="0.25">
      <c r="BQ1000" s="791"/>
      <c r="BR1000" s="791"/>
      <c r="BS1000" s="791"/>
      <c r="BT1000" s="791"/>
      <c r="CA1000" s="809"/>
      <c r="CB1000" s="810"/>
      <c r="CC1000" s="811"/>
    </row>
    <row r="1001" spans="69:81" x14ac:dyDescent="0.25">
      <c r="BQ1001" s="791"/>
      <c r="BR1001" s="791"/>
      <c r="BS1001" s="791"/>
      <c r="BT1001" s="791"/>
      <c r="CA1001" s="809"/>
      <c r="CB1001" s="810"/>
      <c r="CC1001" s="811"/>
    </row>
    <row r="1002" spans="69:81" x14ac:dyDescent="0.25">
      <c r="BQ1002" s="791"/>
      <c r="BR1002" s="791"/>
      <c r="BS1002" s="791"/>
      <c r="BT1002" s="791"/>
      <c r="CA1002" s="809"/>
      <c r="CB1002" s="810"/>
      <c r="CC1002" s="811"/>
    </row>
    <row r="1003" spans="69:81" x14ac:dyDescent="0.25">
      <c r="BQ1003" s="791"/>
      <c r="BR1003" s="791"/>
      <c r="BS1003" s="791"/>
      <c r="BT1003" s="791"/>
      <c r="CA1003" s="809"/>
      <c r="CB1003" s="810"/>
      <c r="CC1003" s="811"/>
    </row>
    <row r="1004" spans="69:81" x14ac:dyDescent="0.25">
      <c r="BQ1004" s="791"/>
      <c r="BR1004" s="791"/>
      <c r="BS1004" s="791"/>
      <c r="BT1004" s="791"/>
      <c r="CA1004" s="809"/>
      <c r="CB1004" s="810"/>
      <c r="CC1004" s="811"/>
    </row>
    <row r="1005" spans="69:81" x14ac:dyDescent="0.25">
      <c r="BQ1005" s="791"/>
      <c r="BR1005" s="791"/>
      <c r="BS1005" s="791"/>
      <c r="BT1005" s="791"/>
      <c r="CA1005" s="809"/>
      <c r="CB1005" s="810"/>
      <c r="CC1005" s="811"/>
    </row>
    <row r="1006" spans="69:81" x14ac:dyDescent="0.25">
      <c r="BQ1006" s="791"/>
      <c r="BR1006" s="791"/>
      <c r="BS1006" s="791"/>
      <c r="BT1006" s="791"/>
      <c r="CA1006" s="809"/>
      <c r="CB1006" s="810"/>
      <c r="CC1006" s="811"/>
    </row>
    <row r="1007" spans="69:81" x14ac:dyDescent="0.25">
      <c r="BQ1007" s="791"/>
      <c r="BR1007" s="791"/>
      <c r="BS1007" s="791"/>
      <c r="BT1007" s="791"/>
      <c r="CA1007" s="809"/>
      <c r="CB1007" s="810"/>
      <c r="CC1007" s="811"/>
    </row>
    <row r="1008" spans="69:81" x14ac:dyDescent="0.25">
      <c r="BQ1008" s="791"/>
      <c r="BR1008" s="791"/>
      <c r="BS1008" s="791"/>
      <c r="BT1008" s="791"/>
      <c r="CA1008" s="809"/>
      <c r="CB1008" s="810"/>
      <c r="CC1008" s="811"/>
    </row>
    <row r="1009" spans="69:81" x14ac:dyDescent="0.25">
      <c r="BQ1009" s="791"/>
      <c r="BR1009" s="791"/>
      <c r="BS1009" s="791"/>
      <c r="BT1009" s="791"/>
      <c r="CA1009" s="809"/>
      <c r="CB1009" s="810"/>
      <c r="CC1009" s="811"/>
    </row>
    <row r="1010" spans="69:81" x14ac:dyDescent="0.25">
      <c r="BQ1010" s="791"/>
      <c r="BR1010" s="791"/>
      <c r="BS1010" s="791"/>
      <c r="BT1010" s="791"/>
      <c r="CA1010" s="809"/>
      <c r="CB1010" s="810"/>
      <c r="CC1010" s="811"/>
    </row>
    <row r="1011" spans="69:81" x14ac:dyDescent="0.25">
      <c r="BQ1011" s="791"/>
      <c r="BR1011" s="791"/>
      <c r="BS1011" s="791"/>
      <c r="BT1011" s="791"/>
      <c r="CA1011" s="809"/>
      <c r="CB1011" s="810"/>
      <c r="CC1011" s="811"/>
    </row>
    <row r="1012" spans="69:81" x14ac:dyDescent="0.25">
      <c r="BQ1012" s="791"/>
      <c r="BR1012" s="791"/>
      <c r="BS1012" s="791"/>
      <c r="BT1012" s="791"/>
      <c r="CA1012" s="809"/>
      <c r="CB1012" s="810"/>
      <c r="CC1012" s="811"/>
    </row>
    <row r="1013" spans="69:81" x14ac:dyDescent="0.25">
      <c r="BQ1013" s="791"/>
      <c r="BR1013" s="791"/>
      <c r="BS1013" s="791"/>
      <c r="BT1013" s="791"/>
      <c r="CA1013" s="809"/>
      <c r="CB1013" s="810"/>
      <c r="CC1013" s="811"/>
    </row>
    <row r="1014" spans="69:81" x14ac:dyDescent="0.25">
      <c r="BQ1014" s="791"/>
      <c r="BR1014" s="791"/>
      <c r="BS1014" s="791"/>
      <c r="BT1014" s="791"/>
      <c r="CA1014" s="809"/>
      <c r="CB1014" s="810"/>
      <c r="CC1014" s="811"/>
    </row>
    <row r="1015" spans="69:81" x14ac:dyDescent="0.25">
      <c r="BQ1015" s="791"/>
      <c r="BR1015" s="791"/>
      <c r="BS1015" s="791"/>
      <c r="BT1015" s="791"/>
      <c r="CA1015" s="809"/>
      <c r="CB1015" s="810"/>
      <c r="CC1015" s="811"/>
    </row>
    <row r="1016" spans="69:81" x14ac:dyDescent="0.25">
      <c r="BQ1016" s="791"/>
      <c r="BR1016" s="791"/>
      <c r="BS1016" s="791"/>
      <c r="BT1016" s="791"/>
      <c r="CA1016" s="809"/>
      <c r="CB1016" s="810"/>
      <c r="CC1016" s="811"/>
    </row>
    <row r="1017" spans="69:81" x14ac:dyDescent="0.25">
      <c r="BQ1017" s="791"/>
      <c r="BR1017" s="791"/>
      <c r="BS1017" s="791"/>
      <c r="BT1017" s="791"/>
      <c r="CA1017" s="809"/>
      <c r="CB1017" s="810"/>
      <c r="CC1017" s="811"/>
    </row>
    <row r="1018" spans="69:81" x14ac:dyDescent="0.25">
      <c r="BQ1018" s="791"/>
      <c r="BR1018" s="791"/>
      <c r="BS1018" s="791"/>
      <c r="BT1018" s="791"/>
      <c r="CA1018" s="809"/>
      <c r="CB1018" s="810"/>
      <c r="CC1018" s="811"/>
    </row>
    <row r="1019" spans="69:81" x14ac:dyDescent="0.25">
      <c r="BQ1019" s="791"/>
      <c r="BR1019" s="791"/>
      <c r="BS1019" s="791"/>
      <c r="BT1019" s="791"/>
      <c r="CA1019" s="809"/>
      <c r="CB1019" s="810"/>
      <c r="CC1019" s="811"/>
    </row>
    <row r="1020" spans="69:81" x14ac:dyDescent="0.25">
      <c r="BQ1020" s="791"/>
      <c r="BR1020" s="791"/>
      <c r="BS1020" s="791"/>
      <c r="BT1020" s="791"/>
      <c r="CA1020" s="809"/>
      <c r="CB1020" s="810"/>
      <c r="CC1020" s="811"/>
    </row>
    <row r="1021" spans="69:81" x14ac:dyDescent="0.25">
      <c r="BQ1021" s="791"/>
      <c r="BR1021" s="791"/>
      <c r="BS1021" s="791"/>
      <c r="BT1021" s="791"/>
      <c r="CA1021" s="809"/>
      <c r="CB1021" s="810"/>
      <c r="CC1021" s="811"/>
    </row>
    <row r="1022" spans="69:81" x14ac:dyDescent="0.25">
      <c r="BQ1022" s="791"/>
      <c r="BR1022" s="791"/>
      <c r="BS1022" s="791"/>
      <c r="BT1022" s="791"/>
      <c r="CA1022" s="809"/>
      <c r="CB1022" s="810"/>
      <c r="CC1022" s="811"/>
    </row>
    <row r="1023" spans="69:81" x14ac:dyDescent="0.25">
      <c r="BQ1023" s="791"/>
      <c r="BR1023" s="791"/>
      <c r="BS1023" s="791"/>
      <c r="BT1023" s="791"/>
      <c r="CA1023" s="809"/>
      <c r="CB1023" s="810"/>
      <c r="CC1023" s="811"/>
    </row>
    <row r="1024" spans="69:81" x14ac:dyDescent="0.25">
      <c r="BQ1024" s="791"/>
      <c r="BR1024" s="791"/>
      <c r="BS1024" s="791"/>
      <c r="BT1024" s="791"/>
      <c r="CA1024" s="809"/>
      <c r="CB1024" s="810"/>
      <c r="CC1024" s="811"/>
    </row>
    <row r="1025" spans="69:81" x14ac:dyDescent="0.25">
      <c r="BQ1025" s="791"/>
      <c r="BR1025" s="791"/>
      <c r="BS1025" s="791"/>
      <c r="BT1025" s="791"/>
      <c r="CA1025" s="809"/>
      <c r="CB1025" s="810"/>
      <c r="CC1025" s="811"/>
    </row>
    <row r="1026" spans="69:81" x14ac:dyDescent="0.25">
      <c r="BQ1026" s="791"/>
      <c r="BR1026" s="791"/>
      <c r="BS1026" s="791"/>
      <c r="BT1026" s="791"/>
      <c r="CA1026" s="809"/>
      <c r="CB1026" s="810"/>
      <c r="CC1026" s="811"/>
    </row>
    <row r="1027" spans="69:81" x14ac:dyDescent="0.25">
      <c r="BQ1027" s="791"/>
      <c r="BR1027" s="791"/>
      <c r="BS1027" s="791"/>
      <c r="BT1027" s="791"/>
      <c r="CA1027" s="809"/>
      <c r="CB1027" s="810"/>
      <c r="CC1027" s="811"/>
    </row>
    <row r="1028" spans="69:81" x14ac:dyDescent="0.25">
      <c r="BQ1028" s="791"/>
      <c r="BR1028" s="791"/>
      <c r="BS1028" s="791"/>
      <c r="BT1028" s="791"/>
      <c r="CA1028" s="809"/>
      <c r="CB1028" s="810"/>
      <c r="CC1028" s="811"/>
    </row>
    <row r="1029" spans="69:81" x14ac:dyDescent="0.25">
      <c r="BQ1029" s="791"/>
      <c r="BR1029" s="791"/>
      <c r="BS1029" s="791"/>
      <c r="BT1029" s="791"/>
      <c r="CA1029" s="809"/>
      <c r="CB1029" s="810"/>
      <c r="CC1029" s="811"/>
    </row>
    <row r="1030" spans="69:81" x14ac:dyDescent="0.25">
      <c r="BQ1030" s="791"/>
      <c r="BR1030" s="791"/>
      <c r="BS1030" s="791"/>
      <c r="BT1030" s="791"/>
      <c r="CA1030" s="809"/>
      <c r="CB1030" s="810"/>
      <c r="CC1030" s="811"/>
    </row>
    <row r="1031" spans="69:81" x14ac:dyDescent="0.25">
      <c r="BQ1031" s="791"/>
      <c r="BR1031" s="791"/>
      <c r="BS1031" s="791"/>
      <c r="BT1031" s="791"/>
      <c r="CA1031" s="809"/>
      <c r="CB1031" s="810"/>
      <c r="CC1031" s="811"/>
    </row>
    <row r="1032" spans="69:81" x14ac:dyDescent="0.25">
      <c r="BQ1032" s="791"/>
      <c r="BR1032" s="791"/>
      <c r="BS1032" s="791"/>
      <c r="BT1032" s="791"/>
      <c r="CA1032" s="809"/>
      <c r="CB1032" s="810"/>
      <c r="CC1032" s="811"/>
    </row>
    <row r="1033" spans="69:81" x14ac:dyDescent="0.25">
      <c r="BQ1033" s="791"/>
      <c r="BR1033" s="791"/>
      <c r="BS1033" s="791"/>
      <c r="BT1033" s="791"/>
      <c r="CA1033" s="809"/>
      <c r="CB1033" s="810"/>
      <c r="CC1033" s="811"/>
    </row>
    <row r="1034" spans="69:81" x14ac:dyDescent="0.25">
      <c r="BQ1034" s="791"/>
      <c r="BR1034" s="791"/>
      <c r="BS1034" s="791"/>
      <c r="BT1034" s="791"/>
      <c r="CA1034" s="809"/>
      <c r="CB1034" s="810"/>
      <c r="CC1034" s="811"/>
    </row>
    <row r="1035" spans="69:81" x14ac:dyDescent="0.25">
      <c r="BQ1035" s="791"/>
      <c r="BR1035" s="791"/>
      <c r="BS1035" s="791"/>
      <c r="BT1035" s="791"/>
      <c r="CA1035" s="809"/>
      <c r="CB1035" s="810"/>
      <c r="CC1035" s="811"/>
    </row>
    <row r="1036" spans="69:81" x14ac:dyDescent="0.25">
      <c r="BQ1036" s="791"/>
      <c r="BR1036" s="791"/>
      <c r="BS1036" s="791"/>
      <c r="BT1036" s="791"/>
      <c r="CA1036" s="809"/>
      <c r="CB1036" s="810"/>
      <c r="CC1036" s="811"/>
    </row>
    <row r="1037" spans="69:81" x14ac:dyDescent="0.25">
      <c r="BQ1037" s="791"/>
      <c r="BR1037" s="791"/>
      <c r="BS1037" s="791"/>
      <c r="BT1037" s="791"/>
      <c r="CA1037" s="809"/>
      <c r="CB1037" s="810"/>
      <c r="CC1037" s="811"/>
    </row>
    <row r="1038" spans="69:81" x14ac:dyDescent="0.25">
      <c r="BQ1038" s="791"/>
      <c r="BR1038" s="791"/>
      <c r="BS1038" s="791"/>
      <c r="BT1038" s="791"/>
      <c r="CA1038" s="809"/>
      <c r="CB1038" s="810"/>
      <c r="CC1038" s="811"/>
    </row>
    <row r="1039" spans="69:81" x14ac:dyDescent="0.25">
      <c r="BQ1039" s="791"/>
      <c r="BR1039" s="791"/>
      <c r="BS1039" s="791"/>
      <c r="BT1039" s="791"/>
      <c r="CA1039" s="809"/>
      <c r="CB1039" s="810"/>
      <c r="CC1039" s="811"/>
    </row>
    <row r="1040" spans="69:81" x14ac:dyDescent="0.25">
      <c r="BQ1040" s="791"/>
      <c r="BR1040" s="791"/>
      <c r="BS1040" s="791"/>
      <c r="BT1040" s="791"/>
      <c r="CA1040" s="809"/>
      <c r="CB1040" s="810"/>
      <c r="CC1040" s="811"/>
    </row>
    <row r="1041" spans="69:81" x14ac:dyDescent="0.25">
      <c r="BQ1041" s="791"/>
      <c r="BR1041" s="791"/>
      <c r="BS1041" s="791"/>
      <c r="BT1041" s="791"/>
      <c r="CA1041" s="809"/>
      <c r="CB1041" s="810"/>
      <c r="CC1041" s="811"/>
    </row>
    <row r="1042" spans="69:81" x14ac:dyDescent="0.25">
      <c r="BQ1042" s="791"/>
      <c r="BR1042" s="791"/>
      <c r="BS1042" s="791"/>
      <c r="BT1042" s="791"/>
      <c r="CA1042" s="809"/>
      <c r="CB1042" s="810"/>
      <c r="CC1042" s="811"/>
    </row>
    <row r="1043" spans="69:81" x14ac:dyDescent="0.25">
      <c r="BQ1043" s="791"/>
      <c r="BR1043" s="791"/>
      <c r="BS1043" s="791"/>
      <c r="BT1043" s="791"/>
      <c r="CA1043" s="809"/>
      <c r="CB1043" s="810"/>
      <c r="CC1043" s="811"/>
    </row>
    <row r="1044" spans="69:81" x14ac:dyDescent="0.25">
      <c r="BQ1044" s="791"/>
      <c r="BR1044" s="791"/>
      <c r="BS1044" s="791"/>
      <c r="BT1044" s="791"/>
      <c r="CA1044" s="809"/>
      <c r="CB1044" s="810"/>
      <c r="CC1044" s="811"/>
    </row>
    <row r="1045" spans="69:81" x14ac:dyDescent="0.25">
      <c r="BQ1045" s="791"/>
      <c r="BR1045" s="791"/>
      <c r="BS1045" s="791"/>
      <c r="BT1045" s="791"/>
      <c r="CA1045" s="809"/>
      <c r="CB1045" s="810"/>
      <c r="CC1045" s="811"/>
    </row>
    <row r="1046" spans="69:81" x14ac:dyDescent="0.25">
      <c r="BQ1046" s="791"/>
      <c r="BR1046" s="791"/>
      <c r="BS1046" s="791"/>
      <c r="BT1046" s="791"/>
      <c r="CA1046" s="809"/>
      <c r="CB1046" s="810"/>
      <c r="CC1046" s="811"/>
    </row>
    <row r="1047" spans="69:81" x14ac:dyDescent="0.25">
      <c r="BQ1047" s="791"/>
      <c r="BR1047" s="791"/>
      <c r="BS1047" s="791"/>
      <c r="BT1047" s="791"/>
      <c r="CA1047" s="809"/>
      <c r="CB1047" s="810"/>
      <c r="CC1047" s="811"/>
    </row>
    <row r="1048" spans="69:81" x14ac:dyDescent="0.25">
      <c r="BQ1048" s="791"/>
      <c r="BR1048" s="791"/>
      <c r="BS1048" s="791"/>
      <c r="BT1048" s="791"/>
      <c r="CA1048" s="809"/>
      <c r="CB1048" s="810"/>
      <c r="CC1048" s="811"/>
    </row>
    <row r="1049" spans="69:81" x14ac:dyDescent="0.25">
      <c r="BQ1049" s="791"/>
      <c r="BR1049" s="791"/>
      <c r="BS1049" s="791"/>
      <c r="BT1049" s="791"/>
      <c r="CA1049" s="809"/>
      <c r="CB1049" s="810"/>
      <c r="CC1049" s="811"/>
    </row>
    <row r="1050" spans="69:81" x14ac:dyDescent="0.25">
      <c r="BQ1050" s="791"/>
      <c r="BR1050" s="791"/>
      <c r="BS1050" s="791"/>
      <c r="BT1050" s="791"/>
      <c r="CA1050" s="809"/>
      <c r="CB1050" s="810"/>
      <c r="CC1050" s="811"/>
    </row>
    <row r="1051" spans="69:81" x14ac:dyDescent="0.25">
      <c r="BQ1051" s="791"/>
      <c r="BR1051" s="791"/>
      <c r="BS1051" s="791"/>
      <c r="BT1051" s="791"/>
      <c r="CA1051" s="809"/>
      <c r="CB1051" s="810"/>
      <c r="CC1051" s="811"/>
    </row>
    <row r="1052" spans="69:81" x14ac:dyDescent="0.25">
      <c r="BQ1052" s="791"/>
      <c r="BR1052" s="791"/>
      <c r="BS1052" s="791"/>
      <c r="BT1052" s="791"/>
      <c r="CA1052" s="809"/>
      <c r="CB1052" s="810"/>
      <c r="CC1052" s="811"/>
    </row>
    <row r="1053" spans="69:81" x14ac:dyDescent="0.25">
      <c r="BQ1053" s="791"/>
      <c r="BR1053" s="791"/>
      <c r="BS1053" s="791"/>
      <c r="BT1053" s="791"/>
      <c r="CA1053" s="809"/>
      <c r="CB1053" s="810"/>
      <c r="CC1053" s="811"/>
    </row>
    <row r="1054" spans="69:81" x14ac:dyDescent="0.25">
      <c r="BQ1054" s="791"/>
      <c r="BR1054" s="791"/>
      <c r="BS1054" s="791"/>
      <c r="BT1054" s="791"/>
      <c r="CA1054" s="809"/>
      <c r="CB1054" s="810"/>
      <c r="CC1054" s="811"/>
    </row>
    <row r="1055" spans="69:81" x14ac:dyDescent="0.25">
      <c r="BQ1055" s="791"/>
      <c r="BR1055" s="791"/>
      <c r="BS1055" s="791"/>
      <c r="BT1055" s="791"/>
      <c r="CA1055" s="809"/>
      <c r="CB1055" s="810"/>
      <c r="CC1055" s="811"/>
    </row>
    <row r="1056" spans="69:81" x14ac:dyDescent="0.25">
      <c r="BQ1056" s="791"/>
      <c r="BR1056" s="791"/>
      <c r="BS1056" s="791"/>
      <c r="BT1056" s="791"/>
      <c r="CA1056" s="809"/>
      <c r="CB1056" s="810"/>
      <c r="CC1056" s="811"/>
    </row>
    <row r="1057" spans="69:81" x14ac:dyDescent="0.25">
      <c r="BQ1057" s="791"/>
      <c r="BR1057" s="791"/>
      <c r="BS1057" s="791"/>
      <c r="BT1057" s="791"/>
      <c r="CA1057" s="809"/>
      <c r="CB1057" s="810"/>
      <c r="CC1057" s="811"/>
    </row>
    <row r="1058" spans="69:81" x14ac:dyDescent="0.25">
      <c r="BQ1058" s="791"/>
      <c r="BR1058" s="791"/>
      <c r="BS1058" s="791"/>
      <c r="BT1058" s="791"/>
      <c r="CA1058" s="809"/>
      <c r="CB1058" s="810"/>
      <c r="CC1058" s="811"/>
    </row>
    <row r="1059" spans="69:81" x14ac:dyDescent="0.25">
      <c r="BQ1059" s="791"/>
      <c r="BR1059" s="791"/>
      <c r="BS1059" s="791"/>
      <c r="BT1059" s="791"/>
      <c r="CA1059" s="809"/>
      <c r="CB1059" s="810"/>
      <c r="CC1059" s="811"/>
    </row>
    <row r="1060" spans="69:81" x14ac:dyDescent="0.25">
      <c r="BQ1060" s="791"/>
      <c r="BR1060" s="791"/>
      <c r="BS1060" s="791"/>
      <c r="BT1060" s="791"/>
      <c r="CA1060" s="809"/>
      <c r="CB1060" s="810"/>
      <c r="CC1060" s="811"/>
    </row>
    <row r="1061" spans="69:81" x14ac:dyDescent="0.25">
      <c r="BQ1061" s="791"/>
      <c r="BR1061" s="791"/>
      <c r="BS1061" s="791"/>
      <c r="BT1061" s="791"/>
      <c r="CA1061" s="809"/>
      <c r="CB1061" s="810"/>
      <c r="CC1061" s="811"/>
    </row>
    <row r="1062" spans="69:81" x14ac:dyDescent="0.25">
      <c r="BQ1062" s="791"/>
      <c r="BR1062" s="791"/>
      <c r="BS1062" s="791"/>
      <c r="BT1062" s="791"/>
      <c r="CA1062" s="809"/>
      <c r="CB1062" s="810"/>
      <c r="CC1062" s="811"/>
    </row>
    <row r="1063" spans="69:81" x14ac:dyDescent="0.25">
      <c r="BQ1063" s="791"/>
      <c r="BR1063" s="791"/>
      <c r="BS1063" s="791"/>
      <c r="BT1063" s="791"/>
      <c r="CA1063" s="809"/>
      <c r="CB1063" s="810"/>
      <c r="CC1063" s="811"/>
    </row>
    <row r="1064" spans="69:81" x14ac:dyDescent="0.25">
      <c r="BQ1064" s="791"/>
      <c r="BR1064" s="791"/>
      <c r="BS1064" s="791"/>
      <c r="BT1064" s="791"/>
      <c r="CA1064" s="809"/>
      <c r="CB1064" s="810"/>
      <c r="CC1064" s="811"/>
    </row>
    <row r="1065" spans="69:81" x14ac:dyDescent="0.25">
      <c r="BQ1065" s="791"/>
      <c r="BR1065" s="791"/>
      <c r="BS1065" s="791"/>
      <c r="BT1065" s="791"/>
      <c r="CA1065" s="809"/>
      <c r="CB1065" s="810"/>
      <c r="CC1065" s="811"/>
    </row>
    <row r="1066" spans="69:81" x14ac:dyDescent="0.25">
      <c r="BQ1066" s="791"/>
      <c r="BR1066" s="791"/>
      <c r="BS1066" s="791"/>
      <c r="BT1066" s="791"/>
      <c r="CA1066" s="809"/>
      <c r="CB1066" s="810"/>
      <c r="CC1066" s="811"/>
    </row>
    <row r="1067" spans="69:81" x14ac:dyDescent="0.25">
      <c r="BQ1067" s="791"/>
      <c r="BR1067" s="791"/>
      <c r="BS1067" s="791"/>
      <c r="BT1067" s="791"/>
      <c r="CA1067" s="809"/>
      <c r="CB1067" s="810"/>
      <c r="CC1067" s="811"/>
    </row>
    <row r="1068" spans="69:81" x14ac:dyDescent="0.25">
      <c r="BQ1068" s="791"/>
      <c r="BR1068" s="791"/>
      <c r="BS1068" s="791"/>
      <c r="BT1068" s="791"/>
      <c r="CA1068" s="809"/>
      <c r="CB1068" s="810"/>
      <c r="CC1068" s="811"/>
    </row>
    <row r="1069" spans="69:81" x14ac:dyDescent="0.25">
      <c r="BQ1069" s="791"/>
      <c r="BR1069" s="791"/>
      <c r="BS1069" s="791"/>
      <c r="BT1069" s="791"/>
      <c r="CA1069" s="809"/>
      <c r="CB1069" s="810"/>
      <c r="CC1069" s="811"/>
    </row>
    <row r="1070" spans="69:81" x14ac:dyDescent="0.25">
      <c r="BQ1070" s="791"/>
      <c r="BR1070" s="791"/>
      <c r="BS1070" s="791"/>
      <c r="BT1070" s="791"/>
      <c r="CA1070" s="809"/>
      <c r="CB1070" s="810"/>
      <c r="CC1070" s="811"/>
    </row>
    <row r="1071" spans="69:81" x14ac:dyDescent="0.25">
      <c r="BQ1071" s="791"/>
      <c r="BR1071" s="791"/>
      <c r="BS1071" s="791"/>
      <c r="BT1071" s="791"/>
      <c r="CA1071" s="809"/>
      <c r="CB1071" s="810"/>
      <c r="CC1071" s="811"/>
    </row>
    <row r="1072" spans="69:81" x14ac:dyDescent="0.25">
      <c r="BQ1072" s="791"/>
      <c r="BR1072" s="791"/>
      <c r="BS1072" s="791"/>
      <c r="BT1072" s="791"/>
      <c r="CA1072" s="809"/>
      <c r="CB1072" s="810"/>
      <c r="CC1072" s="811"/>
    </row>
    <row r="1073" spans="69:81" x14ac:dyDescent="0.25">
      <c r="BQ1073" s="791"/>
      <c r="BR1073" s="791"/>
      <c r="BS1073" s="791"/>
      <c r="BT1073" s="791"/>
      <c r="CA1073" s="809"/>
      <c r="CB1073" s="810"/>
      <c r="CC1073" s="811"/>
    </row>
    <row r="1074" spans="69:81" x14ac:dyDescent="0.25">
      <c r="BQ1074" s="791"/>
      <c r="BR1074" s="791"/>
      <c r="BS1074" s="791"/>
      <c r="BT1074" s="791"/>
      <c r="CA1074" s="809"/>
      <c r="CB1074" s="810"/>
      <c r="CC1074" s="811"/>
    </row>
    <row r="1075" spans="69:81" x14ac:dyDescent="0.25">
      <c r="BQ1075" s="791"/>
      <c r="BR1075" s="791"/>
      <c r="BS1075" s="791"/>
      <c r="BT1075" s="791"/>
      <c r="CA1075" s="809"/>
      <c r="CB1075" s="810"/>
      <c r="CC1075" s="811"/>
    </row>
    <row r="1076" spans="69:81" x14ac:dyDescent="0.25">
      <c r="BQ1076" s="791"/>
      <c r="BR1076" s="791"/>
      <c r="BS1076" s="791"/>
      <c r="BT1076" s="791"/>
      <c r="CA1076" s="809"/>
      <c r="CB1076" s="810"/>
      <c r="CC1076" s="811"/>
    </row>
    <row r="1077" spans="69:81" x14ac:dyDescent="0.25">
      <c r="BQ1077" s="791"/>
      <c r="BR1077" s="791"/>
      <c r="BS1077" s="791"/>
      <c r="BT1077" s="791"/>
      <c r="CA1077" s="809"/>
      <c r="CB1077" s="810"/>
      <c r="CC1077" s="811"/>
    </row>
    <row r="1078" spans="69:81" x14ac:dyDescent="0.25">
      <c r="BQ1078" s="791"/>
      <c r="BR1078" s="791"/>
      <c r="BS1078" s="791"/>
      <c r="BT1078" s="791"/>
      <c r="CA1078" s="809"/>
      <c r="CB1078" s="810"/>
      <c r="CC1078" s="811"/>
    </row>
    <row r="1079" spans="69:81" x14ac:dyDescent="0.25">
      <c r="BQ1079" s="791"/>
      <c r="BR1079" s="791"/>
      <c r="BS1079" s="791"/>
      <c r="BT1079" s="791"/>
      <c r="CA1079" s="809"/>
      <c r="CB1079" s="810"/>
      <c r="CC1079" s="811"/>
    </row>
    <row r="1080" spans="69:81" x14ac:dyDescent="0.25">
      <c r="BQ1080" s="791"/>
      <c r="BR1080" s="791"/>
      <c r="BS1080" s="791"/>
      <c r="BT1080" s="791"/>
      <c r="CA1080" s="809"/>
      <c r="CB1080" s="810"/>
      <c r="CC1080" s="811"/>
    </row>
    <row r="1081" spans="69:81" x14ac:dyDescent="0.25">
      <c r="BQ1081" s="791"/>
      <c r="BR1081" s="791"/>
      <c r="BS1081" s="791"/>
      <c r="BT1081" s="791"/>
      <c r="CA1081" s="809"/>
      <c r="CB1081" s="810"/>
      <c r="CC1081" s="811"/>
    </row>
    <row r="1082" spans="69:81" x14ac:dyDescent="0.25">
      <c r="BQ1082" s="791"/>
      <c r="BR1082" s="791"/>
      <c r="BS1082" s="791"/>
      <c r="BT1082" s="791"/>
      <c r="CA1082" s="809"/>
      <c r="CB1082" s="810"/>
      <c r="CC1082" s="811"/>
    </row>
    <row r="1083" spans="69:81" x14ac:dyDescent="0.25">
      <c r="BQ1083" s="791"/>
      <c r="BR1083" s="791"/>
      <c r="BS1083" s="791"/>
      <c r="BT1083" s="791"/>
      <c r="CA1083" s="809"/>
      <c r="CB1083" s="810"/>
      <c r="CC1083" s="811"/>
    </row>
    <row r="1084" spans="69:81" x14ac:dyDescent="0.25">
      <c r="BQ1084" s="791"/>
      <c r="BR1084" s="791"/>
      <c r="BS1084" s="791"/>
      <c r="BT1084" s="791"/>
      <c r="CA1084" s="809"/>
      <c r="CB1084" s="810"/>
      <c r="CC1084" s="811"/>
    </row>
    <row r="1085" spans="69:81" x14ac:dyDescent="0.25">
      <c r="BQ1085" s="791"/>
      <c r="BR1085" s="791"/>
      <c r="BS1085" s="791"/>
      <c r="BT1085" s="791"/>
      <c r="CA1085" s="809"/>
      <c r="CB1085" s="810"/>
      <c r="CC1085" s="811"/>
    </row>
    <row r="1086" spans="69:81" x14ac:dyDescent="0.25">
      <c r="BQ1086" s="791"/>
      <c r="BR1086" s="791"/>
      <c r="BS1086" s="791"/>
      <c r="BT1086" s="791"/>
      <c r="CA1086" s="809"/>
      <c r="CB1086" s="810"/>
      <c r="CC1086" s="811"/>
    </row>
    <row r="1087" spans="69:81" x14ac:dyDescent="0.25">
      <c r="BQ1087" s="791"/>
      <c r="BR1087" s="791"/>
      <c r="BS1087" s="791"/>
      <c r="BT1087" s="791"/>
      <c r="CA1087" s="809"/>
      <c r="CB1087" s="810"/>
      <c r="CC1087" s="811"/>
    </row>
    <row r="1088" spans="69:81" x14ac:dyDescent="0.25">
      <c r="BQ1088" s="791"/>
      <c r="BR1088" s="791"/>
      <c r="BS1088" s="791"/>
      <c r="BT1088" s="791"/>
      <c r="CA1088" s="809"/>
      <c r="CB1088" s="810"/>
      <c r="CC1088" s="811"/>
    </row>
    <row r="1089" spans="69:81" x14ac:dyDescent="0.25">
      <c r="BQ1089" s="791"/>
      <c r="BR1089" s="791"/>
      <c r="BS1089" s="791"/>
      <c r="BT1089" s="791"/>
      <c r="CA1089" s="809"/>
      <c r="CB1089" s="810"/>
      <c r="CC1089" s="811"/>
    </row>
    <row r="1090" spans="69:81" x14ac:dyDescent="0.25">
      <c r="BQ1090" s="791"/>
      <c r="BR1090" s="791"/>
      <c r="BS1090" s="791"/>
      <c r="BT1090" s="791"/>
      <c r="CA1090" s="809"/>
      <c r="CB1090" s="810"/>
      <c r="CC1090" s="811"/>
    </row>
    <row r="1091" spans="69:81" x14ac:dyDescent="0.25">
      <c r="BQ1091" s="791"/>
      <c r="BR1091" s="791"/>
      <c r="BS1091" s="791"/>
      <c r="BT1091" s="791"/>
      <c r="CA1091" s="809"/>
      <c r="CB1091" s="810"/>
      <c r="CC1091" s="811"/>
    </row>
    <row r="1092" spans="69:81" x14ac:dyDescent="0.25">
      <c r="BQ1092" s="791"/>
      <c r="BR1092" s="791"/>
      <c r="BS1092" s="791"/>
      <c r="BT1092" s="791"/>
      <c r="CA1092" s="809"/>
      <c r="CB1092" s="810"/>
      <c r="CC1092" s="811"/>
    </row>
    <row r="1093" spans="69:81" x14ac:dyDescent="0.25">
      <c r="BQ1093" s="791"/>
      <c r="BR1093" s="791"/>
      <c r="BS1093" s="791"/>
      <c r="BT1093" s="791"/>
      <c r="CA1093" s="809"/>
      <c r="CB1093" s="810"/>
      <c r="CC1093" s="811"/>
    </row>
    <row r="1094" spans="69:81" x14ac:dyDescent="0.25">
      <c r="BQ1094" s="791"/>
      <c r="BR1094" s="791"/>
      <c r="BS1094" s="791"/>
      <c r="BT1094" s="791"/>
      <c r="CA1094" s="809"/>
      <c r="CB1094" s="810"/>
      <c r="CC1094" s="811"/>
    </row>
    <row r="1095" spans="69:81" x14ac:dyDescent="0.25">
      <c r="BQ1095" s="791"/>
      <c r="BR1095" s="791"/>
      <c r="BS1095" s="791"/>
      <c r="BT1095" s="791"/>
      <c r="CA1095" s="809"/>
      <c r="CB1095" s="810"/>
      <c r="CC1095" s="811"/>
    </row>
    <row r="1096" spans="69:81" x14ac:dyDescent="0.25">
      <c r="BQ1096" s="791"/>
      <c r="BR1096" s="791"/>
      <c r="BS1096" s="791"/>
      <c r="BT1096" s="791"/>
      <c r="CA1096" s="809"/>
      <c r="CB1096" s="810"/>
      <c r="CC1096" s="811"/>
    </row>
    <row r="1097" spans="69:81" x14ac:dyDescent="0.25">
      <c r="BQ1097" s="791"/>
      <c r="BR1097" s="791"/>
      <c r="BS1097" s="791"/>
      <c r="BT1097" s="791"/>
      <c r="CA1097" s="809"/>
      <c r="CB1097" s="810"/>
      <c r="CC1097" s="811"/>
    </row>
    <row r="1098" spans="69:81" x14ac:dyDescent="0.25">
      <c r="BQ1098" s="791"/>
      <c r="BR1098" s="791"/>
      <c r="BS1098" s="791"/>
      <c r="BT1098" s="791"/>
      <c r="CA1098" s="809"/>
      <c r="CB1098" s="810"/>
      <c r="CC1098" s="811"/>
    </row>
    <row r="1099" spans="69:81" x14ac:dyDescent="0.25">
      <c r="BQ1099" s="791"/>
      <c r="BR1099" s="791"/>
      <c r="BS1099" s="791"/>
      <c r="BT1099" s="791"/>
      <c r="CA1099" s="809"/>
      <c r="CB1099" s="810"/>
      <c r="CC1099" s="811"/>
    </row>
    <row r="1100" spans="69:81" x14ac:dyDescent="0.25">
      <c r="BQ1100" s="791"/>
      <c r="BR1100" s="791"/>
      <c r="BS1100" s="791"/>
      <c r="BT1100" s="791"/>
      <c r="CA1100" s="809"/>
      <c r="CB1100" s="810"/>
      <c r="CC1100" s="811"/>
    </row>
    <row r="1101" spans="69:81" x14ac:dyDescent="0.25">
      <c r="BQ1101" s="791"/>
      <c r="BR1101" s="791"/>
      <c r="BS1101" s="791"/>
      <c r="BT1101" s="791"/>
      <c r="CA1101" s="809"/>
      <c r="CB1101" s="810"/>
      <c r="CC1101" s="811"/>
    </row>
    <row r="1102" spans="69:81" x14ac:dyDescent="0.25">
      <c r="BQ1102" s="791"/>
      <c r="BR1102" s="791"/>
      <c r="BS1102" s="791"/>
      <c r="BT1102" s="791"/>
      <c r="CA1102" s="809"/>
      <c r="CB1102" s="810"/>
      <c r="CC1102" s="811"/>
    </row>
    <row r="1103" spans="69:81" x14ac:dyDescent="0.25">
      <c r="BQ1103" s="791"/>
      <c r="BR1103" s="791"/>
      <c r="BS1103" s="791"/>
      <c r="BT1103" s="791"/>
      <c r="CA1103" s="809"/>
      <c r="CB1103" s="810"/>
      <c r="CC1103" s="811"/>
    </row>
    <row r="1104" spans="69:81" x14ac:dyDescent="0.25">
      <c r="BQ1104" s="791"/>
      <c r="BR1104" s="791"/>
      <c r="BS1104" s="791"/>
      <c r="BT1104" s="791"/>
      <c r="CA1104" s="809"/>
      <c r="CB1104" s="810"/>
      <c r="CC1104" s="811"/>
    </row>
    <row r="1105" spans="69:81" x14ac:dyDescent="0.25">
      <c r="BQ1105" s="791"/>
      <c r="BR1105" s="791"/>
      <c r="BS1105" s="791"/>
      <c r="BT1105" s="791"/>
      <c r="CA1105" s="809"/>
      <c r="CB1105" s="810"/>
      <c r="CC1105" s="811"/>
    </row>
    <row r="1106" spans="69:81" x14ac:dyDescent="0.25">
      <c r="BQ1106" s="791"/>
      <c r="BR1106" s="791"/>
      <c r="BS1106" s="791"/>
      <c r="BT1106" s="791"/>
      <c r="CA1106" s="809"/>
      <c r="CB1106" s="810"/>
      <c r="CC1106" s="811"/>
    </row>
    <row r="1107" spans="69:81" x14ac:dyDescent="0.25">
      <c r="BQ1107" s="791"/>
      <c r="BR1107" s="791"/>
      <c r="BS1107" s="791"/>
      <c r="BT1107" s="791"/>
      <c r="CA1107" s="809"/>
      <c r="CB1107" s="810"/>
      <c r="CC1107" s="811"/>
    </row>
    <row r="1108" spans="69:81" x14ac:dyDescent="0.25">
      <c r="BQ1108" s="791"/>
      <c r="BR1108" s="791"/>
      <c r="BS1108" s="791"/>
      <c r="BT1108" s="791"/>
      <c r="CA1108" s="809"/>
      <c r="CB1108" s="810"/>
      <c r="CC1108" s="811"/>
    </row>
    <row r="1109" spans="69:81" x14ac:dyDescent="0.25">
      <c r="BQ1109" s="791"/>
      <c r="BR1109" s="791"/>
      <c r="BS1109" s="791"/>
      <c r="BT1109" s="791"/>
      <c r="CA1109" s="809"/>
      <c r="CB1109" s="810"/>
      <c r="CC1109" s="811"/>
    </row>
    <row r="1110" spans="69:81" x14ac:dyDescent="0.25">
      <c r="BQ1110" s="791"/>
      <c r="BR1110" s="791"/>
      <c r="BS1110" s="791"/>
      <c r="BT1110" s="791"/>
      <c r="CA1110" s="809"/>
      <c r="CB1110" s="810"/>
      <c r="CC1110" s="811"/>
    </row>
    <row r="1111" spans="69:81" x14ac:dyDescent="0.25">
      <c r="BQ1111" s="791"/>
      <c r="BR1111" s="791"/>
      <c r="BS1111" s="791"/>
      <c r="BT1111" s="791"/>
      <c r="CA1111" s="809"/>
      <c r="CB1111" s="810"/>
      <c r="CC1111" s="811"/>
    </row>
    <row r="1112" spans="69:81" x14ac:dyDescent="0.25">
      <c r="BQ1112" s="791"/>
      <c r="BR1112" s="791"/>
      <c r="BS1112" s="791"/>
      <c r="BT1112" s="791"/>
      <c r="CA1112" s="809"/>
      <c r="CB1112" s="810"/>
      <c r="CC1112" s="811"/>
    </row>
    <row r="1113" spans="69:81" x14ac:dyDescent="0.25">
      <c r="BQ1113" s="791"/>
      <c r="BR1113" s="791"/>
      <c r="BS1113" s="791"/>
      <c r="BT1113" s="791"/>
      <c r="CA1113" s="809"/>
      <c r="CB1113" s="810"/>
      <c r="CC1113" s="811"/>
    </row>
    <row r="1114" spans="69:81" x14ac:dyDescent="0.25">
      <c r="BQ1114" s="791"/>
      <c r="BR1114" s="791"/>
      <c r="BS1114" s="791"/>
      <c r="BT1114" s="791"/>
      <c r="CA1114" s="809"/>
      <c r="CB1114" s="810"/>
      <c r="CC1114" s="811"/>
    </row>
    <row r="1115" spans="69:81" x14ac:dyDescent="0.25">
      <c r="BQ1115" s="791"/>
      <c r="BR1115" s="791"/>
      <c r="BS1115" s="791"/>
      <c r="BT1115" s="791"/>
      <c r="CA1115" s="809"/>
      <c r="CB1115" s="810"/>
      <c r="CC1115" s="811"/>
    </row>
    <row r="1116" spans="69:81" x14ac:dyDescent="0.25">
      <c r="BQ1116" s="791"/>
      <c r="BR1116" s="791"/>
      <c r="BS1116" s="791"/>
      <c r="BT1116" s="791"/>
      <c r="CA1116" s="809"/>
      <c r="CB1116" s="810"/>
      <c r="CC1116" s="811"/>
    </row>
    <row r="1117" spans="69:81" x14ac:dyDescent="0.25">
      <c r="BQ1117" s="791"/>
      <c r="BR1117" s="791"/>
      <c r="BS1117" s="791"/>
      <c r="BT1117" s="791"/>
      <c r="CA1117" s="809"/>
      <c r="CB1117" s="810"/>
      <c r="CC1117" s="811"/>
    </row>
    <row r="1118" spans="69:81" x14ac:dyDescent="0.25">
      <c r="BQ1118" s="791"/>
      <c r="BR1118" s="791"/>
      <c r="BS1118" s="791"/>
      <c r="BT1118" s="791"/>
      <c r="CA1118" s="809"/>
      <c r="CB1118" s="810"/>
      <c r="CC1118" s="811"/>
    </row>
    <row r="1119" spans="69:81" x14ac:dyDescent="0.25">
      <c r="BQ1119" s="791"/>
      <c r="BR1119" s="791"/>
      <c r="BS1119" s="791"/>
      <c r="BT1119" s="791"/>
      <c r="CA1119" s="809"/>
      <c r="CB1119" s="810"/>
      <c r="CC1119" s="811"/>
    </row>
    <row r="1120" spans="69:81" x14ac:dyDescent="0.25">
      <c r="BQ1120" s="791"/>
      <c r="BR1120" s="791"/>
      <c r="BS1120" s="791"/>
      <c r="BT1120" s="791"/>
      <c r="CA1120" s="809"/>
      <c r="CB1120" s="810"/>
      <c r="CC1120" s="811"/>
    </row>
    <row r="1121" spans="69:81" x14ac:dyDescent="0.25">
      <c r="BQ1121" s="791"/>
      <c r="BR1121" s="791"/>
      <c r="BS1121" s="791"/>
      <c r="BT1121" s="791"/>
      <c r="CA1121" s="809"/>
      <c r="CB1121" s="810"/>
      <c r="CC1121" s="811"/>
    </row>
    <row r="1122" spans="69:81" x14ac:dyDescent="0.25">
      <c r="BQ1122" s="791"/>
      <c r="BR1122" s="791"/>
      <c r="BS1122" s="791"/>
      <c r="BT1122" s="791"/>
      <c r="CA1122" s="809"/>
      <c r="CB1122" s="810"/>
      <c r="CC1122" s="811"/>
    </row>
    <row r="1123" spans="69:81" x14ac:dyDescent="0.25">
      <c r="BQ1123" s="791"/>
      <c r="BR1123" s="791"/>
      <c r="BS1123" s="791"/>
      <c r="BT1123" s="791"/>
      <c r="CA1123" s="809"/>
      <c r="CB1123" s="810"/>
      <c r="CC1123" s="811"/>
    </row>
    <row r="1124" spans="69:81" x14ac:dyDescent="0.25">
      <c r="BQ1124" s="791"/>
      <c r="BR1124" s="791"/>
      <c r="BS1124" s="791"/>
      <c r="BT1124" s="791"/>
      <c r="CA1124" s="809"/>
      <c r="CB1124" s="810"/>
      <c r="CC1124" s="811"/>
    </row>
    <row r="1125" spans="69:81" x14ac:dyDescent="0.25">
      <c r="BQ1125" s="791"/>
      <c r="BR1125" s="791"/>
      <c r="BS1125" s="791"/>
      <c r="BT1125" s="791"/>
      <c r="CA1125" s="809"/>
      <c r="CB1125" s="810"/>
      <c r="CC1125" s="811"/>
    </row>
    <row r="1126" spans="69:81" x14ac:dyDescent="0.25">
      <c r="BQ1126" s="791"/>
      <c r="BR1126" s="791"/>
      <c r="BS1126" s="791"/>
      <c r="BT1126" s="791"/>
      <c r="CA1126" s="809"/>
      <c r="CB1126" s="810"/>
      <c r="CC1126" s="811"/>
    </row>
    <row r="1127" spans="69:81" x14ac:dyDescent="0.25">
      <c r="BQ1127" s="791"/>
      <c r="BR1127" s="791"/>
      <c r="BS1127" s="791"/>
      <c r="BT1127" s="791"/>
      <c r="CA1127" s="809"/>
      <c r="CB1127" s="810"/>
      <c r="CC1127" s="811"/>
    </row>
    <row r="1128" spans="69:81" x14ac:dyDescent="0.25">
      <c r="BQ1128" s="791"/>
      <c r="BR1128" s="791"/>
      <c r="BS1128" s="791"/>
      <c r="BT1128" s="791"/>
      <c r="CA1128" s="809"/>
      <c r="CB1128" s="810"/>
      <c r="CC1128" s="811"/>
    </row>
    <row r="1129" spans="69:81" x14ac:dyDescent="0.25">
      <c r="BQ1129" s="791"/>
      <c r="BR1129" s="791"/>
      <c r="BS1129" s="791"/>
      <c r="BT1129" s="791"/>
      <c r="CA1129" s="809"/>
      <c r="CB1129" s="810"/>
      <c r="CC1129" s="811"/>
    </row>
    <row r="1130" spans="69:81" x14ac:dyDescent="0.25">
      <c r="BQ1130" s="791"/>
      <c r="BR1130" s="791"/>
      <c r="BS1130" s="791"/>
      <c r="BT1130" s="791"/>
      <c r="CA1130" s="809"/>
      <c r="CB1130" s="810"/>
      <c r="CC1130" s="811"/>
    </row>
    <row r="1131" spans="69:81" x14ac:dyDescent="0.25">
      <c r="BQ1131" s="791"/>
      <c r="BR1131" s="791"/>
      <c r="BS1131" s="791"/>
      <c r="BT1131" s="791"/>
      <c r="CA1131" s="809"/>
      <c r="CB1131" s="810"/>
      <c r="CC1131" s="811"/>
    </row>
    <row r="1132" spans="69:81" x14ac:dyDescent="0.25">
      <c r="BQ1132" s="791"/>
      <c r="BR1132" s="791"/>
      <c r="BS1132" s="791"/>
      <c r="BT1132" s="791"/>
      <c r="CA1132" s="809"/>
      <c r="CB1132" s="810"/>
      <c r="CC1132" s="811"/>
    </row>
    <row r="1133" spans="69:81" x14ac:dyDescent="0.25">
      <c r="BQ1133" s="791"/>
      <c r="BR1133" s="791"/>
      <c r="BS1133" s="791"/>
      <c r="BT1133" s="791"/>
      <c r="CA1133" s="809"/>
      <c r="CB1133" s="810"/>
      <c r="CC1133" s="811"/>
    </row>
    <row r="1134" spans="69:81" x14ac:dyDescent="0.25">
      <c r="BQ1134" s="791"/>
      <c r="BR1134" s="791"/>
      <c r="BS1134" s="791"/>
      <c r="BT1134" s="791"/>
      <c r="CA1134" s="809"/>
      <c r="CB1134" s="810"/>
      <c r="CC1134" s="811"/>
    </row>
    <row r="1135" spans="69:81" x14ac:dyDescent="0.25">
      <c r="BQ1135" s="791"/>
      <c r="BR1135" s="791"/>
      <c r="BS1135" s="791"/>
      <c r="BT1135" s="791"/>
      <c r="CA1135" s="809"/>
      <c r="CB1135" s="810"/>
      <c r="CC1135" s="811"/>
    </row>
    <row r="1136" spans="69:81" x14ac:dyDescent="0.25">
      <c r="BQ1136" s="791"/>
      <c r="BR1136" s="791"/>
      <c r="BS1136" s="791"/>
      <c r="BT1136" s="791"/>
      <c r="CA1136" s="809"/>
      <c r="CB1136" s="810"/>
      <c r="CC1136" s="811"/>
    </row>
    <row r="1137" spans="69:81" x14ac:dyDescent="0.25">
      <c r="BQ1137" s="791"/>
      <c r="BR1137" s="791"/>
      <c r="BS1137" s="791"/>
      <c r="BT1137" s="791"/>
      <c r="CA1137" s="809"/>
      <c r="CB1137" s="810"/>
      <c r="CC1137" s="811"/>
    </row>
    <row r="1138" spans="69:81" x14ac:dyDescent="0.25">
      <c r="BQ1138" s="791"/>
      <c r="BR1138" s="791"/>
      <c r="BS1138" s="791"/>
      <c r="BT1138" s="791"/>
      <c r="CA1138" s="809"/>
      <c r="CB1138" s="810"/>
      <c r="CC1138" s="811"/>
    </row>
    <row r="1139" spans="69:81" x14ac:dyDescent="0.25">
      <c r="BQ1139" s="791"/>
      <c r="BR1139" s="791"/>
      <c r="BS1139" s="791"/>
      <c r="BT1139" s="791"/>
      <c r="CA1139" s="809"/>
      <c r="CB1139" s="810"/>
      <c r="CC1139" s="811"/>
    </row>
    <row r="1140" spans="69:81" x14ac:dyDescent="0.25">
      <c r="BQ1140" s="791"/>
      <c r="BR1140" s="791"/>
      <c r="BS1140" s="791"/>
      <c r="BT1140" s="791"/>
      <c r="CA1140" s="809"/>
      <c r="CB1140" s="810"/>
      <c r="CC1140" s="811"/>
    </row>
    <row r="1141" spans="69:81" x14ac:dyDescent="0.25">
      <c r="BQ1141" s="791"/>
      <c r="BR1141" s="791"/>
      <c r="BS1141" s="791"/>
      <c r="BT1141" s="791"/>
      <c r="CA1141" s="809"/>
      <c r="CB1141" s="810"/>
      <c r="CC1141" s="811"/>
    </row>
    <row r="1142" spans="69:81" x14ac:dyDescent="0.25">
      <c r="BQ1142" s="791"/>
      <c r="BR1142" s="791"/>
      <c r="BS1142" s="791"/>
      <c r="BT1142" s="791"/>
      <c r="CA1142" s="809"/>
      <c r="CB1142" s="810"/>
      <c r="CC1142" s="811"/>
    </row>
    <row r="1143" spans="69:81" x14ac:dyDescent="0.25">
      <c r="BQ1143" s="791"/>
      <c r="BR1143" s="791"/>
      <c r="BS1143" s="791"/>
      <c r="BT1143" s="791"/>
      <c r="CA1143" s="809"/>
      <c r="CB1143" s="810"/>
      <c r="CC1143" s="811"/>
    </row>
    <row r="1144" spans="69:81" x14ac:dyDescent="0.25">
      <c r="BQ1144" s="791"/>
      <c r="BR1144" s="791"/>
      <c r="BS1144" s="791"/>
      <c r="BT1144" s="791"/>
      <c r="CA1144" s="809"/>
      <c r="CB1144" s="810"/>
      <c r="CC1144" s="811"/>
    </row>
    <row r="1145" spans="69:81" x14ac:dyDescent="0.25">
      <c r="BQ1145" s="791"/>
      <c r="BR1145" s="791"/>
      <c r="BS1145" s="791"/>
      <c r="BT1145" s="791"/>
      <c r="CA1145" s="809"/>
      <c r="CB1145" s="810"/>
      <c r="CC1145" s="811"/>
    </row>
    <row r="1146" spans="69:81" x14ac:dyDescent="0.25">
      <c r="BQ1146" s="791"/>
      <c r="BR1146" s="791"/>
      <c r="BS1146" s="791"/>
      <c r="BT1146" s="791"/>
      <c r="CA1146" s="809"/>
      <c r="CB1146" s="810"/>
      <c r="CC1146" s="811"/>
    </row>
    <row r="1147" spans="69:81" x14ac:dyDescent="0.25">
      <c r="BQ1147" s="791"/>
      <c r="BR1147" s="791"/>
      <c r="BS1147" s="791"/>
      <c r="BT1147" s="791"/>
      <c r="CA1147" s="809"/>
      <c r="CB1147" s="810"/>
      <c r="CC1147" s="811"/>
    </row>
    <row r="1148" spans="69:81" x14ac:dyDescent="0.25">
      <c r="BQ1148" s="791"/>
      <c r="BR1148" s="791"/>
      <c r="BS1148" s="791"/>
      <c r="BT1148" s="791"/>
      <c r="CA1148" s="809"/>
      <c r="CB1148" s="810"/>
      <c r="CC1148" s="811"/>
    </row>
    <row r="1149" spans="69:81" x14ac:dyDescent="0.25">
      <c r="BQ1149" s="791"/>
      <c r="BR1149" s="791"/>
      <c r="BS1149" s="791"/>
      <c r="BT1149" s="791"/>
      <c r="CA1149" s="809"/>
      <c r="CB1149" s="810"/>
      <c r="CC1149" s="811"/>
    </row>
    <row r="1150" spans="69:81" x14ac:dyDescent="0.25">
      <c r="BQ1150" s="791"/>
      <c r="BR1150" s="791"/>
      <c r="BS1150" s="791"/>
      <c r="BT1150" s="791"/>
      <c r="CA1150" s="809"/>
      <c r="CB1150" s="810"/>
      <c r="CC1150" s="811"/>
    </row>
    <row r="1151" spans="69:81" x14ac:dyDescent="0.25">
      <c r="BQ1151" s="791"/>
      <c r="BR1151" s="791"/>
      <c r="BS1151" s="791"/>
      <c r="BT1151" s="791"/>
      <c r="CA1151" s="809"/>
      <c r="CB1151" s="810"/>
      <c r="CC1151" s="811"/>
    </row>
    <row r="1152" spans="69:81" x14ac:dyDescent="0.25">
      <c r="BQ1152" s="791"/>
      <c r="BR1152" s="791"/>
      <c r="BS1152" s="791"/>
      <c r="BT1152" s="791"/>
      <c r="CA1152" s="809"/>
      <c r="CB1152" s="810"/>
      <c r="CC1152" s="811"/>
    </row>
    <row r="1153" spans="69:81" x14ac:dyDescent="0.25">
      <c r="BQ1153" s="791"/>
      <c r="BR1153" s="791"/>
      <c r="BS1153" s="791"/>
      <c r="BT1153" s="791"/>
      <c r="CA1153" s="809"/>
      <c r="CB1153" s="810"/>
      <c r="CC1153" s="811"/>
    </row>
    <row r="1154" spans="69:81" x14ac:dyDescent="0.25">
      <c r="BQ1154" s="791"/>
      <c r="BR1154" s="791"/>
      <c r="BS1154" s="791"/>
      <c r="BT1154" s="791"/>
      <c r="CA1154" s="809"/>
      <c r="CB1154" s="810"/>
      <c r="CC1154" s="811"/>
    </row>
    <row r="1155" spans="69:81" x14ac:dyDescent="0.25">
      <c r="BQ1155" s="791"/>
      <c r="BR1155" s="791"/>
      <c r="BS1155" s="791"/>
      <c r="BT1155" s="791"/>
      <c r="CA1155" s="809"/>
      <c r="CB1155" s="810"/>
      <c r="CC1155" s="811"/>
    </row>
    <row r="1156" spans="69:81" x14ac:dyDescent="0.25">
      <c r="BQ1156" s="791"/>
      <c r="BR1156" s="791"/>
      <c r="BS1156" s="791"/>
      <c r="BT1156" s="791"/>
      <c r="CA1156" s="809"/>
      <c r="CB1156" s="810"/>
      <c r="CC1156" s="811"/>
    </row>
    <row r="1157" spans="69:81" x14ac:dyDescent="0.25">
      <c r="BQ1157" s="791"/>
      <c r="BR1157" s="791"/>
      <c r="BS1157" s="791"/>
      <c r="BT1157" s="791"/>
      <c r="CA1157" s="809"/>
      <c r="CB1157" s="810"/>
      <c r="CC1157" s="811"/>
    </row>
    <row r="1158" spans="69:81" x14ac:dyDescent="0.25">
      <c r="BQ1158" s="791"/>
      <c r="BR1158" s="791"/>
      <c r="BS1158" s="791"/>
      <c r="BT1158" s="791"/>
      <c r="CA1158" s="809"/>
      <c r="CB1158" s="810"/>
      <c r="CC1158" s="811"/>
    </row>
    <row r="1159" spans="69:81" x14ac:dyDescent="0.25">
      <c r="BQ1159" s="791"/>
      <c r="BR1159" s="791"/>
      <c r="BS1159" s="791"/>
      <c r="BT1159" s="791"/>
      <c r="CA1159" s="809"/>
      <c r="CB1159" s="810"/>
      <c r="CC1159" s="811"/>
    </row>
    <row r="1160" spans="69:81" x14ac:dyDescent="0.25">
      <c r="BQ1160" s="791"/>
      <c r="BR1160" s="791"/>
      <c r="BS1160" s="791"/>
      <c r="BT1160" s="791"/>
      <c r="CA1160" s="809"/>
      <c r="CB1160" s="810"/>
      <c r="CC1160" s="811"/>
    </row>
    <row r="1161" spans="69:81" x14ac:dyDescent="0.25">
      <c r="BQ1161" s="791"/>
      <c r="BR1161" s="791"/>
      <c r="BS1161" s="791"/>
      <c r="BT1161" s="791"/>
      <c r="CA1161" s="809"/>
      <c r="CB1161" s="810"/>
      <c r="CC1161" s="811"/>
    </row>
    <row r="1162" spans="69:81" x14ac:dyDescent="0.25">
      <c r="BQ1162" s="791"/>
      <c r="BR1162" s="791"/>
      <c r="BS1162" s="791"/>
      <c r="BT1162" s="791"/>
      <c r="CA1162" s="809"/>
      <c r="CB1162" s="810"/>
      <c r="CC1162" s="811"/>
    </row>
    <row r="1163" spans="69:81" x14ac:dyDescent="0.25">
      <c r="BQ1163" s="791"/>
      <c r="BR1163" s="791"/>
      <c r="BS1163" s="791"/>
      <c r="BT1163" s="791"/>
      <c r="CA1163" s="809"/>
      <c r="CB1163" s="810"/>
      <c r="CC1163" s="811"/>
    </row>
    <row r="1164" spans="69:81" x14ac:dyDescent="0.25">
      <c r="BQ1164" s="791"/>
      <c r="BR1164" s="791"/>
      <c r="BS1164" s="791"/>
      <c r="BT1164" s="791"/>
      <c r="CA1164" s="809"/>
      <c r="CB1164" s="810"/>
      <c r="CC1164" s="811"/>
    </row>
    <row r="1165" spans="69:81" x14ac:dyDescent="0.25">
      <c r="BQ1165" s="791"/>
      <c r="BR1165" s="791"/>
      <c r="BS1165" s="791"/>
      <c r="BT1165" s="791"/>
      <c r="CA1165" s="809"/>
      <c r="CB1165" s="810"/>
      <c r="CC1165" s="811"/>
    </row>
    <row r="1166" spans="69:81" x14ac:dyDescent="0.25">
      <c r="BQ1166" s="791"/>
      <c r="BR1166" s="791"/>
      <c r="BS1166" s="791"/>
      <c r="BT1166" s="791"/>
      <c r="CA1166" s="809"/>
      <c r="CB1166" s="810"/>
      <c r="CC1166" s="811"/>
    </row>
    <row r="1167" spans="69:81" x14ac:dyDescent="0.25">
      <c r="BQ1167" s="791"/>
      <c r="BR1167" s="791"/>
      <c r="BS1167" s="791"/>
      <c r="BT1167" s="791"/>
      <c r="CA1167" s="809"/>
      <c r="CB1167" s="810"/>
      <c r="CC1167" s="811"/>
    </row>
    <row r="1168" spans="69:81" x14ac:dyDescent="0.25">
      <c r="BQ1168" s="791"/>
      <c r="BR1168" s="791"/>
      <c r="BS1168" s="791"/>
      <c r="BT1168" s="791"/>
      <c r="CA1168" s="809"/>
      <c r="CB1168" s="810"/>
      <c r="CC1168" s="811"/>
    </row>
    <row r="1169" spans="69:81" x14ac:dyDescent="0.25">
      <c r="BQ1169" s="791"/>
      <c r="BR1169" s="791"/>
      <c r="BS1169" s="791"/>
      <c r="BT1169" s="791"/>
      <c r="CA1169" s="809"/>
      <c r="CB1169" s="810"/>
      <c r="CC1169" s="811"/>
    </row>
    <row r="1170" spans="69:81" x14ac:dyDescent="0.25">
      <c r="BQ1170" s="791"/>
      <c r="BR1170" s="791"/>
      <c r="BS1170" s="791"/>
      <c r="BT1170" s="791"/>
      <c r="CA1170" s="809"/>
      <c r="CB1170" s="810"/>
      <c r="CC1170" s="811"/>
    </row>
    <row r="1171" spans="69:81" x14ac:dyDescent="0.25">
      <c r="BQ1171" s="791"/>
      <c r="BR1171" s="791"/>
      <c r="BS1171" s="791"/>
      <c r="BT1171" s="791"/>
      <c r="CA1171" s="809"/>
      <c r="CB1171" s="810"/>
      <c r="CC1171" s="811"/>
    </row>
    <row r="1172" spans="69:81" x14ac:dyDescent="0.25">
      <c r="BQ1172" s="791"/>
      <c r="BR1172" s="791"/>
      <c r="BS1172" s="791"/>
      <c r="BT1172" s="791"/>
      <c r="CA1172" s="809"/>
      <c r="CB1172" s="810"/>
      <c r="CC1172" s="811"/>
    </row>
    <row r="1173" spans="69:81" x14ac:dyDescent="0.25">
      <c r="BQ1173" s="791"/>
      <c r="BR1173" s="791"/>
      <c r="BS1173" s="791"/>
      <c r="BT1173" s="791"/>
      <c r="CA1173" s="809"/>
      <c r="CB1173" s="810"/>
      <c r="CC1173" s="811"/>
    </row>
    <row r="1174" spans="69:81" x14ac:dyDescent="0.25">
      <c r="BQ1174" s="791"/>
      <c r="BR1174" s="791"/>
      <c r="BS1174" s="791"/>
      <c r="BT1174" s="791"/>
      <c r="CA1174" s="809"/>
      <c r="CB1174" s="810"/>
      <c r="CC1174" s="811"/>
    </row>
    <row r="1175" spans="69:81" x14ac:dyDescent="0.25">
      <c r="BQ1175" s="791"/>
      <c r="BR1175" s="791"/>
      <c r="BS1175" s="791"/>
      <c r="BT1175" s="791"/>
      <c r="CA1175" s="809"/>
      <c r="CB1175" s="810"/>
      <c r="CC1175" s="811"/>
    </row>
    <row r="1176" spans="69:81" x14ac:dyDescent="0.25">
      <c r="BQ1176" s="791"/>
      <c r="BR1176" s="791"/>
      <c r="BS1176" s="791"/>
      <c r="BT1176" s="791"/>
      <c r="CA1176" s="809"/>
      <c r="CB1176" s="810"/>
      <c r="CC1176" s="811"/>
    </row>
    <row r="1177" spans="69:81" x14ac:dyDescent="0.25">
      <c r="BQ1177" s="791"/>
      <c r="BR1177" s="791"/>
      <c r="BS1177" s="791"/>
      <c r="BT1177" s="791"/>
      <c r="CA1177" s="809"/>
      <c r="CB1177" s="810"/>
      <c r="CC1177" s="811"/>
    </row>
    <row r="1178" spans="69:81" x14ac:dyDescent="0.25">
      <c r="BQ1178" s="791"/>
      <c r="BR1178" s="791"/>
      <c r="BS1178" s="791"/>
      <c r="BT1178" s="791"/>
      <c r="CA1178" s="809"/>
      <c r="CB1178" s="810"/>
      <c r="CC1178" s="811"/>
    </row>
    <row r="1179" spans="69:81" x14ac:dyDescent="0.25">
      <c r="BQ1179" s="791"/>
      <c r="BR1179" s="791"/>
      <c r="BS1179" s="791"/>
      <c r="BT1179" s="791"/>
      <c r="CA1179" s="809"/>
      <c r="CB1179" s="810"/>
      <c r="CC1179" s="811"/>
    </row>
    <row r="1180" spans="69:81" x14ac:dyDescent="0.25">
      <c r="BQ1180" s="791"/>
      <c r="BR1180" s="791"/>
      <c r="BS1180" s="791"/>
      <c r="BT1180" s="791"/>
      <c r="CA1180" s="809"/>
      <c r="CB1180" s="810"/>
      <c r="CC1180" s="811"/>
    </row>
    <row r="1181" spans="69:81" x14ac:dyDescent="0.25">
      <c r="BQ1181" s="791"/>
      <c r="BR1181" s="791"/>
      <c r="BS1181" s="791"/>
      <c r="BT1181" s="791"/>
      <c r="CA1181" s="809"/>
      <c r="CB1181" s="810"/>
      <c r="CC1181" s="811"/>
    </row>
    <row r="1182" spans="69:81" x14ac:dyDescent="0.25">
      <c r="BQ1182" s="791"/>
      <c r="BR1182" s="791"/>
      <c r="BS1182" s="791"/>
      <c r="BT1182" s="791"/>
      <c r="CA1182" s="809"/>
      <c r="CB1182" s="810"/>
      <c r="CC1182" s="811"/>
    </row>
    <row r="1183" spans="69:81" x14ac:dyDescent="0.25">
      <c r="BQ1183" s="791"/>
      <c r="BR1183" s="791"/>
      <c r="BS1183" s="791"/>
      <c r="BT1183" s="791"/>
      <c r="CA1183" s="809"/>
      <c r="CB1183" s="810"/>
      <c r="CC1183" s="811"/>
    </row>
    <row r="1184" spans="69:81" x14ac:dyDescent="0.25">
      <c r="BQ1184" s="791"/>
      <c r="BR1184" s="791"/>
      <c r="BS1184" s="791"/>
      <c r="BT1184" s="791"/>
      <c r="CA1184" s="809"/>
      <c r="CB1184" s="810"/>
      <c r="CC1184" s="811"/>
    </row>
    <row r="1185" spans="69:81" x14ac:dyDescent="0.25">
      <c r="BQ1185" s="791"/>
      <c r="BR1185" s="791"/>
      <c r="BS1185" s="791"/>
      <c r="BT1185" s="791"/>
      <c r="CA1185" s="809"/>
      <c r="CB1185" s="810"/>
      <c r="CC1185" s="811"/>
    </row>
    <row r="1186" spans="69:81" x14ac:dyDescent="0.25">
      <c r="BQ1186" s="791"/>
      <c r="BR1186" s="791"/>
      <c r="BS1186" s="791"/>
      <c r="BT1186" s="791"/>
      <c r="CA1186" s="809"/>
      <c r="CB1186" s="810"/>
      <c r="CC1186" s="811"/>
    </row>
    <row r="1187" spans="69:81" x14ac:dyDescent="0.25">
      <c r="BQ1187" s="791"/>
      <c r="BR1187" s="791"/>
      <c r="BS1187" s="791"/>
      <c r="BT1187" s="791"/>
      <c r="CA1187" s="809"/>
      <c r="CB1187" s="810"/>
      <c r="CC1187" s="811"/>
    </row>
    <row r="1188" spans="69:81" x14ac:dyDescent="0.25">
      <c r="BQ1188" s="791"/>
      <c r="BR1188" s="791"/>
      <c r="BS1188" s="791"/>
      <c r="BT1188" s="791"/>
      <c r="CA1188" s="809"/>
      <c r="CB1188" s="810"/>
      <c r="CC1188" s="811"/>
    </row>
    <row r="1189" spans="69:81" x14ac:dyDescent="0.25">
      <c r="BQ1189" s="791"/>
      <c r="BR1189" s="791"/>
      <c r="BS1189" s="791"/>
      <c r="BT1189" s="791"/>
      <c r="CA1189" s="809"/>
      <c r="CB1189" s="810"/>
      <c r="CC1189" s="811"/>
    </row>
    <row r="1190" spans="69:81" x14ac:dyDescent="0.25">
      <c r="BQ1190" s="791"/>
      <c r="BR1190" s="791"/>
      <c r="BS1190" s="791"/>
      <c r="BT1190" s="791"/>
      <c r="CA1190" s="809"/>
      <c r="CB1190" s="810"/>
      <c r="CC1190" s="811"/>
    </row>
    <row r="1191" spans="69:81" x14ac:dyDescent="0.25">
      <c r="BQ1191" s="791"/>
      <c r="BR1191" s="791"/>
      <c r="BS1191" s="791"/>
      <c r="BT1191" s="791"/>
      <c r="CA1191" s="809"/>
      <c r="CB1191" s="810"/>
      <c r="CC1191" s="811"/>
    </row>
    <row r="1192" spans="69:81" x14ac:dyDescent="0.25">
      <c r="BQ1192" s="791"/>
      <c r="BR1192" s="791"/>
      <c r="BS1192" s="791"/>
      <c r="BT1192" s="791"/>
      <c r="CA1192" s="809"/>
      <c r="CB1192" s="810"/>
      <c r="CC1192" s="811"/>
    </row>
    <row r="1193" spans="69:81" x14ac:dyDescent="0.25">
      <c r="BQ1193" s="791"/>
      <c r="BR1193" s="791"/>
      <c r="BS1193" s="791"/>
      <c r="BT1193" s="791"/>
      <c r="CA1193" s="809"/>
      <c r="CB1193" s="810"/>
      <c r="CC1193" s="811"/>
    </row>
    <row r="1194" spans="69:81" x14ac:dyDescent="0.25">
      <c r="BQ1194" s="791"/>
      <c r="BR1194" s="791"/>
      <c r="BS1194" s="791"/>
      <c r="BT1194" s="791"/>
      <c r="CA1194" s="809"/>
      <c r="CB1194" s="810"/>
      <c r="CC1194" s="811"/>
    </row>
    <row r="1195" spans="69:81" x14ac:dyDescent="0.25">
      <c r="BQ1195" s="791"/>
      <c r="BR1195" s="791"/>
      <c r="BS1195" s="791"/>
      <c r="BT1195" s="791"/>
      <c r="CA1195" s="809"/>
      <c r="CB1195" s="810"/>
      <c r="CC1195" s="811"/>
    </row>
    <row r="1196" spans="69:81" x14ac:dyDescent="0.25">
      <c r="BQ1196" s="791"/>
      <c r="BR1196" s="791"/>
      <c r="BS1196" s="791"/>
      <c r="BT1196" s="791"/>
      <c r="CA1196" s="809"/>
      <c r="CB1196" s="810"/>
      <c r="CC1196" s="811"/>
    </row>
    <row r="1197" spans="69:81" x14ac:dyDescent="0.25">
      <c r="BQ1197" s="791"/>
      <c r="BR1197" s="791"/>
      <c r="BS1197" s="791"/>
      <c r="BT1197" s="791"/>
      <c r="CA1197" s="809"/>
      <c r="CB1197" s="810"/>
      <c r="CC1197" s="811"/>
    </row>
    <row r="1198" spans="69:81" x14ac:dyDescent="0.25">
      <c r="BQ1198" s="791"/>
      <c r="BR1198" s="791"/>
      <c r="BS1198" s="791"/>
      <c r="BT1198" s="791"/>
      <c r="CA1198" s="809"/>
      <c r="CB1198" s="810"/>
      <c r="CC1198" s="811"/>
    </row>
    <row r="1199" spans="69:81" x14ac:dyDescent="0.25">
      <c r="BQ1199" s="791"/>
      <c r="BR1199" s="791"/>
      <c r="BS1199" s="791"/>
      <c r="BT1199" s="791"/>
      <c r="CA1199" s="809"/>
      <c r="CB1199" s="810"/>
      <c r="CC1199" s="811"/>
    </row>
    <row r="1200" spans="69:81" x14ac:dyDescent="0.25">
      <c r="BQ1200" s="791"/>
      <c r="BR1200" s="791"/>
      <c r="BS1200" s="791"/>
      <c r="BT1200" s="791"/>
      <c r="CA1200" s="809"/>
      <c r="CB1200" s="810"/>
      <c r="CC1200" s="811"/>
    </row>
    <row r="1201" spans="69:81" x14ac:dyDescent="0.25">
      <c r="BQ1201" s="791"/>
      <c r="BR1201" s="791"/>
      <c r="BS1201" s="791"/>
      <c r="BT1201" s="791"/>
      <c r="CA1201" s="809"/>
      <c r="CB1201" s="810"/>
      <c r="CC1201" s="811"/>
    </row>
    <row r="1202" spans="69:81" x14ac:dyDescent="0.25">
      <c r="BQ1202" s="791"/>
      <c r="BR1202" s="791"/>
      <c r="BS1202" s="791"/>
      <c r="BT1202" s="791"/>
      <c r="CA1202" s="809"/>
      <c r="CB1202" s="810"/>
      <c r="CC1202" s="811"/>
    </row>
    <row r="1203" spans="69:81" x14ac:dyDescent="0.25">
      <c r="BQ1203" s="791"/>
      <c r="BR1203" s="791"/>
      <c r="BS1203" s="791"/>
      <c r="BT1203" s="791"/>
      <c r="CA1203" s="809"/>
      <c r="CB1203" s="810"/>
      <c r="CC1203" s="811"/>
    </row>
    <row r="1204" spans="69:81" x14ac:dyDescent="0.25">
      <c r="BQ1204" s="791"/>
      <c r="BR1204" s="791"/>
      <c r="BS1204" s="791"/>
      <c r="BT1204" s="791"/>
      <c r="CA1204" s="809"/>
      <c r="CB1204" s="810"/>
      <c r="CC1204" s="811"/>
    </row>
    <row r="1205" spans="69:81" x14ac:dyDescent="0.25">
      <c r="BQ1205" s="791"/>
      <c r="BR1205" s="791"/>
      <c r="BS1205" s="791"/>
      <c r="BT1205" s="791"/>
      <c r="CA1205" s="809"/>
      <c r="CB1205" s="810"/>
      <c r="CC1205" s="811"/>
    </row>
    <row r="1206" spans="69:81" x14ac:dyDescent="0.25">
      <c r="BQ1206" s="791"/>
      <c r="BR1206" s="791"/>
      <c r="BS1206" s="791"/>
      <c r="BT1206" s="791"/>
      <c r="CA1206" s="809"/>
      <c r="CB1206" s="810"/>
      <c r="CC1206" s="811"/>
    </row>
    <row r="1207" spans="69:81" x14ac:dyDescent="0.25">
      <c r="BQ1207" s="791"/>
      <c r="BR1207" s="791"/>
      <c r="BS1207" s="791"/>
      <c r="BT1207" s="791"/>
      <c r="CA1207" s="809"/>
      <c r="CB1207" s="810"/>
      <c r="CC1207" s="811"/>
    </row>
    <row r="1208" spans="69:81" x14ac:dyDescent="0.25">
      <c r="BQ1208" s="791"/>
      <c r="BR1208" s="791"/>
      <c r="BS1208" s="791"/>
      <c r="BT1208" s="791"/>
      <c r="CA1208" s="809"/>
      <c r="CB1208" s="810"/>
      <c r="CC1208" s="811"/>
    </row>
    <row r="1209" spans="69:81" x14ac:dyDescent="0.25">
      <c r="BQ1209" s="791"/>
      <c r="BR1209" s="791"/>
      <c r="BS1209" s="791"/>
      <c r="BT1209" s="791"/>
      <c r="CA1209" s="809"/>
      <c r="CB1209" s="810"/>
      <c r="CC1209" s="811"/>
    </row>
    <row r="1210" spans="69:81" x14ac:dyDescent="0.25">
      <c r="BQ1210" s="791"/>
      <c r="BR1210" s="791"/>
      <c r="BS1210" s="791"/>
      <c r="BT1210" s="791"/>
      <c r="CA1210" s="809"/>
      <c r="CB1210" s="810"/>
      <c r="CC1210" s="811"/>
    </row>
    <row r="1211" spans="69:81" x14ac:dyDescent="0.25">
      <c r="BQ1211" s="791"/>
      <c r="BR1211" s="791"/>
      <c r="BS1211" s="791"/>
      <c r="BT1211" s="791"/>
      <c r="CA1211" s="809"/>
      <c r="CB1211" s="810"/>
      <c r="CC1211" s="811"/>
    </row>
    <row r="1212" spans="69:81" x14ac:dyDescent="0.25">
      <c r="BQ1212" s="791"/>
      <c r="BR1212" s="791"/>
      <c r="BS1212" s="791"/>
      <c r="BT1212" s="791"/>
      <c r="CA1212" s="809"/>
      <c r="CB1212" s="810"/>
      <c r="CC1212" s="811"/>
    </row>
    <row r="1213" spans="69:81" x14ac:dyDescent="0.25">
      <c r="BQ1213" s="791"/>
      <c r="BR1213" s="791"/>
      <c r="BS1213" s="791"/>
      <c r="BT1213" s="791"/>
      <c r="CA1213" s="809"/>
      <c r="CB1213" s="810"/>
      <c r="CC1213" s="811"/>
    </row>
    <row r="1214" spans="69:81" x14ac:dyDescent="0.25">
      <c r="BQ1214" s="791"/>
      <c r="BR1214" s="791"/>
      <c r="BS1214" s="791"/>
      <c r="BT1214" s="791"/>
      <c r="CA1214" s="809"/>
      <c r="CB1214" s="810"/>
      <c r="CC1214" s="811"/>
    </row>
    <row r="1215" spans="69:81" x14ac:dyDescent="0.25">
      <c r="BQ1215" s="791"/>
      <c r="BR1215" s="791"/>
      <c r="BS1215" s="791"/>
      <c r="BT1215" s="791"/>
      <c r="CA1215" s="809"/>
      <c r="CB1215" s="810"/>
      <c r="CC1215" s="811"/>
    </row>
    <row r="1216" spans="69:81" x14ac:dyDescent="0.25">
      <c r="BQ1216" s="791"/>
      <c r="BR1216" s="791"/>
      <c r="BS1216" s="791"/>
      <c r="BT1216" s="791"/>
      <c r="CA1216" s="809"/>
      <c r="CB1216" s="810"/>
      <c r="CC1216" s="811"/>
    </row>
    <row r="1217" spans="69:81" x14ac:dyDescent="0.25">
      <c r="BQ1217" s="791"/>
      <c r="BR1217" s="791"/>
      <c r="BS1217" s="791"/>
      <c r="BT1217" s="791"/>
      <c r="CA1217" s="809"/>
      <c r="CB1217" s="810"/>
      <c r="CC1217" s="811"/>
    </row>
    <row r="1218" spans="69:81" x14ac:dyDescent="0.25">
      <c r="BQ1218" s="791"/>
      <c r="BR1218" s="791"/>
      <c r="BS1218" s="791"/>
      <c r="BT1218" s="791"/>
      <c r="CA1218" s="809"/>
      <c r="CB1218" s="810"/>
      <c r="CC1218" s="811"/>
    </row>
    <row r="1219" spans="69:81" x14ac:dyDescent="0.25">
      <c r="BQ1219" s="791"/>
      <c r="BR1219" s="791"/>
      <c r="BS1219" s="791"/>
      <c r="BT1219" s="791"/>
      <c r="CA1219" s="809"/>
      <c r="CB1219" s="810"/>
      <c r="CC1219" s="811"/>
    </row>
    <row r="1220" spans="69:81" x14ac:dyDescent="0.25">
      <c r="BQ1220" s="791"/>
      <c r="BR1220" s="791"/>
      <c r="BS1220" s="791"/>
      <c r="BT1220" s="791"/>
      <c r="CA1220" s="809"/>
      <c r="CB1220" s="810"/>
      <c r="CC1220" s="811"/>
    </row>
    <row r="1221" spans="69:81" x14ac:dyDescent="0.25">
      <c r="BQ1221" s="791"/>
      <c r="BR1221" s="791"/>
      <c r="BS1221" s="791"/>
      <c r="BT1221" s="791"/>
      <c r="CA1221" s="809"/>
      <c r="CB1221" s="810"/>
      <c r="CC1221" s="811"/>
    </row>
    <row r="1222" spans="69:81" x14ac:dyDescent="0.25">
      <c r="BQ1222" s="791"/>
      <c r="BR1222" s="791"/>
      <c r="BS1222" s="791"/>
      <c r="BT1222" s="791"/>
      <c r="CA1222" s="809"/>
      <c r="CB1222" s="810"/>
      <c r="CC1222" s="811"/>
    </row>
    <row r="1223" spans="69:81" x14ac:dyDescent="0.25">
      <c r="BQ1223" s="791"/>
      <c r="BR1223" s="791"/>
      <c r="BS1223" s="791"/>
      <c r="BT1223" s="791"/>
      <c r="CA1223" s="809"/>
      <c r="CB1223" s="810"/>
      <c r="CC1223" s="811"/>
    </row>
    <row r="1224" spans="69:81" x14ac:dyDescent="0.25">
      <c r="BQ1224" s="791"/>
      <c r="BR1224" s="791"/>
      <c r="BS1224" s="791"/>
      <c r="BT1224" s="791"/>
      <c r="CA1224" s="809"/>
      <c r="CB1224" s="810"/>
      <c r="CC1224" s="811"/>
    </row>
    <row r="1225" spans="69:81" x14ac:dyDescent="0.25">
      <c r="BQ1225" s="791"/>
      <c r="BR1225" s="791"/>
      <c r="BS1225" s="791"/>
      <c r="BT1225" s="791"/>
      <c r="CA1225" s="809"/>
      <c r="CB1225" s="810"/>
      <c r="CC1225" s="811"/>
    </row>
    <row r="1226" spans="69:81" x14ac:dyDescent="0.25">
      <c r="BQ1226" s="791"/>
      <c r="BR1226" s="791"/>
      <c r="BS1226" s="791"/>
      <c r="BT1226" s="791"/>
      <c r="CA1226" s="809"/>
      <c r="CB1226" s="810"/>
      <c r="CC1226" s="811"/>
    </row>
    <row r="1227" spans="69:81" x14ac:dyDescent="0.25">
      <c r="BQ1227" s="791"/>
      <c r="BR1227" s="791"/>
      <c r="BS1227" s="791"/>
      <c r="BT1227" s="791"/>
      <c r="CA1227" s="809"/>
      <c r="CB1227" s="810"/>
      <c r="CC1227" s="811"/>
    </row>
    <row r="1228" spans="69:81" x14ac:dyDescent="0.25">
      <c r="BQ1228" s="791"/>
      <c r="BR1228" s="791"/>
      <c r="BS1228" s="791"/>
      <c r="BT1228" s="791"/>
      <c r="CA1228" s="809"/>
      <c r="CB1228" s="810"/>
      <c r="CC1228" s="811"/>
    </row>
    <row r="1229" spans="69:81" x14ac:dyDescent="0.25">
      <c r="BQ1229" s="791"/>
      <c r="BR1229" s="791"/>
      <c r="BS1229" s="791"/>
      <c r="BT1229" s="791"/>
      <c r="CA1229" s="809"/>
      <c r="CB1229" s="810"/>
      <c r="CC1229" s="811"/>
    </row>
    <row r="1230" spans="69:81" x14ac:dyDescent="0.25">
      <c r="BQ1230" s="791"/>
      <c r="BR1230" s="791"/>
      <c r="BS1230" s="791"/>
      <c r="BT1230" s="791"/>
      <c r="CA1230" s="809"/>
      <c r="CB1230" s="810"/>
      <c r="CC1230" s="811"/>
    </row>
    <row r="1231" spans="69:81" x14ac:dyDescent="0.25">
      <c r="BQ1231" s="791"/>
      <c r="BR1231" s="791"/>
      <c r="BS1231" s="791"/>
      <c r="BT1231" s="791"/>
      <c r="CA1231" s="809"/>
      <c r="CB1231" s="810"/>
      <c r="CC1231" s="811"/>
    </row>
    <row r="1232" spans="69:81" x14ac:dyDescent="0.25">
      <c r="BQ1232" s="791"/>
      <c r="BR1232" s="791"/>
      <c r="BS1232" s="791"/>
      <c r="BT1232" s="791"/>
      <c r="CA1232" s="809"/>
      <c r="CB1232" s="810"/>
      <c r="CC1232" s="811"/>
    </row>
    <row r="1233" spans="69:81" x14ac:dyDescent="0.25">
      <c r="BQ1233" s="791"/>
      <c r="BR1233" s="791"/>
      <c r="BS1233" s="791"/>
      <c r="BT1233" s="791"/>
      <c r="CA1233" s="809"/>
      <c r="CB1233" s="810"/>
      <c r="CC1233" s="811"/>
    </row>
    <row r="1234" spans="69:81" x14ac:dyDescent="0.25">
      <c r="BQ1234" s="791"/>
      <c r="BR1234" s="791"/>
      <c r="BS1234" s="791"/>
      <c r="BT1234" s="791"/>
      <c r="CA1234" s="809"/>
      <c r="CB1234" s="810"/>
      <c r="CC1234" s="811"/>
    </row>
    <row r="1235" spans="69:81" x14ac:dyDescent="0.25">
      <c r="BQ1235" s="791"/>
      <c r="BR1235" s="791"/>
      <c r="BS1235" s="791"/>
      <c r="BT1235" s="791"/>
      <c r="CA1235" s="809"/>
      <c r="CB1235" s="810"/>
      <c r="CC1235" s="811"/>
    </row>
    <row r="1236" spans="69:81" x14ac:dyDescent="0.25">
      <c r="BQ1236" s="791"/>
      <c r="BR1236" s="791"/>
      <c r="BS1236" s="791"/>
      <c r="BT1236" s="791"/>
      <c r="CA1236" s="809"/>
      <c r="CB1236" s="810"/>
      <c r="CC1236" s="811"/>
    </row>
    <row r="1237" spans="69:81" x14ac:dyDescent="0.25">
      <c r="BQ1237" s="791"/>
      <c r="BR1237" s="791"/>
      <c r="BS1237" s="791"/>
      <c r="BT1237" s="791"/>
      <c r="CA1237" s="809"/>
      <c r="CB1237" s="810"/>
      <c r="CC1237" s="811"/>
    </row>
    <row r="1238" spans="69:81" x14ac:dyDescent="0.25">
      <c r="BQ1238" s="791"/>
      <c r="BR1238" s="791"/>
      <c r="BS1238" s="791"/>
      <c r="BT1238" s="791"/>
      <c r="CA1238" s="809"/>
      <c r="CB1238" s="810"/>
      <c r="CC1238" s="811"/>
    </row>
    <row r="1239" spans="69:81" x14ac:dyDescent="0.25">
      <c r="BQ1239" s="791"/>
      <c r="BR1239" s="791"/>
      <c r="BS1239" s="791"/>
      <c r="BT1239" s="791"/>
      <c r="CA1239" s="809"/>
      <c r="CB1239" s="810"/>
      <c r="CC1239" s="811"/>
    </row>
    <row r="1240" spans="69:81" x14ac:dyDescent="0.25">
      <c r="BQ1240" s="791"/>
      <c r="BR1240" s="791"/>
      <c r="BS1240" s="791"/>
      <c r="BT1240" s="791"/>
      <c r="CA1240" s="809"/>
      <c r="CB1240" s="810"/>
      <c r="CC1240" s="811"/>
    </row>
    <row r="1241" spans="69:81" x14ac:dyDescent="0.25">
      <c r="BQ1241" s="791"/>
      <c r="BR1241" s="791"/>
      <c r="BS1241" s="791"/>
      <c r="BT1241" s="791"/>
      <c r="CA1241" s="809"/>
      <c r="CB1241" s="810"/>
      <c r="CC1241" s="811"/>
    </row>
    <row r="1242" spans="69:81" x14ac:dyDescent="0.25">
      <c r="BQ1242" s="791"/>
      <c r="BR1242" s="791"/>
      <c r="BS1242" s="791"/>
      <c r="BT1242" s="791"/>
      <c r="CA1242" s="809"/>
      <c r="CB1242" s="810"/>
      <c r="CC1242" s="811"/>
    </row>
    <row r="1243" spans="69:81" x14ac:dyDescent="0.25">
      <c r="BQ1243" s="791"/>
      <c r="BR1243" s="791"/>
      <c r="BS1243" s="791"/>
      <c r="BT1243" s="791"/>
      <c r="CA1243" s="809"/>
      <c r="CB1243" s="810"/>
      <c r="CC1243" s="811"/>
    </row>
    <row r="1244" spans="69:81" x14ac:dyDescent="0.25">
      <c r="BQ1244" s="791"/>
      <c r="BR1244" s="791"/>
      <c r="BS1244" s="791"/>
      <c r="BT1244" s="791"/>
      <c r="CA1244" s="809"/>
      <c r="CB1244" s="810"/>
      <c r="CC1244" s="811"/>
    </row>
    <row r="1245" spans="69:81" x14ac:dyDescent="0.25">
      <c r="BQ1245" s="791"/>
      <c r="BR1245" s="791"/>
      <c r="BS1245" s="791"/>
      <c r="BT1245" s="791"/>
      <c r="CA1245" s="809"/>
      <c r="CB1245" s="810"/>
      <c r="CC1245" s="811"/>
    </row>
    <row r="1246" spans="69:81" x14ac:dyDescent="0.25">
      <c r="BQ1246" s="791"/>
      <c r="BR1246" s="791"/>
      <c r="BS1246" s="791"/>
      <c r="BT1246" s="791"/>
      <c r="CA1246" s="809"/>
      <c r="CB1246" s="810"/>
      <c r="CC1246" s="811"/>
    </row>
    <row r="1247" spans="69:81" x14ac:dyDescent="0.25">
      <c r="BQ1247" s="791"/>
      <c r="BR1247" s="791"/>
      <c r="BS1247" s="791"/>
      <c r="BT1247" s="791"/>
      <c r="CA1247" s="809"/>
      <c r="CB1247" s="810"/>
      <c r="CC1247" s="811"/>
    </row>
    <row r="1248" spans="69:81" x14ac:dyDescent="0.25">
      <c r="BQ1248" s="791"/>
      <c r="BR1248" s="791"/>
      <c r="BS1248" s="791"/>
      <c r="BT1248" s="791"/>
      <c r="CA1248" s="809"/>
      <c r="CB1248" s="810"/>
      <c r="CC1248" s="811"/>
    </row>
    <row r="1249" spans="69:81" x14ac:dyDescent="0.25">
      <c r="BQ1249" s="791"/>
      <c r="BR1249" s="791"/>
      <c r="BS1249" s="791"/>
      <c r="BT1249" s="791"/>
      <c r="CA1249" s="809"/>
      <c r="CB1249" s="810"/>
      <c r="CC1249" s="811"/>
    </row>
    <row r="1250" spans="69:81" x14ac:dyDescent="0.25">
      <c r="BQ1250" s="791"/>
      <c r="BR1250" s="791"/>
      <c r="BS1250" s="791"/>
      <c r="BT1250" s="791"/>
      <c r="CA1250" s="809"/>
      <c r="CB1250" s="810"/>
      <c r="CC1250" s="811"/>
    </row>
    <row r="1251" spans="69:81" x14ac:dyDescent="0.25">
      <c r="BQ1251" s="791"/>
      <c r="BR1251" s="791"/>
      <c r="BS1251" s="791"/>
      <c r="BT1251" s="791"/>
      <c r="CA1251" s="809"/>
      <c r="CB1251" s="810"/>
      <c r="CC1251" s="811"/>
    </row>
    <row r="1252" spans="69:81" x14ac:dyDescent="0.25">
      <c r="BQ1252" s="791"/>
      <c r="BR1252" s="791"/>
      <c r="BS1252" s="791"/>
      <c r="BT1252" s="791"/>
      <c r="CA1252" s="809"/>
      <c r="CB1252" s="810"/>
      <c r="CC1252" s="811"/>
    </row>
    <row r="1253" spans="69:81" x14ac:dyDescent="0.25">
      <c r="BQ1253" s="791"/>
      <c r="BR1253" s="791"/>
      <c r="BS1253" s="791"/>
      <c r="BT1253" s="791"/>
      <c r="CA1253" s="809"/>
      <c r="CB1253" s="810"/>
      <c r="CC1253" s="811"/>
    </row>
    <row r="1254" spans="69:81" x14ac:dyDescent="0.25">
      <c r="BQ1254" s="791"/>
      <c r="BR1254" s="791"/>
      <c r="BS1254" s="791"/>
      <c r="BT1254" s="791"/>
      <c r="CA1254" s="809"/>
      <c r="CB1254" s="810"/>
      <c r="CC1254" s="811"/>
    </row>
    <row r="1255" spans="69:81" x14ac:dyDescent="0.25">
      <c r="BQ1255" s="791"/>
      <c r="BR1255" s="791"/>
      <c r="BS1255" s="791"/>
      <c r="BT1255" s="791"/>
      <c r="CA1255" s="809"/>
      <c r="CB1255" s="810"/>
      <c r="CC1255" s="811"/>
    </row>
    <row r="1256" spans="69:81" x14ac:dyDescent="0.25">
      <c r="BQ1256" s="791"/>
      <c r="BR1256" s="791"/>
      <c r="BS1256" s="791"/>
      <c r="BT1256" s="791"/>
      <c r="CA1256" s="809"/>
      <c r="CB1256" s="810"/>
      <c r="CC1256" s="811"/>
    </row>
    <row r="1257" spans="69:81" x14ac:dyDescent="0.25">
      <c r="BQ1257" s="791"/>
      <c r="BR1257" s="791"/>
      <c r="BS1257" s="791"/>
      <c r="BT1257" s="791"/>
      <c r="CA1257" s="809"/>
      <c r="CB1257" s="810"/>
      <c r="CC1257" s="811"/>
    </row>
    <row r="1258" spans="69:81" x14ac:dyDescent="0.25">
      <c r="BQ1258" s="791"/>
      <c r="BR1258" s="791"/>
      <c r="BS1258" s="791"/>
      <c r="BT1258" s="791"/>
      <c r="CA1258" s="809"/>
      <c r="CB1258" s="810"/>
      <c r="CC1258" s="811"/>
    </row>
    <row r="1259" spans="69:81" x14ac:dyDescent="0.25">
      <c r="BQ1259" s="791"/>
      <c r="BR1259" s="791"/>
      <c r="BS1259" s="791"/>
      <c r="BT1259" s="791"/>
      <c r="CA1259" s="809"/>
      <c r="CB1259" s="810"/>
      <c r="CC1259" s="811"/>
    </row>
    <row r="1260" spans="69:81" x14ac:dyDescent="0.25">
      <c r="BQ1260" s="791"/>
      <c r="BR1260" s="791"/>
      <c r="BS1260" s="791"/>
      <c r="BT1260" s="791"/>
      <c r="CA1260" s="809"/>
      <c r="CB1260" s="810"/>
      <c r="CC1260" s="811"/>
    </row>
    <row r="1261" spans="69:81" x14ac:dyDescent="0.25">
      <c r="BQ1261" s="791"/>
      <c r="BR1261" s="791"/>
      <c r="BS1261" s="791"/>
      <c r="BT1261" s="791"/>
      <c r="CA1261" s="809"/>
      <c r="CB1261" s="810"/>
      <c r="CC1261" s="811"/>
    </row>
    <row r="1262" spans="69:81" x14ac:dyDescent="0.25">
      <c r="BQ1262" s="791"/>
      <c r="BR1262" s="791"/>
      <c r="BS1262" s="791"/>
      <c r="BT1262" s="791"/>
      <c r="CA1262" s="809"/>
      <c r="CB1262" s="810"/>
      <c r="CC1262" s="811"/>
    </row>
    <row r="1263" spans="69:81" x14ac:dyDescent="0.25">
      <c r="BQ1263" s="791"/>
      <c r="BR1263" s="791"/>
      <c r="BS1263" s="791"/>
      <c r="BT1263" s="791"/>
      <c r="CA1263" s="809"/>
      <c r="CB1263" s="810"/>
      <c r="CC1263" s="811"/>
    </row>
    <row r="1264" spans="69:81" x14ac:dyDescent="0.25">
      <c r="BQ1264" s="791"/>
      <c r="BR1264" s="791"/>
      <c r="BS1264" s="791"/>
      <c r="BT1264" s="791"/>
      <c r="CA1264" s="809"/>
      <c r="CB1264" s="810"/>
      <c r="CC1264" s="811"/>
    </row>
    <row r="1265" spans="69:81" x14ac:dyDescent="0.25">
      <c r="BQ1265" s="791"/>
      <c r="BR1265" s="791"/>
      <c r="BS1265" s="791"/>
      <c r="BT1265" s="791"/>
      <c r="CA1265" s="809"/>
      <c r="CB1265" s="810"/>
      <c r="CC1265" s="811"/>
    </row>
    <row r="1266" spans="69:81" x14ac:dyDescent="0.25">
      <c r="BQ1266" s="791"/>
      <c r="BR1266" s="791"/>
      <c r="BS1266" s="791"/>
      <c r="BT1266" s="791"/>
      <c r="CA1266" s="809"/>
      <c r="CB1266" s="810"/>
      <c r="CC1266" s="811"/>
    </row>
    <row r="1267" spans="69:81" x14ac:dyDescent="0.25">
      <c r="BQ1267" s="791"/>
      <c r="BR1267" s="791"/>
      <c r="BS1267" s="791"/>
      <c r="BT1267" s="791"/>
      <c r="CA1267" s="809"/>
      <c r="CB1267" s="810"/>
      <c r="CC1267" s="811"/>
    </row>
    <row r="1268" spans="69:81" x14ac:dyDescent="0.25">
      <c r="BQ1268" s="791"/>
      <c r="BR1268" s="791"/>
      <c r="BS1268" s="791"/>
      <c r="BT1268" s="791"/>
      <c r="CA1268" s="809"/>
      <c r="CB1268" s="810"/>
      <c r="CC1268" s="811"/>
    </row>
    <row r="1269" spans="69:81" x14ac:dyDescent="0.25">
      <c r="BQ1269" s="791"/>
      <c r="BR1269" s="791"/>
      <c r="BS1269" s="791"/>
      <c r="BT1269" s="791"/>
      <c r="CA1269" s="809"/>
      <c r="CB1269" s="810"/>
      <c r="CC1269" s="811"/>
    </row>
    <row r="1270" spans="69:81" x14ac:dyDescent="0.25">
      <c r="BQ1270" s="791"/>
      <c r="BR1270" s="791"/>
      <c r="BS1270" s="791"/>
      <c r="BT1270" s="791"/>
      <c r="CA1270" s="809"/>
      <c r="CB1270" s="810"/>
      <c r="CC1270" s="811"/>
    </row>
    <row r="1271" spans="69:81" x14ac:dyDescent="0.25">
      <c r="BQ1271" s="791"/>
      <c r="BR1271" s="791"/>
      <c r="BS1271" s="791"/>
      <c r="BT1271" s="791"/>
      <c r="CA1271" s="809"/>
      <c r="CB1271" s="810"/>
      <c r="CC1271" s="811"/>
    </row>
    <row r="1272" spans="69:81" x14ac:dyDescent="0.25">
      <c r="BQ1272" s="791"/>
      <c r="BR1272" s="791"/>
      <c r="BS1272" s="791"/>
      <c r="BT1272" s="791"/>
      <c r="CA1272" s="809"/>
      <c r="CB1272" s="810"/>
      <c r="CC1272" s="811"/>
    </row>
    <row r="1273" spans="69:81" x14ac:dyDescent="0.25">
      <c r="BQ1273" s="791"/>
      <c r="BR1273" s="791"/>
      <c r="BS1273" s="791"/>
      <c r="BT1273" s="791"/>
      <c r="CA1273" s="809"/>
      <c r="CB1273" s="810"/>
      <c r="CC1273" s="811"/>
    </row>
    <row r="1274" spans="69:81" x14ac:dyDescent="0.25">
      <c r="BQ1274" s="791"/>
      <c r="BR1274" s="791"/>
      <c r="BS1274" s="791"/>
      <c r="BT1274" s="791"/>
      <c r="CA1274" s="809"/>
      <c r="CB1274" s="810"/>
      <c r="CC1274" s="811"/>
    </row>
    <row r="1275" spans="69:81" x14ac:dyDescent="0.25">
      <c r="BQ1275" s="791"/>
      <c r="BR1275" s="791"/>
      <c r="BS1275" s="791"/>
      <c r="BT1275" s="791"/>
      <c r="CA1275" s="809"/>
      <c r="CB1275" s="810"/>
      <c r="CC1275" s="811"/>
    </row>
    <row r="1276" spans="69:81" x14ac:dyDescent="0.25">
      <c r="BQ1276" s="791"/>
      <c r="BR1276" s="791"/>
      <c r="BS1276" s="791"/>
      <c r="BT1276" s="791"/>
      <c r="CA1276" s="809"/>
      <c r="CB1276" s="810"/>
      <c r="CC1276" s="811"/>
    </row>
    <row r="1277" spans="69:81" x14ac:dyDescent="0.25">
      <c r="BQ1277" s="791"/>
      <c r="BR1277" s="791"/>
      <c r="BS1277" s="791"/>
      <c r="BT1277" s="791"/>
      <c r="CA1277" s="809"/>
      <c r="CB1277" s="810"/>
      <c r="CC1277" s="811"/>
    </row>
    <row r="1278" spans="69:81" x14ac:dyDescent="0.25">
      <c r="BQ1278" s="791"/>
      <c r="BR1278" s="791"/>
      <c r="BS1278" s="791"/>
      <c r="BT1278" s="791"/>
      <c r="CA1278" s="809"/>
      <c r="CB1278" s="810"/>
      <c r="CC1278" s="811"/>
    </row>
    <row r="1279" spans="69:81" x14ac:dyDescent="0.25">
      <c r="BQ1279" s="791"/>
      <c r="BR1279" s="791"/>
      <c r="BS1279" s="791"/>
      <c r="BT1279" s="791"/>
      <c r="CA1279" s="809"/>
      <c r="CB1279" s="810"/>
      <c r="CC1279" s="811"/>
    </row>
    <row r="1280" spans="69:81" x14ac:dyDescent="0.25">
      <c r="BQ1280" s="791"/>
      <c r="BR1280" s="791"/>
      <c r="BS1280" s="791"/>
      <c r="BT1280" s="791"/>
      <c r="CA1280" s="809"/>
      <c r="CB1280" s="810"/>
      <c r="CC1280" s="811"/>
    </row>
    <row r="1281" spans="69:81" x14ac:dyDescent="0.25">
      <c r="BQ1281" s="791"/>
      <c r="BR1281" s="791"/>
      <c r="BS1281" s="791"/>
      <c r="BT1281" s="791"/>
      <c r="CA1281" s="809"/>
      <c r="CB1281" s="810"/>
      <c r="CC1281" s="811"/>
    </row>
    <row r="1282" spans="69:81" x14ac:dyDescent="0.25">
      <c r="BQ1282" s="791"/>
      <c r="BR1282" s="791"/>
      <c r="BS1282" s="791"/>
      <c r="BT1282" s="791"/>
      <c r="CA1282" s="809"/>
      <c r="CB1282" s="810"/>
      <c r="CC1282" s="811"/>
    </row>
    <row r="1283" spans="69:81" x14ac:dyDescent="0.25">
      <c r="BQ1283" s="791"/>
      <c r="BR1283" s="791"/>
      <c r="BS1283" s="791"/>
      <c r="BT1283" s="791"/>
      <c r="CA1283" s="809"/>
      <c r="CB1283" s="810"/>
      <c r="CC1283" s="811"/>
    </row>
    <row r="1284" spans="69:81" x14ac:dyDescent="0.25">
      <c r="BQ1284" s="791"/>
      <c r="BR1284" s="791"/>
      <c r="BS1284" s="791"/>
      <c r="BT1284" s="791"/>
      <c r="CA1284" s="809"/>
      <c r="CB1284" s="810"/>
      <c r="CC1284" s="811"/>
    </row>
    <row r="1285" spans="69:81" x14ac:dyDescent="0.25">
      <c r="BQ1285" s="791"/>
      <c r="BR1285" s="791"/>
      <c r="BS1285" s="791"/>
      <c r="BT1285" s="791"/>
      <c r="CA1285" s="809"/>
      <c r="CB1285" s="810"/>
      <c r="CC1285" s="811"/>
    </row>
    <row r="1286" spans="69:81" x14ac:dyDescent="0.25">
      <c r="BQ1286" s="791"/>
      <c r="BR1286" s="791"/>
      <c r="BS1286" s="791"/>
      <c r="BT1286" s="791"/>
      <c r="CA1286" s="809"/>
      <c r="CB1286" s="810"/>
      <c r="CC1286" s="811"/>
    </row>
    <row r="1287" spans="69:81" x14ac:dyDescent="0.25">
      <c r="BQ1287" s="791"/>
      <c r="BR1287" s="791"/>
      <c r="BS1287" s="791"/>
      <c r="BT1287" s="791"/>
      <c r="CA1287" s="809"/>
      <c r="CB1287" s="810"/>
      <c r="CC1287" s="811"/>
    </row>
    <row r="1288" spans="69:81" x14ac:dyDescent="0.25">
      <c r="BQ1288" s="791"/>
      <c r="BR1288" s="791"/>
      <c r="BS1288" s="791"/>
      <c r="BT1288" s="791"/>
      <c r="CA1288" s="809"/>
      <c r="CB1288" s="810"/>
      <c r="CC1288" s="811"/>
    </row>
    <row r="1289" spans="69:81" x14ac:dyDescent="0.25">
      <c r="BQ1289" s="791"/>
      <c r="BR1289" s="791"/>
      <c r="BS1289" s="791"/>
      <c r="BT1289" s="791"/>
      <c r="CA1289" s="809"/>
      <c r="CB1289" s="810"/>
      <c r="CC1289" s="811"/>
    </row>
    <row r="1290" spans="69:81" x14ac:dyDescent="0.25">
      <c r="BQ1290" s="791"/>
      <c r="BR1290" s="791"/>
      <c r="BS1290" s="791"/>
      <c r="BT1290" s="791"/>
      <c r="CA1290" s="809"/>
      <c r="CB1290" s="810"/>
      <c r="CC1290" s="811"/>
    </row>
    <row r="1291" spans="69:81" x14ac:dyDescent="0.25">
      <c r="BQ1291" s="791"/>
      <c r="BR1291" s="791"/>
      <c r="BS1291" s="791"/>
      <c r="BT1291" s="791"/>
      <c r="CA1291" s="809"/>
      <c r="CB1291" s="810"/>
      <c r="CC1291" s="811"/>
    </row>
    <row r="1292" spans="69:81" x14ac:dyDescent="0.25">
      <c r="BQ1292" s="791"/>
      <c r="BR1292" s="791"/>
      <c r="BS1292" s="791"/>
      <c r="BT1292" s="791"/>
      <c r="CA1292" s="809"/>
      <c r="CB1292" s="810"/>
      <c r="CC1292" s="811"/>
    </row>
    <row r="1293" spans="69:81" x14ac:dyDescent="0.25">
      <c r="BQ1293" s="791"/>
      <c r="BR1293" s="791"/>
      <c r="BS1293" s="791"/>
      <c r="BT1293" s="791"/>
      <c r="CA1293" s="809"/>
      <c r="CB1293" s="810"/>
      <c r="CC1293" s="811"/>
    </row>
    <row r="1294" spans="69:81" x14ac:dyDescent="0.25">
      <c r="BQ1294" s="791"/>
      <c r="BR1294" s="791"/>
      <c r="BS1294" s="791"/>
      <c r="BT1294" s="791"/>
      <c r="CA1294" s="809"/>
      <c r="CB1294" s="810"/>
      <c r="CC1294" s="811"/>
    </row>
    <row r="1295" spans="69:81" x14ac:dyDescent="0.25">
      <c r="BQ1295" s="791"/>
      <c r="BR1295" s="791"/>
      <c r="BS1295" s="791"/>
      <c r="BT1295" s="791"/>
      <c r="CA1295" s="809"/>
      <c r="CB1295" s="810"/>
      <c r="CC1295" s="811"/>
    </row>
    <row r="1296" spans="69:81" x14ac:dyDescent="0.25">
      <c r="BQ1296" s="791"/>
      <c r="BR1296" s="791"/>
      <c r="BS1296" s="791"/>
      <c r="BT1296" s="791"/>
      <c r="CA1296" s="809"/>
      <c r="CB1296" s="810"/>
      <c r="CC1296" s="811"/>
    </row>
    <row r="1297" spans="69:81" x14ac:dyDescent="0.25">
      <c r="BQ1297" s="791"/>
      <c r="BR1297" s="791"/>
      <c r="BS1297" s="791"/>
      <c r="BT1297" s="791"/>
      <c r="CA1297" s="809"/>
      <c r="CB1297" s="810"/>
      <c r="CC1297" s="811"/>
    </row>
    <row r="1298" spans="69:81" x14ac:dyDescent="0.25">
      <c r="BQ1298" s="791"/>
      <c r="BR1298" s="791"/>
      <c r="BS1298" s="791"/>
      <c r="BT1298" s="791"/>
      <c r="CA1298" s="809"/>
      <c r="CB1298" s="810"/>
      <c r="CC1298" s="811"/>
    </row>
    <row r="1299" spans="69:81" x14ac:dyDescent="0.25">
      <c r="BQ1299" s="791"/>
      <c r="BR1299" s="791"/>
      <c r="BS1299" s="791"/>
      <c r="BT1299" s="791"/>
      <c r="CA1299" s="809"/>
      <c r="CB1299" s="810"/>
      <c r="CC1299" s="811"/>
    </row>
    <row r="1300" spans="69:81" x14ac:dyDescent="0.25">
      <c r="BQ1300" s="791"/>
      <c r="BR1300" s="791"/>
      <c r="BS1300" s="791"/>
      <c r="BT1300" s="791"/>
      <c r="CA1300" s="809"/>
      <c r="CB1300" s="810"/>
      <c r="CC1300" s="811"/>
    </row>
    <row r="1301" spans="69:81" x14ac:dyDescent="0.25">
      <c r="BQ1301" s="791"/>
      <c r="BR1301" s="791"/>
      <c r="BS1301" s="791"/>
      <c r="BT1301" s="791"/>
      <c r="CA1301" s="809"/>
      <c r="CB1301" s="810"/>
      <c r="CC1301" s="811"/>
    </row>
    <row r="1302" spans="69:81" x14ac:dyDescent="0.25">
      <c r="BQ1302" s="791"/>
      <c r="BR1302" s="791"/>
      <c r="BS1302" s="791"/>
      <c r="BT1302" s="791"/>
      <c r="CA1302" s="809"/>
      <c r="CB1302" s="810"/>
      <c r="CC1302" s="811"/>
    </row>
    <row r="1303" spans="69:81" x14ac:dyDescent="0.25">
      <c r="BQ1303" s="791"/>
      <c r="BR1303" s="791"/>
      <c r="BS1303" s="791"/>
      <c r="BT1303" s="791"/>
      <c r="CA1303" s="809"/>
      <c r="CB1303" s="810"/>
      <c r="CC1303" s="811"/>
    </row>
    <row r="1304" spans="69:81" x14ac:dyDescent="0.25">
      <c r="BQ1304" s="791"/>
      <c r="BR1304" s="791"/>
      <c r="BS1304" s="791"/>
      <c r="BT1304" s="791"/>
      <c r="CA1304" s="809"/>
      <c r="CB1304" s="810"/>
      <c r="CC1304" s="811"/>
    </row>
    <row r="1305" spans="69:81" x14ac:dyDescent="0.25">
      <c r="BQ1305" s="791"/>
      <c r="BR1305" s="791"/>
      <c r="BS1305" s="791"/>
      <c r="BT1305" s="791"/>
      <c r="CA1305" s="809"/>
      <c r="CB1305" s="810"/>
      <c r="CC1305" s="811"/>
    </row>
    <row r="1306" spans="69:81" x14ac:dyDescent="0.25">
      <c r="BQ1306" s="791"/>
      <c r="BR1306" s="791"/>
      <c r="BS1306" s="791"/>
      <c r="BT1306" s="791"/>
      <c r="CA1306" s="809"/>
      <c r="CB1306" s="810"/>
      <c r="CC1306" s="811"/>
    </row>
    <row r="1307" spans="69:81" x14ac:dyDescent="0.25">
      <c r="BQ1307" s="791"/>
      <c r="BR1307" s="791"/>
      <c r="BS1307" s="791"/>
      <c r="BT1307" s="791"/>
      <c r="CA1307" s="809"/>
      <c r="CB1307" s="810"/>
      <c r="CC1307" s="811"/>
    </row>
    <row r="1308" spans="69:81" x14ac:dyDescent="0.25">
      <c r="BQ1308" s="791"/>
      <c r="BR1308" s="791"/>
      <c r="BS1308" s="791"/>
      <c r="BT1308" s="791"/>
      <c r="CA1308" s="809"/>
      <c r="CB1308" s="810"/>
      <c r="CC1308" s="811"/>
    </row>
    <row r="1309" spans="69:81" x14ac:dyDescent="0.25">
      <c r="BQ1309" s="791"/>
      <c r="BR1309" s="791"/>
      <c r="BS1309" s="791"/>
      <c r="BT1309" s="791"/>
      <c r="CA1309" s="809"/>
      <c r="CB1309" s="810"/>
      <c r="CC1309" s="811"/>
    </row>
    <row r="1310" spans="69:81" x14ac:dyDescent="0.25">
      <c r="BQ1310" s="791"/>
      <c r="BR1310" s="791"/>
      <c r="BS1310" s="791"/>
      <c r="BT1310" s="791"/>
      <c r="CA1310" s="809"/>
      <c r="CB1310" s="810"/>
      <c r="CC1310" s="811"/>
    </row>
    <row r="1311" spans="69:81" x14ac:dyDescent="0.25">
      <c r="BQ1311" s="791"/>
      <c r="BR1311" s="791"/>
      <c r="BS1311" s="791"/>
      <c r="BT1311" s="791"/>
      <c r="CA1311" s="809"/>
      <c r="CB1311" s="810"/>
      <c r="CC1311" s="811"/>
    </row>
    <row r="1312" spans="69:81" x14ac:dyDescent="0.25">
      <c r="BQ1312" s="791"/>
      <c r="BR1312" s="791"/>
      <c r="BS1312" s="791"/>
      <c r="BT1312" s="791"/>
      <c r="CA1312" s="809"/>
      <c r="CB1312" s="810"/>
      <c r="CC1312" s="811"/>
    </row>
    <row r="1313" spans="69:81" x14ac:dyDescent="0.25">
      <c r="BQ1313" s="791"/>
      <c r="BR1313" s="791"/>
      <c r="BS1313" s="791"/>
      <c r="BT1313" s="791"/>
      <c r="CA1313" s="809"/>
      <c r="CB1313" s="810"/>
      <c r="CC1313" s="811"/>
    </row>
    <row r="1314" spans="69:81" x14ac:dyDescent="0.25">
      <c r="BQ1314" s="791"/>
      <c r="BR1314" s="791"/>
      <c r="BS1314" s="791"/>
      <c r="BT1314" s="791"/>
      <c r="CA1314" s="809"/>
      <c r="CB1314" s="810"/>
      <c r="CC1314" s="811"/>
    </row>
    <row r="1315" spans="69:81" x14ac:dyDescent="0.25">
      <c r="BQ1315" s="791"/>
      <c r="BR1315" s="791"/>
      <c r="BS1315" s="791"/>
      <c r="BT1315" s="791"/>
      <c r="CA1315" s="809"/>
      <c r="CB1315" s="810"/>
      <c r="CC1315" s="811"/>
    </row>
    <row r="1316" spans="69:81" x14ac:dyDescent="0.25">
      <c r="BQ1316" s="791"/>
      <c r="BR1316" s="791"/>
      <c r="BS1316" s="791"/>
      <c r="BT1316" s="791"/>
      <c r="CA1316" s="809"/>
      <c r="CB1316" s="810"/>
      <c r="CC1316" s="811"/>
    </row>
    <row r="1317" spans="69:81" x14ac:dyDescent="0.25">
      <c r="BQ1317" s="791"/>
      <c r="BR1317" s="791"/>
      <c r="BS1317" s="791"/>
      <c r="BT1317" s="791"/>
      <c r="CA1317" s="809"/>
      <c r="CB1317" s="810"/>
      <c r="CC1317" s="811"/>
    </row>
    <row r="1318" spans="69:81" x14ac:dyDescent="0.25">
      <c r="BQ1318" s="791"/>
      <c r="BR1318" s="791"/>
      <c r="BS1318" s="791"/>
      <c r="BT1318" s="791"/>
      <c r="CA1318" s="809"/>
      <c r="CB1318" s="810"/>
      <c r="CC1318" s="811"/>
    </row>
    <row r="1319" spans="69:81" x14ac:dyDescent="0.25">
      <c r="BQ1319" s="791"/>
      <c r="BR1319" s="791"/>
      <c r="BS1319" s="791"/>
      <c r="BT1319" s="791"/>
      <c r="CA1319" s="809"/>
      <c r="CB1319" s="810"/>
      <c r="CC1319" s="811"/>
    </row>
    <row r="1320" spans="69:81" x14ac:dyDescent="0.25">
      <c r="BQ1320" s="791"/>
      <c r="BR1320" s="791"/>
      <c r="BS1320" s="791"/>
      <c r="BT1320" s="791"/>
      <c r="CA1320" s="809"/>
      <c r="CB1320" s="810"/>
      <c r="CC1320" s="811"/>
    </row>
    <row r="1321" spans="69:81" x14ac:dyDescent="0.25">
      <c r="BQ1321" s="791"/>
      <c r="BR1321" s="791"/>
      <c r="BS1321" s="791"/>
      <c r="BT1321" s="791"/>
      <c r="CA1321" s="809"/>
      <c r="CB1321" s="810"/>
      <c r="CC1321" s="811"/>
    </row>
    <row r="1322" spans="69:81" x14ac:dyDescent="0.25">
      <c r="BQ1322" s="791"/>
      <c r="BR1322" s="791"/>
      <c r="BS1322" s="791"/>
      <c r="BT1322" s="791"/>
      <c r="CA1322" s="809"/>
      <c r="CB1322" s="810"/>
      <c r="CC1322" s="811"/>
    </row>
    <row r="1323" spans="69:81" x14ac:dyDescent="0.25">
      <c r="BQ1323" s="791"/>
      <c r="BR1323" s="791"/>
      <c r="BS1323" s="791"/>
      <c r="BT1323" s="791"/>
      <c r="CA1323" s="809"/>
      <c r="CB1323" s="810"/>
      <c r="CC1323" s="811"/>
    </row>
    <row r="1324" spans="69:81" x14ac:dyDescent="0.25">
      <c r="BQ1324" s="791"/>
      <c r="BR1324" s="791"/>
      <c r="BS1324" s="791"/>
      <c r="BT1324" s="791"/>
      <c r="CA1324" s="809"/>
      <c r="CB1324" s="810"/>
      <c r="CC1324" s="811"/>
    </row>
    <row r="1325" spans="69:81" x14ac:dyDescent="0.25">
      <c r="BQ1325" s="791"/>
      <c r="BR1325" s="791"/>
      <c r="BS1325" s="791"/>
      <c r="BT1325" s="791"/>
      <c r="CA1325" s="809"/>
      <c r="CB1325" s="810"/>
      <c r="CC1325" s="811"/>
    </row>
    <row r="1326" spans="69:81" x14ac:dyDescent="0.25">
      <c r="BQ1326" s="791"/>
      <c r="BR1326" s="791"/>
      <c r="BS1326" s="791"/>
      <c r="BT1326" s="791"/>
      <c r="CA1326" s="809"/>
      <c r="CB1326" s="810"/>
      <c r="CC1326" s="811"/>
    </row>
    <row r="1327" spans="69:81" x14ac:dyDescent="0.25">
      <c r="BQ1327" s="791"/>
      <c r="BR1327" s="791"/>
      <c r="BS1327" s="791"/>
      <c r="BT1327" s="791"/>
      <c r="CA1327" s="809"/>
      <c r="CB1327" s="810"/>
      <c r="CC1327" s="811"/>
    </row>
    <row r="1328" spans="69:81" x14ac:dyDescent="0.25">
      <c r="BQ1328" s="791"/>
      <c r="BR1328" s="791"/>
      <c r="BS1328" s="791"/>
      <c r="BT1328" s="791"/>
      <c r="CA1328" s="809"/>
      <c r="CB1328" s="810"/>
      <c r="CC1328" s="811"/>
    </row>
    <row r="1329" spans="69:81" x14ac:dyDescent="0.25">
      <c r="BQ1329" s="791"/>
      <c r="BR1329" s="791"/>
      <c r="BS1329" s="791"/>
      <c r="BT1329" s="791"/>
      <c r="CA1329" s="809"/>
      <c r="CB1329" s="810"/>
      <c r="CC1329" s="811"/>
    </row>
    <row r="1330" spans="69:81" x14ac:dyDescent="0.25">
      <c r="BQ1330" s="791"/>
      <c r="BR1330" s="791"/>
      <c r="BS1330" s="791"/>
      <c r="BT1330" s="791"/>
      <c r="CA1330" s="809"/>
      <c r="CB1330" s="810"/>
      <c r="CC1330" s="811"/>
    </row>
    <row r="1331" spans="69:81" x14ac:dyDescent="0.25">
      <c r="BQ1331" s="791"/>
      <c r="BR1331" s="791"/>
      <c r="BS1331" s="791"/>
      <c r="BT1331" s="791"/>
      <c r="CA1331" s="809"/>
      <c r="CB1331" s="810"/>
      <c r="CC1331" s="811"/>
    </row>
    <row r="1332" spans="69:81" x14ac:dyDescent="0.25">
      <c r="BQ1332" s="791"/>
      <c r="BR1332" s="791"/>
      <c r="BS1332" s="791"/>
      <c r="BT1332" s="791"/>
      <c r="CA1332" s="809"/>
      <c r="CB1332" s="810"/>
      <c r="CC1332" s="811"/>
    </row>
    <row r="1333" spans="69:81" x14ac:dyDescent="0.25">
      <c r="BQ1333" s="791"/>
      <c r="BR1333" s="791"/>
      <c r="BS1333" s="791"/>
      <c r="BT1333" s="791"/>
      <c r="CA1333" s="809"/>
      <c r="CB1333" s="810"/>
      <c r="CC1333" s="811"/>
    </row>
    <row r="1334" spans="69:81" x14ac:dyDescent="0.25">
      <c r="BQ1334" s="791"/>
      <c r="BR1334" s="791"/>
      <c r="BS1334" s="791"/>
      <c r="BT1334" s="791"/>
      <c r="CA1334" s="809"/>
      <c r="CB1334" s="810"/>
      <c r="CC1334" s="811"/>
    </row>
    <row r="1335" spans="69:81" x14ac:dyDescent="0.25">
      <c r="BQ1335" s="791"/>
      <c r="BR1335" s="791"/>
      <c r="BS1335" s="791"/>
      <c r="BT1335" s="791"/>
      <c r="CA1335" s="809"/>
      <c r="CB1335" s="810"/>
      <c r="CC1335" s="811"/>
    </row>
    <row r="1336" spans="69:81" x14ac:dyDescent="0.25">
      <c r="BQ1336" s="791"/>
      <c r="BR1336" s="791"/>
      <c r="BS1336" s="791"/>
      <c r="BT1336" s="791"/>
      <c r="CA1336" s="809"/>
      <c r="CB1336" s="810"/>
      <c r="CC1336" s="811"/>
    </row>
    <row r="1337" spans="69:81" x14ac:dyDescent="0.25">
      <c r="BQ1337" s="791"/>
      <c r="BR1337" s="791"/>
      <c r="BS1337" s="791"/>
      <c r="BT1337" s="791"/>
      <c r="CA1337" s="809"/>
      <c r="CB1337" s="810"/>
      <c r="CC1337" s="811"/>
    </row>
    <row r="1338" spans="69:81" x14ac:dyDescent="0.25">
      <c r="BQ1338" s="791"/>
      <c r="BR1338" s="791"/>
      <c r="BS1338" s="791"/>
      <c r="BT1338" s="791"/>
      <c r="CA1338" s="809"/>
      <c r="CB1338" s="810"/>
      <c r="CC1338" s="811"/>
    </row>
    <row r="1339" spans="69:81" x14ac:dyDescent="0.25">
      <c r="BQ1339" s="791"/>
      <c r="BR1339" s="791"/>
      <c r="BS1339" s="791"/>
      <c r="BT1339" s="791"/>
      <c r="CA1339" s="809"/>
      <c r="CB1339" s="810"/>
      <c r="CC1339" s="811"/>
    </row>
    <row r="1340" spans="69:81" x14ac:dyDescent="0.25">
      <c r="BQ1340" s="791"/>
      <c r="BR1340" s="791"/>
      <c r="BS1340" s="791"/>
      <c r="BT1340" s="791"/>
      <c r="CA1340" s="809"/>
      <c r="CB1340" s="810"/>
      <c r="CC1340" s="811"/>
    </row>
    <row r="1341" spans="69:81" x14ac:dyDescent="0.25">
      <c r="BQ1341" s="791"/>
      <c r="BR1341" s="791"/>
      <c r="BS1341" s="791"/>
      <c r="BT1341" s="791"/>
      <c r="CA1341" s="809"/>
      <c r="CB1341" s="810"/>
      <c r="CC1341" s="811"/>
    </row>
    <row r="1342" spans="69:81" x14ac:dyDescent="0.25">
      <c r="BQ1342" s="791"/>
      <c r="BR1342" s="791"/>
      <c r="BS1342" s="791"/>
      <c r="BT1342" s="791"/>
      <c r="CA1342" s="809"/>
      <c r="CB1342" s="810"/>
      <c r="CC1342" s="811"/>
    </row>
    <row r="1343" spans="69:81" x14ac:dyDescent="0.25">
      <c r="BQ1343" s="791"/>
      <c r="BR1343" s="791"/>
      <c r="BS1343" s="791"/>
      <c r="BT1343" s="791"/>
      <c r="CA1343" s="809"/>
      <c r="CB1343" s="810"/>
      <c r="CC1343" s="811"/>
    </row>
    <row r="1344" spans="69:81" x14ac:dyDescent="0.25">
      <c r="BQ1344" s="791"/>
      <c r="BR1344" s="791"/>
      <c r="BS1344" s="791"/>
      <c r="BT1344" s="791"/>
      <c r="CA1344" s="809"/>
      <c r="CB1344" s="810"/>
      <c r="CC1344" s="811"/>
    </row>
    <row r="1345" spans="69:81" x14ac:dyDescent="0.25">
      <c r="BQ1345" s="791"/>
      <c r="BR1345" s="791"/>
      <c r="BS1345" s="791"/>
      <c r="BT1345" s="791"/>
      <c r="CA1345" s="809"/>
      <c r="CB1345" s="810"/>
      <c r="CC1345" s="811"/>
    </row>
    <row r="1346" spans="69:81" x14ac:dyDescent="0.25">
      <c r="BQ1346" s="791"/>
      <c r="BR1346" s="791"/>
      <c r="BS1346" s="791"/>
      <c r="BT1346" s="791"/>
      <c r="CA1346" s="809"/>
      <c r="CB1346" s="810"/>
      <c r="CC1346" s="811"/>
    </row>
    <row r="1347" spans="69:81" x14ac:dyDescent="0.25">
      <c r="BQ1347" s="791"/>
      <c r="BR1347" s="791"/>
      <c r="BS1347" s="791"/>
      <c r="BT1347" s="791"/>
      <c r="CA1347" s="809"/>
      <c r="CB1347" s="810"/>
      <c r="CC1347" s="811"/>
    </row>
    <row r="1348" spans="69:81" x14ac:dyDescent="0.25">
      <c r="BQ1348" s="791"/>
      <c r="BR1348" s="791"/>
      <c r="BS1348" s="791"/>
      <c r="BT1348" s="791"/>
      <c r="CA1348" s="809"/>
      <c r="CB1348" s="810"/>
      <c r="CC1348" s="811"/>
    </row>
    <row r="1349" spans="69:81" x14ac:dyDescent="0.25">
      <c r="BQ1349" s="791"/>
      <c r="BR1349" s="791"/>
      <c r="BS1349" s="791"/>
      <c r="BT1349" s="791"/>
      <c r="CA1349" s="809"/>
      <c r="CB1349" s="810"/>
      <c r="CC1349" s="811"/>
    </row>
    <row r="1350" spans="69:81" x14ac:dyDescent="0.25">
      <c r="BQ1350" s="791"/>
      <c r="BR1350" s="791"/>
      <c r="BS1350" s="791"/>
      <c r="BT1350" s="791"/>
      <c r="CA1350" s="809"/>
      <c r="CB1350" s="810"/>
      <c r="CC1350" s="811"/>
    </row>
    <row r="1351" spans="69:81" x14ac:dyDescent="0.25">
      <c r="BQ1351" s="791"/>
      <c r="BR1351" s="791"/>
      <c r="BS1351" s="791"/>
      <c r="BT1351" s="791"/>
      <c r="CA1351" s="809"/>
      <c r="CB1351" s="810"/>
      <c r="CC1351" s="811"/>
    </row>
    <row r="1352" spans="69:81" x14ac:dyDescent="0.25">
      <c r="BQ1352" s="791"/>
      <c r="BR1352" s="791"/>
      <c r="BS1352" s="791"/>
      <c r="BT1352" s="791"/>
      <c r="CA1352" s="809"/>
      <c r="CB1352" s="810"/>
      <c r="CC1352" s="811"/>
    </row>
    <row r="1353" spans="69:81" x14ac:dyDescent="0.25">
      <c r="BQ1353" s="791"/>
      <c r="BR1353" s="791"/>
      <c r="BS1353" s="791"/>
      <c r="BT1353" s="791"/>
      <c r="CA1353" s="809"/>
      <c r="CB1353" s="810"/>
      <c r="CC1353" s="811"/>
    </row>
    <row r="1354" spans="69:81" x14ac:dyDescent="0.25">
      <c r="BQ1354" s="791"/>
      <c r="BR1354" s="791"/>
      <c r="BS1354" s="791"/>
      <c r="BT1354" s="791"/>
      <c r="CA1354" s="809"/>
      <c r="CB1354" s="810"/>
      <c r="CC1354" s="811"/>
    </row>
    <row r="1355" spans="69:81" x14ac:dyDescent="0.25">
      <c r="BQ1355" s="791"/>
      <c r="BR1355" s="791"/>
      <c r="BS1355" s="791"/>
      <c r="BT1355" s="791"/>
      <c r="CA1355" s="809"/>
      <c r="CB1355" s="810"/>
      <c r="CC1355" s="811"/>
    </row>
    <row r="1356" spans="69:81" x14ac:dyDescent="0.25">
      <c r="BQ1356" s="791"/>
      <c r="BR1356" s="791"/>
      <c r="BS1356" s="791"/>
      <c r="BT1356" s="791"/>
      <c r="CA1356" s="809"/>
      <c r="CB1356" s="810"/>
      <c r="CC1356" s="811"/>
    </row>
    <row r="1357" spans="69:81" x14ac:dyDescent="0.25">
      <c r="BQ1357" s="791"/>
      <c r="BR1357" s="791"/>
      <c r="BS1357" s="791"/>
      <c r="BT1357" s="791"/>
      <c r="CA1357" s="809"/>
      <c r="CB1357" s="810"/>
      <c r="CC1357" s="811"/>
    </row>
    <row r="1358" spans="69:81" x14ac:dyDescent="0.25">
      <c r="BQ1358" s="791"/>
      <c r="BR1358" s="791"/>
      <c r="BS1358" s="791"/>
      <c r="BT1358" s="791"/>
      <c r="CA1358" s="809"/>
      <c r="CB1358" s="810"/>
      <c r="CC1358" s="811"/>
    </row>
    <row r="1359" spans="69:81" x14ac:dyDescent="0.25">
      <c r="BQ1359" s="791"/>
      <c r="BR1359" s="791"/>
      <c r="BS1359" s="791"/>
      <c r="BT1359" s="791"/>
      <c r="CA1359" s="809"/>
      <c r="CB1359" s="810"/>
      <c r="CC1359" s="811"/>
    </row>
    <row r="1360" spans="69:81" x14ac:dyDescent="0.25">
      <c r="BQ1360" s="791"/>
      <c r="BR1360" s="791"/>
      <c r="BS1360" s="791"/>
      <c r="BT1360" s="791"/>
      <c r="CA1360" s="809"/>
      <c r="CB1360" s="810"/>
      <c r="CC1360" s="811"/>
    </row>
    <row r="1361" spans="69:81" x14ac:dyDescent="0.25">
      <c r="BQ1361" s="791"/>
      <c r="BR1361" s="791"/>
      <c r="BS1361" s="791"/>
      <c r="BT1361" s="791"/>
      <c r="CA1361" s="809"/>
      <c r="CB1361" s="810"/>
      <c r="CC1361" s="811"/>
    </row>
    <row r="1362" spans="69:81" x14ac:dyDescent="0.25">
      <c r="BQ1362" s="791"/>
      <c r="BR1362" s="791"/>
      <c r="BS1362" s="791"/>
      <c r="BT1362" s="791"/>
      <c r="CA1362" s="809"/>
      <c r="CB1362" s="810"/>
      <c r="CC1362" s="811"/>
    </row>
    <row r="1363" spans="69:81" x14ac:dyDescent="0.25">
      <c r="BQ1363" s="791"/>
      <c r="BR1363" s="791"/>
      <c r="BS1363" s="791"/>
      <c r="BT1363" s="791"/>
      <c r="CA1363" s="809"/>
      <c r="CB1363" s="810"/>
      <c r="CC1363" s="811"/>
    </row>
    <row r="1364" spans="69:81" x14ac:dyDescent="0.25">
      <c r="BQ1364" s="791"/>
      <c r="BR1364" s="791"/>
      <c r="BS1364" s="791"/>
      <c r="BT1364" s="791"/>
      <c r="CA1364" s="809"/>
      <c r="CB1364" s="810"/>
      <c r="CC1364" s="811"/>
    </row>
    <row r="1365" spans="69:81" x14ac:dyDescent="0.25">
      <c r="BQ1365" s="791"/>
      <c r="BR1365" s="791"/>
      <c r="BS1365" s="791"/>
      <c r="BT1365" s="791"/>
      <c r="CA1365" s="809"/>
      <c r="CB1365" s="810"/>
      <c r="CC1365" s="811"/>
    </row>
    <row r="1366" spans="69:81" x14ac:dyDescent="0.25">
      <c r="BQ1366" s="791"/>
      <c r="BR1366" s="791"/>
      <c r="BS1366" s="791"/>
      <c r="BT1366" s="791"/>
      <c r="CA1366" s="809"/>
      <c r="CB1366" s="810"/>
      <c r="CC1366" s="811"/>
    </row>
    <row r="1367" spans="69:81" x14ac:dyDescent="0.25">
      <c r="BQ1367" s="791"/>
      <c r="BR1367" s="791"/>
      <c r="BS1367" s="791"/>
      <c r="BT1367" s="791"/>
      <c r="CA1367" s="809"/>
      <c r="CB1367" s="810"/>
      <c r="CC1367" s="811"/>
    </row>
    <row r="1368" spans="69:81" x14ac:dyDescent="0.25">
      <c r="BQ1368" s="791"/>
      <c r="BR1368" s="791"/>
      <c r="BS1368" s="791"/>
      <c r="BT1368" s="791"/>
      <c r="CA1368" s="809"/>
      <c r="CB1368" s="810"/>
      <c r="CC1368" s="811"/>
    </row>
    <row r="1369" spans="69:81" x14ac:dyDescent="0.25">
      <c r="BQ1369" s="791"/>
      <c r="BR1369" s="791"/>
      <c r="BS1369" s="791"/>
      <c r="BT1369" s="791"/>
      <c r="CA1369" s="809"/>
      <c r="CB1369" s="810"/>
      <c r="CC1369" s="811"/>
    </row>
    <row r="1370" spans="69:81" x14ac:dyDescent="0.25">
      <c r="BQ1370" s="791"/>
      <c r="BR1370" s="791"/>
      <c r="BS1370" s="791"/>
      <c r="BT1370" s="791"/>
      <c r="CA1370" s="809"/>
      <c r="CB1370" s="810"/>
      <c r="CC1370" s="811"/>
    </row>
    <row r="1371" spans="69:81" x14ac:dyDescent="0.25">
      <c r="BQ1371" s="791"/>
      <c r="BR1371" s="791"/>
      <c r="BS1371" s="791"/>
      <c r="BT1371" s="791"/>
      <c r="CA1371" s="809"/>
      <c r="CB1371" s="810"/>
      <c r="CC1371" s="811"/>
    </row>
    <row r="1372" spans="69:81" x14ac:dyDescent="0.25">
      <c r="BQ1372" s="791"/>
      <c r="BR1372" s="791"/>
      <c r="BS1372" s="791"/>
      <c r="BT1372" s="791"/>
      <c r="CA1372" s="809"/>
      <c r="CB1372" s="810"/>
      <c r="CC1372" s="811"/>
    </row>
    <row r="1373" spans="69:81" x14ac:dyDescent="0.25">
      <c r="BQ1373" s="791"/>
      <c r="BR1373" s="791"/>
      <c r="BS1373" s="791"/>
      <c r="BT1373" s="791"/>
      <c r="CA1373" s="809"/>
      <c r="CB1373" s="810"/>
      <c r="CC1373" s="811"/>
    </row>
    <row r="1374" spans="69:81" x14ac:dyDescent="0.25">
      <c r="BQ1374" s="791"/>
      <c r="BR1374" s="791"/>
      <c r="BS1374" s="791"/>
      <c r="BT1374" s="791"/>
      <c r="CA1374" s="809"/>
      <c r="CB1374" s="810"/>
      <c r="CC1374" s="811"/>
    </row>
    <row r="1375" spans="69:81" x14ac:dyDescent="0.25">
      <c r="BQ1375" s="791"/>
      <c r="BR1375" s="791"/>
      <c r="BS1375" s="791"/>
      <c r="BT1375" s="791"/>
      <c r="CA1375" s="809"/>
      <c r="CB1375" s="810"/>
      <c r="CC1375" s="811"/>
    </row>
    <row r="1376" spans="69:81" x14ac:dyDescent="0.25">
      <c r="BQ1376" s="791"/>
      <c r="BR1376" s="791"/>
      <c r="BS1376" s="791"/>
      <c r="BT1376" s="791"/>
      <c r="CA1376" s="809"/>
      <c r="CB1376" s="810"/>
      <c r="CC1376" s="811"/>
    </row>
    <row r="1377" spans="69:81" x14ac:dyDescent="0.25">
      <c r="BQ1377" s="791"/>
      <c r="BR1377" s="791"/>
      <c r="BS1377" s="791"/>
      <c r="BT1377" s="791"/>
      <c r="CA1377" s="809"/>
      <c r="CB1377" s="810"/>
      <c r="CC1377" s="811"/>
    </row>
    <row r="1378" spans="69:81" x14ac:dyDescent="0.25">
      <c r="BQ1378" s="791"/>
      <c r="BR1378" s="791"/>
      <c r="BS1378" s="791"/>
      <c r="BT1378" s="791"/>
      <c r="CA1378" s="809"/>
      <c r="CB1378" s="810"/>
      <c r="CC1378" s="811"/>
    </row>
    <row r="1379" spans="69:81" x14ac:dyDescent="0.25">
      <c r="BQ1379" s="791"/>
      <c r="BR1379" s="791"/>
      <c r="BS1379" s="791"/>
      <c r="BT1379" s="791"/>
      <c r="CA1379" s="809"/>
      <c r="CB1379" s="810"/>
      <c r="CC1379" s="811"/>
    </row>
    <row r="1380" spans="69:81" x14ac:dyDescent="0.25">
      <c r="BQ1380" s="791"/>
      <c r="BR1380" s="791"/>
      <c r="BS1380" s="791"/>
      <c r="BT1380" s="791"/>
      <c r="CA1380" s="809"/>
      <c r="CB1380" s="810"/>
      <c r="CC1380" s="811"/>
    </row>
    <row r="1381" spans="69:81" x14ac:dyDescent="0.25">
      <c r="BQ1381" s="791"/>
      <c r="BR1381" s="791"/>
      <c r="BS1381" s="791"/>
      <c r="BT1381" s="791"/>
      <c r="CA1381" s="809"/>
      <c r="CB1381" s="810"/>
      <c r="CC1381" s="811"/>
    </row>
    <row r="1382" spans="69:81" x14ac:dyDescent="0.25">
      <c r="BQ1382" s="791"/>
      <c r="BR1382" s="791"/>
      <c r="BS1382" s="791"/>
      <c r="BT1382" s="791"/>
      <c r="CA1382" s="809"/>
      <c r="CB1382" s="810"/>
      <c r="CC1382" s="811"/>
    </row>
    <row r="1383" spans="69:81" x14ac:dyDescent="0.25">
      <c r="BQ1383" s="791"/>
      <c r="BR1383" s="791"/>
      <c r="BS1383" s="791"/>
      <c r="BT1383" s="791"/>
      <c r="CA1383" s="809"/>
      <c r="CB1383" s="810"/>
      <c r="CC1383" s="811"/>
    </row>
    <row r="1384" spans="69:81" x14ac:dyDescent="0.25">
      <c r="BQ1384" s="791"/>
      <c r="BR1384" s="791"/>
      <c r="BS1384" s="791"/>
      <c r="BT1384" s="791"/>
      <c r="CA1384" s="809"/>
      <c r="CB1384" s="810"/>
      <c r="CC1384" s="811"/>
    </row>
    <row r="1385" spans="69:81" x14ac:dyDescent="0.25">
      <c r="BQ1385" s="791"/>
      <c r="BR1385" s="791"/>
      <c r="BS1385" s="791"/>
      <c r="BT1385" s="791"/>
      <c r="CA1385" s="809"/>
      <c r="CB1385" s="810"/>
      <c r="CC1385" s="811"/>
    </row>
    <row r="1386" spans="69:81" x14ac:dyDescent="0.25">
      <c r="BQ1386" s="791"/>
      <c r="BR1386" s="791"/>
      <c r="BS1386" s="791"/>
      <c r="BT1386" s="791"/>
      <c r="CA1386" s="809"/>
      <c r="CB1386" s="810"/>
      <c r="CC1386" s="811"/>
    </row>
    <row r="1387" spans="69:81" x14ac:dyDescent="0.25">
      <c r="BQ1387" s="791"/>
      <c r="BR1387" s="791"/>
      <c r="BS1387" s="791"/>
      <c r="BT1387" s="791"/>
      <c r="CA1387" s="809"/>
      <c r="CB1387" s="810"/>
      <c r="CC1387" s="811"/>
    </row>
    <row r="1388" spans="69:81" x14ac:dyDescent="0.25">
      <c r="BQ1388" s="791"/>
      <c r="BR1388" s="791"/>
      <c r="BS1388" s="791"/>
      <c r="BT1388" s="791"/>
      <c r="CA1388" s="809"/>
      <c r="CB1388" s="810"/>
      <c r="CC1388" s="811"/>
    </row>
    <row r="1389" spans="69:81" x14ac:dyDescent="0.25">
      <c r="BQ1389" s="791"/>
      <c r="BR1389" s="791"/>
      <c r="BS1389" s="791"/>
      <c r="BT1389" s="791"/>
      <c r="CA1389" s="809"/>
      <c r="CB1389" s="810"/>
      <c r="CC1389" s="811"/>
    </row>
    <row r="1390" spans="69:81" x14ac:dyDescent="0.25">
      <c r="BQ1390" s="791"/>
      <c r="BR1390" s="791"/>
      <c r="BS1390" s="791"/>
      <c r="BT1390" s="791"/>
      <c r="CA1390" s="809"/>
      <c r="CB1390" s="810"/>
      <c r="CC1390" s="811"/>
    </row>
    <row r="1391" spans="69:81" x14ac:dyDescent="0.25">
      <c r="BQ1391" s="791"/>
      <c r="BR1391" s="791"/>
      <c r="BS1391" s="791"/>
      <c r="BT1391" s="791"/>
      <c r="CA1391" s="809"/>
      <c r="CB1391" s="810"/>
      <c r="CC1391" s="811"/>
    </row>
    <row r="1392" spans="69:81" x14ac:dyDescent="0.25">
      <c r="BQ1392" s="791"/>
      <c r="BR1392" s="791"/>
      <c r="BS1392" s="791"/>
      <c r="BT1392" s="791"/>
      <c r="CA1392" s="809"/>
      <c r="CB1392" s="810"/>
      <c r="CC1392" s="811"/>
    </row>
    <row r="1393" spans="69:81" x14ac:dyDescent="0.25">
      <c r="BQ1393" s="791"/>
      <c r="BR1393" s="791"/>
      <c r="BS1393" s="791"/>
      <c r="BT1393" s="791"/>
      <c r="CA1393" s="809"/>
      <c r="CB1393" s="810"/>
      <c r="CC1393" s="811"/>
    </row>
    <row r="1394" spans="69:81" x14ac:dyDescent="0.25">
      <c r="BQ1394" s="791"/>
      <c r="BR1394" s="791"/>
      <c r="BS1394" s="791"/>
      <c r="BT1394" s="791"/>
      <c r="CA1394" s="809"/>
      <c r="CB1394" s="810"/>
      <c r="CC1394" s="811"/>
    </row>
    <row r="1395" spans="69:81" x14ac:dyDescent="0.25">
      <c r="BQ1395" s="791"/>
      <c r="BR1395" s="791"/>
      <c r="BS1395" s="791"/>
      <c r="BT1395" s="791"/>
      <c r="CA1395" s="809"/>
      <c r="CB1395" s="810"/>
      <c r="CC1395" s="811"/>
    </row>
    <row r="1396" spans="69:81" x14ac:dyDescent="0.25">
      <c r="BQ1396" s="791"/>
      <c r="BR1396" s="791"/>
      <c r="BS1396" s="791"/>
      <c r="BT1396" s="791"/>
      <c r="CA1396" s="809"/>
      <c r="CB1396" s="810"/>
      <c r="CC1396" s="811"/>
    </row>
    <row r="1397" spans="69:81" x14ac:dyDescent="0.25">
      <c r="BQ1397" s="791"/>
      <c r="BR1397" s="791"/>
      <c r="BS1397" s="791"/>
      <c r="BT1397" s="791"/>
      <c r="CA1397" s="809"/>
      <c r="CB1397" s="810"/>
      <c r="CC1397" s="811"/>
    </row>
    <row r="1398" spans="69:81" x14ac:dyDescent="0.25">
      <c r="BQ1398" s="791"/>
      <c r="BR1398" s="791"/>
      <c r="BS1398" s="791"/>
      <c r="BT1398" s="791"/>
      <c r="CA1398" s="809"/>
      <c r="CB1398" s="810"/>
      <c r="CC1398" s="811"/>
    </row>
    <row r="1399" spans="69:81" x14ac:dyDescent="0.25">
      <c r="BQ1399" s="791"/>
      <c r="BR1399" s="791"/>
      <c r="BS1399" s="791"/>
      <c r="BT1399" s="791"/>
      <c r="CA1399" s="809"/>
      <c r="CB1399" s="810"/>
      <c r="CC1399" s="811"/>
    </row>
    <row r="1400" spans="69:81" x14ac:dyDescent="0.25">
      <c r="BQ1400" s="791"/>
      <c r="BR1400" s="791"/>
      <c r="BS1400" s="791"/>
      <c r="BT1400" s="791"/>
      <c r="CA1400" s="809"/>
      <c r="CB1400" s="810"/>
      <c r="CC1400" s="811"/>
    </row>
    <row r="1401" spans="69:81" x14ac:dyDescent="0.25">
      <c r="BQ1401" s="791"/>
      <c r="BR1401" s="791"/>
      <c r="BS1401" s="791"/>
      <c r="BT1401" s="791"/>
      <c r="CA1401" s="809"/>
      <c r="CB1401" s="810"/>
      <c r="CC1401" s="811"/>
    </row>
    <row r="1402" spans="69:81" x14ac:dyDescent="0.25">
      <c r="BQ1402" s="791"/>
      <c r="BR1402" s="791"/>
      <c r="BS1402" s="791"/>
      <c r="BT1402" s="791"/>
      <c r="CA1402" s="809"/>
      <c r="CB1402" s="810"/>
      <c r="CC1402" s="811"/>
    </row>
    <row r="1403" spans="69:81" x14ac:dyDescent="0.25">
      <c r="BQ1403" s="791"/>
      <c r="BR1403" s="791"/>
      <c r="BS1403" s="791"/>
      <c r="BT1403" s="791"/>
      <c r="CA1403" s="809"/>
      <c r="CB1403" s="810"/>
      <c r="CC1403" s="811"/>
    </row>
    <row r="1404" spans="69:81" x14ac:dyDescent="0.25">
      <c r="BQ1404" s="791"/>
      <c r="BR1404" s="791"/>
      <c r="BS1404" s="791"/>
      <c r="BT1404" s="791"/>
      <c r="CA1404" s="809"/>
      <c r="CB1404" s="810"/>
      <c r="CC1404" s="811"/>
    </row>
    <row r="1405" spans="69:81" x14ac:dyDescent="0.25">
      <c r="BQ1405" s="791"/>
      <c r="BR1405" s="791"/>
      <c r="BS1405" s="791"/>
      <c r="BT1405" s="791"/>
      <c r="CA1405" s="809"/>
      <c r="CB1405" s="810"/>
      <c r="CC1405" s="811"/>
    </row>
    <row r="1406" spans="69:81" x14ac:dyDescent="0.25">
      <c r="BQ1406" s="791"/>
      <c r="BR1406" s="791"/>
      <c r="BS1406" s="791"/>
      <c r="BT1406" s="791"/>
      <c r="CA1406" s="809"/>
      <c r="CB1406" s="810"/>
      <c r="CC1406" s="811"/>
    </row>
    <row r="1407" spans="69:81" x14ac:dyDescent="0.25">
      <c r="BQ1407" s="791"/>
      <c r="BR1407" s="791"/>
      <c r="BS1407" s="791"/>
      <c r="BT1407" s="791"/>
      <c r="CA1407" s="809"/>
      <c r="CB1407" s="810"/>
      <c r="CC1407" s="811"/>
    </row>
    <row r="1408" spans="69:81" x14ac:dyDescent="0.25">
      <c r="BQ1408" s="791"/>
      <c r="BR1408" s="791"/>
      <c r="BS1408" s="791"/>
      <c r="BT1408" s="791"/>
      <c r="CA1408" s="809"/>
      <c r="CB1408" s="810"/>
      <c r="CC1408" s="811"/>
    </row>
    <row r="1409" spans="69:81" x14ac:dyDescent="0.25">
      <c r="BQ1409" s="791"/>
      <c r="BR1409" s="791"/>
      <c r="BS1409" s="791"/>
      <c r="BT1409" s="791"/>
      <c r="CA1409" s="809"/>
      <c r="CB1409" s="810"/>
      <c r="CC1409" s="811"/>
    </row>
    <row r="1410" spans="69:81" x14ac:dyDescent="0.25">
      <c r="BQ1410" s="791"/>
      <c r="BR1410" s="791"/>
      <c r="BS1410" s="791"/>
      <c r="BT1410" s="791"/>
      <c r="CA1410" s="809"/>
      <c r="CB1410" s="810"/>
      <c r="CC1410" s="811"/>
    </row>
    <row r="1411" spans="69:81" x14ac:dyDescent="0.25">
      <c r="BQ1411" s="791"/>
      <c r="BR1411" s="791"/>
      <c r="BS1411" s="791"/>
      <c r="BT1411" s="791"/>
      <c r="CA1411" s="809"/>
      <c r="CB1411" s="810"/>
      <c r="CC1411" s="811"/>
    </row>
    <row r="1412" spans="69:81" x14ac:dyDescent="0.25">
      <c r="BQ1412" s="791"/>
      <c r="BR1412" s="791"/>
      <c r="BS1412" s="791"/>
      <c r="BT1412" s="791"/>
      <c r="CA1412" s="809"/>
      <c r="CB1412" s="810"/>
      <c r="CC1412" s="811"/>
    </row>
    <row r="1413" spans="69:81" x14ac:dyDescent="0.25">
      <c r="BQ1413" s="791"/>
      <c r="BR1413" s="791"/>
      <c r="BS1413" s="791"/>
      <c r="BT1413" s="791"/>
      <c r="CA1413" s="809"/>
      <c r="CB1413" s="810"/>
      <c r="CC1413" s="811"/>
    </row>
    <row r="1414" spans="69:81" x14ac:dyDescent="0.25">
      <c r="BQ1414" s="791"/>
      <c r="BR1414" s="791"/>
      <c r="BS1414" s="791"/>
      <c r="BT1414" s="791"/>
      <c r="CA1414" s="809"/>
      <c r="CB1414" s="810"/>
      <c r="CC1414" s="811"/>
    </row>
    <row r="1415" spans="69:81" x14ac:dyDescent="0.25">
      <c r="BQ1415" s="791"/>
      <c r="BR1415" s="791"/>
      <c r="BS1415" s="791"/>
      <c r="BT1415" s="791"/>
      <c r="CA1415" s="809"/>
      <c r="CB1415" s="810"/>
      <c r="CC1415" s="811"/>
    </row>
    <row r="1416" spans="69:81" x14ac:dyDescent="0.25">
      <c r="BQ1416" s="791"/>
      <c r="BR1416" s="791"/>
      <c r="BS1416" s="791"/>
      <c r="BT1416" s="791"/>
      <c r="CA1416" s="809"/>
      <c r="CB1416" s="810"/>
      <c r="CC1416" s="811"/>
    </row>
    <row r="1417" spans="69:81" x14ac:dyDescent="0.25">
      <c r="BQ1417" s="791"/>
      <c r="BR1417" s="791"/>
      <c r="BS1417" s="791"/>
      <c r="BT1417" s="791"/>
      <c r="CA1417" s="809"/>
      <c r="CB1417" s="810"/>
      <c r="CC1417" s="811"/>
    </row>
    <row r="1418" spans="69:81" x14ac:dyDescent="0.25">
      <c r="BQ1418" s="791"/>
      <c r="BR1418" s="791"/>
      <c r="BS1418" s="791"/>
      <c r="BT1418" s="791"/>
      <c r="CA1418" s="809"/>
      <c r="CB1418" s="810"/>
      <c r="CC1418" s="811"/>
    </row>
    <row r="1419" spans="69:81" x14ac:dyDescent="0.25">
      <c r="BQ1419" s="791"/>
      <c r="BR1419" s="791"/>
      <c r="BS1419" s="791"/>
      <c r="BT1419" s="791"/>
      <c r="CA1419" s="809"/>
      <c r="CB1419" s="810"/>
      <c r="CC1419" s="811"/>
    </row>
    <row r="1420" spans="69:81" x14ac:dyDescent="0.25">
      <c r="BQ1420" s="791"/>
      <c r="BR1420" s="791"/>
      <c r="BS1420" s="791"/>
      <c r="BT1420" s="791"/>
      <c r="CA1420" s="809"/>
      <c r="CB1420" s="810"/>
      <c r="CC1420" s="811"/>
    </row>
    <row r="1421" spans="69:81" x14ac:dyDescent="0.25">
      <c r="BQ1421" s="791"/>
      <c r="BR1421" s="791"/>
      <c r="BS1421" s="791"/>
      <c r="BT1421" s="791"/>
      <c r="CA1421" s="809"/>
      <c r="CB1421" s="810"/>
      <c r="CC1421" s="811"/>
    </row>
    <row r="1422" spans="69:81" x14ac:dyDescent="0.25">
      <c r="BQ1422" s="791"/>
      <c r="BR1422" s="791"/>
      <c r="BS1422" s="791"/>
      <c r="BT1422" s="791"/>
      <c r="CA1422" s="809"/>
      <c r="CB1422" s="810"/>
      <c r="CC1422" s="811"/>
    </row>
    <row r="1423" spans="69:81" x14ac:dyDescent="0.25">
      <c r="BQ1423" s="791"/>
      <c r="BR1423" s="791"/>
      <c r="BS1423" s="791"/>
      <c r="BT1423" s="791"/>
      <c r="CA1423" s="809"/>
      <c r="CB1423" s="810"/>
      <c r="CC1423" s="811"/>
    </row>
    <row r="1424" spans="69:81" x14ac:dyDescent="0.25">
      <c r="BQ1424" s="791"/>
      <c r="BR1424" s="791"/>
      <c r="BS1424" s="791"/>
      <c r="BT1424" s="791"/>
      <c r="CA1424" s="809"/>
      <c r="CB1424" s="810"/>
      <c r="CC1424" s="811"/>
    </row>
    <row r="1425" spans="69:81" x14ac:dyDescent="0.25">
      <c r="BQ1425" s="791"/>
      <c r="BR1425" s="791"/>
      <c r="BS1425" s="791"/>
      <c r="BT1425" s="791"/>
      <c r="CA1425" s="809"/>
      <c r="CB1425" s="810"/>
      <c r="CC1425" s="811"/>
    </row>
    <row r="1426" spans="69:81" x14ac:dyDescent="0.25">
      <c r="BQ1426" s="791"/>
      <c r="BR1426" s="791"/>
      <c r="BS1426" s="791"/>
      <c r="BT1426" s="791"/>
      <c r="CA1426" s="809"/>
      <c r="CB1426" s="810"/>
      <c r="CC1426" s="811"/>
    </row>
    <row r="1427" spans="69:81" x14ac:dyDescent="0.25">
      <c r="BQ1427" s="791"/>
      <c r="BR1427" s="791"/>
      <c r="BS1427" s="791"/>
      <c r="BT1427" s="791"/>
      <c r="CA1427" s="809"/>
      <c r="CB1427" s="810"/>
      <c r="CC1427" s="811"/>
    </row>
    <row r="1428" spans="69:81" x14ac:dyDescent="0.25">
      <c r="BQ1428" s="791"/>
      <c r="BR1428" s="791"/>
      <c r="BS1428" s="791"/>
      <c r="BT1428" s="791"/>
      <c r="CA1428" s="809"/>
      <c r="CB1428" s="810"/>
      <c r="CC1428" s="811"/>
    </row>
    <row r="1429" spans="69:81" x14ac:dyDescent="0.25">
      <c r="BQ1429" s="791"/>
      <c r="BR1429" s="791"/>
      <c r="BS1429" s="791"/>
      <c r="BT1429" s="791"/>
      <c r="CA1429" s="809"/>
      <c r="CB1429" s="810"/>
      <c r="CC1429" s="811"/>
    </row>
    <row r="1430" spans="69:81" x14ac:dyDescent="0.25">
      <c r="BQ1430" s="791"/>
      <c r="BR1430" s="791"/>
      <c r="BS1430" s="791"/>
      <c r="BT1430" s="791"/>
      <c r="CA1430" s="809"/>
      <c r="CB1430" s="810"/>
      <c r="CC1430" s="811"/>
    </row>
    <row r="1431" spans="69:81" x14ac:dyDescent="0.25">
      <c r="BQ1431" s="791"/>
      <c r="BR1431" s="791"/>
      <c r="BS1431" s="791"/>
      <c r="BT1431" s="791"/>
      <c r="CA1431" s="809"/>
      <c r="CB1431" s="810"/>
      <c r="CC1431" s="811"/>
    </row>
    <row r="1432" spans="69:81" x14ac:dyDescent="0.25">
      <c r="BQ1432" s="791"/>
      <c r="BR1432" s="791"/>
      <c r="BS1432" s="791"/>
      <c r="BT1432" s="791"/>
      <c r="CA1432" s="809"/>
      <c r="CB1432" s="810"/>
      <c r="CC1432" s="811"/>
    </row>
    <row r="1433" spans="69:81" x14ac:dyDescent="0.25">
      <c r="BQ1433" s="791"/>
      <c r="BR1433" s="791"/>
      <c r="BS1433" s="791"/>
      <c r="BT1433" s="791"/>
      <c r="CA1433" s="809"/>
      <c r="CB1433" s="810"/>
      <c r="CC1433" s="811"/>
    </row>
    <row r="1434" spans="69:81" x14ac:dyDescent="0.25">
      <c r="BQ1434" s="791"/>
      <c r="BR1434" s="791"/>
      <c r="BS1434" s="791"/>
      <c r="BT1434" s="791"/>
      <c r="CA1434" s="809"/>
      <c r="CB1434" s="810"/>
      <c r="CC1434" s="811"/>
    </row>
    <row r="1435" spans="69:81" x14ac:dyDescent="0.25">
      <c r="BQ1435" s="791"/>
      <c r="BR1435" s="791"/>
      <c r="BS1435" s="791"/>
      <c r="BT1435" s="791"/>
      <c r="CA1435" s="809"/>
      <c r="CB1435" s="810"/>
      <c r="CC1435" s="811"/>
    </row>
    <row r="1436" spans="69:81" x14ac:dyDescent="0.25">
      <c r="BQ1436" s="791"/>
      <c r="BR1436" s="791"/>
      <c r="BS1436" s="791"/>
      <c r="BT1436" s="791"/>
      <c r="CA1436" s="809"/>
      <c r="CB1436" s="810"/>
      <c r="CC1436" s="811"/>
    </row>
    <row r="1437" spans="69:81" x14ac:dyDescent="0.25">
      <c r="BQ1437" s="791"/>
      <c r="BR1437" s="791"/>
      <c r="BS1437" s="791"/>
      <c r="BT1437" s="791"/>
      <c r="CA1437" s="809"/>
      <c r="CB1437" s="810"/>
      <c r="CC1437" s="811"/>
    </row>
    <row r="1438" spans="69:81" x14ac:dyDescent="0.25">
      <c r="BQ1438" s="791"/>
      <c r="BR1438" s="791"/>
      <c r="BS1438" s="791"/>
      <c r="BT1438" s="791"/>
      <c r="CA1438" s="809"/>
      <c r="CB1438" s="810"/>
      <c r="CC1438" s="811"/>
    </row>
    <row r="1439" spans="69:81" x14ac:dyDescent="0.25">
      <c r="BQ1439" s="791"/>
      <c r="BR1439" s="791"/>
      <c r="BS1439" s="791"/>
      <c r="BT1439" s="791"/>
      <c r="CA1439" s="809"/>
      <c r="CB1439" s="810"/>
      <c r="CC1439" s="811"/>
    </row>
    <row r="1440" spans="69:81" x14ac:dyDescent="0.25">
      <c r="BQ1440" s="791"/>
      <c r="BR1440" s="791"/>
      <c r="BS1440" s="791"/>
      <c r="BT1440" s="791"/>
      <c r="CA1440" s="809"/>
      <c r="CB1440" s="810"/>
      <c r="CC1440" s="811"/>
    </row>
    <row r="1441" spans="79:81" x14ac:dyDescent="0.25">
      <c r="CA1441" s="809"/>
      <c r="CB1441" s="810"/>
      <c r="CC1441" s="811"/>
    </row>
    <row r="1442" spans="79:81" x14ac:dyDescent="0.25">
      <c r="CA1442" s="809"/>
      <c r="CB1442" s="810"/>
      <c r="CC1442" s="811"/>
    </row>
    <row r="1443" spans="79:81" x14ac:dyDescent="0.25">
      <c r="CA1443" s="809"/>
      <c r="CB1443" s="810"/>
      <c r="CC1443" s="811"/>
    </row>
    <row r="1444" spans="79:81" x14ac:dyDescent="0.25">
      <c r="CA1444" s="809"/>
      <c r="CB1444" s="810"/>
      <c r="CC1444" s="811"/>
    </row>
    <row r="1445" spans="79:81" x14ac:dyDescent="0.25">
      <c r="CA1445" s="809"/>
      <c r="CB1445" s="810"/>
      <c r="CC1445" s="811"/>
    </row>
    <row r="1446" spans="79:81" x14ac:dyDescent="0.25">
      <c r="CA1446" s="809"/>
      <c r="CB1446" s="810"/>
      <c r="CC1446" s="811"/>
    </row>
    <row r="1447" spans="79:81" x14ac:dyDescent="0.25">
      <c r="CA1447" s="809"/>
      <c r="CB1447" s="810"/>
      <c r="CC1447" s="811"/>
    </row>
    <row r="1448" spans="79:81" x14ac:dyDescent="0.25">
      <c r="CA1448" s="809"/>
      <c r="CB1448" s="810"/>
      <c r="CC1448" s="811"/>
    </row>
    <row r="1449" spans="79:81" x14ac:dyDescent="0.25">
      <c r="CA1449" s="809"/>
      <c r="CB1449" s="810"/>
      <c r="CC1449" s="811"/>
    </row>
    <row r="1450" spans="79:81" x14ac:dyDescent="0.25">
      <c r="CA1450" s="809"/>
      <c r="CB1450" s="810"/>
      <c r="CC1450" s="811"/>
    </row>
    <row r="1451" spans="79:81" x14ac:dyDescent="0.25">
      <c r="CA1451" s="809"/>
      <c r="CB1451" s="810"/>
      <c r="CC1451" s="811"/>
    </row>
    <row r="1452" spans="79:81" x14ac:dyDescent="0.25">
      <c r="CA1452" s="809"/>
      <c r="CB1452" s="810"/>
      <c r="CC1452" s="811"/>
    </row>
    <row r="1453" spans="79:81" x14ac:dyDescent="0.25">
      <c r="CA1453" s="809"/>
      <c r="CB1453" s="810"/>
      <c r="CC1453" s="811"/>
    </row>
    <row r="1454" spans="79:81" x14ac:dyDescent="0.25">
      <c r="CA1454" s="809"/>
      <c r="CB1454" s="810"/>
      <c r="CC1454" s="811"/>
    </row>
    <row r="1455" spans="79:81" x14ac:dyDescent="0.25">
      <c r="CA1455" s="809"/>
      <c r="CB1455" s="810"/>
      <c r="CC1455" s="811"/>
    </row>
    <row r="1456" spans="79:81" x14ac:dyDescent="0.25">
      <c r="CA1456" s="809"/>
      <c r="CB1456" s="810"/>
      <c r="CC1456" s="811"/>
    </row>
    <row r="1457" spans="79:81" x14ac:dyDescent="0.25">
      <c r="CA1457" s="809"/>
      <c r="CB1457" s="810"/>
      <c r="CC1457" s="811"/>
    </row>
    <row r="1458" spans="79:81" x14ac:dyDescent="0.25">
      <c r="CA1458" s="809"/>
      <c r="CB1458" s="810"/>
      <c r="CC1458" s="811"/>
    </row>
    <row r="1459" spans="79:81" x14ac:dyDescent="0.25">
      <c r="CA1459" s="809"/>
      <c r="CB1459" s="810"/>
      <c r="CC1459" s="811"/>
    </row>
    <row r="1460" spans="79:81" x14ac:dyDescent="0.25">
      <c r="CA1460" s="809"/>
      <c r="CB1460" s="810"/>
      <c r="CC1460" s="811"/>
    </row>
    <row r="1461" spans="79:81" x14ac:dyDescent="0.25">
      <c r="CA1461" s="809"/>
      <c r="CB1461" s="810"/>
      <c r="CC1461" s="811"/>
    </row>
    <row r="1462" spans="79:81" x14ac:dyDescent="0.25">
      <c r="CA1462" s="809"/>
      <c r="CB1462" s="810"/>
      <c r="CC1462" s="811"/>
    </row>
    <row r="1463" spans="79:81" x14ac:dyDescent="0.25">
      <c r="CA1463" s="809"/>
      <c r="CB1463" s="810"/>
      <c r="CC1463" s="811"/>
    </row>
    <row r="1464" spans="79:81" x14ac:dyDescent="0.25">
      <c r="CA1464" s="809"/>
      <c r="CB1464" s="810"/>
      <c r="CC1464" s="811"/>
    </row>
    <row r="1465" spans="79:81" x14ac:dyDescent="0.25">
      <c r="CA1465" s="809"/>
      <c r="CB1465" s="810"/>
      <c r="CC1465" s="811"/>
    </row>
    <row r="1466" spans="79:81" x14ac:dyDescent="0.25">
      <c r="CA1466" s="809"/>
      <c r="CB1466" s="810"/>
      <c r="CC1466" s="811"/>
    </row>
    <row r="1467" spans="79:81" x14ac:dyDescent="0.25">
      <c r="CA1467" s="809"/>
      <c r="CB1467" s="810"/>
      <c r="CC1467" s="811"/>
    </row>
    <row r="1468" spans="79:81" x14ac:dyDescent="0.25">
      <c r="CA1468" s="809"/>
      <c r="CB1468" s="810"/>
      <c r="CC1468" s="811"/>
    </row>
    <row r="1469" spans="79:81" x14ac:dyDescent="0.25">
      <c r="CA1469" s="809"/>
      <c r="CB1469" s="810"/>
      <c r="CC1469" s="811"/>
    </row>
    <row r="1470" spans="79:81" x14ac:dyDescent="0.25">
      <c r="CA1470" s="809"/>
      <c r="CB1470" s="810"/>
      <c r="CC1470" s="811"/>
    </row>
    <row r="1471" spans="79:81" x14ac:dyDescent="0.25">
      <c r="CA1471" s="809"/>
      <c r="CB1471" s="810"/>
      <c r="CC1471" s="811"/>
    </row>
    <row r="1472" spans="79:81" x14ac:dyDescent="0.25">
      <c r="CA1472" s="809"/>
      <c r="CB1472" s="810"/>
      <c r="CC1472" s="811"/>
    </row>
    <row r="1473" spans="79:81" x14ac:dyDescent="0.25">
      <c r="CA1473" s="809"/>
      <c r="CB1473" s="810"/>
      <c r="CC1473" s="811"/>
    </row>
    <row r="1474" spans="79:81" x14ac:dyDescent="0.25">
      <c r="CA1474" s="809"/>
      <c r="CB1474" s="810"/>
      <c r="CC1474" s="811"/>
    </row>
    <row r="1475" spans="79:81" x14ac:dyDescent="0.25">
      <c r="CA1475" s="809"/>
      <c r="CB1475" s="810"/>
      <c r="CC1475" s="811"/>
    </row>
    <row r="1476" spans="79:81" x14ac:dyDescent="0.25">
      <c r="CA1476" s="809"/>
      <c r="CB1476" s="810"/>
      <c r="CC1476" s="811"/>
    </row>
    <row r="1477" spans="79:81" x14ac:dyDescent="0.25">
      <c r="CA1477" s="809"/>
      <c r="CB1477" s="810"/>
      <c r="CC1477" s="811"/>
    </row>
    <row r="1478" spans="79:81" x14ac:dyDescent="0.25">
      <c r="CA1478" s="809"/>
      <c r="CB1478" s="810"/>
      <c r="CC1478" s="811"/>
    </row>
    <row r="1479" spans="79:81" x14ac:dyDescent="0.25">
      <c r="CA1479" s="809"/>
      <c r="CB1479" s="810"/>
      <c r="CC1479" s="811"/>
    </row>
    <row r="1480" spans="79:81" x14ac:dyDescent="0.25">
      <c r="CA1480" s="809"/>
      <c r="CB1480" s="810"/>
      <c r="CC1480" s="811"/>
    </row>
    <row r="1481" spans="79:81" x14ac:dyDescent="0.25">
      <c r="CA1481" s="809"/>
      <c r="CB1481" s="810"/>
      <c r="CC1481" s="811"/>
    </row>
    <row r="1482" spans="79:81" x14ac:dyDescent="0.25">
      <c r="CA1482" s="809"/>
      <c r="CB1482" s="810"/>
      <c r="CC1482" s="811"/>
    </row>
    <row r="1483" spans="79:81" x14ac:dyDescent="0.25">
      <c r="CA1483" s="809"/>
      <c r="CB1483" s="810"/>
      <c r="CC1483" s="811"/>
    </row>
    <row r="1484" spans="79:81" x14ac:dyDescent="0.25">
      <c r="CA1484" s="809"/>
      <c r="CB1484" s="810"/>
      <c r="CC1484" s="811"/>
    </row>
    <row r="1485" spans="79:81" x14ac:dyDescent="0.25">
      <c r="CA1485" s="809"/>
      <c r="CB1485" s="810"/>
      <c r="CC1485" s="811"/>
    </row>
    <row r="1486" spans="79:81" x14ac:dyDescent="0.25">
      <c r="CA1486" s="809"/>
      <c r="CB1486" s="810"/>
      <c r="CC1486" s="811"/>
    </row>
    <row r="1487" spans="79:81" x14ac:dyDescent="0.25">
      <c r="CA1487" s="809"/>
      <c r="CB1487" s="810"/>
      <c r="CC1487" s="811"/>
    </row>
    <row r="1488" spans="79:81" x14ac:dyDescent="0.25">
      <c r="CA1488" s="809"/>
      <c r="CB1488" s="810"/>
      <c r="CC1488" s="811"/>
    </row>
    <row r="1489" spans="79:81" x14ac:dyDescent="0.25">
      <c r="CA1489" s="809"/>
      <c r="CB1489" s="810"/>
      <c r="CC1489" s="811"/>
    </row>
    <row r="1490" spans="79:81" x14ac:dyDescent="0.25">
      <c r="CA1490" s="809"/>
      <c r="CB1490" s="810"/>
      <c r="CC1490" s="811"/>
    </row>
    <row r="1491" spans="79:81" x14ac:dyDescent="0.25">
      <c r="CA1491" s="809"/>
      <c r="CB1491" s="810"/>
      <c r="CC1491" s="811"/>
    </row>
    <row r="1492" spans="79:81" x14ac:dyDescent="0.25">
      <c r="CA1492" s="809"/>
      <c r="CB1492" s="810"/>
      <c r="CC1492" s="811"/>
    </row>
    <row r="1493" spans="79:81" x14ac:dyDescent="0.25">
      <c r="CA1493" s="809"/>
      <c r="CB1493" s="810"/>
      <c r="CC1493" s="811"/>
    </row>
    <row r="1494" spans="79:81" x14ac:dyDescent="0.25">
      <c r="CA1494" s="809"/>
      <c r="CB1494" s="810"/>
      <c r="CC1494" s="811"/>
    </row>
    <row r="1495" spans="79:81" x14ac:dyDescent="0.25">
      <c r="CA1495" s="809"/>
      <c r="CB1495" s="810"/>
      <c r="CC1495" s="811"/>
    </row>
    <row r="1496" spans="79:81" x14ac:dyDescent="0.25">
      <c r="CA1496" s="809"/>
      <c r="CB1496" s="810"/>
      <c r="CC1496" s="811"/>
    </row>
    <row r="1497" spans="79:81" x14ac:dyDescent="0.25">
      <c r="CA1497" s="809"/>
      <c r="CB1497" s="810"/>
      <c r="CC1497" s="811"/>
    </row>
    <row r="1498" spans="79:81" x14ac:dyDescent="0.25">
      <c r="CA1498" s="809"/>
      <c r="CB1498" s="810"/>
      <c r="CC1498" s="811"/>
    </row>
    <row r="1499" spans="79:81" x14ac:dyDescent="0.25">
      <c r="CA1499" s="809"/>
      <c r="CB1499" s="810"/>
      <c r="CC1499" s="811"/>
    </row>
    <row r="1500" spans="79:81" x14ac:dyDescent="0.25">
      <c r="CA1500" s="809"/>
      <c r="CB1500" s="810"/>
      <c r="CC1500" s="811"/>
    </row>
    <row r="1501" spans="79:81" x14ac:dyDescent="0.25">
      <c r="CA1501" s="809"/>
      <c r="CB1501" s="810"/>
      <c r="CC1501" s="811"/>
    </row>
    <row r="1502" spans="79:81" x14ac:dyDescent="0.25">
      <c r="CA1502" s="809"/>
      <c r="CB1502" s="810"/>
      <c r="CC1502" s="811"/>
    </row>
    <row r="1503" spans="79:81" x14ac:dyDescent="0.25">
      <c r="CA1503" s="809"/>
      <c r="CB1503" s="810"/>
      <c r="CC1503" s="811"/>
    </row>
    <row r="1504" spans="79:81" x14ac:dyDescent="0.25">
      <c r="CA1504" s="809"/>
      <c r="CB1504" s="810"/>
      <c r="CC1504" s="811"/>
    </row>
    <row r="1505" spans="79:81" x14ac:dyDescent="0.25">
      <c r="CA1505" s="809"/>
      <c r="CB1505" s="810"/>
      <c r="CC1505" s="811"/>
    </row>
    <row r="1506" spans="79:81" x14ac:dyDescent="0.25">
      <c r="CA1506" s="809"/>
      <c r="CB1506" s="810"/>
      <c r="CC1506" s="811"/>
    </row>
    <row r="1507" spans="79:81" x14ac:dyDescent="0.25">
      <c r="CA1507" s="809"/>
      <c r="CB1507" s="810"/>
      <c r="CC1507" s="811"/>
    </row>
    <row r="1508" spans="79:81" x14ac:dyDescent="0.25">
      <c r="CA1508" s="809"/>
      <c r="CB1508" s="810"/>
      <c r="CC1508" s="811"/>
    </row>
    <row r="1509" spans="79:81" x14ac:dyDescent="0.25">
      <c r="CA1509" s="809"/>
      <c r="CB1509" s="810"/>
      <c r="CC1509" s="811"/>
    </row>
    <row r="1510" spans="79:81" x14ac:dyDescent="0.25">
      <c r="CA1510" s="809"/>
      <c r="CB1510" s="810"/>
      <c r="CC1510" s="811"/>
    </row>
    <row r="1511" spans="79:81" x14ac:dyDescent="0.25">
      <c r="CA1511" s="809"/>
      <c r="CB1511" s="810"/>
      <c r="CC1511" s="811"/>
    </row>
    <row r="1512" spans="79:81" x14ac:dyDescent="0.25">
      <c r="CA1512" s="809"/>
      <c r="CB1512" s="810"/>
      <c r="CC1512" s="811"/>
    </row>
    <row r="1513" spans="79:81" x14ac:dyDescent="0.25">
      <c r="CA1513" s="809"/>
      <c r="CB1513" s="810"/>
      <c r="CC1513" s="811"/>
    </row>
    <row r="1514" spans="79:81" x14ac:dyDescent="0.25">
      <c r="CA1514" s="809"/>
      <c r="CB1514" s="810"/>
      <c r="CC1514" s="811"/>
    </row>
    <row r="1515" spans="79:81" x14ac:dyDescent="0.25">
      <c r="CA1515" s="809"/>
      <c r="CB1515" s="810"/>
      <c r="CC1515" s="811"/>
    </row>
    <row r="1516" spans="79:81" x14ac:dyDescent="0.25">
      <c r="CA1516" s="809"/>
      <c r="CB1516" s="810"/>
      <c r="CC1516" s="811"/>
    </row>
    <row r="1517" spans="79:81" x14ac:dyDescent="0.25">
      <c r="CA1517" s="809"/>
      <c r="CB1517" s="810"/>
      <c r="CC1517" s="811"/>
    </row>
    <row r="1518" spans="79:81" x14ac:dyDescent="0.25">
      <c r="CA1518" s="809"/>
      <c r="CB1518" s="810"/>
      <c r="CC1518" s="811"/>
    </row>
    <row r="1519" spans="79:81" x14ac:dyDescent="0.25">
      <c r="CA1519" s="809"/>
      <c r="CB1519" s="810"/>
      <c r="CC1519" s="811"/>
    </row>
    <row r="1520" spans="79:81" x14ac:dyDescent="0.25">
      <c r="CA1520" s="809"/>
      <c r="CB1520" s="810"/>
      <c r="CC1520" s="811"/>
    </row>
    <row r="1521" spans="79:81" x14ac:dyDescent="0.25">
      <c r="CA1521" s="809"/>
      <c r="CB1521" s="810"/>
      <c r="CC1521" s="811"/>
    </row>
    <row r="1522" spans="79:81" x14ac:dyDescent="0.25">
      <c r="CA1522" s="809"/>
      <c r="CB1522" s="810"/>
      <c r="CC1522" s="811"/>
    </row>
    <row r="1523" spans="79:81" x14ac:dyDescent="0.25">
      <c r="CA1523" s="809"/>
      <c r="CB1523" s="810"/>
      <c r="CC1523" s="811"/>
    </row>
    <row r="1524" spans="79:81" x14ac:dyDescent="0.25">
      <c r="CA1524" s="809"/>
      <c r="CB1524" s="810"/>
      <c r="CC1524" s="811"/>
    </row>
    <row r="1525" spans="79:81" x14ac:dyDescent="0.25">
      <c r="CA1525" s="809"/>
      <c r="CB1525" s="810"/>
      <c r="CC1525" s="811"/>
    </row>
    <row r="1526" spans="79:81" x14ac:dyDescent="0.25">
      <c r="CA1526" s="809"/>
      <c r="CB1526" s="810"/>
      <c r="CC1526" s="811"/>
    </row>
  </sheetData>
  <sheetProtection algorithmName="SHA-512" hashValue="vRx4KncpVYgQdGxHfnSYpiXtYKc38zRuDeBWZlMdx76Nre7/ckXicusDYiPL4TsruxuZ+kmMUxrFwxEgOuSjLQ==" saltValue="n/rQb1CyFXjH95/HtZb14g==" spinCount="100000" sheet="1" formatCells="0" formatColumns="0" formatRows="0" insertColumns="0" insertRows="0" insertHyperlinks="0" deleteColumns="0" deleteRows="0" sort="0" autoFilter="0" pivotTables="0"/>
  <mergeCells count="16">
    <mergeCell ref="F47:G47"/>
    <mergeCell ref="B2:E23"/>
    <mergeCell ref="G2:K2"/>
    <mergeCell ref="O2:U2"/>
    <mergeCell ref="G3:K3"/>
    <mergeCell ref="O8:R8"/>
    <mergeCell ref="S8:V8"/>
    <mergeCell ref="I19:K19"/>
    <mergeCell ref="I20:K20"/>
    <mergeCell ref="I22:K22"/>
    <mergeCell ref="I23:K23"/>
    <mergeCell ref="X2:AA2"/>
    <mergeCell ref="X3:AA3"/>
    <mergeCell ref="X5:AA5"/>
    <mergeCell ref="X6:AA6"/>
    <mergeCell ref="F46:G46"/>
  </mergeCells>
  <dataValidations disablePrompts="1" count="2">
    <dataValidation allowBlank="1" showInputMessage="1" showErrorMessage="1" prompt="Usar formato aaaa/mm/dd" sqref="N7:N8" xr:uid="{00000000-0002-0000-0700-000000000000}"/>
    <dataValidation allowBlank="1" showInputMessage="1" showErrorMessage="1" prompt="Usar formato aaaa/mm/dd_x000d_" sqref="O25:O26" xr:uid="{00000000-0002-0000-0700-000001000000}"/>
  </dataValidations>
  <pageMargins left="0.7" right="0.7" top="0.75" bottom="0.75" header="0.3" footer="0.3"/>
  <pageSetup orientation="portrait" r:id="rId1"/>
  <ignoredErrors>
    <ignoredError sqref="G6:J17" formulaRange="1"/>
    <ignoredError sqref="M16:M17"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42003" r:id="rId4" name="Button 19">
              <controlPr defaultSize="0" print="0" autoFill="0" autoPict="0" macro="[0]!Módulo1.LeeInfo">
                <anchor moveWithCells="1" sizeWithCells="1">
                  <from>
                    <xdr:col>12</xdr:col>
                    <xdr:colOff>142875</xdr:colOff>
                    <xdr:row>1</xdr:row>
                    <xdr:rowOff>161925</xdr:rowOff>
                  </from>
                  <to>
                    <xdr:col>12</xdr:col>
                    <xdr:colOff>876300</xdr:colOff>
                    <xdr:row>5</xdr:row>
                    <xdr:rowOff>38100</xdr:rowOff>
                  </to>
                </anchor>
              </controlPr>
            </control>
          </mc:Choice>
        </mc:AlternateContent>
        <mc:AlternateContent xmlns:mc="http://schemas.openxmlformats.org/markup-compatibility/2006">
          <mc:Choice Requires="x14">
            <control shapeId="42004" r:id="rId5" name="Button 20">
              <controlPr defaultSize="0" print="0" autoFill="0" autoPict="0" macro="[0]!Módulo2.LeeInfo">
                <anchor moveWithCells="1" sizeWithCells="1">
                  <from>
                    <xdr:col>25</xdr:col>
                    <xdr:colOff>152400</xdr:colOff>
                    <xdr:row>7</xdr:row>
                    <xdr:rowOff>123825</xdr:rowOff>
                  </from>
                  <to>
                    <xdr:col>25</xdr:col>
                    <xdr:colOff>809625</xdr:colOff>
                    <xdr:row>12</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30" id="{AF116B24-7E5F-4AA0-9678-14AF751F166E}">
            <x14:iconSet iconSet="3Symbols2" custom="1">
              <x14:cfvo type="percent">
                <xm:f>0</xm:f>
              </x14:cfvo>
              <x14:cfvo type="num">
                <xm:f>0</xm:f>
              </x14:cfvo>
              <x14:cfvo type="num" gte="0">
                <xm:f>1.6</xm:f>
              </x14:cfvo>
              <x14:cfIcon iconSet="3Symbols2" iconId="0"/>
              <x14:cfIcon iconSet="3Symbols2" iconId="2"/>
              <x14:cfIcon iconSet="3Symbols2" iconId="0"/>
            </x14:iconSet>
          </x14:cfRule>
          <xm:sqref>Q6:T6</xm:sqref>
        </x14:conditionalFormatting>
        <x14:conditionalFormatting xmlns:xm="http://schemas.microsoft.com/office/excel/2006/main">
          <x14:cfRule type="iconSet" priority="26" id="{7CEBFB55-7556-4117-B431-1780993F23E1}">
            <x14:iconSet iconSet="3Symbols2" custom="1">
              <x14:cfvo type="percent">
                <xm:f>0</xm:f>
              </x14:cfvo>
              <x14:cfvo type="num">
                <xm:f>$C$28</xm:f>
              </x14:cfvo>
              <x14:cfvo type="num" gte="0">
                <xm:f>$C$29</xm:f>
              </x14:cfvo>
              <x14:cfIcon iconSet="3Symbols2" iconId="0"/>
              <x14:cfIcon iconSet="3Symbols2" iconId="2"/>
              <x14:cfIcon iconSet="3Symbols2" iconId="0"/>
            </x14:iconSet>
          </x14:cfRule>
          <xm:sqref>C27</xm:sqref>
        </x14:conditionalFormatting>
        <x14:conditionalFormatting xmlns:xm="http://schemas.microsoft.com/office/excel/2006/main">
          <x14:cfRule type="iconSet" priority="25" id="{8E90B589-8BD3-4F08-A171-328CC031CE3C}">
            <x14:iconSet iconSet="3Symbols2" custom="1">
              <x14:cfvo type="percent">
                <xm:f>0</xm:f>
              </x14:cfvo>
              <x14:cfvo type="num">
                <xm:f>$H$28</xm:f>
              </x14:cfvo>
              <x14:cfvo type="num" gte="0">
                <xm:f>$I$28</xm:f>
              </x14:cfvo>
              <x14:cfIcon iconSet="3Symbols2" iconId="0"/>
              <x14:cfIcon iconSet="3Symbols2" iconId="2"/>
              <x14:cfIcon iconSet="3Symbols2" iconId="0"/>
            </x14:iconSet>
          </x14:cfRule>
          <xm:sqref>J28</xm:sqref>
        </x14:conditionalFormatting>
        <x14:conditionalFormatting xmlns:xm="http://schemas.microsoft.com/office/excel/2006/main">
          <x14:cfRule type="iconSet" priority="24" id="{08AD650D-07CD-4E8F-9B92-E60733BBD48A}">
            <x14:iconSet iconSet="3Symbols2" custom="1">
              <x14:cfvo type="percent">
                <xm:f>0</xm:f>
              </x14:cfvo>
              <x14:cfvo type="num">
                <xm:f>$H$29</xm:f>
              </x14:cfvo>
              <x14:cfvo type="num" gte="0">
                <xm:f>$I$29</xm:f>
              </x14:cfvo>
              <x14:cfIcon iconSet="3Symbols2" iconId="0"/>
              <x14:cfIcon iconSet="3Symbols2" iconId="2"/>
              <x14:cfIcon iconSet="3Symbols2" iconId="0"/>
            </x14:iconSet>
          </x14:cfRule>
          <xm:sqref>J29</xm:sqref>
        </x14:conditionalFormatting>
        <x14:conditionalFormatting xmlns:xm="http://schemas.microsoft.com/office/excel/2006/main">
          <x14:cfRule type="iconSet" priority="23" id="{85536B42-F922-4D91-A3CF-0C7FEB026E0C}">
            <x14:iconSet iconSet="3Symbols2" custom="1">
              <x14:cfvo type="percent">
                <xm:f>0</xm:f>
              </x14:cfvo>
              <x14:cfvo type="num">
                <xm:f>$H$30</xm:f>
              </x14:cfvo>
              <x14:cfvo type="num" gte="0">
                <xm:f>$I$30</xm:f>
              </x14:cfvo>
              <x14:cfIcon iconSet="3Symbols2" iconId="0"/>
              <x14:cfIcon iconSet="3Symbols2" iconId="2"/>
              <x14:cfIcon iconSet="3Symbols2" iconId="0"/>
            </x14:iconSet>
          </x14:cfRule>
          <xm:sqref>J30</xm:sqref>
        </x14:conditionalFormatting>
        <x14:conditionalFormatting xmlns:xm="http://schemas.microsoft.com/office/excel/2006/main">
          <x14:cfRule type="iconSet" priority="22" id="{EC88F22A-1184-48FA-949A-82ECBB4F65EC}">
            <x14:iconSet iconSet="3Symbols2" custom="1">
              <x14:cfvo type="percent">
                <xm:f>0</xm:f>
              </x14:cfvo>
              <x14:cfvo type="num">
                <xm:f>$H$31</xm:f>
              </x14:cfvo>
              <x14:cfvo type="num" gte="0">
                <xm:f>$I$31</xm:f>
              </x14:cfvo>
              <x14:cfIcon iconSet="3Symbols2" iconId="0"/>
              <x14:cfIcon iconSet="3Symbols2" iconId="2"/>
              <x14:cfIcon iconSet="3Symbols2" iconId="0"/>
            </x14:iconSet>
          </x14:cfRule>
          <xm:sqref>J31</xm:sqref>
        </x14:conditionalFormatting>
        <x14:conditionalFormatting xmlns:xm="http://schemas.microsoft.com/office/excel/2006/main">
          <x14:cfRule type="iconSet" priority="21" id="{72A65525-FC2F-4BBF-9DDA-9785DFF5EA1B}">
            <x14:iconSet iconSet="3Symbols2" custom="1">
              <x14:cfvo type="percent">
                <xm:f>0</xm:f>
              </x14:cfvo>
              <x14:cfvo type="num">
                <xm:f>$H$32</xm:f>
              </x14:cfvo>
              <x14:cfvo type="num" gte="0">
                <xm:f>$I$32</xm:f>
              </x14:cfvo>
              <x14:cfIcon iconSet="3Symbols2" iconId="0"/>
              <x14:cfIcon iconSet="3Symbols2" iconId="2"/>
              <x14:cfIcon iconSet="3Symbols2" iconId="0"/>
            </x14:iconSet>
          </x14:cfRule>
          <xm:sqref>J32</xm:sqref>
        </x14:conditionalFormatting>
        <x14:conditionalFormatting xmlns:xm="http://schemas.microsoft.com/office/excel/2006/main">
          <x14:cfRule type="iconSet" priority="20" id="{1AAD8995-6553-4D12-9DD1-9121AC532F11}">
            <x14:iconSet iconSet="3Symbols2" custom="1">
              <x14:cfvo type="percent">
                <xm:f>0</xm:f>
              </x14:cfvo>
              <x14:cfvo type="num">
                <xm:f>$H$33</xm:f>
              </x14:cfvo>
              <x14:cfvo type="num" gte="0">
                <xm:f>$I$33</xm:f>
              </x14:cfvo>
              <x14:cfIcon iconSet="3Symbols2" iconId="0"/>
              <x14:cfIcon iconSet="3Symbols2" iconId="2"/>
              <x14:cfIcon iconSet="3Symbols2" iconId="0"/>
            </x14:iconSet>
          </x14:cfRule>
          <xm:sqref>J33</xm:sqref>
        </x14:conditionalFormatting>
        <x14:conditionalFormatting xmlns:xm="http://schemas.microsoft.com/office/excel/2006/main">
          <x14:cfRule type="iconSet" priority="19" id="{DB41330C-960F-4222-B2F5-0EDD6B26CE29}">
            <x14:iconSet iconSet="3Symbols2" custom="1">
              <x14:cfvo type="percent">
                <xm:f>0</xm:f>
              </x14:cfvo>
              <x14:cfvo type="num">
                <xm:f>$H$34</xm:f>
              </x14:cfvo>
              <x14:cfvo type="num" gte="0">
                <xm:f>$I$34</xm:f>
              </x14:cfvo>
              <x14:cfIcon iconSet="3Symbols2" iconId="0"/>
              <x14:cfIcon iconSet="3Symbols2" iconId="2"/>
              <x14:cfIcon iconSet="3Symbols2" iconId="0"/>
            </x14:iconSet>
          </x14:cfRule>
          <xm:sqref>J34</xm:sqref>
        </x14:conditionalFormatting>
        <x14:conditionalFormatting xmlns:xm="http://schemas.microsoft.com/office/excel/2006/main">
          <x14:cfRule type="iconSet" priority="18" id="{BFCB988F-741B-4589-94FD-BB719C3E46B8}">
            <x14:iconSet iconSet="3Symbols2" custom="1">
              <x14:cfvo type="percent">
                <xm:f>0</xm:f>
              </x14:cfvo>
              <x14:cfvo type="num">
                <xm:f>$H$35</xm:f>
              </x14:cfvo>
              <x14:cfvo type="num" gte="0">
                <xm:f>$I$35</xm:f>
              </x14:cfvo>
              <x14:cfIcon iconSet="3Symbols2" iconId="0"/>
              <x14:cfIcon iconSet="3Symbols2" iconId="2"/>
              <x14:cfIcon iconSet="3Symbols2" iconId="0"/>
            </x14:iconSet>
          </x14:cfRule>
          <xm:sqref>J35</xm:sqref>
        </x14:conditionalFormatting>
        <x14:conditionalFormatting xmlns:xm="http://schemas.microsoft.com/office/excel/2006/main">
          <x14:cfRule type="iconSet" priority="17" id="{94A2F018-2891-4BC6-A839-6E4033765F13}">
            <x14:iconSet iconSet="3Symbols2" custom="1">
              <x14:cfvo type="percent">
                <xm:f>0</xm:f>
              </x14:cfvo>
              <x14:cfvo type="num">
                <xm:f>$H$36</xm:f>
              </x14:cfvo>
              <x14:cfvo type="num" gte="0">
                <xm:f>$I$36</xm:f>
              </x14:cfvo>
              <x14:cfIcon iconSet="3Symbols2" iconId="0"/>
              <x14:cfIcon iconSet="3Symbols2" iconId="2"/>
              <x14:cfIcon iconSet="3Symbols2" iconId="0"/>
            </x14:iconSet>
          </x14:cfRule>
          <xm:sqref>J36</xm:sqref>
        </x14:conditionalFormatting>
        <x14:conditionalFormatting xmlns:xm="http://schemas.microsoft.com/office/excel/2006/main">
          <x14:cfRule type="iconSet" priority="16" id="{8CA18E54-15E5-4005-8BED-B65082D85D08}">
            <x14:iconSet iconSet="3Symbols2" custom="1">
              <x14:cfvo type="percent">
                <xm:f>0</xm:f>
              </x14:cfvo>
              <x14:cfvo type="num">
                <xm:f>$H$37</xm:f>
              </x14:cfvo>
              <x14:cfvo type="num" gte="0">
                <xm:f>$I$37</xm:f>
              </x14:cfvo>
              <x14:cfIcon iconSet="3Symbols2" iconId="0"/>
              <x14:cfIcon iconSet="3Symbols2" iconId="2"/>
              <x14:cfIcon iconSet="3Symbols2" iconId="0"/>
            </x14:iconSet>
          </x14:cfRule>
          <xm:sqref>J37</xm:sqref>
        </x14:conditionalFormatting>
        <x14:conditionalFormatting xmlns:xm="http://schemas.microsoft.com/office/excel/2006/main">
          <x14:cfRule type="iconSet" priority="11" id="{42864121-0005-4FC9-8C28-8F9789CFD3CB}">
            <x14:iconSet iconSet="3Symbols2" custom="1">
              <x14:cfvo type="percent">
                <xm:f>0</xm:f>
              </x14:cfvo>
              <x14:cfvo type="formula">
                <xm:f>$C$41</xm:f>
              </x14:cfvo>
              <x14:cfvo type="formula" gte="0">
                <xm:f>$C$41</xm:f>
              </x14:cfvo>
              <x14:cfIcon iconSet="3Symbols2" iconId="0"/>
              <x14:cfIcon iconSet="3Symbols2" iconId="2"/>
              <x14:cfIcon iconSet="3Symbols2" iconId="0"/>
            </x14:iconSet>
          </x14:cfRule>
          <xm:sqref>E44</xm:sqref>
        </x14:conditionalFormatting>
        <x14:conditionalFormatting xmlns:xm="http://schemas.microsoft.com/office/excel/2006/main">
          <x14:cfRule type="iconSet" priority="12" id="{6EFB40B8-04C3-442A-BE41-3F8586BE6933}">
            <x14:iconSet iconSet="3Symbols2" custom="1">
              <x14:cfvo type="percent">
                <xm:f>0</xm:f>
              </x14:cfvo>
              <x14:cfvo type="num">
                <xm:f>$E$39</xm:f>
              </x14:cfvo>
              <x14:cfvo type="formula">
                <xm:f>$C$42</xm:f>
              </x14:cfvo>
              <x14:cfIcon iconSet="3Symbols2" iconId="0"/>
              <x14:cfIcon iconSet="3Symbols2" iconId="2"/>
              <x14:cfIcon iconSet="3Symbols2" iconId="0"/>
            </x14:iconSet>
          </x14:cfRule>
          <xm:sqref>E42</xm:sqref>
        </x14:conditionalFormatting>
        <x14:conditionalFormatting xmlns:xm="http://schemas.microsoft.com/office/excel/2006/main">
          <x14:cfRule type="iconSet" priority="13" id="{AB67A2F2-3AA4-422E-AE1D-28FF13F21412}">
            <x14:iconSet iconSet="3Symbols2" custom="1">
              <x14:cfvo type="percent">
                <xm:f>0</xm:f>
              </x14:cfvo>
              <x14:cfvo type="num">
                <xm:f>$E$37</xm:f>
              </x14:cfvo>
              <x14:cfvo type="formula">
                <xm:f>$E$41+$E$38</xm:f>
              </x14:cfvo>
              <x14:cfIcon iconSet="3Symbols2" iconId="0"/>
              <x14:cfIcon iconSet="3Symbols2" iconId="2"/>
              <x14:cfIcon iconSet="3Symbols2" iconId="0"/>
            </x14:iconSet>
          </x14:cfRule>
          <xm:sqref>E43</xm:sqref>
        </x14:conditionalFormatting>
        <x14:conditionalFormatting xmlns:xm="http://schemas.microsoft.com/office/excel/2006/main">
          <x14:cfRule type="iconSet" priority="7" id="{7C206D88-456D-4018-AD3E-51BABB6E57E5}">
            <x14:iconSet iconSet="3Symbols2" custom="1">
              <x14:cfvo type="percent">
                <xm:f>0</xm:f>
              </x14:cfvo>
              <x14:cfvo type="formula">
                <xm:f>$M$17</xm:f>
              </x14:cfvo>
              <x14:cfvo type="formula" gte="0">
                <xm:f>$M$17</xm:f>
              </x14:cfvo>
              <x14:cfIcon iconSet="3Symbols2" iconId="0"/>
              <x14:cfIcon iconSet="3Symbols2" iconId="2"/>
              <x14:cfIcon iconSet="3Symbols2" iconId="0"/>
            </x14:iconSet>
          </x14:cfRule>
          <xm:sqref>M16</xm:sqref>
        </x14:conditionalFormatting>
        <x14:conditionalFormatting xmlns:xm="http://schemas.microsoft.com/office/excel/2006/main">
          <x14:cfRule type="iconSet" priority="5" id="{D7080A0C-607E-41F3-BF9C-5BE87CC814F1}">
            <x14:iconSet iconSet="3Symbols2" custom="1">
              <x14:cfvo type="percent">
                <xm:f>0</xm:f>
              </x14:cfvo>
              <x14:cfvo type="formula">
                <xm:f>$R$18</xm:f>
              </x14:cfvo>
              <x14:cfvo type="num">
                <xm:f>$P$21</xm:f>
              </x14:cfvo>
              <x14:cfIcon iconSet="3Symbols2" iconId="0"/>
              <x14:cfIcon iconSet="3Symbols2" iconId="2"/>
              <x14:cfIcon iconSet="3Symbols2" iconId="0"/>
            </x14:iconSet>
          </x14:cfRule>
          <xm:sqref>R21</xm:sqref>
        </x14:conditionalFormatting>
        <x14:conditionalFormatting xmlns:xm="http://schemas.microsoft.com/office/excel/2006/main">
          <x14:cfRule type="iconSet" priority="6" id="{59983C50-1C6B-4BF2-94F8-F8ABE3CBEE3A}">
            <x14:iconSet iconSet="3Symbols2" custom="1">
              <x14:cfvo type="percent">
                <xm:f>0</xm:f>
              </x14:cfvo>
              <x14:cfvo type="num">
                <xm:f>$R$20</xm:f>
              </x14:cfvo>
              <x14:cfvo type="formula">
                <xm:f>$R$20+$R$17</xm:f>
              </x14:cfvo>
              <x14:cfIcon iconSet="3Symbols2" iconId="0"/>
              <x14:cfIcon iconSet="3Symbols2" iconId="2"/>
              <x14:cfIcon iconSet="3Symbols2" iconId="0"/>
            </x14:iconSet>
          </x14:cfRule>
          <xm:sqref>R22</xm:sqref>
        </x14:conditionalFormatting>
        <x14:conditionalFormatting xmlns:xm="http://schemas.microsoft.com/office/excel/2006/main">
          <x14:cfRule type="iconSet" priority="4" id="{56B2D8C8-3347-4733-A4F8-EA8D3DD91006}">
            <x14:iconSet iconSet="3Symbols2" custom="1">
              <x14:cfvo type="percent">
                <xm:f>0</xm:f>
              </x14:cfvo>
              <x14:cfvo type="formula">
                <xm:f>$P$20</xm:f>
              </x14:cfvo>
              <x14:cfvo type="formula" gte="0">
                <xm:f>$P$20</xm:f>
              </x14:cfvo>
              <x14:cfIcon iconSet="3Symbols2" iconId="0"/>
              <x14:cfIcon iconSet="3Symbols2" iconId="2"/>
              <x14:cfIcon iconSet="3Symbols2" iconId="0"/>
            </x14:iconSet>
          </x14:cfRule>
          <xm:sqref>R23</xm:sqref>
        </x14:conditionalFormatting>
        <x14:conditionalFormatting xmlns:xm="http://schemas.microsoft.com/office/excel/2006/main">
          <x14:cfRule type="iconSet" priority="3" id="{ADE4618B-4D2E-4009-BE8E-120E204A4D46}">
            <x14:iconSet iconSet="3Symbols2" custom="1">
              <x14:cfvo type="percent">
                <xm:f>0</xm:f>
              </x14:cfvo>
              <x14:cfvo type="num">
                <xm:f>0</xm:f>
              </x14:cfvo>
              <x14:cfvo type="num" gte="0">
                <xm:f>1.6</xm:f>
              </x14:cfvo>
              <x14:cfIcon iconSet="3Symbols2" iconId="0"/>
              <x14:cfIcon iconSet="3Symbols2" iconId="2"/>
              <x14:cfIcon iconSet="3Symbols2" iconId="0"/>
            </x14:iconSet>
          </x14:cfRule>
          <xm:sqref>T11</xm:sqref>
        </x14:conditionalFormatting>
        <x14:conditionalFormatting xmlns:xm="http://schemas.microsoft.com/office/excel/2006/main">
          <x14:cfRule type="iconSet" priority="2" id="{B2D73575-59EA-45D4-9DBB-0DA081A3D16A}">
            <x14:iconSet iconSet="3Symbols2" custom="1">
              <x14:cfvo type="percent">
                <xm:f>0</xm:f>
              </x14:cfvo>
              <x14:cfvo type="num">
                <xm:f>0</xm:f>
              </x14:cfvo>
              <x14:cfvo type="num" gte="0">
                <xm:f>50</xm:f>
              </x14:cfvo>
              <x14:cfIcon iconSet="3Symbols2" iconId="0"/>
              <x14:cfIcon iconSet="3Symbols2" iconId="2"/>
              <x14:cfIcon iconSet="3Symbols2" iconId="0"/>
            </x14:iconSet>
          </x14:cfRule>
          <xm:sqref>Q11</xm:sqref>
        </x14:conditionalFormatting>
        <x14:conditionalFormatting xmlns:xm="http://schemas.microsoft.com/office/excel/2006/main">
          <x14:cfRule type="iconSet" priority="1" id="{C01EF0CA-CFBB-40C5-980E-C635E0DBB7B5}">
            <x14:iconSet iconSet="3Symbols2" custom="1">
              <x14:cfvo type="percent">
                <xm:f>0</xm:f>
              </x14:cfvo>
              <x14:cfvo type="num">
                <xm:f>0</xm:f>
              </x14:cfvo>
              <x14:cfvo type="num" gte="0">
                <xm:f>1.6</xm:f>
              </x14:cfvo>
              <x14:cfIcon iconSet="3Symbols2" iconId="0"/>
              <x14:cfIcon iconSet="3Symbols2" iconId="2"/>
              <x14:cfIcon iconSet="3Symbols2" iconId="0"/>
            </x14:iconSet>
          </x14:cfRule>
          <xm:sqref>Q16:T16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dimension ref="A1:CZ1440"/>
  <sheetViews>
    <sheetView showGridLines="0" zoomScaleNormal="100" workbookViewId="0">
      <selection activeCell="Z1" sqref="Z1"/>
    </sheetView>
  </sheetViews>
  <sheetFormatPr baseColWidth="10" defaultColWidth="10.85546875" defaultRowHeight="15" x14ac:dyDescent="0.25"/>
  <cols>
    <col min="1" max="1" width="3" style="169" customWidth="1"/>
    <col min="2" max="2" width="16.42578125" style="760" customWidth="1"/>
    <col min="3" max="3" width="15.7109375" style="760" customWidth="1"/>
    <col min="4" max="5" width="15.7109375" style="491" customWidth="1"/>
    <col min="6" max="6" width="4" style="21" customWidth="1"/>
    <col min="7" max="7" width="12" style="169" bestFit="1" customWidth="1"/>
    <col min="8" max="10" width="10" style="169" customWidth="1"/>
    <col min="11" max="11" width="12" style="169" bestFit="1" customWidth="1"/>
    <col min="12" max="12" width="4.28515625" style="169" customWidth="1"/>
    <col min="13" max="13" width="15.7109375" style="169" customWidth="1"/>
    <col min="14" max="14" width="4.28515625" style="21" customWidth="1"/>
    <col min="15" max="15" width="23.140625" style="760" customWidth="1"/>
    <col min="16" max="17" width="12.140625" style="760" customWidth="1"/>
    <col min="18" max="18" width="15" style="491" customWidth="1"/>
    <col min="19" max="19" width="13.28515625" style="760" customWidth="1"/>
    <col min="20" max="20" width="13.85546875" style="491" customWidth="1"/>
    <col min="21" max="21" width="20.42578125" style="491" customWidth="1"/>
    <col min="22" max="25" width="9.28515625" style="491" customWidth="1"/>
    <col min="26" max="26" width="14.28515625" style="21" customWidth="1"/>
    <col min="27" max="27" width="8.42578125" style="21" customWidth="1"/>
    <col min="28" max="28" width="2.85546875" style="21" customWidth="1"/>
    <col min="29" max="29" width="2.85546875" style="169" customWidth="1"/>
    <col min="30" max="30" width="23.7109375" style="491" customWidth="1"/>
    <col min="31" max="31" width="15" style="491" customWidth="1"/>
    <col min="32" max="32" width="12.42578125" style="169" bestFit="1" customWidth="1"/>
    <col min="33" max="33" width="11.42578125" style="169" customWidth="1"/>
    <col min="34" max="35" width="10.85546875" style="169"/>
    <col min="36" max="36" width="10.85546875" style="169" customWidth="1"/>
    <col min="37" max="37" width="12.85546875" style="169" customWidth="1"/>
    <col min="38" max="38" width="10.85546875" style="791"/>
    <col min="39" max="39" width="17.140625" style="806" customWidth="1"/>
    <col min="40" max="46" width="10.85546875" style="806"/>
    <col min="47" max="47" width="10.85546875" style="791"/>
    <col min="48" max="48" width="17.140625" style="806" customWidth="1"/>
    <col min="49" max="52" width="10.85546875" style="806"/>
    <col min="53" max="66" width="10.85546875" style="791"/>
    <col min="67" max="67" width="13.28515625" style="791" bestFit="1" customWidth="1"/>
    <col min="68" max="68" width="10.85546875" style="791"/>
    <col min="69" max="72" width="10.85546875" style="806"/>
    <col min="73" max="73" width="10.85546875" style="791"/>
    <col min="74" max="75" width="15.42578125" style="791" bestFit="1" customWidth="1"/>
    <col min="76" max="76" width="15.42578125" style="791" customWidth="1"/>
    <col min="77" max="78" width="10.85546875" style="791"/>
    <col min="79" max="83" width="10.85546875" style="806"/>
    <col min="84" max="84" width="10.85546875" style="791"/>
    <col min="85" max="86" width="15.42578125" style="791" bestFit="1" customWidth="1"/>
    <col min="87" max="87" width="15.42578125" style="791" customWidth="1"/>
    <col min="88" max="88" width="10.85546875" style="791"/>
    <col min="89" max="104" width="10.85546875" style="47"/>
    <col min="105" max="16384" width="10.85546875" style="169"/>
  </cols>
  <sheetData>
    <row r="1" spans="1:87" ht="15.75" thickBot="1" x14ac:dyDescent="0.3">
      <c r="A1" s="47"/>
      <c r="B1" s="169"/>
      <c r="C1" s="169"/>
      <c r="D1" s="169"/>
      <c r="E1" s="169"/>
      <c r="M1" s="626" t="str">
        <f>IF(Fotometro!C26="OK", "", "ERROR: Revisar valor ingresado en hoja Fotometro; celda C22 y C23")</f>
        <v/>
      </c>
      <c r="N1" s="169"/>
      <c r="O1" s="169"/>
      <c r="P1" s="169"/>
      <c r="Q1" s="169"/>
      <c r="R1" s="169"/>
      <c r="S1" s="169"/>
      <c r="T1" s="169"/>
      <c r="U1" s="169"/>
      <c r="V1" s="169"/>
      <c r="W1" s="21"/>
      <c r="X1" s="21"/>
      <c r="Y1" s="21"/>
      <c r="Z1" s="674"/>
      <c r="AM1" s="861" t="s">
        <v>466</v>
      </c>
      <c r="AN1" s="861" t="s">
        <v>467</v>
      </c>
      <c r="AO1" s="862" t="s">
        <v>468</v>
      </c>
      <c r="AP1" s="862" t="s">
        <v>126</v>
      </c>
      <c r="AQ1" s="862" t="s">
        <v>127</v>
      </c>
      <c r="AR1" s="862" t="s">
        <v>470</v>
      </c>
      <c r="AS1" s="862" t="s">
        <v>471</v>
      </c>
      <c r="AT1" s="862" t="s">
        <v>472</v>
      </c>
      <c r="AV1" s="861" t="s">
        <v>466</v>
      </c>
      <c r="AW1" s="861" t="s">
        <v>467</v>
      </c>
      <c r="AX1" s="862" t="s">
        <v>468</v>
      </c>
      <c r="AY1" s="862" t="s">
        <v>126</v>
      </c>
      <c r="AZ1" s="862" t="s">
        <v>127</v>
      </c>
      <c r="BB1" s="813" t="s">
        <v>310</v>
      </c>
      <c r="BC1" s="813" t="s">
        <v>312</v>
      </c>
      <c r="BD1" s="813" t="s">
        <v>311</v>
      </c>
      <c r="BE1" s="813" t="s">
        <v>126</v>
      </c>
      <c r="BF1" s="817" t="s">
        <v>314</v>
      </c>
      <c r="BH1" s="813" t="s">
        <v>310</v>
      </c>
      <c r="BI1" s="813" t="s">
        <v>46</v>
      </c>
      <c r="BJ1" s="813" t="s">
        <v>311</v>
      </c>
      <c r="BK1" s="813" t="s">
        <v>126</v>
      </c>
      <c r="BL1" s="813" t="s">
        <v>313</v>
      </c>
      <c r="BQ1" s="791"/>
      <c r="BR1" s="791"/>
      <c r="BS1" s="791"/>
      <c r="BT1" s="791"/>
      <c r="BW1" s="818">
        <f>BO4</f>
        <v>44965.512499999997</v>
      </c>
      <c r="CA1" s="809"/>
      <c r="CB1" s="803"/>
      <c r="CC1" s="804"/>
      <c r="CD1" s="791"/>
      <c r="CE1" s="791"/>
      <c r="CF1" s="812"/>
      <c r="CG1" s="818">
        <f>BO3</f>
        <v>44965.421527777777</v>
      </c>
      <c r="CH1" s="818">
        <f>BO4</f>
        <v>44965.512499999997</v>
      </c>
      <c r="CI1" s="799"/>
    </row>
    <row r="2" spans="1:87" ht="15.75" thickBot="1" x14ac:dyDescent="0.3">
      <c r="B2" s="1195" t="s">
        <v>55</v>
      </c>
      <c r="C2" s="1196"/>
      <c r="D2" s="1196"/>
      <c r="E2" s="1197"/>
      <c r="F2" s="492"/>
      <c r="G2" s="1204" t="s">
        <v>263</v>
      </c>
      <c r="H2" s="1205"/>
      <c r="I2" s="1205"/>
      <c r="J2" s="1205"/>
      <c r="K2" s="1206"/>
      <c r="L2" s="493"/>
      <c r="M2" s="494"/>
      <c r="O2" s="1192" t="s">
        <v>315</v>
      </c>
      <c r="P2" s="1193"/>
      <c r="Q2" s="1193"/>
      <c r="R2" s="1193"/>
      <c r="S2" s="1193"/>
      <c r="T2" s="1193"/>
      <c r="U2" s="1194"/>
      <c r="V2" s="21"/>
      <c r="W2" s="21"/>
      <c r="X2" s="1214" t="s">
        <v>317</v>
      </c>
      <c r="Y2" s="1215"/>
      <c r="Z2" s="1215"/>
      <c r="AA2" s="1216"/>
      <c r="AB2" s="18"/>
      <c r="AD2" s="495" t="s">
        <v>278</v>
      </c>
      <c r="AE2" s="495" t="s">
        <v>53</v>
      </c>
      <c r="AG2" s="502"/>
      <c r="AJ2" s="496"/>
      <c r="AK2" s="496"/>
      <c r="AM2" s="790">
        <v>44965.421527777777</v>
      </c>
      <c r="AN2" s="789">
        <v>1</v>
      </c>
      <c r="AO2" s="789">
        <v>0</v>
      </c>
      <c r="AP2" s="789" t="s">
        <v>305</v>
      </c>
      <c r="AQ2" s="789">
        <v>51.234085</v>
      </c>
      <c r="AR2" s="789">
        <v>180799</v>
      </c>
      <c r="AS2" s="789">
        <v>138824</v>
      </c>
      <c r="AT2" s="789">
        <v>22.952000000000002</v>
      </c>
      <c r="AV2" s="790">
        <v>44965.421527777777</v>
      </c>
      <c r="AW2" s="789">
        <v>1</v>
      </c>
      <c r="AX2" s="789">
        <v>0</v>
      </c>
      <c r="AY2" s="789" t="s">
        <v>305</v>
      </c>
      <c r="AZ2" s="789">
        <v>-0.3332</v>
      </c>
      <c r="BB2" s="793" t="str">
        <f>IFERROR((AO2*10)+AP2, "--")</f>
        <v>--</v>
      </c>
      <c r="BC2" s="791">
        <f>AQ2</f>
        <v>51.234085</v>
      </c>
      <c r="BD2" s="814">
        <v>1</v>
      </c>
      <c r="BE2" s="793">
        <v>1</v>
      </c>
      <c r="BF2" s="819">
        <f>IFERROR(VLOOKUP(BD2, $BB$2:$BC$300, 2, FALSE), "---")</f>
        <v>0.20402100000000001</v>
      </c>
      <c r="BH2" s="793" t="str">
        <f>IFERROR((AX2*10)+AY2, "--")</f>
        <v>--</v>
      </c>
      <c r="BI2" s="807">
        <f>AZ2</f>
        <v>-0.3332</v>
      </c>
      <c r="BJ2" s="814">
        <v>1</v>
      </c>
      <c r="BK2" s="793">
        <v>1</v>
      </c>
      <c r="BL2" s="807">
        <f>IFERROR(VLOOKUP(BJ2, $BH$2:$BI$300, 2, FALSE), "---")</f>
        <v>-0.23830000000000001</v>
      </c>
      <c r="BN2" s="820" t="s">
        <v>285</v>
      </c>
      <c r="BO2" s="821">
        <f>AD5</f>
        <v>44965.421527777777</v>
      </c>
      <c r="BQ2" s="797"/>
      <c r="BR2" s="791"/>
      <c r="BS2" s="791"/>
      <c r="BT2" s="791"/>
      <c r="BW2" s="815">
        <v>6.9444444444444447E-4</v>
      </c>
      <c r="CA2" s="809"/>
      <c r="CB2" s="803"/>
      <c r="CC2" s="804"/>
      <c r="CD2" s="791"/>
      <c r="CE2" s="791"/>
      <c r="CG2" s="822" t="e">
        <f>MATCH(CG1,CA1:CA5600, 1)</f>
        <v>#N/A</v>
      </c>
      <c r="CH2" s="823" t="e">
        <f>MATCH(CH1,CA1:CA5600, 1)</f>
        <v>#N/A</v>
      </c>
      <c r="CI2" s="824" t="e">
        <f>CH2+2+CI7</f>
        <v>#N/A</v>
      </c>
    </row>
    <row r="3" spans="1:87" ht="15.75" customHeight="1" thickBot="1" x14ac:dyDescent="0.3">
      <c r="B3" s="1198"/>
      <c r="C3" s="1199"/>
      <c r="D3" s="1199"/>
      <c r="E3" s="1200"/>
      <c r="F3" s="492"/>
      <c r="G3" s="1180" t="s">
        <v>494</v>
      </c>
      <c r="H3" s="1181"/>
      <c r="I3" s="1181"/>
      <c r="J3" s="1181"/>
      <c r="K3" s="1182"/>
      <c r="M3" s="497"/>
      <c r="O3" s="498" t="s">
        <v>163</v>
      </c>
      <c r="P3" s="499" t="s">
        <v>91</v>
      </c>
      <c r="Q3" s="234">
        <f>P4</f>
        <v>10</v>
      </c>
      <c r="R3" s="234">
        <f>Q3+1</f>
        <v>11</v>
      </c>
      <c r="S3" s="234">
        <f>R3+1</f>
        <v>12</v>
      </c>
      <c r="T3" s="234">
        <f>S3+1</f>
        <v>13</v>
      </c>
      <c r="U3" s="500"/>
      <c r="V3" s="21"/>
      <c r="W3" s="21"/>
      <c r="X3" s="1217" t="s">
        <v>496</v>
      </c>
      <c r="Y3" s="1218"/>
      <c r="Z3" s="1218"/>
      <c r="AA3" s="1219"/>
      <c r="AB3" s="18"/>
      <c r="AD3" s="501" t="s">
        <v>267</v>
      </c>
      <c r="AE3" s="501" t="s">
        <v>266</v>
      </c>
      <c r="AF3" s="568"/>
      <c r="AM3" s="790">
        <v>44965.422222222223</v>
      </c>
      <c r="AN3" s="789">
        <v>1</v>
      </c>
      <c r="AO3" s="789">
        <v>0</v>
      </c>
      <c r="AP3" s="789" t="s">
        <v>305</v>
      </c>
      <c r="AQ3" s="789">
        <v>0.48922700000000002</v>
      </c>
      <c r="AR3" s="789">
        <v>180790</v>
      </c>
      <c r="AS3" s="789">
        <v>138820</v>
      </c>
      <c r="AT3" s="789">
        <v>22.954000000000001</v>
      </c>
      <c r="AV3" s="790">
        <v>44965.422222222223</v>
      </c>
      <c r="AW3" s="789">
        <v>1</v>
      </c>
      <c r="AX3" s="789">
        <v>0</v>
      </c>
      <c r="AY3" s="789" t="s">
        <v>305</v>
      </c>
      <c r="AZ3" s="789">
        <v>6.4850000000000005E-2</v>
      </c>
      <c r="BB3" s="793" t="str">
        <f t="shared" ref="BB3:BB66" si="0">IFERROR((AO3*10)+AP3, "--")</f>
        <v>--</v>
      </c>
      <c r="BC3" s="791">
        <f t="shared" ref="BC3:BC66" si="1">AQ3</f>
        <v>0.48922700000000002</v>
      </c>
      <c r="BD3" s="814">
        <v>2</v>
      </c>
      <c r="BE3" s="793">
        <v>2</v>
      </c>
      <c r="BF3" s="819">
        <f t="shared" ref="BF3:BF66" si="2">IFERROR(VLOOKUP(BD3, $BB$2:$BC$300, 2, FALSE), "---")</f>
        <v>0.180141</v>
      </c>
      <c r="BH3" s="793" t="str">
        <f t="shared" ref="BH3:BH66" si="3">IFERROR((AX3*10)+AY3, "--")</f>
        <v>--</v>
      </c>
      <c r="BI3" s="807">
        <f t="shared" ref="BI3:BI66" si="4">AZ3</f>
        <v>6.4850000000000005E-2</v>
      </c>
      <c r="BJ3" s="814">
        <v>2</v>
      </c>
      <c r="BK3" s="793">
        <v>2</v>
      </c>
      <c r="BL3" s="807">
        <f t="shared" ref="BL3:BL66" si="5">IFERROR(VLOOKUP(BJ3, $BH$2:$BI$300, 2, FALSE), "---")</f>
        <v>4.326E-3</v>
      </c>
      <c r="BN3" s="825" t="s">
        <v>284</v>
      </c>
      <c r="BO3" s="826">
        <f>MIN(AD5:AD300)</f>
        <v>44965.421527777777</v>
      </c>
      <c r="BQ3" s="797"/>
      <c r="BR3" s="791"/>
      <c r="BS3" s="791"/>
      <c r="BT3" s="791"/>
      <c r="BV3" s="827">
        <f>BO3</f>
        <v>44965.421527777777</v>
      </c>
      <c r="BW3" s="828">
        <f>BW1+BW2</f>
        <v>44965.513194444444</v>
      </c>
      <c r="BX3" s="800"/>
      <c r="CA3" s="809"/>
      <c r="CB3" s="803"/>
      <c r="CC3" s="804"/>
      <c r="CD3" s="791"/>
      <c r="CE3" s="791"/>
      <c r="CG3" s="829" t="e">
        <f>INDEX(CA1:CA5600, (CG2+CG7), 1)</f>
        <v>#N/A</v>
      </c>
      <c r="CH3" s="828" t="e">
        <f>INDEX(CA1:CA5600, CH2, 1)</f>
        <v>#N/A</v>
      </c>
      <c r="CI3" s="829" t="e">
        <f>INDEX(CA1:CA5600, CI2, 1)</f>
        <v>#N/A</v>
      </c>
    </row>
    <row r="4" spans="1:87" ht="15.75" customHeight="1" thickBot="1" x14ac:dyDescent="0.3">
      <c r="B4" s="1198"/>
      <c r="C4" s="1199"/>
      <c r="D4" s="1199"/>
      <c r="E4" s="1200"/>
      <c r="F4" s="492"/>
      <c r="G4" s="596"/>
      <c r="H4" s="503"/>
      <c r="M4" s="497"/>
      <c r="O4" s="504" t="s">
        <v>161</v>
      </c>
      <c r="P4" s="165">
        <f>MIN(AF5:AF150)</f>
        <v>10</v>
      </c>
      <c r="Q4" s="243">
        <f>IF(ISNUMBER(AG4), MIN(AG5:AG300), "-")</f>
        <v>22.933</v>
      </c>
      <c r="R4" s="243">
        <f>IF(ISNUMBER(AH4), MIN(AH5:AH300), "-")</f>
        <v>22.991</v>
      </c>
      <c r="S4" s="243">
        <f>IF(ISNUMBER(AI4), MIN(AI5:AI300), "-")</f>
        <v>23.245999999999999</v>
      </c>
      <c r="T4" s="243" t="str">
        <f>IF(ISNUMBER(AJ4), MIN(AJ5:AJ300), "-")</f>
        <v>-</v>
      </c>
      <c r="U4" s="235" t="s">
        <v>166</v>
      </c>
      <c r="V4" s="21"/>
      <c r="W4" s="21"/>
      <c r="X4" s="759"/>
      <c r="Y4" s="759"/>
      <c r="Z4" s="759"/>
      <c r="AA4" s="765"/>
      <c r="AB4" s="76"/>
      <c r="AD4" s="505" t="s">
        <v>265</v>
      </c>
      <c r="AE4" s="506" t="s">
        <v>265</v>
      </c>
      <c r="AF4" s="397"/>
      <c r="AG4" s="242">
        <f>IFERROR(AVERAGE(AG5:AG300), "-")</f>
        <v>22.959397727272723</v>
      </c>
      <c r="AH4" s="242">
        <f>IFERROR(AVERAGE(AH5:AH300), "-")</f>
        <v>23.126274509803924</v>
      </c>
      <c r="AI4" s="242">
        <f>IFERROR(AVERAGE(AI5:AI300), "-")</f>
        <v>23.27187096774194</v>
      </c>
      <c r="AJ4" s="242" t="str">
        <f>IFERROR(AVERAGE(AJ5:AJ300), "-")</f>
        <v>-</v>
      </c>
      <c r="AK4" s="225" t="s">
        <v>97</v>
      </c>
      <c r="AM4" s="790">
        <v>44965.422222222223</v>
      </c>
      <c r="AN4" s="789">
        <v>1</v>
      </c>
      <c r="AO4" s="789">
        <v>0</v>
      </c>
      <c r="AP4" s="789" t="s">
        <v>305</v>
      </c>
      <c r="AQ4" s="789">
        <v>9.0060000000000001E-2</v>
      </c>
      <c r="AR4" s="789">
        <v>180792</v>
      </c>
      <c r="AS4" s="789">
        <v>138821</v>
      </c>
      <c r="AT4" s="789">
        <v>22.957000000000001</v>
      </c>
      <c r="AV4" s="788">
        <v>44965.422222222223</v>
      </c>
      <c r="AW4" s="787">
        <v>1</v>
      </c>
      <c r="AX4" s="786">
        <v>0</v>
      </c>
      <c r="AY4" s="786" t="s">
        <v>305</v>
      </c>
      <c r="AZ4" s="863">
        <v>-0.57599999999999996</v>
      </c>
      <c r="BB4" s="793" t="str">
        <f t="shared" si="0"/>
        <v>--</v>
      </c>
      <c r="BC4" s="791">
        <f t="shared" si="1"/>
        <v>9.0060000000000001E-2</v>
      </c>
      <c r="BD4" s="814">
        <v>3</v>
      </c>
      <c r="BE4" s="793">
        <v>3</v>
      </c>
      <c r="BF4" s="819">
        <f t="shared" si="2"/>
        <v>-1.1963E-2</v>
      </c>
      <c r="BH4" s="793" t="str">
        <f t="shared" si="3"/>
        <v>--</v>
      </c>
      <c r="BI4" s="807">
        <f t="shared" si="4"/>
        <v>-0.57599999999999996</v>
      </c>
      <c r="BJ4" s="814">
        <v>3</v>
      </c>
      <c r="BK4" s="793">
        <v>3</v>
      </c>
      <c r="BL4" s="807">
        <f t="shared" si="5"/>
        <v>-0.63529999999999998</v>
      </c>
      <c r="BN4" s="830" t="s">
        <v>283</v>
      </c>
      <c r="BO4" s="826">
        <f>MAX(AD5:AD300)</f>
        <v>44965.512499999997</v>
      </c>
      <c r="BQ4" s="797"/>
      <c r="BR4" s="791"/>
      <c r="BS4" s="791"/>
      <c r="BT4" s="791"/>
      <c r="BV4" s="831" t="e">
        <f>MATCH(BV3,BQ2:BQ2800, 1)</f>
        <v>#N/A</v>
      </c>
      <c r="BW4" s="798" t="e">
        <f>MATCH(BW3,BQ2:BQ2800, 1)</f>
        <v>#N/A</v>
      </c>
      <c r="BX4" s="823" t="e">
        <f>BW4+1</f>
        <v>#N/A</v>
      </c>
      <c r="CA4" s="809"/>
      <c r="CB4" s="803"/>
      <c r="CC4" s="804"/>
      <c r="CD4" s="791"/>
      <c r="CE4" s="791"/>
      <c r="CG4" s="832" t="e">
        <f>CG2+CG7</f>
        <v>#N/A</v>
      </c>
    </row>
    <row r="5" spans="1:87" ht="15.75" customHeight="1" thickBot="1" x14ac:dyDescent="0.3">
      <c r="B5" s="1198"/>
      <c r="C5" s="1199"/>
      <c r="D5" s="1199"/>
      <c r="E5" s="1200"/>
      <c r="F5" s="492"/>
      <c r="G5" s="294" t="s">
        <v>2</v>
      </c>
      <c r="H5" s="295" t="s">
        <v>67</v>
      </c>
      <c r="I5" s="295" t="s">
        <v>46</v>
      </c>
      <c r="J5" s="295" t="s">
        <v>67</v>
      </c>
      <c r="K5" s="524" t="s">
        <v>13</v>
      </c>
      <c r="M5" s="497"/>
      <c r="N5" s="169"/>
      <c r="O5" s="504" t="s">
        <v>162</v>
      </c>
      <c r="P5" s="165">
        <f>MAX(AF5:AF150)</f>
        <v>11</v>
      </c>
      <c r="Q5" s="244">
        <f>IF(ISNUMBER(AG4), MAX(AG5:AG300), "-")</f>
        <v>22.988</v>
      </c>
      <c r="R5" s="244">
        <f>IF(ISNUMBER(AH4), MAX(AH5:AH300), "-")</f>
        <v>23.254000000000001</v>
      </c>
      <c r="S5" s="244">
        <f>IF(ISNUMBER(AI4), MAX(AI5:AI300), "-")</f>
        <v>23.303000000000001</v>
      </c>
      <c r="T5" s="244" t="str">
        <f>IF(ISNUMBER(AJ4), MAX(AJ5:AJ300), "-")</f>
        <v>-</v>
      </c>
      <c r="U5" s="236" t="s">
        <v>167</v>
      </c>
      <c r="V5" s="21"/>
      <c r="W5" s="21"/>
      <c r="X5" s="1214" t="s">
        <v>318</v>
      </c>
      <c r="Y5" s="1215"/>
      <c r="Z5" s="1215"/>
      <c r="AA5" s="1216"/>
      <c r="AC5" s="503"/>
      <c r="AD5" s="608">
        <f t="shared" ref="AD5" si="6">IF(AM2="", "-", AM2)</f>
        <v>44965.421527777777</v>
      </c>
      <c r="AE5" s="607">
        <f t="shared" ref="AE5" si="7">IF(AT2="", "-", AT2)</f>
        <v>22.952000000000002</v>
      </c>
      <c r="AF5" s="196">
        <f>IF(ISNUMBER(AE5), HOUR(AD5), "-")</f>
        <v>10</v>
      </c>
      <c r="AG5" s="168">
        <f t="shared" ref="AG5:AG68" si="8">IF(AF5=$Q$3, AE5, "-")</f>
        <v>22.952000000000002</v>
      </c>
      <c r="AH5" s="168" t="str">
        <f t="shared" ref="AH5:AH68" si="9">IF(AF5=$R$3, AE5, "-")</f>
        <v>-</v>
      </c>
      <c r="AI5" s="168" t="str">
        <f t="shared" ref="AI5:AI68" si="10">IF(AF5=$S$3, AE5, "-")</f>
        <v>-</v>
      </c>
      <c r="AJ5" s="168" t="str">
        <f t="shared" ref="AJ5:AJ68" si="11">IF(AF5=$T$3, AE5, "-")</f>
        <v>-</v>
      </c>
      <c r="AK5" s="197" t="s">
        <v>165</v>
      </c>
      <c r="AL5" s="837"/>
      <c r="AM5" s="790">
        <v>44965.42291666667</v>
      </c>
      <c r="AN5" s="789">
        <v>1</v>
      </c>
      <c r="AO5" s="789">
        <v>0</v>
      </c>
      <c r="AP5" s="789" t="s">
        <v>305</v>
      </c>
      <c r="AQ5" s="789">
        <v>0.77767699999999995</v>
      </c>
      <c r="AR5" s="789">
        <v>180799</v>
      </c>
      <c r="AS5" s="789">
        <v>138831</v>
      </c>
      <c r="AT5" s="789">
        <v>22.96</v>
      </c>
      <c r="AV5" s="788">
        <v>44965.42291666667</v>
      </c>
      <c r="AW5" s="787">
        <v>1</v>
      </c>
      <c r="AX5" s="786">
        <v>0</v>
      </c>
      <c r="AY5" s="786" t="s">
        <v>305</v>
      </c>
      <c r="AZ5" s="863">
        <v>4.3229999999999996E-3</v>
      </c>
      <c r="BB5" s="793" t="str">
        <f t="shared" si="0"/>
        <v>--</v>
      </c>
      <c r="BC5" s="791">
        <f t="shared" si="1"/>
        <v>0.77767699999999995</v>
      </c>
      <c r="BD5" s="814">
        <v>4</v>
      </c>
      <c r="BE5" s="793">
        <v>4</v>
      </c>
      <c r="BF5" s="819">
        <f t="shared" si="2"/>
        <v>-6.6132999999999997E-2</v>
      </c>
      <c r="BH5" s="793" t="str">
        <f t="shared" si="3"/>
        <v>--</v>
      </c>
      <c r="BI5" s="807">
        <f t="shared" si="4"/>
        <v>4.3229999999999996E-3</v>
      </c>
      <c r="BJ5" s="814">
        <v>4</v>
      </c>
      <c r="BK5" s="793">
        <v>4</v>
      </c>
      <c r="BL5" s="807">
        <f t="shared" si="5"/>
        <v>0.379</v>
      </c>
      <c r="BQ5" s="797"/>
      <c r="BR5" s="791"/>
      <c r="BS5" s="791"/>
      <c r="BT5" s="791"/>
      <c r="BV5" s="833" t="e">
        <f>INDEX(BQ2:BR2800, BV4, 1)</f>
        <v>#N/A</v>
      </c>
      <c r="BW5" s="834" t="e">
        <f>INDEX(BQ2:BQ2800, BW4, 1)</f>
        <v>#N/A</v>
      </c>
      <c r="BX5" s="829" t="e">
        <f>INDEX(BQ2:BQ2800, BX4, 1)</f>
        <v>#N/A</v>
      </c>
      <c r="CA5" s="809"/>
      <c r="CB5" s="803"/>
      <c r="CC5" s="804"/>
      <c r="CD5" s="791"/>
      <c r="CE5" s="791"/>
      <c r="CG5" s="828" t="e">
        <f>INDEX(CA1:CA5600, (CG2+0), 1)</f>
        <v>#N/A</v>
      </c>
      <c r="CI5" s="828" t="e">
        <f>INDEX(CA1:CA5600, CH2, 1)</f>
        <v>#N/A</v>
      </c>
    </row>
    <row r="6" spans="1:87" ht="15" customHeight="1" thickBot="1" x14ac:dyDescent="0.3">
      <c r="B6" s="1198"/>
      <c r="C6" s="1199"/>
      <c r="D6" s="1199"/>
      <c r="E6" s="1200"/>
      <c r="F6" s="492"/>
      <c r="G6" s="388">
        <f>AVERAGE(BD_DIAS!AA15:AA22)</f>
        <v>-9.7553750000000002E-3</v>
      </c>
      <c r="H6" s="389">
        <f>_xlfn.STDEV.S(BD_DIAS!AA15:AA22)</f>
        <v>0.14724214322472598</v>
      </c>
      <c r="I6" s="389">
        <f>AVERAGE(BD_DIAS!AC15:AC22)</f>
        <v>-3.2779249999999996E-2</v>
      </c>
      <c r="J6" s="390">
        <f>_xlfn.STDEV.S(BD_DIAS!AC15:AC22)</f>
        <v>0.29812552031257378</v>
      </c>
      <c r="K6" s="133">
        <f t="shared" ref="K6:K17" si="12">I6-G6</f>
        <v>-2.3023874999999996E-2</v>
      </c>
      <c r="M6" s="508"/>
      <c r="O6" s="509"/>
      <c r="P6" s="510"/>
      <c r="Q6" s="245">
        <f>IFERROR(Q5-Q4, "-")</f>
        <v>5.4999999999999716E-2</v>
      </c>
      <c r="R6" s="245">
        <f>IFERROR(R5-R4, "-")</f>
        <v>0.26300000000000168</v>
      </c>
      <c r="S6" s="245">
        <f>IFERROR(S5-S4, "-")</f>
        <v>5.700000000000216E-2</v>
      </c>
      <c r="T6" s="245" t="str">
        <f>IFERROR(T5-T4, "-")</f>
        <v>-</v>
      </c>
      <c r="U6" s="238" t="s">
        <v>168</v>
      </c>
      <c r="V6" s="21"/>
      <c r="W6" s="21"/>
      <c r="X6" s="1217" t="s">
        <v>497</v>
      </c>
      <c r="Y6" s="1218"/>
      <c r="Z6" s="1218"/>
      <c r="AA6" s="1219"/>
      <c r="AD6" s="608">
        <f t="shared" ref="AD6:AD69" si="13">IF(AM3="", "-", AM3)</f>
        <v>44965.422222222223</v>
      </c>
      <c r="AE6" s="607">
        <f t="shared" ref="AE6:AE69" si="14">IF(AT3="", "-", AT3)</f>
        <v>22.954000000000001</v>
      </c>
      <c r="AF6" s="196">
        <f t="shared" ref="AF6:AF69" si="15">IF(ISNUMBER(AE6), HOUR(AD6), "-")</f>
        <v>10</v>
      </c>
      <c r="AG6" s="168">
        <f t="shared" si="8"/>
        <v>22.954000000000001</v>
      </c>
      <c r="AH6" s="168" t="str">
        <f t="shared" si="9"/>
        <v>-</v>
      </c>
      <c r="AI6" s="168" t="str">
        <f t="shared" si="10"/>
        <v>-</v>
      </c>
      <c r="AJ6" s="168" t="str">
        <f t="shared" si="11"/>
        <v>-</v>
      </c>
      <c r="AL6" s="837"/>
      <c r="AM6" s="790">
        <v>44965.42291666667</v>
      </c>
      <c r="AN6" s="789">
        <v>1</v>
      </c>
      <c r="AO6" s="789">
        <v>0</v>
      </c>
      <c r="AP6" s="789" t="s">
        <v>305</v>
      </c>
      <c r="AQ6" s="789">
        <v>-0.117146</v>
      </c>
      <c r="AR6" s="789">
        <v>180802</v>
      </c>
      <c r="AS6" s="789">
        <v>138834</v>
      </c>
      <c r="AT6" s="789">
        <v>22.960999999999999</v>
      </c>
      <c r="AV6" s="788">
        <v>44965.42291666667</v>
      </c>
      <c r="AW6" s="787">
        <v>1</v>
      </c>
      <c r="AX6" s="786">
        <v>0</v>
      </c>
      <c r="AY6" s="786" t="s">
        <v>305</v>
      </c>
      <c r="AZ6" s="863">
        <v>6.4860000000000001E-2</v>
      </c>
      <c r="BB6" s="793" t="str">
        <f t="shared" si="0"/>
        <v>--</v>
      </c>
      <c r="BC6" s="791">
        <f t="shared" si="1"/>
        <v>-0.117146</v>
      </c>
      <c r="BD6" s="814">
        <v>5</v>
      </c>
      <c r="BE6" s="793">
        <v>5</v>
      </c>
      <c r="BF6" s="819">
        <f t="shared" si="2"/>
        <v>-0.258162</v>
      </c>
      <c r="BH6" s="793" t="str">
        <f t="shared" si="3"/>
        <v>--</v>
      </c>
      <c r="BI6" s="807">
        <f t="shared" si="4"/>
        <v>6.4860000000000001E-2</v>
      </c>
      <c r="BJ6" s="814">
        <v>5</v>
      </c>
      <c r="BK6" s="793">
        <v>5</v>
      </c>
      <c r="BL6" s="807">
        <f t="shared" si="5"/>
        <v>6.4909999999999995E-2</v>
      </c>
      <c r="BQ6" s="797"/>
      <c r="BR6" s="791"/>
      <c r="BS6" s="791"/>
      <c r="BT6" s="791"/>
      <c r="BV6" s="824" t="e">
        <f>BV4+1</f>
        <v>#N/A</v>
      </c>
      <c r="BX6" s="824" t="e">
        <f>BX4+1</f>
        <v>#N/A</v>
      </c>
      <c r="CA6" s="809"/>
      <c r="CB6" s="803"/>
      <c r="CC6" s="804"/>
      <c r="CD6" s="791"/>
      <c r="CE6" s="791"/>
      <c r="CG6" s="835" t="e">
        <f>CG1-CG5</f>
        <v>#N/A</v>
      </c>
      <c r="CI6" s="835" t="e">
        <f>CH1-CI5</f>
        <v>#N/A</v>
      </c>
    </row>
    <row r="7" spans="1:87" ht="15.75" thickBot="1" x14ac:dyDescent="0.3">
      <c r="B7" s="1198"/>
      <c r="C7" s="1199"/>
      <c r="D7" s="1199"/>
      <c r="E7" s="1200"/>
      <c r="F7" s="492"/>
      <c r="G7" s="391">
        <f>AVERAGE(BD_DIAS!AA23:AA30)</f>
        <v>47.699883749999991</v>
      </c>
      <c r="H7" s="392">
        <f>_xlfn.STDEV.S(BD_DIAS!AA23:AA30)</f>
        <v>0.2078573919767028</v>
      </c>
      <c r="I7" s="392">
        <f>AVERAGE(BD_DIAS!AC23:AC30)</f>
        <v>47.574999999999996</v>
      </c>
      <c r="J7" s="393">
        <f>_xlfn.STDEV.S(BD_DIAS!AC23:AC30)</f>
        <v>0.36847174731779636</v>
      </c>
      <c r="K7" s="131">
        <f t="shared" si="12"/>
        <v>-0.12488374999999508</v>
      </c>
      <c r="N7" s="512"/>
      <c r="O7" s="21"/>
      <c r="P7" s="21"/>
      <c r="Q7" s="21"/>
      <c r="R7" s="169"/>
      <c r="S7" s="169"/>
      <c r="T7" s="169"/>
      <c r="U7" s="21"/>
      <c r="V7" s="21"/>
      <c r="W7" s="21"/>
      <c r="X7" s="21"/>
      <c r="Y7" s="21"/>
      <c r="AD7" s="608">
        <f t="shared" si="13"/>
        <v>44965.422222222223</v>
      </c>
      <c r="AE7" s="607">
        <f t="shared" si="14"/>
        <v>22.957000000000001</v>
      </c>
      <c r="AF7" s="196">
        <f t="shared" si="15"/>
        <v>10</v>
      </c>
      <c r="AG7" s="168">
        <f t="shared" si="8"/>
        <v>22.957000000000001</v>
      </c>
      <c r="AH7" s="168" t="str">
        <f t="shared" si="9"/>
        <v>-</v>
      </c>
      <c r="AI7" s="168" t="str">
        <f t="shared" si="10"/>
        <v>-</v>
      </c>
      <c r="AJ7" s="168" t="str">
        <f t="shared" si="11"/>
        <v>-</v>
      </c>
      <c r="AK7" s="198"/>
      <c r="AL7" s="837"/>
      <c r="AM7" s="790">
        <v>44965.423611111109</v>
      </c>
      <c r="AN7" s="789">
        <v>1</v>
      </c>
      <c r="AO7" s="789">
        <v>0</v>
      </c>
      <c r="AP7" s="789" t="s">
        <v>305</v>
      </c>
      <c r="AQ7" s="789">
        <v>-0.117117</v>
      </c>
      <c r="AR7" s="789">
        <v>180799</v>
      </c>
      <c r="AS7" s="789">
        <v>138831</v>
      </c>
      <c r="AT7" s="789">
        <v>22.963000000000001</v>
      </c>
      <c r="AV7" s="788">
        <v>44965.423611111109</v>
      </c>
      <c r="AW7" s="787">
        <v>1</v>
      </c>
      <c r="AX7" s="786">
        <v>0</v>
      </c>
      <c r="AY7" s="786" t="s">
        <v>305</v>
      </c>
      <c r="AZ7" s="863">
        <v>-6.7879999999999996E-2</v>
      </c>
      <c r="BB7" s="793" t="str">
        <f t="shared" si="0"/>
        <v>--</v>
      </c>
      <c r="BC7" s="791">
        <f t="shared" si="1"/>
        <v>-0.117117</v>
      </c>
      <c r="BD7" s="814">
        <v>6</v>
      </c>
      <c r="BE7" s="793">
        <v>6</v>
      </c>
      <c r="BF7" s="819">
        <f t="shared" si="2"/>
        <v>-7.4936000000000003E-2</v>
      </c>
      <c r="BH7" s="793" t="str">
        <f t="shared" si="3"/>
        <v>--</v>
      </c>
      <c r="BI7" s="807">
        <f t="shared" si="4"/>
        <v>-6.7879999999999996E-2</v>
      </c>
      <c r="BJ7" s="814">
        <v>6</v>
      </c>
      <c r="BK7" s="793">
        <v>6</v>
      </c>
      <c r="BL7" s="807">
        <f t="shared" si="5"/>
        <v>0.13109999999999999</v>
      </c>
      <c r="BQ7" s="797"/>
      <c r="BR7" s="791"/>
      <c r="BS7" s="791"/>
      <c r="BT7" s="791"/>
      <c r="BW7" s="799"/>
      <c r="CA7" s="809"/>
      <c r="CB7" s="803"/>
      <c r="CC7" s="804"/>
      <c r="CD7" s="791"/>
      <c r="CE7" s="791"/>
      <c r="CG7" s="798" t="e">
        <f>IF(CG6=0, -1, 0)</f>
        <v>#N/A</v>
      </c>
      <c r="CI7" s="798" t="e">
        <f>IF(CI6=0, -1, 0)</f>
        <v>#N/A</v>
      </c>
    </row>
    <row r="8" spans="1:87" ht="15.75" customHeight="1" x14ac:dyDescent="0.25">
      <c r="B8" s="1198"/>
      <c r="C8" s="1199"/>
      <c r="D8" s="1199"/>
      <c r="E8" s="1200"/>
      <c r="F8" s="492"/>
      <c r="G8" s="391">
        <f>AVERAGE(BD_DIAS!AA31:AA38)</f>
        <v>94.393044624999987</v>
      </c>
      <c r="H8" s="392">
        <f>_xlfn.STDEV.S(BD_DIAS!AA31:AA38)</f>
        <v>0.17413087390313323</v>
      </c>
      <c r="I8" s="392">
        <f>AVERAGE(BD_DIAS!AC31:AC38)</f>
        <v>94.318749999999994</v>
      </c>
      <c r="J8" s="393">
        <f>_xlfn.STDEV.S(BD_DIAS!AC31:AC38)</f>
        <v>0.21303504071262139</v>
      </c>
      <c r="K8" s="131">
        <f t="shared" si="12"/>
        <v>-7.4294624999993175E-2</v>
      </c>
      <c r="M8" s="585" t="s">
        <v>307</v>
      </c>
      <c r="N8" s="18"/>
      <c r="O8" s="1177" t="s">
        <v>159</v>
      </c>
      <c r="P8" s="1178"/>
      <c r="Q8" s="1178"/>
      <c r="R8" s="1179"/>
      <c r="S8" s="1177" t="s">
        <v>160</v>
      </c>
      <c r="T8" s="1178"/>
      <c r="U8" s="1178"/>
      <c r="V8" s="1179"/>
      <c r="W8" s="21"/>
      <c r="X8" s="21"/>
      <c r="Y8" s="21"/>
      <c r="Z8" s="599"/>
      <c r="AD8" s="608">
        <f t="shared" si="13"/>
        <v>44965.42291666667</v>
      </c>
      <c r="AE8" s="607">
        <f t="shared" si="14"/>
        <v>22.96</v>
      </c>
      <c r="AF8" s="196">
        <f t="shared" si="15"/>
        <v>10</v>
      </c>
      <c r="AG8" s="168">
        <f t="shared" si="8"/>
        <v>22.96</v>
      </c>
      <c r="AH8" s="168" t="str">
        <f t="shared" si="9"/>
        <v>-</v>
      </c>
      <c r="AI8" s="168" t="str">
        <f t="shared" si="10"/>
        <v>-</v>
      </c>
      <c r="AJ8" s="168" t="str">
        <f t="shared" si="11"/>
        <v>-</v>
      </c>
      <c r="AK8" s="198"/>
      <c r="AL8" s="837"/>
      <c r="AM8" s="790">
        <v>44965.423611111109</v>
      </c>
      <c r="AN8" s="789">
        <v>1</v>
      </c>
      <c r="AO8" s="789">
        <v>0</v>
      </c>
      <c r="AP8" s="789" t="s">
        <v>305</v>
      </c>
      <c r="AQ8" s="789">
        <v>-9.0064000000000005E-2</v>
      </c>
      <c r="AR8" s="789">
        <v>180797</v>
      </c>
      <c r="AS8" s="789">
        <v>138830</v>
      </c>
      <c r="AT8" s="789">
        <v>22.966999999999999</v>
      </c>
      <c r="AV8" s="788">
        <v>44965.423611111109</v>
      </c>
      <c r="AW8" s="787">
        <v>1</v>
      </c>
      <c r="AX8" s="786">
        <v>0</v>
      </c>
      <c r="AY8" s="786" t="s">
        <v>305</v>
      </c>
      <c r="AZ8" s="863">
        <v>-0.57599999999999996</v>
      </c>
      <c r="BB8" s="793" t="str">
        <f t="shared" si="0"/>
        <v>--</v>
      </c>
      <c r="BC8" s="791">
        <f t="shared" si="1"/>
        <v>-9.0064000000000005E-2</v>
      </c>
      <c r="BD8" s="814">
        <v>7</v>
      </c>
      <c r="BE8" s="793">
        <v>7</v>
      </c>
      <c r="BF8" s="819">
        <f t="shared" si="2"/>
        <v>-1.196E-2</v>
      </c>
      <c r="BH8" s="793" t="str">
        <f t="shared" si="3"/>
        <v>--</v>
      </c>
      <c r="BI8" s="807">
        <f t="shared" si="4"/>
        <v>-0.57599999999999996</v>
      </c>
      <c r="BJ8" s="814">
        <v>7</v>
      </c>
      <c r="BK8" s="793">
        <v>7</v>
      </c>
      <c r="BL8" s="807">
        <f t="shared" si="5"/>
        <v>-3.288E-2</v>
      </c>
      <c r="BQ8" s="797"/>
      <c r="BR8" s="791"/>
      <c r="BS8" s="791"/>
      <c r="BT8" s="791"/>
      <c r="CA8" s="809"/>
      <c r="CB8" s="803"/>
      <c r="CC8" s="804"/>
      <c r="CD8" s="791"/>
      <c r="CE8" s="791"/>
    </row>
    <row r="9" spans="1:87" ht="15.75" customHeight="1" x14ac:dyDescent="0.25">
      <c r="B9" s="1198"/>
      <c r="C9" s="1199"/>
      <c r="D9" s="1199"/>
      <c r="E9" s="1200"/>
      <c r="F9" s="492"/>
      <c r="G9" s="391">
        <f>AVERAGE(BD_DIAS!AA39:AA46)</f>
        <v>131.23016512499998</v>
      </c>
      <c r="H9" s="392">
        <f>_xlfn.STDEV.S(BD_DIAS!AA39:AA46)</f>
        <v>0.20950546793439517</v>
      </c>
      <c r="I9" s="392">
        <f>AVERAGE(BD_DIAS!AC39:AC46)</f>
        <v>130.96250000000001</v>
      </c>
      <c r="J9" s="393">
        <f>_xlfn.STDEV.S(BD_DIAS!AC39:AC46)</f>
        <v>0.29730936268953484</v>
      </c>
      <c r="K9" s="131">
        <f t="shared" si="12"/>
        <v>-0.2676651249999793</v>
      </c>
      <c r="M9" s="590" t="str">
        <f>HojaOri</f>
        <v>Guest1</v>
      </c>
      <c r="N9" s="513"/>
      <c r="O9" s="514" t="s">
        <v>279</v>
      </c>
      <c r="P9" s="515" t="s">
        <v>52</v>
      </c>
      <c r="Q9" s="515" t="s">
        <v>280</v>
      </c>
      <c r="R9" s="516" t="s">
        <v>81</v>
      </c>
      <c r="S9" s="514" t="s">
        <v>281</v>
      </c>
      <c r="T9" s="515" t="s">
        <v>51</v>
      </c>
      <c r="U9" s="515" t="s">
        <v>282</v>
      </c>
      <c r="V9" s="516" t="s">
        <v>81</v>
      </c>
      <c r="W9" s="21"/>
      <c r="X9" s="21"/>
      <c r="Y9" s="21"/>
      <c r="Z9" s="497"/>
      <c r="AD9" s="608">
        <f t="shared" si="13"/>
        <v>44965.42291666667</v>
      </c>
      <c r="AE9" s="607">
        <f t="shared" si="14"/>
        <v>22.960999999999999</v>
      </c>
      <c r="AF9" s="196">
        <f t="shared" si="15"/>
        <v>10</v>
      </c>
      <c r="AG9" s="168">
        <f t="shared" si="8"/>
        <v>22.960999999999999</v>
      </c>
      <c r="AH9" s="168" t="str">
        <f t="shared" si="9"/>
        <v>-</v>
      </c>
      <c r="AI9" s="168" t="str">
        <f t="shared" si="10"/>
        <v>-</v>
      </c>
      <c r="AJ9" s="168" t="str">
        <f t="shared" si="11"/>
        <v>-</v>
      </c>
      <c r="AK9" s="198"/>
      <c r="AL9" s="837"/>
      <c r="AM9" s="790">
        <v>44965.424305555556</v>
      </c>
      <c r="AN9" s="789">
        <v>1</v>
      </c>
      <c r="AO9" s="789">
        <v>0</v>
      </c>
      <c r="AP9" s="789" t="s">
        <v>305</v>
      </c>
      <c r="AQ9" s="789">
        <v>-0.10516200000000001</v>
      </c>
      <c r="AR9" s="789">
        <v>180790</v>
      </c>
      <c r="AS9" s="789">
        <v>138824</v>
      </c>
      <c r="AT9" s="789">
        <v>22.966000000000001</v>
      </c>
      <c r="AV9" s="788">
        <v>44965.424305555556</v>
      </c>
      <c r="AW9" s="787">
        <v>1</v>
      </c>
      <c r="AX9" s="786">
        <v>0</v>
      </c>
      <c r="AY9" s="786" t="s">
        <v>305</v>
      </c>
      <c r="AZ9" s="863">
        <v>0.27939999999999998</v>
      </c>
      <c r="BB9" s="793" t="str">
        <f t="shared" si="0"/>
        <v>--</v>
      </c>
      <c r="BC9" s="791">
        <f t="shared" si="1"/>
        <v>-0.10516200000000001</v>
      </c>
      <c r="BD9" s="814">
        <v>8</v>
      </c>
      <c r="BE9" s="793">
        <v>8</v>
      </c>
      <c r="BF9" s="819">
        <f t="shared" si="2"/>
        <v>-3.9051000000000002E-2</v>
      </c>
      <c r="BH9" s="793" t="str">
        <f t="shared" si="3"/>
        <v>--</v>
      </c>
      <c r="BI9" s="807">
        <f t="shared" si="4"/>
        <v>0.27939999999999998</v>
      </c>
      <c r="BJ9" s="814">
        <v>8</v>
      </c>
      <c r="BK9" s="793">
        <v>8</v>
      </c>
      <c r="BL9" s="807">
        <f t="shared" si="5"/>
        <v>6.4909999999999995E-2</v>
      </c>
      <c r="BQ9" s="797"/>
      <c r="BR9" s="791"/>
      <c r="BS9" s="791"/>
      <c r="BT9" s="791"/>
      <c r="CA9" s="809"/>
      <c r="CB9" s="803"/>
      <c r="CC9" s="804"/>
      <c r="CD9" s="791"/>
      <c r="CE9" s="791"/>
    </row>
    <row r="10" spans="1:87" ht="15.75" customHeight="1" x14ac:dyDescent="0.25">
      <c r="B10" s="1198"/>
      <c r="C10" s="1199"/>
      <c r="D10" s="1199"/>
      <c r="E10" s="1200"/>
      <c r="F10" s="492"/>
      <c r="G10" s="391">
        <f>AVERAGE(BD_DIAS!AA47:AA54)</f>
        <v>185.44791624999996</v>
      </c>
      <c r="H10" s="392">
        <f>_xlfn.STDEV.S(BD_DIAS!AA47:AA54)</f>
        <v>0.15547886899121308</v>
      </c>
      <c r="I10" s="392">
        <f>AVERAGE(BD_DIAS!AC47:AC54)</f>
        <v>185.32499999999999</v>
      </c>
      <c r="J10" s="393">
        <f>_xlfn.STDEV.S(BD_DIAS!AC47:AC54)</f>
        <v>0.30118812346154417</v>
      </c>
      <c r="K10" s="131">
        <f t="shared" si="12"/>
        <v>-0.12291624999997453</v>
      </c>
      <c r="N10" s="517"/>
      <c r="O10" s="246">
        <f>MIN(Q27:Q300)+R11</f>
        <v>34.26</v>
      </c>
      <c r="P10" s="130">
        <f>IFERROR(AVERAGE(Q27:Q300)+R11,"-")</f>
        <v>35.745074626865666</v>
      </c>
      <c r="Q10" s="130">
        <f>MAX(Q27:Q300)+R11</f>
        <v>36.96</v>
      </c>
      <c r="R10" s="131">
        <f>IFERROR(_xlfn.STDEV.S(Q27:Q300),"-")</f>
        <v>0.66913786554847088</v>
      </c>
      <c r="S10" s="222">
        <f>MIN(S27:S300)+V11</f>
        <v>21.75</v>
      </c>
      <c r="T10" s="130">
        <f>IFERROR(AVERAGE(S27:S300)+V11,"-")</f>
        <v>21.852238805970131</v>
      </c>
      <c r="U10" s="129">
        <f>MAX(S27:S300)+V11</f>
        <v>22.05</v>
      </c>
      <c r="V10" s="131">
        <f>IFERROR(_xlfn.STDEV.S(S27:S300),"-")</f>
        <v>7.9440163238790287E-2</v>
      </c>
      <c r="W10" s="21"/>
      <c r="X10" s="21"/>
      <c r="Y10" s="21"/>
      <c r="Z10" s="497"/>
      <c r="AD10" s="608">
        <f t="shared" si="13"/>
        <v>44965.423611111109</v>
      </c>
      <c r="AE10" s="607">
        <f t="shared" si="14"/>
        <v>22.963000000000001</v>
      </c>
      <c r="AF10" s="196">
        <f t="shared" si="15"/>
        <v>10</v>
      </c>
      <c r="AG10" s="168">
        <f t="shared" si="8"/>
        <v>22.963000000000001</v>
      </c>
      <c r="AH10" s="168" t="str">
        <f t="shared" si="9"/>
        <v>-</v>
      </c>
      <c r="AI10" s="168" t="str">
        <f t="shared" si="10"/>
        <v>-</v>
      </c>
      <c r="AJ10" s="168" t="str">
        <f t="shared" si="11"/>
        <v>-</v>
      </c>
      <c r="AK10" s="198"/>
      <c r="AL10" s="837"/>
      <c r="AM10" s="790">
        <v>44965.424305555556</v>
      </c>
      <c r="AN10" s="789">
        <v>1</v>
      </c>
      <c r="AO10" s="789">
        <v>0</v>
      </c>
      <c r="AP10" s="789" t="s">
        <v>305</v>
      </c>
      <c r="AQ10" s="789">
        <v>-0.183283</v>
      </c>
      <c r="AR10" s="789">
        <v>180799</v>
      </c>
      <c r="AS10" s="789">
        <v>138832</v>
      </c>
      <c r="AT10" s="789">
        <v>22.965</v>
      </c>
      <c r="AV10" s="788">
        <v>44965.424305555556</v>
      </c>
      <c r="AW10" s="787">
        <v>1</v>
      </c>
      <c r="AX10" s="786">
        <v>0</v>
      </c>
      <c r="AY10" s="786" t="s">
        <v>305</v>
      </c>
      <c r="AZ10" s="863">
        <v>4.3249999999999999E-3</v>
      </c>
      <c r="BB10" s="793" t="str">
        <f t="shared" si="0"/>
        <v>--</v>
      </c>
      <c r="BC10" s="791">
        <f t="shared" si="1"/>
        <v>-0.183283</v>
      </c>
      <c r="BD10" s="814">
        <v>11</v>
      </c>
      <c r="BE10" s="793">
        <v>1</v>
      </c>
      <c r="BF10" s="819">
        <f t="shared" si="2"/>
        <v>47.266730000000003</v>
      </c>
      <c r="BH10" s="793" t="str">
        <f t="shared" si="3"/>
        <v>--</v>
      </c>
      <c r="BI10" s="807">
        <f t="shared" si="4"/>
        <v>4.3249999999999999E-3</v>
      </c>
      <c r="BJ10" s="814">
        <v>11</v>
      </c>
      <c r="BK10" s="793">
        <v>1</v>
      </c>
      <c r="BL10" s="807">
        <f t="shared" si="5"/>
        <v>47.28</v>
      </c>
      <c r="BQ10" s="797"/>
      <c r="BR10" s="791"/>
      <c r="BS10" s="791"/>
      <c r="BT10" s="791"/>
      <c r="CA10" s="809"/>
      <c r="CB10" s="803"/>
      <c r="CC10" s="804"/>
      <c r="CD10" s="791"/>
      <c r="CE10" s="791"/>
    </row>
    <row r="11" spans="1:87" ht="15" customHeight="1" thickBot="1" x14ac:dyDescent="0.3">
      <c r="B11" s="1198"/>
      <c r="C11" s="1199"/>
      <c r="D11" s="1199"/>
      <c r="E11" s="1200"/>
      <c r="F11" s="492"/>
      <c r="G11" s="391">
        <f>AVERAGE(BD_DIAS!AA55:AA62)</f>
        <v>225.78893887499999</v>
      </c>
      <c r="H11" s="392">
        <f>_xlfn.STDEV.S(BD_DIAS!AA55:AA62)</f>
        <v>0.12552909919495309</v>
      </c>
      <c r="I11" s="392">
        <f>AVERAGE(BD_DIAS!AC55:AC62)</f>
        <v>225.57499999999999</v>
      </c>
      <c r="J11" s="393">
        <f>_xlfn.STDEV.S(BD_DIAS!AC55:AC62)</f>
        <v>0.4862392121462128</v>
      </c>
      <c r="K11" s="131">
        <f t="shared" si="12"/>
        <v>-0.21393887499999664</v>
      </c>
      <c r="M11" s="585" t="s">
        <v>308</v>
      </c>
      <c r="N11" s="517"/>
      <c r="O11" s="229"/>
      <c r="P11" s="230" t="s">
        <v>158</v>
      </c>
      <c r="Q11" s="223">
        <f>Q10</f>
        <v>36.96</v>
      </c>
      <c r="R11" s="706">
        <f>Resumen!I25</f>
        <v>0.86</v>
      </c>
      <c r="S11" s="227" t="s">
        <v>128</v>
      </c>
      <c r="T11" s="223">
        <f>U10-S10</f>
        <v>0.30000000000000071</v>
      </c>
      <c r="U11" s="228"/>
      <c r="V11" s="707">
        <f>Resumen!I22</f>
        <v>0.2</v>
      </c>
      <c r="W11" s="21"/>
      <c r="X11" s="21"/>
      <c r="Y11" s="21"/>
      <c r="Z11" s="497"/>
      <c r="AD11" s="608">
        <f t="shared" si="13"/>
        <v>44965.423611111109</v>
      </c>
      <c r="AE11" s="607">
        <f t="shared" si="14"/>
        <v>22.966999999999999</v>
      </c>
      <c r="AF11" s="196">
        <f t="shared" si="15"/>
        <v>10</v>
      </c>
      <c r="AG11" s="168">
        <f t="shared" si="8"/>
        <v>22.966999999999999</v>
      </c>
      <c r="AH11" s="168" t="str">
        <f t="shared" si="9"/>
        <v>-</v>
      </c>
      <c r="AI11" s="168" t="str">
        <f t="shared" si="10"/>
        <v>-</v>
      </c>
      <c r="AJ11" s="168" t="str">
        <f t="shared" si="11"/>
        <v>-</v>
      </c>
      <c r="AK11" s="198"/>
      <c r="AL11" s="837"/>
      <c r="AM11" s="790">
        <v>44965.425000000003</v>
      </c>
      <c r="AN11" s="789">
        <v>1</v>
      </c>
      <c r="AO11" s="789">
        <v>0</v>
      </c>
      <c r="AP11" s="789">
        <v>0</v>
      </c>
      <c r="AQ11" s="789">
        <v>-0.21917600000000001</v>
      </c>
      <c r="AR11" s="789">
        <v>180800</v>
      </c>
      <c r="AS11" s="789">
        <v>138832</v>
      </c>
      <c r="AT11" s="789">
        <v>22.960999999999999</v>
      </c>
      <c r="AV11" s="788">
        <v>44965.425000000003</v>
      </c>
      <c r="AW11" s="787">
        <v>1</v>
      </c>
      <c r="AX11" s="786">
        <v>0</v>
      </c>
      <c r="AY11" s="786">
        <v>0</v>
      </c>
      <c r="AZ11" s="863">
        <v>0.34300000000000003</v>
      </c>
      <c r="BB11" s="793">
        <f t="shared" si="0"/>
        <v>0</v>
      </c>
      <c r="BC11" s="791">
        <f t="shared" si="1"/>
        <v>-0.21917600000000001</v>
      </c>
      <c r="BD11" s="814">
        <v>12</v>
      </c>
      <c r="BE11" s="793">
        <v>2</v>
      </c>
      <c r="BF11" s="819">
        <f t="shared" si="2"/>
        <v>47.752882</v>
      </c>
      <c r="BH11" s="793">
        <f t="shared" si="3"/>
        <v>0</v>
      </c>
      <c r="BI11" s="807">
        <f t="shared" si="4"/>
        <v>0.34300000000000003</v>
      </c>
      <c r="BJ11" s="814">
        <v>12</v>
      </c>
      <c r="BK11" s="793">
        <v>2</v>
      </c>
      <c r="BL11" s="807">
        <f t="shared" si="5"/>
        <v>46.98</v>
      </c>
      <c r="BQ11" s="797"/>
      <c r="BR11" s="791"/>
      <c r="BS11" s="791"/>
      <c r="BT11" s="791"/>
      <c r="CA11" s="809"/>
      <c r="CB11" s="803"/>
      <c r="CC11" s="804"/>
      <c r="CD11" s="791"/>
      <c r="CE11" s="791"/>
    </row>
    <row r="12" spans="1:87" ht="15" customHeight="1" thickBot="1" x14ac:dyDescent="0.3">
      <c r="B12" s="1198"/>
      <c r="C12" s="1199"/>
      <c r="D12" s="1199"/>
      <c r="E12" s="1200"/>
      <c r="F12" s="492"/>
      <c r="G12" s="391">
        <f>AVERAGE(BD_DIAS!AA63:AA70)</f>
        <v>273.93318625000001</v>
      </c>
      <c r="H12" s="392">
        <f>_xlfn.STDEV.S(BD_DIAS!AA63:AA70)</f>
        <v>0.32164828987918886</v>
      </c>
      <c r="I12" s="392">
        <f>AVERAGE(BD_DIAS!AC63:AC70)</f>
        <v>273.625</v>
      </c>
      <c r="J12" s="393">
        <f>_xlfn.STDEV.S(BD_DIAS!AC63:AC70)</f>
        <v>0.45903625751599419</v>
      </c>
      <c r="K12" s="131">
        <f t="shared" si="12"/>
        <v>-0.30818625000000566</v>
      </c>
      <c r="M12" s="590" t="str">
        <f ca="1">IF(_xlfn.SHEET()=9, "Dia5", "---")</f>
        <v>Dia5</v>
      </c>
      <c r="N12" s="517"/>
      <c r="O12" s="21"/>
      <c r="P12" s="21"/>
      <c r="Q12" s="21"/>
      <c r="R12" s="169"/>
      <c r="S12" s="169"/>
      <c r="T12" s="169"/>
      <c r="U12" s="21"/>
      <c r="V12" s="21"/>
      <c r="W12" s="21"/>
      <c r="X12" s="21"/>
      <c r="Y12" s="21"/>
      <c r="Z12" s="497"/>
      <c r="AD12" s="608">
        <f t="shared" si="13"/>
        <v>44965.424305555556</v>
      </c>
      <c r="AE12" s="607">
        <f t="shared" si="14"/>
        <v>22.966000000000001</v>
      </c>
      <c r="AF12" s="196">
        <f t="shared" si="15"/>
        <v>10</v>
      </c>
      <c r="AG12" s="168">
        <f t="shared" si="8"/>
        <v>22.966000000000001</v>
      </c>
      <c r="AH12" s="168" t="str">
        <f t="shared" si="9"/>
        <v>-</v>
      </c>
      <c r="AI12" s="168" t="str">
        <f t="shared" si="10"/>
        <v>-</v>
      </c>
      <c r="AJ12" s="168" t="str">
        <f t="shared" si="11"/>
        <v>-</v>
      </c>
      <c r="AK12" s="198"/>
      <c r="AL12" s="837"/>
      <c r="AM12" s="790">
        <v>44965.425694444442</v>
      </c>
      <c r="AN12" s="789">
        <v>1</v>
      </c>
      <c r="AO12" s="789">
        <v>0</v>
      </c>
      <c r="AP12" s="789">
        <v>1</v>
      </c>
      <c r="AQ12" s="789">
        <v>0.20402100000000001</v>
      </c>
      <c r="AR12" s="789">
        <v>180788</v>
      </c>
      <c r="AS12" s="789">
        <v>138824</v>
      </c>
      <c r="AT12" s="789">
        <v>22.963000000000001</v>
      </c>
      <c r="AV12" s="788">
        <v>44965.425694444442</v>
      </c>
      <c r="AW12" s="787">
        <v>1</v>
      </c>
      <c r="AX12" s="786">
        <v>0</v>
      </c>
      <c r="AY12" s="786">
        <v>1</v>
      </c>
      <c r="AZ12" s="863">
        <v>-0.23830000000000001</v>
      </c>
      <c r="BB12" s="793">
        <f t="shared" si="0"/>
        <v>1</v>
      </c>
      <c r="BC12" s="791">
        <f t="shared" si="1"/>
        <v>0.20402100000000001</v>
      </c>
      <c r="BD12" s="814">
        <v>13</v>
      </c>
      <c r="BE12" s="793">
        <v>3</v>
      </c>
      <c r="BF12" s="819">
        <f t="shared" si="2"/>
        <v>47.716850999999998</v>
      </c>
      <c r="BH12" s="793">
        <f t="shared" si="3"/>
        <v>1</v>
      </c>
      <c r="BI12" s="807">
        <f t="shared" si="4"/>
        <v>-0.23830000000000001</v>
      </c>
      <c r="BJ12" s="814">
        <v>13</v>
      </c>
      <c r="BK12" s="793">
        <v>3</v>
      </c>
      <c r="BL12" s="807">
        <f t="shared" si="5"/>
        <v>47.29</v>
      </c>
      <c r="BQ12" s="797"/>
      <c r="BR12" s="791"/>
      <c r="BS12" s="791"/>
      <c r="BT12" s="791"/>
      <c r="CA12" s="809"/>
      <c r="CB12" s="803"/>
      <c r="CC12" s="804"/>
      <c r="CD12" s="791"/>
      <c r="CE12" s="791"/>
    </row>
    <row r="13" spans="1:87" ht="15" customHeight="1" thickBot="1" x14ac:dyDescent="0.3">
      <c r="B13" s="1198"/>
      <c r="C13" s="1199"/>
      <c r="D13" s="1199"/>
      <c r="E13" s="1200"/>
      <c r="F13" s="492"/>
      <c r="G13" s="391">
        <f>AVERAGE(BD_DIAS!AA71:AA78)</f>
        <v>329.03367512500006</v>
      </c>
      <c r="H13" s="392">
        <f>_xlfn.STDEV.S(BD_DIAS!AA71:AA78)</f>
        <v>0.10169611859350329</v>
      </c>
      <c r="I13" s="392">
        <f>AVERAGE(BD_DIAS!AC71:AC78)</f>
        <v>328.77500000000003</v>
      </c>
      <c r="J13" s="393">
        <f>_xlfn.STDEV.S(BD_DIAS!AC71:AC78)</f>
        <v>0.37701837772561753</v>
      </c>
      <c r="K13" s="131">
        <f t="shared" si="12"/>
        <v>-0.25867512500002476</v>
      </c>
      <c r="M13" s="588">
        <f ca="1">_xlfn.SHEET()</f>
        <v>9</v>
      </c>
      <c r="N13" s="517"/>
      <c r="O13" s="518" t="s">
        <v>272</v>
      </c>
      <c r="P13" s="499" t="s">
        <v>91</v>
      </c>
      <c r="Q13" s="234">
        <f>P14</f>
        <v>10</v>
      </c>
      <c r="R13" s="234">
        <f>Q13+1</f>
        <v>11</v>
      </c>
      <c r="S13" s="234">
        <f>R13+1</f>
        <v>12</v>
      </c>
      <c r="T13" s="234">
        <f>S13+1</f>
        <v>13</v>
      </c>
      <c r="U13" s="500"/>
      <c r="V13" s="21"/>
      <c r="W13" s="21"/>
      <c r="X13" s="21"/>
      <c r="Y13" s="21"/>
      <c r="Z13" s="508"/>
      <c r="AD13" s="608">
        <f t="shared" si="13"/>
        <v>44965.424305555556</v>
      </c>
      <c r="AE13" s="607">
        <f t="shared" si="14"/>
        <v>22.965</v>
      </c>
      <c r="AF13" s="196">
        <f t="shared" si="15"/>
        <v>10</v>
      </c>
      <c r="AG13" s="168">
        <f t="shared" si="8"/>
        <v>22.965</v>
      </c>
      <c r="AH13" s="168" t="str">
        <f t="shared" si="9"/>
        <v>-</v>
      </c>
      <c r="AI13" s="168" t="str">
        <f t="shared" si="10"/>
        <v>-</v>
      </c>
      <c r="AJ13" s="168" t="str">
        <f t="shared" si="11"/>
        <v>-</v>
      </c>
      <c r="AK13" s="198"/>
      <c r="AL13" s="837"/>
      <c r="AM13" s="790">
        <v>44965.426388888889</v>
      </c>
      <c r="AN13" s="789">
        <v>1</v>
      </c>
      <c r="AO13" s="789">
        <v>0</v>
      </c>
      <c r="AP13" s="789">
        <v>2</v>
      </c>
      <c r="AQ13" s="789">
        <v>0.180141</v>
      </c>
      <c r="AR13" s="789">
        <v>180792</v>
      </c>
      <c r="AS13" s="789">
        <v>138826</v>
      </c>
      <c r="AT13" s="789">
        <v>22.962</v>
      </c>
      <c r="AV13" s="788">
        <v>44965.426388888889</v>
      </c>
      <c r="AW13" s="787">
        <v>1</v>
      </c>
      <c r="AX13" s="786">
        <v>0</v>
      </c>
      <c r="AY13" s="786">
        <v>2</v>
      </c>
      <c r="AZ13" s="863">
        <v>4.326E-3</v>
      </c>
      <c r="BB13" s="793">
        <f t="shared" si="0"/>
        <v>2</v>
      </c>
      <c r="BC13" s="791">
        <f t="shared" si="1"/>
        <v>0.180141</v>
      </c>
      <c r="BD13" s="814">
        <v>14</v>
      </c>
      <c r="BE13" s="793">
        <v>4</v>
      </c>
      <c r="BF13" s="819">
        <f t="shared" si="2"/>
        <v>47.837702999999998</v>
      </c>
      <c r="BH13" s="793">
        <f t="shared" si="3"/>
        <v>2</v>
      </c>
      <c r="BI13" s="807">
        <f t="shared" si="4"/>
        <v>4.326E-3</v>
      </c>
      <c r="BJ13" s="814">
        <v>14</v>
      </c>
      <c r="BK13" s="793">
        <v>4</v>
      </c>
      <c r="BL13" s="807">
        <f t="shared" si="5"/>
        <v>47.65</v>
      </c>
      <c r="BQ13" s="797"/>
      <c r="BR13" s="791"/>
      <c r="BS13" s="791"/>
      <c r="BT13" s="791"/>
      <c r="CA13" s="809"/>
      <c r="CB13" s="803"/>
      <c r="CC13" s="804"/>
      <c r="CD13" s="791"/>
      <c r="CE13" s="791"/>
    </row>
    <row r="14" spans="1:87" ht="15" customHeight="1" x14ac:dyDescent="0.25">
      <c r="B14" s="1198"/>
      <c r="C14" s="1199"/>
      <c r="D14" s="1199"/>
      <c r="E14" s="1200"/>
      <c r="F14" s="492"/>
      <c r="G14" s="391">
        <f>AVERAGE(BD_DIAS!AA79:AA86)</f>
        <v>369.40759824999998</v>
      </c>
      <c r="H14" s="392">
        <f>_xlfn.STDEV.S(BD_DIAS!AA79:AA86)</f>
        <v>0.375486513836091</v>
      </c>
      <c r="I14" s="392">
        <f>AVERAGE(BD_DIAS!AC79:AC86)</f>
        <v>369.32500000000005</v>
      </c>
      <c r="J14" s="393">
        <f>_xlfn.STDEV.S(BD_DIAS!AC79:AC86)</f>
        <v>0.36936238496708268</v>
      </c>
      <c r="K14" s="131">
        <f t="shared" si="12"/>
        <v>-8.2598249999932705E-2</v>
      </c>
      <c r="M14" s="585" t="s">
        <v>303</v>
      </c>
      <c r="N14" s="517"/>
      <c r="O14" s="504" t="s">
        <v>161</v>
      </c>
      <c r="P14" s="165">
        <f>MIN(U25:U300)</f>
        <v>10</v>
      </c>
      <c r="Q14" s="166">
        <f>IF(ISNUMBER(V26), MIN(V27:V300)+V11, "-")</f>
        <v>21.8</v>
      </c>
      <c r="R14" s="166">
        <f>IF(ISNUMBER(W26), MIN(W27:W300)+V11, "-")</f>
        <v>21.75</v>
      </c>
      <c r="S14" s="166">
        <f>IF(ISNUMBER(X26), MIN(X27:X300)+V11, "-")</f>
        <v>21.8</v>
      </c>
      <c r="T14" s="166" t="str">
        <f>IF(ISNUMBER(Y26), MIN(Y27:Y300)+V11, "-")</f>
        <v>-</v>
      </c>
      <c r="U14" s="235" t="s">
        <v>93</v>
      </c>
      <c r="V14" s="21"/>
      <c r="W14" s="21"/>
      <c r="X14" s="21"/>
      <c r="Y14" s="21"/>
      <c r="AD14" s="608">
        <f t="shared" si="13"/>
        <v>44965.425000000003</v>
      </c>
      <c r="AE14" s="607">
        <f t="shared" si="14"/>
        <v>22.960999999999999</v>
      </c>
      <c r="AF14" s="196">
        <f t="shared" si="15"/>
        <v>10</v>
      </c>
      <c r="AG14" s="168">
        <f t="shared" si="8"/>
        <v>22.960999999999999</v>
      </c>
      <c r="AH14" s="168" t="str">
        <f t="shared" si="9"/>
        <v>-</v>
      </c>
      <c r="AI14" s="168" t="str">
        <f t="shared" si="10"/>
        <v>-</v>
      </c>
      <c r="AJ14" s="168" t="str">
        <f t="shared" si="11"/>
        <v>-</v>
      </c>
      <c r="AK14" s="198"/>
      <c r="AL14" s="837"/>
      <c r="AM14" s="790">
        <v>44965.426388888889</v>
      </c>
      <c r="AN14" s="789">
        <v>1</v>
      </c>
      <c r="AO14" s="789">
        <v>0</v>
      </c>
      <c r="AP14" s="789">
        <v>3</v>
      </c>
      <c r="AQ14" s="789">
        <v>-1.1963E-2</v>
      </c>
      <c r="AR14" s="789">
        <v>180796</v>
      </c>
      <c r="AS14" s="789">
        <v>138829</v>
      </c>
      <c r="AT14" s="789">
        <v>22.963000000000001</v>
      </c>
      <c r="AV14" s="788">
        <v>44965.426388888889</v>
      </c>
      <c r="AW14" s="787">
        <v>1</v>
      </c>
      <c r="AX14" s="786">
        <v>0</v>
      </c>
      <c r="AY14" s="786">
        <v>3</v>
      </c>
      <c r="AZ14" s="863">
        <v>-0.63529999999999998</v>
      </c>
      <c r="BB14" s="793">
        <f t="shared" si="0"/>
        <v>3</v>
      </c>
      <c r="BC14" s="791">
        <f t="shared" si="1"/>
        <v>-1.1963E-2</v>
      </c>
      <c r="BD14" s="814">
        <v>15</v>
      </c>
      <c r="BE14" s="793">
        <v>5</v>
      </c>
      <c r="BF14" s="819">
        <f t="shared" si="2"/>
        <v>47.878402000000001</v>
      </c>
      <c r="BH14" s="793">
        <f t="shared" si="3"/>
        <v>3</v>
      </c>
      <c r="BI14" s="807">
        <f t="shared" si="4"/>
        <v>-0.63529999999999998</v>
      </c>
      <c r="BJ14" s="814">
        <v>15</v>
      </c>
      <c r="BK14" s="793">
        <v>5</v>
      </c>
      <c r="BL14" s="807">
        <f t="shared" si="5"/>
        <v>47.95</v>
      </c>
      <c r="BQ14" s="797"/>
      <c r="BR14" s="791"/>
      <c r="BS14" s="791"/>
      <c r="BT14" s="791"/>
      <c r="CA14" s="809"/>
      <c r="CB14" s="803"/>
      <c r="CC14" s="804"/>
      <c r="CD14" s="791"/>
      <c r="CE14" s="791"/>
    </row>
    <row r="15" spans="1:87" ht="15" customHeight="1" x14ac:dyDescent="0.25">
      <c r="B15" s="1198"/>
      <c r="C15" s="1199"/>
      <c r="D15" s="1199"/>
      <c r="E15" s="1200"/>
      <c r="F15" s="492"/>
      <c r="G15" s="391">
        <f>AVERAGE(BD_DIAS!AA87:AA94)</f>
        <v>410.27460250000001</v>
      </c>
      <c r="H15" s="392">
        <f>_xlfn.STDEV.S(BD_DIAS!AA87:AA94)</f>
        <v>0.28877717134446801</v>
      </c>
      <c r="I15" s="392">
        <f>AVERAGE(BD_DIAS!AC87:AC94)</f>
        <v>410.17500000000001</v>
      </c>
      <c r="J15" s="393">
        <f>_xlfn.STDEV.S(BD_DIAS!AC87:AC94)</f>
        <v>0.46827952580238441</v>
      </c>
      <c r="K15" s="131">
        <f t="shared" si="12"/>
        <v>-9.9602500000003147E-2</v>
      </c>
      <c r="M15" s="836" t="s">
        <v>495</v>
      </c>
      <c r="N15" s="517"/>
      <c r="O15" s="504" t="s">
        <v>162</v>
      </c>
      <c r="P15" s="165">
        <f>MAX(U25:U300)</f>
        <v>12</v>
      </c>
      <c r="Q15" s="167">
        <f>IF(ISNUMBER(V26), MAX(V27:V300)+V11, "-")</f>
        <v>22.05</v>
      </c>
      <c r="R15" s="167">
        <f>IF(ISNUMBER(W26), MAX(W27:W300)+V11, "-")</f>
        <v>21.849999999999998</v>
      </c>
      <c r="S15" s="167">
        <f>IF(ISNUMBER(X26), MAX(X27:X300)+V11, "-")</f>
        <v>21.9</v>
      </c>
      <c r="T15" s="167" t="str">
        <f>IF(ISNUMBER(Y26), MAX(Y27:Y300)+V11, "-")</f>
        <v>-</v>
      </c>
      <c r="U15" s="236" t="s">
        <v>92</v>
      </c>
      <c r="V15" s="21"/>
      <c r="W15" s="21"/>
      <c r="X15" s="21"/>
      <c r="Y15" s="21"/>
      <c r="AD15" s="608">
        <f t="shared" si="13"/>
        <v>44965.425694444442</v>
      </c>
      <c r="AE15" s="607">
        <f t="shared" si="14"/>
        <v>22.963000000000001</v>
      </c>
      <c r="AF15" s="196">
        <f t="shared" si="15"/>
        <v>10</v>
      </c>
      <c r="AG15" s="168">
        <f t="shared" si="8"/>
        <v>22.963000000000001</v>
      </c>
      <c r="AH15" s="168" t="str">
        <f t="shared" si="9"/>
        <v>-</v>
      </c>
      <c r="AI15" s="168" t="str">
        <f t="shared" si="10"/>
        <v>-</v>
      </c>
      <c r="AJ15" s="168" t="str">
        <f t="shared" si="11"/>
        <v>-</v>
      </c>
      <c r="AK15" s="198"/>
      <c r="AL15" s="837"/>
      <c r="AM15" s="790">
        <v>44965.427083333336</v>
      </c>
      <c r="AN15" s="789">
        <v>1</v>
      </c>
      <c r="AO15" s="789">
        <v>0</v>
      </c>
      <c r="AP15" s="789">
        <v>4</v>
      </c>
      <c r="AQ15" s="789">
        <v>-6.6132999999999997E-2</v>
      </c>
      <c r="AR15" s="789">
        <v>180802</v>
      </c>
      <c r="AS15" s="789">
        <v>138834</v>
      </c>
      <c r="AT15" s="789">
        <v>22.96</v>
      </c>
      <c r="AV15" s="788">
        <v>44965.427083333336</v>
      </c>
      <c r="AW15" s="787">
        <v>1</v>
      </c>
      <c r="AX15" s="786">
        <v>0</v>
      </c>
      <c r="AY15" s="786">
        <v>4</v>
      </c>
      <c r="AZ15" s="863">
        <v>0.379</v>
      </c>
      <c r="BB15" s="793">
        <f t="shared" si="0"/>
        <v>4</v>
      </c>
      <c r="BC15" s="791">
        <f t="shared" si="1"/>
        <v>-6.6132999999999997E-2</v>
      </c>
      <c r="BD15" s="814">
        <v>16</v>
      </c>
      <c r="BE15" s="793">
        <v>6</v>
      </c>
      <c r="BF15" s="819">
        <f t="shared" si="2"/>
        <v>47.890794</v>
      </c>
      <c r="BH15" s="793">
        <f t="shared" si="3"/>
        <v>4</v>
      </c>
      <c r="BI15" s="807">
        <f t="shared" si="4"/>
        <v>0.379</v>
      </c>
      <c r="BJ15" s="814">
        <v>16</v>
      </c>
      <c r="BK15" s="793">
        <v>6</v>
      </c>
      <c r="BL15" s="807">
        <f t="shared" si="5"/>
        <v>47.95</v>
      </c>
      <c r="BQ15" s="797"/>
      <c r="BR15" s="791"/>
      <c r="BS15" s="791"/>
      <c r="BT15" s="791"/>
      <c r="CA15" s="809"/>
      <c r="CB15" s="803"/>
      <c r="CC15" s="804"/>
      <c r="CD15" s="791"/>
      <c r="CE15" s="791"/>
    </row>
    <row r="16" spans="1:87" ht="15" customHeight="1" thickBot="1" x14ac:dyDescent="0.3">
      <c r="B16" s="1198"/>
      <c r="C16" s="1199"/>
      <c r="D16" s="1199"/>
      <c r="E16" s="1200"/>
      <c r="F16" s="492"/>
      <c r="G16" s="391">
        <f>AVERAGE(BD_DIAS!AA95:AA102)</f>
        <v>458.61474874999999</v>
      </c>
      <c r="H16" s="392">
        <f>_xlfn.STDEV.S(BD_DIAS!AA95:AA102)</f>
        <v>0.23295942667017755</v>
      </c>
      <c r="I16" s="392">
        <f>AVERAGE(BD_DIAS!AC95:AC102)</f>
        <v>458.7</v>
      </c>
      <c r="J16" s="393">
        <f>_xlfn.STDEV.S(BD_DIAS!AC95:AC102)</f>
        <v>0.25071326821120221</v>
      </c>
      <c r="K16" s="131">
        <f t="shared" si="12"/>
        <v>8.525124999999889E-2</v>
      </c>
      <c r="M16" s="764">
        <f>VALUE(MID(M15,4,8))</f>
        <v>23020800</v>
      </c>
      <c r="N16" s="517"/>
      <c r="O16" s="509"/>
      <c r="P16" s="510"/>
      <c r="Q16" s="237">
        <f>IFERROR(Q15-Q14, "-")</f>
        <v>0.25</v>
      </c>
      <c r="R16" s="237">
        <f>IFERROR(R15-R14, "-")</f>
        <v>9.9999999999997868E-2</v>
      </c>
      <c r="S16" s="237">
        <f>IFERROR(S15-S14, "-")</f>
        <v>9.9999999999997868E-2</v>
      </c>
      <c r="T16" s="237" t="str">
        <f>IFERROR(T15-T14, "-")</f>
        <v>-</v>
      </c>
      <c r="U16" s="238" t="s">
        <v>164</v>
      </c>
      <c r="V16" s="21"/>
      <c r="W16" s="21"/>
      <c r="X16" s="21"/>
      <c r="Y16" s="21"/>
      <c r="AD16" s="608">
        <f t="shared" si="13"/>
        <v>44965.426388888889</v>
      </c>
      <c r="AE16" s="607">
        <f t="shared" si="14"/>
        <v>22.962</v>
      </c>
      <c r="AF16" s="196">
        <f t="shared" si="15"/>
        <v>10</v>
      </c>
      <c r="AG16" s="168">
        <f t="shared" si="8"/>
        <v>22.962</v>
      </c>
      <c r="AH16" s="168" t="str">
        <f t="shared" si="9"/>
        <v>-</v>
      </c>
      <c r="AI16" s="168" t="str">
        <f t="shared" si="10"/>
        <v>-</v>
      </c>
      <c r="AJ16" s="168" t="str">
        <f t="shared" si="11"/>
        <v>-</v>
      </c>
      <c r="AK16" s="198"/>
      <c r="AL16" s="837"/>
      <c r="AM16" s="790">
        <v>44965.427083333336</v>
      </c>
      <c r="AN16" s="789">
        <v>1</v>
      </c>
      <c r="AO16" s="789">
        <v>0</v>
      </c>
      <c r="AP16" s="789">
        <v>5</v>
      </c>
      <c r="AQ16" s="789">
        <v>-0.258162</v>
      </c>
      <c r="AR16" s="789">
        <v>180804</v>
      </c>
      <c r="AS16" s="789">
        <v>138834</v>
      </c>
      <c r="AT16" s="789">
        <v>22.956</v>
      </c>
      <c r="AV16" s="788">
        <v>44965.427083333336</v>
      </c>
      <c r="AW16" s="787">
        <v>1</v>
      </c>
      <c r="AX16" s="786">
        <v>0</v>
      </c>
      <c r="AY16" s="786">
        <v>5</v>
      </c>
      <c r="AZ16" s="863">
        <v>6.4909999999999995E-2</v>
      </c>
      <c r="BB16" s="793">
        <f t="shared" si="0"/>
        <v>5</v>
      </c>
      <c r="BC16" s="791">
        <f t="shared" si="1"/>
        <v>-0.258162</v>
      </c>
      <c r="BD16" s="814">
        <v>17</v>
      </c>
      <c r="BE16" s="793">
        <v>7</v>
      </c>
      <c r="BF16" s="819">
        <f t="shared" si="2"/>
        <v>47.711602999999997</v>
      </c>
      <c r="BH16" s="793">
        <f t="shared" si="3"/>
        <v>5</v>
      </c>
      <c r="BI16" s="807">
        <f t="shared" si="4"/>
        <v>6.4909999999999995E-2</v>
      </c>
      <c r="BJ16" s="814">
        <v>17</v>
      </c>
      <c r="BK16" s="793">
        <v>7</v>
      </c>
      <c r="BL16" s="807">
        <f t="shared" si="5"/>
        <v>47.95</v>
      </c>
      <c r="BQ16" s="797"/>
      <c r="BR16" s="791"/>
      <c r="BS16" s="791"/>
      <c r="BT16" s="791"/>
      <c r="CA16" s="809"/>
      <c r="CB16" s="803"/>
      <c r="CC16" s="804"/>
      <c r="CD16" s="791"/>
      <c r="CE16" s="791"/>
    </row>
    <row r="17" spans="2:83" ht="15.75" customHeight="1" thickBot="1" x14ac:dyDescent="0.3">
      <c r="B17" s="1198"/>
      <c r="C17" s="1199"/>
      <c r="D17" s="1199"/>
      <c r="E17" s="1200"/>
      <c r="F17" s="492"/>
      <c r="G17" s="394">
        <f>AVERAGE(BD_DIAS!AA103:AA110)</f>
        <v>-1.5020000000000068E-3</v>
      </c>
      <c r="H17" s="395">
        <f>_xlfn.STDEV.S(BD_DIAS!AA103:AA110)</f>
        <v>0.16622947838111371</v>
      </c>
      <c r="I17" s="395">
        <f>AVERAGE(BD_DIAS!AC103:AC110)</f>
        <v>-0.23616375000000001</v>
      </c>
      <c r="J17" s="396">
        <f>_xlfn.STDEV.S(BD_DIAS!AC103:AC110)</f>
        <v>0.22389577664220078</v>
      </c>
      <c r="K17" s="132">
        <f t="shared" si="12"/>
        <v>-0.23466175</v>
      </c>
      <c r="M17" s="597">
        <f>VALUE(MID(G3,4,8))</f>
        <v>23020800</v>
      </c>
      <c r="N17" s="517"/>
      <c r="O17" s="21"/>
      <c r="P17" s="21"/>
      <c r="Q17" s="520" t="s">
        <v>330</v>
      </c>
      <c r="R17" s="487">
        <v>6.8287037037037025E-4</v>
      </c>
      <c r="S17" s="169"/>
      <c r="T17" s="169"/>
      <c r="U17" s="21"/>
      <c r="V17" s="21"/>
      <c r="W17" s="21"/>
      <c r="X17" s="21"/>
      <c r="Y17" s="21"/>
      <c r="AD17" s="608">
        <f t="shared" si="13"/>
        <v>44965.426388888889</v>
      </c>
      <c r="AE17" s="607">
        <f t="shared" si="14"/>
        <v>22.963000000000001</v>
      </c>
      <c r="AF17" s="196">
        <f t="shared" si="15"/>
        <v>10</v>
      </c>
      <c r="AG17" s="168">
        <f t="shared" si="8"/>
        <v>22.963000000000001</v>
      </c>
      <c r="AH17" s="168" t="str">
        <f t="shared" si="9"/>
        <v>-</v>
      </c>
      <c r="AI17" s="168" t="str">
        <f t="shared" si="10"/>
        <v>-</v>
      </c>
      <c r="AJ17" s="168" t="str">
        <f t="shared" si="11"/>
        <v>-</v>
      </c>
      <c r="AK17" s="198"/>
      <c r="AL17" s="837"/>
      <c r="AM17" s="790">
        <v>44965.427777777775</v>
      </c>
      <c r="AN17" s="789">
        <v>1</v>
      </c>
      <c r="AO17" s="789">
        <v>0</v>
      </c>
      <c r="AP17" s="789">
        <v>6</v>
      </c>
      <c r="AQ17" s="789">
        <v>-7.4936000000000003E-2</v>
      </c>
      <c r="AR17" s="789">
        <v>180793</v>
      </c>
      <c r="AS17" s="789">
        <v>138826</v>
      </c>
      <c r="AT17" s="789">
        <v>22.952000000000002</v>
      </c>
      <c r="AV17" s="788">
        <v>44965.427777777775</v>
      </c>
      <c r="AW17" s="787">
        <v>1</v>
      </c>
      <c r="AX17" s="786">
        <v>0</v>
      </c>
      <c r="AY17" s="786">
        <v>6</v>
      </c>
      <c r="AZ17" s="863">
        <v>0.13109999999999999</v>
      </c>
      <c r="BB17" s="793">
        <f t="shared" si="0"/>
        <v>6</v>
      </c>
      <c r="BC17" s="791">
        <f t="shared" si="1"/>
        <v>-7.4936000000000003E-2</v>
      </c>
      <c r="BD17" s="814">
        <v>18</v>
      </c>
      <c r="BE17" s="793">
        <v>8</v>
      </c>
      <c r="BF17" s="819">
        <f t="shared" si="2"/>
        <v>47.544105000000002</v>
      </c>
      <c r="BH17" s="793">
        <f t="shared" si="3"/>
        <v>6</v>
      </c>
      <c r="BI17" s="807">
        <f t="shared" si="4"/>
        <v>0.13109999999999999</v>
      </c>
      <c r="BJ17" s="814">
        <v>18</v>
      </c>
      <c r="BK17" s="793">
        <v>8</v>
      </c>
      <c r="BL17" s="807">
        <f t="shared" si="5"/>
        <v>47.55</v>
      </c>
      <c r="BQ17" s="797"/>
      <c r="BR17" s="791"/>
      <c r="BS17" s="791"/>
      <c r="BT17" s="791"/>
      <c r="CA17" s="809"/>
      <c r="CB17" s="803"/>
      <c r="CC17" s="804"/>
      <c r="CD17" s="791"/>
      <c r="CE17" s="791"/>
    </row>
    <row r="18" spans="2:83" ht="15.75" customHeight="1" thickBot="1" x14ac:dyDescent="0.3">
      <c r="B18" s="1198"/>
      <c r="C18" s="1199"/>
      <c r="D18" s="1199"/>
      <c r="E18" s="1200"/>
      <c r="N18" s="517"/>
      <c r="O18" s="21"/>
      <c r="P18" s="519"/>
      <c r="Q18" s="520" t="s">
        <v>297</v>
      </c>
      <c r="R18" s="487">
        <f>P21-R19</f>
        <v>0.42082175925812743</v>
      </c>
      <c r="S18" s="169"/>
      <c r="T18" s="169"/>
      <c r="U18" s="21"/>
      <c r="V18" s="21"/>
      <c r="W18" s="21"/>
      <c r="X18" s="21"/>
      <c r="Y18" s="21"/>
      <c r="AD18" s="608">
        <f t="shared" si="13"/>
        <v>44965.427083333336</v>
      </c>
      <c r="AE18" s="607">
        <f t="shared" si="14"/>
        <v>22.96</v>
      </c>
      <c r="AF18" s="196">
        <f t="shared" si="15"/>
        <v>10</v>
      </c>
      <c r="AG18" s="168">
        <f t="shared" si="8"/>
        <v>22.96</v>
      </c>
      <c r="AH18" s="168" t="str">
        <f t="shared" si="9"/>
        <v>-</v>
      </c>
      <c r="AI18" s="168" t="str">
        <f t="shared" si="10"/>
        <v>-</v>
      </c>
      <c r="AJ18" s="168" t="str">
        <f t="shared" si="11"/>
        <v>-</v>
      </c>
      <c r="AK18" s="198"/>
      <c r="AL18" s="837"/>
      <c r="AM18" s="790">
        <v>44965.428472222222</v>
      </c>
      <c r="AN18" s="789">
        <v>1</v>
      </c>
      <c r="AO18" s="789">
        <v>0</v>
      </c>
      <c r="AP18" s="789">
        <v>7</v>
      </c>
      <c r="AQ18" s="789">
        <v>-1.196E-2</v>
      </c>
      <c r="AR18" s="789">
        <v>180797</v>
      </c>
      <c r="AS18" s="789">
        <v>138829</v>
      </c>
      <c r="AT18" s="789">
        <v>22.948</v>
      </c>
      <c r="AV18" s="788">
        <v>44965.428472222222</v>
      </c>
      <c r="AW18" s="787">
        <v>1</v>
      </c>
      <c r="AX18" s="786">
        <v>0</v>
      </c>
      <c r="AY18" s="786">
        <v>7</v>
      </c>
      <c r="AZ18" s="863">
        <v>-3.288E-2</v>
      </c>
      <c r="BB18" s="793">
        <f t="shared" si="0"/>
        <v>7</v>
      </c>
      <c r="BC18" s="791">
        <f t="shared" si="1"/>
        <v>-1.196E-2</v>
      </c>
      <c r="BD18" s="814">
        <v>21</v>
      </c>
      <c r="BE18" s="793">
        <v>1</v>
      </c>
      <c r="BF18" s="819">
        <f t="shared" si="2"/>
        <v>94.463847999999999</v>
      </c>
      <c r="BH18" s="793">
        <f t="shared" si="3"/>
        <v>7</v>
      </c>
      <c r="BI18" s="807">
        <f t="shared" si="4"/>
        <v>-3.288E-2</v>
      </c>
      <c r="BJ18" s="814">
        <v>21</v>
      </c>
      <c r="BK18" s="793">
        <v>1</v>
      </c>
      <c r="BL18" s="807">
        <f t="shared" si="5"/>
        <v>94.38</v>
      </c>
      <c r="BQ18" s="797"/>
      <c r="BR18" s="791"/>
      <c r="BS18" s="791"/>
      <c r="BT18" s="791"/>
      <c r="CA18" s="809"/>
      <c r="CB18" s="803"/>
      <c r="CC18" s="804"/>
      <c r="CD18" s="791"/>
      <c r="CE18" s="791"/>
    </row>
    <row r="19" spans="2:83" ht="15.75" customHeight="1" thickBot="1" x14ac:dyDescent="0.3">
      <c r="B19" s="1198"/>
      <c r="C19" s="1199"/>
      <c r="D19" s="1199"/>
      <c r="E19" s="1200"/>
      <c r="G19" s="296" t="s">
        <v>0</v>
      </c>
      <c r="I19" s="1183" t="s">
        <v>9</v>
      </c>
      <c r="J19" s="1184"/>
      <c r="K19" s="1185"/>
      <c r="N19" s="517"/>
      <c r="O19" s="21"/>
      <c r="P19" s="21"/>
      <c r="Q19" s="520" t="s">
        <v>331</v>
      </c>
      <c r="R19" s="487">
        <v>7.0601851851851847E-4</v>
      </c>
      <c r="S19" s="169"/>
      <c r="T19" s="169"/>
      <c r="U19" s="21"/>
      <c r="V19" s="21"/>
      <c r="W19" s="21"/>
      <c r="X19" s="21"/>
      <c r="Y19" s="21"/>
      <c r="AD19" s="608">
        <f t="shared" si="13"/>
        <v>44965.427083333336</v>
      </c>
      <c r="AE19" s="607">
        <f t="shared" si="14"/>
        <v>22.956</v>
      </c>
      <c r="AF19" s="196">
        <f t="shared" si="15"/>
        <v>10</v>
      </c>
      <c r="AG19" s="168">
        <f t="shared" si="8"/>
        <v>22.956</v>
      </c>
      <c r="AH19" s="168" t="str">
        <f t="shared" si="9"/>
        <v>-</v>
      </c>
      <c r="AI19" s="168" t="str">
        <f t="shared" si="10"/>
        <v>-</v>
      </c>
      <c r="AJ19" s="168" t="str">
        <f t="shared" si="11"/>
        <v>-</v>
      </c>
      <c r="AK19" s="198"/>
      <c r="AL19" s="837"/>
      <c r="AM19" s="790">
        <v>44965.428472222222</v>
      </c>
      <c r="AN19" s="789">
        <v>1</v>
      </c>
      <c r="AO19" s="789">
        <v>0</v>
      </c>
      <c r="AP19" s="789">
        <v>8</v>
      </c>
      <c r="AQ19" s="789">
        <v>-3.9051000000000002E-2</v>
      </c>
      <c r="AR19" s="789">
        <v>180798</v>
      </c>
      <c r="AS19" s="789">
        <v>138830</v>
      </c>
      <c r="AT19" s="789">
        <v>22.946999999999999</v>
      </c>
      <c r="AV19" s="788">
        <v>44965.428472222222</v>
      </c>
      <c r="AW19" s="787">
        <v>1</v>
      </c>
      <c r="AX19" s="786">
        <v>0</v>
      </c>
      <c r="AY19" s="786">
        <v>8</v>
      </c>
      <c r="AZ19" s="863">
        <v>6.4909999999999995E-2</v>
      </c>
      <c r="BB19" s="793">
        <f t="shared" si="0"/>
        <v>8</v>
      </c>
      <c r="BC19" s="791">
        <f t="shared" si="1"/>
        <v>-3.9051000000000002E-2</v>
      </c>
      <c r="BD19" s="814">
        <v>22</v>
      </c>
      <c r="BE19" s="793">
        <v>2</v>
      </c>
      <c r="BF19" s="819">
        <f t="shared" si="2"/>
        <v>94.237140999999994</v>
      </c>
      <c r="BH19" s="793">
        <f t="shared" si="3"/>
        <v>8</v>
      </c>
      <c r="BI19" s="807">
        <f t="shared" si="4"/>
        <v>6.4909999999999995E-2</v>
      </c>
      <c r="BJ19" s="814">
        <v>22</v>
      </c>
      <c r="BK19" s="793">
        <v>2</v>
      </c>
      <c r="BL19" s="807">
        <f t="shared" si="5"/>
        <v>94.33</v>
      </c>
      <c r="BQ19" s="797"/>
      <c r="BR19" s="791"/>
      <c r="BS19" s="791"/>
      <c r="BT19" s="791"/>
      <c r="CA19" s="809"/>
      <c r="CB19" s="803"/>
      <c r="CC19" s="804"/>
      <c r="CD19" s="791"/>
      <c r="CE19" s="791"/>
    </row>
    <row r="20" spans="2:83" ht="15.75" customHeight="1" thickBot="1" x14ac:dyDescent="0.3">
      <c r="B20" s="1198"/>
      <c r="C20" s="1199"/>
      <c r="D20" s="1199"/>
      <c r="E20" s="1200"/>
      <c r="F20" s="492"/>
      <c r="G20" s="135">
        <f>CORREL(I6:I17,G6:G17)</f>
        <v>0.99999974915966938</v>
      </c>
      <c r="I20" s="1211">
        <f>SLOPE(I6:I17,G6:G17)</f>
        <v>1.000150123768615</v>
      </c>
      <c r="J20" s="1212"/>
      <c r="K20" s="1213"/>
      <c r="N20" s="517"/>
      <c r="O20" s="522" t="s">
        <v>285</v>
      </c>
      <c r="P20" s="231">
        <f>AD5</f>
        <v>44965.421527777777</v>
      </c>
      <c r="Q20" s="520" t="s">
        <v>299</v>
      </c>
      <c r="R20" s="487">
        <f>P22+R17</f>
        <v>0.51318287036746002</v>
      </c>
      <c r="S20" s="611" t="s">
        <v>329</v>
      </c>
      <c r="T20" s="169"/>
      <c r="U20" s="21"/>
      <c r="V20" s="21"/>
      <c r="W20" s="21"/>
      <c r="X20" s="21"/>
      <c r="Y20" s="21"/>
      <c r="AD20" s="608">
        <f t="shared" si="13"/>
        <v>44965.427777777775</v>
      </c>
      <c r="AE20" s="607">
        <f t="shared" si="14"/>
        <v>22.952000000000002</v>
      </c>
      <c r="AF20" s="196">
        <f t="shared" si="15"/>
        <v>10</v>
      </c>
      <c r="AG20" s="168">
        <f t="shared" si="8"/>
        <v>22.952000000000002</v>
      </c>
      <c r="AH20" s="168" t="str">
        <f t="shared" si="9"/>
        <v>-</v>
      </c>
      <c r="AI20" s="168" t="str">
        <f t="shared" si="10"/>
        <v>-</v>
      </c>
      <c r="AJ20" s="168" t="str">
        <f t="shared" si="11"/>
        <v>-</v>
      </c>
      <c r="AK20" s="198"/>
      <c r="AL20" s="837"/>
      <c r="AM20" s="790">
        <v>44965.429166666669</v>
      </c>
      <c r="AN20" s="789">
        <v>1</v>
      </c>
      <c r="AO20" s="789">
        <v>1</v>
      </c>
      <c r="AP20" s="789" t="s">
        <v>469</v>
      </c>
      <c r="AQ20" s="789">
        <v>35.227321000000003</v>
      </c>
      <c r="AR20" s="789">
        <v>180627</v>
      </c>
      <c r="AS20" s="789">
        <v>138832</v>
      </c>
      <c r="AT20" s="789">
        <v>22.948</v>
      </c>
      <c r="AV20" s="788">
        <v>44965.429166666669</v>
      </c>
      <c r="AW20" s="787">
        <v>1</v>
      </c>
      <c r="AX20" s="786">
        <v>1</v>
      </c>
      <c r="AY20" s="786" t="s">
        <v>469</v>
      </c>
      <c r="AZ20" s="863">
        <v>43.46</v>
      </c>
      <c r="BB20" s="793" t="str">
        <f t="shared" si="0"/>
        <v>--</v>
      </c>
      <c r="BC20" s="791">
        <f t="shared" si="1"/>
        <v>35.227321000000003</v>
      </c>
      <c r="BD20" s="814">
        <v>23</v>
      </c>
      <c r="BE20" s="793">
        <v>3</v>
      </c>
      <c r="BF20" s="819">
        <f t="shared" si="2"/>
        <v>94.568014000000005</v>
      </c>
      <c r="BH20" s="793" t="str">
        <f t="shared" si="3"/>
        <v>--</v>
      </c>
      <c r="BI20" s="807">
        <f t="shared" si="4"/>
        <v>43.46</v>
      </c>
      <c r="BJ20" s="814">
        <v>23</v>
      </c>
      <c r="BK20" s="793">
        <v>3</v>
      </c>
      <c r="BL20" s="807">
        <f t="shared" si="5"/>
        <v>94.69</v>
      </c>
      <c r="BQ20" s="797"/>
      <c r="BR20" s="791"/>
      <c r="BS20" s="791"/>
      <c r="BT20" s="791"/>
      <c r="CA20" s="809"/>
      <c r="CB20" s="803"/>
      <c r="CC20" s="804"/>
      <c r="CD20" s="791"/>
      <c r="CE20" s="791"/>
    </row>
    <row r="21" spans="2:83" ht="15.75" customHeight="1" thickBot="1" x14ac:dyDescent="0.3">
      <c r="B21" s="1198"/>
      <c r="C21" s="1199"/>
      <c r="D21" s="1199"/>
      <c r="E21" s="1200"/>
      <c r="F21" s="492"/>
      <c r="N21" s="517"/>
      <c r="O21" s="525" t="s">
        <v>284</v>
      </c>
      <c r="P21" s="232">
        <f>MIN(AD5:AD300)-INT(P20)</f>
        <v>0.42152777777664596</v>
      </c>
      <c r="Q21" s="21"/>
      <c r="R21" s="612">
        <f>MIN(P27:P300)</f>
        <v>0.4211805555555555</v>
      </c>
      <c r="S21" s="526" t="s">
        <v>268</v>
      </c>
      <c r="T21" s="169"/>
      <c r="U21" s="21"/>
      <c r="V21" s="21"/>
      <c r="W21" s="21"/>
      <c r="X21" s="21"/>
      <c r="Y21" s="21"/>
      <c r="AD21" s="608">
        <f t="shared" si="13"/>
        <v>44965.428472222222</v>
      </c>
      <c r="AE21" s="607">
        <f t="shared" si="14"/>
        <v>22.948</v>
      </c>
      <c r="AF21" s="196">
        <f t="shared" si="15"/>
        <v>10</v>
      </c>
      <c r="AG21" s="168">
        <f t="shared" si="8"/>
        <v>22.948</v>
      </c>
      <c r="AH21" s="168" t="str">
        <f t="shared" si="9"/>
        <v>-</v>
      </c>
      <c r="AI21" s="168" t="str">
        <f t="shared" si="10"/>
        <v>-</v>
      </c>
      <c r="AJ21" s="168" t="str">
        <f t="shared" si="11"/>
        <v>-</v>
      </c>
      <c r="AK21" s="198"/>
      <c r="AL21" s="837"/>
      <c r="AM21" s="790">
        <v>44965.429166666669</v>
      </c>
      <c r="AN21" s="789">
        <v>1</v>
      </c>
      <c r="AO21" s="789">
        <v>1</v>
      </c>
      <c r="AP21" s="789" t="s">
        <v>469</v>
      </c>
      <c r="AQ21" s="789">
        <v>43.338861999999999</v>
      </c>
      <c r="AR21" s="789">
        <v>180801</v>
      </c>
      <c r="AS21" s="789">
        <v>138708</v>
      </c>
      <c r="AT21" s="789">
        <v>22.948</v>
      </c>
      <c r="AV21" s="788">
        <v>44965.429166666669</v>
      </c>
      <c r="AW21" s="787">
        <v>1</v>
      </c>
      <c r="AX21" s="786">
        <v>1</v>
      </c>
      <c r="AY21" s="786" t="s">
        <v>469</v>
      </c>
      <c r="AZ21" s="863">
        <v>41.07</v>
      </c>
      <c r="BB21" s="793" t="str">
        <f t="shared" si="0"/>
        <v>--</v>
      </c>
      <c r="BC21" s="791">
        <f t="shared" si="1"/>
        <v>43.338861999999999</v>
      </c>
      <c r="BD21" s="814">
        <v>24</v>
      </c>
      <c r="BE21" s="793">
        <v>4</v>
      </c>
      <c r="BF21" s="819">
        <f t="shared" si="2"/>
        <v>94.623902000000001</v>
      </c>
      <c r="BH21" s="793" t="str">
        <f t="shared" si="3"/>
        <v>--</v>
      </c>
      <c r="BI21" s="807">
        <f t="shared" si="4"/>
        <v>41.07</v>
      </c>
      <c r="BJ21" s="814">
        <v>24</v>
      </c>
      <c r="BK21" s="793">
        <v>4</v>
      </c>
      <c r="BL21" s="807">
        <f t="shared" si="5"/>
        <v>94.07</v>
      </c>
      <c r="BQ21" s="797"/>
      <c r="BR21" s="791"/>
      <c r="BS21" s="791"/>
      <c r="BT21" s="791"/>
      <c r="CA21" s="809"/>
      <c r="CB21" s="803"/>
      <c r="CC21" s="804"/>
      <c r="CD21" s="791"/>
      <c r="CE21" s="791"/>
    </row>
    <row r="22" spans="2:83" ht="15.75" customHeight="1" thickBot="1" x14ac:dyDescent="0.3">
      <c r="B22" s="1198"/>
      <c r="C22" s="1199"/>
      <c r="D22" s="1199"/>
      <c r="E22" s="1200"/>
      <c r="F22" s="492"/>
      <c r="G22" s="296" t="s">
        <v>1</v>
      </c>
      <c r="I22" s="1183" t="s">
        <v>10</v>
      </c>
      <c r="J22" s="1184"/>
      <c r="K22" s="1185"/>
      <c r="N22" s="517"/>
      <c r="O22" s="530" t="s">
        <v>283</v>
      </c>
      <c r="P22" s="233">
        <f>MAX(AD5:AD300)-INT(P20)</f>
        <v>0.51249999999708962</v>
      </c>
      <c r="Q22" s="21"/>
      <c r="R22" s="398">
        <f>MAX(P27:P300)</f>
        <v>0.51354166666666667</v>
      </c>
      <c r="S22" s="531" t="s">
        <v>269</v>
      </c>
      <c r="T22" s="169"/>
      <c r="U22" s="21"/>
      <c r="V22" s="21"/>
      <c r="W22" s="21"/>
      <c r="X22" s="21"/>
      <c r="Y22" s="21"/>
      <c r="AD22" s="608">
        <f t="shared" si="13"/>
        <v>44965.428472222222</v>
      </c>
      <c r="AE22" s="607">
        <f t="shared" si="14"/>
        <v>22.946999999999999</v>
      </c>
      <c r="AF22" s="196">
        <f t="shared" si="15"/>
        <v>10</v>
      </c>
      <c r="AG22" s="168">
        <f t="shared" si="8"/>
        <v>22.946999999999999</v>
      </c>
      <c r="AH22" s="168" t="str">
        <f t="shared" si="9"/>
        <v>-</v>
      </c>
      <c r="AI22" s="168" t="str">
        <f t="shared" si="10"/>
        <v>-</v>
      </c>
      <c r="AJ22" s="168" t="str">
        <f t="shared" si="11"/>
        <v>-</v>
      </c>
      <c r="AK22" s="198"/>
      <c r="AL22" s="837"/>
      <c r="AM22" s="790">
        <v>44965.429861111108</v>
      </c>
      <c r="AN22" s="789">
        <v>1</v>
      </c>
      <c r="AO22" s="789">
        <v>1</v>
      </c>
      <c r="AP22" s="789" t="s">
        <v>469</v>
      </c>
      <c r="AQ22" s="789">
        <v>42.525005</v>
      </c>
      <c r="AR22" s="789">
        <v>180632</v>
      </c>
      <c r="AS22" s="789">
        <v>138831</v>
      </c>
      <c r="AT22" s="789">
        <v>22.948</v>
      </c>
      <c r="AV22" s="788">
        <v>44965.429861111108</v>
      </c>
      <c r="AW22" s="787">
        <v>1</v>
      </c>
      <c r="AX22" s="786">
        <v>1</v>
      </c>
      <c r="AY22" s="786" t="s">
        <v>469</v>
      </c>
      <c r="AZ22" s="863">
        <v>42.84</v>
      </c>
      <c r="BB22" s="793" t="str">
        <f t="shared" si="0"/>
        <v>--</v>
      </c>
      <c r="BC22" s="791">
        <f t="shared" si="1"/>
        <v>42.525005</v>
      </c>
      <c r="BD22" s="814">
        <v>25</v>
      </c>
      <c r="BE22" s="793">
        <v>5</v>
      </c>
      <c r="BF22" s="819">
        <f t="shared" si="2"/>
        <v>94.497259</v>
      </c>
      <c r="BH22" s="793" t="str">
        <f t="shared" si="3"/>
        <v>--</v>
      </c>
      <c r="BI22" s="807">
        <f t="shared" si="4"/>
        <v>42.84</v>
      </c>
      <c r="BJ22" s="814">
        <v>25</v>
      </c>
      <c r="BK22" s="793">
        <v>5</v>
      </c>
      <c r="BL22" s="807">
        <f t="shared" si="5"/>
        <v>94.26</v>
      </c>
      <c r="BQ22" s="797"/>
      <c r="BR22" s="791"/>
      <c r="BS22" s="791"/>
      <c r="BT22" s="791"/>
      <c r="CA22" s="809"/>
      <c r="CB22" s="803"/>
      <c r="CC22" s="804"/>
      <c r="CD22" s="791"/>
      <c r="CE22" s="791"/>
    </row>
    <row r="23" spans="2:83" ht="15.75" customHeight="1" thickBot="1" x14ac:dyDescent="0.3">
      <c r="B23" s="1201"/>
      <c r="C23" s="1202"/>
      <c r="D23" s="1202"/>
      <c r="E23" s="1203"/>
      <c r="F23" s="492"/>
      <c r="G23" s="135">
        <f>LINEST(I6:I17,G6:G17,0,FALSE)</f>
        <v>0.99960476366845741</v>
      </c>
      <c r="I23" s="1211">
        <f>INTERCEPT(I6:I17,G6:G17)</f>
        <v>-0.17536496805277579</v>
      </c>
      <c r="J23" s="1212"/>
      <c r="K23" s="1213"/>
      <c r="N23" s="517"/>
      <c r="O23" s="21"/>
      <c r="P23" s="533"/>
      <c r="Q23" s="21"/>
      <c r="R23" s="479">
        <f>IF(INT(P20)=O27, P20, O27)</f>
        <v>44965.421527777777</v>
      </c>
      <c r="S23" s="531" t="s">
        <v>301</v>
      </c>
      <c r="T23" s="169"/>
      <c r="U23" s="21"/>
      <c r="V23" s="21"/>
      <c r="W23" s="21"/>
      <c r="X23" s="21"/>
      <c r="Y23" s="21"/>
      <c r="AD23" s="608">
        <f t="shared" si="13"/>
        <v>44965.429166666669</v>
      </c>
      <c r="AE23" s="607">
        <f t="shared" si="14"/>
        <v>22.948</v>
      </c>
      <c r="AF23" s="196">
        <f t="shared" si="15"/>
        <v>10</v>
      </c>
      <c r="AG23" s="168">
        <f t="shared" si="8"/>
        <v>22.948</v>
      </c>
      <c r="AH23" s="168" t="str">
        <f t="shared" si="9"/>
        <v>-</v>
      </c>
      <c r="AI23" s="168" t="str">
        <f t="shared" si="10"/>
        <v>-</v>
      </c>
      <c r="AJ23" s="168" t="str">
        <f t="shared" si="11"/>
        <v>-</v>
      </c>
      <c r="AK23" s="198"/>
      <c r="AL23" s="837"/>
      <c r="AM23" s="790">
        <v>44965.429861111108</v>
      </c>
      <c r="AN23" s="789">
        <v>1</v>
      </c>
      <c r="AO23" s="789">
        <v>1</v>
      </c>
      <c r="AP23" s="789" t="s">
        <v>469</v>
      </c>
      <c r="AQ23" s="789">
        <v>44.236735000000003</v>
      </c>
      <c r="AR23" s="789">
        <v>180796</v>
      </c>
      <c r="AS23" s="789">
        <v>138694</v>
      </c>
      <c r="AT23" s="789">
        <v>22.946000000000002</v>
      </c>
      <c r="AV23" s="788">
        <v>44965.429861111108</v>
      </c>
      <c r="AW23" s="787">
        <v>1</v>
      </c>
      <c r="AX23" s="786">
        <v>1</v>
      </c>
      <c r="AY23" s="786" t="s">
        <v>469</v>
      </c>
      <c r="AZ23" s="863">
        <v>44.95</v>
      </c>
      <c r="BB23" s="793" t="str">
        <f t="shared" si="0"/>
        <v>--</v>
      </c>
      <c r="BC23" s="791">
        <f t="shared" si="1"/>
        <v>44.236735000000003</v>
      </c>
      <c r="BD23" s="814">
        <v>26</v>
      </c>
      <c r="BE23" s="793">
        <v>6</v>
      </c>
      <c r="BF23" s="819">
        <f t="shared" si="2"/>
        <v>94.384857999999994</v>
      </c>
      <c r="BH23" s="793" t="str">
        <f t="shared" si="3"/>
        <v>--</v>
      </c>
      <c r="BI23" s="807">
        <f t="shared" si="4"/>
        <v>44.95</v>
      </c>
      <c r="BJ23" s="814">
        <v>26</v>
      </c>
      <c r="BK23" s="793">
        <v>6</v>
      </c>
      <c r="BL23" s="807">
        <f t="shared" si="5"/>
        <v>94.39</v>
      </c>
      <c r="BQ23" s="797"/>
      <c r="BR23" s="791"/>
      <c r="BS23" s="791"/>
      <c r="BT23" s="791"/>
      <c r="CA23" s="809"/>
      <c r="CB23" s="803"/>
      <c r="CC23" s="804"/>
      <c r="CD23" s="791"/>
      <c r="CE23" s="791"/>
    </row>
    <row r="24" spans="2:83" x14ac:dyDescent="0.25">
      <c r="B24" s="169"/>
      <c r="C24" s="169"/>
      <c r="D24" s="169"/>
      <c r="E24" s="169"/>
      <c r="N24" s="517"/>
      <c r="O24" s="21"/>
      <c r="P24" s="570"/>
      <c r="Q24" s="21"/>
      <c r="R24" s="169"/>
      <c r="S24" s="169"/>
      <c r="T24" s="169"/>
      <c r="U24" s="21"/>
      <c r="V24" s="21"/>
      <c r="W24" s="21"/>
      <c r="X24" s="21"/>
      <c r="Y24" s="21"/>
      <c r="AD24" s="608">
        <f t="shared" si="13"/>
        <v>44965.429166666669</v>
      </c>
      <c r="AE24" s="607">
        <f t="shared" si="14"/>
        <v>22.948</v>
      </c>
      <c r="AF24" s="196">
        <f t="shared" si="15"/>
        <v>10</v>
      </c>
      <c r="AG24" s="168">
        <f t="shared" si="8"/>
        <v>22.948</v>
      </c>
      <c r="AH24" s="168" t="str">
        <f t="shared" si="9"/>
        <v>-</v>
      </c>
      <c r="AI24" s="168" t="str">
        <f t="shared" si="10"/>
        <v>-</v>
      </c>
      <c r="AJ24" s="168" t="str">
        <f t="shared" si="11"/>
        <v>-</v>
      </c>
      <c r="AK24" s="198"/>
      <c r="AL24" s="837"/>
      <c r="AM24" s="790">
        <v>44965.430555555555</v>
      </c>
      <c r="AN24" s="789">
        <v>1</v>
      </c>
      <c r="AO24" s="789">
        <v>1</v>
      </c>
      <c r="AP24" s="789" t="s">
        <v>469</v>
      </c>
      <c r="AQ24" s="789">
        <v>45.183939000000002</v>
      </c>
      <c r="AR24" s="789">
        <v>180622</v>
      </c>
      <c r="AS24" s="789">
        <v>138829</v>
      </c>
      <c r="AT24" s="789">
        <v>22.946999999999999</v>
      </c>
      <c r="AV24" s="788">
        <v>44965.430555555555</v>
      </c>
      <c r="AW24" s="787">
        <v>1</v>
      </c>
      <c r="AX24" s="786">
        <v>1</v>
      </c>
      <c r="AY24" s="786" t="s">
        <v>469</v>
      </c>
      <c r="AZ24" s="863">
        <v>45.4</v>
      </c>
      <c r="BB24" s="793" t="str">
        <f t="shared" si="0"/>
        <v>--</v>
      </c>
      <c r="BC24" s="791">
        <f t="shared" si="1"/>
        <v>45.183939000000002</v>
      </c>
      <c r="BD24" s="814">
        <v>27</v>
      </c>
      <c r="BE24" s="793">
        <v>7</v>
      </c>
      <c r="BF24" s="819">
        <f t="shared" si="2"/>
        <v>94.209694999999996</v>
      </c>
      <c r="BH24" s="793" t="str">
        <f t="shared" si="3"/>
        <v>--</v>
      </c>
      <c r="BI24" s="807">
        <f t="shared" si="4"/>
        <v>45.4</v>
      </c>
      <c r="BJ24" s="814">
        <v>27</v>
      </c>
      <c r="BK24" s="793">
        <v>7</v>
      </c>
      <c r="BL24" s="807">
        <f t="shared" si="5"/>
        <v>94.42</v>
      </c>
      <c r="BQ24" s="797"/>
      <c r="BR24" s="791"/>
      <c r="BS24" s="791"/>
      <c r="BT24" s="791"/>
      <c r="CA24" s="809"/>
      <c r="CB24" s="803"/>
      <c r="CC24" s="804"/>
      <c r="CD24" s="791"/>
      <c r="CE24" s="791"/>
    </row>
    <row r="25" spans="2:83" ht="15.75" customHeight="1" x14ac:dyDescent="0.25">
      <c r="B25" s="169" t="s">
        <v>189</v>
      </c>
      <c r="C25" s="125"/>
      <c r="D25" s="125"/>
      <c r="E25" s="169"/>
      <c r="G25" s="571" t="s">
        <v>203</v>
      </c>
      <c r="H25" s="572"/>
      <c r="I25" s="572"/>
      <c r="J25" s="573"/>
      <c r="N25" s="517"/>
      <c r="O25" s="534" t="s">
        <v>22</v>
      </c>
      <c r="P25" s="535" t="s">
        <v>96</v>
      </c>
      <c r="Q25" s="534" t="s">
        <v>54</v>
      </c>
      <c r="R25" s="534" t="s">
        <v>21</v>
      </c>
      <c r="S25" s="534" t="s">
        <v>53</v>
      </c>
      <c r="T25" s="534" t="s">
        <v>15</v>
      </c>
      <c r="U25" s="21"/>
      <c r="V25" s="21"/>
      <c r="W25" s="21"/>
      <c r="X25" s="21"/>
      <c r="Y25" s="21"/>
      <c r="AD25" s="608">
        <f t="shared" si="13"/>
        <v>44965.429861111108</v>
      </c>
      <c r="AE25" s="607">
        <f t="shared" si="14"/>
        <v>22.948</v>
      </c>
      <c r="AF25" s="196">
        <f t="shared" si="15"/>
        <v>10</v>
      </c>
      <c r="AG25" s="168">
        <f t="shared" si="8"/>
        <v>22.948</v>
      </c>
      <c r="AH25" s="168" t="str">
        <f t="shared" si="9"/>
        <v>-</v>
      </c>
      <c r="AI25" s="168" t="str">
        <f t="shared" si="10"/>
        <v>-</v>
      </c>
      <c r="AJ25" s="168" t="str">
        <f t="shared" si="11"/>
        <v>-</v>
      </c>
      <c r="AK25" s="198"/>
      <c r="AL25" s="837"/>
      <c r="AM25" s="790">
        <v>44965.430555555555</v>
      </c>
      <c r="AN25" s="789">
        <v>1</v>
      </c>
      <c r="AO25" s="789">
        <v>1</v>
      </c>
      <c r="AP25" s="789" t="s">
        <v>469</v>
      </c>
      <c r="AQ25" s="789">
        <v>46.133198</v>
      </c>
      <c r="AR25" s="789">
        <v>180815</v>
      </c>
      <c r="AS25" s="789">
        <v>138703</v>
      </c>
      <c r="AT25" s="789">
        <v>22.946000000000002</v>
      </c>
      <c r="AV25" s="788">
        <v>44965.431250000001</v>
      </c>
      <c r="AW25" s="787">
        <v>1</v>
      </c>
      <c r="AX25" s="786">
        <v>1</v>
      </c>
      <c r="AY25" s="786" t="s">
        <v>469</v>
      </c>
      <c r="AZ25" s="863">
        <v>46.07</v>
      </c>
      <c r="BB25" s="793" t="str">
        <f t="shared" si="0"/>
        <v>--</v>
      </c>
      <c r="BC25" s="791">
        <f t="shared" si="1"/>
        <v>46.133198</v>
      </c>
      <c r="BD25" s="814">
        <v>28</v>
      </c>
      <c r="BE25" s="793">
        <v>8</v>
      </c>
      <c r="BF25" s="819">
        <f t="shared" si="2"/>
        <v>94.159639999999996</v>
      </c>
      <c r="BH25" s="793" t="str">
        <f t="shared" si="3"/>
        <v>--</v>
      </c>
      <c r="BI25" s="807">
        <f t="shared" si="4"/>
        <v>46.07</v>
      </c>
      <c r="BJ25" s="814">
        <v>28</v>
      </c>
      <c r="BK25" s="793">
        <v>8</v>
      </c>
      <c r="BL25" s="807">
        <f t="shared" si="5"/>
        <v>94.01</v>
      </c>
      <c r="BQ25" s="797"/>
      <c r="BR25" s="791"/>
      <c r="BS25" s="791"/>
      <c r="BT25" s="791"/>
      <c r="CA25" s="809"/>
      <c r="CB25" s="803"/>
      <c r="CC25" s="804"/>
      <c r="CD25" s="791"/>
      <c r="CE25" s="791"/>
    </row>
    <row r="26" spans="2:83" x14ac:dyDescent="0.25">
      <c r="B26" s="169"/>
      <c r="C26" s="297" t="s">
        <v>184</v>
      </c>
      <c r="D26" s="125"/>
      <c r="E26" s="169"/>
      <c r="F26" s="169"/>
      <c r="G26" s="575" t="s">
        <v>194</v>
      </c>
      <c r="H26" s="576" t="s">
        <v>196</v>
      </c>
      <c r="I26" s="576" t="s">
        <v>198</v>
      </c>
      <c r="J26" s="576" t="s">
        <v>200</v>
      </c>
      <c r="N26" s="517"/>
      <c r="O26" s="536" t="s">
        <v>95</v>
      </c>
      <c r="P26" s="537" t="s">
        <v>95</v>
      </c>
      <c r="Q26" s="536" t="s">
        <v>94</v>
      </c>
      <c r="R26" s="538"/>
      <c r="S26" s="536" t="s">
        <v>94</v>
      </c>
      <c r="T26" s="536"/>
      <c r="U26" s="195"/>
      <c r="V26" s="224">
        <f>IFERROR(AVERAGE(V27:V300), "-")</f>
        <v>21.718518518518529</v>
      </c>
      <c r="W26" s="224">
        <f>IFERROR(AVERAGE(W27:W300), "-")</f>
        <v>21.591666666666654</v>
      </c>
      <c r="X26" s="224">
        <f>IFERROR(AVERAGE(X27:X300), "-")</f>
        <v>21.65499999999999</v>
      </c>
      <c r="Y26" s="239" t="str">
        <f>IFERROR(AVERAGE(Y27:Y300), "-")</f>
        <v>-</v>
      </c>
      <c r="Z26" s="225" t="s">
        <v>97</v>
      </c>
      <c r="AD26" s="608">
        <f t="shared" si="13"/>
        <v>44965.429861111108</v>
      </c>
      <c r="AE26" s="607">
        <f t="shared" si="14"/>
        <v>22.946000000000002</v>
      </c>
      <c r="AF26" s="196">
        <f t="shared" si="15"/>
        <v>10</v>
      </c>
      <c r="AG26" s="168">
        <f t="shared" si="8"/>
        <v>22.946000000000002</v>
      </c>
      <c r="AH26" s="168" t="str">
        <f t="shared" si="9"/>
        <v>-</v>
      </c>
      <c r="AI26" s="168" t="str">
        <f t="shared" si="10"/>
        <v>-</v>
      </c>
      <c r="AJ26" s="168" t="str">
        <f t="shared" si="11"/>
        <v>-</v>
      </c>
      <c r="AK26" s="198"/>
      <c r="AL26" s="837"/>
      <c r="AM26" s="790">
        <v>44965.431250000001</v>
      </c>
      <c r="AN26" s="789">
        <v>1</v>
      </c>
      <c r="AO26" s="789">
        <v>1</v>
      </c>
      <c r="AP26" s="789" t="s">
        <v>469</v>
      </c>
      <c r="AQ26" s="789">
        <v>46.397106999999998</v>
      </c>
      <c r="AR26" s="789">
        <v>180655</v>
      </c>
      <c r="AS26" s="789">
        <v>138856</v>
      </c>
      <c r="AT26" s="789">
        <v>22.945</v>
      </c>
      <c r="AV26" s="788">
        <v>44965.431250000001</v>
      </c>
      <c r="AW26" s="787">
        <v>1</v>
      </c>
      <c r="AX26" s="786">
        <v>1</v>
      </c>
      <c r="AY26" s="786" t="s">
        <v>469</v>
      </c>
      <c r="AZ26" s="863">
        <v>46.73</v>
      </c>
      <c r="BB26" s="793" t="str">
        <f t="shared" si="0"/>
        <v>--</v>
      </c>
      <c r="BC26" s="791">
        <f t="shared" si="1"/>
        <v>46.397106999999998</v>
      </c>
      <c r="BD26" s="814">
        <v>31</v>
      </c>
      <c r="BE26" s="793">
        <v>1</v>
      </c>
      <c r="BF26" s="819">
        <f t="shared" si="2"/>
        <v>131.46013099999999</v>
      </c>
      <c r="BH26" s="793" t="str">
        <f t="shared" si="3"/>
        <v>--</v>
      </c>
      <c r="BI26" s="807">
        <f t="shared" si="4"/>
        <v>46.73</v>
      </c>
      <c r="BJ26" s="814">
        <v>31</v>
      </c>
      <c r="BK26" s="793">
        <v>1</v>
      </c>
      <c r="BL26" s="807">
        <f t="shared" si="5"/>
        <v>131.1</v>
      </c>
      <c r="BQ26" s="797"/>
      <c r="BR26" s="791"/>
      <c r="BS26" s="791"/>
      <c r="BT26" s="791"/>
      <c r="CA26" s="809"/>
      <c r="CB26" s="803"/>
      <c r="CC26" s="804"/>
      <c r="CD26" s="791"/>
      <c r="CE26" s="791"/>
    </row>
    <row r="27" spans="2:83" x14ac:dyDescent="0.25">
      <c r="B27" s="547" t="s">
        <v>186</v>
      </c>
      <c r="C27" s="287">
        <f>I16</f>
        <v>458.7</v>
      </c>
      <c r="D27" s="169"/>
      <c r="E27" s="169"/>
      <c r="F27" s="169"/>
      <c r="G27" s="577" t="s">
        <v>195</v>
      </c>
      <c r="H27" s="578" t="s">
        <v>197</v>
      </c>
      <c r="I27" s="578" t="s">
        <v>199</v>
      </c>
      <c r="J27" s="578" t="s">
        <v>201</v>
      </c>
      <c r="N27" s="517"/>
      <c r="O27" s="796">
        <v>44965</v>
      </c>
      <c r="P27" s="808">
        <v>0.4211805555555555</v>
      </c>
      <c r="Q27" s="794">
        <v>34.200000000000003</v>
      </c>
      <c r="R27" s="165" t="s">
        <v>21</v>
      </c>
      <c r="S27" s="794">
        <v>21.8</v>
      </c>
      <c r="T27" s="165" t="s">
        <v>56</v>
      </c>
      <c r="U27" s="196">
        <f>IF(ISNUMBER(S27), HOUR(P27), "-")</f>
        <v>10</v>
      </c>
      <c r="V27" s="168">
        <f t="shared" ref="V27" si="16">IF(U27=$Q$13, S27, "-")</f>
        <v>21.8</v>
      </c>
      <c r="W27" s="168" t="str">
        <f t="shared" ref="W27" si="17">IF(U27=$R$13, S27, "-")</f>
        <v>-</v>
      </c>
      <c r="X27" s="168" t="str">
        <f t="shared" ref="X27" si="18">IF(U27=$S$13, S27, "-")</f>
        <v>-</v>
      </c>
      <c r="Y27" s="168" t="str">
        <f t="shared" ref="Y27" si="19">IF(U27=$T$13, S27, "-")</f>
        <v>-</v>
      </c>
      <c r="Z27" s="197" t="s">
        <v>165</v>
      </c>
      <c r="AD27" s="608">
        <f t="shared" si="13"/>
        <v>44965.430555555555</v>
      </c>
      <c r="AE27" s="607">
        <f t="shared" si="14"/>
        <v>22.946999999999999</v>
      </c>
      <c r="AF27" s="196">
        <f t="shared" si="15"/>
        <v>10</v>
      </c>
      <c r="AG27" s="168">
        <f t="shared" si="8"/>
        <v>22.946999999999999</v>
      </c>
      <c r="AH27" s="168" t="str">
        <f t="shared" si="9"/>
        <v>-</v>
      </c>
      <c r="AI27" s="168" t="str">
        <f t="shared" si="10"/>
        <v>-</v>
      </c>
      <c r="AJ27" s="168" t="str">
        <f t="shared" si="11"/>
        <v>-</v>
      </c>
      <c r="AK27" s="198"/>
      <c r="AL27" s="837"/>
      <c r="AM27" s="790">
        <v>44965.431944444441</v>
      </c>
      <c r="AN27" s="789">
        <v>1</v>
      </c>
      <c r="AO27" s="789">
        <v>1</v>
      </c>
      <c r="AP27" s="789" t="s">
        <v>469</v>
      </c>
      <c r="AQ27" s="789">
        <v>46.430929999999996</v>
      </c>
      <c r="AR27" s="789">
        <v>180823</v>
      </c>
      <c r="AS27" s="789">
        <v>138709</v>
      </c>
      <c r="AT27" s="789">
        <v>22.945</v>
      </c>
      <c r="AV27" s="788">
        <v>44965.431944444441</v>
      </c>
      <c r="AW27" s="787">
        <v>1</v>
      </c>
      <c r="AX27" s="786">
        <v>1</v>
      </c>
      <c r="AY27" s="786" t="s">
        <v>469</v>
      </c>
      <c r="AZ27" s="863">
        <v>46.36</v>
      </c>
      <c r="BB27" s="793" t="str">
        <f t="shared" si="0"/>
        <v>--</v>
      </c>
      <c r="BC27" s="791">
        <f t="shared" si="1"/>
        <v>46.430929999999996</v>
      </c>
      <c r="BD27" s="814">
        <v>32</v>
      </c>
      <c r="BE27" s="793">
        <v>2</v>
      </c>
      <c r="BF27" s="819">
        <f t="shared" si="2"/>
        <v>131.52617499999999</v>
      </c>
      <c r="BH27" s="793" t="str">
        <f t="shared" si="3"/>
        <v>--</v>
      </c>
      <c r="BI27" s="807">
        <f t="shared" si="4"/>
        <v>46.36</v>
      </c>
      <c r="BJ27" s="814">
        <v>32</v>
      </c>
      <c r="BK27" s="793">
        <v>2</v>
      </c>
      <c r="BL27" s="807">
        <f t="shared" si="5"/>
        <v>131</v>
      </c>
      <c r="BQ27" s="797"/>
      <c r="BR27" s="791"/>
      <c r="BS27" s="791"/>
      <c r="BT27" s="791"/>
      <c r="CA27" s="809"/>
      <c r="CB27" s="803"/>
      <c r="CC27" s="804"/>
      <c r="CD27" s="791"/>
      <c r="CE27" s="791"/>
    </row>
    <row r="28" spans="2:83" ht="15" customHeight="1" x14ac:dyDescent="0.25">
      <c r="B28" s="547" t="s">
        <v>187</v>
      </c>
      <c r="C28" s="288">
        <f>Fotometro!F28</f>
        <v>427.5</v>
      </c>
      <c r="D28" s="169"/>
      <c r="E28" s="169"/>
      <c r="F28" s="169"/>
      <c r="G28" s="293">
        <f>Fotometro!H29</f>
        <v>45</v>
      </c>
      <c r="H28" s="165">
        <f>G28-15</f>
        <v>30</v>
      </c>
      <c r="I28" s="165">
        <f>G28+15</f>
        <v>60</v>
      </c>
      <c r="J28" s="291">
        <f t="shared" ref="J28:J37" si="20">I7</f>
        <v>47.574999999999996</v>
      </c>
      <c r="N28" s="517"/>
      <c r="O28" s="796">
        <v>44965</v>
      </c>
      <c r="P28" s="808">
        <v>0.421875</v>
      </c>
      <c r="Q28" s="794">
        <v>34.299999999999997</v>
      </c>
      <c r="R28" s="165" t="s">
        <v>21</v>
      </c>
      <c r="S28" s="794">
        <v>21.75</v>
      </c>
      <c r="T28" s="165" t="s">
        <v>56</v>
      </c>
      <c r="U28" s="196">
        <f t="shared" ref="U28:U91" si="21">IF(ISNUMBER(S28), HOUR(P28), "-")</f>
        <v>10</v>
      </c>
      <c r="V28" s="168">
        <f t="shared" ref="V28:V59" si="22">IF(U28=$Q$13, S28, "-")</f>
        <v>21.75</v>
      </c>
      <c r="W28" s="168" t="str">
        <f t="shared" ref="W28:W59" si="23">IF(U28=$R$13, S28, "-")</f>
        <v>-</v>
      </c>
      <c r="X28" s="168" t="str">
        <f t="shared" ref="X28:X59" si="24">IF(U28=$S$13, S28, "-")</f>
        <v>-</v>
      </c>
      <c r="Y28" s="168" t="str">
        <f t="shared" ref="Y28:Y59" si="25">IF(U28=$T$13, S28, "-")</f>
        <v>-</v>
      </c>
      <c r="AD28" s="608">
        <f t="shared" si="13"/>
        <v>44965.430555555555</v>
      </c>
      <c r="AE28" s="607">
        <f t="shared" si="14"/>
        <v>22.946000000000002</v>
      </c>
      <c r="AF28" s="196">
        <f t="shared" si="15"/>
        <v>10</v>
      </c>
      <c r="AG28" s="168">
        <f t="shared" si="8"/>
        <v>22.946000000000002</v>
      </c>
      <c r="AH28" s="168" t="str">
        <f t="shared" si="9"/>
        <v>-</v>
      </c>
      <c r="AI28" s="168" t="str">
        <f t="shared" si="10"/>
        <v>-</v>
      </c>
      <c r="AJ28" s="168" t="str">
        <f t="shared" si="11"/>
        <v>-</v>
      </c>
      <c r="AK28" s="198"/>
      <c r="AL28" s="837"/>
      <c r="AM28" s="790">
        <v>44965.431944444441</v>
      </c>
      <c r="AN28" s="789">
        <v>1</v>
      </c>
      <c r="AO28" s="789">
        <v>1</v>
      </c>
      <c r="AP28" s="789" t="s">
        <v>469</v>
      </c>
      <c r="AQ28" s="789">
        <v>47.193235000000001</v>
      </c>
      <c r="AR28" s="789">
        <v>180623</v>
      </c>
      <c r="AS28" s="789">
        <v>138836</v>
      </c>
      <c r="AT28" s="789">
        <v>22.943999999999999</v>
      </c>
      <c r="AV28" s="788">
        <v>44965.431944444441</v>
      </c>
      <c r="AW28" s="787">
        <v>1</v>
      </c>
      <c r="AX28" s="786">
        <v>1</v>
      </c>
      <c r="AY28" s="786" t="s">
        <v>469</v>
      </c>
      <c r="AZ28" s="863">
        <v>46.32</v>
      </c>
      <c r="BB28" s="793" t="str">
        <f t="shared" si="0"/>
        <v>--</v>
      </c>
      <c r="BC28" s="791">
        <f t="shared" si="1"/>
        <v>47.193235000000001</v>
      </c>
      <c r="BD28" s="814">
        <v>33</v>
      </c>
      <c r="BE28" s="793">
        <v>3</v>
      </c>
      <c r="BF28" s="819">
        <f t="shared" si="2"/>
        <v>131.44671199999999</v>
      </c>
      <c r="BH28" s="793" t="str">
        <f t="shared" si="3"/>
        <v>--</v>
      </c>
      <c r="BI28" s="807">
        <f t="shared" si="4"/>
        <v>46.32</v>
      </c>
      <c r="BJ28" s="814">
        <v>33</v>
      </c>
      <c r="BK28" s="793">
        <v>3</v>
      </c>
      <c r="BL28" s="807">
        <f t="shared" si="5"/>
        <v>131</v>
      </c>
      <c r="BQ28" s="797"/>
      <c r="BR28" s="791"/>
      <c r="BS28" s="791"/>
      <c r="BT28" s="791"/>
      <c r="CA28" s="809"/>
      <c r="CB28" s="803"/>
      <c r="CC28" s="804"/>
      <c r="CD28" s="791"/>
      <c r="CE28" s="791"/>
    </row>
    <row r="29" spans="2:83" x14ac:dyDescent="0.25">
      <c r="B29" s="547" t="s">
        <v>188</v>
      </c>
      <c r="C29" s="288">
        <f>Fotometro!F29</f>
        <v>472.5</v>
      </c>
      <c r="D29" s="169"/>
      <c r="E29" s="169"/>
      <c r="F29" s="169"/>
      <c r="G29" s="293">
        <f>Fotometro!H30</f>
        <v>90</v>
      </c>
      <c r="H29" s="165">
        <f t="shared" ref="H29:H37" si="26">G29-15</f>
        <v>75</v>
      </c>
      <c r="I29" s="165">
        <f t="shared" ref="I29:I37" si="27">G29+15</f>
        <v>105</v>
      </c>
      <c r="J29" s="291">
        <f t="shared" si="20"/>
        <v>94.318749999999994</v>
      </c>
      <c r="O29" s="796">
        <v>44965</v>
      </c>
      <c r="P29" s="808">
        <v>0.4225694444444445</v>
      </c>
      <c r="Q29" s="794">
        <v>34</v>
      </c>
      <c r="R29" s="165" t="s">
        <v>21</v>
      </c>
      <c r="S29" s="794">
        <v>21.8</v>
      </c>
      <c r="T29" s="165" t="s">
        <v>56</v>
      </c>
      <c r="U29" s="196">
        <f t="shared" si="21"/>
        <v>10</v>
      </c>
      <c r="V29" s="168">
        <f t="shared" si="22"/>
        <v>21.8</v>
      </c>
      <c r="W29" s="168" t="str">
        <f t="shared" si="23"/>
        <v>-</v>
      </c>
      <c r="X29" s="168" t="str">
        <f t="shared" si="24"/>
        <v>-</v>
      </c>
      <c r="Y29" s="168" t="str">
        <f t="shared" si="25"/>
        <v>-</v>
      </c>
      <c r="AD29" s="608">
        <f t="shared" si="13"/>
        <v>44965.431250000001</v>
      </c>
      <c r="AE29" s="607">
        <f t="shared" si="14"/>
        <v>22.945</v>
      </c>
      <c r="AF29" s="196">
        <f t="shared" si="15"/>
        <v>10</v>
      </c>
      <c r="AG29" s="168">
        <f t="shared" si="8"/>
        <v>22.945</v>
      </c>
      <c r="AH29" s="168" t="str">
        <f t="shared" si="9"/>
        <v>-</v>
      </c>
      <c r="AI29" s="168" t="str">
        <f t="shared" si="10"/>
        <v>-</v>
      </c>
      <c r="AJ29" s="168" t="str">
        <f t="shared" si="11"/>
        <v>-</v>
      </c>
      <c r="AK29" s="198"/>
      <c r="AL29" s="837"/>
      <c r="AM29" s="790">
        <v>44965.432638888888</v>
      </c>
      <c r="AN29" s="789">
        <v>1</v>
      </c>
      <c r="AO29" s="789">
        <v>1</v>
      </c>
      <c r="AP29" s="789" t="s">
        <v>469</v>
      </c>
      <c r="AQ29" s="789">
        <v>47.303483</v>
      </c>
      <c r="AR29" s="789">
        <v>180799</v>
      </c>
      <c r="AS29" s="789">
        <v>138690</v>
      </c>
      <c r="AT29" s="789">
        <v>22.940999999999999</v>
      </c>
      <c r="AV29" s="788">
        <v>44965.432638888888</v>
      </c>
      <c r="AW29" s="787">
        <v>1</v>
      </c>
      <c r="AX29" s="786">
        <v>1</v>
      </c>
      <c r="AY29" s="786" t="s">
        <v>469</v>
      </c>
      <c r="AZ29" s="863">
        <v>46.7</v>
      </c>
      <c r="BB29" s="793" t="str">
        <f t="shared" si="0"/>
        <v>--</v>
      </c>
      <c r="BC29" s="791">
        <f t="shared" si="1"/>
        <v>47.303483</v>
      </c>
      <c r="BD29" s="814">
        <v>34</v>
      </c>
      <c r="BE29" s="793">
        <v>4</v>
      </c>
      <c r="BF29" s="819">
        <f t="shared" si="2"/>
        <v>131.082641</v>
      </c>
      <c r="BH29" s="793" t="str">
        <f t="shared" si="3"/>
        <v>--</v>
      </c>
      <c r="BI29" s="807">
        <f t="shared" si="4"/>
        <v>46.7</v>
      </c>
      <c r="BJ29" s="814">
        <v>34</v>
      </c>
      <c r="BK29" s="793">
        <v>4</v>
      </c>
      <c r="BL29" s="807">
        <f t="shared" si="5"/>
        <v>131.4</v>
      </c>
      <c r="BQ29" s="797"/>
      <c r="BR29" s="791"/>
      <c r="BS29" s="791"/>
      <c r="BT29" s="791"/>
      <c r="CA29" s="809"/>
      <c r="CB29" s="803"/>
      <c r="CC29" s="804"/>
      <c r="CD29" s="791"/>
      <c r="CE29" s="791"/>
    </row>
    <row r="30" spans="2:83" x14ac:dyDescent="0.25">
      <c r="B30" s="491"/>
      <c r="C30" s="580" t="s">
        <v>185</v>
      </c>
      <c r="F30" s="169"/>
      <c r="G30" s="293">
        <f>Fotometro!H31</f>
        <v>135</v>
      </c>
      <c r="H30" s="165">
        <f t="shared" si="26"/>
        <v>120</v>
      </c>
      <c r="I30" s="165">
        <f t="shared" si="27"/>
        <v>150</v>
      </c>
      <c r="J30" s="291">
        <f t="shared" si="20"/>
        <v>130.96250000000001</v>
      </c>
      <c r="O30" s="796">
        <v>44965</v>
      </c>
      <c r="P30" s="808">
        <v>0.42326388888888888</v>
      </c>
      <c r="Q30" s="794">
        <v>34.1</v>
      </c>
      <c r="R30" s="165" t="s">
        <v>21</v>
      </c>
      <c r="S30" s="794">
        <v>21.8</v>
      </c>
      <c r="T30" s="165" t="s">
        <v>56</v>
      </c>
      <c r="U30" s="196">
        <f t="shared" si="21"/>
        <v>10</v>
      </c>
      <c r="V30" s="168">
        <f t="shared" si="22"/>
        <v>21.8</v>
      </c>
      <c r="W30" s="168" t="str">
        <f t="shared" si="23"/>
        <v>-</v>
      </c>
      <c r="X30" s="168" t="str">
        <f t="shared" si="24"/>
        <v>-</v>
      </c>
      <c r="Y30" s="168" t="str">
        <f t="shared" si="25"/>
        <v>-</v>
      </c>
      <c r="AD30" s="608">
        <f t="shared" si="13"/>
        <v>44965.431944444441</v>
      </c>
      <c r="AE30" s="607">
        <f t="shared" si="14"/>
        <v>22.945</v>
      </c>
      <c r="AF30" s="196">
        <f t="shared" si="15"/>
        <v>10</v>
      </c>
      <c r="AG30" s="168">
        <f t="shared" si="8"/>
        <v>22.945</v>
      </c>
      <c r="AH30" s="168" t="str">
        <f t="shared" si="9"/>
        <v>-</v>
      </c>
      <c r="AI30" s="168" t="str">
        <f t="shared" si="10"/>
        <v>-</v>
      </c>
      <c r="AJ30" s="168" t="str">
        <f t="shared" si="11"/>
        <v>-</v>
      </c>
      <c r="AK30" s="198"/>
      <c r="AL30" s="837"/>
      <c r="AM30" s="790">
        <v>44965.433333333334</v>
      </c>
      <c r="AN30" s="789">
        <v>1</v>
      </c>
      <c r="AO30" s="789">
        <v>1</v>
      </c>
      <c r="AP30" s="789">
        <v>0</v>
      </c>
      <c r="AQ30" s="789">
        <v>47.278728000000001</v>
      </c>
      <c r="AR30" s="789">
        <v>180795</v>
      </c>
      <c r="AS30" s="789">
        <v>138686</v>
      </c>
      <c r="AT30" s="789">
        <v>22.937000000000001</v>
      </c>
      <c r="AV30" s="788">
        <v>44965.433333333334</v>
      </c>
      <c r="AW30" s="787">
        <v>1</v>
      </c>
      <c r="AX30" s="786">
        <v>1</v>
      </c>
      <c r="AY30" s="786">
        <v>0</v>
      </c>
      <c r="AZ30" s="863">
        <v>47.05</v>
      </c>
      <c r="BB30" s="793">
        <f t="shared" si="0"/>
        <v>10</v>
      </c>
      <c r="BC30" s="791">
        <f t="shared" si="1"/>
        <v>47.278728000000001</v>
      </c>
      <c r="BD30" s="814">
        <v>35</v>
      </c>
      <c r="BE30" s="793">
        <v>5</v>
      </c>
      <c r="BF30" s="819">
        <f t="shared" si="2"/>
        <v>131.01221899999999</v>
      </c>
      <c r="BH30" s="793">
        <f t="shared" si="3"/>
        <v>10</v>
      </c>
      <c r="BI30" s="807">
        <f t="shared" si="4"/>
        <v>47.05</v>
      </c>
      <c r="BJ30" s="814">
        <v>35</v>
      </c>
      <c r="BK30" s="793">
        <v>5</v>
      </c>
      <c r="BL30" s="807">
        <f t="shared" si="5"/>
        <v>131</v>
      </c>
      <c r="BQ30" s="797"/>
      <c r="BR30" s="791"/>
      <c r="BS30" s="791"/>
      <c r="BT30" s="791"/>
      <c r="CA30" s="809"/>
      <c r="CB30" s="803"/>
      <c r="CC30" s="804"/>
      <c r="CD30" s="791"/>
      <c r="CE30" s="791"/>
    </row>
    <row r="31" spans="2:83" x14ac:dyDescent="0.25">
      <c r="B31" s="491"/>
      <c r="C31" s="491"/>
      <c r="G31" s="293">
        <f>Fotometro!H32</f>
        <v>180</v>
      </c>
      <c r="H31" s="165">
        <f t="shared" si="26"/>
        <v>165</v>
      </c>
      <c r="I31" s="165">
        <f t="shared" si="27"/>
        <v>195</v>
      </c>
      <c r="J31" s="291">
        <f t="shared" si="20"/>
        <v>185.32499999999999</v>
      </c>
      <c r="O31" s="796">
        <v>44965</v>
      </c>
      <c r="P31" s="808">
        <v>0.42395833333333338</v>
      </c>
      <c r="Q31" s="794">
        <v>33.9</v>
      </c>
      <c r="R31" s="165" t="s">
        <v>21</v>
      </c>
      <c r="S31" s="794">
        <v>21.8</v>
      </c>
      <c r="T31" s="165" t="s">
        <v>56</v>
      </c>
      <c r="U31" s="196">
        <f t="shared" si="21"/>
        <v>10</v>
      </c>
      <c r="V31" s="168">
        <f t="shared" si="22"/>
        <v>21.8</v>
      </c>
      <c r="W31" s="168" t="str">
        <f t="shared" si="23"/>
        <v>-</v>
      </c>
      <c r="X31" s="168" t="str">
        <f t="shared" si="24"/>
        <v>-</v>
      </c>
      <c r="Y31" s="168" t="str">
        <f t="shared" si="25"/>
        <v>-</v>
      </c>
      <c r="AA31" s="543"/>
      <c r="AB31" s="543"/>
      <c r="AD31" s="608">
        <f t="shared" si="13"/>
        <v>44965.431944444441</v>
      </c>
      <c r="AE31" s="607">
        <f t="shared" si="14"/>
        <v>22.943999999999999</v>
      </c>
      <c r="AF31" s="196">
        <f t="shared" si="15"/>
        <v>10</v>
      </c>
      <c r="AG31" s="168">
        <f t="shared" si="8"/>
        <v>22.943999999999999</v>
      </c>
      <c r="AH31" s="168" t="str">
        <f t="shared" si="9"/>
        <v>-</v>
      </c>
      <c r="AI31" s="168" t="str">
        <f t="shared" si="10"/>
        <v>-</v>
      </c>
      <c r="AJ31" s="168" t="str">
        <f t="shared" si="11"/>
        <v>-</v>
      </c>
      <c r="AK31" s="198"/>
      <c r="AL31" s="837"/>
      <c r="AM31" s="790">
        <v>44965.433333333334</v>
      </c>
      <c r="AN31" s="789">
        <v>1</v>
      </c>
      <c r="AO31" s="789">
        <v>1</v>
      </c>
      <c r="AP31" s="789">
        <v>1</v>
      </c>
      <c r="AQ31" s="789">
        <v>47.266730000000003</v>
      </c>
      <c r="AR31" s="789">
        <v>180614</v>
      </c>
      <c r="AS31" s="789">
        <v>138828</v>
      </c>
      <c r="AT31" s="789">
        <v>22.934999999999999</v>
      </c>
      <c r="AV31" s="788">
        <v>44965.433333333334</v>
      </c>
      <c r="AW31" s="787">
        <v>1</v>
      </c>
      <c r="AX31" s="786">
        <v>1</v>
      </c>
      <c r="AY31" s="786">
        <v>1</v>
      </c>
      <c r="AZ31" s="863">
        <v>47.28</v>
      </c>
      <c r="BB31" s="793">
        <f t="shared" si="0"/>
        <v>11</v>
      </c>
      <c r="BC31" s="791">
        <f t="shared" si="1"/>
        <v>47.266730000000003</v>
      </c>
      <c r="BD31" s="814">
        <v>36</v>
      </c>
      <c r="BE31" s="793">
        <v>6</v>
      </c>
      <c r="BF31" s="819">
        <f t="shared" si="2"/>
        <v>131.13029900000001</v>
      </c>
      <c r="BH31" s="793">
        <f t="shared" si="3"/>
        <v>11</v>
      </c>
      <c r="BI31" s="807">
        <f t="shared" si="4"/>
        <v>47.28</v>
      </c>
      <c r="BJ31" s="814">
        <v>36</v>
      </c>
      <c r="BK31" s="793">
        <v>6</v>
      </c>
      <c r="BL31" s="807">
        <f t="shared" si="5"/>
        <v>130.69999999999999</v>
      </c>
      <c r="BQ31" s="797"/>
      <c r="BR31" s="791"/>
      <c r="BS31" s="791"/>
      <c r="BT31" s="791"/>
      <c r="CA31" s="809"/>
      <c r="CB31" s="803"/>
      <c r="CC31" s="804"/>
      <c r="CD31" s="791"/>
      <c r="CE31" s="791"/>
    </row>
    <row r="32" spans="2:83" x14ac:dyDescent="0.25">
      <c r="B32" s="491"/>
      <c r="C32" s="491"/>
      <c r="G32" s="293">
        <f>Fotometro!H33</f>
        <v>225</v>
      </c>
      <c r="H32" s="165">
        <f t="shared" si="26"/>
        <v>210</v>
      </c>
      <c r="I32" s="165">
        <f t="shared" si="27"/>
        <v>240</v>
      </c>
      <c r="J32" s="291">
        <f t="shared" si="20"/>
        <v>225.57499999999999</v>
      </c>
      <c r="O32" s="796">
        <v>44965</v>
      </c>
      <c r="P32" s="808">
        <v>0.42465277777777777</v>
      </c>
      <c r="Q32" s="794">
        <v>34.1</v>
      </c>
      <c r="R32" s="165" t="s">
        <v>21</v>
      </c>
      <c r="S32" s="794">
        <v>21.8</v>
      </c>
      <c r="T32" s="165" t="s">
        <v>56</v>
      </c>
      <c r="U32" s="196">
        <f t="shared" si="21"/>
        <v>10</v>
      </c>
      <c r="V32" s="168">
        <f t="shared" si="22"/>
        <v>21.8</v>
      </c>
      <c r="W32" s="168" t="str">
        <f t="shared" si="23"/>
        <v>-</v>
      </c>
      <c r="X32" s="168" t="str">
        <f t="shared" si="24"/>
        <v>-</v>
      </c>
      <c r="Y32" s="168" t="str">
        <f t="shared" si="25"/>
        <v>-</v>
      </c>
      <c r="AD32" s="608">
        <f t="shared" si="13"/>
        <v>44965.432638888888</v>
      </c>
      <c r="AE32" s="607">
        <f t="shared" si="14"/>
        <v>22.940999999999999</v>
      </c>
      <c r="AF32" s="196">
        <f t="shared" si="15"/>
        <v>10</v>
      </c>
      <c r="AG32" s="168">
        <f t="shared" si="8"/>
        <v>22.940999999999999</v>
      </c>
      <c r="AH32" s="168" t="str">
        <f t="shared" si="9"/>
        <v>-</v>
      </c>
      <c r="AI32" s="168" t="str">
        <f t="shared" si="10"/>
        <v>-</v>
      </c>
      <c r="AJ32" s="168" t="str">
        <f t="shared" si="11"/>
        <v>-</v>
      </c>
      <c r="AK32" s="198"/>
      <c r="AL32" s="837"/>
      <c r="AM32" s="790">
        <v>44965.434027777781</v>
      </c>
      <c r="AN32" s="789">
        <v>1</v>
      </c>
      <c r="AO32" s="789">
        <v>1</v>
      </c>
      <c r="AP32" s="789">
        <v>2</v>
      </c>
      <c r="AQ32" s="789">
        <v>47.752882</v>
      </c>
      <c r="AR32" s="789">
        <v>180800</v>
      </c>
      <c r="AS32" s="789">
        <v>138687</v>
      </c>
      <c r="AT32" s="789">
        <v>22.934999999999999</v>
      </c>
      <c r="AV32" s="788">
        <v>44965.434027777781</v>
      </c>
      <c r="AW32" s="787">
        <v>1</v>
      </c>
      <c r="AX32" s="786">
        <v>1</v>
      </c>
      <c r="AY32" s="786">
        <v>2</v>
      </c>
      <c r="AZ32" s="863">
        <v>46.98</v>
      </c>
      <c r="BB32" s="793">
        <f t="shared" si="0"/>
        <v>12</v>
      </c>
      <c r="BC32" s="791">
        <f t="shared" si="1"/>
        <v>47.752882</v>
      </c>
      <c r="BD32" s="814">
        <v>37</v>
      </c>
      <c r="BE32" s="793">
        <v>7</v>
      </c>
      <c r="BF32" s="819">
        <f t="shared" si="2"/>
        <v>131.124707</v>
      </c>
      <c r="BH32" s="793">
        <f t="shared" si="3"/>
        <v>12</v>
      </c>
      <c r="BI32" s="807">
        <f t="shared" si="4"/>
        <v>46.98</v>
      </c>
      <c r="BJ32" s="814">
        <v>37</v>
      </c>
      <c r="BK32" s="793">
        <v>7</v>
      </c>
      <c r="BL32" s="807">
        <f t="shared" si="5"/>
        <v>131.1</v>
      </c>
      <c r="BQ32" s="797"/>
      <c r="BR32" s="791"/>
      <c r="BS32" s="791"/>
      <c r="BT32" s="791"/>
      <c r="CA32" s="809"/>
      <c r="CB32" s="803"/>
      <c r="CC32" s="804"/>
      <c r="CD32" s="791"/>
      <c r="CE32" s="791"/>
    </row>
    <row r="33" spans="2:83" x14ac:dyDescent="0.25">
      <c r="B33" s="491"/>
      <c r="C33" s="491"/>
      <c r="G33" s="293">
        <f>Fotometro!H34</f>
        <v>270</v>
      </c>
      <c r="H33" s="165">
        <f t="shared" si="26"/>
        <v>255</v>
      </c>
      <c r="I33" s="165">
        <f t="shared" si="27"/>
        <v>285</v>
      </c>
      <c r="J33" s="291">
        <f t="shared" si="20"/>
        <v>273.625</v>
      </c>
      <c r="O33" s="796">
        <v>44965</v>
      </c>
      <c r="P33" s="808">
        <v>0.42534722222222227</v>
      </c>
      <c r="Q33" s="794">
        <v>34</v>
      </c>
      <c r="R33" s="165" t="s">
        <v>21</v>
      </c>
      <c r="S33" s="794">
        <v>21.8</v>
      </c>
      <c r="T33" s="165" t="s">
        <v>56</v>
      </c>
      <c r="U33" s="196">
        <f t="shared" si="21"/>
        <v>10</v>
      </c>
      <c r="V33" s="168">
        <f t="shared" si="22"/>
        <v>21.8</v>
      </c>
      <c r="W33" s="168" t="str">
        <f t="shared" si="23"/>
        <v>-</v>
      </c>
      <c r="X33" s="168" t="str">
        <f t="shared" si="24"/>
        <v>-</v>
      </c>
      <c r="Y33" s="168" t="str">
        <f t="shared" si="25"/>
        <v>-</v>
      </c>
      <c r="AD33" s="608">
        <f t="shared" si="13"/>
        <v>44965.433333333334</v>
      </c>
      <c r="AE33" s="607">
        <f t="shared" si="14"/>
        <v>22.937000000000001</v>
      </c>
      <c r="AF33" s="196">
        <f t="shared" si="15"/>
        <v>10</v>
      </c>
      <c r="AG33" s="168">
        <f t="shared" si="8"/>
        <v>22.937000000000001</v>
      </c>
      <c r="AH33" s="168" t="str">
        <f t="shared" si="9"/>
        <v>-</v>
      </c>
      <c r="AI33" s="168" t="str">
        <f t="shared" si="10"/>
        <v>-</v>
      </c>
      <c r="AJ33" s="168" t="str">
        <f t="shared" si="11"/>
        <v>-</v>
      </c>
      <c r="AK33" s="198"/>
      <c r="AL33" s="837"/>
      <c r="AM33" s="790">
        <v>44965.434027777781</v>
      </c>
      <c r="AN33" s="789">
        <v>1</v>
      </c>
      <c r="AO33" s="789">
        <v>1</v>
      </c>
      <c r="AP33" s="789">
        <v>3</v>
      </c>
      <c r="AQ33" s="789">
        <v>47.716850999999998</v>
      </c>
      <c r="AR33" s="789">
        <v>180622</v>
      </c>
      <c r="AS33" s="789">
        <v>138834</v>
      </c>
      <c r="AT33" s="789">
        <v>22.936</v>
      </c>
      <c r="AV33" s="788">
        <v>44965.434027777781</v>
      </c>
      <c r="AW33" s="787">
        <v>1</v>
      </c>
      <c r="AX33" s="786">
        <v>1</v>
      </c>
      <c r="AY33" s="786">
        <v>3</v>
      </c>
      <c r="AZ33" s="863">
        <v>47.29</v>
      </c>
      <c r="BB33" s="793">
        <f t="shared" si="0"/>
        <v>13</v>
      </c>
      <c r="BC33" s="791">
        <f t="shared" si="1"/>
        <v>47.716850999999998</v>
      </c>
      <c r="BD33" s="814">
        <v>38</v>
      </c>
      <c r="BE33" s="793">
        <v>8</v>
      </c>
      <c r="BF33" s="819">
        <f t="shared" si="2"/>
        <v>131.058437</v>
      </c>
      <c r="BH33" s="793">
        <f t="shared" si="3"/>
        <v>13</v>
      </c>
      <c r="BI33" s="807">
        <f t="shared" si="4"/>
        <v>47.29</v>
      </c>
      <c r="BJ33" s="814">
        <v>38</v>
      </c>
      <c r="BK33" s="793">
        <v>8</v>
      </c>
      <c r="BL33" s="807">
        <f t="shared" si="5"/>
        <v>130.4</v>
      </c>
      <c r="BQ33" s="797"/>
      <c r="BR33" s="791"/>
      <c r="BS33" s="791"/>
      <c r="BT33" s="791"/>
      <c r="CA33" s="809"/>
      <c r="CB33" s="803"/>
      <c r="CC33" s="804"/>
      <c r="CD33" s="791"/>
      <c r="CE33" s="791"/>
    </row>
    <row r="34" spans="2:83" x14ac:dyDescent="0.25">
      <c r="B34" s="491"/>
      <c r="C34" s="491"/>
      <c r="G34" s="293">
        <f>Fotometro!H35</f>
        <v>315</v>
      </c>
      <c r="H34" s="165">
        <f t="shared" si="26"/>
        <v>300</v>
      </c>
      <c r="I34" s="165">
        <f t="shared" si="27"/>
        <v>330</v>
      </c>
      <c r="J34" s="291">
        <f t="shared" si="20"/>
        <v>328.77500000000003</v>
      </c>
      <c r="N34" s="517"/>
      <c r="O34" s="796">
        <v>44965</v>
      </c>
      <c r="P34" s="808">
        <v>0.42604166666666665</v>
      </c>
      <c r="Q34" s="794">
        <v>33.9</v>
      </c>
      <c r="R34" s="165" t="s">
        <v>21</v>
      </c>
      <c r="S34" s="794">
        <v>21.8</v>
      </c>
      <c r="T34" s="165" t="s">
        <v>56</v>
      </c>
      <c r="U34" s="196">
        <f t="shared" si="21"/>
        <v>10</v>
      </c>
      <c r="V34" s="168">
        <f t="shared" si="22"/>
        <v>21.8</v>
      </c>
      <c r="W34" s="168" t="str">
        <f t="shared" si="23"/>
        <v>-</v>
      </c>
      <c r="X34" s="168" t="str">
        <f t="shared" si="24"/>
        <v>-</v>
      </c>
      <c r="Y34" s="168" t="str">
        <f t="shared" si="25"/>
        <v>-</v>
      </c>
      <c r="AD34" s="608">
        <f t="shared" si="13"/>
        <v>44965.433333333334</v>
      </c>
      <c r="AE34" s="607">
        <f t="shared" si="14"/>
        <v>22.934999999999999</v>
      </c>
      <c r="AF34" s="196">
        <f t="shared" si="15"/>
        <v>10</v>
      </c>
      <c r="AG34" s="168">
        <f t="shared" si="8"/>
        <v>22.934999999999999</v>
      </c>
      <c r="AH34" s="168" t="str">
        <f t="shared" si="9"/>
        <v>-</v>
      </c>
      <c r="AI34" s="168" t="str">
        <f t="shared" si="10"/>
        <v>-</v>
      </c>
      <c r="AJ34" s="168" t="str">
        <f t="shared" si="11"/>
        <v>-</v>
      </c>
      <c r="AK34" s="198"/>
      <c r="AL34" s="837"/>
      <c r="AM34" s="790">
        <v>44965.43472222222</v>
      </c>
      <c r="AN34" s="789">
        <v>1</v>
      </c>
      <c r="AO34" s="789">
        <v>1</v>
      </c>
      <c r="AP34" s="789">
        <v>4</v>
      </c>
      <c r="AQ34" s="789">
        <v>47.837702999999998</v>
      </c>
      <c r="AR34" s="789">
        <v>180810</v>
      </c>
      <c r="AS34" s="789">
        <v>138694</v>
      </c>
      <c r="AT34" s="789">
        <v>22.934000000000001</v>
      </c>
      <c r="AV34" s="788">
        <v>44965.43472222222</v>
      </c>
      <c r="AW34" s="787">
        <v>1</v>
      </c>
      <c r="AX34" s="786">
        <v>1</v>
      </c>
      <c r="AY34" s="786">
        <v>4</v>
      </c>
      <c r="AZ34" s="863">
        <v>47.65</v>
      </c>
      <c r="BB34" s="793">
        <f t="shared" si="0"/>
        <v>14</v>
      </c>
      <c r="BC34" s="791">
        <f t="shared" si="1"/>
        <v>47.837702999999998</v>
      </c>
      <c r="BD34" s="814">
        <v>41</v>
      </c>
      <c r="BE34" s="793">
        <v>1</v>
      </c>
      <c r="BF34" s="819">
        <f t="shared" si="2"/>
        <v>185.67343</v>
      </c>
      <c r="BH34" s="793">
        <f t="shared" si="3"/>
        <v>14</v>
      </c>
      <c r="BI34" s="807">
        <f t="shared" si="4"/>
        <v>47.65</v>
      </c>
      <c r="BJ34" s="814">
        <v>41</v>
      </c>
      <c r="BK34" s="793">
        <v>1</v>
      </c>
      <c r="BL34" s="807">
        <f t="shared" si="5"/>
        <v>185.8</v>
      </c>
      <c r="BQ34" s="797"/>
      <c r="BR34" s="791"/>
      <c r="BS34" s="791"/>
      <c r="BT34" s="791"/>
      <c r="CA34" s="809"/>
      <c r="CB34" s="803"/>
      <c r="CC34" s="804"/>
      <c r="CD34" s="791"/>
      <c r="CE34" s="791"/>
    </row>
    <row r="35" spans="2:83" x14ac:dyDescent="0.25">
      <c r="B35" s="491"/>
      <c r="C35" s="491"/>
      <c r="G35" s="293">
        <f>Fotometro!H36</f>
        <v>360</v>
      </c>
      <c r="H35" s="165">
        <f t="shared" si="26"/>
        <v>345</v>
      </c>
      <c r="I35" s="165">
        <f t="shared" si="27"/>
        <v>375</v>
      </c>
      <c r="J35" s="291">
        <f t="shared" si="20"/>
        <v>369.32500000000005</v>
      </c>
      <c r="N35" s="517"/>
      <c r="O35" s="796">
        <v>44965</v>
      </c>
      <c r="P35" s="808">
        <v>0.42673611111111115</v>
      </c>
      <c r="Q35" s="794">
        <v>33.799999999999997</v>
      </c>
      <c r="R35" s="165" t="s">
        <v>21</v>
      </c>
      <c r="S35" s="794">
        <v>21.8</v>
      </c>
      <c r="T35" s="165" t="s">
        <v>56</v>
      </c>
      <c r="U35" s="196">
        <f t="shared" si="21"/>
        <v>10</v>
      </c>
      <c r="V35" s="168">
        <f t="shared" si="22"/>
        <v>21.8</v>
      </c>
      <c r="W35" s="168" t="str">
        <f t="shared" si="23"/>
        <v>-</v>
      </c>
      <c r="X35" s="168" t="str">
        <f t="shared" si="24"/>
        <v>-</v>
      </c>
      <c r="Y35" s="168" t="str">
        <f t="shared" si="25"/>
        <v>-</v>
      </c>
      <c r="AD35" s="608">
        <f t="shared" si="13"/>
        <v>44965.434027777781</v>
      </c>
      <c r="AE35" s="607">
        <f t="shared" si="14"/>
        <v>22.934999999999999</v>
      </c>
      <c r="AF35" s="196">
        <f t="shared" si="15"/>
        <v>10</v>
      </c>
      <c r="AG35" s="168">
        <f t="shared" si="8"/>
        <v>22.934999999999999</v>
      </c>
      <c r="AH35" s="168" t="str">
        <f t="shared" si="9"/>
        <v>-</v>
      </c>
      <c r="AI35" s="168" t="str">
        <f t="shared" si="10"/>
        <v>-</v>
      </c>
      <c r="AJ35" s="168" t="str">
        <f t="shared" si="11"/>
        <v>-</v>
      </c>
      <c r="AK35" s="198"/>
      <c r="AL35" s="837"/>
      <c r="AM35" s="790">
        <v>44965.435416666667</v>
      </c>
      <c r="AN35" s="789">
        <v>1</v>
      </c>
      <c r="AO35" s="789">
        <v>1</v>
      </c>
      <c r="AP35" s="789">
        <v>5</v>
      </c>
      <c r="AQ35" s="789">
        <v>47.878402000000001</v>
      </c>
      <c r="AR35" s="789">
        <v>180619</v>
      </c>
      <c r="AS35" s="789">
        <v>138832</v>
      </c>
      <c r="AT35" s="789">
        <v>22.934000000000001</v>
      </c>
      <c r="AV35" s="788">
        <v>44965.435416666667</v>
      </c>
      <c r="AW35" s="787">
        <v>1</v>
      </c>
      <c r="AX35" s="786">
        <v>1</v>
      </c>
      <c r="AY35" s="786">
        <v>5</v>
      </c>
      <c r="AZ35" s="863">
        <v>47.95</v>
      </c>
      <c r="BB35" s="793">
        <f t="shared" si="0"/>
        <v>15</v>
      </c>
      <c r="BC35" s="791">
        <f t="shared" si="1"/>
        <v>47.878402000000001</v>
      </c>
      <c r="BD35" s="814">
        <v>42</v>
      </c>
      <c r="BE35" s="793">
        <v>2</v>
      </c>
      <c r="BF35" s="819">
        <f t="shared" si="2"/>
        <v>185.61125000000001</v>
      </c>
      <c r="BH35" s="793">
        <f t="shared" si="3"/>
        <v>15</v>
      </c>
      <c r="BI35" s="807">
        <f t="shared" si="4"/>
        <v>47.95</v>
      </c>
      <c r="BJ35" s="814">
        <v>42</v>
      </c>
      <c r="BK35" s="793">
        <v>2</v>
      </c>
      <c r="BL35" s="807">
        <f t="shared" si="5"/>
        <v>185.3</v>
      </c>
      <c r="BQ35" s="797"/>
      <c r="BR35" s="791"/>
      <c r="BS35" s="791"/>
      <c r="BT35" s="791"/>
      <c r="CA35" s="809"/>
      <c r="CB35" s="803"/>
      <c r="CC35" s="804"/>
      <c r="CD35" s="791"/>
      <c r="CE35" s="791"/>
    </row>
    <row r="36" spans="2:83" x14ac:dyDescent="0.25">
      <c r="B36" s="491"/>
      <c r="C36" s="491"/>
      <c r="G36" s="293">
        <f>Fotometro!H37</f>
        <v>405</v>
      </c>
      <c r="H36" s="165">
        <f t="shared" si="26"/>
        <v>390</v>
      </c>
      <c r="I36" s="165">
        <f t="shared" si="27"/>
        <v>420</v>
      </c>
      <c r="J36" s="291">
        <f t="shared" si="20"/>
        <v>410.17500000000001</v>
      </c>
      <c r="N36" s="517"/>
      <c r="O36" s="796">
        <v>44965</v>
      </c>
      <c r="P36" s="808">
        <v>0.42743055555555554</v>
      </c>
      <c r="Q36" s="794">
        <v>33.799999999999997</v>
      </c>
      <c r="R36" s="165" t="s">
        <v>21</v>
      </c>
      <c r="S36" s="794">
        <v>21.8</v>
      </c>
      <c r="T36" s="165" t="s">
        <v>56</v>
      </c>
      <c r="U36" s="196">
        <f t="shared" si="21"/>
        <v>10</v>
      </c>
      <c r="V36" s="168">
        <f t="shared" si="22"/>
        <v>21.8</v>
      </c>
      <c r="W36" s="168" t="str">
        <f t="shared" si="23"/>
        <v>-</v>
      </c>
      <c r="X36" s="168" t="str">
        <f t="shared" si="24"/>
        <v>-</v>
      </c>
      <c r="Y36" s="168" t="str">
        <f t="shared" si="25"/>
        <v>-</v>
      </c>
      <c r="AD36" s="608">
        <f t="shared" si="13"/>
        <v>44965.434027777781</v>
      </c>
      <c r="AE36" s="607">
        <f t="shared" si="14"/>
        <v>22.936</v>
      </c>
      <c r="AF36" s="196">
        <f t="shared" si="15"/>
        <v>10</v>
      </c>
      <c r="AG36" s="168">
        <f t="shared" si="8"/>
        <v>22.936</v>
      </c>
      <c r="AH36" s="168" t="str">
        <f t="shared" si="9"/>
        <v>-</v>
      </c>
      <c r="AI36" s="168" t="str">
        <f t="shared" si="10"/>
        <v>-</v>
      </c>
      <c r="AJ36" s="168" t="str">
        <f t="shared" si="11"/>
        <v>-</v>
      </c>
      <c r="AK36" s="198"/>
      <c r="AL36" s="837"/>
      <c r="AM36" s="790">
        <v>44965.435416666667</v>
      </c>
      <c r="AN36" s="789">
        <v>1</v>
      </c>
      <c r="AO36" s="789">
        <v>1</v>
      </c>
      <c r="AP36" s="789">
        <v>6</v>
      </c>
      <c r="AQ36" s="789">
        <v>47.890794</v>
      </c>
      <c r="AR36" s="789">
        <v>180810</v>
      </c>
      <c r="AS36" s="789">
        <v>138694</v>
      </c>
      <c r="AT36" s="789">
        <v>22.934000000000001</v>
      </c>
      <c r="AV36" s="788">
        <v>44965.435416666667</v>
      </c>
      <c r="AW36" s="787">
        <v>1</v>
      </c>
      <c r="AX36" s="786">
        <v>1</v>
      </c>
      <c r="AY36" s="786">
        <v>6</v>
      </c>
      <c r="AZ36" s="863">
        <v>47.95</v>
      </c>
      <c r="BB36" s="793">
        <f t="shared" si="0"/>
        <v>16</v>
      </c>
      <c r="BC36" s="791">
        <f t="shared" si="1"/>
        <v>47.890794</v>
      </c>
      <c r="BD36" s="814">
        <v>43</v>
      </c>
      <c r="BE36" s="793">
        <v>3</v>
      </c>
      <c r="BF36" s="819">
        <f t="shared" si="2"/>
        <v>185.49110099999999</v>
      </c>
      <c r="BH36" s="793">
        <f t="shared" si="3"/>
        <v>16</v>
      </c>
      <c r="BI36" s="807">
        <f t="shared" si="4"/>
        <v>47.95</v>
      </c>
      <c r="BJ36" s="814">
        <v>43</v>
      </c>
      <c r="BK36" s="793">
        <v>3</v>
      </c>
      <c r="BL36" s="807">
        <f t="shared" si="5"/>
        <v>185.4</v>
      </c>
      <c r="BQ36" s="797"/>
      <c r="BR36" s="791"/>
      <c r="BS36" s="791"/>
      <c r="BT36" s="791"/>
      <c r="CA36" s="809"/>
      <c r="CB36" s="803"/>
      <c r="CC36" s="804"/>
      <c r="CD36" s="791"/>
      <c r="CE36" s="791"/>
    </row>
    <row r="37" spans="2:83" x14ac:dyDescent="0.25">
      <c r="B37" s="491"/>
      <c r="C37" s="491"/>
      <c r="D37" s="539" t="s">
        <v>300</v>
      </c>
      <c r="E37" s="486">
        <f>C43+E38</f>
        <v>44965.513194444444</v>
      </c>
      <c r="G37" s="293">
        <f>Fotometro!H38</f>
        <v>455</v>
      </c>
      <c r="H37" s="165">
        <f t="shared" si="26"/>
        <v>440</v>
      </c>
      <c r="I37" s="165">
        <f t="shared" si="27"/>
        <v>470</v>
      </c>
      <c r="J37" s="291">
        <f t="shared" si="20"/>
        <v>458.7</v>
      </c>
      <c r="N37" s="517"/>
      <c r="O37" s="796">
        <v>44965</v>
      </c>
      <c r="P37" s="808">
        <v>0.42812500000000003</v>
      </c>
      <c r="Q37" s="794">
        <v>33.799999999999997</v>
      </c>
      <c r="R37" s="165" t="s">
        <v>21</v>
      </c>
      <c r="S37" s="794">
        <v>21.8</v>
      </c>
      <c r="T37" s="165" t="s">
        <v>56</v>
      </c>
      <c r="U37" s="196">
        <f t="shared" si="21"/>
        <v>10</v>
      </c>
      <c r="V37" s="168">
        <f t="shared" si="22"/>
        <v>21.8</v>
      </c>
      <c r="W37" s="168" t="str">
        <f t="shared" si="23"/>
        <v>-</v>
      </c>
      <c r="X37" s="168" t="str">
        <f t="shared" si="24"/>
        <v>-</v>
      </c>
      <c r="Y37" s="168" t="str">
        <f t="shared" si="25"/>
        <v>-</v>
      </c>
      <c r="AD37" s="608">
        <f t="shared" si="13"/>
        <v>44965.43472222222</v>
      </c>
      <c r="AE37" s="607">
        <f t="shared" si="14"/>
        <v>22.934000000000001</v>
      </c>
      <c r="AF37" s="196">
        <f t="shared" si="15"/>
        <v>10</v>
      </c>
      <c r="AG37" s="168">
        <f t="shared" si="8"/>
        <v>22.934000000000001</v>
      </c>
      <c r="AH37" s="168" t="str">
        <f t="shared" si="9"/>
        <v>-</v>
      </c>
      <c r="AI37" s="168" t="str">
        <f t="shared" si="10"/>
        <v>-</v>
      </c>
      <c r="AJ37" s="168" t="str">
        <f t="shared" si="11"/>
        <v>-</v>
      </c>
      <c r="AK37" s="198"/>
      <c r="AL37" s="837"/>
      <c r="AM37" s="790">
        <v>44965.436111111114</v>
      </c>
      <c r="AN37" s="789">
        <v>1</v>
      </c>
      <c r="AO37" s="789">
        <v>1</v>
      </c>
      <c r="AP37" s="789">
        <v>7</v>
      </c>
      <c r="AQ37" s="789">
        <v>47.711602999999997</v>
      </c>
      <c r="AR37" s="789">
        <v>180632</v>
      </c>
      <c r="AS37" s="789">
        <v>138841</v>
      </c>
      <c r="AT37" s="789">
        <v>22.933</v>
      </c>
      <c r="AV37" s="788">
        <v>44965.436111111114</v>
      </c>
      <c r="AW37" s="787">
        <v>1</v>
      </c>
      <c r="AX37" s="786">
        <v>1</v>
      </c>
      <c r="AY37" s="786">
        <v>7</v>
      </c>
      <c r="AZ37" s="863">
        <v>47.95</v>
      </c>
      <c r="BB37" s="793">
        <f t="shared" si="0"/>
        <v>17</v>
      </c>
      <c r="BC37" s="791">
        <f t="shared" si="1"/>
        <v>47.711602999999997</v>
      </c>
      <c r="BD37" s="814">
        <v>44</v>
      </c>
      <c r="BE37" s="793">
        <v>4</v>
      </c>
      <c r="BF37" s="819">
        <f t="shared" si="2"/>
        <v>185.531013</v>
      </c>
      <c r="BH37" s="793">
        <f t="shared" si="3"/>
        <v>17</v>
      </c>
      <c r="BI37" s="807">
        <f t="shared" si="4"/>
        <v>47.95</v>
      </c>
      <c r="BJ37" s="814">
        <v>44</v>
      </c>
      <c r="BK37" s="793">
        <v>4</v>
      </c>
      <c r="BL37" s="807">
        <f t="shared" si="5"/>
        <v>185.7</v>
      </c>
      <c r="BQ37" s="797"/>
      <c r="BR37" s="791"/>
      <c r="BS37" s="791"/>
      <c r="BT37" s="791"/>
      <c r="CA37" s="809"/>
      <c r="CB37" s="803"/>
      <c r="CC37" s="804"/>
      <c r="CD37" s="791"/>
      <c r="CE37" s="791"/>
    </row>
    <row r="38" spans="2:83" x14ac:dyDescent="0.25">
      <c r="B38" s="491"/>
      <c r="C38" s="491"/>
      <c r="D38" s="539" t="s">
        <v>296</v>
      </c>
      <c r="E38" s="486">
        <v>6.9444444444444447E-4</v>
      </c>
      <c r="G38" s="169" t="s">
        <v>202</v>
      </c>
      <c r="H38" s="289"/>
      <c r="I38" s="289"/>
      <c r="N38" s="517"/>
      <c r="O38" s="796">
        <v>44965</v>
      </c>
      <c r="P38" s="808">
        <v>0.42881944444444442</v>
      </c>
      <c r="Q38" s="794">
        <v>33.4</v>
      </c>
      <c r="R38" s="165" t="s">
        <v>21</v>
      </c>
      <c r="S38" s="794">
        <v>21.8</v>
      </c>
      <c r="T38" s="165" t="s">
        <v>56</v>
      </c>
      <c r="U38" s="196">
        <f t="shared" si="21"/>
        <v>10</v>
      </c>
      <c r="V38" s="168">
        <f t="shared" si="22"/>
        <v>21.8</v>
      </c>
      <c r="W38" s="168" t="str">
        <f t="shared" si="23"/>
        <v>-</v>
      </c>
      <c r="X38" s="168" t="str">
        <f t="shared" si="24"/>
        <v>-</v>
      </c>
      <c r="Y38" s="168" t="str">
        <f t="shared" si="25"/>
        <v>-</v>
      </c>
      <c r="AD38" s="608">
        <f t="shared" si="13"/>
        <v>44965.435416666667</v>
      </c>
      <c r="AE38" s="607">
        <f t="shared" si="14"/>
        <v>22.934000000000001</v>
      </c>
      <c r="AF38" s="196">
        <f t="shared" si="15"/>
        <v>10</v>
      </c>
      <c r="AG38" s="168">
        <f t="shared" si="8"/>
        <v>22.934000000000001</v>
      </c>
      <c r="AH38" s="168" t="str">
        <f t="shared" si="9"/>
        <v>-</v>
      </c>
      <c r="AI38" s="168" t="str">
        <f t="shared" si="10"/>
        <v>-</v>
      </c>
      <c r="AJ38" s="168" t="str">
        <f t="shared" si="11"/>
        <v>-</v>
      </c>
      <c r="AK38" s="198"/>
      <c r="AL38" s="837"/>
      <c r="AM38" s="790">
        <v>44965.436111111114</v>
      </c>
      <c r="AN38" s="789">
        <v>1</v>
      </c>
      <c r="AO38" s="789">
        <v>1</v>
      </c>
      <c r="AP38" s="789">
        <v>8</v>
      </c>
      <c r="AQ38" s="789">
        <v>47.544105000000002</v>
      </c>
      <c r="AR38" s="789">
        <v>180806</v>
      </c>
      <c r="AS38" s="789">
        <v>138692</v>
      </c>
      <c r="AT38" s="789">
        <v>22.936</v>
      </c>
      <c r="AV38" s="788">
        <v>44965.436111111114</v>
      </c>
      <c r="AW38" s="787">
        <v>1</v>
      </c>
      <c r="AX38" s="786">
        <v>1</v>
      </c>
      <c r="AY38" s="786">
        <v>8</v>
      </c>
      <c r="AZ38" s="863">
        <v>47.55</v>
      </c>
      <c r="BB38" s="793">
        <f t="shared" si="0"/>
        <v>18</v>
      </c>
      <c r="BC38" s="791">
        <f t="shared" si="1"/>
        <v>47.544105000000002</v>
      </c>
      <c r="BD38" s="814">
        <v>45</v>
      </c>
      <c r="BE38" s="793">
        <v>5</v>
      </c>
      <c r="BF38" s="819">
        <f t="shared" si="2"/>
        <v>185.349614</v>
      </c>
      <c r="BH38" s="793">
        <f t="shared" si="3"/>
        <v>18</v>
      </c>
      <c r="BI38" s="807">
        <f t="shared" si="4"/>
        <v>47.55</v>
      </c>
      <c r="BJ38" s="814">
        <v>45</v>
      </c>
      <c r="BK38" s="793">
        <v>5</v>
      </c>
      <c r="BL38" s="807">
        <f t="shared" si="5"/>
        <v>185</v>
      </c>
      <c r="BQ38" s="797"/>
      <c r="BR38" s="791"/>
      <c r="BS38" s="791"/>
      <c r="BT38" s="791"/>
      <c r="CA38" s="809"/>
      <c r="CB38" s="803"/>
      <c r="CC38" s="804"/>
      <c r="CD38" s="791"/>
      <c r="CE38" s="791"/>
    </row>
    <row r="39" spans="2:83" x14ac:dyDescent="0.25">
      <c r="B39" s="491"/>
      <c r="C39" s="491"/>
      <c r="D39" s="539" t="s">
        <v>297</v>
      </c>
      <c r="E39" s="487">
        <f>C42-E40</f>
        <v>44965.413194444445</v>
      </c>
      <c r="N39" s="517"/>
      <c r="O39" s="796">
        <v>44965</v>
      </c>
      <c r="P39" s="808">
        <v>0.42951388888888892</v>
      </c>
      <c r="Q39" s="794">
        <v>33.6</v>
      </c>
      <c r="R39" s="165" t="s">
        <v>21</v>
      </c>
      <c r="S39" s="794">
        <v>21.75</v>
      </c>
      <c r="T39" s="165" t="s">
        <v>56</v>
      </c>
      <c r="U39" s="196">
        <f t="shared" si="21"/>
        <v>10</v>
      </c>
      <c r="V39" s="168">
        <f t="shared" si="22"/>
        <v>21.75</v>
      </c>
      <c r="W39" s="168" t="str">
        <f t="shared" si="23"/>
        <v>-</v>
      </c>
      <c r="X39" s="168" t="str">
        <f t="shared" si="24"/>
        <v>-</v>
      </c>
      <c r="Y39" s="168" t="str">
        <f t="shared" si="25"/>
        <v>-</v>
      </c>
      <c r="AD39" s="608">
        <f t="shared" si="13"/>
        <v>44965.435416666667</v>
      </c>
      <c r="AE39" s="607">
        <f t="shared" si="14"/>
        <v>22.934000000000001</v>
      </c>
      <c r="AF39" s="196">
        <f t="shared" si="15"/>
        <v>10</v>
      </c>
      <c r="AG39" s="168">
        <f t="shared" si="8"/>
        <v>22.934000000000001</v>
      </c>
      <c r="AH39" s="168" t="str">
        <f t="shared" si="9"/>
        <v>-</v>
      </c>
      <c r="AI39" s="168" t="str">
        <f t="shared" si="10"/>
        <v>-</v>
      </c>
      <c r="AJ39" s="168" t="str">
        <f t="shared" si="11"/>
        <v>-</v>
      </c>
      <c r="AK39" s="198"/>
      <c r="AL39" s="837"/>
      <c r="AM39" s="790">
        <v>44965.436805555553</v>
      </c>
      <c r="AN39" s="789">
        <v>1</v>
      </c>
      <c r="AO39" s="789">
        <v>2</v>
      </c>
      <c r="AP39" s="789" t="s">
        <v>469</v>
      </c>
      <c r="AQ39" s="789">
        <v>82.801175999999998</v>
      </c>
      <c r="AR39" s="789">
        <v>180436</v>
      </c>
      <c r="AS39" s="789">
        <v>138840</v>
      </c>
      <c r="AT39" s="789">
        <v>22.939</v>
      </c>
      <c r="AV39" s="788">
        <v>44965.436805555553</v>
      </c>
      <c r="AW39" s="787">
        <v>1</v>
      </c>
      <c r="AX39" s="786">
        <v>2</v>
      </c>
      <c r="AY39" s="786" t="s">
        <v>469</v>
      </c>
      <c r="AZ39" s="863">
        <v>95.1</v>
      </c>
      <c r="BB39" s="793" t="str">
        <f t="shared" si="0"/>
        <v>--</v>
      </c>
      <c r="BC39" s="791">
        <f t="shared" si="1"/>
        <v>82.801175999999998</v>
      </c>
      <c r="BD39" s="814">
        <v>46</v>
      </c>
      <c r="BE39" s="793">
        <v>6</v>
      </c>
      <c r="BF39" s="819">
        <f t="shared" si="2"/>
        <v>185.22087099999999</v>
      </c>
      <c r="BH39" s="793" t="str">
        <f t="shared" si="3"/>
        <v>--</v>
      </c>
      <c r="BI39" s="807">
        <f t="shared" si="4"/>
        <v>95.1</v>
      </c>
      <c r="BJ39" s="814">
        <v>46</v>
      </c>
      <c r="BK39" s="793">
        <v>6</v>
      </c>
      <c r="BL39" s="807">
        <f t="shared" si="5"/>
        <v>185.1</v>
      </c>
      <c r="BQ39" s="797"/>
      <c r="BR39" s="791"/>
      <c r="BS39" s="791"/>
      <c r="BT39" s="791"/>
      <c r="CA39" s="809"/>
      <c r="CB39" s="803"/>
      <c r="CC39" s="804"/>
      <c r="CD39" s="791"/>
      <c r="CE39" s="791"/>
    </row>
    <row r="40" spans="2:83" ht="15.75" thickBot="1" x14ac:dyDescent="0.3">
      <c r="B40" s="491"/>
      <c r="C40" s="491"/>
      <c r="D40" s="539" t="s">
        <v>298</v>
      </c>
      <c r="E40" s="487">
        <v>8.3333333333333332E-3</v>
      </c>
      <c r="N40" s="517"/>
      <c r="O40" s="796">
        <v>44965</v>
      </c>
      <c r="P40" s="808">
        <v>0.4302083333333333</v>
      </c>
      <c r="Q40" s="794">
        <v>33.6</v>
      </c>
      <c r="R40" s="165" t="s">
        <v>21</v>
      </c>
      <c r="S40" s="794">
        <v>21.75</v>
      </c>
      <c r="T40" s="165" t="s">
        <v>56</v>
      </c>
      <c r="U40" s="196">
        <f t="shared" si="21"/>
        <v>10</v>
      </c>
      <c r="V40" s="168">
        <f t="shared" si="22"/>
        <v>21.75</v>
      </c>
      <c r="W40" s="168" t="str">
        <f t="shared" si="23"/>
        <v>-</v>
      </c>
      <c r="X40" s="168" t="str">
        <f t="shared" si="24"/>
        <v>-</v>
      </c>
      <c r="Y40" s="168" t="str">
        <f t="shared" si="25"/>
        <v>-</v>
      </c>
      <c r="AD40" s="608">
        <f t="shared" si="13"/>
        <v>44965.436111111114</v>
      </c>
      <c r="AE40" s="607">
        <f t="shared" si="14"/>
        <v>22.933</v>
      </c>
      <c r="AF40" s="196">
        <f t="shared" si="15"/>
        <v>10</v>
      </c>
      <c r="AG40" s="168">
        <f t="shared" si="8"/>
        <v>22.933</v>
      </c>
      <c r="AH40" s="168" t="str">
        <f t="shared" si="9"/>
        <v>-</v>
      </c>
      <c r="AI40" s="168" t="str">
        <f t="shared" si="10"/>
        <v>-</v>
      </c>
      <c r="AJ40" s="168" t="str">
        <f t="shared" si="11"/>
        <v>-</v>
      </c>
      <c r="AK40" s="198"/>
      <c r="AL40" s="837"/>
      <c r="AM40" s="790">
        <v>44965.4375</v>
      </c>
      <c r="AN40" s="789">
        <v>1</v>
      </c>
      <c r="AO40" s="789">
        <v>2</v>
      </c>
      <c r="AP40" s="789" t="s">
        <v>469</v>
      </c>
      <c r="AQ40" s="789">
        <v>97.563018</v>
      </c>
      <c r="AR40" s="789">
        <v>180821</v>
      </c>
      <c r="AS40" s="789">
        <v>138556</v>
      </c>
      <c r="AT40" s="789">
        <v>22.943000000000001</v>
      </c>
      <c r="AV40" s="788">
        <v>44965.4375</v>
      </c>
      <c r="AW40" s="787">
        <v>1</v>
      </c>
      <c r="AX40" s="786">
        <v>2</v>
      </c>
      <c r="AY40" s="786" t="s">
        <v>469</v>
      </c>
      <c r="AZ40" s="863">
        <v>97.58</v>
      </c>
      <c r="BB40" s="793" t="str">
        <f t="shared" si="0"/>
        <v>--</v>
      </c>
      <c r="BC40" s="791">
        <f t="shared" si="1"/>
        <v>97.563018</v>
      </c>
      <c r="BD40" s="814">
        <v>47</v>
      </c>
      <c r="BE40" s="793">
        <v>7</v>
      </c>
      <c r="BF40" s="819">
        <f t="shared" si="2"/>
        <v>185.39597900000001</v>
      </c>
      <c r="BH40" s="793" t="str">
        <f t="shared" si="3"/>
        <v>--</v>
      </c>
      <c r="BI40" s="807">
        <f t="shared" si="4"/>
        <v>97.58</v>
      </c>
      <c r="BJ40" s="814">
        <v>47</v>
      </c>
      <c r="BK40" s="793">
        <v>7</v>
      </c>
      <c r="BL40" s="807">
        <f t="shared" si="5"/>
        <v>185.3</v>
      </c>
      <c r="BQ40" s="797"/>
      <c r="BR40" s="791"/>
      <c r="BS40" s="791"/>
      <c r="BT40" s="791"/>
      <c r="CA40" s="809"/>
      <c r="CB40" s="803"/>
      <c r="CC40" s="804"/>
      <c r="CD40" s="791"/>
      <c r="CE40" s="791"/>
    </row>
    <row r="41" spans="2:83" ht="15" customHeight="1" x14ac:dyDescent="0.25">
      <c r="B41" s="522" t="s">
        <v>285</v>
      </c>
      <c r="C41" s="231">
        <f>AD5</f>
        <v>44965.421527777777</v>
      </c>
      <c r="D41" s="539" t="s">
        <v>299</v>
      </c>
      <c r="E41" s="487">
        <f>C43+E40</f>
        <v>44965.520833333328</v>
      </c>
      <c r="F41" s="609"/>
      <c r="G41" s="610" t="s">
        <v>329</v>
      </c>
      <c r="N41" s="517"/>
      <c r="O41" s="796">
        <v>44965</v>
      </c>
      <c r="P41" s="808">
        <v>0.4309027777777778</v>
      </c>
      <c r="Q41" s="794">
        <v>34.700000000000003</v>
      </c>
      <c r="R41" s="165" t="s">
        <v>21</v>
      </c>
      <c r="S41" s="794">
        <v>21.75</v>
      </c>
      <c r="T41" s="165" t="s">
        <v>56</v>
      </c>
      <c r="U41" s="196">
        <f t="shared" si="21"/>
        <v>10</v>
      </c>
      <c r="V41" s="168">
        <f t="shared" si="22"/>
        <v>21.75</v>
      </c>
      <c r="W41" s="168" t="str">
        <f t="shared" si="23"/>
        <v>-</v>
      </c>
      <c r="X41" s="168" t="str">
        <f t="shared" si="24"/>
        <v>-</v>
      </c>
      <c r="Y41" s="168" t="str">
        <f t="shared" si="25"/>
        <v>-</v>
      </c>
      <c r="AD41" s="608">
        <f t="shared" si="13"/>
        <v>44965.436111111114</v>
      </c>
      <c r="AE41" s="607">
        <f t="shared" si="14"/>
        <v>22.936</v>
      </c>
      <c r="AF41" s="196">
        <f t="shared" si="15"/>
        <v>10</v>
      </c>
      <c r="AG41" s="168">
        <f t="shared" si="8"/>
        <v>22.936</v>
      </c>
      <c r="AH41" s="168" t="str">
        <f t="shared" si="9"/>
        <v>-</v>
      </c>
      <c r="AI41" s="168" t="str">
        <f t="shared" si="10"/>
        <v>-</v>
      </c>
      <c r="AJ41" s="168" t="str">
        <f t="shared" si="11"/>
        <v>-</v>
      </c>
      <c r="AK41" s="198"/>
      <c r="AL41" s="837"/>
      <c r="AM41" s="790">
        <v>44965.4375</v>
      </c>
      <c r="AN41" s="789">
        <v>1</v>
      </c>
      <c r="AO41" s="789">
        <v>2</v>
      </c>
      <c r="AP41" s="789" t="s">
        <v>469</v>
      </c>
      <c r="AQ41" s="789">
        <v>96.429062999999999</v>
      </c>
      <c r="AR41" s="789">
        <v>180442</v>
      </c>
      <c r="AS41" s="789">
        <v>138838</v>
      </c>
      <c r="AT41" s="789">
        <v>22.946999999999999</v>
      </c>
      <c r="AV41" s="788">
        <v>44965.4375</v>
      </c>
      <c r="AW41" s="787">
        <v>1</v>
      </c>
      <c r="AX41" s="786">
        <v>2</v>
      </c>
      <c r="AY41" s="786" t="s">
        <v>469</v>
      </c>
      <c r="AZ41" s="863">
        <v>95.55</v>
      </c>
      <c r="BB41" s="793" t="str">
        <f t="shared" si="0"/>
        <v>--</v>
      </c>
      <c r="BC41" s="791">
        <f t="shared" si="1"/>
        <v>96.429062999999999</v>
      </c>
      <c r="BD41" s="814">
        <v>48</v>
      </c>
      <c r="BE41" s="793">
        <v>8</v>
      </c>
      <c r="BF41" s="819">
        <f t="shared" si="2"/>
        <v>185.31007199999999</v>
      </c>
      <c r="BH41" s="793" t="str">
        <f t="shared" si="3"/>
        <v>--</v>
      </c>
      <c r="BI41" s="807">
        <f t="shared" si="4"/>
        <v>95.55</v>
      </c>
      <c r="BJ41" s="814">
        <v>48</v>
      </c>
      <c r="BK41" s="793">
        <v>8</v>
      </c>
      <c r="BL41" s="807">
        <f t="shared" si="5"/>
        <v>185</v>
      </c>
      <c r="BQ41" s="797"/>
      <c r="BR41" s="791"/>
      <c r="BS41" s="791"/>
      <c r="BT41" s="791"/>
      <c r="CA41" s="809"/>
      <c r="CB41" s="803"/>
      <c r="CC41" s="804"/>
      <c r="CD41" s="791"/>
      <c r="CE41" s="791"/>
    </row>
    <row r="42" spans="2:83" x14ac:dyDescent="0.25">
      <c r="B42" s="525" t="s">
        <v>284</v>
      </c>
      <c r="C42" s="232">
        <f>MIN(AD5:AD300)</f>
        <v>44965.421527777777</v>
      </c>
      <c r="E42" s="398">
        <f>MIN(B49:B300)</f>
        <v>44965.420960648145</v>
      </c>
      <c r="F42" s="581"/>
      <c r="G42" s="526" t="s">
        <v>268</v>
      </c>
      <c r="N42" s="517"/>
      <c r="O42" s="796">
        <v>44965</v>
      </c>
      <c r="P42" s="808">
        <v>0.43159722222222219</v>
      </c>
      <c r="Q42" s="794">
        <v>34.4</v>
      </c>
      <c r="R42" s="165" t="s">
        <v>21</v>
      </c>
      <c r="S42" s="794">
        <v>21.75</v>
      </c>
      <c r="T42" s="165" t="s">
        <v>56</v>
      </c>
      <c r="U42" s="196">
        <f t="shared" si="21"/>
        <v>10</v>
      </c>
      <c r="V42" s="168">
        <f t="shared" si="22"/>
        <v>21.75</v>
      </c>
      <c r="W42" s="168" t="str">
        <f t="shared" si="23"/>
        <v>-</v>
      </c>
      <c r="X42" s="168" t="str">
        <f t="shared" si="24"/>
        <v>-</v>
      </c>
      <c r="Y42" s="168" t="str">
        <f t="shared" si="25"/>
        <v>-</v>
      </c>
      <c r="AD42" s="608">
        <f t="shared" si="13"/>
        <v>44965.436805555553</v>
      </c>
      <c r="AE42" s="607">
        <f t="shared" si="14"/>
        <v>22.939</v>
      </c>
      <c r="AF42" s="196">
        <f t="shared" si="15"/>
        <v>10</v>
      </c>
      <c r="AG42" s="168">
        <f t="shared" si="8"/>
        <v>22.939</v>
      </c>
      <c r="AH42" s="168" t="str">
        <f t="shared" si="9"/>
        <v>-</v>
      </c>
      <c r="AI42" s="168" t="str">
        <f t="shared" si="10"/>
        <v>-</v>
      </c>
      <c r="AJ42" s="168" t="str">
        <f t="shared" si="11"/>
        <v>-</v>
      </c>
      <c r="AK42" s="198"/>
      <c r="AL42" s="837"/>
      <c r="AM42" s="790">
        <v>44965.438194444447</v>
      </c>
      <c r="AN42" s="789">
        <v>1</v>
      </c>
      <c r="AO42" s="789">
        <v>2</v>
      </c>
      <c r="AP42" s="789" t="s">
        <v>469</v>
      </c>
      <c r="AQ42" s="789">
        <v>95.605930000000001</v>
      </c>
      <c r="AR42" s="789">
        <v>180804</v>
      </c>
      <c r="AS42" s="789">
        <v>138548</v>
      </c>
      <c r="AT42" s="789">
        <v>22.95</v>
      </c>
      <c r="AV42" s="788">
        <v>44965.438194444447</v>
      </c>
      <c r="AW42" s="787">
        <v>1</v>
      </c>
      <c r="AX42" s="786">
        <v>2</v>
      </c>
      <c r="AY42" s="786" t="s">
        <v>469</v>
      </c>
      <c r="AZ42" s="863">
        <v>94.99</v>
      </c>
      <c r="BB42" s="793" t="str">
        <f t="shared" si="0"/>
        <v>--</v>
      </c>
      <c r="BC42" s="791">
        <f t="shared" si="1"/>
        <v>95.605930000000001</v>
      </c>
      <c r="BD42" s="814">
        <v>51</v>
      </c>
      <c r="BE42" s="793">
        <v>1</v>
      </c>
      <c r="BF42" s="819">
        <f t="shared" si="2"/>
        <v>226.015153</v>
      </c>
      <c r="BH42" s="793" t="str">
        <f t="shared" si="3"/>
        <v>--</v>
      </c>
      <c r="BI42" s="807">
        <f t="shared" si="4"/>
        <v>94.99</v>
      </c>
      <c r="BJ42" s="814">
        <v>51</v>
      </c>
      <c r="BK42" s="793">
        <v>1</v>
      </c>
      <c r="BL42" s="807">
        <f t="shared" si="5"/>
        <v>226.1</v>
      </c>
      <c r="BQ42" s="797"/>
      <c r="BR42" s="791"/>
      <c r="BS42" s="791"/>
      <c r="BT42" s="791"/>
      <c r="CA42" s="809"/>
      <c r="CB42" s="803"/>
      <c r="CC42" s="804"/>
      <c r="CD42" s="791"/>
      <c r="CE42" s="791"/>
    </row>
    <row r="43" spans="2:83" ht="15.75" thickBot="1" x14ac:dyDescent="0.3">
      <c r="B43" s="530" t="s">
        <v>283</v>
      </c>
      <c r="C43" s="233">
        <f>MAX(AD5:AD300)</f>
        <v>44965.512499999997</v>
      </c>
      <c r="E43" s="398">
        <f>MAX(B49:B300)</f>
        <v>44965.513668981483</v>
      </c>
      <c r="F43" s="582"/>
      <c r="G43" s="531" t="s">
        <v>269</v>
      </c>
      <c r="N43" s="517"/>
      <c r="O43" s="796">
        <v>44965</v>
      </c>
      <c r="P43" s="808">
        <v>0.43229166666666669</v>
      </c>
      <c r="Q43" s="794">
        <v>33.799999999999997</v>
      </c>
      <c r="R43" s="165" t="s">
        <v>21</v>
      </c>
      <c r="S43" s="794">
        <v>21.85</v>
      </c>
      <c r="T43" s="165" t="s">
        <v>56</v>
      </c>
      <c r="U43" s="196">
        <f t="shared" si="21"/>
        <v>10</v>
      </c>
      <c r="V43" s="168">
        <f t="shared" si="22"/>
        <v>21.85</v>
      </c>
      <c r="W43" s="168" t="str">
        <f t="shared" si="23"/>
        <v>-</v>
      </c>
      <c r="X43" s="168" t="str">
        <f t="shared" si="24"/>
        <v>-</v>
      </c>
      <c r="Y43" s="168" t="str">
        <f t="shared" si="25"/>
        <v>-</v>
      </c>
      <c r="AD43" s="608">
        <f t="shared" si="13"/>
        <v>44965.4375</v>
      </c>
      <c r="AE43" s="607">
        <f t="shared" si="14"/>
        <v>22.943000000000001</v>
      </c>
      <c r="AF43" s="196">
        <f t="shared" si="15"/>
        <v>10</v>
      </c>
      <c r="AG43" s="168">
        <f t="shared" si="8"/>
        <v>22.943000000000001</v>
      </c>
      <c r="AH43" s="168" t="str">
        <f t="shared" si="9"/>
        <v>-</v>
      </c>
      <c r="AI43" s="168" t="str">
        <f t="shared" si="10"/>
        <v>-</v>
      </c>
      <c r="AJ43" s="168" t="str">
        <f t="shared" si="11"/>
        <v>-</v>
      </c>
      <c r="AK43" s="198"/>
      <c r="AL43" s="837"/>
      <c r="AM43" s="790">
        <v>44965.438194444447</v>
      </c>
      <c r="AN43" s="789">
        <v>1</v>
      </c>
      <c r="AO43" s="789">
        <v>2</v>
      </c>
      <c r="AP43" s="789" t="s">
        <v>469</v>
      </c>
      <c r="AQ43" s="789">
        <v>95.341194000000002</v>
      </c>
      <c r="AR43" s="789">
        <v>180427</v>
      </c>
      <c r="AS43" s="789">
        <v>138825</v>
      </c>
      <c r="AT43" s="789">
        <v>22.952999999999999</v>
      </c>
      <c r="AV43" s="788">
        <v>44965.438194444447</v>
      </c>
      <c r="AW43" s="787">
        <v>1</v>
      </c>
      <c r="AX43" s="786">
        <v>2</v>
      </c>
      <c r="AY43" s="786" t="s">
        <v>469</v>
      </c>
      <c r="AZ43" s="863">
        <v>95.31</v>
      </c>
      <c r="BB43" s="793" t="str">
        <f t="shared" si="0"/>
        <v>--</v>
      </c>
      <c r="BC43" s="791">
        <f t="shared" si="1"/>
        <v>95.341194000000002</v>
      </c>
      <c r="BD43" s="814">
        <v>52</v>
      </c>
      <c r="BE43" s="793">
        <v>2</v>
      </c>
      <c r="BF43" s="819">
        <f t="shared" si="2"/>
        <v>225.78856300000001</v>
      </c>
      <c r="BH43" s="793" t="str">
        <f t="shared" si="3"/>
        <v>--</v>
      </c>
      <c r="BI43" s="807">
        <f t="shared" si="4"/>
        <v>95.31</v>
      </c>
      <c r="BJ43" s="814">
        <v>52</v>
      </c>
      <c r="BK43" s="793">
        <v>2</v>
      </c>
      <c r="BL43" s="807">
        <f t="shared" si="5"/>
        <v>225</v>
      </c>
      <c r="BQ43" s="797"/>
      <c r="BR43" s="791"/>
      <c r="BS43" s="791"/>
      <c r="BT43" s="791"/>
      <c r="CA43" s="809"/>
      <c r="CB43" s="803"/>
      <c r="CC43" s="804"/>
      <c r="CD43" s="791"/>
      <c r="CE43" s="791"/>
    </row>
    <row r="44" spans="2:83" x14ac:dyDescent="0.25">
      <c r="B44" s="21"/>
      <c r="C44" s="21"/>
      <c r="E44" s="479">
        <f>IF(INT(C41)=INT(B49), C41, B49)</f>
        <v>44965.421527777777</v>
      </c>
      <c r="F44" s="581"/>
      <c r="G44" s="526" t="s">
        <v>301</v>
      </c>
      <c r="N44" s="517"/>
      <c r="O44" s="796">
        <v>44965</v>
      </c>
      <c r="P44" s="808">
        <v>0.43298611111111113</v>
      </c>
      <c r="Q44" s="794">
        <v>33.799999999999997</v>
      </c>
      <c r="R44" s="165" t="s">
        <v>21</v>
      </c>
      <c r="S44" s="794">
        <v>21.85</v>
      </c>
      <c r="T44" s="165" t="s">
        <v>56</v>
      </c>
      <c r="U44" s="196">
        <f t="shared" si="21"/>
        <v>10</v>
      </c>
      <c r="V44" s="168">
        <f t="shared" si="22"/>
        <v>21.85</v>
      </c>
      <c r="W44" s="168" t="str">
        <f t="shared" si="23"/>
        <v>-</v>
      </c>
      <c r="X44" s="168" t="str">
        <f t="shared" si="24"/>
        <v>-</v>
      </c>
      <c r="Y44" s="168" t="str">
        <f t="shared" si="25"/>
        <v>-</v>
      </c>
      <c r="Z44" s="543"/>
      <c r="AD44" s="608">
        <f t="shared" si="13"/>
        <v>44965.4375</v>
      </c>
      <c r="AE44" s="607">
        <f t="shared" si="14"/>
        <v>22.946999999999999</v>
      </c>
      <c r="AF44" s="196">
        <f t="shared" si="15"/>
        <v>10</v>
      </c>
      <c r="AG44" s="168">
        <f t="shared" si="8"/>
        <v>22.946999999999999</v>
      </c>
      <c r="AH44" s="168" t="str">
        <f t="shared" si="9"/>
        <v>-</v>
      </c>
      <c r="AI44" s="168" t="str">
        <f t="shared" si="10"/>
        <v>-</v>
      </c>
      <c r="AJ44" s="168" t="str">
        <f t="shared" si="11"/>
        <v>-</v>
      </c>
      <c r="AK44" s="198"/>
      <c r="AL44" s="837"/>
      <c r="AM44" s="790">
        <v>44965.438888888886</v>
      </c>
      <c r="AN44" s="789">
        <v>1</v>
      </c>
      <c r="AO44" s="789">
        <v>2</v>
      </c>
      <c r="AP44" s="789" t="s">
        <v>469</v>
      </c>
      <c r="AQ44" s="789">
        <v>95.023711000000006</v>
      </c>
      <c r="AR44" s="789">
        <v>180787</v>
      </c>
      <c r="AS44" s="789">
        <v>138537</v>
      </c>
      <c r="AT44" s="789">
        <v>22.954000000000001</v>
      </c>
      <c r="AV44" s="788">
        <v>44965.438888888886</v>
      </c>
      <c r="AW44" s="787">
        <v>1</v>
      </c>
      <c r="AX44" s="786">
        <v>2</v>
      </c>
      <c r="AY44" s="786" t="s">
        <v>469</v>
      </c>
      <c r="AZ44" s="863">
        <v>94.32</v>
      </c>
      <c r="BB44" s="793" t="str">
        <f t="shared" si="0"/>
        <v>--</v>
      </c>
      <c r="BC44" s="791">
        <f t="shared" si="1"/>
        <v>95.023711000000006</v>
      </c>
      <c r="BD44" s="814">
        <v>53</v>
      </c>
      <c r="BE44" s="793">
        <v>3</v>
      </c>
      <c r="BF44" s="819">
        <f t="shared" si="2"/>
        <v>225.852822</v>
      </c>
      <c r="BH44" s="793" t="str">
        <f t="shared" si="3"/>
        <v>--</v>
      </c>
      <c r="BI44" s="807">
        <f t="shared" si="4"/>
        <v>94.32</v>
      </c>
      <c r="BJ44" s="814">
        <v>53</v>
      </c>
      <c r="BK44" s="793">
        <v>3</v>
      </c>
      <c r="BL44" s="807">
        <f t="shared" si="5"/>
        <v>225.1</v>
      </c>
      <c r="BQ44" s="797"/>
      <c r="BR44" s="791"/>
      <c r="BS44" s="791"/>
      <c r="BT44" s="791"/>
      <c r="CA44" s="809"/>
      <c r="CB44" s="803"/>
      <c r="CC44" s="804"/>
      <c r="CD44" s="791"/>
      <c r="CE44" s="791"/>
    </row>
    <row r="45" spans="2:83" ht="15.75" thickBot="1" x14ac:dyDescent="0.3">
      <c r="B45" s="491"/>
      <c r="C45" s="491"/>
      <c r="N45" s="517"/>
      <c r="O45" s="796">
        <v>44965</v>
      </c>
      <c r="P45" s="808">
        <v>0.43368055555555557</v>
      </c>
      <c r="Q45" s="794">
        <v>33.799999999999997</v>
      </c>
      <c r="R45" s="165" t="s">
        <v>21</v>
      </c>
      <c r="S45" s="794">
        <v>21.85</v>
      </c>
      <c r="T45" s="165" t="s">
        <v>56</v>
      </c>
      <c r="U45" s="196">
        <f t="shared" si="21"/>
        <v>10</v>
      </c>
      <c r="V45" s="168">
        <f t="shared" si="22"/>
        <v>21.85</v>
      </c>
      <c r="W45" s="168" t="str">
        <f t="shared" si="23"/>
        <v>-</v>
      </c>
      <c r="X45" s="168" t="str">
        <f t="shared" si="24"/>
        <v>-</v>
      </c>
      <c r="Y45" s="168" t="str">
        <f t="shared" si="25"/>
        <v>-</v>
      </c>
      <c r="AD45" s="608">
        <f t="shared" si="13"/>
        <v>44965.438194444447</v>
      </c>
      <c r="AE45" s="607">
        <f t="shared" si="14"/>
        <v>22.95</v>
      </c>
      <c r="AF45" s="196">
        <f t="shared" si="15"/>
        <v>10</v>
      </c>
      <c r="AG45" s="168">
        <f t="shared" si="8"/>
        <v>22.95</v>
      </c>
      <c r="AH45" s="168" t="str">
        <f t="shared" si="9"/>
        <v>-</v>
      </c>
      <c r="AI45" s="168" t="str">
        <f t="shared" si="10"/>
        <v>-</v>
      </c>
      <c r="AJ45" s="168" t="str">
        <f t="shared" si="11"/>
        <v>-</v>
      </c>
      <c r="AK45" s="198"/>
      <c r="AL45" s="837"/>
      <c r="AM45" s="790">
        <v>44965.438888888886</v>
      </c>
      <c r="AN45" s="789">
        <v>1</v>
      </c>
      <c r="AO45" s="789">
        <v>2</v>
      </c>
      <c r="AP45" s="789" t="s">
        <v>469</v>
      </c>
      <c r="AQ45" s="789">
        <v>94.628980999999996</v>
      </c>
      <c r="AR45" s="789">
        <v>180426</v>
      </c>
      <c r="AS45" s="789">
        <v>138822</v>
      </c>
      <c r="AT45" s="789">
        <v>22.959</v>
      </c>
      <c r="AV45" s="788">
        <v>44965.438888888886</v>
      </c>
      <c r="AW45" s="787">
        <v>1</v>
      </c>
      <c r="AX45" s="786">
        <v>2</v>
      </c>
      <c r="AY45" s="786" t="s">
        <v>469</v>
      </c>
      <c r="AZ45" s="863">
        <v>94.3</v>
      </c>
      <c r="BB45" s="793" t="str">
        <f t="shared" si="0"/>
        <v>--</v>
      </c>
      <c r="BC45" s="791">
        <f t="shared" si="1"/>
        <v>94.628980999999996</v>
      </c>
      <c r="BD45" s="814">
        <v>54</v>
      </c>
      <c r="BE45" s="793">
        <v>4</v>
      </c>
      <c r="BF45" s="819">
        <f t="shared" si="2"/>
        <v>225.738788</v>
      </c>
      <c r="BH45" s="793" t="str">
        <f t="shared" si="3"/>
        <v>--</v>
      </c>
      <c r="BI45" s="807">
        <f t="shared" si="4"/>
        <v>94.3</v>
      </c>
      <c r="BJ45" s="814">
        <v>54</v>
      </c>
      <c r="BK45" s="793">
        <v>4</v>
      </c>
      <c r="BL45" s="807">
        <f t="shared" si="5"/>
        <v>225.1</v>
      </c>
      <c r="BQ45" s="797"/>
      <c r="BR45" s="791"/>
      <c r="BS45" s="791"/>
      <c r="BT45" s="791"/>
      <c r="CA45" s="809"/>
      <c r="CB45" s="803"/>
      <c r="CC45" s="804"/>
      <c r="CD45" s="791"/>
      <c r="CE45" s="791"/>
    </row>
    <row r="46" spans="2:83" ht="15" customHeight="1" x14ac:dyDescent="0.25">
      <c r="B46" s="545" t="s">
        <v>25</v>
      </c>
      <c r="C46" s="546" t="s">
        <v>40</v>
      </c>
      <c r="D46" s="546" t="s">
        <v>152</v>
      </c>
      <c r="E46" s="546" t="s">
        <v>153</v>
      </c>
      <c r="F46" s="1209" t="s">
        <v>157</v>
      </c>
      <c r="G46" s="1210"/>
      <c r="N46" s="517"/>
      <c r="O46" s="796">
        <v>44965</v>
      </c>
      <c r="P46" s="808">
        <v>0.43437500000000001</v>
      </c>
      <c r="Q46" s="794">
        <v>33.799999999999997</v>
      </c>
      <c r="R46" s="165" t="s">
        <v>21</v>
      </c>
      <c r="S46" s="794">
        <v>21.8</v>
      </c>
      <c r="T46" s="165" t="s">
        <v>56</v>
      </c>
      <c r="U46" s="196">
        <f t="shared" si="21"/>
        <v>10</v>
      </c>
      <c r="V46" s="168">
        <f t="shared" si="22"/>
        <v>21.8</v>
      </c>
      <c r="W46" s="168" t="str">
        <f t="shared" si="23"/>
        <v>-</v>
      </c>
      <c r="X46" s="168" t="str">
        <f t="shared" si="24"/>
        <v>-</v>
      </c>
      <c r="Y46" s="168" t="str">
        <f t="shared" si="25"/>
        <v>-</v>
      </c>
      <c r="AD46" s="608">
        <f t="shared" si="13"/>
        <v>44965.438194444447</v>
      </c>
      <c r="AE46" s="607">
        <f t="shared" si="14"/>
        <v>22.952999999999999</v>
      </c>
      <c r="AF46" s="196">
        <f t="shared" si="15"/>
        <v>10</v>
      </c>
      <c r="AG46" s="168">
        <f t="shared" si="8"/>
        <v>22.952999999999999</v>
      </c>
      <c r="AH46" s="168" t="str">
        <f t="shared" si="9"/>
        <v>-</v>
      </c>
      <c r="AI46" s="168" t="str">
        <f t="shared" si="10"/>
        <v>-</v>
      </c>
      <c r="AJ46" s="168" t="str">
        <f t="shared" si="11"/>
        <v>-</v>
      </c>
      <c r="AK46" s="198"/>
      <c r="AL46" s="837"/>
      <c r="AM46" s="790">
        <v>44965.439583333333</v>
      </c>
      <c r="AN46" s="789">
        <v>1</v>
      </c>
      <c r="AO46" s="789">
        <v>2</v>
      </c>
      <c r="AP46" s="789">
        <v>0</v>
      </c>
      <c r="AQ46" s="789">
        <v>94.653638000000001</v>
      </c>
      <c r="AR46" s="789">
        <v>180787</v>
      </c>
      <c r="AS46" s="789">
        <v>138537</v>
      </c>
      <c r="AT46" s="789">
        <v>22.963000000000001</v>
      </c>
      <c r="AV46" s="788">
        <v>44965.439583333333</v>
      </c>
      <c r="AW46" s="787">
        <v>1</v>
      </c>
      <c r="AX46" s="786">
        <v>2</v>
      </c>
      <c r="AY46" s="786">
        <v>0</v>
      </c>
      <c r="AZ46" s="863">
        <v>94.75</v>
      </c>
      <c r="BB46" s="793">
        <f t="shared" si="0"/>
        <v>20</v>
      </c>
      <c r="BC46" s="791">
        <f t="shared" si="1"/>
        <v>94.653638000000001</v>
      </c>
      <c r="BD46" s="814">
        <v>55</v>
      </c>
      <c r="BE46" s="793">
        <v>5</v>
      </c>
      <c r="BF46" s="819">
        <f t="shared" si="2"/>
        <v>225.75190499999999</v>
      </c>
      <c r="BH46" s="793">
        <f t="shared" si="3"/>
        <v>20</v>
      </c>
      <c r="BI46" s="807">
        <f t="shared" si="4"/>
        <v>94.75</v>
      </c>
      <c r="BJ46" s="814">
        <v>55</v>
      </c>
      <c r="BK46" s="793">
        <v>5</v>
      </c>
      <c r="BL46" s="807">
        <f t="shared" si="5"/>
        <v>225.7</v>
      </c>
      <c r="BQ46" s="797"/>
      <c r="BR46" s="791"/>
      <c r="BS46" s="791"/>
      <c r="BT46" s="791"/>
      <c r="CA46" s="809"/>
      <c r="CB46" s="803"/>
      <c r="CC46" s="804"/>
      <c r="CD46" s="791"/>
      <c r="CE46" s="791"/>
    </row>
    <row r="47" spans="2:83" ht="15" customHeight="1" thickBot="1" x14ac:dyDescent="0.3">
      <c r="B47" s="548" t="s">
        <v>271</v>
      </c>
      <c r="C47" s="127">
        <f>IFERROR(AVERAGE(C49:C300)+D48,"-")</f>
        <v>852.16200000000015</v>
      </c>
      <c r="D47" s="127">
        <f>IFERROR(MIN(C49:C300)+D48,"-")</f>
        <v>851.32</v>
      </c>
      <c r="E47" s="127">
        <f>IFERROR(MAX(C49:C300)+D48,"-")</f>
        <v>852.89</v>
      </c>
      <c r="F47" s="1207">
        <f>IFERROR((_xlfn.STDEV.S(C49:C300)),"-")</f>
        <v>0.50263396112519287</v>
      </c>
      <c r="G47" s="1208"/>
      <c r="N47" s="517"/>
      <c r="O47" s="796">
        <v>44965</v>
      </c>
      <c r="P47" s="808">
        <v>0.43506944444444445</v>
      </c>
      <c r="Q47" s="794">
        <v>33.700000000000003</v>
      </c>
      <c r="R47" s="165" t="s">
        <v>21</v>
      </c>
      <c r="S47" s="794">
        <v>21.8</v>
      </c>
      <c r="T47" s="165" t="s">
        <v>56</v>
      </c>
      <c r="U47" s="196">
        <f t="shared" si="21"/>
        <v>10</v>
      </c>
      <c r="V47" s="168">
        <f t="shared" si="22"/>
        <v>21.8</v>
      </c>
      <c r="W47" s="168" t="str">
        <f t="shared" si="23"/>
        <v>-</v>
      </c>
      <c r="X47" s="168" t="str">
        <f t="shared" si="24"/>
        <v>-</v>
      </c>
      <c r="Y47" s="168" t="str">
        <f t="shared" si="25"/>
        <v>-</v>
      </c>
      <c r="AD47" s="608">
        <f t="shared" si="13"/>
        <v>44965.438888888886</v>
      </c>
      <c r="AE47" s="607">
        <f t="shared" si="14"/>
        <v>22.954000000000001</v>
      </c>
      <c r="AF47" s="196">
        <f t="shared" si="15"/>
        <v>10</v>
      </c>
      <c r="AG47" s="168">
        <f t="shared" si="8"/>
        <v>22.954000000000001</v>
      </c>
      <c r="AH47" s="168" t="str">
        <f t="shared" si="9"/>
        <v>-</v>
      </c>
      <c r="AI47" s="168" t="str">
        <f t="shared" si="10"/>
        <v>-</v>
      </c>
      <c r="AJ47" s="168" t="str">
        <f t="shared" si="11"/>
        <v>-</v>
      </c>
      <c r="AK47" s="198"/>
      <c r="AL47" s="837"/>
      <c r="AM47" s="790">
        <v>44965.44027777778</v>
      </c>
      <c r="AN47" s="789">
        <v>1</v>
      </c>
      <c r="AO47" s="789">
        <v>2</v>
      </c>
      <c r="AP47" s="789">
        <v>1</v>
      </c>
      <c r="AQ47" s="789">
        <v>94.463847999999999</v>
      </c>
      <c r="AR47" s="789">
        <v>180426</v>
      </c>
      <c r="AS47" s="789">
        <v>138821</v>
      </c>
      <c r="AT47" s="789">
        <v>22.965</v>
      </c>
      <c r="AV47" s="788">
        <v>44965.44027777778</v>
      </c>
      <c r="AW47" s="787">
        <v>1</v>
      </c>
      <c r="AX47" s="786">
        <v>2</v>
      </c>
      <c r="AY47" s="786">
        <v>1</v>
      </c>
      <c r="AZ47" s="863">
        <v>94.38</v>
      </c>
      <c r="BB47" s="793">
        <f t="shared" si="0"/>
        <v>21</v>
      </c>
      <c r="BC47" s="791">
        <f t="shared" si="1"/>
        <v>94.463847999999999</v>
      </c>
      <c r="BD47" s="814">
        <v>56</v>
      </c>
      <c r="BE47" s="793">
        <v>6</v>
      </c>
      <c r="BF47" s="819">
        <f t="shared" si="2"/>
        <v>225.86357599999999</v>
      </c>
      <c r="BH47" s="793">
        <f t="shared" si="3"/>
        <v>21</v>
      </c>
      <c r="BI47" s="807">
        <f t="shared" si="4"/>
        <v>94.38</v>
      </c>
      <c r="BJ47" s="814">
        <v>56</v>
      </c>
      <c r="BK47" s="793">
        <v>6</v>
      </c>
      <c r="BL47" s="807">
        <f t="shared" si="5"/>
        <v>225.4</v>
      </c>
      <c r="BQ47" s="797"/>
      <c r="BR47" s="791"/>
      <c r="BS47" s="791"/>
      <c r="BT47" s="791"/>
      <c r="CA47" s="809"/>
      <c r="CB47" s="803"/>
      <c r="CC47" s="804"/>
      <c r="CD47" s="791"/>
      <c r="CE47" s="791"/>
    </row>
    <row r="48" spans="2:83" ht="15.75" thickBot="1" x14ac:dyDescent="0.3">
      <c r="B48" s="549" t="s">
        <v>45</v>
      </c>
      <c r="C48" s="298" t="s">
        <v>274</v>
      </c>
      <c r="D48" s="710">
        <f>Resumen!I29</f>
        <v>0</v>
      </c>
      <c r="E48" s="169"/>
      <c r="F48" s="169"/>
      <c r="N48" s="517"/>
      <c r="O48" s="796">
        <v>44965</v>
      </c>
      <c r="P48" s="808">
        <v>0.4357638888888889</v>
      </c>
      <c r="Q48" s="794">
        <v>33.799999999999997</v>
      </c>
      <c r="R48" s="165" t="s">
        <v>21</v>
      </c>
      <c r="S48" s="794">
        <v>21.8</v>
      </c>
      <c r="T48" s="165" t="s">
        <v>56</v>
      </c>
      <c r="U48" s="196">
        <f t="shared" si="21"/>
        <v>10</v>
      </c>
      <c r="V48" s="168">
        <f t="shared" si="22"/>
        <v>21.8</v>
      </c>
      <c r="W48" s="168" t="str">
        <f t="shared" si="23"/>
        <v>-</v>
      </c>
      <c r="X48" s="168" t="str">
        <f t="shared" si="24"/>
        <v>-</v>
      </c>
      <c r="Y48" s="168" t="str">
        <f t="shared" si="25"/>
        <v>-</v>
      </c>
      <c r="AD48" s="608">
        <f t="shared" si="13"/>
        <v>44965.438888888886</v>
      </c>
      <c r="AE48" s="607">
        <f t="shared" si="14"/>
        <v>22.959</v>
      </c>
      <c r="AF48" s="196">
        <f t="shared" si="15"/>
        <v>10</v>
      </c>
      <c r="AG48" s="168">
        <f t="shared" si="8"/>
        <v>22.959</v>
      </c>
      <c r="AH48" s="168" t="str">
        <f t="shared" si="9"/>
        <v>-</v>
      </c>
      <c r="AI48" s="168" t="str">
        <f t="shared" si="10"/>
        <v>-</v>
      </c>
      <c r="AJ48" s="168" t="str">
        <f t="shared" si="11"/>
        <v>-</v>
      </c>
      <c r="AK48" s="198"/>
      <c r="AL48" s="837"/>
      <c r="AM48" s="790">
        <v>44965.44027777778</v>
      </c>
      <c r="AN48" s="789">
        <v>1</v>
      </c>
      <c r="AO48" s="789">
        <v>2</v>
      </c>
      <c r="AP48" s="789">
        <v>2</v>
      </c>
      <c r="AQ48" s="789">
        <v>94.237140999999994</v>
      </c>
      <c r="AR48" s="789">
        <v>180789</v>
      </c>
      <c r="AS48" s="789">
        <v>138540</v>
      </c>
      <c r="AT48" s="789">
        <v>22.966999999999999</v>
      </c>
      <c r="AV48" s="788">
        <v>44965.44027777778</v>
      </c>
      <c r="AW48" s="787">
        <v>1</v>
      </c>
      <c r="AX48" s="786">
        <v>2</v>
      </c>
      <c r="AY48" s="786">
        <v>2</v>
      </c>
      <c r="AZ48" s="863">
        <v>94.33</v>
      </c>
      <c r="BB48" s="793">
        <f t="shared" si="0"/>
        <v>22</v>
      </c>
      <c r="BC48" s="791">
        <f t="shared" si="1"/>
        <v>94.237140999999994</v>
      </c>
      <c r="BD48" s="814">
        <v>57</v>
      </c>
      <c r="BE48" s="793">
        <v>7</v>
      </c>
      <c r="BF48" s="819">
        <f t="shared" si="2"/>
        <v>225.710264</v>
      </c>
      <c r="BH48" s="793">
        <f t="shared" si="3"/>
        <v>22</v>
      </c>
      <c r="BI48" s="807">
        <f t="shared" si="4"/>
        <v>94.33</v>
      </c>
      <c r="BJ48" s="814">
        <v>57</v>
      </c>
      <c r="BK48" s="793">
        <v>7</v>
      </c>
      <c r="BL48" s="807">
        <f t="shared" si="5"/>
        <v>226.1</v>
      </c>
      <c r="BQ48" s="797"/>
      <c r="BR48" s="791"/>
      <c r="BS48" s="791"/>
      <c r="BT48" s="791"/>
      <c r="CA48" s="809"/>
      <c r="CB48" s="803"/>
      <c r="CC48" s="804"/>
      <c r="CD48" s="791"/>
      <c r="CE48" s="791"/>
    </row>
    <row r="49" spans="2:83" x14ac:dyDescent="0.25">
      <c r="B49" s="307">
        <v>44965.420960648145</v>
      </c>
      <c r="C49" s="794">
        <v>852.89</v>
      </c>
      <c r="E49" s="492"/>
      <c r="N49" s="517"/>
      <c r="O49" s="796">
        <v>44965</v>
      </c>
      <c r="P49" s="808">
        <v>0.43645833333333334</v>
      </c>
      <c r="Q49" s="794">
        <v>33.799999999999997</v>
      </c>
      <c r="R49" s="165" t="s">
        <v>21</v>
      </c>
      <c r="S49" s="794">
        <v>21.8</v>
      </c>
      <c r="T49" s="165" t="s">
        <v>56</v>
      </c>
      <c r="U49" s="196">
        <f t="shared" si="21"/>
        <v>10</v>
      </c>
      <c r="V49" s="168">
        <f t="shared" si="22"/>
        <v>21.8</v>
      </c>
      <c r="W49" s="168" t="str">
        <f t="shared" si="23"/>
        <v>-</v>
      </c>
      <c r="X49" s="168" t="str">
        <f t="shared" si="24"/>
        <v>-</v>
      </c>
      <c r="Y49" s="168" t="str">
        <f t="shared" si="25"/>
        <v>-</v>
      </c>
      <c r="AD49" s="608">
        <f t="shared" si="13"/>
        <v>44965.439583333333</v>
      </c>
      <c r="AE49" s="607">
        <f t="shared" si="14"/>
        <v>22.963000000000001</v>
      </c>
      <c r="AF49" s="196">
        <f t="shared" si="15"/>
        <v>10</v>
      </c>
      <c r="AG49" s="168">
        <f t="shared" si="8"/>
        <v>22.963000000000001</v>
      </c>
      <c r="AH49" s="168" t="str">
        <f t="shared" si="9"/>
        <v>-</v>
      </c>
      <c r="AI49" s="168" t="str">
        <f t="shared" si="10"/>
        <v>-</v>
      </c>
      <c r="AJ49" s="168" t="str">
        <f t="shared" si="11"/>
        <v>-</v>
      </c>
      <c r="AK49" s="198"/>
      <c r="AL49" s="837"/>
      <c r="AM49" s="790">
        <v>44965.440972222219</v>
      </c>
      <c r="AN49" s="789">
        <v>1</v>
      </c>
      <c r="AO49" s="789">
        <v>2</v>
      </c>
      <c r="AP49" s="789">
        <v>3</v>
      </c>
      <c r="AQ49" s="789">
        <v>94.568014000000005</v>
      </c>
      <c r="AR49" s="789">
        <v>180409</v>
      </c>
      <c r="AS49" s="789">
        <v>138810</v>
      </c>
      <c r="AT49" s="789">
        <v>22.971</v>
      </c>
      <c r="AV49" s="788">
        <v>44965.440972222219</v>
      </c>
      <c r="AW49" s="787">
        <v>1</v>
      </c>
      <c r="AX49" s="786">
        <v>2</v>
      </c>
      <c r="AY49" s="786">
        <v>3</v>
      </c>
      <c r="AZ49" s="863">
        <v>94.69</v>
      </c>
      <c r="BB49" s="793">
        <f t="shared" si="0"/>
        <v>23</v>
      </c>
      <c r="BC49" s="791">
        <f t="shared" si="1"/>
        <v>94.568014000000005</v>
      </c>
      <c r="BD49" s="814">
        <v>58</v>
      </c>
      <c r="BE49" s="793">
        <v>8</v>
      </c>
      <c r="BF49" s="819">
        <f t="shared" si="2"/>
        <v>225.59044</v>
      </c>
      <c r="BH49" s="793">
        <f t="shared" si="3"/>
        <v>23</v>
      </c>
      <c r="BI49" s="807">
        <f t="shared" si="4"/>
        <v>94.69</v>
      </c>
      <c r="BJ49" s="814">
        <v>58</v>
      </c>
      <c r="BK49" s="793">
        <v>8</v>
      </c>
      <c r="BL49" s="807">
        <f t="shared" si="5"/>
        <v>226.1</v>
      </c>
      <c r="BQ49" s="797"/>
      <c r="BR49" s="791"/>
      <c r="BS49" s="791"/>
      <c r="BT49" s="791"/>
      <c r="CA49" s="809"/>
      <c r="CB49" s="803"/>
      <c r="CC49" s="804"/>
      <c r="CD49" s="791"/>
      <c r="CE49" s="791"/>
    </row>
    <row r="50" spans="2:83" x14ac:dyDescent="0.25">
      <c r="B50" s="307">
        <v>44965.422002314815</v>
      </c>
      <c r="C50" s="794">
        <v>852.83</v>
      </c>
      <c r="D50" s="551"/>
      <c r="E50" s="492"/>
      <c r="N50" s="517"/>
      <c r="O50" s="796">
        <v>44965</v>
      </c>
      <c r="P50" s="808">
        <v>0.43715277777777778</v>
      </c>
      <c r="Q50" s="794">
        <v>33.9</v>
      </c>
      <c r="R50" s="165" t="s">
        <v>21</v>
      </c>
      <c r="S50" s="794">
        <v>21.75</v>
      </c>
      <c r="T50" s="165" t="s">
        <v>56</v>
      </c>
      <c r="U50" s="196">
        <f t="shared" si="21"/>
        <v>10</v>
      </c>
      <c r="V50" s="168">
        <f t="shared" si="22"/>
        <v>21.75</v>
      </c>
      <c r="W50" s="168" t="str">
        <f t="shared" si="23"/>
        <v>-</v>
      </c>
      <c r="X50" s="168" t="str">
        <f t="shared" si="24"/>
        <v>-</v>
      </c>
      <c r="Y50" s="168" t="str">
        <f t="shared" si="25"/>
        <v>-</v>
      </c>
      <c r="AD50" s="608">
        <f t="shared" si="13"/>
        <v>44965.44027777778</v>
      </c>
      <c r="AE50" s="607">
        <f t="shared" si="14"/>
        <v>22.965</v>
      </c>
      <c r="AF50" s="196">
        <f t="shared" si="15"/>
        <v>10</v>
      </c>
      <c r="AG50" s="168">
        <f t="shared" si="8"/>
        <v>22.965</v>
      </c>
      <c r="AH50" s="168" t="str">
        <f t="shared" si="9"/>
        <v>-</v>
      </c>
      <c r="AI50" s="168" t="str">
        <f t="shared" si="10"/>
        <v>-</v>
      </c>
      <c r="AJ50" s="168" t="str">
        <f t="shared" si="11"/>
        <v>-</v>
      </c>
      <c r="AK50" s="198"/>
      <c r="AL50" s="837"/>
      <c r="AM50" s="790">
        <v>44965.441666666666</v>
      </c>
      <c r="AN50" s="789">
        <v>1</v>
      </c>
      <c r="AO50" s="789">
        <v>2</v>
      </c>
      <c r="AP50" s="789">
        <v>4</v>
      </c>
      <c r="AQ50" s="789">
        <v>94.623902000000001</v>
      </c>
      <c r="AR50" s="789">
        <v>180771</v>
      </c>
      <c r="AS50" s="789">
        <v>138526</v>
      </c>
      <c r="AT50" s="789">
        <v>22.97</v>
      </c>
      <c r="AV50" s="788">
        <v>44965.441666666666</v>
      </c>
      <c r="AW50" s="787">
        <v>1</v>
      </c>
      <c r="AX50" s="786">
        <v>2</v>
      </c>
      <c r="AY50" s="786">
        <v>4</v>
      </c>
      <c r="AZ50" s="863">
        <v>94.07</v>
      </c>
      <c r="BB50" s="793">
        <f t="shared" si="0"/>
        <v>24</v>
      </c>
      <c r="BC50" s="791">
        <f t="shared" si="1"/>
        <v>94.623902000000001</v>
      </c>
      <c r="BD50" s="814">
        <v>61</v>
      </c>
      <c r="BE50" s="793">
        <v>1</v>
      </c>
      <c r="BF50" s="819">
        <f t="shared" si="2"/>
        <v>274.16296599999998</v>
      </c>
      <c r="BH50" s="793">
        <f t="shared" si="3"/>
        <v>24</v>
      </c>
      <c r="BI50" s="807">
        <f t="shared" si="4"/>
        <v>94.07</v>
      </c>
      <c r="BJ50" s="814">
        <v>61</v>
      </c>
      <c r="BK50" s="793">
        <v>1</v>
      </c>
      <c r="BL50" s="807">
        <f t="shared" si="5"/>
        <v>274.3</v>
      </c>
      <c r="BQ50" s="797"/>
      <c r="BR50" s="791"/>
      <c r="BS50" s="791"/>
      <c r="BT50" s="791"/>
      <c r="CA50" s="809"/>
      <c r="CB50" s="803"/>
      <c r="CC50" s="804"/>
      <c r="CD50" s="791"/>
      <c r="CE50" s="791"/>
    </row>
    <row r="51" spans="2:83" x14ac:dyDescent="0.25">
      <c r="B51" s="307">
        <v>44965.423043981478</v>
      </c>
      <c r="C51" s="794">
        <v>852.81</v>
      </c>
      <c r="D51" s="551"/>
      <c r="E51" s="492"/>
      <c r="N51" s="517"/>
      <c r="O51" s="796">
        <v>44965</v>
      </c>
      <c r="P51" s="808">
        <v>0.43784722222222222</v>
      </c>
      <c r="Q51" s="794">
        <v>34</v>
      </c>
      <c r="R51" s="165" t="s">
        <v>21</v>
      </c>
      <c r="S51" s="794">
        <v>21.7</v>
      </c>
      <c r="T51" s="165" t="s">
        <v>56</v>
      </c>
      <c r="U51" s="196">
        <f t="shared" si="21"/>
        <v>10</v>
      </c>
      <c r="V51" s="168">
        <f t="shared" si="22"/>
        <v>21.7</v>
      </c>
      <c r="W51" s="168" t="str">
        <f t="shared" si="23"/>
        <v>-</v>
      </c>
      <c r="X51" s="168" t="str">
        <f t="shared" si="24"/>
        <v>-</v>
      </c>
      <c r="Y51" s="168" t="str">
        <f t="shared" si="25"/>
        <v>-</v>
      </c>
      <c r="AD51" s="608">
        <f t="shared" si="13"/>
        <v>44965.44027777778</v>
      </c>
      <c r="AE51" s="607">
        <f t="shared" si="14"/>
        <v>22.966999999999999</v>
      </c>
      <c r="AF51" s="196">
        <f t="shared" si="15"/>
        <v>10</v>
      </c>
      <c r="AG51" s="168">
        <f t="shared" si="8"/>
        <v>22.966999999999999</v>
      </c>
      <c r="AH51" s="168" t="str">
        <f t="shared" si="9"/>
        <v>-</v>
      </c>
      <c r="AI51" s="168" t="str">
        <f t="shared" si="10"/>
        <v>-</v>
      </c>
      <c r="AJ51" s="168" t="str">
        <f t="shared" si="11"/>
        <v>-</v>
      </c>
      <c r="AK51" s="198"/>
      <c r="AL51" s="837"/>
      <c r="AM51" s="790">
        <v>44965.441666666666</v>
      </c>
      <c r="AN51" s="789">
        <v>1</v>
      </c>
      <c r="AO51" s="789">
        <v>2</v>
      </c>
      <c r="AP51" s="789">
        <v>5</v>
      </c>
      <c r="AQ51" s="789">
        <v>94.497259</v>
      </c>
      <c r="AR51" s="789">
        <v>180415</v>
      </c>
      <c r="AS51" s="789">
        <v>138814</v>
      </c>
      <c r="AT51" s="789">
        <v>22.971</v>
      </c>
      <c r="AV51" s="788">
        <v>44965.441666666666</v>
      </c>
      <c r="AW51" s="787">
        <v>1</v>
      </c>
      <c r="AX51" s="786">
        <v>2</v>
      </c>
      <c r="AY51" s="786">
        <v>5</v>
      </c>
      <c r="AZ51" s="863">
        <v>94.26</v>
      </c>
      <c r="BB51" s="793">
        <f t="shared" si="0"/>
        <v>25</v>
      </c>
      <c r="BC51" s="791">
        <f t="shared" si="1"/>
        <v>94.497259</v>
      </c>
      <c r="BD51" s="814">
        <v>62</v>
      </c>
      <c r="BE51" s="793">
        <v>2</v>
      </c>
      <c r="BF51" s="819">
        <f t="shared" si="2"/>
        <v>274.05284899999998</v>
      </c>
      <c r="BH51" s="793">
        <f t="shared" si="3"/>
        <v>25</v>
      </c>
      <c r="BI51" s="807">
        <f t="shared" si="4"/>
        <v>94.26</v>
      </c>
      <c r="BJ51" s="814">
        <v>62</v>
      </c>
      <c r="BK51" s="793">
        <v>2</v>
      </c>
      <c r="BL51" s="807">
        <f t="shared" si="5"/>
        <v>274.10000000000002</v>
      </c>
      <c r="BQ51" s="797"/>
      <c r="BR51" s="791"/>
      <c r="BS51" s="791"/>
      <c r="BT51" s="791"/>
      <c r="CA51" s="809"/>
      <c r="CB51" s="803"/>
      <c r="CC51" s="804"/>
      <c r="CD51" s="791"/>
      <c r="CE51" s="791"/>
    </row>
    <row r="52" spans="2:83" ht="15" customHeight="1" x14ac:dyDescent="0.25">
      <c r="B52" s="307">
        <v>44965.424085648148</v>
      </c>
      <c r="C52" s="794">
        <v>852.81</v>
      </c>
      <c r="D52" s="551"/>
      <c r="N52" s="517"/>
      <c r="O52" s="796">
        <v>44965</v>
      </c>
      <c r="P52" s="808">
        <v>0.43854166666666666</v>
      </c>
      <c r="Q52" s="794">
        <v>34</v>
      </c>
      <c r="R52" s="165" t="s">
        <v>21</v>
      </c>
      <c r="S52" s="794">
        <v>21.65</v>
      </c>
      <c r="T52" s="165" t="s">
        <v>56</v>
      </c>
      <c r="U52" s="196">
        <f t="shared" si="21"/>
        <v>10</v>
      </c>
      <c r="V52" s="168">
        <f t="shared" si="22"/>
        <v>21.65</v>
      </c>
      <c r="W52" s="168" t="str">
        <f t="shared" si="23"/>
        <v>-</v>
      </c>
      <c r="X52" s="168" t="str">
        <f t="shared" si="24"/>
        <v>-</v>
      </c>
      <c r="Y52" s="168" t="str">
        <f t="shared" si="25"/>
        <v>-</v>
      </c>
      <c r="AD52" s="608">
        <f t="shared" si="13"/>
        <v>44965.440972222219</v>
      </c>
      <c r="AE52" s="607">
        <f t="shared" si="14"/>
        <v>22.971</v>
      </c>
      <c r="AF52" s="196">
        <f t="shared" si="15"/>
        <v>10</v>
      </c>
      <c r="AG52" s="168">
        <f t="shared" si="8"/>
        <v>22.971</v>
      </c>
      <c r="AH52" s="168" t="str">
        <f t="shared" si="9"/>
        <v>-</v>
      </c>
      <c r="AI52" s="168" t="str">
        <f t="shared" si="10"/>
        <v>-</v>
      </c>
      <c r="AJ52" s="168" t="str">
        <f t="shared" si="11"/>
        <v>-</v>
      </c>
      <c r="AK52" s="198"/>
      <c r="AL52" s="837"/>
      <c r="AM52" s="790">
        <v>44965.442361111112</v>
      </c>
      <c r="AN52" s="789">
        <v>1</v>
      </c>
      <c r="AO52" s="789">
        <v>2</v>
      </c>
      <c r="AP52" s="789">
        <v>6</v>
      </c>
      <c r="AQ52" s="789">
        <v>94.384857999999994</v>
      </c>
      <c r="AR52" s="789">
        <v>180783</v>
      </c>
      <c r="AS52" s="789">
        <v>138536</v>
      </c>
      <c r="AT52" s="789">
        <v>22.971</v>
      </c>
      <c r="AV52" s="788">
        <v>44965.442361111112</v>
      </c>
      <c r="AW52" s="787">
        <v>1</v>
      </c>
      <c r="AX52" s="786">
        <v>2</v>
      </c>
      <c r="AY52" s="786">
        <v>6</v>
      </c>
      <c r="AZ52" s="863">
        <v>94.39</v>
      </c>
      <c r="BB52" s="793">
        <f t="shared" si="0"/>
        <v>26</v>
      </c>
      <c r="BC52" s="791">
        <f t="shared" si="1"/>
        <v>94.384857999999994</v>
      </c>
      <c r="BD52" s="814">
        <v>63</v>
      </c>
      <c r="BE52" s="793">
        <v>3</v>
      </c>
      <c r="BF52" s="819">
        <f t="shared" si="2"/>
        <v>274.10798199999999</v>
      </c>
      <c r="BH52" s="793">
        <f t="shared" si="3"/>
        <v>26</v>
      </c>
      <c r="BI52" s="807">
        <f t="shared" si="4"/>
        <v>94.39</v>
      </c>
      <c r="BJ52" s="814">
        <v>63</v>
      </c>
      <c r="BK52" s="793">
        <v>3</v>
      </c>
      <c r="BL52" s="807">
        <f t="shared" si="5"/>
        <v>273.8</v>
      </c>
      <c r="BQ52" s="797"/>
      <c r="BR52" s="791"/>
      <c r="BS52" s="791"/>
      <c r="BT52" s="791"/>
      <c r="CA52" s="809"/>
      <c r="CB52" s="803"/>
      <c r="CC52" s="804"/>
      <c r="CD52" s="791"/>
      <c r="CE52" s="791"/>
    </row>
    <row r="53" spans="2:83" x14ac:dyDescent="0.25">
      <c r="B53" s="307">
        <v>44965.425127314818</v>
      </c>
      <c r="C53" s="794">
        <v>852.81</v>
      </c>
      <c r="D53" s="551"/>
      <c r="N53" s="517"/>
      <c r="O53" s="796">
        <v>44965</v>
      </c>
      <c r="P53" s="808">
        <v>0.4392361111111111</v>
      </c>
      <c r="Q53" s="794">
        <v>34.200000000000003</v>
      </c>
      <c r="R53" s="165" t="s">
        <v>21</v>
      </c>
      <c r="S53" s="794">
        <v>21.7</v>
      </c>
      <c r="T53" s="165" t="s">
        <v>56</v>
      </c>
      <c r="U53" s="196">
        <f t="shared" si="21"/>
        <v>10</v>
      </c>
      <c r="V53" s="168">
        <f t="shared" si="22"/>
        <v>21.7</v>
      </c>
      <c r="W53" s="168" t="str">
        <f t="shared" si="23"/>
        <v>-</v>
      </c>
      <c r="X53" s="168" t="str">
        <f t="shared" si="24"/>
        <v>-</v>
      </c>
      <c r="Y53" s="168" t="str">
        <f t="shared" si="25"/>
        <v>-</v>
      </c>
      <c r="AD53" s="608">
        <f t="shared" si="13"/>
        <v>44965.441666666666</v>
      </c>
      <c r="AE53" s="607">
        <f t="shared" si="14"/>
        <v>22.97</v>
      </c>
      <c r="AF53" s="196">
        <f t="shared" si="15"/>
        <v>10</v>
      </c>
      <c r="AG53" s="168">
        <f t="shared" si="8"/>
        <v>22.97</v>
      </c>
      <c r="AH53" s="168" t="str">
        <f t="shared" si="9"/>
        <v>-</v>
      </c>
      <c r="AI53" s="168" t="str">
        <f t="shared" si="10"/>
        <v>-</v>
      </c>
      <c r="AJ53" s="168" t="str">
        <f t="shared" si="11"/>
        <v>-</v>
      </c>
      <c r="AK53" s="198"/>
      <c r="AL53" s="837"/>
      <c r="AM53" s="790">
        <v>44965.442361111112</v>
      </c>
      <c r="AN53" s="789">
        <v>1</v>
      </c>
      <c r="AO53" s="789">
        <v>2</v>
      </c>
      <c r="AP53" s="789">
        <v>7</v>
      </c>
      <c r="AQ53" s="789">
        <v>94.209694999999996</v>
      </c>
      <c r="AR53" s="789">
        <v>180411</v>
      </c>
      <c r="AS53" s="789">
        <v>138810</v>
      </c>
      <c r="AT53" s="789">
        <v>22.971</v>
      </c>
      <c r="AV53" s="788">
        <v>44965.442361111112</v>
      </c>
      <c r="AW53" s="787">
        <v>1</v>
      </c>
      <c r="AX53" s="786">
        <v>2</v>
      </c>
      <c r="AY53" s="786">
        <v>7</v>
      </c>
      <c r="AZ53" s="863">
        <v>94.42</v>
      </c>
      <c r="BB53" s="793">
        <f t="shared" si="0"/>
        <v>27</v>
      </c>
      <c r="BC53" s="791">
        <f t="shared" si="1"/>
        <v>94.209694999999996</v>
      </c>
      <c r="BD53" s="814">
        <v>64</v>
      </c>
      <c r="BE53" s="793">
        <v>4</v>
      </c>
      <c r="BF53" s="819">
        <f t="shared" si="2"/>
        <v>274.42071299999998</v>
      </c>
      <c r="BH53" s="793">
        <f t="shared" si="3"/>
        <v>27</v>
      </c>
      <c r="BI53" s="807">
        <f t="shared" si="4"/>
        <v>94.42</v>
      </c>
      <c r="BJ53" s="814">
        <v>64</v>
      </c>
      <c r="BK53" s="793">
        <v>4</v>
      </c>
      <c r="BL53" s="807">
        <f t="shared" si="5"/>
        <v>273.39999999999998</v>
      </c>
      <c r="BQ53" s="797"/>
      <c r="BR53" s="791"/>
      <c r="BS53" s="791"/>
      <c r="BT53" s="791"/>
      <c r="CA53" s="809"/>
      <c r="CB53" s="803"/>
      <c r="CC53" s="804"/>
      <c r="CD53" s="791"/>
      <c r="CE53" s="791"/>
    </row>
    <row r="54" spans="2:83" x14ac:dyDescent="0.25">
      <c r="B54" s="307">
        <v>44965.426168981481</v>
      </c>
      <c r="C54" s="794">
        <v>852.79</v>
      </c>
      <c r="D54" s="492"/>
      <c r="E54" s="583"/>
      <c r="N54" s="517"/>
      <c r="O54" s="796">
        <v>44965</v>
      </c>
      <c r="P54" s="808">
        <v>0.43993055555555555</v>
      </c>
      <c r="Q54" s="794">
        <v>34.299999999999997</v>
      </c>
      <c r="R54" s="165" t="s">
        <v>21</v>
      </c>
      <c r="S54" s="794">
        <v>21.65</v>
      </c>
      <c r="T54" s="165" t="s">
        <v>56</v>
      </c>
      <c r="U54" s="196">
        <f t="shared" si="21"/>
        <v>10</v>
      </c>
      <c r="V54" s="168">
        <f t="shared" si="22"/>
        <v>21.65</v>
      </c>
      <c r="W54" s="168" t="str">
        <f t="shared" si="23"/>
        <v>-</v>
      </c>
      <c r="X54" s="168" t="str">
        <f t="shared" si="24"/>
        <v>-</v>
      </c>
      <c r="Y54" s="168" t="str">
        <f t="shared" si="25"/>
        <v>-</v>
      </c>
      <c r="AD54" s="608">
        <f t="shared" si="13"/>
        <v>44965.441666666666</v>
      </c>
      <c r="AE54" s="607">
        <f t="shared" si="14"/>
        <v>22.971</v>
      </c>
      <c r="AF54" s="196">
        <f t="shared" si="15"/>
        <v>10</v>
      </c>
      <c r="AG54" s="168">
        <f t="shared" si="8"/>
        <v>22.971</v>
      </c>
      <c r="AH54" s="168" t="str">
        <f t="shared" si="9"/>
        <v>-</v>
      </c>
      <c r="AI54" s="168" t="str">
        <f t="shared" si="10"/>
        <v>-</v>
      </c>
      <c r="AJ54" s="168" t="str">
        <f t="shared" si="11"/>
        <v>-</v>
      </c>
      <c r="AK54" s="198"/>
      <c r="AL54" s="837"/>
      <c r="AM54" s="790">
        <v>44965.443055555559</v>
      </c>
      <c r="AN54" s="789">
        <v>1</v>
      </c>
      <c r="AO54" s="789">
        <v>2</v>
      </c>
      <c r="AP54" s="789">
        <v>8</v>
      </c>
      <c r="AQ54" s="789">
        <v>94.159639999999996</v>
      </c>
      <c r="AR54" s="789">
        <v>180772</v>
      </c>
      <c r="AS54" s="789">
        <v>138528</v>
      </c>
      <c r="AT54" s="789">
        <v>22.971</v>
      </c>
      <c r="AV54" s="788">
        <v>44965.443055555559</v>
      </c>
      <c r="AW54" s="787">
        <v>1</v>
      </c>
      <c r="AX54" s="786">
        <v>2</v>
      </c>
      <c r="AY54" s="786">
        <v>8</v>
      </c>
      <c r="AZ54" s="863">
        <v>94.01</v>
      </c>
      <c r="BB54" s="793">
        <f t="shared" si="0"/>
        <v>28</v>
      </c>
      <c r="BC54" s="791">
        <f t="shared" si="1"/>
        <v>94.159639999999996</v>
      </c>
      <c r="BD54" s="814">
        <v>65</v>
      </c>
      <c r="BE54" s="793">
        <v>5</v>
      </c>
      <c r="BF54" s="819">
        <f t="shared" si="2"/>
        <v>273.98366800000002</v>
      </c>
      <c r="BH54" s="793">
        <f t="shared" si="3"/>
        <v>28</v>
      </c>
      <c r="BI54" s="807">
        <f t="shared" si="4"/>
        <v>94.01</v>
      </c>
      <c r="BJ54" s="814">
        <v>65</v>
      </c>
      <c r="BK54" s="793">
        <v>5</v>
      </c>
      <c r="BL54" s="807">
        <f t="shared" si="5"/>
        <v>273</v>
      </c>
      <c r="BQ54" s="797"/>
      <c r="BR54" s="791"/>
      <c r="BS54" s="791"/>
      <c r="BT54" s="791"/>
      <c r="CA54" s="809"/>
      <c r="CB54" s="803"/>
      <c r="CC54" s="804"/>
      <c r="CD54" s="791"/>
      <c r="CE54" s="791"/>
    </row>
    <row r="55" spans="2:83" x14ac:dyDescent="0.25">
      <c r="B55" s="307">
        <v>44965.427210648151</v>
      </c>
      <c r="C55" s="794">
        <v>852.78</v>
      </c>
      <c r="D55" s="492"/>
      <c r="E55" s="492"/>
      <c r="N55" s="517"/>
      <c r="O55" s="796">
        <v>44965</v>
      </c>
      <c r="P55" s="808">
        <v>0.44062499999999999</v>
      </c>
      <c r="Q55" s="794">
        <v>34.200000000000003</v>
      </c>
      <c r="R55" s="165" t="s">
        <v>21</v>
      </c>
      <c r="S55" s="794">
        <v>21.65</v>
      </c>
      <c r="T55" s="165" t="s">
        <v>56</v>
      </c>
      <c r="U55" s="196">
        <f t="shared" si="21"/>
        <v>10</v>
      </c>
      <c r="V55" s="168">
        <f t="shared" si="22"/>
        <v>21.65</v>
      </c>
      <c r="W55" s="168" t="str">
        <f t="shared" si="23"/>
        <v>-</v>
      </c>
      <c r="X55" s="168" t="str">
        <f t="shared" si="24"/>
        <v>-</v>
      </c>
      <c r="Y55" s="168" t="str">
        <f t="shared" si="25"/>
        <v>-</v>
      </c>
      <c r="AD55" s="608">
        <f t="shared" si="13"/>
        <v>44965.442361111112</v>
      </c>
      <c r="AE55" s="607">
        <f t="shared" si="14"/>
        <v>22.971</v>
      </c>
      <c r="AF55" s="196">
        <f t="shared" si="15"/>
        <v>10</v>
      </c>
      <c r="AG55" s="168">
        <f t="shared" si="8"/>
        <v>22.971</v>
      </c>
      <c r="AH55" s="168" t="str">
        <f t="shared" si="9"/>
        <v>-</v>
      </c>
      <c r="AI55" s="168" t="str">
        <f t="shared" si="10"/>
        <v>-</v>
      </c>
      <c r="AJ55" s="168" t="str">
        <f t="shared" si="11"/>
        <v>-</v>
      </c>
      <c r="AK55" s="198"/>
      <c r="AL55" s="837"/>
      <c r="AM55" s="790">
        <v>44965.443749999999</v>
      </c>
      <c r="AN55" s="789">
        <v>1</v>
      </c>
      <c r="AO55" s="789">
        <v>3</v>
      </c>
      <c r="AP55" s="789" t="s">
        <v>469</v>
      </c>
      <c r="AQ55" s="789">
        <v>124.22058199999999</v>
      </c>
      <c r="AR55" s="789">
        <v>180250</v>
      </c>
      <c r="AS55" s="789">
        <v>138809</v>
      </c>
      <c r="AT55" s="789">
        <v>22.968</v>
      </c>
      <c r="AV55" s="788">
        <v>44965.443749999999</v>
      </c>
      <c r="AW55" s="787">
        <v>1</v>
      </c>
      <c r="AX55" s="786">
        <v>3</v>
      </c>
      <c r="AY55" s="786" t="s">
        <v>469</v>
      </c>
      <c r="AZ55" s="863">
        <v>133.1</v>
      </c>
      <c r="BB55" s="793" t="str">
        <f t="shared" si="0"/>
        <v>--</v>
      </c>
      <c r="BC55" s="791">
        <f t="shared" si="1"/>
        <v>124.22058199999999</v>
      </c>
      <c r="BD55" s="814">
        <v>66</v>
      </c>
      <c r="BE55" s="793">
        <v>6</v>
      </c>
      <c r="BF55" s="819">
        <f t="shared" si="2"/>
        <v>273.54374300000001</v>
      </c>
      <c r="BH55" s="793" t="str">
        <f t="shared" si="3"/>
        <v>--</v>
      </c>
      <c r="BI55" s="807">
        <f t="shared" si="4"/>
        <v>133.1</v>
      </c>
      <c r="BJ55" s="814">
        <v>66</v>
      </c>
      <c r="BK55" s="793">
        <v>6</v>
      </c>
      <c r="BL55" s="807">
        <f t="shared" si="5"/>
        <v>273.8</v>
      </c>
      <c r="BQ55" s="797"/>
      <c r="BR55" s="791"/>
      <c r="BS55" s="791"/>
      <c r="BT55" s="791"/>
      <c r="CA55" s="809"/>
      <c r="CB55" s="803"/>
      <c r="CC55" s="804"/>
      <c r="CD55" s="791"/>
      <c r="CE55" s="791"/>
    </row>
    <row r="56" spans="2:83" x14ac:dyDescent="0.25">
      <c r="B56" s="307">
        <v>44965.428252314814</v>
      </c>
      <c r="C56" s="794">
        <v>852.77</v>
      </c>
      <c r="D56" s="492"/>
      <c r="E56" s="492"/>
      <c r="N56" s="517"/>
      <c r="O56" s="796">
        <v>44965</v>
      </c>
      <c r="P56" s="808">
        <v>0.44131944444444443</v>
      </c>
      <c r="Q56" s="794">
        <v>34.299999999999997</v>
      </c>
      <c r="R56" s="165" t="s">
        <v>21</v>
      </c>
      <c r="S56" s="794">
        <v>21.7</v>
      </c>
      <c r="T56" s="165" t="s">
        <v>56</v>
      </c>
      <c r="U56" s="196">
        <f t="shared" si="21"/>
        <v>10</v>
      </c>
      <c r="V56" s="168">
        <f t="shared" si="22"/>
        <v>21.7</v>
      </c>
      <c r="W56" s="168" t="str">
        <f t="shared" si="23"/>
        <v>-</v>
      </c>
      <c r="X56" s="168" t="str">
        <f t="shared" si="24"/>
        <v>-</v>
      </c>
      <c r="Y56" s="168" t="str">
        <f t="shared" si="25"/>
        <v>-</v>
      </c>
      <c r="AD56" s="608">
        <f t="shared" si="13"/>
        <v>44965.442361111112</v>
      </c>
      <c r="AE56" s="607">
        <f t="shared" si="14"/>
        <v>22.971</v>
      </c>
      <c r="AF56" s="196">
        <f t="shared" si="15"/>
        <v>10</v>
      </c>
      <c r="AG56" s="168">
        <f t="shared" si="8"/>
        <v>22.971</v>
      </c>
      <c r="AH56" s="168" t="str">
        <f t="shared" si="9"/>
        <v>-</v>
      </c>
      <c r="AI56" s="168" t="str">
        <f t="shared" si="10"/>
        <v>-</v>
      </c>
      <c r="AJ56" s="168" t="str">
        <f t="shared" si="11"/>
        <v>-</v>
      </c>
      <c r="AK56" s="198"/>
      <c r="AL56" s="837"/>
      <c r="AM56" s="790">
        <v>44965.443749999999</v>
      </c>
      <c r="AN56" s="789">
        <v>1</v>
      </c>
      <c r="AO56" s="789">
        <v>3</v>
      </c>
      <c r="AP56" s="789" t="s">
        <v>469</v>
      </c>
      <c r="AQ56" s="789">
        <v>134.65635700000001</v>
      </c>
      <c r="AR56" s="789">
        <v>180774</v>
      </c>
      <c r="AS56" s="789">
        <v>138412</v>
      </c>
      <c r="AT56" s="789">
        <v>22.97</v>
      </c>
      <c r="AV56" s="788">
        <v>44965.443749999999</v>
      </c>
      <c r="AW56" s="787">
        <v>1</v>
      </c>
      <c r="AX56" s="786">
        <v>3</v>
      </c>
      <c r="AY56" s="786" t="s">
        <v>469</v>
      </c>
      <c r="AZ56" s="863">
        <v>133.80000000000001</v>
      </c>
      <c r="BB56" s="793" t="str">
        <f t="shared" si="0"/>
        <v>--</v>
      </c>
      <c r="BC56" s="791">
        <f t="shared" si="1"/>
        <v>134.65635700000001</v>
      </c>
      <c r="BD56" s="814">
        <v>67</v>
      </c>
      <c r="BE56" s="793">
        <v>7</v>
      </c>
      <c r="BF56" s="819">
        <f t="shared" si="2"/>
        <v>273.532353</v>
      </c>
      <c r="BH56" s="793" t="str">
        <f t="shared" si="3"/>
        <v>--</v>
      </c>
      <c r="BI56" s="807">
        <f t="shared" si="4"/>
        <v>133.80000000000001</v>
      </c>
      <c r="BJ56" s="814">
        <v>67</v>
      </c>
      <c r="BK56" s="793">
        <v>7</v>
      </c>
      <c r="BL56" s="807">
        <f t="shared" si="5"/>
        <v>273.5</v>
      </c>
      <c r="BQ56" s="797"/>
      <c r="BR56" s="791"/>
      <c r="BS56" s="791"/>
      <c r="BT56" s="791"/>
      <c r="CA56" s="809"/>
      <c r="CB56" s="803"/>
      <c r="CC56" s="804"/>
      <c r="CD56" s="791"/>
      <c r="CE56" s="791"/>
    </row>
    <row r="57" spans="2:83" x14ac:dyDescent="0.25">
      <c r="B57" s="307">
        <v>44965.429293981484</v>
      </c>
      <c r="C57" s="794">
        <v>852.76</v>
      </c>
      <c r="D57" s="492"/>
      <c r="E57" s="492"/>
      <c r="N57" s="517"/>
      <c r="O57" s="796">
        <v>44965</v>
      </c>
      <c r="P57" s="808">
        <v>0.44201388888888887</v>
      </c>
      <c r="Q57" s="794">
        <v>34.299999999999997</v>
      </c>
      <c r="R57" s="165" t="s">
        <v>21</v>
      </c>
      <c r="S57" s="794">
        <v>21.6</v>
      </c>
      <c r="T57" s="165" t="s">
        <v>56</v>
      </c>
      <c r="U57" s="196">
        <f t="shared" si="21"/>
        <v>10</v>
      </c>
      <c r="V57" s="168">
        <f t="shared" si="22"/>
        <v>21.6</v>
      </c>
      <c r="W57" s="168" t="str">
        <f t="shared" si="23"/>
        <v>-</v>
      </c>
      <c r="X57" s="168" t="str">
        <f t="shared" si="24"/>
        <v>-</v>
      </c>
      <c r="Y57" s="168" t="str">
        <f t="shared" si="25"/>
        <v>-</v>
      </c>
      <c r="AD57" s="608">
        <f t="shared" si="13"/>
        <v>44965.443055555559</v>
      </c>
      <c r="AE57" s="607">
        <f t="shared" si="14"/>
        <v>22.971</v>
      </c>
      <c r="AF57" s="196">
        <f t="shared" si="15"/>
        <v>10</v>
      </c>
      <c r="AG57" s="168">
        <f t="shared" si="8"/>
        <v>22.971</v>
      </c>
      <c r="AH57" s="168" t="str">
        <f t="shared" si="9"/>
        <v>-</v>
      </c>
      <c r="AI57" s="168" t="str">
        <f t="shared" si="10"/>
        <v>-</v>
      </c>
      <c r="AJ57" s="168" t="str">
        <f t="shared" si="11"/>
        <v>-</v>
      </c>
      <c r="AK57" s="198"/>
      <c r="AL57" s="837"/>
      <c r="AM57" s="790">
        <v>44965.444444444445</v>
      </c>
      <c r="AN57" s="789">
        <v>1</v>
      </c>
      <c r="AO57" s="789">
        <v>3</v>
      </c>
      <c r="AP57" s="789" t="s">
        <v>469</v>
      </c>
      <c r="AQ57" s="789">
        <v>132.91684699999999</v>
      </c>
      <c r="AR57" s="789">
        <v>180258</v>
      </c>
      <c r="AS57" s="789">
        <v>138805</v>
      </c>
      <c r="AT57" s="789">
        <v>22.972000000000001</v>
      </c>
      <c r="AV57" s="788">
        <v>44965.444444444445</v>
      </c>
      <c r="AW57" s="787">
        <v>1</v>
      </c>
      <c r="AX57" s="786">
        <v>3</v>
      </c>
      <c r="AY57" s="786" t="s">
        <v>469</v>
      </c>
      <c r="AZ57" s="863">
        <v>132.30000000000001</v>
      </c>
      <c r="BB57" s="793" t="str">
        <f t="shared" si="0"/>
        <v>--</v>
      </c>
      <c r="BC57" s="791">
        <f t="shared" si="1"/>
        <v>132.91684699999999</v>
      </c>
      <c r="BD57" s="814">
        <v>68</v>
      </c>
      <c r="BE57" s="793">
        <v>8</v>
      </c>
      <c r="BF57" s="819">
        <f t="shared" si="2"/>
        <v>273.66121600000002</v>
      </c>
      <c r="BH57" s="793" t="str">
        <f t="shared" si="3"/>
        <v>--</v>
      </c>
      <c r="BI57" s="807">
        <f t="shared" si="4"/>
        <v>132.30000000000001</v>
      </c>
      <c r="BJ57" s="814">
        <v>68</v>
      </c>
      <c r="BK57" s="793">
        <v>8</v>
      </c>
      <c r="BL57" s="807">
        <f t="shared" si="5"/>
        <v>273.10000000000002</v>
      </c>
      <c r="BQ57" s="797"/>
      <c r="BR57" s="791"/>
      <c r="BS57" s="791"/>
      <c r="BT57" s="791"/>
      <c r="CA57" s="809"/>
      <c r="CB57" s="803"/>
      <c r="CC57" s="804"/>
      <c r="CD57" s="791"/>
      <c r="CE57" s="791"/>
    </row>
    <row r="58" spans="2:83" x14ac:dyDescent="0.25">
      <c r="B58" s="307">
        <v>44965.430335648147</v>
      </c>
      <c r="C58" s="794">
        <v>852.7</v>
      </c>
      <c r="D58" s="584"/>
      <c r="E58" s="492"/>
      <c r="N58" s="517"/>
      <c r="O58" s="796">
        <v>44965</v>
      </c>
      <c r="P58" s="808">
        <v>0.44270833333333331</v>
      </c>
      <c r="Q58" s="794">
        <v>34.1</v>
      </c>
      <c r="R58" s="165" t="s">
        <v>21</v>
      </c>
      <c r="S58" s="794">
        <v>21.65</v>
      </c>
      <c r="T58" s="165" t="s">
        <v>56</v>
      </c>
      <c r="U58" s="196">
        <f t="shared" si="21"/>
        <v>10</v>
      </c>
      <c r="V58" s="168">
        <f t="shared" si="22"/>
        <v>21.65</v>
      </c>
      <c r="W58" s="168" t="str">
        <f t="shared" si="23"/>
        <v>-</v>
      </c>
      <c r="X58" s="168" t="str">
        <f t="shared" si="24"/>
        <v>-</v>
      </c>
      <c r="Y58" s="168" t="str">
        <f t="shared" si="25"/>
        <v>-</v>
      </c>
      <c r="AD58" s="608">
        <f t="shared" si="13"/>
        <v>44965.443749999999</v>
      </c>
      <c r="AE58" s="607">
        <f t="shared" si="14"/>
        <v>22.968</v>
      </c>
      <c r="AF58" s="196">
        <f t="shared" si="15"/>
        <v>10</v>
      </c>
      <c r="AG58" s="168">
        <f t="shared" si="8"/>
        <v>22.968</v>
      </c>
      <c r="AH58" s="168" t="str">
        <f t="shared" si="9"/>
        <v>-</v>
      </c>
      <c r="AI58" s="168" t="str">
        <f t="shared" si="10"/>
        <v>-</v>
      </c>
      <c r="AJ58" s="168" t="str">
        <f t="shared" si="11"/>
        <v>-</v>
      </c>
      <c r="AK58" s="198"/>
      <c r="AL58" s="837"/>
      <c r="AM58" s="790">
        <v>44965.444444444445</v>
      </c>
      <c r="AN58" s="789">
        <v>1</v>
      </c>
      <c r="AO58" s="789">
        <v>3</v>
      </c>
      <c r="AP58" s="789" t="s">
        <v>469</v>
      </c>
      <c r="AQ58" s="789">
        <v>132.38882599999999</v>
      </c>
      <c r="AR58" s="789">
        <v>180771</v>
      </c>
      <c r="AS58" s="789">
        <v>138413</v>
      </c>
      <c r="AT58" s="789">
        <v>22.972000000000001</v>
      </c>
      <c r="AV58" s="788">
        <v>44965.444444444445</v>
      </c>
      <c r="AW58" s="787">
        <v>1</v>
      </c>
      <c r="AX58" s="786">
        <v>3</v>
      </c>
      <c r="AY58" s="786" t="s">
        <v>469</v>
      </c>
      <c r="AZ58" s="863">
        <v>132</v>
      </c>
      <c r="BB58" s="793" t="str">
        <f t="shared" si="0"/>
        <v>--</v>
      </c>
      <c r="BC58" s="791">
        <f t="shared" si="1"/>
        <v>132.38882599999999</v>
      </c>
      <c r="BD58" s="814">
        <v>71</v>
      </c>
      <c r="BE58" s="793">
        <v>1</v>
      </c>
      <c r="BF58" s="819">
        <f t="shared" si="2"/>
        <v>329.16462100000001</v>
      </c>
      <c r="BH58" s="793" t="str">
        <f t="shared" si="3"/>
        <v>--</v>
      </c>
      <c r="BI58" s="807">
        <f t="shared" si="4"/>
        <v>132</v>
      </c>
      <c r="BJ58" s="814">
        <v>71</v>
      </c>
      <c r="BK58" s="793">
        <v>1</v>
      </c>
      <c r="BL58" s="807">
        <f t="shared" si="5"/>
        <v>328.9</v>
      </c>
      <c r="BQ58" s="797"/>
      <c r="BR58" s="791"/>
      <c r="BS58" s="791"/>
      <c r="BT58" s="791"/>
      <c r="CA58" s="809"/>
      <c r="CB58" s="803"/>
      <c r="CC58" s="804"/>
      <c r="CD58" s="791"/>
      <c r="CE58" s="791"/>
    </row>
    <row r="59" spans="2:83" x14ac:dyDescent="0.25">
      <c r="B59" s="307">
        <v>44965.431377314817</v>
      </c>
      <c r="C59" s="794">
        <v>852.67</v>
      </c>
      <c r="D59" s="492"/>
      <c r="E59" s="492"/>
      <c r="N59" s="517"/>
      <c r="O59" s="796">
        <v>44965</v>
      </c>
      <c r="P59" s="808">
        <v>0.44340277777777781</v>
      </c>
      <c r="Q59" s="794">
        <v>34.299999999999997</v>
      </c>
      <c r="R59" s="165" t="s">
        <v>21</v>
      </c>
      <c r="S59" s="794">
        <v>21.65</v>
      </c>
      <c r="T59" s="165" t="s">
        <v>56</v>
      </c>
      <c r="U59" s="196">
        <f t="shared" si="21"/>
        <v>10</v>
      </c>
      <c r="V59" s="168">
        <f t="shared" si="22"/>
        <v>21.65</v>
      </c>
      <c r="W59" s="168" t="str">
        <f t="shared" si="23"/>
        <v>-</v>
      </c>
      <c r="X59" s="168" t="str">
        <f t="shared" si="24"/>
        <v>-</v>
      </c>
      <c r="Y59" s="168" t="str">
        <f t="shared" si="25"/>
        <v>-</v>
      </c>
      <c r="AD59" s="608">
        <f t="shared" si="13"/>
        <v>44965.443749999999</v>
      </c>
      <c r="AE59" s="607">
        <f t="shared" si="14"/>
        <v>22.97</v>
      </c>
      <c r="AF59" s="196">
        <f t="shared" si="15"/>
        <v>10</v>
      </c>
      <c r="AG59" s="168">
        <f t="shared" si="8"/>
        <v>22.97</v>
      </c>
      <c r="AH59" s="168" t="str">
        <f t="shared" si="9"/>
        <v>-</v>
      </c>
      <c r="AI59" s="168" t="str">
        <f t="shared" si="10"/>
        <v>-</v>
      </c>
      <c r="AJ59" s="168" t="str">
        <f t="shared" si="11"/>
        <v>-</v>
      </c>
      <c r="AK59" s="198"/>
      <c r="AL59" s="837"/>
      <c r="AM59" s="790">
        <v>44965.445138888892</v>
      </c>
      <c r="AN59" s="789">
        <v>1</v>
      </c>
      <c r="AO59" s="789">
        <v>3</v>
      </c>
      <c r="AP59" s="789" t="s">
        <v>469</v>
      </c>
      <c r="AQ59" s="789">
        <v>131.93316999999999</v>
      </c>
      <c r="AR59" s="789">
        <v>180260</v>
      </c>
      <c r="AS59" s="789">
        <v>138804</v>
      </c>
      <c r="AT59" s="789">
        <v>22.971</v>
      </c>
      <c r="AV59" s="788">
        <v>44965.445138888892</v>
      </c>
      <c r="AW59" s="787">
        <v>1</v>
      </c>
      <c r="AX59" s="786">
        <v>3</v>
      </c>
      <c r="AY59" s="786" t="s">
        <v>469</v>
      </c>
      <c r="AZ59" s="863">
        <v>131.9</v>
      </c>
      <c r="BB59" s="793" t="str">
        <f t="shared" si="0"/>
        <v>--</v>
      </c>
      <c r="BC59" s="791">
        <f t="shared" si="1"/>
        <v>131.93316999999999</v>
      </c>
      <c r="BD59" s="814">
        <v>72</v>
      </c>
      <c r="BE59" s="793">
        <v>2</v>
      </c>
      <c r="BF59" s="819">
        <f t="shared" si="2"/>
        <v>328.94648699999999</v>
      </c>
      <c r="BH59" s="793" t="str">
        <f t="shared" si="3"/>
        <v>--</v>
      </c>
      <c r="BI59" s="807">
        <f t="shared" si="4"/>
        <v>131.9</v>
      </c>
      <c r="BJ59" s="814">
        <v>72</v>
      </c>
      <c r="BK59" s="793">
        <v>2</v>
      </c>
      <c r="BL59" s="807">
        <f t="shared" si="5"/>
        <v>329.3</v>
      </c>
      <c r="BQ59" s="797"/>
      <c r="BR59" s="791"/>
      <c r="BS59" s="791"/>
      <c r="BT59" s="791"/>
      <c r="CA59" s="809"/>
      <c r="CB59" s="803"/>
      <c r="CC59" s="804"/>
      <c r="CD59" s="791"/>
      <c r="CE59" s="791"/>
    </row>
    <row r="60" spans="2:83" x14ac:dyDescent="0.25">
      <c r="B60" s="307">
        <v>44965.43241898148</v>
      </c>
      <c r="C60" s="794">
        <v>852.66</v>
      </c>
      <c r="D60" s="492"/>
      <c r="E60" s="492"/>
      <c r="N60" s="517"/>
      <c r="O60" s="796">
        <v>44965</v>
      </c>
      <c r="P60" s="808">
        <v>0.4440972222222222</v>
      </c>
      <c r="Q60" s="794">
        <v>34.1</v>
      </c>
      <c r="R60" s="165" t="s">
        <v>21</v>
      </c>
      <c r="S60" s="794">
        <v>21.65</v>
      </c>
      <c r="T60" s="165" t="s">
        <v>56</v>
      </c>
      <c r="U60" s="196">
        <f t="shared" si="21"/>
        <v>10</v>
      </c>
      <c r="V60" s="168">
        <f t="shared" ref="V60:V90" si="28">IF(U60=$Q$13, S60, "-")</f>
        <v>21.65</v>
      </c>
      <c r="W60" s="168" t="str">
        <f t="shared" ref="W60:W90" si="29">IF(U60=$R$13, S60, "-")</f>
        <v>-</v>
      </c>
      <c r="X60" s="168" t="str">
        <f t="shared" ref="X60:X90" si="30">IF(U60=$S$13, S60, "-")</f>
        <v>-</v>
      </c>
      <c r="Y60" s="168" t="str">
        <f t="shared" ref="Y60:Y90" si="31">IF(U60=$T$13, S60, "-")</f>
        <v>-</v>
      </c>
      <c r="AD60" s="608">
        <f t="shared" si="13"/>
        <v>44965.444444444445</v>
      </c>
      <c r="AE60" s="607">
        <f t="shared" si="14"/>
        <v>22.972000000000001</v>
      </c>
      <c r="AF60" s="196">
        <f t="shared" si="15"/>
        <v>10</v>
      </c>
      <c r="AG60" s="168">
        <f t="shared" si="8"/>
        <v>22.972000000000001</v>
      </c>
      <c r="AH60" s="168" t="str">
        <f t="shared" si="9"/>
        <v>-</v>
      </c>
      <c r="AI60" s="168" t="str">
        <f t="shared" si="10"/>
        <v>-</v>
      </c>
      <c r="AJ60" s="168" t="str">
        <f t="shared" si="11"/>
        <v>-</v>
      </c>
      <c r="AK60" s="198"/>
      <c r="AL60" s="837"/>
      <c r="AM60" s="790">
        <v>44965.445138888892</v>
      </c>
      <c r="AN60" s="789">
        <v>1</v>
      </c>
      <c r="AO60" s="789">
        <v>3</v>
      </c>
      <c r="AP60" s="789" t="s">
        <v>469</v>
      </c>
      <c r="AQ60" s="789">
        <v>131.867176</v>
      </c>
      <c r="AR60" s="789">
        <v>180765</v>
      </c>
      <c r="AS60" s="789">
        <v>138409</v>
      </c>
      <c r="AT60" s="789">
        <v>22.971</v>
      </c>
      <c r="AV60" s="788">
        <v>44965.445138888892</v>
      </c>
      <c r="AW60" s="787">
        <v>1</v>
      </c>
      <c r="AX60" s="786">
        <v>3</v>
      </c>
      <c r="AY60" s="786" t="s">
        <v>469</v>
      </c>
      <c r="AZ60" s="863">
        <v>131.30000000000001</v>
      </c>
      <c r="BB60" s="793" t="str">
        <f t="shared" si="0"/>
        <v>--</v>
      </c>
      <c r="BC60" s="791">
        <f t="shared" si="1"/>
        <v>131.867176</v>
      </c>
      <c r="BD60" s="814">
        <v>73</v>
      </c>
      <c r="BE60" s="793">
        <v>3</v>
      </c>
      <c r="BF60" s="819">
        <f t="shared" si="2"/>
        <v>328.89772299999998</v>
      </c>
      <c r="BH60" s="793" t="str">
        <f t="shared" si="3"/>
        <v>--</v>
      </c>
      <c r="BI60" s="807">
        <f t="shared" si="4"/>
        <v>131.30000000000001</v>
      </c>
      <c r="BJ60" s="814">
        <v>73</v>
      </c>
      <c r="BK60" s="793">
        <v>3</v>
      </c>
      <c r="BL60" s="807">
        <f t="shared" si="5"/>
        <v>329</v>
      </c>
      <c r="BQ60" s="797"/>
      <c r="BR60" s="791"/>
      <c r="BS60" s="791"/>
      <c r="BT60" s="791"/>
      <c r="CA60" s="809"/>
      <c r="CB60" s="803"/>
      <c r="CC60" s="804"/>
      <c r="CD60" s="791"/>
      <c r="CE60" s="791"/>
    </row>
    <row r="61" spans="2:83" x14ac:dyDescent="0.25">
      <c r="B61" s="307">
        <v>44965.43346064815</v>
      </c>
      <c r="C61" s="794">
        <v>852.63</v>
      </c>
      <c r="D61" s="492"/>
      <c r="E61" s="492"/>
      <c r="N61" s="517"/>
      <c r="O61" s="796">
        <v>44965</v>
      </c>
      <c r="P61" s="808">
        <v>0.4447916666666667</v>
      </c>
      <c r="Q61" s="794">
        <v>34.299999999999997</v>
      </c>
      <c r="R61" s="165" t="s">
        <v>21</v>
      </c>
      <c r="S61" s="794">
        <v>21.65</v>
      </c>
      <c r="T61" s="165" t="s">
        <v>56</v>
      </c>
      <c r="U61" s="196">
        <f t="shared" si="21"/>
        <v>10</v>
      </c>
      <c r="V61" s="168">
        <f t="shared" si="28"/>
        <v>21.65</v>
      </c>
      <c r="W61" s="168" t="str">
        <f t="shared" si="29"/>
        <v>-</v>
      </c>
      <c r="X61" s="168" t="str">
        <f t="shared" si="30"/>
        <v>-</v>
      </c>
      <c r="Y61" s="168" t="str">
        <f t="shared" si="31"/>
        <v>-</v>
      </c>
      <c r="AD61" s="608">
        <f t="shared" si="13"/>
        <v>44965.444444444445</v>
      </c>
      <c r="AE61" s="607">
        <f t="shared" si="14"/>
        <v>22.972000000000001</v>
      </c>
      <c r="AF61" s="196">
        <f t="shared" si="15"/>
        <v>10</v>
      </c>
      <c r="AG61" s="168">
        <f t="shared" si="8"/>
        <v>22.972000000000001</v>
      </c>
      <c r="AH61" s="168" t="str">
        <f t="shared" si="9"/>
        <v>-</v>
      </c>
      <c r="AI61" s="168" t="str">
        <f t="shared" si="10"/>
        <v>-</v>
      </c>
      <c r="AJ61" s="168" t="str">
        <f t="shared" si="11"/>
        <v>-</v>
      </c>
      <c r="AK61" s="198"/>
      <c r="AL61" s="837"/>
      <c r="AM61" s="790">
        <v>44965.445833333331</v>
      </c>
      <c r="AN61" s="789">
        <v>1</v>
      </c>
      <c r="AO61" s="789">
        <v>3</v>
      </c>
      <c r="AP61" s="789" t="s">
        <v>469</v>
      </c>
      <c r="AQ61" s="789">
        <v>131.643114</v>
      </c>
      <c r="AR61" s="789">
        <v>180255</v>
      </c>
      <c r="AS61" s="789">
        <v>138799</v>
      </c>
      <c r="AT61" s="789">
        <v>22.972000000000001</v>
      </c>
      <c r="AV61" s="788">
        <v>44965.445833333331</v>
      </c>
      <c r="AW61" s="787">
        <v>1</v>
      </c>
      <c r="AX61" s="786">
        <v>3</v>
      </c>
      <c r="AY61" s="786" t="s">
        <v>469</v>
      </c>
      <c r="AZ61" s="863">
        <v>131.80000000000001</v>
      </c>
      <c r="BB61" s="793" t="str">
        <f t="shared" si="0"/>
        <v>--</v>
      </c>
      <c r="BC61" s="791">
        <f t="shared" si="1"/>
        <v>131.643114</v>
      </c>
      <c r="BD61" s="814">
        <v>74</v>
      </c>
      <c r="BE61" s="793">
        <v>4</v>
      </c>
      <c r="BF61" s="819">
        <f t="shared" si="2"/>
        <v>329.11107600000003</v>
      </c>
      <c r="BH61" s="793" t="str">
        <f t="shared" si="3"/>
        <v>--</v>
      </c>
      <c r="BI61" s="807">
        <f t="shared" si="4"/>
        <v>131.80000000000001</v>
      </c>
      <c r="BJ61" s="814">
        <v>74</v>
      </c>
      <c r="BK61" s="793">
        <v>4</v>
      </c>
      <c r="BL61" s="807">
        <f t="shared" si="5"/>
        <v>329.2</v>
      </c>
      <c r="BQ61" s="797"/>
      <c r="BR61" s="791"/>
      <c r="BS61" s="791"/>
      <c r="BT61" s="791"/>
      <c r="CA61" s="809"/>
      <c r="CB61" s="803"/>
      <c r="CC61" s="804"/>
      <c r="CD61" s="791"/>
      <c r="CE61" s="791"/>
    </row>
    <row r="62" spans="2:83" x14ac:dyDescent="0.25">
      <c r="B62" s="307">
        <v>44965.434502314813</v>
      </c>
      <c r="C62" s="794">
        <v>852.66</v>
      </c>
      <c r="D62" s="492"/>
      <c r="E62" s="492"/>
      <c r="N62" s="517"/>
      <c r="O62" s="796">
        <v>44965</v>
      </c>
      <c r="P62" s="808">
        <v>0.44548611111111108</v>
      </c>
      <c r="Q62" s="794">
        <v>34.299999999999997</v>
      </c>
      <c r="R62" s="165" t="s">
        <v>21</v>
      </c>
      <c r="S62" s="794">
        <v>21.7</v>
      </c>
      <c r="T62" s="165" t="s">
        <v>56</v>
      </c>
      <c r="U62" s="196">
        <f t="shared" si="21"/>
        <v>10</v>
      </c>
      <c r="V62" s="168">
        <f t="shared" si="28"/>
        <v>21.7</v>
      </c>
      <c r="W62" s="168" t="str">
        <f t="shared" si="29"/>
        <v>-</v>
      </c>
      <c r="X62" s="168" t="str">
        <f t="shared" si="30"/>
        <v>-</v>
      </c>
      <c r="Y62" s="168" t="str">
        <f t="shared" si="31"/>
        <v>-</v>
      </c>
      <c r="AD62" s="608">
        <f t="shared" si="13"/>
        <v>44965.445138888892</v>
      </c>
      <c r="AE62" s="607">
        <f t="shared" si="14"/>
        <v>22.971</v>
      </c>
      <c r="AF62" s="196">
        <f t="shared" si="15"/>
        <v>10</v>
      </c>
      <c r="AG62" s="168">
        <f t="shared" si="8"/>
        <v>22.971</v>
      </c>
      <c r="AH62" s="168" t="str">
        <f t="shared" si="9"/>
        <v>-</v>
      </c>
      <c r="AI62" s="168" t="str">
        <f t="shared" si="10"/>
        <v>-</v>
      </c>
      <c r="AJ62" s="168" t="str">
        <f t="shared" si="11"/>
        <v>-</v>
      </c>
      <c r="AK62" s="198"/>
      <c r="AL62" s="837"/>
      <c r="AM62" s="790">
        <v>44965.446527777778</v>
      </c>
      <c r="AN62" s="789">
        <v>1</v>
      </c>
      <c r="AO62" s="789">
        <v>3</v>
      </c>
      <c r="AP62" s="789">
        <v>0</v>
      </c>
      <c r="AQ62" s="789">
        <v>131.69845000000001</v>
      </c>
      <c r="AR62" s="789">
        <v>180760</v>
      </c>
      <c r="AS62" s="789">
        <v>138405</v>
      </c>
      <c r="AT62" s="789">
        <v>22.965</v>
      </c>
      <c r="AV62" s="788">
        <v>44965.446527777778</v>
      </c>
      <c r="AW62" s="787">
        <v>1</v>
      </c>
      <c r="AX62" s="786">
        <v>3</v>
      </c>
      <c r="AY62" s="786">
        <v>0</v>
      </c>
      <c r="AZ62" s="863">
        <v>131.30000000000001</v>
      </c>
      <c r="BB62" s="793">
        <f t="shared" si="0"/>
        <v>30</v>
      </c>
      <c r="BC62" s="791">
        <f t="shared" si="1"/>
        <v>131.69845000000001</v>
      </c>
      <c r="BD62" s="814">
        <v>75</v>
      </c>
      <c r="BE62" s="793">
        <v>5</v>
      </c>
      <c r="BF62" s="819">
        <f t="shared" si="2"/>
        <v>329.12849299999999</v>
      </c>
      <c r="BH62" s="793">
        <f t="shared" si="3"/>
        <v>30</v>
      </c>
      <c r="BI62" s="807">
        <f t="shared" si="4"/>
        <v>131.30000000000001</v>
      </c>
      <c r="BJ62" s="814">
        <v>75</v>
      </c>
      <c r="BK62" s="793">
        <v>5</v>
      </c>
      <c r="BL62" s="807">
        <f t="shared" si="5"/>
        <v>328.5</v>
      </c>
      <c r="BQ62" s="797"/>
      <c r="BR62" s="791"/>
      <c r="BS62" s="791"/>
      <c r="BT62" s="791"/>
      <c r="CA62" s="809"/>
      <c r="CB62" s="803"/>
      <c r="CC62" s="804"/>
      <c r="CD62" s="791"/>
      <c r="CE62" s="791"/>
    </row>
    <row r="63" spans="2:83" x14ac:dyDescent="0.25">
      <c r="B63" s="307">
        <v>44965.435543981483</v>
      </c>
      <c r="C63" s="794">
        <v>852.71</v>
      </c>
      <c r="D63" s="492"/>
      <c r="E63" s="492"/>
      <c r="N63" s="517"/>
      <c r="O63" s="796">
        <v>44965</v>
      </c>
      <c r="P63" s="808">
        <v>0.44618055555555558</v>
      </c>
      <c r="Q63" s="794">
        <v>34.6</v>
      </c>
      <c r="R63" s="165" t="s">
        <v>21</v>
      </c>
      <c r="S63" s="794">
        <v>21.65</v>
      </c>
      <c r="T63" s="165" t="s">
        <v>56</v>
      </c>
      <c r="U63" s="196">
        <f t="shared" si="21"/>
        <v>10</v>
      </c>
      <c r="V63" s="168">
        <f t="shared" si="28"/>
        <v>21.65</v>
      </c>
      <c r="W63" s="168" t="str">
        <f t="shared" si="29"/>
        <v>-</v>
      </c>
      <c r="X63" s="168" t="str">
        <f t="shared" si="30"/>
        <v>-</v>
      </c>
      <c r="Y63" s="168" t="str">
        <f t="shared" si="31"/>
        <v>-</v>
      </c>
      <c r="AD63" s="608">
        <f t="shared" si="13"/>
        <v>44965.445138888892</v>
      </c>
      <c r="AE63" s="607">
        <f t="shared" si="14"/>
        <v>22.971</v>
      </c>
      <c r="AF63" s="196">
        <f t="shared" si="15"/>
        <v>10</v>
      </c>
      <c r="AG63" s="168">
        <f t="shared" si="8"/>
        <v>22.971</v>
      </c>
      <c r="AH63" s="168" t="str">
        <f t="shared" si="9"/>
        <v>-</v>
      </c>
      <c r="AI63" s="168" t="str">
        <f t="shared" si="10"/>
        <v>-</v>
      </c>
      <c r="AJ63" s="168" t="str">
        <f t="shared" si="11"/>
        <v>-</v>
      </c>
      <c r="AK63" s="198"/>
      <c r="AL63" s="837"/>
      <c r="AM63" s="790">
        <v>44965.446527777778</v>
      </c>
      <c r="AN63" s="789">
        <v>1</v>
      </c>
      <c r="AO63" s="789">
        <v>3</v>
      </c>
      <c r="AP63" s="789">
        <v>1</v>
      </c>
      <c r="AQ63" s="789">
        <v>131.46013099999999</v>
      </c>
      <c r="AR63" s="789">
        <v>180254</v>
      </c>
      <c r="AS63" s="789">
        <v>138797</v>
      </c>
      <c r="AT63" s="789">
        <v>22.963999999999999</v>
      </c>
      <c r="AV63" s="788">
        <v>44965.447222222225</v>
      </c>
      <c r="AW63" s="787">
        <v>1</v>
      </c>
      <c r="AX63" s="786">
        <v>3</v>
      </c>
      <c r="AY63" s="786">
        <v>1</v>
      </c>
      <c r="AZ63" s="863">
        <v>131.1</v>
      </c>
      <c r="BB63" s="793">
        <f t="shared" si="0"/>
        <v>31</v>
      </c>
      <c r="BC63" s="791">
        <f t="shared" si="1"/>
        <v>131.46013099999999</v>
      </c>
      <c r="BD63" s="814">
        <v>76</v>
      </c>
      <c r="BE63" s="793">
        <v>6</v>
      </c>
      <c r="BF63" s="819">
        <f t="shared" si="2"/>
        <v>329.09556900000001</v>
      </c>
      <c r="BH63" s="793">
        <f t="shared" si="3"/>
        <v>31</v>
      </c>
      <c r="BI63" s="807">
        <f t="shared" si="4"/>
        <v>131.1</v>
      </c>
      <c r="BJ63" s="814">
        <v>76</v>
      </c>
      <c r="BK63" s="793">
        <v>6</v>
      </c>
      <c r="BL63" s="807">
        <f t="shared" si="5"/>
        <v>328.6</v>
      </c>
      <c r="BQ63" s="797"/>
      <c r="BR63" s="791"/>
      <c r="BS63" s="791"/>
      <c r="BT63" s="791"/>
      <c r="CA63" s="809"/>
      <c r="CB63" s="803"/>
      <c r="CC63" s="804"/>
      <c r="CD63" s="791"/>
      <c r="CE63" s="791"/>
    </row>
    <row r="64" spans="2:83" x14ac:dyDescent="0.25">
      <c r="B64" s="307">
        <v>44965.436585648145</v>
      </c>
      <c r="C64" s="794">
        <v>852.69</v>
      </c>
      <c r="D64" s="492"/>
      <c r="E64" s="492"/>
      <c r="N64" s="517"/>
      <c r="O64" s="796">
        <v>44965</v>
      </c>
      <c r="P64" s="808">
        <v>0.44687499999999997</v>
      </c>
      <c r="Q64" s="794">
        <v>34.6</v>
      </c>
      <c r="R64" s="165" t="s">
        <v>21</v>
      </c>
      <c r="S64" s="794">
        <v>21.6</v>
      </c>
      <c r="T64" s="165" t="s">
        <v>56</v>
      </c>
      <c r="U64" s="196">
        <f t="shared" si="21"/>
        <v>10</v>
      </c>
      <c r="V64" s="168">
        <f t="shared" si="28"/>
        <v>21.6</v>
      </c>
      <c r="W64" s="168" t="str">
        <f t="shared" si="29"/>
        <v>-</v>
      </c>
      <c r="X64" s="168" t="str">
        <f t="shared" si="30"/>
        <v>-</v>
      </c>
      <c r="Y64" s="168" t="str">
        <f t="shared" si="31"/>
        <v>-</v>
      </c>
      <c r="AD64" s="608">
        <f t="shared" si="13"/>
        <v>44965.445833333331</v>
      </c>
      <c r="AE64" s="607">
        <f t="shared" si="14"/>
        <v>22.972000000000001</v>
      </c>
      <c r="AF64" s="196">
        <f t="shared" si="15"/>
        <v>10</v>
      </c>
      <c r="AG64" s="168">
        <f t="shared" si="8"/>
        <v>22.972000000000001</v>
      </c>
      <c r="AH64" s="168" t="str">
        <f t="shared" si="9"/>
        <v>-</v>
      </c>
      <c r="AI64" s="168" t="str">
        <f t="shared" si="10"/>
        <v>-</v>
      </c>
      <c r="AJ64" s="168" t="str">
        <f t="shared" si="11"/>
        <v>-</v>
      </c>
      <c r="AK64" s="198"/>
      <c r="AL64" s="837"/>
      <c r="AM64" s="790">
        <v>44965.447222222225</v>
      </c>
      <c r="AN64" s="789">
        <v>1</v>
      </c>
      <c r="AO64" s="789">
        <v>3</v>
      </c>
      <c r="AP64" s="789">
        <v>2</v>
      </c>
      <c r="AQ64" s="789">
        <v>131.52617499999999</v>
      </c>
      <c r="AR64" s="789">
        <v>180772</v>
      </c>
      <c r="AS64" s="789">
        <v>138414</v>
      </c>
      <c r="AT64" s="789">
        <v>22.965</v>
      </c>
      <c r="AV64" s="788">
        <v>44965.447222222225</v>
      </c>
      <c r="AW64" s="787">
        <v>1</v>
      </c>
      <c r="AX64" s="786">
        <v>3</v>
      </c>
      <c r="AY64" s="786">
        <v>2</v>
      </c>
      <c r="AZ64" s="863">
        <v>131</v>
      </c>
      <c r="BB64" s="793">
        <f t="shared" si="0"/>
        <v>32</v>
      </c>
      <c r="BC64" s="791">
        <f t="shared" si="1"/>
        <v>131.52617499999999</v>
      </c>
      <c r="BD64" s="814">
        <v>77</v>
      </c>
      <c r="BE64" s="793">
        <v>7</v>
      </c>
      <c r="BF64" s="819">
        <f t="shared" si="2"/>
        <v>328.950872</v>
      </c>
      <c r="BH64" s="793">
        <f t="shared" si="3"/>
        <v>32</v>
      </c>
      <c r="BI64" s="807">
        <f t="shared" si="4"/>
        <v>131</v>
      </c>
      <c r="BJ64" s="814">
        <v>77</v>
      </c>
      <c r="BK64" s="793">
        <v>7</v>
      </c>
      <c r="BL64" s="807">
        <f t="shared" si="5"/>
        <v>328.4</v>
      </c>
      <c r="BQ64" s="797"/>
      <c r="BR64" s="791"/>
      <c r="BS64" s="791"/>
      <c r="BT64" s="791"/>
      <c r="CA64" s="809"/>
      <c r="CB64" s="803"/>
      <c r="CC64" s="804"/>
      <c r="CD64" s="791"/>
      <c r="CE64" s="791"/>
    </row>
    <row r="65" spans="2:83" x14ac:dyDescent="0.25">
      <c r="B65" s="307">
        <v>44965.437627314815</v>
      </c>
      <c r="C65" s="794">
        <v>852.69</v>
      </c>
      <c r="D65" s="492"/>
      <c r="E65" s="492"/>
      <c r="N65" s="517"/>
      <c r="O65" s="796">
        <v>44965</v>
      </c>
      <c r="P65" s="808">
        <v>0.44756944444444446</v>
      </c>
      <c r="Q65" s="794">
        <v>34.6</v>
      </c>
      <c r="R65" s="165" t="s">
        <v>21</v>
      </c>
      <c r="S65" s="794">
        <v>21.7</v>
      </c>
      <c r="T65" s="165" t="s">
        <v>56</v>
      </c>
      <c r="U65" s="196">
        <f t="shared" si="21"/>
        <v>10</v>
      </c>
      <c r="V65" s="168">
        <f t="shared" si="28"/>
        <v>21.7</v>
      </c>
      <c r="W65" s="168" t="str">
        <f t="shared" si="29"/>
        <v>-</v>
      </c>
      <c r="X65" s="168" t="str">
        <f t="shared" si="30"/>
        <v>-</v>
      </c>
      <c r="Y65" s="168" t="str">
        <f t="shared" si="31"/>
        <v>-</v>
      </c>
      <c r="AD65" s="608">
        <f t="shared" si="13"/>
        <v>44965.446527777778</v>
      </c>
      <c r="AE65" s="607">
        <f t="shared" si="14"/>
        <v>22.965</v>
      </c>
      <c r="AF65" s="196">
        <f t="shared" si="15"/>
        <v>10</v>
      </c>
      <c r="AG65" s="168">
        <f t="shared" si="8"/>
        <v>22.965</v>
      </c>
      <c r="AH65" s="168" t="str">
        <f t="shared" si="9"/>
        <v>-</v>
      </c>
      <c r="AI65" s="168" t="str">
        <f t="shared" si="10"/>
        <v>-</v>
      </c>
      <c r="AJ65" s="168" t="str">
        <f t="shared" si="11"/>
        <v>-</v>
      </c>
      <c r="AK65" s="198"/>
      <c r="AL65" s="837"/>
      <c r="AM65" s="790">
        <v>44965.447916666664</v>
      </c>
      <c r="AN65" s="789">
        <v>1</v>
      </c>
      <c r="AO65" s="789">
        <v>3</v>
      </c>
      <c r="AP65" s="789">
        <v>3</v>
      </c>
      <c r="AQ65" s="789">
        <v>131.44671199999999</v>
      </c>
      <c r="AR65" s="789">
        <v>180270</v>
      </c>
      <c r="AS65" s="789">
        <v>138809</v>
      </c>
      <c r="AT65" s="789">
        <v>22.966000000000001</v>
      </c>
      <c r="AV65" s="788">
        <v>44965.447916666664</v>
      </c>
      <c r="AW65" s="787">
        <v>1</v>
      </c>
      <c r="AX65" s="786">
        <v>3</v>
      </c>
      <c r="AY65" s="786">
        <v>3</v>
      </c>
      <c r="AZ65" s="863">
        <v>131</v>
      </c>
      <c r="BB65" s="793">
        <f t="shared" si="0"/>
        <v>33</v>
      </c>
      <c r="BC65" s="791">
        <f t="shared" si="1"/>
        <v>131.44671199999999</v>
      </c>
      <c r="BD65" s="814">
        <v>78</v>
      </c>
      <c r="BE65" s="793">
        <v>8</v>
      </c>
      <c r="BF65" s="819">
        <f t="shared" si="2"/>
        <v>328.97456</v>
      </c>
      <c r="BH65" s="793">
        <f t="shared" si="3"/>
        <v>33</v>
      </c>
      <c r="BI65" s="807">
        <f t="shared" si="4"/>
        <v>131</v>
      </c>
      <c r="BJ65" s="814">
        <v>78</v>
      </c>
      <c r="BK65" s="793">
        <v>8</v>
      </c>
      <c r="BL65" s="807">
        <f t="shared" si="5"/>
        <v>328.3</v>
      </c>
      <c r="BQ65" s="797"/>
      <c r="BR65" s="791"/>
      <c r="BS65" s="791"/>
      <c r="BT65" s="791"/>
      <c r="CA65" s="809"/>
      <c r="CB65" s="803"/>
      <c r="CC65" s="804"/>
      <c r="CD65" s="791"/>
      <c r="CE65" s="791"/>
    </row>
    <row r="66" spans="2:83" x14ac:dyDescent="0.25">
      <c r="B66" s="307">
        <v>44965.438668981478</v>
      </c>
      <c r="C66" s="794">
        <v>852.7</v>
      </c>
      <c r="D66" s="492"/>
      <c r="E66" s="492"/>
      <c r="N66" s="517"/>
      <c r="O66" s="796">
        <v>44965</v>
      </c>
      <c r="P66" s="808">
        <v>0.44826388888888885</v>
      </c>
      <c r="Q66" s="794">
        <v>34.700000000000003</v>
      </c>
      <c r="R66" s="165" t="s">
        <v>21</v>
      </c>
      <c r="S66" s="794">
        <v>21.65</v>
      </c>
      <c r="T66" s="165" t="s">
        <v>56</v>
      </c>
      <c r="U66" s="196">
        <f t="shared" si="21"/>
        <v>10</v>
      </c>
      <c r="V66" s="168">
        <f t="shared" si="28"/>
        <v>21.65</v>
      </c>
      <c r="W66" s="168" t="str">
        <f t="shared" si="29"/>
        <v>-</v>
      </c>
      <c r="X66" s="168" t="str">
        <f t="shared" si="30"/>
        <v>-</v>
      </c>
      <c r="Y66" s="168" t="str">
        <f t="shared" si="31"/>
        <v>-</v>
      </c>
      <c r="AD66" s="608">
        <f t="shared" si="13"/>
        <v>44965.446527777778</v>
      </c>
      <c r="AE66" s="607">
        <f t="shared" si="14"/>
        <v>22.963999999999999</v>
      </c>
      <c r="AF66" s="196">
        <f t="shared" si="15"/>
        <v>10</v>
      </c>
      <c r="AG66" s="168">
        <f t="shared" si="8"/>
        <v>22.963999999999999</v>
      </c>
      <c r="AH66" s="168" t="str">
        <f t="shared" si="9"/>
        <v>-</v>
      </c>
      <c r="AI66" s="168" t="str">
        <f t="shared" si="10"/>
        <v>-</v>
      </c>
      <c r="AJ66" s="168" t="str">
        <f t="shared" si="11"/>
        <v>-</v>
      </c>
      <c r="AK66" s="198"/>
      <c r="AL66" s="837"/>
      <c r="AM66" s="790">
        <v>44965.447916666664</v>
      </c>
      <c r="AN66" s="789">
        <v>1</v>
      </c>
      <c r="AO66" s="789">
        <v>3</v>
      </c>
      <c r="AP66" s="789">
        <v>4</v>
      </c>
      <c r="AQ66" s="789">
        <v>131.082641</v>
      </c>
      <c r="AR66" s="789">
        <v>180782</v>
      </c>
      <c r="AS66" s="789">
        <v>138424</v>
      </c>
      <c r="AT66" s="789">
        <v>22.966999999999999</v>
      </c>
      <c r="AV66" s="788">
        <v>44965.447916666664</v>
      </c>
      <c r="AW66" s="787">
        <v>1</v>
      </c>
      <c r="AX66" s="786">
        <v>3</v>
      </c>
      <c r="AY66" s="786">
        <v>4</v>
      </c>
      <c r="AZ66" s="863">
        <v>131.4</v>
      </c>
      <c r="BB66" s="793">
        <f t="shared" si="0"/>
        <v>34</v>
      </c>
      <c r="BC66" s="791">
        <f t="shared" si="1"/>
        <v>131.082641</v>
      </c>
      <c r="BD66" s="814">
        <v>81</v>
      </c>
      <c r="BE66" s="793">
        <v>1</v>
      </c>
      <c r="BF66" s="819">
        <f t="shared" si="2"/>
        <v>370.03188699999998</v>
      </c>
      <c r="BH66" s="793">
        <f t="shared" si="3"/>
        <v>34</v>
      </c>
      <c r="BI66" s="807">
        <f t="shared" si="4"/>
        <v>131.4</v>
      </c>
      <c r="BJ66" s="814">
        <v>81</v>
      </c>
      <c r="BK66" s="793">
        <v>1</v>
      </c>
      <c r="BL66" s="807">
        <f t="shared" si="5"/>
        <v>369.2</v>
      </c>
      <c r="BQ66" s="797"/>
      <c r="BR66" s="791"/>
      <c r="BS66" s="791"/>
      <c r="BT66" s="791"/>
      <c r="CA66" s="809"/>
      <c r="CB66" s="803"/>
      <c r="CC66" s="804"/>
      <c r="CD66" s="791"/>
      <c r="CE66" s="791"/>
    </row>
    <row r="67" spans="2:83" x14ac:dyDescent="0.25">
      <c r="B67" s="307">
        <v>44965.439710648148</v>
      </c>
      <c r="C67" s="794">
        <v>852.68</v>
      </c>
      <c r="D67" s="492"/>
      <c r="E67" s="492"/>
      <c r="N67" s="517"/>
      <c r="O67" s="796">
        <v>44965</v>
      </c>
      <c r="P67" s="808">
        <v>0.44895833333333335</v>
      </c>
      <c r="Q67" s="794">
        <v>34.700000000000003</v>
      </c>
      <c r="R67" s="165" t="s">
        <v>21</v>
      </c>
      <c r="S67" s="794">
        <v>21.65</v>
      </c>
      <c r="T67" s="165" t="s">
        <v>56</v>
      </c>
      <c r="U67" s="196">
        <f t="shared" si="21"/>
        <v>10</v>
      </c>
      <c r="V67" s="168">
        <f t="shared" si="28"/>
        <v>21.65</v>
      </c>
      <c r="W67" s="168" t="str">
        <f t="shared" si="29"/>
        <v>-</v>
      </c>
      <c r="X67" s="168" t="str">
        <f t="shared" si="30"/>
        <v>-</v>
      </c>
      <c r="Y67" s="168" t="str">
        <f t="shared" si="31"/>
        <v>-</v>
      </c>
      <c r="AD67" s="608">
        <f t="shared" si="13"/>
        <v>44965.447222222225</v>
      </c>
      <c r="AE67" s="607">
        <f t="shared" si="14"/>
        <v>22.965</v>
      </c>
      <c r="AF67" s="196">
        <f t="shared" si="15"/>
        <v>10</v>
      </c>
      <c r="AG67" s="168">
        <f t="shared" si="8"/>
        <v>22.965</v>
      </c>
      <c r="AH67" s="168" t="str">
        <f t="shared" si="9"/>
        <v>-</v>
      </c>
      <c r="AI67" s="168" t="str">
        <f t="shared" si="10"/>
        <v>-</v>
      </c>
      <c r="AJ67" s="168" t="str">
        <f t="shared" si="11"/>
        <v>-</v>
      </c>
      <c r="AK67" s="198"/>
      <c r="AL67" s="837"/>
      <c r="AM67" s="790">
        <v>44965.448611111111</v>
      </c>
      <c r="AN67" s="789">
        <v>1</v>
      </c>
      <c r="AO67" s="789">
        <v>3</v>
      </c>
      <c r="AP67" s="789">
        <v>5</v>
      </c>
      <c r="AQ67" s="789">
        <v>131.01221899999999</v>
      </c>
      <c r="AR67" s="789">
        <v>180269</v>
      </c>
      <c r="AS67" s="789">
        <v>138808</v>
      </c>
      <c r="AT67" s="789">
        <v>22.965</v>
      </c>
      <c r="AV67" s="788">
        <v>44965.448611111111</v>
      </c>
      <c r="AW67" s="787">
        <v>1</v>
      </c>
      <c r="AX67" s="786">
        <v>3</v>
      </c>
      <c r="AY67" s="786">
        <v>5</v>
      </c>
      <c r="AZ67" s="863">
        <v>131</v>
      </c>
      <c r="BB67" s="793">
        <f t="shared" ref="BB67:BB130" si="32">IFERROR((AO67*10)+AP67, "--")</f>
        <v>35</v>
      </c>
      <c r="BC67" s="791">
        <f t="shared" ref="BC67:BC130" si="33">AQ67</f>
        <v>131.01221899999999</v>
      </c>
      <c r="BD67" s="814">
        <v>82</v>
      </c>
      <c r="BE67" s="793">
        <v>2</v>
      </c>
      <c r="BF67" s="819">
        <f t="shared" ref="BF67:BF97" si="34">IFERROR(VLOOKUP(BD67, $BB$2:$BC$300, 2, FALSE), "---")</f>
        <v>369.907622</v>
      </c>
      <c r="BH67" s="793">
        <f t="shared" ref="BH67:BH130" si="35">IFERROR((AX67*10)+AY67, "--")</f>
        <v>35</v>
      </c>
      <c r="BI67" s="807">
        <f t="shared" ref="BI67:BI130" si="36">AZ67</f>
        <v>131</v>
      </c>
      <c r="BJ67" s="814">
        <v>82</v>
      </c>
      <c r="BK67" s="793">
        <v>2</v>
      </c>
      <c r="BL67" s="807">
        <f t="shared" ref="BL67:BL97" si="37">IFERROR(VLOOKUP(BJ67, $BH$2:$BI$300, 2, FALSE), "---")</f>
        <v>369.5</v>
      </c>
      <c r="BQ67" s="797"/>
      <c r="BR67" s="791"/>
      <c r="BS67" s="791"/>
      <c r="BT67" s="791"/>
      <c r="CA67" s="809"/>
      <c r="CB67" s="803"/>
      <c r="CC67" s="804"/>
      <c r="CD67" s="791"/>
      <c r="CE67" s="791"/>
    </row>
    <row r="68" spans="2:83" x14ac:dyDescent="0.25">
      <c r="B68" s="307">
        <v>44965.440752314818</v>
      </c>
      <c r="C68" s="794">
        <v>852.67</v>
      </c>
      <c r="D68" s="492"/>
      <c r="E68" s="492"/>
      <c r="N68" s="517"/>
      <c r="O68" s="796">
        <v>44965</v>
      </c>
      <c r="P68" s="808">
        <v>0.44965277777777773</v>
      </c>
      <c r="Q68" s="794">
        <v>34.700000000000003</v>
      </c>
      <c r="R68" s="165" t="s">
        <v>21</v>
      </c>
      <c r="S68" s="794">
        <v>21.7</v>
      </c>
      <c r="T68" s="165" t="s">
        <v>56</v>
      </c>
      <c r="U68" s="196">
        <f t="shared" si="21"/>
        <v>10</v>
      </c>
      <c r="V68" s="168">
        <f t="shared" si="28"/>
        <v>21.7</v>
      </c>
      <c r="W68" s="168" t="str">
        <f t="shared" si="29"/>
        <v>-</v>
      </c>
      <c r="X68" s="168" t="str">
        <f t="shared" si="30"/>
        <v>-</v>
      </c>
      <c r="Y68" s="168" t="str">
        <f t="shared" si="31"/>
        <v>-</v>
      </c>
      <c r="AD68" s="608">
        <f t="shared" si="13"/>
        <v>44965.447916666664</v>
      </c>
      <c r="AE68" s="607">
        <f t="shared" si="14"/>
        <v>22.966000000000001</v>
      </c>
      <c r="AF68" s="196">
        <f t="shared" si="15"/>
        <v>10</v>
      </c>
      <c r="AG68" s="168">
        <f t="shared" si="8"/>
        <v>22.966000000000001</v>
      </c>
      <c r="AH68" s="168" t="str">
        <f t="shared" si="9"/>
        <v>-</v>
      </c>
      <c r="AI68" s="168" t="str">
        <f t="shared" si="10"/>
        <v>-</v>
      </c>
      <c r="AJ68" s="168" t="str">
        <f t="shared" si="11"/>
        <v>-</v>
      </c>
      <c r="AK68" s="198"/>
      <c r="AL68" s="837"/>
      <c r="AM68" s="790">
        <v>44965.448611111111</v>
      </c>
      <c r="AN68" s="789">
        <v>1</v>
      </c>
      <c r="AO68" s="789">
        <v>3</v>
      </c>
      <c r="AP68" s="789">
        <v>6</v>
      </c>
      <c r="AQ68" s="789">
        <v>131.13029900000001</v>
      </c>
      <c r="AR68" s="789">
        <v>180767</v>
      </c>
      <c r="AS68" s="789">
        <v>138412</v>
      </c>
      <c r="AT68" s="789">
        <v>22.962</v>
      </c>
      <c r="AV68" s="788">
        <v>44965.448611111111</v>
      </c>
      <c r="AW68" s="787">
        <v>1</v>
      </c>
      <c r="AX68" s="786">
        <v>3</v>
      </c>
      <c r="AY68" s="786">
        <v>6</v>
      </c>
      <c r="AZ68" s="863">
        <v>130.69999999999999</v>
      </c>
      <c r="BB68" s="793">
        <f t="shared" si="32"/>
        <v>36</v>
      </c>
      <c r="BC68" s="791">
        <f t="shared" si="33"/>
        <v>131.13029900000001</v>
      </c>
      <c r="BD68" s="814">
        <v>83</v>
      </c>
      <c r="BE68" s="793">
        <v>3</v>
      </c>
      <c r="BF68" s="819">
        <f t="shared" si="34"/>
        <v>369.29851300000001</v>
      </c>
      <c r="BH68" s="793">
        <f t="shared" si="35"/>
        <v>36</v>
      </c>
      <c r="BI68" s="807">
        <f t="shared" si="36"/>
        <v>130.69999999999999</v>
      </c>
      <c r="BJ68" s="814">
        <v>83</v>
      </c>
      <c r="BK68" s="793">
        <v>3</v>
      </c>
      <c r="BL68" s="807">
        <f t="shared" si="37"/>
        <v>369.2</v>
      </c>
      <c r="BQ68" s="797"/>
      <c r="BR68" s="791"/>
      <c r="BS68" s="791"/>
      <c r="BT68" s="791"/>
      <c r="CA68" s="809"/>
      <c r="CB68" s="803"/>
      <c r="CC68" s="804"/>
      <c r="CD68" s="791"/>
      <c r="CE68" s="791"/>
    </row>
    <row r="69" spans="2:83" x14ac:dyDescent="0.25">
      <c r="B69" s="307">
        <v>44965.441793981481</v>
      </c>
      <c r="C69" s="794">
        <v>852.67</v>
      </c>
      <c r="D69" s="492"/>
      <c r="E69" s="492"/>
      <c r="N69" s="517"/>
      <c r="O69" s="796">
        <v>44965</v>
      </c>
      <c r="P69" s="808">
        <v>0.45034722222222223</v>
      </c>
      <c r="Q69" s="794">
        <v>34.6</v>
      </c>
      <c r="R69" s="165" t="s">
        <v>21</v>
      </c>
      <c r="S69" s="794">
        <v>21.65</v>
      </c>
      <c r="T69" s="165" t="s">
        <v>56</v>
      </c>
      <c r="U69" s="196">
        <f t="shared" si="21"/>
        <v>10</v>
      </c>
      <c r="V69" s="168">
        <f t="shared" si="28"/>
        <v>21.65</v>
      </c>
      <c r="W69" s="168" t="str">
        <f t="shared" si="29"/>
        <v>-</v>
      </c>
      <c r="X69" s="168" t="str">
        <f t="shared" si="30"/>
        <v>-</v>
      </c>
      <c r="Y69" s="168" t="str">
        <f t="shared" si="31"/>
        <v>-</v>
      </c>
      <c r="AD69" s="608">
        <f t="shared" si="13"/>
        <v>44965.447916666664</v>
      </c>
      <c r="AE69" s="607">
        <f t="shared" si="14"/>
        <v>22.966999999999999</v>
      </c>
      <c r="AF69" s="196">
        <f t="shared" si="15"/>
        <v>10</v>
      </c>
      <c r="AG69" s="168">
        <f t="shared" ref="AG69:AG132" si="38">IF(AF69=$Q$3, AE69, "-")</f>
        <v>22.966999999999999</v>
      </c>
      <c r="AH69" s="168" t="str">
        <f t="shared" ref="AH69:AH132" si="39">IF(AF69=$R$3, AE69, "-")</f>
        <v>-</v>
      </c>
      <c r="AI69" s="168" t="str">
        <f t="shared" ref="AI69:AI132" si="40">IF(AF69=$S$3, AE69, "-")</f>
        <v>-</v>
      </c>
      <c r="AJ69" s="168" t="str">
        <f t="shared" ref="AJ69:AJ132" si="41">IF(AF69=$T$3, AE69, "-")</f>
        <v>-</v>
      </c>
      <c r="AK69" s="198"/>
      <c r="AL69" s="837"/>
      <c r="AM69" s="790">
        <v>44965.449305555558</v>
      </c>
      <c r="AN69" s="789">
        <v>1</v>
      </c>
      <c r="AO69" s="789">
        <v>3</v>
      </c>
      <c r="AP69" s="789">
        <v>7</v>
      </c>
      <c r="AQ69" s="789">
        <v>131.124707</v>
      </c>
      <c r="AR69" s="789">
        <v>180261</v>
      </c>
      <c r="AS69" s="789">
        <v>138802</v>
      </c>
      <c r="AT69" s="789">
        <v>22.962</v>
      </c>
      <c r="AV69" s="788">
        <v>44965.449305555558</v>
      </c>
      <c r="AW69" s="787">
        <v>1</v>
      </c>
      <c r="AX69" s="786">
        <v>3</v>
      </c>
      <c r="AY69" s="786">
        <v>7</v>
      </c>
      <c r="AZ69" s="863">
        <v>131.1</v>
      </c>
      <c r="BB69" s="793">
        <f t="shared" si="32"/>
        <v>37</v>
      </c>
      <c r="BC69" s="791">
        <f t="shared" si="33"/>
        <v>131.124707</v>
      </c>
      <c r="BD69" s="814">
        <v>84</v>
      </c>
      <c r="BE69" s="793">
        <v>4</v>
      </c>
      <c r="BF69" s="819">
        <f t="shared" si="34"/>
        <v>369.37610899999999</v>
      </c>
      <c r="BH69" s="793">
        <f t="shared" si="35"/>
        <v>37</v>
      </c>
      <c r="BI69" s="807">
        <f t="shared" si="36"/>
        <v>131.1</v>
      </c>
      <c r="BJ69" s="814">
        <v>84</v>
      </c>
      <c r="BK69" s="793">
        <v>4</v>
      </c>
      <c r="BL69" s="807">
        <f t="shared" si="37"/>
        <v>369.9</v>
      </c>
      <c r="BQ69" s="797"/>
      <c r="BR69" s="791"/>
      <c r="BS69" s="791"/>
      <c r="BT69" s="791"/>
      <c r="CA69" s="809"/>
      <c r="CB69" s="803"/>
      <c r="CC69" s="804"/>
      <c r="CD69" s="791"/>
      <c r="CE69" s="791"/>
    </row>
    <row r="70" spans="2:83" x14ac:dyDescent="0.25">
      <c r="B70" s="307">
        <v>44965.442835648151</v>
      </c>
      <c r="C70" s="794">
        <v>852.66</v>
      </c>
      <c r="D70" s="492"/>
      <c r="E70" s="492"/>
      <c r="N70" s="517"/>
      <c r="O70" s="796">
        <v>44965</v>
      </c>
      <c r="P70" s="808">
        <v>0.45104166666666662</v>
      </c>
      <c r="Q70" s="794">
        <v>34.700000000000003</v>
      </c>
      <c r="R70" s="165" t="s">
        <v>21</v>
      </c>
      <c r="S70" s="794">
        <v>21.65</v>
      </c>
      <c r="T70" s="165" t="s">
        <v>56</v>
      </c>
      <c r="U70" s="196">
        <f t="shared" si="21"/>
        <v>10</v>
      </c>
      <c r="V70" s="168">
        <f t="shared" si="28"/>
        <v>21.65</v>
      </c>
      <c r="W70" s="168" t="str">
        <f t="shared" si="29"/>
        <v>-</v>
      </c>
      <c r="X70" s="168" t="str">
        <f t="shared" si="30"/>
        <v>-</v>
      </c>
      <c r="Y70" s="168" t="str">
        <f t="shared" si="31"/>
        <v>-</v>
      </c>
      <c r="AD70" s="608">
        <f t="shared" ref="AD70:AD133" si="42">IF(AM67="", "-", AM67)</f>
        <v>44965.448611111111</v>
      </c>
      <c r="AE70" s="607">
        <f t="shared" ref="AE70:AE133" si="43">IF(AT67="", "-", AT67)</f>
        <v>22.965</v>
      </c>
      <c r="AF70" s="196">
        <f t="shared" ref="AF70:AF133" si="44">IF(ISNUMBER(AE70), HOUR(AD70), "-")</f>
        <v>10</v>
      </c>
      <c r="AG70" s="168">
        <f t="shared" si="38"/>
        <v>22.965</v>
      </c>
      <c r="AH70" s="168" t="str">
        <f t="shared" si="39"/>
        <v>-</v>
      </c>
      <c r="AI70" s="168" t="str">
        <f t="shared" si="40"/>
        <v>-</v>
      </c>
      <c r="AJ70" s="168" t="str">
        <f t="shared" si="41"/>
        <v>-</v>
      </c>
      <c r="AK70" s="198"/>
      <c r="AL70" s="837"/>
      <c r="AM70" s="790">
        <v>44965.45</v>
      </c>
      <c r="AN70" s="789">
        <v>1</v>
      </c>
      <c r="AO70" s="789">
        <v>3</v>
      </c>
      <c r="AP70" s="789">
        <v>8</v>
      </c>
      <c r="AQ70" s="789">
        <v>131.058437</v>
      </c>
      <c r="AR70" s="789">
        <v>180778</v>
      </c>
      <c r="AS70" s="789">
        <v>138421</v>
      </c>
      <c r="AT70" s="789">
        <v>22.963000000000001</v>
      </c>
      <c r="AV70" s="788">
        <v>44965.45</v>
      </c>
      <c r="AW70" s="787">
        <v>1</v>
      </c>
      <c r="AX70" s="786">
        <v>3</v>
      </c>
      <c r="AY70" s="786">
        <v>8</v>
      </c>
      <c r="AZ70" s="863">
        <v>130.4</v>
      </c>
      <c r="BB70" s="793">
        <f t="shared" si="32"/>
        <v>38</v>
      </c>
      <c r="BC70" s="791">
        <f t="shared" si="33"/>
        <v>131.058437</v>
      </c>
      <c r="BD70" s="814">
        <v>85</v>
      </c>
      <c r="BE70" s="793">
        <v>5</v>
      </c>
      <c r="BF70" s="819">
        <f t="shared" si="34"/>
        <v>369.24566900000002</v>
      </c>
      <c r="BH70" s="793">
        <f t="shared" si="35"/>
        <v>38</v>
      </c>
      <c r="BI70" s="807">
        <f t="shared" si="36"/>
        <v>130.4</v>
      </c>
      <c r="BJ70" s="814">
        <v>85</v>
      </c>
      <c r="BK70" s="793">
        <v>5</v>
      </c>
      <c r="BL70" s="807">
        <f t="shared" si="37"/>
        <v>368.9</v>
      </c>
      <c r="BQ70" s="797"/>
      <c r="BR70" s="791"/>
      <c r="BS70" s="791"/>
      <c r="BT70" s="791"/>
      <c r="CA70" s="809"/>
      <c r="CB70" s="803"/>
      <c r="CC70" s="804"/>
      <c r="CD70" s="791"/>
      <c r="CE70" s="791"/>
    </row>
    <row r="71" spans="2:83" x14ac:dyDescent="0.25">
      <c r="B71" s="307">
        <v>44965.443877314814</v>
      </c>
      <c r="C71" s="794">
        <v>852.65</v>
      </c>
      <c r="D71" s="492"/>
      <c r="E71" s="492"/>
      <c r="N71" s="517"/>
      <c r="O71" s="796">
        <v>44965</v>
      </c>
      <c r="P71" s="808">
        <v>0.45173611111111112</v>
      </c>
      <c r="Q71" s="794">
        <v>34.700000000000003</v>
      </c>
      <c r="R71" s="165" t="s">
        <v>21</v>
      </c>
      <c r="S71" s="794">
        <v>21.65</v>
      </c>
      <c r="T71" s="165" t="s">
        <v>56</v>
      </c>
      <c r="U71" s="196">
        <f t="shared" si="21"/>
        <v>10</v>
      </c>
      <c r="V71" s="168">
        <f t="shared" si="28"/>
        <v>21.65</v>
      </c>
      <c r="W71" s="168" t="str">
        <f t="shared" si="29"/>
        <v>-</v>
      </c>
      <c r="X71" s="168" t="str">
        <f t="shared" si="30"/>
        <v>-</v>
      </c>
      <c r="Y71" s="168" t="str">
        <f t="shared" si="31"/>
        <v>-</v>
      </c>
      <c r="AD71" s="608">
        <f t="shared" si="42"/>
        <v>44965.448611111111</v>
      </c>
      <c r="AE71" s="607">
        <f t="shared" si="43"/>
        <v>22.962</v>
      </c>
      <c r="AF71" s="196">
        <f t="shared" si="44"/>
        <v>10</v>
      </c>
      <c r="AG71" s="168">
        <f t="shared" si="38"/>
        <v>22.962</v>
      </c>
      <c r="AH71" s="168" t="str">
        <f t="shared" si="39"/>
        <v>-</v>
      </c>
      <c r="AI71" s="168" t="str">
        <f t="shared" si="40"/>
        <v>-</v>
      </c>
      <c r="AJ71" s="168" t="str">
        <f t="shared" si="41"/>
        <v>-</v>
      </c>
      <c r="AK71" s="198"/>
      <c r="AL71" s="837"/>
      <c r="AM71" s="790">
        <v>44965.45</v>
      </c>
      <c r="AN71" s="789">
        <v>1</v>
      </c>
      <c r="AO71" s="789">
        <v>4</v>
      </c>
      <c r="AP71" s="789" t="s">
        <v>469</v>
      </c>
      <c r="AQ71" s="789">
        <v>169.50558599999999</v>
      </c>
      <c r="AR71" s="789">
        <v>180027</v>
      </c>
      <c r="AS71" s="789">
        <v>138810</v>
      </c>
      <c r="AT71" s="789">
        <v>22.963000000000001</v>
      </c>
      <c r="AV71" s="788">
        <v>44965.45</v>
      </c>
      <c r="AW71" s="787">
        <v>1</v>
      </c>
      <c r="AX71" s="786">
        <v>4</v>
      </c>
      <c r="AY71" s="786" t="s">
        <v>469</v>
      </c>
      <c r="AZ71" s="863">
        <v>192.7</v>
      </c>
      <c r="BB71" s="793" t="str">
        <f t="shared" si="32"/>
        <v>--</v>
      </c>
      <c r="BC71" s="791">
        <f t="shared" si="33"/>
        <v>169.50558599999999</v>
      </c>
      <c r="BD71" s="814">
        <v>86</v>
      </c>
      <c r="BE71" s="793">
        <v>6</v>
      </c>
      <c r="BF71" s="819">
        <f t="shared" si="34"/>
        <v>369.36825499999998</v>
      </c>
      <c r="BH71" s="793" t="str">
        <f t="shared" si="35"/>
        <v>--</v>
      </c>
      <c r="BI71" s="807">
        <f t="shared" si="36"/>
        <v>192.7</v>
      </c>
      <c r="BJ71" s="814">
        <v>86</v>
      </c>
      <c r="BK71" s="793">
        <v>6</v>
      </c>
      <c r="BL71" s="807">
        <f t="shared" si="37"/>
        <v>369.5</v>
      </c>
      <c r="BQ71" s="797"/>
      <c r="BR71" s="791"/>
      <c r="BS71" s="791"/>
      <c r="BT71" s="791"/>
      <c r="CA71" s="809"/>
      <c r="CB71" s="803"/>
      <c r="CC71" s="804"/>
      <c r="CD71" s="791"/>
      <c r="CE71" s="791"/>
    </row>
    <row r="72" spans="2:83" x14ac:dyDescent="0.25">
      <c r="B72" s="307">
        <v>44965.444918981484</v>
      </c>
      <c r="C72" s="794">
        <v>852.65</v>
      </c>
      <c r="D72" s="492"/>
      <c r="E72" s="492"/>
      <c r="N72" s="517"/>
      <c r="O72" s="796">
        <v>44965</v>
      </c>
      <c r="P72" s="808">
        <v>0.4524305555555555</v>
      </c>
      <c r="Q72" s="794">
        <v>34.700000000000003</v>
      </c>
      <c r="R72" s="165" t="s">
        <v>21</v>
      </c>
      <c r="S72" s="794">
        <v>21.65</v>
      </c>
      <c r="T72" s="165" t="s">
        <v>56</v>
      </c>
      <c r="U72" s="196">
        <f t="shared" si="21"/>
        <v>10</v>
      </c>
      <c r="V72" s="168">
        <f t="shared" si="28"/>
        <v>21.65</v>
      </c>
      <c r="W72" s="168" t="str">
        <f t="shared" si="29"/>
        <v>-</v>
      </c>
      <c r="X72" s="168" t="str">
        <f t="shared" si="30"/>
        <v>-</v>
      </c>
      <c r="Y72" s="168" t="str">
        <f t="shared" si="31"/>
        <v>-</v>
      </c>
      <c r="AD72" s="608">
        <f t="shared" si="42"/>
        <v>44965.449305555558</v>
      </c>
      <c r="AE72" s="607">
        <f t="shared" si="43"/>
        <v>22.962</v>
      </c>
      <c r="AF72" s="196">
        <f t="shared" si="44"/>
        <v>10</v>
      </c>
      <c r="AG72" s="168">
        <f t="shared" si="38"/>
        <v>22.962</v>
      </c>
      <c r="AH72" s="168" t="str">
        <f t="shared" si="39"/>
        <v>-</v>
      </c>
      <c r="AI72" s="168" t="str">
        <f t="shared" si="40"/>
        <v>-</v>
      </c>
      <c r="AJ72" s="168" t="str">
        <f t="shared" si="41"/>
        <v>-</v>
      </c>
      <c r="AK72" s="198"/>
      <c r="AL72" s="837"/>
      <c r="AM72" s="790">
        <v>44965.450694444444</v>
      </c>
      <c r="AN72" s="789">
        <v>1</v>
      </c>
      <c r="AO72" s="789">
        <v>4</v>
      </c>
      <c r="AP72" s="789" t="s">
        <v>469</v>
      </c>
      <c r="AQ72" s="789">
        <v>192.224996</v>
      </c>
      <c r="AR72" s="789">
        <v>180775</v>
      </c>
      <c r="AS72" s="789">
        <v>138244</v>
      </c>
      <c r="AT72" s="789">
        <v>22.965</v>
      </c>
      <c r="AV72" s="788">
        <v>44965.450694444444</v>
      </c>
      <c r="AW72" s="787">
        <v>1</v>
      </c>
      <c r="AX72" s="786">
        <v>4</v>
      </c>
      <c r="AY72" s="786" t="s">
        <v>469</v>
      </c>
      <c r="AZ72" s="863">
        <v>189.5</v>
      </c>
      <c r="BB72" s="793" t="str">
        <f t="shared" si="32"/>
        <v>--</v>
      </c>
      <c r="BC72" s="791">
        <f t="shared" si="33"/>
        <v>192.224996</v>
      </c>
      <c r="BD72" s="814">
        <v>87</v>
      </c>
      <c r="BE72" s="793">
        <v>7</v>
      </c>
      <c r="BF72" s="819">
        <f t="shared" si="34"/>
        <v>369.00250199999999</v>
      </c>
      <c r="BH72" s="793" t="str">
        <f t="shared" si="35"/>
        <v>--</v>
      </c>
      <c r="BI72" s="807">
        <f t="shared" si="36"/>
        <v>189.5</v>
      </c>
      <c r="BJ72" s="814">
        <v>87</v>
      </c>
      <c r="BK72" s="793">
        <v>7</v>
      </c>
      <c r="BL72" s="807">
        <f t="shared" si="37"/>
        <v>368.8</v>
      </c>
      <c r="BQ72" s="797"/>
      <c r="BR72" s="791"/>
      <c r="BS72" s="791"/>
      <c r="BT72" s="791"/>
      <c r="CA72" s="809"/>
      <c r="CB72" s="803"/>
      <c r="CC72" s="804"/>
      <c r="CD72" s="791"/>
      <c r="CE72" s="791"/>
    </row>
    <row r="73" spans="2:83" x14ac:dyDescent="0.25">
      <c r="B73" s="307">
        <v>44965.445960648147</v>
      </c>
      <c r="C73" s="794">
        <v>852.63</v>
      </c>
      <c r="D73" s="492"/>
      <c r="E73" s="492"/>
      <c r="N73" s="517"/>
      <c r="O73" s="796">
        <v>44965</v>
      </c>
      <c r="P73" s="808">
        <v>0.453125</v>
      </c>
      <c r="Q73" s="794">
        <v>34.5</v>
      </c>
      <c r="R73" s="165" t="s">
        <v>21</v>
      </c>
      <c r="S73" s="794">
        <v>21.65</v>
      </c>
      <c r="T73" s="165" t="s">
        <v>56</v>
      </c>
      <c r="U73" s="196">
        <f t="shared" si="21"/>
        <v>10</v>
      </c>
      <c r="V73" s="168">
        <f t="shared" si="28"/>
        <v>21.65</v>
      </c>
      <c r="W73" s="168" t="str">
        <f t="shared" si="29"/>
        <v>-</v>
      </c>
      <c r="X73" s="168" t="str">
        <f t="shared" si="30"/>
        <v>-</v>
      </c>
      <c r="Y73" s="168" t="str">
        <f t="shared" si="31"/>
        <v>-</v>
      </c>
      <c r="AD73" s="608">
        <f t="shared" si="42"/>
        <v>44965.45</v>
      </c>
      <c r="AE73" s="607">
        <f t="shared" si="43"/>
        <v>22.963000000000001</v>
      </c>
      <c r="AF73" s="196">
        <f t="shared" si="44"/>
        <v>10</v>
      </c>
      <c r="AG73" s="168">
        <f t="shared" si="38"/>
        <v>22.963000000000001</v>
      </c>
      <c r="AH73" s="168" t="str">
        <f t="shared" si="39"/>
        <v>-</v>
      </c>
      <c r="AI73" s="168" t="str">
        <f t="shared" si="40"/>
        <v>-</v>
      </c>
      <c r="AJ73" s="168" t="str">
        <f t="shared" si="41"/>
        <v>-</v>
      </c>
      <c r="AK73" s="198"/>
      <c r="AL73" s="837"/>
      <c r="AM73" s="790">
        <v>44965.450694444444</v>
      </c>
      <c r="AN73" s="789">
        <v>1</v>
      </c>
      <c r="AO73" s="789">
        <v>4</v>
      </c>
      <c r="AP73" s="789" t="s">
        <v>469</v>
      </c>
      <c r="AQ73" s="789">
        <v>189.18516500000001</v>
      </c>
      <c r="AR73" s="789">
        <v>180054</v>
      </c>
      <c r="AS73" s="789">
        <v>138813</v>
      </c>
      <c r="AT73" s="789">
        <v>22.963999999999999</v>
      </c>
      <c r="AV73" s="788">
        <v>44965.450694444444</v>
      </c>
      <c r="AW73" s="787">
        <v>1</v>
      </c>
      <c r="AX73" s="786">
        <v>4</v>
      </c>
      <c r="AY73" s="786" t="s">
        <v>469</v>
      </c>
      <c r="AZ73" s="863">
        <v>187.9</v>
      </c>
      <c r="BB73" s="793" t="str">
        <f t="shared" si="32"/>
        <v>--</v>
      </c>
      <c r="BC73" s="791">
        <f t="shared" si="33"/>
        <v>189.18516500000001</v>
      </c>
      <c r="BD73" s="814">
        <v>88</v>
      </c>
      <c r="BE73" s="793">
        <v>8</v>
      </c>
      <c r="BF73" s="819">
        <f t="shared" si="34"/>
        <v>369.03022900000002</v>
      </c>
      <c r="BH73" s="793" t="str">
        <f t="shared" si="35"/>
        <v>--</v>
      </c>
      <c r="BI73" s="807">
        <f t="shared" si="36"/>
        <v>187.9</v>
      </c>
      <c r="BJ73" s="814">
        <v>88</v>
      </c>
      <c r="BK73" s="793">
        <v>8</v>
      </c>
      <c r="BL73" s="807">
        <f t="shared" si="37"/>
        <v>369.6</v>
      </c>
      <c r="BQ73" s="797"/>
      <c r="BR73" s="791"/>
      <c r="BS73" s="791"/>
      <c r="BT73" s="791"/>
      <c r="CA73" s="809"/>
      <c r="CB73" s="803"/>
      <c r="CC73" s="804"/>
      <c r="CD73" s="791"/>
      <c r="CE73" s="791"/>
    </row>
    <row r="74" spans="2:83" x14ac:dyDescent="0.25">
      <c r="B74" s="307">
        <v>44965.447002314817</v>
      </c>
      <c r="C74" s="794">
        <v>852.63</v>
      </c>
      <c r="D74" s="492"/>
      <c r="E74" s="492"/>
      <c r="N74" s="517"/>
      <c r="O74" s="796">
        <v>44965</v>
      </c>
      <c r="P74" s="808">
        <v>0.4538194444444445</v>
      </c>
      <c r="Q74" s="794">
        <v>34.4</v>
      </c>
      <c r="R74" s="165" t="s">
        <v>21</v>
      </c>
      <c r="S74" s="794">
        <v>21.6</v>
      </c>
      <c r="T74" s="165" t="s">
        <v>56</v>
      </c>
      <c r="U74" s="196">
        <f t="shared" si="21"/>
        <v>10</v>
      </c>
      <c r="V74" s="168">
        <f t="shared" si="28"/>
        <v>21.6</v>
      </c>
      <c r="W74" s="168" t="str">
        <f t="shared" si="29"/>
        <v>-</v>
      </c>
      <c r="X74" s="168" t="str">
        <f t="shared" si="30"/>
        <v>-</v>
      </c>
      <c r="Y74" s="168" t="str">
        <f t="shared" si="31"/>
        <v>-</v>
      </c>
      <c r="AD74" s="608">
        <f t="shared" si="42"/>
        <v>44965.45</v>
      </c>
      <c r="AE74" s="607">
        <f t="shared" si="43"/>
        <v>22.963000000000001</v>
      </c>
      <c r="AF74" s="196">
        <f t="shared" si="44"/>
        <v>10</v>
      </c>
      <c r="AG74" s="168">
        <f t="shared" si="38"/>
        <v>22.963000000000001</v>
      </c>
      <c r="AH74" s="168" t="str">
        <f t="shared" si="39"/>
        <v>-</v>
      </c>
      <c r="AI74" s="168" t="str">
        <f t="shared" si="40"/>
        <v>-</v>
      </c>
      <c r="AJ74" s="168" t="str">
        <f t="shared" si="41"/>
        <v>-</v>
      </c>
      <c r="AK74" s="198"/>
      <c r="AL74" s="837"/>
      <c r="AM74" s="790">
        <v>44965.451388888891</v>
      </c>
      <c r="AN74" s="789">
        <v>1</v>
      </c>
      <c r="AO74" s="789">
        <v>4</v>
      </c>
      <c r="AP74" s="789" t="s">
        <v>469</v>
      </c>
      <c r="AQ74" s="789">
        <v>188.185002</v>
      </c>
      <c r="AR74" s="789">
        <v>180797</v>
      </c>
      <c r="AS74" s="789">
        <v>138267</v>
      </c>
      <c r="AT74" s="789">
        <v>22.962</v>
      </c>
      <c r="AV74" s="788">
        <v>44965.451388888891</v>
      </c>
      <c r="AW74" s="787">
        <v>1</v>
      </c>
      <c r="AX74" s="786">
        <v>4</v>
      </c>
      <c r="AY74" s="786" t="s">
        <v>469</v>
      </c>
      <c r="AZ74" s="863">
        <v>187.3</v>
      </c>
      <c r="BB74" s="793" t="str">
        <f t="shared" si="32"/>
        <v>--</v>
      </c>
      <c r="BC74" s="791">
        <f t="shared" si="33"/>
        <v>188.185002</v>
      </c>
      <c r="BD74" s="814">
        <v>91</v>
      </c>
      <c r="BE74" s="793">
        <v>1</v>
      </c>
      <c r="BF74" s="819">
        <f t="shared" si="34"/>
        <v>410.48609199999999</v>
      </c>
      <c r="BH74" s="793" t="str">
        <f t="shared" si="35"/>
        <v>--</v>
      </c>
      <c r="BI74" s="807">
        <f t="shared" si="36"/>
        <v>187.3</v>
      </c>
      <c r="BJ74" s="814">
        <v>91</v>
      </c>
      <c r="BK74" s="793">
        <v>1</v>
      </c>
      <c r="BL74" s="807">
        <f t="shared" si="37"/>
        <v>410.7</v>
      </c>
      <c r="BQ74" s="797"/>
      <c r="BR74" s="791"/>
      <c r="BS74" s="791"/>
      <c r="BT74" s="791"/>
      <c r="CA74" s="809"/>
      <c r="CB74" s="803"/>
      <c r="CC74" s="804"/>
      <c r="CD74" s="791"/>
      <c r="CE74" s="791"/>
    </row>
    <row r="75" spans="2:83" x14ac:dyDescent="0.25">
      <c r="B75" s="307">
        <v>44965.44804398148</v>
      </c>
      <c r="C75" s="794">
        <v>852.61</v>
      </c>
      <c r="D75" s="492"/>
      <c r="E75" s="492"/>
      <c r="N75" s="517"/>
      <c r="O75" s="796">
        <v>44965</v>
      </c>
      <c r="P75" s="808">
        <v>0.45451388888888888</v>
      </c>
      <c r="Q75" s="794">
        <v>34.5</v>
      </c>
      <c r="R75" s="165" t="s">
        <v>21</v>
      </c>
      <c r="S75" s="794">
        <v>21.65</v>
      </c>
      <c r="T75" s="165" t="s">
        <v>56</v>
      </c>
      <c r="U75" s="196">
        <f t="shared" si="21"/>
        <v>10</v>
      </c>
      <c r="V75" s="168">
        <f t="shared" si="28"/>
        <v>21.65</v>
      </c>
      <c r="W75" s="168" t="str">
        <f t="shared" si="29"/>
        <v>-</v>
      </c>
      <c r="X75" s="168" t="str">
        <f t="shared" si="30"/>
        <v>-</v>
      </c>
      <c r="Y75" s="168" t="str">
        <f t="shared" si="31"/>
        <v>-</v>
      </c>
      <c r="AD75" s="608">
        <f t="shared" si="42"/>
        <v>44965.450694444444</v>
      </c>
      <c r="AE75" s="607">
        <f t="shared" si="43"/>
        <v>22.965</v>
      </c>
      <c r="AF75" s="196">
        <f t="shared" si="44"/>
        <v>10</v>
      </c>
      <c r="AG75" s="168">
        <f t="shared" si="38"/>
        <v>22.965</v>
      </c>
      <c r="AH75" s="168" t="str">
        <f t="shared" si="39"/>
        <v>-</v>
      </c>
      <c r="AI75" s="168" t="str">
        <f t="shared" si="40"/>
        <v>-</v>
      </c>
      <c r="AJ75" s="168" t="str">
        <f t="shared" si="41"/>
        <v>-</v>
      </c>
      <c r="AK75" s="198"/>
      <c r="AL75" s="837"/>
      <c r="AM75" s="790">
        <v>44965.451388888891</v>
      </c>
      <c r="AN75" s="789">
        <v>1</v>
      </c>
      <c r="AO75" s="789">
        <v>4</v>
      </c>
      <c r="AP75" s="789" t="s">
        <v>469</v>
      </c>
      <c r="AQ75" s="789">
        <v>187.58291299999999</v>
      </c>
      <c r="AR75" s="789">
        <v>180070</v>
      </c>
      <c r="AS75" s="789">
        <v>138822</v>
      </c>
      <c r="AT75" s="789">
        <v>22.963000000000001</v>
      </c>
      <c r="AV75" s="788">
        <v>44965.451388888891</v>
      </c>
      <c r="AW75" s="787">
        <v>1</v>
      </c>
      <c r="AX75" s="786">
        <v>4</v>
      </c>
      <c r="AY75" s="786" t="s">
        <v>469</v>
      </c>
      <c r="AZ75" s="863">
        <v>186.8</v>
      </c>
      <c r="BB75" s="793" t="str">
        <f t="shared" si="32"/>
        <v>--</v>
      </c>
      <c r="BC75" s="791">
        <f t="shared" si="33"/>
        <v>187.58291299999999</v>
      </c>
      <c r="BD75" s="814">
        <v>92</v>
      </c>
      <c r="BE75" s="793">
        <v>2</v>
      </c>
      <c r="BF75" s="819">
        <f t="shared" si="34"/>
        <v>410.47388599999999</v>
      </c>
      <c r="BH75" s="793" t="str">
        <f t="shared" si="35"/>
        <v>--</v>
      </c>
      <c r="BI75" s="807">
        <f t="shared" si="36"/>
        <v>186.8</v>
      </c>
      <c r="BJ75" s="814">
        <v>92</v>
      </c>
      <c r="BK75" s="793">
        <v>2</v>
      </c>
      <c r="BL75" s="807">
        <f t="shared" si="37"/>
        <v>410.4</v>
      </c>
      <c r="BQ75" s="797"/>
      <c r="BR75" s="791"/>
      <c r="BS75" s="791"/>
      <c r="BT75" s="791"/>
      <c r="CA75" s="809"/>
      <c r="CB75" s="803"/>
      <c r="CC75" s="804"/>
      <c r="CD75" s="791"/>
      <c r="CE75" s="791"/>
    </row>
    <row r="76" spans="2:83" x14ac:dyDescent="0.25">
      <c r="B76" s="307">
        <v>44965.44908564815</v>
      </c>
      <c r="C76" s="794">
        <v>852.59</v>
      </c>
      <c r="D76" s="492"/>
      <c r="E76" s="492"/>
      <c r="N76" s="517"/>
      <c r="O76" s="796">
        <v>44965</v>
      </c>
      <c r="P76" s="808">
        <v>0.45520833333333338</v>
      </c>
      <c r="Q76" s="794">
        <v>34.6</v>
      </c>
      <c r="R76" s="165" t="s">
        <v>21</v>
      </c>
      <c r="S76" s="794">
        <v>21.65</v>
      </c>
      <c r="T76" s="165" t="s">
        <v>56</v>
      </c>
      <c r="U76" s="196">
        <f t="shared" si="21"/>
        <v>10</v>
      </c>
      <c r="V76" s="168">
        <f t="shared" si="28"/>
        <v>21.65</v>
      </c>
      <c r="W76" s="168" t="str">
        <f t="shared" si="29"/>
        <v>-</v>
      </c>
      <c r="X76" s="168" t="str">
        <f t="shared" si="30"/>
        <v>-</v>
      </c>
      <c r="Y76" s="168" t="str">
        <f t="shared" si="31"/>
        <v>-</v>
      </c>
      <c r="AA76" s="567"/>
      <c r="AB76" s="567"/>
      <c r="AD76" s="608">
        <f t="shared" si="42"/>
        <v>44965.450694444444</v>
      </c>
      <c r="AE76" s="607">
        <f t="shared" si="43"/>
        <v>22.963999999999999</v>
      </c>
      <c r="AF76" s="196">
        <f t="shared" si="44"/>
        <v>10</v>
      </c>
      <c r="AG76" s="168">
        <f t="shared" si="38"/>
        <v>22.963999999999999</v>
      </c>
      <c r="AH76" s="168" t="str">
        <f t="shared" si="39"/>
        <v>-</v>
      </c>
      <c r="AI76" s="168" t="str">
        <f t="shared" si="40"/>
        <v>-</v>
      </c>
      <c r="AJ76" s="168" t="str">
        <f t="shared" si="41"/>
        <v>-</v>
      </c>
      <c r="AK76" s="198"/>
      <c r="AL76" s="837"/>
      <c r="AM76" s="790">
        <v>44965.45208333333</v>
      </c>
      <c r="AN76" s="789">
        <v>1</v>
      </c>
      <c r="AO76" s="789">
        <v>4</v>
      </c>
      <c r="AP76" s="789" t="s">
        <v>469</v>
      </c>
      <c r="AQ76" s="789">
        <v>187.05809600000001</v>
      </c>
      <c r="AR76" s="789">
        <v>180786</v>
      </c>
      <c r="AS76" s="789">
        <v>138262</v>
      </c>
      <c r="AT76" s="789">
        <v>22.963999999999999</v>
      </c>
      <c r="AV76" s="788">
        <v>44965.45208333333</v>
      </c>
      <c r="AW76" s="787">
        <v>1</v>
      </c>
      <c r="AX76" s="786">
        <v>4</v>
      </c>
      <c r="AY76" s="786" t="s">
        <v>469</v>
      </c>
      <c r="AZ76" s="863">
        <v>186.3</v>
      </c>
      <c r="BB76" s="793" t="str">
        <f t="shared" si="32"/>
        <v>--</v>
      </c>
      <c r="BC76" s="791">
        <f t="shared" si="33"/>
        <v>187.05809600000001</v>
      </c>
      <c r="BD76" s="814">
        <v>93</v>
      </c>
      <c r="BE76" s="793">
        <v>3</v>
      </c>
      <c r="BF76" s="819">
        <f t="shared" si="34"/>
        <v>410.57890600000002</v>
      </c>
      <c r="BH76" s="793" t="str">
        <f t="shared" si="35"/>
        <v>--</v>
      </c>
      <c r="BI76" s="807">
        <f t="shared" si="36"/>
        <v>186.3</v>
      </c>
      <c r="BJ76" s="814">
        <v>93</v>
      </c>
      <c r="BK76" s="793">
        <v>3</v>
      </c>
      <c r="BL76" s="807">
        <f t="shared" si="37"/>
        <v>410.9</v>
      </c>
      <c r="BQ76" s="797"/>
      <c r="BR76" s="791"/>
      <c r="BS76" s="791"/>
      <c r="BT76" s="791"/>
      <c r="CA76" s="809"/>
      <c r="CB76" s="803"/>
      <c r="CC76" s="804"/>
      <c r="CD76" s="791"/>
      <c r="CE76" s="791"/>
    </row>
    <row r="77" spans="2:83" x14ac:dyDescent="0.25">
      <c r="B77" s="307">
        <v>44965.450127314813</v>
      </c>
      <c r="C77" s="794">
        <v>852.58</v>
      </c>
      <c r="D77" s="492"/>
      <c r="E77" s="492"/>
      <c r="N77" s="517"/>
      <c r="O77" s="796">
        <v>44965</v>
      </c>
      <c r="P77" s="808">
        <v>0.45590277777777777</v>
      </c>
      <c r="Q77" s="794">
        <v>34.700000000000003</v>
      </c>
      <c r="R77" s="165" t="s">
        <v>21</v>
      </c>
      <c r="S77" s="794">
        <v>21.7</v>
      </c>
      <c r="T77" s="165" t="s">
        <v>56</v>
      </c>
      <c r="U77" s="196">
        <f t="shared" si="21"/>
        <v>10</v>
      </c>
      <c r="V77" s="168">
        <f t="shared" si="28"/>
        <v>21.7</v>
      </c>
      <c r="W77" s="168" t="str">
        <f t="shared" si="29"/>
        <v>-</v>
      </c>
      <c r="X77" s="168" t="str">
        <f t="shared" si="30"/>
        <v>-</v>
      </c>
      <c r="Y77" s="168" t="str">
        <f t="shared" si="31"/>
        <v>-</v>
      </c>
      <c r="AA77" s="567"/>
      <c r="AB77" s="567"/>
      <c r="AD77" s="608">
        <f t="shared" si="42"/>
        <v>44965.451388888891</v>
      </c>
      <c r="AE77" s="607">
        <f t="shared" si="43"/>
        <v>22.962</v>
      </c>
      <c r="AF77" s="196">
        <f t="shared" si="44"/>
        <v>10</v>
      </c>
      <c r="AG77" s="168">
        <f t="shared" si="38"/>
        <v>22.962</v>
      </c>
      <c r="AH77" s="168" t="str">
        <f t="shared" si="39"/>
        <v>-</v>
      </c>
      <c r="AI77" s="168" t="str">
        <f t="shared" si="40"/>
        <v>-</v>
      </c>
      <c r="AJ77" s="168" t="str">
        <f t="shared" si="41"/>
        <v>-</v>
      </c>
      <c r="AK77" s="198"/>
      <c r="AL77" s="837"/>
      <c r="AM77" s="790">
        <v>44965.45208333333</v>
      </c>
      <c r="AN77" s="789">
        <v>1</v>
      </c>
      <c r="AO77" s="789">
        <v>4</v>
      </c>
      <c r="AP77" s="789" t="s">
        <v>469</v>
      </c>
      <c r="AQ77" s="789">
        <v>186.57453699999999</v>
      </c>
      <c r="AR77" s="789">
        <v>180063</v>
      </c>
      <c r="AS77" s="789">
        <v>138814</v>
      </c>
      <c r="AT77" s="789">
        <v>22.965</v>
      </c>
      <c r="AV77" s="788">
        <v>44965.452777777777</v>
      </c>
      <c r="AW77" s="787">
        <v>1</v>
      </c>
      <c r="AX77" s="786">
        <v>4</v>
      </c>
      <c r="AY77" s="786" t="s">
        <v>469</v>
      </c>
      <c r="AZ77" s="863">
        <v>186.2</v>
      </c>
      <c r="BB77" s="793" t="str">
        <f t="shared" si="32"/>
        <v>--</v>
      </c>
      <c r="BC77" s="791">
        <f t="shared" si="33"/>
        <v>186.57453699999999</v>
      </c>
      <c r="BD77" s="814">
        <v>94</v>
      </c>
      <c r="BE77" s="793">
        <v>4</v>
      </c>
      <c r="BF77" s="819">
        <f t="shared" si="34"/>
        <v>410.26033200000001</v>
      </c>
      <c r="BH77" s="793" t="str">
        <f t="shared" si="35"/>
        <v>--</v>
      </c>
      <c r="BI77" s="807">
        <f t="shared" si="36"/>
        <v>186.2</v>
      </c>
      <c r="BJ77" s="814">
        <v>94</v>
      </c>
      <c r="BK77" s="793">
        <v>4</v>
      </c>
      <c r="BL77" s="807">
        <f t="shared" si="37"/>
        <v>410.1</v>
      </c>
      <c r="BQ77" s="797"/>
      <c r="BR77" s="791"/>
      <c r="BS77" s="791"/>
      <c r="BT77" s="791"/>
      <c r="CA77" s="809"/>
      <c r="CB77" s="803"/>
      <c r="CC77" s="804"/>
      <c r="CD77" s="791"/>
      <c r="CE77" s="791"/>
    </row>
    <row r="78" spans="2:83" x14ac:dyDescent="0.25">
      <c r="B78" s="307">
        <v>44965.451168981483</v>
      </c>
      <c r="C78" s="794">
        <v>852.59</v>
      </c>
      <c r="D78" s="492"/>
      <c r="E78" s="492"/>
      <c r="N78" s="517"/>
      <c r="O78" s="796">
        <v>44965</v>
      </c>
      <c r="P78" s="808">
        <v>0.45659722222222227</v>
      </c>
      <c r="Q78" s="794">
        <v>34.6</v>
      </c>
      <c r="R78" s="165" t="s">
        <v>21</v>
      </c>
      <c r="S78" s="794">
        <v>21.7</v>
      </c>
      <c r="T78" s="165" t="s">
        <v>56</v>
      </c>
      <c r="U78" s="196">
        <f t="shared" si="21"/>
        <v>10</v>
      </c>
      <c r="V78" s="168">
        <f t="shared" si="28"/>
        <v>21.7</v>
      </c>
      <c r="W78" s="168" t="str">
        <f t="shared" si="29"/>
        <v>-</v>
      </c>
      <c r="X78" s="168" t="str">
        <f t="shared" si="30"/>
        <v>-</v>
      </c>
      <c r="Y78" s="168" t="str">
        <f t="shared" si="31"/>
        <v>-</v>
      </c>
      <c r="AA78" s="567"/>
      <c r="AB78" s="567"/>
      <c r="AD78" s="608">
        <f t="shared" si="42"/>
        <v>44965.451388888891</v>
      </c>
      <c r="AE78" s="607">
        <f t="shared" si="43"/>
        <v>22.963000000000001</v>
      </c>
      <c r="AF78" s="196">
        <f t="shared" si="44"/>
        <v>10</v>
      </c>
      <c r="AG78" s="168">
        <f t="shared" si="38"/>
        <v>22.963000000000001</v>
      </c>
      <c r="AH78" s="168" t="str">
        <f t="shared" si="39"/>
        <v>-</v>
      </c>
      <c r="AI78" s="168" t="str">
        <f t="shared" si="40"/>
        <v>-</v>
      </c>
      <c r="AJ78" s="168" t="str">
        <f t="shared" si="41"/>
        <v>-</v>
      </c>
      <c r="AK78" s="198"/>
      <c r="AL78" s="837"/>
      <c r="AM78" s="790">
        <v>44965.452777777777</v>
      </c>
      <c r="AN78" s="789">
        <v>1</v>
      </c>
      <c r="AO78" s="789">
        <v>4</v>
      </c>
      <c r="AP78" s="789" t="s">
        <v>469</v>
      </c>
      <c r="AQ78" s="789">
        <v>186.30396099999999</v>
      </c>
      <c r="AR78" s="789">
        <v>180777</v>
      </c>
      <c r="AS78" s="789">
        <v>138257</v>
      </c>
      <c r="AT78" s="789">
        <v>22.966999999999999</v>
      </c>
      <c r="AV78" s="788">
        <v>44965.452777777777</v>
      </c>
      <c r="AW78" s="787">
        <v>1</v>
      </c>
      <c r="AX78" s="786">
        <v>4</v>
      </c>
      <c r="AY78" s="786" t="s">
        <v>469</v>
      </c>
      <c r="AZ78" s="863">
        <v>185.7</v>
      </c>
      <c r="BB78" s="793" t="str">
        <f t="shared" si="32"/>
        <v>--</v>
      </c>
      <c r="BC78" s="791">
        <f t="shared" si="33"/>
        <v>186.30396099999999</v>
      </c>
      <c r="BD78" s="814">
        <v>95</v>
      </c>
      <c r="BE78" s="793">
        <v>5</v>
      </c>
      <c r="BF78" s="819">
        <f t="shared" si="34"/>
        <v>410.480749</v>
      </c>
      <c r="BH78" s="793" t="str">
        <f t="shared" si="35"/>
        <v>--</v>
      </c>
      <c r="BI78" s="807">
        <f t="shared" si="36"/>
        <v>185.7</v>
      </c>
      <c r="BJ78" s="814">
        <v>95</v>
      </c>
      <c r="BK78" s="793">
        <v>5</v>
      </c>
      <c r="BL78" s="807">
        <f t="shared" si="37"/>
        <v>410.1</v>
      </c>
      <c r="BQ78" s="797"/>
      <c r="BR78" s="791"/>
      <c r="BS78" s="791"/>
      <c r="BT78" s="791"/>
      <c r="CA78" s="809"/>
      <c r="CB78" s="803"/>
      <c r="CC78" s="804"/>
      <c r="CD78" s="791"/>
      <c r="CE78" s="791"/>
    </row>
    <row r="79" spans="2:83" x14ac:dyDescent="0.25">
      <c r="B79" s="307">
        <v>44965.452210648145</v>
      </c>
      <c r="C79" s="794">
        <v>852.58</v>
      </c>
      <c r="D79" s="492"/>
      <c r="E79" s="492"/>
      <c r="N79" s="517"/>
      <c r="O79" s="796">
        <v>44965</v>
      </c>
      <c r="P79" s="808">
        <v>0.45729166666666665</v>
      </c>
      <c r="Q79" s="794">
        <v>34.6</v>
      </c>
      <c r="R79" s="165" t="s">
        <v>21</v>
      </c>
      <c r="S79" s="794">
        <v>21.65</v>
      </c>
      <c r="T79" s="165" t="s">
        <v>56</v>
      </c>
      <c r="U79" s="196">
        <f t="shared" si="21"/>
        <v>10</v>
      </c>
      <c r="V79" s="168">
        <f t="shared" si="28"/>
        <v>21.65</v>
      </c>
      <c r="W79" s="168" t="str">
        <f t="shared" si="29"/>
        <v>-</v>
      </c>
      <c r="X79" s="168" t="str">
        <f t="shared" si="30"/>
        <v>-</v>
      </c>
      <c r="Y79" s="168" t="str">
        <f t="shared" si="31"/>
        <v>-</v>
      </c>
      <c r="AA79" s="567"/>
      <c r="AB79" s="567"/>
      <c r="AD79" s="608">
        <f t="shared" si="42"/>
        <v>44965.45208333333</v>
      </c>
      <c r="AE79" s="607">
        <f t="shared" si="43"/>
        <v>22.963999999999999</v>
      </c>
      <c r="AF79" s="196">
        <f t="shared" si="44"/>
        <v>10</v>
      </c>
      <c r="AG79" s="168">
        <f t="shared" si="38"/>
        <v>22.963999999999999</v>
      </c>
      <c r="AH79" s="168" t="str">
        <f t="shared" si="39"/>
        <v>-</v>
      </c>
      <c r="AI79" s="168" t="str">
        <f t="shared" si="40"/>
        <v>-</v>
      </c>
      <c r="AJ79" s="168" t="str">
        <f t="shared" si="41"/>
        <v>-</v>
      </c>
      <c r="AK79" s="198"/>
      <c r="AL79" s="837"/>
      <c r="AM79" s="790">
        <v>44965.453472222223</v>
      </c>
      <c r="AN79" s="789">
        <v>1</v>
      </c>
      <c r="AO79" s="789">
        <v>4</v>
      </c>
      <c r="AP79" s="789" t="s">
        <v>469</v>
      </c>
      <c r="AQ79" s="789">
        <v>185.91539</v>
      </c>
      <c r="AR79" s="789">
        <v>180054</v>
      </c>
      <c r="AS79" s="789">
        <v>138805</v>
      </c>
      <c r="AT79" s="789">
        <v>22.966999999999999</v>
      </c>
      <c r="AV79" s="788">
        <v>44965.453472222223</v>
      </c>
      <c r="AW79" s="787">
        <v>1</v>
      </c>
      <c r="AX79" s="786">
        <v>4</v>
      </c>
      <c r="AY79" s="786" t="s">
        <v>469</v>
      </c>
      <c r="AZ79" s="863">
        <v>185.7</v>
      </c>
      <c r="BB79" s="793" t="str">
        <f t="shared" si="32"/>
        <v>--</v>
      </c>
      <c r="BC79" s="791">
        <f t="shared" si="33"/>
        <v>185.91539</v>
      </c>
      <c r="BD79" s="814">
        <v>96</v>
      </c>
      <c r="BE79" s="793">
        <v>6</v>
      </c>
      <c r="BF79" s="819">
        <f t="shared" si="34"/>
        <v>410.16746999999998</v>
      </c>
      <c r="BH79" s="793" t="str">
        <f t="shared" si="35"/>
        <v>--</v>
      </c>
      <c r="BI79" s="807">
        <f t="shared" si="36"/>
        <v>185.7</v>
      </c>
      <c r="BJ79" s="814">
        <v>96</v>
      </c>
      <c r="BK79" s="793">
        <v>6</v>
      </c>
      <c r="BL79" s="807">
        <f t="shared" si="37"/>
        <v>409.9</v>
      </c>
      <c r="BQ79" s="797"/>
      <c r="BR79" s="791"/>
      <c r="BS79" s="791"/>
      <c r="BT79" s="791"/>
      <c r="CA79" s="809"/>
      <c r="CB79" s="803"/>
      <c r="CC79" s="804"/>
      <c r="CD79" s="791"/>
      <c r="CE79" s="791"/>
    </row>
    <row r="80" spans="2:83" x14ac:dyDescent="0.25">
      <c r="B80" s="307">
        <v>44965.453252314815</v>
      </c>
      <c r="C80" s="794">
        <v>852.55</v>
      </c>
      <c r="D80" s="492"/>
      <c r="E80" s="492"/>
      <c r="N80" s="517"/>
      <c r="O80" s="796">
        <v>44965</v>
      </c>
      <c r="P80" s="808">
        <v>0.45798611111111115</v>
      </c>
      <c r="Q80" s="794">
        <v>34.700000000000003</v>
      </c>
      <c r="R80" s="165" t="s">
        <v>21</v>
      </c>
      <c r="S80" s="794">
        <v>21.65</v>
      </c>
      <c r="T80" s="165" t="s">
        <v>56</v>
      </c>
      <c r="U80" s="196">
        <f t="shared" si="21"/>
        <v>10</v>
      </c>
      <c r="V80" s="168">
        <f t="shared" si="28"/>
        <v>21.65</v>
      </c>
      <c r="W80" s="168" t="str">
        <f t="shared" si="29"/>
        <v>-</v>
      </c>
      <c r="X80" s="168" t="str">
        <f t="shared" si="30"/>
        <v>-</v>
      </c>
      <c r="Y80" s="168" t="str">
        <f t="shared" si="31"/>
        <v>-</v>
      </c>
      <c r="AA80" s="567"/>
      <c r="AB80" s="567"/>
      <c r="AD80" s="608">
        <f t="shared" si="42"/>
        <v>44965.45208333333</v>
      </c>
      <c r="AE80" s="607">
        <f t="shared" si="43"/>
        <v>22.965</v>
      </c>
      <c r="AF80" s="196">
        <f t="shared" si="44"/>
        <v>10</v>
      </c>
      <c r="AG80" s="168">
        <f t="shared" si="38"/>
        <v>22.965</v>
      </c>
      <c r="AH80" s="168" t="str">
        <f t="shared" si="39"/>
        <v>-</v>
      </c>
      <c r="AI80" s="168" t="str">
        <f t="shared" si="40"/>
        <v>-</v>
      </c>
      <c r="AJ80" s="168" t="str">
        <f t="shared" si="41"/>
        <v>-</v>
      </c>
      <c r="AK80" s="198"/>
      <c r="AL80" s="837"/>
      <c r="AM80" s="790">
        <v>44965.45416666667</v>
      </c>
      <c r="AN80" s="789">
        <v>1</v>
      </c>
      <c r="AO80" s="789">
        <v>4</v>
      </c>
      <c r="AP80" s="789">
        <v>0</v>
      </c>
      <c r="AQ80" s="789">
        <v>185.83403999999999</v>
      </c>
      <c r="AR80" s="789">
        <v>180776</v>
      </c>
      <c r="AS80" s="789">
        <v>138257</v>
      </c>
      <c r="AT80" s="789">
        <v>22.97</v>
      </c>
      <c r="AV80" s="788">
        <v>44965.45416666667</v>
      </c>
      <c r="AW80" s="787">
        <v>1</v>
      </c>
      <c r="AX80" s="786">
        <v>4</v>
      </c>
      <c r="AY80" s="786">
        <v>0</v>
      </c>
      <c r="AZ80" s="863">
        <v>185.7</v>
      </c>
      <c r="BB80" s="793">
        <f t="shared" si="32"/>
        <v>40</v>
      </c>
      <c r="BC80" s="791">
        <f t="shared" si="33"/>
        <v>185.83403999999999</v>
      </c>
      <c r="BD80" s="814">
        <v>97</v>
      </c>
      <c r="BE80" s="793">
        <v>7</v>
      </c>
      <c r="BF80" s="819">
        <f t="shared" si="34"/>
        <v>410.002501</v>
      </c>
      <c r="BH80" s="793">
        <f t="shared" si="35"/>
        <v>40</v>
      </c>
      <c r="BI80" s="807">
        <f t="shared" si="36"/>
        <v>185.7</v>
      </c>
      <c r="BJ80" s="814">
        <v>97</v>
      </c>
      <c r="BK80" s="793">
        <v>7</v>
      </c>
      <c r="BL80" s="807">
        <f t="shared" si="37"/>
        <v>409.5</v>
      </c>
      <c r="BQ80" s="797"/>
      <c r="BR80" s="791"/>
      <c r="BS80" s="791"/>
      <c r="BT80" s="791"/>
      <c r="CA80" s="809"/>
      <c r="CB80" s="803"/>
      <c r="CC80" s="804"/>
      <c r="CD80" s="791"/>
      <c r="CE80" s="791"/>
    </row>
    <row r="81" spans="2:83" x14ac:dyDescent="0.25">
      <c r="B81" s="307">
        <v>44965.454293981478</v>
      </c>
      <c r="C81" s="794">
        <v>852.54</v>
      </c>
      <c r="D81" s="492"/>
      <c r="E81" s="492"/>
      <c r="N81" s="517"/>
      <c r="O81" s="796">
        <v>44965</v>
      </c>
      <c r="P81" s="808">
        <v>0.45868055555555554</v>
      </c>
      <c r="Q81" s="794">
        <v>34.700000000000003</v>
      </c>
      <c r="R81" s="165" t="s">
        <v>21</v>
      </c>
      <c r="S81" s="794">
        <v>21.65</v>
      </c>
      <c r="T81" s="165" t="s">
        <v>56</v>
      </c>
      <c r="U81" s="196">
        <f t="shared" si="21"/>
        <v>11</v>
      </c>
      <c r="V81" s="168" t="str">
        <f t="shared" si="28"/>
        <v>-</v>
      </c>
      <c r="W81" s="168">
        <f t="shared" si="29"/>
        <v>21.65</v>
      </c>
      <c r="X81" s="168" t="str">
        <f t="shared" si="30"/>
        <v>-</v>
      </c>
      <c r="Y81" s="168" t="str">
        <f t="shared" si="31"/>
        <v>-</v>
      </c>
      <c r="AD81" s="608">
        <f t="shared" si="42"/>
        <v>44965.452777777777</v>
      </c>
      <c r="AE81" s="607">
        <f t="shared" si="43"/>
        <v>22.966999999999999</v>
      </c>
      <c r="AF81" s="196">
        <f t="shared" si="44"/>
        <v>10</v>
      </c>
      <c r="AG81" s="168">
        <f t="shared" si="38"/>
        <v>22.966999999999999</v>
      </c>
      <c r="AH81" s="168" t="str">
        <f t="shared" si="39"/>
        <v>-</v>
      </c>
      <c r="AI81" s="168" t="str">
        <f t="shared" si="40"/>
        <v>-</v>
      </c>
      <c r="AJ81" s="168" t="str">
        <f t="shared" si="41"/>
        <v>-</v>
      </c>
      <c r="AK81" s="198"/>
      <c r="AL81" s="837"/>
      <c r="AM81" s="790">
        <v>44965.45416666667</v>
      </c>
      <c r="AN81" s="789">
        <v>1</v>
      </c>
      <c r="AO81" s="789">
        <v>4</v>
      </c>
      <c r="AP81" s="789">
        <v>1</v>
      </c>
      <c r="AQ81" s="789">
        <v>185.67343</v>
      </c>
      <c r="AR81" s="789">
        <v>180051</v>
      </c>
      <c r="AS81" s="789">
        <v>138802</v>
      </c>
      <c r="AT81" s="789">
        <v>22.975000000000001</v>
      </c>
      <c r="AV81" s="788">
        <v>44965.45416666667</v>
      </c>
      <c r="AW81" s="787">
        <v>1</v>
      </c>
      <c r="AX81" s="786">
        <v>4</v>
      </c>
      <c r="AY81" s="786">
        <v>1</v>
      </c>
      <c r="AZ81" s="863">
        <v>185.8</v>
      </c>
      <c r="BB81" s="793">
        <f t="shared" si="32"/>
        <v>41</v>
      </c>
      <c r="BC81" s="791">
        <f t="shared" si="33"/>
        <v>185.67343</v>
      </c>
      <c r="BD81" s="814">
        <v>98</v>
      </c>
      <c r="BE81" s="793">
        <v>8</v>
      </c>
      <c r="BF81" s="819">
        <f t="shared" si="34"/>
        <v>409.74688400000002</v>
      </c>
      <c r="BH81" s="793">
        <f t="shared" si="35"/>
        <v>41</v>
      </c>
      <c r="BI81" s="807">
        <f t="shared" si="36"/>
        <v>185.8</v>
      </c>
      <c r="BJ81" s="814">
        <v>98</v>
      </c>
      <c r="BK81" s="793">
        <v>8</v>
      </c>
      <c r="BL81" s="807">
        <f t="shared" si="37"/>
        <v>409.8</v>
      </c>
      <c r="BQ81" s="797"/>
      <c r="BR81" s="791"/>
      <c r="BS81" s="791"/>
      <c r="BT81" s="791"/>
      <c r="CA81" s="809"/>
      <c r="CB81" s="803"/>
      <c r="CC81" s="804"/>
      <c r="CD81" s="791"/>
      <c r="CE81" s="791"/>
    </row>
    <row r="82" spans="2:83" x14ac:dyDescent="0.25">
      <c r="B82" s="307">
        <v>44965.455335648148</v>
      </c>
      <c r="C82" s="794">
        <v>852.54</v>
      </c>
      <c r="D82" s="492"/>
      <c r="E82" s="492"/>
      <c r="N82" s="517"/>
      <c r="O82" s="796">
        <v>44965</v>
      </c>
      <c r="P82" s="808">
        <v>0.45937500000000003</v>
      </c>
      <c r="Q82" s="794">
        <v>34.799999999999997</v>
      </c>
      <c r="R82" s="165" t="s">
        <v>21</v>
      </c>
      <c r="S82" s="794">
        <v>21.6</v>
      </c>
      <c r="T82" s="165" t="s">
        <v>56</v>
      </c>
      <c r="U82" s="196">
        <f t="shared" si="21"/>
        <v>11</v>
      </c>
      <c r="V82" s="168" t="str">
        <f t="shared" si="28"/>
        <v>-</v>
      </c>
      <c r="W82" s="168">
        <f t="shared" si="29"/>
        <v>21.6</v>
      </c>
      <c r="X82" s="168" t="str">
        <f t="shared" si="30"/>
        <v>-</v>
      </c>
      <c r="Y82" s="168" t="str">
        <f t="shared" si="31"/>
        <v>-</v>
      </c>
      <c r="AD82" s="608">
        <f t="shared" si="42"/>
        <v>44965.453472222223</v>
      </c>
      <c r="AE82" s="607">
        <f t="shared" si="43"/>
        <v>22.966999999999999</v>
      </c>
      <c r="AF82" s="196">
        <f t="shared" si="44"/>
        <v>10</v>
      </c>
      <c r="AG82" s="168">
        <f t="shared" si="38"/>
        <v>22.966999999999999</v>
      </c>
      <c r="AH82" s="168" t="str">
        <f t="shared" si="39"/>
        <v>-</v>
      </c>
      <c r="AI82" s="168" t="str">
        <f t="shared" si="40"/>
        <v>-</v>
      </c>
      <c r="AJ82" s="168" t="str">
        <f t="shared" si="41"/>
        <v>-</v>
      </c>
      <c r="AK82" s="198"/>
      <c r="AL82" s="837"/>
      <c r="AM82" s="790">
        <v>44965.454861111109</v>
      </c>
      <c r="AN82" s="789">
        <v>1</v>
      </c>
      <c r="AO82" s="789">
        <v>4</v>
      </c>
      <c r="AP82" s="789">
        <v>2</v>
      </c>
      <c r="AQ82" s="789">
        <v>185.61125000000001</v>
      </c>
      <c r="AR82" s="789">
        <v>180766</v>
      </c>
      <c r="AS82" s="789">
        <v>138250</v>
      </c>
      <c r="AT82" s="789">
        <v>22.977</v>
      </c>
      <c r="AV82" s="788">
        <v>44965.454861111109</v>
      </c>
      <c r="AW82" s="787">
        <v>1</v>
      </c>
      <c r="AX82" s="786">
        <v>4</v>
      </c>
      <c r="AY82" s="786">
        <v>2</v>
      </c>
      <c r="AZ82" s="863">
        <v>185.3</v>
      </c>
      <c r="BB82" s="793">
        <f t="shared" si="32"/>
        <v>42</v>
      </c>
      <c r="BC82" s="791">
        <f t="shared" si="33"/>
        <v>185.61125000000001</v>
      </c>
      <c r="BD82" s="814">
        <v>101</v>
      </c>
      <c r="BE82" s="793">
        <v>1</v>
      </c>
      <c r="BF82" s="819">
        <f t="shared" si="34"/>
        <v>458.88023199999998</v>
      </c>
      <c r="BH82" s="793">
        <f t="shared" si="35"/>
        <v>42</v>
      </c>
      <c r="BI82" s="807">
        <f t="shared" si="36"/>
        <v>185.3</v>
      </c>
      <c r="BJ82" s="814">
        <v>101</v>
      </c>
      <c r="BK82" s="793">
        <v>1</v>
      </c>
      <c r="BL82" s="807">
        <f t="shared" si="37"/>
        <v>458.9</v>
      </c>
      <c r="BQ82" s="797"/>
      <c r="BR82" s="791"/>
      <c r="BS82" s="791"/>
      <c r="BT82" s="791"/>
      <c r="CA82" s="809"/>
      <c r="CB82" s="803"/>
      <c r="CC82" s="804"/>
      <c r="CD82" s="791"/>
      <c r="CE82" s="791"/>
    </row>
    <row r="83" spans="2:83" x14ac:dyDescent="0.25">
      <c r="B83" s="307">
        <v>44965.456377314818</v>
      </c>
      <c r="C83" s="794">
        <v>852.47</v>
      </c>
      <c r="D83" s="492"/>
      <c r="E83" s="492"/>
      <c r="N83" s="517"/>
      <c r="O83" s="796">
        <v>44965</v>
      </c>
      <c r="P83" s="808">
        <v>0.46006944444444442</v>
      </c>
      <c r="Q83" s="794">
        <v>34.9</v>
      </c>
      <c r="R83" s="165" t="s">
        <v>21</v>
      </c>
      <c r="S83" s="794">
        <v>21.6</v>
      </c>
      <c r="T83" s="165" t="s">
        <v>56</v>
      </c>
      <c r="U83" s="196">
        <f t="shared" si="21"/>
        <v>11</v>
      </c>
      <c r="V83" s="168" t="str">
        <f t="shared" si="28"/>
        <v>-</v>
      </c>
      <c r="W83" s="168">
        <f t="shared" si="29"/>
        <v>21.6</v>
      </c>
      <c r="X83" s="168" t="str">
        <f t="shared" si="30"/>
        <v>-</v>
      </c>
      <c r="Y83" s="168" t="str">
        <f t="shared" si="31"/>
        <v>-</v>
      </c>
      <c r="AD83" s="608">
        <f t="shared" si="42"/>
        <v>44965.45416666667</v>
      </c>
      <c r="AE83" s="607">
        <f t="shared" si="43"/>
        <v>22.97</v>
      </c>
      <c r="AF83" s="196">
        <f t="shared" si="44"/>
        <v>10</v>
      </c>
      <c r="AG83" s="168">
        <f t="shared" si="38"/>
        <v>22.97</v>
      </c>
      <c r="AH83" s="168" t="str">
        <f t="shared" si="39"/>
        <v>-</v>
      </c>
      <c r="AI83" s="168" t="str">
        <f t="shared" si="40"/>
        <v>-</v>
      </c>
      <c r="AJ83" s="168" t="str">
        <f t="shared" si="41"/>
        <v>-</v>
      </c>
      <c r="AK83" s="198"/>
      <c r="AL83" s="837"/>
      <c r="AM83" s="790">
        <v>44965.454861111109</v>
      </c>
      <c r="AN83" s="789">
        <v>1</v>
      </c>
      <c r="AO83" s="789">
        <v>4</v>
      </c>
      <c r="AP83" s="789">
        <v>3</v>
      </c>
      <c r="AQ83" s="789">
        <v>185.49110099999999</v>
      </c>
      <c r="AR83" s="789">
        <v>180049</v>
      </c>
      <c r="AS83" s="789">
        <v>138800</v>
      </c>
      <c r="AT83" s="789">
        <v>22.978000000000002</v>
      </c>
      <c r="AV83" s="788">
        <v>44965.454861111109</v>
      </c>
      <c r="AW83" s="787">
        <v>1</v>
      </c>
      <c r="AX83" s="786">
        <v>4</v>
      </c>
      <c r="AY83" s="786">
        <v>3</v>
      </c>
      <c r="AZ83" s="863">
        <v>185.4</v>
      </c>
      <c r="BB83" s="793">
        <f t="shared" si="32"/>
        <v>43</v>
      </c>
      <c r="BC83" s="791">
        <f t="shared" si="33"/>
        <v>185.49110099999999</v>
      </c>
      <c r="BD83" s="814">
        <v>102</v>
      </c>
      <c r="BE83" s="793">
        <v>2</v>
      </c>
      <c r="BF83" s="819">
        <f t="shared" si="34"/>
        <v>458.96911599999999</v>
      </c>
      <c r="BH83" s="793">
        <f t="shared" si="35"/>
        <v>43</v>
      </c>
      <c r="BI83" s="807">
        <f t="shared" si="36"/>
        <v>185.4</v>
      </c>
      <c r="BJ83" s="814">
        <v>102</v>
      </c>
      <c r="BK83" s="793">
        <v>2</v>
      </c>
      <c r="BL83" s="807">
        <f t="shared" si="37"/>
        <v>458.9</v>
      </c>
      <c r="BQ83" s="797"/>
      <c r="BR83" s="791"/>
      <c r="BS83" s="791"/>
      <c r="BT83" s="791"/>
      <c r="CA83" s="809"/>
      <c r="CB83" s="803"/>
      <c r="CC83" s="804"/>
      <c r="CD83" s="791"/>
      <c r="CE83" s="791"/>
    </row>
    <row r="84" spans="2:83" x14ac:dyDescent="0.25">
      <c r="B84" s="307">
        <v>44965.457418981481</v>
      </c>
      <c r="C84" s="794">
        <v>852.5</v>
      </c>
      <c r="D84" s="492"/>
      <c r="E84" s="492"/>
      <c r="N84" s="517"/>
      <c r="O84" s="796">
        <v>44965</v>
      </c>
      <c r="P84" s="808">
        <v>0.46076388888888892</v>
      </c>
      <c r="Q84" s="794">
        <v>34.700000000000003</v>
      </c>
      <c r="R84" s="165" t="s">
        <v>21</v>
      </c>
      <c r="S84" s="794">
        <v>21.6</v>
      </c>
      <c r="T84" s="165" t="s">
        <v>56</v>
      </c>
      <c r="U84" s="196">
        <f t="shared" si="21"/>
        <v>11</v>
      </c>
      <c r="V84" s="168" t="str">
        <f t="shared" si="28"/>
        <v>-</v>
      </c>
      <c r="W84" s="168">
        <f t="shared" si="29"/>
        <v>21.6</v>
      </c>
      <c r="X84" s="168" t="str">
        <f t="shared" si="30"/>
        <v>-</v>
      </c>
      <c r="Y84" s="168" t="str">
        <f t="shared" si="31"/>
        <v>-</v>
      </c>
      <c r="AD84" s="608">
        <f t="shared" si="42"/>
        <v>44965.45416666667</v>
      </c>
      <c r="AE84" s="607">
        <f t="shared" si="43"/>
        <v>22.975000000000001</v>
      </c>
      <c r="AF84" s="196">
        <f t="shared" si="44"/>
        <v>10</v>
      </c>
      <c r="AG84" s="168">
        <f t="shared" si="38"/>
        <v>22.975000000000001</v>
      </c>
      <c r="AH84" s="168" t="str">
        <f t="shared" si="39"/>
        <v>-</v>
      </c>
      <c r="AI84" s="168" t="str">
        <f t="shared" si="40"/>
        <v>-</v>
      </c>
      <c r="AJ84" s="168" t="str">
        <f t="shared" si="41"/>
        <v>-</v>
      </c>
      <c r="AK84" s="198"/>
      <c r="AL84" s="837"/>
      <c r="AM84" s="790">
        <v>44965.455555555556</v>
      </c>
      <c r="AN84" s="789">
        <v>1</v>
      </c>
      <c r="AO84" s="789">
        <v>4</v>
      </c>
      <c r="AP84" s="789">
        <v>4</v>
      </c>
      <c r="AQ84" s="789">
        <v>185.531013</v>
      </c>
      <c r="AR84" s="789">
        <v>180766</v>
      </c>
      <c r="AS84" s="789">
        <v>138250</v>
      </c>
      <c r="AT84" s="789">
        <v>22.978999999999999</v>
      </c>
      <c r="AV84" s="788">
        <v>44965.455555555556</v>
      </c>
      <c r="AW84" s="787">
        <v>1</v>
      </c>
      <c r="AX84" s="786">
        <v>4</v>
      </c>
      <c r="AY84" s="786">
        <v>4</v>
      </c>
      <c r="AZ84" s="863">
        <v>185.7</v>
      </c>
      <c r="BB84" s="793">
        <f t="shared" si="32"/>
        <v>44</v>
      </c>
      <c r="BC84" s="791">
        <f t="shared" si="33"/>
        <v>185.531013</v>
      </c>
      <c r="BD84" s="814">
        <v>103</v>
      </c>
      <c r="BE84" s="793">
        <v>3</v>
      </c>
      <c r="BF84" s="819">
        <f t="shared" si="34"/>
        <v>458.54950200000002</v>
      </c>
      <c r="BH84" s="793">
        <f t="shared" si="35"/>
        <v>44</v>
      </c>
      <c r="BI84" s="807">
        <f t="shared" si="36"/>
        <v>185.7</v>
      </c>
      <c r="BJ84" s="814">
        <v>103</v>
      </c>
      <c r="BK84" s="793">
        <v>3</v>
      </c>
      <c r="BL84" s="807">
        <f t="shared" si="37"/>
        <v>458.4</v>
      </c>
      <c r="BQ84" s="797"/>
      <c r="BR84" s="791"/>
      <c r="BS84" s="791"/>
      <c r="BT84" s="791"/>
      <c r="CA84" s="809"/>
      <c r="CB84" s="803"/>
      <c r="CC84" s="804"/>
      <c r="CD84" s="791"/>
      <c r="CE84" s="791"/>
    </row>
    <row r="85" spans="2:83" x14ac:dyDescent="0.25">
      <c r="B85" s="307">
        <v>44965.458460648151</v>
      </c>
      <c r="C85" s="794">
        <v>852.54</v>
      </c>
      <c r="D85" s="492"/>
      <c r="E85" s="492"/>
      <c r="N85" s="517"/>
      <c r="O85" s="796">
        <v>44965</v>
      </c>
      <c r="P85" s="808">
        <v>0.4614583333333333</v>
      </c>
      <c r="Q85" s="794">
        <v>34.799999999999997</v>
      </c>
      <c r="R85" s="165" t="s">
        <v>21</v>
      </c>
      <c r="S85" s="794">
        <v>21.65</v>
      </c>
      <c r="T85" s="165" t="s">
        <v>56</v>
      </c>
      <c r="U85" s="196">
        <f t="shared" si="21"/>
        <v>11</v>
      </c>
      <c r="V85" s="168" t="str">
        <f t="shared" si="28"/>
        <v>-</v>
      </c>
      <c r="W85" s="168">
        <f t="shared" si="29"/>
        <v>21.65</v>
      </c>
      <c r="X85" s="168" t="str">
        <f t="shared" si="30"/>
        <v>-</v>
      </c>
      <c r="Y85" s="168" t="str">
        <f t="shared" si="31"/>
        <v>-</v>
      </c>
      <c r="AD85" s="608">
        <f t="shared" si="42"/>
        <v>44965.454861111109</v>
      </c>
      <c r="AE85" s="607">
        <f t="shared" si="43"/>
        <v>22.977</v>
      </c>
      <c r="AF85" s="196">
        <f t="shared" si="44"/>
        <v>10</v>
      </c>
      <c r="AG85" s="168">
        <f t="shared" si="38"/>
        <v>22.977</v>
      </c>
      <c r="AH85" s="168" t="str">
        <f t="shared" si="39"/>
        <v>-</v>
      </c>
      <c r="AI85" s="168" t="str">
        <f t="shared" si="40"/>
        <v>-</v>
      </c>
      <c r="AJ85" s="168" t="str">
        <f t="shared" si="41"/>
        <v>-</v>
      </c>
      <c r="AK85" s="198"/>
      <c r="AL85" s="837"/>
      <c r="AM85" s="790">
        <v>44965.455555555556</v>
      </c>
      <c r="AN85" s="789">
        <v>1</v>
      </c>
      <c r="AO85" s="789">
        <v>4</v>
      </c>
      <c r="AP85" s="789">
        <v>5</v>
      </c>
      <c r="AQ85" s="789">
        <v>185.349614</v>
      </c>
      <c r="AR85" s="789">
        <v>180054</v>
      </c>
      <c r="AS85" s="789">
        <v>138803</v>
      </c>
      <c r="AT85" s="789">
        <v>22.978000000000002</v>
      </c>
      <c r="AV85" s="788">
        <v>44965.455555555556</v>
      </c>
      <c r="AW85" s="787">
        <v>1</v>
      </c>
      <c r="AX85" s="786">
        <v>4</v>
      </c>
      <c r="AY85" s="786">
        <v>5</v>
      </c>
      <c r="AZ85" s="863">
        <v>185</v>
      </c>
      <c r="BB85" s="793">
        <f t="shared" si="32"/>
        <v>45</v>
      </c>
      <c r="BC85" s="791">
        <f t="shared" si="33"/>
        <v>185.349614</v>
      </c>
      <c r="BD85" s="814">
        <v>104</v>
      </c>
      <c r="BE85" s="793">
        <v>4</v>
      </c>
      <c r="BF85" s="819">
        <f t="shared" si="34"/>
        <v>458.41624400000001</v>
      </c>
      <c r="BH85" s="793">
        <f t="shared" si="35"/>
        <v>45</v>
      </c>
      <c r="BI85" s="807">
        <f t="shared" si="36"/>
        <v>185</v>
      </c>
      <c r="BJ85" s="814">
        <v>104</v>
      </c>
      <c r="BK85" s="793">
        <v>4</v>
      </c>
      <c r="BL85" s="807">
        <f t="shared" si="37"/>
        <v>458.5</v>
      </c>
      <c r="BQ85" s="797"/>
      <c r="BR85" s="791"/>
      <c r="BS85" s="791"/>
      <c r="BT85" s="791"/>
      <c r="CA85" s="809"/>
      <c r="CB85" s="803"/>
      <c r="CC85" s="804"/>
      <c r="CD85" s="791"/>
      <c r="CE85" s="791"/>
    </row>
    <row r="86" spans="2:83" x14ac:dyDescent="0.25">
      <c r="B86" s="307">
        <v>44965.459502314814</v>
      </c>
      <c r="C86" s="794">
        <v>852.53</v>
      </c>
      <c r="D86" s="492"/>
      <c r="E86" s="492"/>
      <c r="N86" s="517"/>
      <c r="O86" s="796">
        <v>44965</v>
      </c>
      <c r="P86" s="808">
        <v>0.4621527777777778</v>
      </c>
      <c r="Q86" s="794">
        <v>34.799999999999997</v>
      </c>
      <c r="R86" s="165" t="s">
        <v>21</v>
      </c>
      <c r="S86" s="794">
        <v>21.65</v>
      </c>
      <c r="T86" s="165" t="s">
        <v>56</v>
      </c>
      <c r="U86" s="196">
        <f t="shared" si="21"/>
        <v>11</v>
      </c>
      <c r="V86" s="168" t="str">
        <f t="shared" si="28"/>
        <v>-</v>
      </c>
      <c r="W86" s="168">
        <f t="shared" si="29"/>
        <v>21.65</v>
      </c>
      <c r="X86" s="168" t="str">
        <f t="shared" si="30"/>
        <v>-</v>
      </c>
      <c r="Y86" s="168" t="str">
        <f t="shared" si="31"/>
        <v>-</v>
      </c>
      <c r="AD86" s="608">
        <f t="shared" si="42"/>
        <v>44965.454861111109</v>
      </c>
      <c r="AE86" s="607">
        <f t="shared" si="43"/>
        <v>22.978000000000002</v>
      </c>
      <c r="AF86" s="196">
        <f t="shared" si="44"/>
        <v>10</v>
      </c>
      <c r="AG86" s="168">
        <f t="shared" si="38"/>
        <v>22.978000000000002</v>
      </c>
      <c r="AH86" s="168" t="str">
        <f t="shared" si="39"/>
        <v>-</v>
      </c>
      <c r="AI86" s="168" t="str">
        <f t="shared" si="40"/>
        <v>-</v>
      </c>
      <c r="AJ86" s="168" t="str">
        <f t="shared" si="41"/>
        <v>-</v>
      </c>
      <c r="AK86" s="198"/>
      <c r="AL86" s="837"/>
      <c r="AM86" s="790">
        <v>44965.456250000003</v>
      </c>
      <c r="AN86" s="789">
        <v>1</v>
      </c>
      <c r="AO86" s="789">
        <v>4</v>
      </c>
      <c r="AP86" s="789">
        <v>6</v>
      </c>
      <c r="AQ86" s="789">
        <v>185.22087099999999</v>
      </c>
      <c r="AR86" s="789">
        <v>180766</v>
      </c>
      <c r="AS86" s="789">
        <v>138251</v>
      </c>
      <c r="AT86" s="789">
        <v>22.975999999999999</v>
      </c>
      <c r="AV86" s="788">
        <v>44965.456250000003</v>
      </c>
      <c r="AW86" s="787">
        <v>1</v>
      </c>
      <c r="AX86" s="786">
        <v>4</v>
      </c>
      <c r="AY86" s="786">
        <v>6</v>
      </c>
      <c r="AZ86" s="863">
        <v>185.1</v>
      </c>
      <c r="BB86" s="793">
        <f t="shared" si="32"/>
        <v>46</v>
      </c>
      <c r="BC86" s="791">
        <f t="shared" si="33"/>
        <v>185.22087099999999</v>
      </c>
      <c r="BD86" s="814">
        <v>105</v>
      </c>
      <c r="BE86" s="793">
        <v>5</v>
      </c>
      <c r="BF86" s="819">
        <f t="shared" si="34"/>
        <v>458.54360300000002</v>
      </c>
      <c r="BH86" s="793">
        <f t="shared" si="35"/>
        <v>46</v>
      </c>
      <c r="BI86" s="807">
        <f t="shared" si="36"/>
        <v>185.1</v>
      </c>
      <c r="BJ86" s="814">
        <v>105</v>
      </c>
      <c r="BK86" s="793">
        <v>5</v>
      </c>
      <c r="BL86" s="807">
        <f t="shared" si="37"/>
        <v>458.9</v>
      </c>
      <c r="BQ86" s="797"/>
      <c r="BR86" s="791"/>
      <c r="BS86" s="791"/>
      <c r="BT86" s="791"/>
      <c r="CA86" s="809"/>
      <c r="CB86" s="803"/>
      <c r="CC86" s="804"/>
      <c r="CD86" s="791"/>
      <c r="CE86" s="791"/>
    </row>
    <row r="87" spans="2:83" x14ac:dyDescent="0.25">
      <c r="B87" s="307">
        <v>44965.460543981484</v>
      </c>
      <c r="C87" s="794">
        <v>852.5</v>
      </c>
      <c r="D87" s="492"/>
      <c r="E87" s="492"/>
      <c r="N87" s="517"/>
      <c r="O87" s="796">
        <v>44965</v>
      </c>
      <c r="P87" s="808">
        <v>0.46284722222222219</v>
      </c>
      <c r="Q87" s="794">
        <v>35</v>
      </c>
      <c r="R87" s="165" t="s">
        <v>21</v>
      </c>
      <c r="S87" s="794">
        <v>21.65</v>
      </c>
      <c r="T87" s="165" t="s">
        <v>56</v>
      </c>
      <c r="U87" s="196">
        <f t="shared" si="21"/>
        <v>11</v>
      </c>
      <c r="V87" s="168" t="str">
        <f t="shared" si="28"/>
        <v>-</v>
      </c>
      <c r="W87" s="168">
        <f t="shared" si="29"/>
        <v>21.65</v>
      </c>
      <c r="X87" s="168" t="str">
        <f t="shared" si="30"/>
        <v>-</v>
      </c>
      <c r="Y87" s="168" t="str">
        <f t="shared" si="31"/>
        <v>-</v>
      </c>
      <c r="AD87" s="608">
        <f t="shared" si="42"/>
        <v>44965.455555555556</v>
      </c>
      <c r="AE87" s="607">
        <f t="shared" si="43"/>
        <v>22.978999999999999</v>
      </c>
      <c r="AF87" s="196">
        <f t="shared" si="44"/>
        <v>10</v>
      </c>
      <c r="AG87" s="168">
        <f t="shared" si="38"/>
        <v>22.978999999999999</v>
      </c>
      <c r="AH87" s="168" t="str">
        <f t="shared" si="39"/>
        <v>-</v>
      </c>
      <c r="AI87" s="168" t="str">
        <f t="shared" si="40"/>
        <v>-</v>
      </c>
      <c r="AJ87" s="168" t="str">
        <f t="shared" si="41"/>
        <v>-</v>
      </c>
      <c r="AK87" s="198"/>
      <c r="AL87" s="837"/>
      <c r="AM87" s="790">
        <v>44965.456944444442</v>
      </c>
      <c r="AN87" s="789">
        <v>1</v>
      </c>
      <c r="AO87" s="789">
        <v>4</v>
      </c>
      <c r="AP87" s="789">
        <v>7</v>
      </c>
      <c r="AQ87" s="789">
        <v>185.39597900000001</v>
      </c>
      <c r="AR87" s="789">
        <v>180029</v>
      </c>
      <c r="AS87" s="789">
        <v>138785</v>
      </c>
      <c r="AT87" s="789">
        <v>22.977</v>
      </c>
      <c r="AV87" s="788">
        <v>44965.456944444442</v>
      </c>
      <c r="AW87" s="787">
        <v>1</v>
      </c>
      <c r="AX87" s="786">
        <v>4</v>
      </c>
      <c r="AY87" s="786">
        <v>7</v>
      </c>
      <c r="AZ87" s="863">
        <v>185.3</v>
      </c>
      <c r="BB87" s="793">
        <f t="shared" si="32"/>
        <v>47</v>
      </c>
      <c r="BC87" s="791">
        <f t="shared" si="33"/>
        <v>185.39597900000001</v>
      </c>
      <c r="BD87" s="814">
        <v>106</v>
      </c>
      <c r="BE87" s="793">
        <v>6</v>
      </c>
      <c r="BF87" s="819">
        <f t="shared" si="34"/>
        <v>458.42188499999997</v>
      </c>
      <c r="BH87" s="793">
        <f t="shared" si="35"/>
        <v>47</v>
      </c>
      <c r="BI87" s="807">
        <f t="shared" si="36"/>
        <v>185.3</v>
      </c>
      <c r="BJ87" s="814">
        <v>106</v>
      </c>
      <c r="BK87" s="793">
        <v>6</v>
      </c>
      <c r="BL87" s="807">
        <f t="shared" si="37"/>
        <v>458.6</v>
      </c>
      <c r="BQ87" s="797"/>
      <c r="BR87" s="791"/>
      <c r="BS87" s="791"/>
      <c r="BT87" s="791"/>
      <c r="CA87" s="809"/>
      <c r="CB87" s="803"/>
      <c r="CC87" s="804"/>
      <c r="CD87" s="791"/>
      <c r="CE87" s="791"/>
    </row>
    <row r="88" spans="2:83" x14ac:dyDescent="0.25">
      <c r="B88" s="307">
        <v>44965.461585648147</v>
      </c>
      <c r="C88" s="794">
        <v>852.38</v>
      </c>
      <c r="D88" s="492"/>
      <c r="E88" s="492"/>
      <c r="N88" s="517"/>
      <c r="O88" s="796">
        <v>44965</v>
      </c>
      <c r="P88" s="808">
        <v>0.46354166666666669</v>
      </c>
      <c r="Q88" s="794">
        <v>35</v>
      </c>
      <c r="R88" s="165" t="s">
        <v>21</v>
      </c>
      <c r="S88" s="794">
        <v>21.6</v>
      </c>
      <c r="T88" s="165" t="s">
        <v>56</v>
      </c>
      <c r="U88" s="196">
        <f t="shared" si="21"/>
        <v>11</v>
      </c>
      <c r="V88" s="168" t="str">
        <f t="shared" si="28"/>
        <v>-</v>
      </c>
      <c r="W88" s="168">
        <f t="shared" si="29"/>
        <v>21.6</v>
      </c>
      <c r="X88" s="168" t="str">
        <f t="shared" si="30"/>
        <v>-</v>
      </c>
      <c r="Y88" s="168" t="str">
        <f t="shared" si="31"/>
        <v>-</v>
      </c>
      <c r="AD88" s="608">
        <f t="shared" si="42"/>
        <v>44965.455555555556</v>
      </c>
      <c r="AE88" s="607">
        <f t="shared" si="43"/>
        <v>22.978000000000002</v>
      </c>
      <c r="AF88" s="196">
        <f t="shared" si="44"/>
        <v>10</v>
      </c>
      <c r="AG88" s="168">
        <f t="shared" si="38"/>
        <v>22.978000000000002</v>
      </c>
      <c r="AH88" s="168" t="str">
        <f t="shared" si="39"/>
        <v>-</v>
      </c>
      <c r="AI88" s="168" t="str">
        <f t="shared" si="40"/>
        <v>-</v>
      </c>
      <c r="AJ88" s="168" t="str">
        <f t="shared" si="41"/>
        <v>-</v>
      </c>
      <c r="AK88" s="198"/>
      <c r="AL88" s="837"/>
      <c r="AM88" s="790">
        <v>44965.456944444442</v>
      </c>
      <c r="AN88" s="789">
        <v>1</v>
      </c>
      <c r="AO88" s="789">
        <v>4</v>
      </c>
      <c r="AP88" s="789">
        <v>8</v>
      </c>
      <c r="AQ88" s="789">
        <v>185.31007199999999</v>
      </c>
      <c r="AR88" s="789">
        <v>180748</v>
      </c>
      <c r="AS88" s="789">
        <v>138238</v>
      </c>
      <c r="AT88" s="789">
        <v>22.98</v>
      </c>
      <c r="AV88" s="788">
        <v>44965.456944444442</v>
      </c>
      <c r="AW88" s="787">
        <v>1</v>
      </c>
      <c r="AX88" s="786">
        <v>4</v>
      </c>
      <c r="AY88" s="786">
        <v>8</v>
      </c>
      <c r="AZ88" s="863">
        <v>185</v>
      </c>
      <c r="BB88" s="793">
        <f t="shared" si="32"/>
        <v>48</v>
      </c>
      <c r="BC88" s="791">
        <f t="shared" si="33"/>
        <v>185.31007199999999</v>
      </c>
      <c r="BD88" s="814">
        <v>107</v>
      </c>
      <c r="BE88" s="793">
        <v>7</v>
      </c>
      <c r="BF88" s="819">
        <f t="shared" si="34"/>
        <v>458.35228599999999</v>
      </c>
      <c r="BH88" s="793">
        <f t="shared" si="35"/>
        <v>48</v>
      </c>
      <c r="BI88" s="807">
        <f t="shared" si="36"/>
        <v>185</v>
      </c>
      <c r="BJ88" s="814">
        <v>107</v>
      </c>
      <c r="BK88" s="793">
        <v>7</v>
      </c>
      <c r="BL88" s="807">
        <f t="shared" si="37"/>
        <v>458.4</v>
      </c>
      <c r="BQ88" s="797"/>
      <c r="BR88" s="791"/>
      <c r="BS88" s="791"/>
      <c r="BT88" s="791"/>
      <c r="CA88" s="809"/>
      <c r="CB88" s="803"/>
      <c r="CC88" s="804"/>
      <c r="CD88" s="791"/>
      <c r="CE88" s="791"/>
    </row>
    <row r="89" spans="2:83" x14ac:dyDescent="0.25">
      <c r="B89" s="307">
        <v>44965.462627314817</v>
      </c>
      <c r="C89" s="794">
        <v>852.38</v>
      </c>
      <c r="D89" s="492"/>
      <c r="E89" s="492"/>
      <c r="N89" s="517"/>
      <c r="O89" s="796">
        <v>44965</v>
      </c>
      <c r="P89" s="808">
        <v>0.46423611111111113</v>
      </c>
      <c r="Q89" s="794">
        <v>35</v>
      </c>
      <c r="R89" s="165" t="s">
        <v>21</v>
      </c>
      <c r="S89" s="794">
        <v>21.6</v>
      </c>
      <c r="T89" s="165" t="s">
        <v>56</v>
      </c>
      <c r="U89" s="196">
        <f t="shared" si="21"/>
        <v>11</v>
      </c>
      <c r="V89" s="168" t="str">
        <f t="shared" si="28"/>
        <v>-</v>
      </c>
      <c r="W89" s="168">
        <f t="shared" si="29"/>
        <v>21.6</v>
      </c>
      <c r="X89" s="168" t="str">
        <f t="shared" si="30"/>
        <v>-</v>
      </c>
      <c r="Y89" s="168" t="str">
        <f t="shared" si="31"/>
        <v>-</v>
      </c>
      <c r="Z89" s="567"/>
      <c r="AD89" s="608">
        <f t="shared" si="42"/>
        <v>44965.456250000003</v>
      </c>
      <c r="AE89" s="607">
        <f t="shared" si="43"/>
        <v>22.975999999999999</v>
      </c>
      <c r="AF89" s="196">
        <f t="shared" si="44"/>
        <v>10</v>
      </c>
      <c r="AG89" s="168">
        <f t="shared" si="38"/>
        <v>22.975999999999999</v>
      </c>
      <c r="AH89" s="168" t="str">
        <f t="shared" si="39"/>
        <v>-</v>
      </c>
      <c r="AI89" s="168" t="str">
        <f t="shared" si="40"/>
        <v>-</v>
      </c>
      <c r="AJ89" s="168" t="str">
        <f t="shared" si="41"/>
        <v>-</v>
      </c>
      <c r="AK89" s="198"/>
      <c r="AL89" s="837"/>
      <c r="AM89" s="790">
        <v>44965.457638888889</v>
      </c>
      <c r="AN89" s="789">
        <v>1</v>
      </c>
      <c r="AO89" s="789">
        <v>5</v>
      </c>
      <c r="AP89" s="789" t="s">
        <v>469</v>
      </c>
      <c r="AQ89" s="789">
        <v>216.58241200000001</v>
      </c>
      <c r="AR89" s="789">
        <v>179853</v>
      </c>
      <c r="AS89" s="789">
        <v>138791</v>
      </c>
      <c r="AT89" s="789">
        <v>22.988</v>
      </c>
      <c r="AV89" s="788">
        <v>44965.457638888889</v>
      </c>
      <c r="AW89" s="787">
        <v>1</v>
      </c>
      <c r="AX89" s="786">
        <v>5</v>
      </c>
      <c r="AY89" s="786" t="s">
        <v>469</v>
      </c>
      <c r="AZ89" s="863">
        <v>232.8</v>
      </c>
      <c r="BB89" s="793" t="str">
        <f t="shared" si="32"/>
        <v>--</v>
      </c>
      <c r="BC89" s="791">
        <f t="shared" si="33"/>
        <v>216.58241200000001</v>
      </c>
      <c r="BD89" s="814">
        <v>108</v>
      </c>
      <c r="BE89" s="793">
        <v>8</v>
      </c>
      <c r="BF89" s="819">
        <f t="shared" si="34"/>
        <v>458.785122</v>
      </c>
      <c r="BH89" s="793" t="str">
        <f t="shared" si="35"/>
        <v>--</v>
      </c>
      <c r="BI89" s="807">
        <f t="shared" si="36"/>
        <v>232.8</v>
      </c>
      <c r="BJ89" s="814">
        <v>108</v>
      </c>
      <c r="BK89" s="793">
        <v>8</v>
      </c>
      <c r="BL89" s="807">
        <f t="shared" si="37"/>
        <v>459</v>
      </c>
      <c r="BQ89" s="797"/>
      <c r="BR89" s="791"/>
      <c r="BS89" s="791"/>
      <c r="BT89" s="791"/>
      <c r="CA89" s="809"/>
      <c r="CB89" s="803"/>
      <c r="CC89" s="804"/>
      <c r="CD89" s="791"/>
      <c r="CE89" s="791"/>
    </row>
    <row r="90" spans="2:83" x14ac:dyDescent="0.25">
      <c r="B90" s="307">
        <v>44965.46366898148</v>
      </c>
      <c r="C90" s="794">
        <v>852.42</v>
      </c>
      <c r="D90" s="492"/>
      <c r="E90" s="492"/>
      <c r="N90" s="517"/>
      <c r="O90" s="796">
        <v>44965</v>
      </c>
      <c r="P90" s="808">
        <v>0.46493055555555557</v>
      </c>
      <c r="Q90" s="794">
        <v>35</v>
      </c>
      <c r="R90" s="165" t="s">
        <v>21</v>
      </c>
      <c r="S90" s="794">
        <v>21.6</v>
      </c>
      <c r="T90" s="165" t="s">
        <v>56</v>
      </c>
      <c r="U90" s="196">
        <f t="shared" si="21"/>
        <v>11</v>
      </c>
      <c r="V90" s="168" t="str">
        <f t="shared" si="28"/>
        <v>-</v>
      </c>
      <c r="W90" s="168">
        <f t="shared" si="29"/>
        <v>21.6</v>
      </c>
      <c r="X90" s="168" t="str">
        <f t="shared" si="30"/>
        <v>-</v>
      </c>
      <c r="Y90" s="168" t="str">
        <f t="shared" si="31"/>
        <v>-</v>
      </c>
      <c r="Z90" s="567"/>
      <c r="AD90" s="608">
        <f t="shared" si="42"/>
        <v>44965.456944444442</v>
      </c>
      <c r="AE90" s="607">
        <f t="shared" si="43"/>
        <v>22.977</v>
      </c>
      <c r="AF90" s="196">
        <f t="shared" si="44"/>
        <v>10</v>
      </c>
      <c r="AG90" s="168">
        <f t="shared" si="38"/>
        <v>22.977</v>
      </c>
      <c r="AH90" s="168" t="str">
        <f t="shared" si="39"/>
        <v>-</v>
      </c>
      <c r="AI90" s="168" t="str">
        <f t="shared" si="40"/>
        <v>-</v>
      </c>
      <c r="AJ90" s="168" t="str">
        <f t="shared" si="41"/>
        <v>-</v>
      </c>
      <c r="AK90" s="198"/>
      <c r="AL90" s="837"/>
      <c r="AM90" s="790">
        <v>44965.458333333336</v>
      </c>
      <c r="AN90" s="789">
        <v>1</v>
      </c>
      <c r="AO90" s="789">
        <v>5</v>
      </c>
      <c r="AP90" s="789" t="s">
        <v>469</v>
      </c>
      <c r="AQ90" s="789">
        <v>230.57844</v>
      </c>
      <c r="AR90" s="789">
        <v>180762</v>
      </c>
      <c r="AS90" s="789">
        <v>138122</v>
      </c>
      <c r="AT90" s="789">
        <v>22.991</v>
      </c>
      <c r="AV90" s="788">
        <v>44965.458333333336</v>
      </c>
      <c r="AW90" s="787">
        <v>1</v>
      </c>
      <c r="AX90" s="786">
        <v>5</v>
      </c>
      <c r="AY90" s="786" t="s">
        <v>469</v>
      </c>
      <c r="AZ90" s="863">
        <v>228</v>
      </c>
      <c r="BB90" s="793" t="str">
        <f t="shared" si="32"/>
        <v>--</v>
      </c>
      <c r="BC90" s="791">
        <f t="shared" si="33"/>
        <v>230.57844</v>
      </c>
      <c r="BD90" s="814">
        <v>111</v>
      </c>
      <c r="BE90" s="793">
        <v>1</v>
      </c>
      <c r="BF90" s="819">
        <f t="shared" si="34"/>
        <v>0.27406700000000001</v>
      </c>
      <c r="BH90" s="793" t="str">
        <f t="shared" si="35"/>
        <v>--</v>
      </c>
      <c r="BI90" s="807">
        <f t="shared" si="36"/>
        <v>228</v>
      </c>
      <c r="BJ90" s="814">
        <v>111</v>
      </c>
      <c r="BK90" s="793">
        <v>1</v>
      </c>
      <c r="BL90" s="807">
        <f t="shared" si="37"/>
        <v>-0.2394</v>
      </c>
      <c r="BQ90" s="797"/>
      <c r="BR90" s="791"/>
      <c r="BS90" s="791"/>
      <c r="BT90" s="791"/>
      <c r="CA90" s="809"/>
      <c r="CB90" s="803"/>
      <c r="CC90" s="804"/>
      <c r="CD90" s="791"/>
      <c r="CE90" s="791"/>
    </row>
    <row r="91" spans="2:83" x14ac:dyDescent="0.25">
      <c r="B91" s="307">
        <v>44965.46471064815</v>
      </c>
      <c r="C91" s="794">
        <v>852.38</v>
      </c>
      <c r="D91" s="492"/>
      <c r="E91" s="492"/>
      <c r="N91" s="517"/>
      <c r="O91" s="796">
        <v>44965</v>
      </c>
      <c r="P91" s="808">
        <v>0.46562500000000001</v>
      </c>
      <c r="Q91" s="794">
        <v>35</v>
      </c>
      <c r="R91" s="165" t="s">
        <v>21</v>
      </c>
      <c r="S91" s="794">
        <v>21.6</v>
      </c>
      <c r="T91" s="165" t="s">
        <v>56</v>
      </c>
      <c r="U91" s="196">
        <f t="shared" si="21"/>
        <v>11</v>
      </c>
      <c r="V91" s="168" t="str">
        <f t="shared" ref="V91:V150" si="45">IF(U91=$Q$13, S91, "-")</f>
        <v>-</v>
      </c>
      <c r="W91" s="168">
        <f t="shared" ref="W91:W150" si="46">IF(U91=$R$13, S91, "-")</f>
        <v>21.6</v>
      </c>
      <c r="X91" s="168" t="str">
        <f t="shared" ref="X91:X150" si="47">IF(U91=$S$13, S91, "-")</f>
        <v>-</v>
      </c>
      <c r="Y91" s="168" t="str">
        <f t="shared" ref="Y91:Y150" si="48">IF(U91=$T$13, S91, "-")</f>
        <v>-</v>
      </c>
      <c r="Z91" s="567"/>
      <c r="AD91" s="608">
        <f t="shared" si="42"/>
        <v>44965.456944444442</v>
      </c>
      <c r="AE91" s="607">
        <f t="shared" si="43"/>
        <v>22.98</v>
      </c>
      <c r="AF91" s="196">
        <f t="shared" si="44"/>
        <v>10</v>
      </c>
      <c r="AG91" s="168">
        <f t="shared" si="38"/>
        <v>22.98</v>
      </c>
      <c r="AH91" s="168" t="str">
        <f t="shared" si="39"/>
        <v>-</v>
      </c>
      <c r="AI91" s="168" t="str">
        <f t="shared" si="40"/>
        <v>-</v>
      </c>
      <c r="AJ91" s="168" t="str">
        <f t="shared" si="41"/>
        <v>-</v>
      </c>
      <c r="AK91" s="198"/>
      <c r="AL91" s="837"/>
      <c r="AM91" s="790">
        <v>44965.458333333336</v>
      </c>
      <c r="AN91" s="789">
        <v>1</v>
      </c>
      <c r="AO91" s="789">
        <v>5</v>
      </c>
      <c r="AP91" s="789" t="s">
        <v>469</v>
      </c>
      <c r="AQ91" s="789">
        <v>227.95436699999999</v>
      </c>
      <c r="AR91" s="789">
        <v>179878</v>
      </c>
      <c r="AS91" s="789">
        <v>138795</v>
      </c>
      <c r="AT91" s="789">
        <v>22.994</v>
      </c>
      <c r="AV91" s="788">
        <v>44965.458333333336</v>
      </c>
      <c r="AW91" s="787">
        <v>1</v>
      </c>
      <c r="AX91" s="786">
        <v>5</v>
      </c>
      <c r="AY91" s="786" t="s">
        <v>469</v>
      </c>
      <c r="AZ91" s="863">
        <v>227.7</v>
      </c>
      <c r="BB91" s="793" t="str">
        <f t="shared" si="32"/>
        <v>--</v>
      </c>
      <c r="BC91" s="791">
        <f t="shared" si="33"/>
        <v>227.95436699999999</v>
      </c>
      <c r="BD91" s="814">
        <v>112</v>
      </c>
      <c r="BE91" s="793">
        <v>2</v>
      </c>
      <c r="BF91" s="819">
        <f t="shared" si="34"/>
        <v>6.6358E-2</v>
      </c>
      <c r="BH91" s="793" t="str">
        <f t="shared" si="35"/>
        <v>--</v>
      </c>
      <c r="BI91" s="807">
        <f t="shared" si="36"/>
        <v>227.7</v>
      </c>
      <c r="BJ91" s="814">
        <v>112</v>
      </c>
      <c r="BK91" s="793">
        <v>2</v>
      </c>
      <c r="BL91" s="807">
        <f t="shared" si="37"/>
        <v>-0.33500000000000002</v>
      </c>
      <c r="BQ91" s="797"/>
      <c r="BR91" s="791"/>
      <c r="BS91" s="791"/>
      <c r="BT91" s="791"/>
      <c r="CA91" s="809"/>
      <c r="CB91" s="803"/>
      <c r="CC91" s="804"/>
      <c r="CD91" s="791"/>
      <c r="CE91" s="791"/>
    </row>
    <row r="92" spans="2:83" x14ac:dyDescent="0.25">
      <c r="B92" s="307">
        <v>44965.465752314813</v>
      </c>
      <c r="C92" s="794">
        <v>852.24</v>
      </c>
      <c r="D92" s="492"/>
      <c r="E92" s="492"/>
      <c r="N92" s="517"/>
      <c r="O92" s="796">
        <v>44965</v>
      </c>
      <c r="P92" s="808">
        <v>0.46631944444444445</v>
      </c>
      <c r="Q92" s="794">
        <v>35.1</v>
      </c>
      <c r="R92" s="165" t="s">
        <v>21</v>
      </c>
      <c r="S92" s="794">
        <v>21.65</v>
      </c>
      <c r="T92" s="165" t="s">
        <v>56</v>
      </c>
      <c r="U92" s="196">
        <f t="shared" ref="U92:U150" si="49">IF(ISNUMBER(S92), HOUR(P92), "-")</f>
        <v>11</v>
      </c>
      <c r="V92" s="168" t="str">
        <f t="shared" si="45"/>
        <v>-</v>
      </c>
      <c r="W92" s="168">
        <f t="shared" si="46"/>
        <v>21.65</v>
      </c>
      <c r="X92" s="168" t="str">
        <f t="shared" si="47"/>
        <v>-</v>
      </c>
      <c r="Y92" s="168" t="str">
        <f t="shared" si="48"/>
        <v>-</v>
      </c>
      <c r="Z92" s="567"/>
      <c r="AD92" s="608">
        <f t="shared" si="42"/>
        <v>44965.457638888889</v>
      </c>
      <c r="AE92" s="607">
        <f t="shared" si="43"/>
        <v>22.988</v>
      </c>
      <c r="AF92" s="196">
        <f t="shared" si="44"/>
        <v>10</v>
      </c>
      <c r="AG92" s="168">
        <f t="shared" si="38"/>
        <v>22.988</v>
      </c>
      <c r="AH92" s="168" t="str">
        <f t="shared" si="39"/>
        <v>-</v>
      </c>
      <c r="AI92" s="168" t="str">
        <f t="shared" si="40"/>
        <v>-</v>
      </c>
      <c r="AJ92" s="168" t="str">
        <f t="shared" si="41"/>
        <v>-</v>
      </c>
      <c r="AK92" s="198"/>
      <c r="AL92" s="837"/>
      <c r="AM92" s="790">
        <v>44965.459027777775</v>
      </c>
      <c r="AN92" s="789">
        <v>1</v>
      </c>
      <c r="AO92" s="789">
        <v>5</v>
      </c>
      <c r="AP92" s="789" t="s">
        <v>469</v>
      </c>
      <c r="AQ92" s="789">
        <v>227.64365699999999</v>
      </c>
      <c r="AR92" s="789">
        <v>180750</v>
      </c>
      <c r="AS92" s="789">
        <v>138115</v>
      </c>
      <c r="AT92" s="789">
        <v>22.997</v>
      </c>
      <c r="AV92" s="788">
        <v>44965.459027777775</v>
      </c>
      <c r="AW92" s="787">
        <v>1</v>
      </c>
      <c r="AX92" s="786">
        <v>5</v>
      </c>
      <c r="AY92" s="786" t="s">
        <v>469</v>
      </c>
      <c r="AZ92" s="863">
        <v>227.3</v>
      </c>
      <c r="BB92" s="793" t="str">
        <f t="shared" si="32"/>
        <v>--</v>
      </c>
      <c r="BC92" s="791">
        <f t="shared" si="33"/>
        <v>227.64365699999999</v>
      </c>
      <c r="BD92" s="814">
        <v>113</v>
      </c>
      <c r="BE92" s="793">
        <v>3</v>
      </c>
      <c r="BF92" s="819">
        <f t="shared" si="34"/>
        <v>-7.8307000000000002E-2</v>
      </c>
      <c r="BH92" s="793" t="str">
        <f t="shared" si="35"/>
        <v>--</v>
      </c>
      <c r="BI92" s="807">
        <f t="shared" si="36"/>
        <v>227.3</v>
      </c>
      <c r="BJ92" s="814">
        <v>113</v>
      </c>
      <c r="BK92" s="793">
        <v>3</v>
      </c>
      <c r="BL92" s="807">
        <f t="shared" si="37"/>
        <v>-0.2989</v>
      </c>
      <c r="BQ92" s="797"/>
      <c r="BR92" s="791"/>
      <c r="BS92" s="791"/>
      <c r="BT92" s="791"/>
      <c r="CA92" s="809"/>
      <c r="CB92" s="803"/>
      <c r="CC92" s="804"/>
      <c r="CD92" s="791"/>
      <c r="CE92" s="791"/>
    </row>
    <row r="93" spans="2:83" x14ac:dyDescent="0.25">
      <c r="B93" s="307">
        <v>44965.466793981483</v>
      </c>
      <c r="C93" s="794">
        <v>852.27</v>
      </c>
      <c r="D93" s="492"/>
      <c r="E93" s="492"/>
      <c r="N93" s="517"/>
      <c r="O93" s="796">
        <v>44965</v>
      </c>
      <c r="P93" s="808">
        <v>0.4670138888888889</v>
      </c>
      <c r="Q93" s="794">
        <v>35</v>
      </c>
      <c r="R93" s="165" t="s">
        <v>21</v>
      </c>
      <c r="S93" s="794">
        <v>21.65</v>
      </c>
      <c r="T93" s="165" t="s">
        <v>56</v>
      </c>
      <c r="U93" s="196">
        <f t="shared" si="49"/>
        <v>11</v>
      </c>
      <c r="V93" s="168" t="str">
        <f t="shared" si="45"/>
        <v>-</v>
      </c>
      <c r="W93" s="168">
        <f t="shared" si="46"/>
        <v>21.65</v>
      </c>
      <c r="X93" s="168" t="str">
        <f t="shared" si="47"/>
        <v>-</v>
      </c>
      <c r="Y93" s="168" t="str">
        <f t="shared" si="48"/>
        <v>-</v>
      </c>
      <c r="Z93" s="567"/>
      <c r="AD93" s="608">
        <f t="shared" si="42"/>
        <v>44965.458333333336</v>
      </c>
      <c r="AE93" s="607">
        <f t="shared" si="43"/>
        <v>22.991</v>
      </c>
      <c r="AF93" s="196">
        <f t="shared" si="44"/>
        <v>11</v>
      </c>
      <c r="AG93" s="168" t="str">
        <f t="shared" si="38"/>
        <v>-</v>
      </c>
      <c r="AH93" s="168">
        <f t="shared" si="39"/>
        <v>22.991</v>
      </c>
      <c r="AI93" s="168" t="str">
        <f t="shared" si="40"/>
        <v>-</v>
      </c>
      <c r="AJ93" s="168" t="str">
        <f t="shared" si="41"/>
        <v>-</v>
      </c>
      <c r="AK93" s="198"/>
      <c r="AL93" s="837"/>
      <c r="AM93" s="790">
        <v>44965.459027777775</v>
      </c>
      <c r="AN93" s="789">
        <v>1</v>
      </c>
      <c r="AO93" s="789">
        <v>5</v>
      </c>
      <c r="AP93" s="789" t="s">
        <v>469</v>
      </c>
      <c r="AQ93" s="789">
        <v>227.09416999999999</v>
      </c>
      <c r="AR93" s="789">
        <v>179878</v>
      </c>
      <c r="AS93" s="789">
        <v>138792</v>
      </c>
      <c r="AT93" s="789">
        <v>22.998000000000001</v>
      </c>
      <c r="AV93" s="788">
        <v>44965.459027777775</v>
      </c>
      <c r="AW93" s="787">
        <v>1</v>
      </c>
      <c r="AX93" s="786">
        <v>5</v>
      </c>
      <c r="AY93" s="786" t="s">
        <v>469</v>
      </c>
      <c r="AZ93" s="863">
        <v>226.7</v>
      </c>
      <c r="BB93" s="793" t="str">
        <f t="shared" si="32"/>
        <v>--</v>
      </c>
      <c r="BC93" s="791">
        <f t="shared" si="33"/>
        <v>227.09416999999999</v>
      </c>
      <c r="BD93" s="814">
        <v>114</v>
      </c>
      <c r="BE93" s="793">
        <v>4</v>
      </c>
      <c r="BF93" s="819">
        <f t="shared" si="34"/>
        <v>-8.7012999999999993E-2</v>
      </c>
      <c r="BH93" s="793" t="str">
        <f t="shared" si="35"/>
        <v>--</v>
      </c>
      <c r="BI93" s="807">
        <f t="shared" si="36"/>
        <v>226.7</v>
      </c>
      <c r="BJ93" s="814">
        <v>114</v>
      </c>
      <c r="BK93" s="793">
        <v>4</v>
      </c>
      <c r="BL93" s="807">
        <f t="shared" si="37"/>
        <v>6.5189999999999998E-2</v>
      </c>
      <c r="BQ93" s="797"/>
      <c r="BR93" s="791"/>
      <c r="BS93" s="791"/>
      <c r="BT93" s="791"/>
      <c r="CA93" s="809"/>
      <c r="CB93" s="803"/>
      <c r="CC93" s="804"/>
      <c r="CD93" s="791"/>
      <c r="CE93" s="791"/>
    </row>
    <row r="94" spans="2:83" x14ac:dyDescent="0.25">
      <c r="B94" s="307">
        <v>44965.467835648145</v>
      </c>
      <c r="C94" s="794">
        <v>852.2</v>
      </c>
      <c r="D94" s="492"/>
      <c r="E94" s="492"/>
      <c r="N94" s="517"/>
      <c r="O94" s="796">
        <v>44965</v>
      </c>
      <c r="P94" s="808">
        <v>0.46770833333333334</v>
      </c>
      <c r="Q94" s="794">
        <v>35.1</v>
      </c>
      <c r="R94" s="165" t="s">
        <v>21</v>
      </c>
      <c r="S94" s="794">
        <v>21.55</v>
      </c>
      <c r="T94" s="165" t="s">
        <v>56</v>
      </c>
      <c r="U94" s="196">
        <f t="shared" si="49"/>
        <v>11</v>
      </c>
      <c r="V94" s="168" t="str">
        <f t="shared" si="45"/>
        <v>-</v>
      </c>
      <c r="W94" s="168">
        <f t="shared" si="46"/>
        <v>21.55</v>
      </c>
      <c r="X94" s="168" t="str">
        <f t="shared" si="47"/>
        <v>-</v>
      </c>
      <c r="Y94" s="168" t="str">
        <f t="shared" si="48"/>
        <v>-</v>
      </c>
      <c r="AD94" s="608">
        <f t="shared" si="42"/>
        <v>44965.458333333336</v>
      </c>
      <c r="AE94" s="607">
        <f t="shared" si="43"/>
        <v>22.994</v>
      </c>
      <c r="AF94" s="196">
        <f t="shared" si="44"/>
        <v>11</v>
      </c>
      <c r="AG94" s="168" t="str">
        <f t="shared" si="38"/>
        <v>-</v>
      </c>
      <c r="AH94" s="168">
        <f t="shared" si="39"/>
        <v>22.994</v>
      </c>
      <c r="AI94" s="168" t="str">
        <f t="shared" si="40"/>
        <v>-</v>
      </c>
      <c r="AJ94" s="168" t="str">
        <f t="shared" si="41"/>
        <v>-</v>
      </c>
      <c r="AK94" s="198"/>
      <c r="AL94" s="837"/>
      <c r="AM94" s="790">
        <v>44965.459722222222</v>
      </c>
      <c r="AN94" s="789">
        <v>1</v>
      </c>
      <c r="AO94" s="789">
        <v>5</v>
      </c>
      <c r="AP94" s="789" t="s">
        <v>469</v>
      </c>
      <c r="AQ94" s="789">
        <v>226.921897</v>
      </c>
      <c r="AR94" s="789">
        <v>180760</v>
      </c>
      <c r="AS94" s="789">
        <v>138124</v>
      </c>
      <c r="AT94" s="789">
        <v>23</v>
      </c>
      <c r="AV94" s="788">
        <v>44965.459722222222</v>
      </c>
      <c r="AW94" s="787">
        <v>1</v>
      </c>
      <c r="AX94" s="786">
        <v>5</v>
      </c>
      <c r="AY94" s="786" t="s">
        <v>469</v>
      </c>
      <c r="AZ94" s="863">
        <v>226.6</v>
      </c>
      <c r="BB94" s="793" t="str">
        <f t="shared" si="32"/>
        <v>--</v>
      </c>
      <c r="BC94" s="791">
        <f t="shared" si="33"/>
        <v>226.921897</v>
      </c>
      <c r="BD94" s="814">
        <v>115</v>
      </c>
      <c r="BE94" s="793">
        <v>5</v>
      </c>
      <c r="BF94" s="819">
        <f t="shared" si="34"/>
        <v>7.8315999999999997E-2</v>
      </c>
      <c r="BH94" s="793" t="str">
        <f t="shared" si="35"/>
        <v>--</v>
      </c>
      <c r="BI94" s="807">
        <f t="shared" si="36"/>
        <v>226.6</v>
      </c>
      <c r="BJ94" s="814">
        <v>115</v>
      </c>
      <c r="BK94" s="793">
        <v>5</v>
      </c>
      <c r="BL94" s="807">
        <f t="shared" si="37"/>
        <v>0.1069</v>
      </c>
      <c r="BQ94" s="797"/>
      <c r="BR94" s="791"/>
      <c r="BS94" s="791"/>
      <c r="BT94" s="791"/>
      <c r="CA94" s="809"/>
      <c r="CB94" s="803"/>
      <c r="CC94" s="804"/>
      <c r="CD94" s="791"/>
      <c r="CE94" s="791"/>
    </row>
    <row r="95" spans="2:83" x14ac:dyDescent="0.25">
      <c r="B95" s="307">
        <v>44965.468877314815</v>
      </c>
      <c r="C95" s="794">
        <v>852.18</v>
      </c>
      <c r="D95" s="492"/>
      <c r="E95" s="492"/>
      <c r="N95" s="517"/>
      <c r="O95" s="796">
        <v>44965</v>
      </c>
      <c r="P95" s="808">
        <v>0.46840277777777778</v>
      </c>
      <c r="Q95" s="794">
        <v>35.200000000000003</v>
      </c>
      <c r="R95" s="165" t="s">
        <v>21</v>
      </c>
      <c r="S95" s="794">
        <v>21.6</v>
      </c>
      <c r="T95" s="165" t="s">
        <v>56</v>
      </c>
      <c r="U95" s="196">
        <f t="shared" si="49"/>
        <v>11</v>
      </c>
      <c r="V95" s="168" t="str">
        <f t="shared" si="45"/>
        <v>-</v>
      </c>
      <c r="W95" s="168">
        <f t="shared" si="46"/>
        <v>21.6</v>
      </c>
      <c r="X95" s="168" t="str">
        <f t="shared" si="47"/>
        <v>-</v>
      </c>
      <c r="Y95" s="168" t="str">
        <f t="shared" si="48"/>
        <v>-</v>
      </c>
      <c r="AD95" s="608">
        <f t="shared" si="42"/>
        <v>44965.459027777775</v>
      </c>
      <c r="AE95" s="607">
        <f t="shared" si="43"/>
        <v>22.997</v>
      </c>
      <c r="AF95" s="196">
        <f t="shared" si="44"/>
        <v>11</v>
      </c>
      <c r="AG95" s="168" t="str">
        <f t="shared" si="38"/>
        <v>-</v>
      </c>
      <c r="AH95" s="168">
        <f t="shared" si="39"/>
        <v>22.997</v>
      </c>
      <c r="AI95" s="168" t="str">
        <f t="shared" si="40"/>
        <v>-</v>
      </c>
      <c r="AJ95" s="168" t="str">
        <f t="shared" si="41"/>
        <v>-</v>
      </c>
      <c r="AK95" s="198"/>
      <c r="AL95" s="837"/>
      <c r="AM95" s="790">
        <v>44965.459722222222</v>
      </c>
      <c r="AN95" s="789">
        <v>1</v>
      </c>
      <c r="AO95" s="789">
        <v>5</v>
      </c>
      <c r="AP95" s="789" t="s">
        <v>469</v>
      </c>
      <c r="AQ95" s="789">
        <v>226.450176</v>
      </c>
      <c r="AR95" s="789">
        <v>179889</v>
      </c>
      <c r="AS95" s="789">
        <v>138798</v>
      </c>
      <c r="AT95" s="789">
        <v>23</v>
      </c>
      <c r="AV95" s="788">
        <v>44965.459722222222</v>
      </c>
      <c r="AW95" s="787">
        <v>1</v>
      </c>
      <c r="AX95" s="786">
        <v>5</v>
      </c>
      <c r="AY95" s="786" t="s">
        <v>469</v>
      </c>
      <c r="AZ95" s="863">
        <v>226.7</v>
      </c>
      <c r="BB95" s="793" t="str">
        <f t="shared" si="32"/>
        <v>--</v>
      </c>
      <c r="BC95" s="791">
        <f t="shared" si="33"/>
        <v>226.450176</v>
      </c>
      <c r="BD95" s="814">
        <v>116</v>
      </c>
      <c r="BE95" s="793">
        <v>6</v>
      </c>
      <c r="BF95" s="819">
        <f t="shared" si="34"/>
        <v>-0.16863800000000001</v>
      </c>
      <c r="BH95" s="793" t="str">
        <f t="shared" si="35"/>
        <v>--</v>
      </c>
      <c r="BI95" s="807">
        <f t="shared" si="36"/>
        <v>226.7</v>
      </c>
      <c r="BJ95" s="814">
        <v>116</v>
      </c>
      <c r="BK95" s="793">
        <v>6</v>
      </c>
      <c r="BL95" s="807">
        <f t="shared" si="37"/>
        <v>-0.33500000000000002</v>
      </c>
      <c r="BQ95" s="797"/>
      <c r="BR95" s="791"/>
      <c r="BS95" s="791"/>
      <c r="BT95" s="791"/>
      <c r="CA95" s="809"/>
      <c r="CB95" s="803"/>
      <c r="CC95" s="804"/>
      <c r="CD95" s="791"/>
      <c r="CE95" s="791"/>
    </row>
    <row r="96" spans="2:83" x14ac:dyDescent="0.25">
      <c r="B96" s="307">
        <v>44965.469918981478</v>
      </c>
      <c r="C96" s="794">
        <v>852.15</v>
      </c>
      <c r="D96" s="492"/>
      <c r="E96" s="492"/>
      <c r="N96" s="517"/>
      <c r="O96" s="796">
        <v>44965</v>
      </c>
      <c r="P96" s="808">
        <v>0.46909722222222222</v>
      </c>
      <c r="Q96" s="794">
        <v>35.200000000000003</v>
      </c>
      <c r="R96" s="165" t="s">
        <v>21</v>
      </c>
      <c r="S96" s="794">
        <v>21.6</v>
      </c>
      <c r="T96" s="165" t="s">
        <v>56</v>
      </c>
      <c r="U96" s="196">
        <f t="shared" si="49"/>
        <v>11</v>
      </c>
      <c r="V96" s="168" t="str">
        <f t="shared" si="45"/>
        <v>-</v>
      </c>
      <c r="W96" s="168">
        <f t="shared" si="46"/>
        <v>21.6</v>
      </c>
      <c r="X96" s="168" t="str">
        <f t="shared" si="47"/>
        <v>-</v>
      </c>
      <c r="Y96" s="168" t="str">
        <f t="shared" si="48"/>
        <v>-</v>
      </c>
      <c r="AD96" s="608">
        <f t="shared" si="42"/>
        <v>44965.459027777775</v>
      </c>
      <c r="AE96" s="607">
        <f t="shared" si="43"/>
        <v>22.998000000000001</v>
      </c>
      <c r="AF96" s="196">
        <f t="shared" si="44"/>
        <v>11</v>
      </c>
      <c r="AG96" s="168" t="str">
        <f t="shared" si="38"/>
        <v>-</v>
      </c>
      <c r="AH96" s="168">
        <f t="shared" si="39"/>
        <v>22.998000000000001</v>
      </c>
      <c r="AI96" s="168" t="str">
        <f t="shared" si="40"/>
        <v>-</v>
      </c>
      <c r="AJ96" s="168" t="str">
        <f t="shared" si="41"/>
        <v>-</v>
      </c>
      <c r="AK96" s="198"/>
      <c r="AL96" s="837"/>
      <c r="AM96" s="790">
        <v>44965.460416666669</v>
      </c>
      <c r="AN96" s="789">
        <v>1</v>
      </c>
      <c r="AO96" s="789">
        <v>5</v>
      </c>
      <c r="AP96" s="789">
        <v>0</v>
      </c>
      <c r="AQ96" s="789">
        <v>226.47311400000001</v>
      </c>
      <c r="AR96" s="789">
        <v>180761</v>
      </c>
      <c r="AS96" s="789">
        <v>138125</v>
      </c>
      <c r="AT96" s="789">
        <v>23.009</v>
      </c>
      <c r="AV96" s="788">
        <v>44965.460416666669</v>
      </c>
      <c r="AW96" s="787">
        <v>1</v>
      </c>
      <c r="AX96" s="786">
        <v>5</v>
      </c>
      <c r="AY96" s="786">
        <v>0</v>
      </c>
      <c r="AZ96" s="863">
        <v>226</v>
      </c>
      <c r="BB96" s="793">
        <f t="shared" si="32"/>
        <v>50</v>
      </c>
      <c r="BC96" s="791">
        <f t="shared" si="33"/>
        <v>226.47311400000001</v>
      </c>
      <c r="BD96" s="814">
        <v>117</v>
      </c>
      <c r="BE96" s="793">
        <v>7</v>
      </c>
      <c r="BF96" s="819">
        <f t="shared" si="34"/>
        <v>-0.222995</v>
      </c>
      <c r="BH96" s="793">
        <f t="shared" si="35"/>
        <v>50</v>
      </c>
      <c r="BI96" s="807">
        <f t="shared" si="36"/>
        <v>226</v>
      </c>
      <c r="BJ96" s="814">
        <v>117</v>
      </c>
      <c r="BK96" s="793">
        <v>7</v>
      </c>
      <c r="BL96" s="807">
        <f t="shared" si="37"/>
        <v>-0.57889999999999997</v>
      </c>
      <c r="BQ96" s="797"/>
      <c r="BR96" s="791"/>
      <c r="BS96" s="791"/>
      <c r="BT96" s="791"/>
      <c r="CA96" s="809"/>
      <c r="CB96" s="803"/>
      <c r="CC96" s="804"/>
      <c r="CD96" s="791"/>
      <c r="CE96" s="791"/>
    </row>
    <row r="97" spans="2:83" x14ac:dyDescent="0.25">
      <c r="B97" s="307">
        <v>44965.470960648148</v>
      </c>
      <c r="C97" s="794">
        <v>852.14</v>
      </c>
      <c r="D97" s="492"/>
      <c r="E97" s="492"/>
      <c r="N97" s="517"/>
      <c r="O97" s="796">
        <v>44965</v>
      </c>
      <c r="P97" s="808">
        <v>0.46979166666666666</v>
      </c>
      <c r="Q97" s="794">
        <v>35.4</v>
      </c>
      <c r="R97" s="165" t="s">
        <v>21</v>
      </c>
      <c r="S97" s="794">
        <v>21.6</v>
      </c>
      <c r="T97" s="165" t="s">
        <v>56</v>
      </c>
      <c r="U97" s="196">
        <f t="shared" si="49"/>
        <v>11</v>
      </c>
      <c r="V97" s="168" t="str">
        <f t="shared" si="45"/>
        <v>-</v>
      </c>
      <c r="W97" s="168">
        <f t="shared" si="46"/>
        <v>21.6</v>
      </c>
      <c r="X97" s="168" t="str">
        <f t="shared" si="47"/>
        <v>-</v>
      </c>
      <c r="Y97" s="168" t="str">
        <f t="shared" si="48"/>
        <v>-</v>
      </c>
      <c r="AD97" s="608">
        <f t="shared" si="42"/>
        <v>44965.459722222222</v>
      </c>
      <c r="AE97" s="607">
        <f t="shared" si="43"/>
        <v>23</v>
      </c>
      <c r="AF97" s="196">
        <f t="shared" si="44"/>
        <v>11</v>
      </c>
      <c r="AG97" s="168" t="str">
        <f t="shared" si="38"/>
        <v>-</v>
      </c>
      <c r="AH97" s="168">
        <f t="shared" si="39"/>
        <v>23</v>
      </c>
      <c r="AI97" s="168" t="str">
        <f t="shared" si="40"/>
        <v>-</v>
      </c>
      <c r="AJ97" s="168" t="str">
        <f t="shared" si="41"/>
        <v>-</v>
      </c>
      <c r="AK97" s="198"/>
      <c r="AL97" s="837"/>
      <c r="AM97" s="790">
        <v>44965.461111111108</v>
      </c>
      <c r="AN97" s="789">
        <v>1</v>
      </c>
      <c r="AO97" s="789">
        <v>5</v>
      </c>
      <c r="AP97" s="789">
        <v>1</v>
      </c>
      <c r="AQ97" s="789">
        <v>226.015153</v>
      </c>
      <c r="AR97" s="789">
        <v>179874</v>
      </c>
      <c r="AS97" s="789">
        <v>138784</v>
      </c>
      <c r="AT97" s="789">
        <v>23.013999999999999</v>
      </c>
      <c r="AV97" s="788">
        <v>44965.461111111108</v>
      </c>
      <c r="AW97" s="787">
        <v>1</v>
      </c>
      <c r="AX97" s="786">
        <v>5</v>
      </c>
      <c r="AY97" s="786">
        <v>1</v>
      </c>
      <c r="AZ97" s="863">
        <v>226.1</v>
      </c>
      <c r="BB97" s="793">
        <f t="shared" si="32"/>
        <v>51</v>
      </c>
      <c r="BC97" s="791">
        <f t="shared" si="33"/>
        <v>226.015153</v>
      </c>
      <c r="BD97" s="814">
        <v>118</v>
      </c>
      <c r="BE97" s="793">
        <v>8</v>
      </c>
      <c r="BF97" s="819">
        <f t="shared" si="34"/>
        <v>0.126196</v>
      </c>
      <c r="BH97" s="793">
        <f t="shared" si="35"/>
        <v>51</v>
      </c>
      <c r="BI97" s="807">
        <f t="shared" si="36"/>
        <v>226.1</v>
      </c>
      <c r="BJ97" s="814">
        <v>118</v>
      </c>
      <c r="BK97" s="793">
        <v>8</v>
      </c>
      <c r="BL97" s="807">
        <f t="shared" si="37"/>
        <v>-0.2742</v>
      </c>
      <c r="BQ97" s="797"/>
      <c r="BR97" s="791"/>
      <c r="BS97" s="791"/>
      <c r="BT97" s="791"/>
      <c r="CA97" s="809"/>
      <c r="CB97" s="803"/>
      <c r="CC97" s="804"/>
      <c r="CD97" s="791"/>
      <c r="CE97" s="791"/>
    </row>
    <row r="98" spans="2:83" x14ac:dyDescent="0.25">
      <c r="B98" s="307">
        <v>44965.472002314818</v>
      </c>
      <c r="C98" s="794">
        <v>851.95</v>
      </c>
      <c r="D98" s="492"/>
      <c r="E98" s="492"/>
      <c r="N98" s="517"/>
      <c r="O98" s="796">
        <v>44965</v>
      </c>
      <c r="P98" s="808">
        <v>0.4704861111111111</v>
      </c>
      <c r="Q98" s="794">
        <v>35.4</v>
      </c>
      <c r="R98" s="165" t="s">
        <v>21</v>
      </c>
      <c r="S98" s="794">
        <v>21.55</v>
      </c>
      <c r="T98" s="165" t="s">
        <v>56</v>
      </c>
      <c r="U98" s="196">
        <f t="shared" si="49"/>
        <v>11</v>
      </c>
      <c r="V98" s="168" t="str">
        <f t="shared" si="45"/>
        <v>-</v>
      </c>
      <c r="W98" s="168">
        <f t="shared" si="46"/>
        <v>21.55</v>
      </c>
      <c r="X98" s="168" t="str">
        <f t="shared" si="47"/>
        <v>-</v>
      </c>
      <c r="Y98" s="168" t="str">
        <f t="shared" si="48"/>
        <v>-</v>
      </c>
      <c r="AD98" s="608">
        <f t="shared" si="42"/>
        <v>44965.459722222222</v>
      </c>
      <c r="AE98" s="607">
        <f t="shared" si="43"/>
        <v>23</v>
      </c>
      <c r="AF98" s="196">
        <f t="shared" si="44"/>
        <v>11</v>
      </c>
      <c r="AG98" s="168" t="str">
        <f t="shared" si="38"/>
        <v>-</v>
      </c>
      <c r="AH98" s="168">
        <f t="shared" si="39"/>
        <v>23</v>
      </c>
      <c r="AI98" s="168" t="str">
        <f t="shared" si="40"/>
        <v>-</v>
      </c>
      <c r="AJ98" s="168" t="str">
        <f t="shared" si="41"/>
        <v>-</v>
      </c>
      <c r="AK98" s="198"/>
      <c r="AL98" s="837"/>
      <c r="AM98" s="790">
        <v>44965.461111111108</v>
      </c>
      <c r="AN98" s="789">
        <v>1</v>
      </c>
      <c r="AO98" s="789">
        <v>5</v>
      </c>
      <c r="AP98" s="789">
        <v>2</v>
      </c>
      <c r="AQ98" s="789">
        <v>225.78856300000001</v>
      </c>
      <c r="AR98" s="789">
        <v>180757</v>
      </c>
      <c r="AS98" s="789">
        <v>138124</v>
      </c>
      <c r="AT98" s="789">
        <v>23.015999999999998</v>
      </c>
      <c r="AV98" s="788">
        <v>44965.461111111108</v>
      </c>
      <c r="AW98" s="787">
        <v>1</v>
      </c>
      <c r="AX98" s="786">
        <v>5</v>
      </c>
      <c r="AY98" s="786">
        <v>2</v>
      </c>
      <c r="AZ98" s="863">
        <v>225</v>
      </c>
      <c r="BB98" s="793">
        <f t="shared" si="32"/>
        <v>52</v>
      </c>
      <c r="BC98" s="791">
        <f t="shared" si="33"/>
        <v>225.78856300000001</v>
      </c>
      <c r="BF98" s="819"/>
      <c r="BH98" s="793">
        <f t="shared" si="35"/>
        <v>52</v>
      </c>
      <c r="BI98" s="807">
        <f t="shared" si="36"/>
        <v>225</v>
      </c>
      <c r="BL98" s="807"/>
      <c r="BQ98" s="797"/>
      <c r="BR98" s="791"/>
      <c r="BS98" s="791"/>
      <c r="BT98" s="791"/>
      <c r="CA98" s="809"/>
      <c r="CB98" s="803"/>
      <c r="CC98" s="804"/>
      <c r="CD98" s="791"/>
      <c r="CE98" s="791"/>
    </row>
    <row r="99" spans="2:83" x14ac:dyDescent="0.25">
      <c r="B99" s="307">
        <v>44965.473043981481</v>
      </c>
      <c r="C99" s="794">
        <v>852.1</v>
      </c>
      <c r="D99" s="492"/>
      <c r="E99" s="492"/>
      <c r="N99" s="517"/>
      <c r="O99" s="796">
        <v>44965</v>
      </c>
      <c r="P99" s="808">
        <v>0.47118055555555555</v>
      </c>
      <c r="Q99" s="794">
        <v>35.4</v>
      </c>
      <c r="R99" s="165" t="s">
        <v>21</v>
      </c>
      <c r="S99" s="794">
        <v>21.55</v>
      </c>
      <c r="T99" s="165" t="s">
        <v>56</v>
      </c>
      <c r="U99" s="196">
        <f t="shared" si="49"/>
        <v>11</v>
      </c>
      <c r="V99" s="168" t="str">
        <f t="shared" si="45"/>
        <v>-</v>
      </c>
      <c r="W99" s="168">
        <f t="shared" si="46"/>
        <v>21.55</v>
      </c>
      <c r="X99" s="168" t="str">
        <f t="shared" si="47"/>
        <v>-</v>
      </c>
      <c r="Y99" s="168" t="str">
        <f t="shared" si="48"/>
        <v>-</v>
      </c>
      <c r="AD99" s="608">
        <f t="shared" si="42"/>
        <v>44965.460416666669</v>
      </c>
      <c r="AE99" s="607">
        <f t="shared" si="43"/>
        <v>23.009</v>
      </c>
      <c r="AF99" s="196">
        <f t="shared" si="44"/>
        <v>11</v>
      </c>
      <c r="AG99" s="168" t="str">
        <f t="shared" si="38"/>
        <v>-</v>
      </c>
      <c r="AH99" s="168">
        <f t="shared" si="39"/>
        <v>23.009</v>
      </c>
      <c r="AI99" s="168" t="str">
        <f t="shared" si="40"/>
        <v>-</v>
      </c>
      <c r="AJ99" s="168" t="str">
        <f t="shared" si="41"/>
        <v>-</v>
      </c>
      <c r="AK99" s="198"/>
      <c r="AL99" s="837"/>
      <c r="AM99" s="790">
        <v>44965.461805555555</v>
      </c>
      <c r="AN99" s="789">
        <v>1</v>
      </c>
      <c r="AO99" s="789">
        <v>5</v>
      </c>
      <c r="AP99" s="789">
        <v>3</v>
      </c>
      <c r="AQ99" s="789">
        <v>225.852822</v>
      </c>
      <c r="AR99" s="789">
        <v>179895</v>
      </c>
      <c r="AS99" s="789">
        <v>138801</v>
      </c>
      <c r="AT99" s="789">
        <v>23.018000000000001</v>
      </c>
      <c r="AV99" s="788">
        <v>44965.461805555555</v>
      </c>
      <c r="AW99" s="787">
        <v>1</v>
      </c>
      <c r="AX99" s="786">
        <v>5</v>
      </c>
      <c r="AY99" s="786">
        <v>3</v>
      </c>
      <c r="AZ99" s="863">
        <v>225.1</v>
      </c>
      <c r="BB99" s="793">
        <f t="shared" si="32"/>
        <v>53</v>
      </c>
      <c r="BC99" s="791">
        <f t="shared" si="33"/>
        <v>225.852822</v>
      </c>
      <c r="BF99" s="819"/>
      <c r="BH99" s="793">
        <f t="shared" si="35"/>
        <v>53</v>
      </c>
      <c r="BI99" s="807">
        <f t="shared" si="36"/>
        <v>225.1</v>
      </c>
      <c r="BL99" s="807"/>
      <c r="BQ99" s="797"/>
      <c r="BR99" s="791"/>
      <c r="BS99" s="791"/>
      <c r="BT99" s="791"/>
      <c r="CA99" s="809"/>
      <c r="CB99" s="803"/>
      <c r="CC99" s="804"/>
      <c r="CD99" s="791"/>
      <c r="CE99" s="791"/>
    </row>
    <row r="100" spans="2:83" x14ac:dyDescent="0.25">
      <c r="B100" s="307">
        <v>44965.474085648151</v>
      </c>
      <c r="C100" s="794">
        <v>852.07</v>
      </c>
      <c r="D100" s="492"/>
      <c r="E100" s="492"/>
      <c r="N100" s="517"/>
      <c r="O100" s="796">
        <v>44965</v>
      </c>
      <c r="P100" s="808">
        <v>0.47187499999999999</v>
      </c>
      <c r="Q100" s="794">
        <v>35.5</v>
      </c>
      <c r="R100" s="165" t="s">
        <v>21</v>
      </c>
      <c r="S100" s="794">
        <v>21.55</v>
      </c>
      <c r="T100" s="165" t="s">
        <v>56</v>
      </c>
      <c r="U100" s="196">
        <f t="shared" si="49"/>
        <v>11</v>
      </c>
      <c r="V100" s="168" t="str">
        <f t="shared" si="45"/>
        <v>-</v>
      </c>
      <c r="W100" s="168">
        <f t="shared" si="46"/>
        <v>21.55</v>
      </c>
      <c r="X100" s="168" t="str">
        <f t="shared" si="47"/>
        <v>-</v>
      </c>
      <c r="Y100" s="168" t="str">
        <f t="shared" si="48"/>
        <v>-</v>
      </c>
      <c r="AD100" s="608">
        <f t="shared" si="42"/>
        <v>44965.461111111108</v>
      </c>
      <c r="AE100" s="607">
        <f t="shared" si="43"/>
        <v>23.013999999999999</v>
      </c>
      <c r="AF100" s="196">
        <f t="shared" si="44"/>
        <v>11</v>
      </c>
      <c r="AG100" s="168" t="str">
        <f t="shared" si="38"/>
        <v>-</v>
      </c>
      <c r="AH100" s="168">
        <f t="shared" si="39"/>
        <v>23.013999999999999</v>
      </c>
      <c r="AI100" s="168" t="str">
        <f t="shared" si="40"/>
        <v>-</v>
      </c>
      <c r="AJ100" s="168" t="str">
        <f t="shared" si="41"/>
        <v>-</v>
      </c>
      <c r="AK100" s="198"/>
      <c r="AL100" s="837"/>
      <c r="AM100" s="790">
        <v>44965.462500000001</v>
      </c>
      <c r="AN100" s="789">
        <v>1</v>
      </c>
      <c r="AO100" s="789">
        <v>5</v>
      </c>
      <c r="AP100" s="789">
        <v>4</v>
      </c>
      <c r="AQ100" s="789">
        <v>225.738788</v>
      </c>
      <c r="AR100" s="789">
        <v>180756</v>
      </c>
      <c r="AS100" s="789">
        <v>138124</v>
      </c>
      <c r="AT100" s="789">
        <v>23.016999999999999</v>
      </c>
      <c r="AV100" s="788">
        <v>44965.462500000001</v>
      </c>
      <c r="AW100" s="787">
        <v>1</v>
      </c>
      <c r="AX100" s="786">
        <v>5</v>
      </c>
      <c r="AY100" s="786">
        <v>4</v>
      </c>
      <c r="AZ100" s="863">
        <v>225.1</v>
      </c>
      <c r="BB100" s="793">
        <f t="shared" si="32"/>
        <v>54</v>
      </c>
      <c r="BC100" s="791">
        <f t="shared" si="33"/>
        <v>225.738788</v>
      </c>
      <c r="BF100" s="819"/>
      <c r="BH100" s="793">
        <f t="shared" si="35"/>
        <v>54</v>
      </c>
      <c r="BI100" s="807">
        <f t="shared" si="36"/>
        <v>225.1</v>
      </c>
      <c r="BL100" s="807"/>
      <c r="BQ100" s="797"/>
      <c r="BR100" s="791"/>
      <c r="BS100" s="791"/>
      <c r="BT100" s="791"/>
      <c r="CA100" s="809"/>
      <c r="CB100" s="803"/>
      <c r="CC100" s="804"/>
      <c r="CD100" s="791"/>
      <c r="CE100" s="791"/>
    </row>
    <row r="101" spans="2:83" x14ac:dyDescent="0.25">
      <c r="B101" s="307">
        <v>44965.475127314814</v>
      </c>
      <c r="C101" s="794">
        <v>852.03</v>
      </c>
      <c r="D101" s="492"/>
      <c r="E101" s="492"/>
      <c r="N101" s="517"/>
      <c r="O101" s="796">
        <v>44965</v>
      </c>
      <c r="P101" s="808">
        <v>0.47256944444444443</v>
      </c>
      <c r="Q101" s="794">
        <v>35.700000000000003</v>
      </c>
      <c r="R101" s="165" t="s">
        <v>21</v>
      </c>
      <c r="S101" s="794">
        <v>21.6</v>
      </c>
      <c r="T101" s="165" t="s">
        <v>56</v>
      </c>
      <c r="U101" s="196">
        <f t="shared" si="49"/>
        <v>11</v>
      </c>
      <c r="V101" s="168" t="str">
        <f t="shared" si="45"/>
        <v>-</v>
      </c>
      <c r="W101" s="168">
        <f t="shared" si="46"/>
        <v>21.6</v>
      </c>
      <c r="X101" s="168" t="str">
        <f t="shared" si="47"/>
        <v>-</v>
      </c>
      <c r="Y101" s="168" t="str">
        <f t="shared" si="48"/>
        <v>-</v>
      </c>
      <c r="AD101" s="608">
        <f t="shared" si="42"/>
        <v>44965.461111111108</v>
      </c>
      <c r="AE101" s="607">
        <f t="shared" si="43"/>
        <v>23.015999999999998</v>
      </c>
      <c r="AF101" s="196">
        <f t="shared" si="44"/>
        <v>11</v>
      </c>
      <c r="AG101" s="168" t="str">
        <f t="shared" si="38"/>
        <v>-</v>
      </c>
      <c r="AH101" s="168">
        <f t="shared" si="39"/>
        <v>23.015999999999998</v>
      </c>
      <c r="AI101" s="168" t="str">
        <f t="shared" si="40"/>
        <v>-</v>
      </c>
      <c r="AJ101" s="168" t="str">
        <f t="shared" si="41"/>
        <v>-</v>
      </c>
      <c r="AK101" s="198"/>
      <c r="AL101" s="837"/>
      <c r="AM101" s="790">
        <v>44965.462500000001</v>
      </c>
      <c r="AN101" s="789">
        <v>1</v>
      </c>
      <c r="AO101" s="789">
        <v>5</v>
      </c>
      <c r="AP101" s="789">
        <v>5</v>
      </c>
      <c r="AQ101" s="789">
        <v>225.75190499999999</v>
      </c>
      <c r="AR101" s="789">
        <v>179888</v>
      </c>
      <c r="AS101" s="789">
        <v>138796</v>
      </c>
      <c r="AT101" s="789">
        <v>23.018999999999998</v>
      </c>
      <c r="AV101" s="788">
        <v>44965.462500000001</v>
      </c>
      <c r="AW101" s="787">
        <v>1</v>
      </c>
      <c r="AX101" s="786">
        <v>5</v>
      </c>
      <c r="AY101" s="786">
        <v>5</v>
      </c>
      <c r="AZ101" s="863">
        <v>225.7</v>
      </c>
      <c r="BB101" s="793">
        <f t="shared" si="32"/>
        <v>55</v>
      </c>
      <c r="BC101" s="791">
        <f t="shared" si="33"/>
        <v>225.75190499999999</v>
      </c>
      <c r="BF101" s="819"/>
      <c r="BH101" s="793">
        <f t="shared" si="35"/>
        <v>55</v>
      </c>
      <c r="BI101" s="807">
        <f t="shared" si="36"/>
        <v>225.7</v>
      </c>
      <c r="BL101" s="807"/>
      <c r="BQ101" s="797"/>
      <c r="BR101" s="791"/>
      <c r="BS101" s="791"/>
      <c r="BT101" s="791"/>
      <c r="CA101" s="809"/>
      <c r="CB101" s="803"/>
      <c r="CC101" s="804"/>
      <c r="CD101" s="791"/>
      <c r="CE101" s="791"/>
    </row>
    <row r="102" spans="2:83" x14ac:dyDescent="0.25">
      <c r="B102" s="307">
        <v>44965.476168981484</v>
      </c>
      <c r="C102" s="794">
        <v>851.98</v>
      </c>
      <c r="D102" s="492"/>
      <c r="E102" s="492"/>
      <c r="N102" s="517"/>
      <c r="O102" s="796">
        <v>44965</v>
      </c>
      <c r="P102" s="808">
        <v>0.47326388888888887</v>
      </c>
      <c r="Q102" s="794">
        <v>35.6</v>
      </c>
      <c r="R102" s="165" t="s">
        <v>21</v>
      </c>
      <c r="S102" s="794">
        <v>21.6</v>
      </c>
      <c r="T102" s="165" t="s">
        <v>56</v>
      </c>
      <c r="U102" s="196">
        <f t="shared" si="49"/>
        <v>11</v>
      </c>
      <c r="V102" s="168" t="str">
        <f t="shared" si="45"/>
        <v>-</v>
      </c>
      <c r="W102" s="168">
        <f t="shared" si="46"/>
        <v>21.6</v>
      </c>
      <c r="X102" s="168" t="str">
        <f t="shared" si="47"/>
        <v>-</v>
      </c>
      <c r="Y102" s="168" t="str">
        <f t="shared" si="48"/>
        <v>-</v>
      </c>
      <c r="AD102" s="608">
        <f t="shared" si="42"/>
        <v>44965.461805555555</v>
      </c>
      <c r="AE102" s="607">
        <f t="shared" si="43"/>
        <v>23.018000000000001</v>
      </c>
      <c r="AF102" s="196">
        <f t="shared" si="44"/>
        <v>11</v>
      </c>
      <c r="AG102" s="168" t="str">
        <f t="shared" si="38"/>
        <v>-</v>
      </c>
      <c r="AH102" s="168">
        <f t="shared" si="39"/>
        <v>23.018000000000001</v>
      </c>
      <c r="AI102" s="168" t="str">
        <f t="shared" si="40"/>
        <v>-</v>
      </c>
      <c r="AJ102" s="168" t="str">
        <f t="shared" si="41"/>
        <v>-</v>
      </c>
      <c r="AK102" s="198"/>
      <c r="AL102" s="837"/>
      <c r="AM102" s="790">
        <v>44965.463194444441</v>
      </c>
      <c r="AN102" s="789">
        <v>1</v>
      </c>
      <c r="AO102" s="789">
        <v>5</v>
      </c>
      <c r="AP102" s="789">
        <v>6</v>
      </c>
      <c r="AQ102" s="789">
        <v>225.86357599999999</v>
      </c>
      <c r="AR102" s="789">
        <v>180759</v>
      </c>
      <c r="AS102" s="789">
        <v>138126</v>
      </c>
      <c r="AT102" s="789">
        <v>23.024000000000001</v>
      </c>
      <c r="AV102" s="788">
        <v>44965.463194444441</v>
      </c>
      <c r="AW102" s="787">
        <v>1</v>
      </c>
      <c r="AX102" s="786">
        <v>5</v>
      </c>
      <c r="AY102" s="786">
        <v>6</v>
      </c>
      <c r="AZ102" s="863">
        <v>225.4</v>
      </c>
      <c r="BB102" s="793">
        <f t="shared" si="32"/>
        <v>56</v>
      </c>
      <c r="BC102" s="791">
        <f t="shared" si="33"/>
        <v>225.86357599999999</v>
      </c>
      <c r="BF102" s="819"/>
      <c r="BH102" s="793">
        <f t="shared" si="35"/>
        <v>56</v>
      </c>
      <c r="BI102" s="807">
        <f t="shared" si="36"/>
        <v>225.4</v>
      </c>
      <c r="BL102" s="807"/>
      <c r="BQ102" s="797"/>
      <c r="BR102" s="791"/>
      <c r="BS102" s="791"/>
      <c r="BT102" s="791"/>
      <c r="CA102" s="809"/>
      <c r="CB102" s="803"/>
      <c r="CC102" s="804"/>
      <c r="CD102" s="791"/>
      <c r="CE102" s="791"/>
    </row>
    <row r="103" spans="2:83" x14ac:dyDescent="0.25">
      <c r="B103" s="307">
        <v>44965.477210648147</v>
      </c>
      <c r="C103" s="794">
        <v>851.95</v>
      </c>
      <c r="D103" s="492"/>
      <c r="E103" s="492"/>
      <c r="F103" s="169"/>
      <c r="N103" s="517"/>
      <c r="O103" s="796">
        <v>44965</v>
      </c>
      <c r="P103" s="808">
        <v>0.47395833333333331</v>
      </c>
      <c r="Q103" s="794">
        <v>35.6</v>
      </c>
      <c r="R103" s="165" t="s">
        <v>21</v>
      </c>
      <c r="S103" s="794">
        <v>21.6</v>
      </c>
      <c r="T103" s="165" t="s">
        <v>56</v>
      </c>
      <c r="U103" s="196">
        <f t="shared" si="49"/>
        <v>11</v>
      </c>
      <c r="V103" s="168" t="str">
        <f t="shared" si="45"/>
        <v>-</v>
      </c>
      <c r="W103" s="168">
        <f t="shared" si="46"/>
        <v>21.6</v>
      </c>
      <c r="X103" s="168" t="str">
        <f t="shared" si="47"/>
        <v>-</v>
      </c>
      <c r="Y103" s="168" t="str">
        <f t="shared" si="48"/>
        <v>-</v>
      </c>
      <c r="AD103" s="608">
        <f t="shared" si="42"/>
        <v>44965.462500000001</v>
      </c>
      <c r="AE103" s="607">
        <f t="shared" si="43"/>
        <v>23.016999999999999</v>
      </c>
      <c r="AF103" s="196">
        <f t="shared" si="44"/>
        <v>11</v>
      </c>
      <c r="AG103" s="168" t="str">
        <f t="shared" si="38"/>
        <v>-</v>
      </c>
      <c r="AH103" s="168">
        <f t="shared" si="39"/>
        <v>23.016999999999999</v>
      </c>
      <c r="AI103" s="168" t="str">
        <f t="shared" si="40"/>
        <v>-</v>
      </c>
      <c r="AJ103" s="168" t="str">
        <f t="shared" si="41"/>
        <v>-</v>
      </c>
      <c r="AK103" s="198"/>
      <c r="AL103" s="837"/>
      <c r="AM103" s="790">
        <v>44965.463194444441</v>
      </c>
      <c r="AN103" s="789">
        <v>1</v>
      </c>
      <c r="AO103" s="789">
        <v>5</v>
      </c>
      <c r="AP103" s="789">
        <v>7</v>
      </c>
      <c r="AQ103" s="789">
        <v>225.710264</v>
      </c>
      <c r="AR103" s="789">
        <v>179885</v>
      </c>
      <c r="AS103" s="789">
        <v>138793</v>
      </c>
      <c r="AT103" s="789">
        <v>23.03</v>
      </c>
      <c r="AV103" s="788">
        <v>44965.463194444441</v>
      </c>
      <c r="AW103" s="787">
        <v>1</v>
      </c>
      <c r="AX103" s="786">
        <v>5</v>
      </c>
      <c r="AY103" s="786">
        <v>7</v>
      </c>
      <c r="AZ103" s="863">
        <v>226.1</v>
      </c>
      <c r="BB103" s="793">
        <f t="shared" si="32"/>
        <v>57</v>
      </c>
      <c r="BC103" s="791">
        <f t="shared" si="33"/>
        <v>225.710264</v>
      </c>
      <c r="BF103" s="819"/>
      <c r="BH103" s="793">
        <f t="shared" si="35"/>
        <v>57</v>
      </c>
      <c r="BI103" s="807">
        <f t="shared" si="36"/>
        <v>226.1</v>
      </c>
      <c r="BL103" s="807"/>
      <c r="BQ103" s="797"/>
      <c r="BR103" s="791"/>
      <c r="BS103" s="791"/>
      <c r="BT103" s="791"/>
      <c r="CA103" s="809"/>
      <c r="CB103" s="803"/>
      <c r="CC103" s="804"/>
      <c r="CD103" s="791"/>
      <c r="CE103" s="791"/>
    </row>
    <row r="104" spans="2:83" x14ac:dyDescent="0.25">
      <c r="B104" s="307">
        <v>44965.478252314817</v>
      </c>
      <c r="C104" s="794">
        <v>851.93</v>
      </c>
      <c r="D104" s="492"/>
      <c r="E104" s="492"/>
      <c r="F104" s="169"/>
      <c r="N104" s="517"/>
      <c r="O104" s="796">
        <v>44965</v>
      </c>
      <c r="P104" s="808">
        <v>0.47465277777777781</v>
      </c>
      <c r="Q104" s="794">
        <v>35.4</v>
      </c>
      <c r="R104" s="165" t="s">
        <v>21</v>
      </c>
      <c r="S104" s="794">
        <v>21.6</v>
      </c>
      <c r="T104" s="165" t="s">
        <v>56</v>
      </c>
      <c r="U104" s="196">
        <f t="shared" si="49"/>
        <v>11</v>
      </c>
      <c r="V104" s="168" t="str">
        <f t="shared" si="45"/>
        <v>-</v>
      </c>
      <c r="W104" s="168">
        <f t="shared" si="46"/>
        <v>21.6</v>
      </c>
      <c r="X104" s="168" t="str">
        <f t="shared" si="47"/>
        <v>-</v>
      </c>
      <c r="Y104" s="168" t="str">
        <f t="shared" si="48"/>
        <v>-</v>
      </c>
      <c r="AD104" s="608">
        <f t="shared" si="42"/>
        <v>44965.462500000001</v>
      </c>
      <c r="AE104" s="607">
        <f t="shared" si="43"/>
        <v>23.018999999999998</v>
      </c>
      <c r="AF104" s="196">
        <f t="shared" si="44"/>
        <v>11</v>
      </c>
      <c r="AG104" s="168" t="str">
        <f t="shared" si="38"/>
        <v>-</v>
      </c>
      <c r="AH104" s="168">
        <f t="shared" si="39"/>
        <v>23.018999999999998</v>
      </c>
      <c r="AI104" s="168" t="str">
        <f t="shared" si="40"/>
        <v>-</v>
      </c>
      <c r="AJ104" s="168" t="str">
        <f t="shared" si="41"/>
        <v>-</v>
      </c>
      <c r="AK104" s="198"/>
      <c r="AL104" s="837"/>
      <c r="AM104" s="790">
        <v>44965.463888888888</v>
      </c>
      <c r="AN104" s="789">
        <v>1</v>
      </c>
      <c r="AO104" s="789">
        <v>5</v>
      </c>
      <c r="AP104" s="789">
        <v>8</v>
      </c>
      <c r="AQ104" s="789">
        <v>225.59044</v>
      </c>
      <c r="AR104" s="789">
        <v>180755</v>
      </c>
      <c r="AS104" s="789">
        <v>138124</v>
      </c>
      <c r="AT104" s="789">
        <v>23.033999999999999</v>
      </c>
      <c r="AV104" s="788">
        <v>44965.463888888888</v>
      </c>
      <c r="AW104" s="787">
        <v>1</v>
      </c>
      <c r="AX104" s="786">
        <v>5</v>
      </c>
      <c r="AY104" s="786">
        <v>8</v>
      </c>
      <c r="AZ104" s="863">
        <v>226.1</v>
      </c>
      <c r="BB104" s="793">
        <f t="shared" si="32"/>
        <v>58</v>
      </c>
      <c r="BC104" s="791">
        <f t="shared" si="33"/>
        <v>225.59044</v>
      </c>
      <c r="BF104" s="819"/>
      <c r="BH104" s="793">
        <f t="shared" si="35"/>
        <v>58</v>
      </c>
      <c r="BI104" s="807">
        <f t="shared" si="36"/>
        <v>226.1</v>
      </c>
      <c r="BL104" s="807"/>
      <c r="BQ104" s="797"/>
      <c r="BR104" s="791"/>
      <c r="BS104" s="791"/>
      <c r="BT104" s="791"/>
      <c r="CA104" s="809"/>
      <c r="CB104" s="803"/>
      <c r="CC104" s="804"/>
      <c r="CD104" s="791"/>
      <c r="CE104" s="791"/>
    </row>
    <row r="105" spans="2:83" x14ac:dyDescent="0.25">
      <c r="B105" s="307">
        <v>44965.47929398148</v>
      </c>
      <c r="C105" s="794">
        <v>851.91</v>
      </c>
      <c r="D105" s="492"/>
      <c r="E105" s="492"/>
      <c r="F105" s="169"/>
      <c r="N105" s="517"/>
      <c r="O105" s="796">
        <v>44965</v>
      </c>
      <c r="P105" s="808">
        <v>0.4753472222222222</v>
      </c>
      <c r="Q105" s="794">
        <v>35.299999999999997</v>
      </c>
      <c r="R105" s="165" t="s">
        <v>21</v>
      </c>
      <c r="S105" s="794">
        <v>21.55</v>
      </c>
      <c r="T105" s="165" t="s">
        <v>56</v>
      </c>
      <c r="U105" s="196">
        <f t="shared" si="49"/>
        <v>11</v>
      </c>
      <c r="V105" s="168" t="str">
        <f t="shared" si="45"/>
        <v>-</v>
      </c>
      <c r="W105" s="168">
        <f t="shared" si="46"/>
        <v>21.55</v>
      </c>
      <c r="X105" s="168" t="str">
        <f t="shared" si="47"/>
        <v>-</v>
      </c>
      <c r="Y105" s="168" t="str">
        <f t="shared" si="48"/>
        <v>-</v>
      </c>
      <c r="AD105" s="608">
        <f t="shared" si="42"/>
        <v>44965.463194444441</v>
      </c>
      <c r="AE105" s="607">
        <f t="shared" si="43"/>
        <v>23.024000000000001</v>
      </c>
      <c r="AF105" s="196">
        <f t="shared" si="44"/>
        <v>11</v>
      </c>
      <c r="AG105" s="168" t="str">
        <f t="shared" si="38"/>
        <v>-</v>
      </c>
      <c r="AH105" s="168">
        <f t="shared" si="39"/>
        <v>23.024000000000001</v>
      </c>
      <c r="AI105" s="168" t="str">
        <f t="shared" si="40"/>
        <v>-</v>
      </c>
      <c r="AJ105" s="168" t="str">
        <f t="shared" si="41"/>
        <v>-</v>
      </c>
      <c r="AK105" s="198"/>
      <c r="AL105" s="837"/>
      <c r="AM105" s="790">
        <v>44965.464583333334</v>
      </c>
      <c r="AN105" s="789">
        <v>1</v>
      </c>
      <c r="AO105" s="789">
        <v>6</v>
      </c>
      <c r="AP105" s="789" t="s">
        <v>469</v>
      </c>
      <c r="AQ105" s="789">
        <v>266.36192599999998</v>
      </c>
      <c r="AR105" s="789">
        <v>179644</v>
      </c>
      <c r="AS105" s="789">
        <v>138799</v>
      </c>
      <c r="AT105" s="789">
        <v>23.036000000000001</v>
      </c>
      <c r="AV105" s="788">
        <v>44965.464583333334</v>
      </c>
      <c r="AW105" s="787">
        <v>1</v>
      </c>
      <c r="AX105" s="786">
        <v>6</v>
      </c>
      <c r="AY105" s="786" t="s">
        <v>469</v>
      </c>
      <c r="AZ105" s="863">
        <v>289.7</v>
      </c>
      <c r="BB105" s="793" t="str">
        <f t="shared" si="32"/>
        <v>--</v>
      </c>
      <c r="BC105" s="791">
        <f t="shared" si="33"/>
        <v>266.36192599999998</v>
      </c>
      <c r="BF105" s="819"/>
      <c r="BH105" s="793" t="str">
        <f t="shared" si="35"/>
        <v>--</v>
      </c>
      <c r="BI105" s="807">
        <f t="shared" si="36"/>
        <v>289.7</v>
      </c>
      <c r="BL105" s="807"/>
      <c r="BQ105" s="797"/>
      <c r="BR105" s="791"/>
      <c r="BS105" s="791"/>
      <c r="BT105" s="791"/>
      <c r="CA105" s="809"/>
      <c r="CB105" s="803"/>
      <c r="CC105" s="804"/>
      <c r="CD105" s="791"/>
      <c r="CE105" s="791"/>
    </row>
    <row r="106" spans="2:83" x14ac:dyDescent="0.25">
      <c r="B106" s="307">
        <v>44965.48033564815</v>
      </c>
      <c r="C106" s="794">
        <v>851.89</v>
      </c>
      <c r="D106" s="492"/>
      <c r="E106" s="492"/>
      <c r="F106" s="169"/>
      <c r="N106" s="517"/>
      <c r="O106" s="796">
        <v>44965</v>
      </c>
      <c r="P106" s="808">
        <v>0.4760416666666667</v>
      </c>
      <c r="Q106" s="794">
        <v>35.4</v>
      </c>
      <c r="R106" s="165" t="s">
        <v>21</v>
      </c>
      <c r="S106" s="794">
        <v>21.55</v>
      </c>
      <c r="T106" s="165" t="s">
        <v>56</v>
      </c>
      <c r="U106" s="196">
        <f t="shared" si="49"/>
        <v>11</v>
      </c>
      <c r="V106" s="168" t="str">
        <f t="shared" si="45"/>
        <v>-</v>
      </c>
      <c r="W106" s="168">
        <f t="shared" si="46"/>
        <v>21.55</v>
      </c>
      <c r="X106" s="168" t="str">
        <f t="shared" si="47"/>
        <v>-</v>
      </c>
      <c r="Y106" s="168" t="str">
        <f t="shared" si="48"/>
        <v>-</v>
      </c>
      <c r="AD106" s="608">
        <f t="shared" si="42"/>
        <v>44965.463194444441</v>
      </c>
      <c r="AE106" s="607">
        <f t="shared" si="43"/>
        <v>23.03</v>
      </c>
      <c r="AF106" s="196">
        <f t="shared" si="44"/>
        <v>11</v>
      </c>
      <c r="AG106" s="168" t="str">
        <f t="shared" si="38"/>
        <v>-</v>
      </c>
      <c r="AH106" s="168">
        <f t="shared" si="39"/>
        <v>23.03</v>
      </c>
      <c r="AI106" s="168" t="str">
        <f t="shared" si="40"/>
        <v>-</v>
      </c>
      <c r="AJ106" s="168" t="str">
        <f t="shared" si="41"/>
        <v>-</v>
      </c>
      <c r="AK106" s="198"/>
      <c r="AL106" s="837"/>
      <c r="AM106" s="790">
        <v>44965.464583333334</v>
      </c>
      <c r="AN106" s="789">
        <v>1</v>
      </c>
      <c r="AO106" s="789">
        <v>6</v>
      </c>
      <c r="AP106" s="789" t="s">
        <v>469</v>
      </c>
      <c r="AQ106" s="789">
        <v>285.455108</v>
      </c>
      <c r="AR106" s="789">
        <v>180765</v>
      </c>
      <c r="AS106" s="789">
        <v>137969</v>
      </c>
      <c r="AT106" s="789">
        <v>23.036999999999999</v>
      </c>
      <c r="AV106" s="788">
        <v>44965.464583333334</v>
      </c>
      <c r="AW106" s="787">
        <v>1</v>
      </c>
      <c r="AX106" s="786">
        <v>6</v>
      </c>
      <c r="AY106" s="786" t="s">
        <v>469</v>
      </c>
      <c r="AZ106" s="863">
        <v>281.39999999999998</v>
      </c>
      <c r="BB106" s="793" t="str">
        <f t="shared" si="32"/>
        <v>--</v>
      </c>
      <c r="BC106" s="791">
        <f t="shared" si="33"/>
        <v>285.455108</v>
      </c>
      <c r="BF106" s="819"/>
      <c r="BH106" s="793" t="str">
        <f t="shared" si="35"/>
        <v>--</v>
      </c>
      <c r="BI106" s="807">
        <f t="shared" si="36"/>
        <v>281.39999999999998</v>
      </c>
      <c r="BL106" s="807"/>
      <c r="BQ106" s="797"/>
      <c r="BR106" s="791"/>
      <c r="BS106" s="791"/>
      <c r="BT106" s="791"/>
      <c r="CA106" s="809"/>
      <c r="CB106" s="803"/>
      <c r="CC106" s="804"/>
      <c r="CD106" s="791"/>
      <c r="CE106" s="791"/>
    </row>
    <row r="107" spans="2:83" x14ac:dyDescent="0.25">
      <c r="B107" s="307">
        <v>44965.481377314813</v>
      </c>
      <c r="C107" s="794">
        <v>851.87</v>
      </c>
      <c r="D107" s="492"/>
      <c r="E107" s="492"/>
      <c r="F107" s="169"/>
      <c r="N107" s="517"/>
      <c r="O107" s="796">
        <v>44965</v>
      </c>
      <c r="P107" s="808">
        <v>0.47673611111111108</v>
      </c>
      <c r="Q107" s="794">
        <v>35.299999999999997</v>
      </c>
      <c r="R107" s="165" t="s">
        <v>21</v>
      </c>
      <c r="S107" s="794">
        <v>21.55</v>
      </c>
      <c r="T107" s="165" t="s">
        <v>56</v>
      </c>
      <c r="U107" s="196">
        <f t="shared" si="49"/>
        <v>11</v>
      </c>
      <c r="V107" s="168" t="str">
        <f t="shared" si="45"/>
        <v>-</v>
      </c>
      <c r="W107" s="168">
        <f t="shared" si="46"/>
        <v>21.55</v>
      </c>
      <c r="X107" s="168" t="str">
        <f t="shared" si="47"/>
        <v>-</v>
      </c>
      <c r="Y107" s="168" t="str">
        <f t="shared" si="48"/>
        <v>-</v>
      </c>
      <c r="AD107" s="608">
        <f t="shared" si="42"/>
        <v>44965.463888888888</v>
      </c>
      <c r="AE107" s="607">
        <f t="shared" si="43"/>
        <v>23.033999999999999</v>
      </c>
      <c r="AF107" s="196">
        <f t="shared" si="44"/>
        <v>11</v>
      </c>
      <c r="AG107" s="168" t="str">
        <f t="shared" si="38"/>
        <v>-</v>
      </c>
      <c r="AH107" s="168">
        <f t="shared" si="39"/>
        <v>23.033999999999999</v>
      </c>
      <c r="AI107" s="168" t="str">
        <f t="shared" si="40"/>
        <v>-</v>
      </c>
      <c r="AJ107" s="168" t="str">
        <f t="shared" si="41"/>
        <v>-</v>
      </c>
      <c r="AK107" s="198"/>
      <c r="AL107" s="837"/>
      <c r="AM107" s="790">
        <v>44965.465277777781</v>
      </c>
      <c r="AN107" s="789">
        <v>1</v>
      </c>
      <c r="AO107" s="789">
        <v>6</v>
      </c>
      <c r="AP107" s="789" t="s">
        <v>469</v>
      </c>
      <c r="AQ107" s="789">
        <v>279.68534499999998</v>
      </c>
      <c r="AR107" s="789">
        <v>179677</v>
      </c>
      <c r="AS107" s="789">
        <v>138790</v>
      </c>
      <c r="AT107" s="789">
        <v>23.036999999999999</v>
      </c>
      <c r="AV107" s="788">
        <v>44965.465277777781</v>
      </c>
      <c r="AW107" s="787">
        <v>1</v>
      </c>
      <c r="AX107" s="786">
        <v>6</v>
      </c>
      <c r="AY107" s="786" t="s">
        <v>469</v>
      </c>
      <c r="AZ107" s="863">
        <v>278.89999999999998</v>
      </c>
      <c r="BB107" s="793" t="str">
        <f t="shared" si="32"/>
        <v>--</v>
      </c>
      <c r="BC107" s="791">
        <f t="shared" si="33"/>
        <v>279.68534499999998</v>
      </c>
      <c r="BF107" s="819"/>
      <c r="BH107" s="793" t="str">
        <f t="shared" si="35"/>
        <v>--</v>
      </c>
      <c r="BI107" s="807">
        <f t="shared" si="36"/>
        <v>278.89999999999998</v>
      </c>
      <c r="BL107" s="807"/>
      <c r="BQ107" s="797"/>
      <c r="BR107" s="791"/>
      <c r="BS107" s="791"/>
      <c r="BT107" s="791"/>
      <c r="CA107" s="809"/>
      <c r="CB107" s="803"/>
      <c r="CC107" s="804"/>
      <c r="CD107" s="791"/>
      <c r="CE107" s="791"/>
    </row>
    <row r="108" spans="2:83" x14ac:dyDescent="0.25">
      <c r="B108" s="307">
        <v>44965.482418981483</v>
      </c>
      <c r="C108" s="794">
        <v>851.82</v>
      </c>
      <c r="D108" s="492"/>
      <c r="E108" s="492"/>
      <c r="F108" s="169"/>
      <c r="N108" s="517"/>
      <c r="O108" s="796">
        <v>44965</v>
      </c>
      <c r="P108" s="808">
        <v>0.47743055555555558</v>
      </c>
      <c r="Q108" s="794">
        <v>35.299999999999997</v>
      </c>
      <c r="R108" s="165" t="s">
        <v>21</v>
      </c>
      <c r="S108" s="794">
        <v>21.55</v>
      </c>
      <c r="T108" s="165" t="s">
        <v>56</v>
      </c>
      <c r="U108" s="196">
        <f t="shared" si="49"/>
        <v>11</v>
      </c>
      <c r="V108" s="168" t="str">
        <f t="shared" si="45"/>
        <v>-</v>
      </c>
      <c r="W108" s="168">
        <f t="shared" si="46"/>
        <v>21.55</v>
      </c>
      <c r="X108" s="168" t="str">
        <f t="shared" si="47"/>
        <v>-</v>
      </c>
      <c r="Y108" s="168" t="str">
        <f t="shared" si="48"/>
        <v>-</v>
      </c>
      <c r="AD108" s="608">
        <f t="shared" si="42"/>
        <v>44965.464583333334</v>
      </c>
      <c r="AE108" s="607">
        <f t="shared" si="43"/>
        <v>23.036000000000001</v>
      </c>
      <c r="AF108" s="196">
        <f t="shared" si="44"/>
        <v>11</v>
      </c>
      <c r="AG108" s="168" t="str">
        <f t="shared" si="38"/>
        <v>-</v>
      </c>
      <c r="AH108" s="168">
        <f t="shared" si="39"/>
        <v>23.036000000000001</v>
      </c>
      <c r="AI108" s="168" t="str">
        <f t="shared" si="40"/>
        <v>-</v>
      </c>
      <c r="AJ108" s="168" t="str">
        <f t="shared" si="41"/>
        <v>-</v>
      </c>
      <c r="AK108" s="198"/>
      <c r="AL108" s="837"/>
      <c r="AM108" s="790">
        <v>44965.465277777781</v>
      </c>
      <c r="AN108" s="789">
        <v>1</v>
      </c>
      <c r="AO108" s="789">
        <v>6</v>
      </c>
      <c r="AP108" s="789" t="s">
        <v>469</v>
      </c>
      <c r="AQ108" s="789">
        <v>277.97262499999999</v>
      </c>
      <c r="AR108" s="789">
        <v>180744</v>
      </c>
      <c r="AS108" s="789">
        <v>137963</v>
      </c>
      <c r="AT108" s="789">
        <v>23.039000000000001</v>
      </c>
      <c r="AV108" s="788">
        <v>44965.465277777781</v>
      </c>
      <c r="AW108" s="787">
        <v>1</v>
      </c>
      <c r="AX108" s="786">
        <v>6</v>
      </c>
      <c r="AY108" s="786" t="s">
        <v>469</v>
      </c>
      <c r="AZ108" s="863">
        <v>277.60000000000002</v>
      </c>
      <c r="BB108" s="793" t="str">
        <f t="shared" si="32"/>
        <v>--</v>
      </c>
      <c r="BC108" s="791">
        <f t="shared" si="33"/>
        <v>277.97262499999999</v>
      </c>
      <c r="BF108" s="819"/>
      <c r="BH108" s="793" t="str">
        <f t="shared" si="35"/>
        <v>--</v>
      </c>
      <c r="BI108" s="807">
        <f t="shared" si="36"/>
        <v>277.60000000000002</v>
      </c>
      <c r="BL108" s="807"/>
      <c r="BQ108" s="797"/>
      <c r="BR108" s="791"/>
      <c r="BS108" s="791"/>
      <c r="BT108" s="791"/>
      <c r="CA108" s="809"/>
      <c r="CB108" s="803"/>
      <c r="CC108" s="804"/>
      <c r="CD108" s="791"/>
      <c r="CE108" s="791"/>
    </row>
    <row r="109" spans="2:83" x14ac:dyDescent="0.25">
      <c r="B109" s="307">
        <v>44965.483460648145</v>
      </c>
      <c r="C109" s="794">
        <v>851.81</v>
      </c>
      <c r="D109" s="492"/>
      <c r="E109" s="492"/>
      <c r="F109" s="169"/>
      <c r="N109" s="517"/>
      <c r="O109" s="796">
        <v>44965</v>
      </c>
      <c r="P109" s="808">
        <v>0.47812499999999997</v>
      </c>
      <c r="Q109" s="794">
        <v>35.299999999999997</v>
      </c>
      <c r="R109" s="165" t="s">
        <v>21</v>
      </c>
      <c r="S109" s="794">
        <v>21.55</v>
      </c>
      <c r="T109" s="165" t="s">
        <v>56</v>
      </c>
      <c r="U109" s="196">
        <f t="shared" si="49"/>
        <v>11</v>
      </c>
      <c r="V109" s="168" t="str">
        <f t="shared" si="45"/>
        <v>-</v>
      </c>
      <c r="W109" s="168">
        <f t="shared" si="46"/>
        <v>21.55</v>
      </c>
      <c r="X109" s="168" t="str">
        <f t="shared" si="47"/>
        <v>-</v>
      </c>
      <c r="Y109" s="168" t="str">
        <f t="shared" si="48"/>
        <v>-</v>
      </c>
      <c r="AD109" s="608">
        <f t="shared" si="42"/>
        <v>44965.464583333334</v>
      </c>
      <c r="AE109" s="607">
        <f t="shared" si="43"/>
        <v>23.036999999999999</v>
      </c>
      <c r="AF109" s="196">
        <f t="shared" si="44"/>
        <v>11</v>
      </c>
      <c r="AG109" s="168" t="str">
        <f t="shared" si="38"/>
        <v>-</v>
      </c>
      <c r="AH109" s="168">
        <f t="shared" si="39"/>
        <v>23.036999999999999</v>
      </c>
      <c r="AI109" s="168" t="str">
        <f t="shared" si="40"/>
        <v>-</v>
      </c>
      <c r="AJ109" s="168" t="str">
        <f t="shared" si="41"/>
        <v>-</v>
      </c>
      <c r="AK109" s="198"/>
      <c r="AL109" s="837"/>
      <c r="AM109" s="790">
        <v>44965.46597222222</v>
      </c>
      <c r="AN109" s="789">
        <v>1</v>
      </c>
      <c r="AO109" s="789">
        <v>6</v>
      </c>
      <c r="AP109" s="789" t="s">
        <v>469</v>
      </c>
      <c r="AQ109" s="789">
        <v>276.38895200000002</v>
      </c>
      <c r="AR109" s="789">
        <v>179681</v>
      </c>
      <c r="AS109" s="789">
        <v>138784</v>
      </c>
      <c r="AT109" s="789">
        <v>23.041</v>
      </c>
      <c r="AV109" s="788">
        <v>44965.46597222222</v>
      </c>
      <c r="AW109" s="787">
        <v>1</v>
      </c>
      <c r="AX109" s="786">
        <v>6</v>
      </c>
      <c r="AY109" s="786" t="s">
        <v>469</v>
      </c>
      <c r="AZ109" s="863">
        <v>275.7</v>
      </c>
      <c r="BB109" s="793" t="str">
        <f t="shared" si="32"/>
        <v>--</v>
      </c>
      <c r="BC109" s="791">
        <f t="shared" si="33"/>
        <v>276.38895200000002</v>
      </c>
      <c r="BF109" s="819"/>
      <c r="BH109" s="793" t="str">
        <f t="shared" si="35"/>
        <v>--</v>
      </c>
      <c r="BI109" s="807">
        <f t="shared" si="36"/>
        <v>275.7</v>
      </c>
      <c r="BL109" s="807"/>
      <c r="BQ109" s="797"/>
      <c r="BR109" s="791"/>
      <c r="BS109" s="791"/>
      <c r="BT109" s="791"/>
      <c r="CA109" s="809"/>
      <c r="CB109" s="803"/>
      <c r="CC109" s="804"/>
      <c r="CD109" s="791"/>
      <c r="CE109" s="791"/>
    </row>
    <row r="110" spans="2:83" x14ac:dyDescent="0.25">
      <c r="B110" s="307">
        <v>44965.484502314815</v>
      </c>
      <c r="C110" s="794">
        <v>851.8</v>
      </c>
      <c r="D110" s="492"/>
      <c r="E110" s="492"/>
      <c r="F110" s="169"/>
      <c r="N110" s="517"/>
      <c r="O110" s="796">
        <v>44965</v>
      </c>
      <c r="P110" s="808">
        <v>0.47881944444444446</v>
      </c>
      <c r="Q110" s="794">
        <v>35.200000000000003</v>
      </c>
      <c r="R110" s="165" t="s">
        <v>21</v>
      </c>
      <c r="S110" s="794">
        <v>21.55</v>
      </c>
      <c r="T110" s="165" t="s">
        <v>56</v>
      </c>
      <c r="U110" s="196">
        <f t="shared" si="49"/>
        <v>11</v>
      </c>
      <c r="V110" s="168" t="str">
        <f t="shared" si="45"/>
        <v>-</v>
      </c>
      <c r="W110" s="168">
        <f t="shared" si="46"/>
        <v>21.55</v>
      </c>
      <c r="X110" s="168" t="str">
        <f t="shared" si="47"/>
        <v>-</v>
      </c>
      <c r="Y110" s="168" t="str">
        <f t="shared" si="48"/>
        <v>-</v>
      </c>
      <c r="AD110" s="608">
        <f t="shared" si="42"/>
        <v>44965.465277777781</v>
      </c>
      <c r="AE110" s="607">
        <f t="shared" si="43"/>
        <v>23.036999999999999</v>
      </c>
      <c r="AF110" s="196">
        <f t="shared" si="44"/>
        <v>11</v>
      </c>
      <c r="AG110" s="168" t="str">
        <f t="shared" si="38"/>
        <v>-</v>
      </c>
      <c r="AH110" s="168">
        <f t="shared" si="39"/>
        <v>23.036999999999999</v>
      </c>
      <c r="AI110" s="168" t="str">
        <f t="shared" si="40"/>
        <v>-</v>
      </c>
      <c r="AJ110" s="168" t="str">
        <f t="shared" si="41"/>
        <v>-</v>
      </c>
      <c r="AK110" s="198"/>
      <c r="AL110" s="837"/>
      <c r="AM110" s="790">
        <v>44965.46597222222</v>
      </c>
      <c r="AN110" s="789">
        <v>1</v>
      </c>
      <c r="AO110" s="789">
        <v>6</v>
      </c>
      <c r="AP110" s="789" t="s">
        <v>469</v>
      </c>
      <c r="AQ110" s="789">
        <v>275.50577800000002</v>
      </c>
      <c r="AR110" s="789">
        <v>180755</v>
      </c>
      <c r="AS110" s="789">
        <v>137977</v>
      </c>
      <c r="AT110" s="789">
        <v>23.042000000000002</v>
      </c>
      <c r="AV110" s="788">
        <v>44965.46597222222</v>
      </c>
      <c r="AW110" s="787">
        <v>1</v>
      </c>
      <c r="AX110" s="786">
        <v>6</v>
      </c>
      <c r="AY110" s="786" t="s">
        <v>469</v>
      </c>
      <c r="AZ110" s="863">
        <v>276.3</v>
      </c>
      <c r="BB110" s="793" t="str">
        <f t="shared" si="32"/>
        <v>--</v>
      </c>
      <c r="BC110" s="791">
        <f t="shared" si="33"/>
        <v>275.50577800000002</v>
      </c>
      <c r="BF110" s="819"/>
      <c r="BH110" s="793" t="str">
        <f t="shared" si="35"/>
        <v>--</v>
      </c>
      <c r="BI110" s="807">
        <f t="shared" si="36"/>
        <v>276.3</v>
      </c>
      <c r="BL110" s="807"/>
      <c r="BQ110" s="797"/>
      <c r="BR110" s="791"/>
      <c r="BS110" s="791"/>
      <c r="BT110" s="791"/>
      <c r="CA110" s="809"/>
      <c r="CB110" s="803"/>
      <c r="CC110" s="804"/>
      <c r="CD110" s="791"/>
      <c r="CE110" s="791"/>
    </row>
    <row r="111" spans="2:83" x14ac:dyDescent="0.25">
      <c r="B111" s="307">
        <v>44965.485543981478</v>
      </c>
      <c r="C111" s="794">
        <v>851.78</v>
      </c>
      <c r="D111" s="492"/>
      <c r="E111" s="492"/>
      <c r="F111" s="169"/>
      <c r="N111" s="517"/>
      <c r="O111" s="796">
        <v>44965</v>
      </c>
      <c r="P111" s="808">
        <v>0.47951388888888885</v>
      </c>
      <c r="Q111" s="794">
        <v>35.1</v>
      </c>
      <c r="R111" s="165" t="s">
        <v>21</v>
      </c>
      <c r="S111" s="794">
        <v>21.55</v>
      </c>
      <c r="T111" s="165" t="s">
        <v>56</v>
      </c>
      <c r="U111" s="196">
        <f t="shared" si="49"/>
        <v>11</v>
      </c>
      <c r="V111" s="168" t="str">
        <f t="shared" si="45"/>
        <v>-</v>
      </c>
      <c r="W111" s="168">
        <f t="shared" si="46"/>
        <v>21.55</v>
      </c>
      <c r="X111" s="168" t="str">
        <f t="shared" si="47"/>
        <v>-</v>
      </c>
      <c r="Y111" s="168" t="str">
        <f t="shared" si="48"/>
        <v>-</v>
      </c>
      <c r="AD111" s="608">
        <f t="shared" si="42"/>
        <v>44965.465277777781</v>
      </c>
      <c r="AE111" s="607">
        <f t="shared" si="43"/>
        <v>23.039000000000001</v>
      </c>
      <c r="AF111" s="196">
        <f t="shared" si="44"/>
        <v>11</v>
      </c>
      <c r="AG111" s="168" t="str">
        <f t="shared" si="38"/>
        <v>-</v>
      </c>
      <c r="AH111" s="168">
        <f t="shared" si="39"/>
        <v>23.039000000000001</v>
      </c>
      <c r="AI111" s="168" t="str">
        <f t="shared" si="40"/>
        <v>-</v>
      </c>
      <c r="AJ111" s="168" t="str">
        <f t="shared" si="41"/>
        <v>-</v>
      </c>
      <c r="AK111" s="198"/>
      <c r="AL111" s="837"/>
      <c r="AM111" s="790">
        <v>44965.466666666667</v>
      </c>
      <c r="AN111" s="789">
        <v>1</v>
      </c>
      <c r="AO111" s="789">
        <v>6</v>
      </c>
      <c r="AP111" s="789" t="s">
        <v>469</v>
      </c>
      <c r="AQ111" s="789">
        <v>275.01748800000001</v>
      </c>
      <c r="AR111" s="789">
        <v>179696</v>
      </c>
      <c r="AS111" s="789">
        <v>138793</v>
      </c>
      <c r="AT111" s="789">
        <v>23.044</v>
      </c>
      <c r="AV111" s="788">
        <v>44965.466666666667</v>
      </c>
      <c r="AW111" s="787">
        <v>1</v>
      </c>
      <c r="AX111" s="786">
        <v>6</v>
      </c>
      <c r="AY111" s="786" t="s">
        <v>469</v>
      </c>
      <c r="AZ111" s="863">
        <v>275.3</v>
      </c>
      <c r="BB111" s="793" t="str">
        <f t="shared" si="32"/>
        <v>--</v>
      </c>
      <c r="BC111" s="791">
        <f t="shared" si="33"/>
        <v>275.01748800000001</v>
      </c>
      <c r="BF111" s="819"/>
      <c r="BH111" s="793" t="str">
        <f t="shared" si="35"/>
        <v>--</v>
      </c>
      <c r="BI111" s="807">
        <f t="shared" si="36"/>
        <v>275.3</v>
      </c>
      <c r="BL111" s="807"/>
      <c r="BQ111" s="797"/>
      <c r="BR111" s="791"/>
      <c r="BS111" s="791"/>
      <c r="BT111" s="791"/>
      <c r="CA111" s="809"/>
      <c r="CB111" s="803"/>
      <c r="CC111" s="804"/>
      <c r="CD111" s="791"/>
      <c r="CE111" s="791"/>
    </row>
    <row r="112" spans="2:83" x14ac:dyDescent="0.25">
      <c r="B112" s="307">
        <v>44965.486585648148</v>
      </c>
      <c r="C112" s="794">
        <v>851.77</v>
      </c>
      <c r="D112" s="492"/>
      <c r="E112" s="492"/>
      <c r="F112" s="169"/>
      <c r="N112" s="517"/>
      <c r="O112" s="796">
        <v>44965</v>
      </c>
      <c r="P112" s="808">
        <v>0.48020833333333335</v>
      </c>
      <c r="Q112" s="794">
        <v>35</v>
      </c>
      <c r="R112" s="165" t="s">
        <v>21</v>
      </c>
      <c r="S112" s="794">
        <v>21.6</v>
      </c>
      <c r="T112" s="165" t="s">
        <v>56</v>
      </c>
      <c r="U112" s="196">
        <f t="shared" si="49"/>
        <v>11</v>
      </c>
      <c r="V112" s="168" t="str">
        <f t="shared" si="45"/>
        <v>-</v>
      </c>
      <c r="W112" s="168">
        <f t="shared" si="46"/>
        <v>21.6</v>
      </c>
      <c r="X112" s="168" t="str">
        <f t="shared" si="47"/>
        <v>-</v>
      </c>
      <c r="Y112" s="168" t="str">
        <f t="shared" si="48"/>
        <v>-</v>
      </c>
      <c r="AD112" s="608">
        <f t="shared" si="42"/>
        <v>44965.46597222222</v>
      </c>
      <c r="AE112" s="607">
        <f t="shared" si="43"/>
        <v>23.041</v>
      </c>
      <c r="AF112" s="196">
        <f t="shared" si="44"/>
        <v>11</v>
      </c>
      <c r="AG112" s="168" t="str">
        <f t="shared" si="38"/>
        <v>-</v>
      </c>
      <c r="AH112" s="168">
        <f t="shared" si="39"/>
        <v>23.041</v>
      </c>
      <c r="AI112" s="168" t="str">
        <f t="shared" si="40"/>
        <v>-</v>
      </c>
      <c r="AJ112" s="168" t="str">
        <f t="shared" si="41"/>
        <v>-</v>
      </c>
      <c r="AK112" s="198"/>
      <c r="AL112" s="837"/>
      <c r="AM112" s="790">
        <v>44965.466666666667</v>
      </c>
      <c r="AN112" s="789">
        <v>1</v>
      </c>
      <c r="AO112" s="789">
        <v>6</v>
      </c>
      <c r="AP112" s="789" t="s">
        <v>469</v>
      </c>
      <c r="AQ112" s="789">
        <v>274.88203099999998</v>
      </c>
      <c r="AR112" s="789">
        <v>180756</v>
      </c>
      <c r="AS112" s="789">
        <v>137979</v>
      </c>
      <c r="AT112" s="789">
        <v>23.047000000000001</v>
      </c>
      <c r="AV112" s="788">
        <v>44965.466666666667</v>
      </c>
      <c r="AW112" s="787">
        <v>1</v>
      </c>
      <c r="AX112" s="786">
        <v>6</v>
      </c>
      <c r="AY112" s="786" t="s">
        <v>469</v>
      </c>
      <c r="AZ112" s="863">
        <v>275</v>
      </c>
      <c r="BB112" s="793" t="str">
        <f t="shared" si="32"/>
        <v>--</v>
      </c>
      <c r="BC112" s="791">
        <f t="shared" si="33"/>
        <v>274.88203099999998</v>
      </c>
      <c r="BF112" s="819"/>
      <c r="BH112" s="793" t="str">
        <f t="shared" si="35"/>
        <v>--</v>
      </c>
      <c r="BI112" s="807">
        <f t="shared" si="36"/>
        <v>275</v>
      </c>
      <c r="BL112" s="807"/>
      <c r="BQ112" s="797"/>
      <c r="BR112" s="791"/>
      <c r="BS112" s="791"/>
      <c r="BT112" s="791"/>
      <c r="CA112" s="809"/>
      <c r="CB112" s="803"/>
      <c r="CC112" s="804"/>
      <c r="CD112" s="791"/>
      <c r="CE112" s="791"/>
    </row>
    <row r="113" spans="2:83" x14ac:dyDescent="0.25">
      <c r="B113" s="307">
        <v>44965.487627314818</v>
      </c>
      <c r="C113" s="794">
        <v>851.76</v>
      </c>
      <c r="D113" s="492"/>
      <c r="E113" s="492"/>
      <c r="F113" s="169"/>
      <c r="N113" s="517"/>
      <c r="O113" s="796">
        <v>44965</v>
      </c>
      <c r="P113" s="808">
        <v>0.48090277777777773</v>
      </c>
      <c r="Q113" s="794">
        <v>34.9</v>
      </c>
      <c r="R113" s="165" t="s">
        <v>21</v>
      </c>
      <c r="S113" s="794">
        <v>21.6</v>
      </c>
      <c r="T113" s="165" t="s">
        <v>56</v>
      </c>
      <c r="U113" s="196">
        <f t="shared" si="49"/>
        <v>11</v>
      </c>
      <c r="V113" s="168" t="str">
        <f t="shared" si="45"/>
        <v>-</v>
      </c>
      <c r="W113" s="168">
        <f t="shared" si="46"/>
        <v>21.6</v>
      </c>
      <c r="X113" s="168" t="str">
        <f t="shared" si="47"/>
        <v>-</v>
      </c>
      <c r="Y113" s="168" t="str">
        <f t="shared" si="48"/>
        <v>-</v>
      </c>
      <c r="AD113" s="608">
        <f t="shared" si="42"/>
        <v>44965.46597222222</v>
      </c>
      <c r="AE113" s="607">
        <f t="shared" si="43"/>
        <v>23.042000000000002</v>
      </c>
      <c r="AF113" s="196">
        <f t="shared" si="44"/>
        <v>11</v>
      </c>
      <c r="AG113" s="168" t="str">
        <f t="shared" si="38"/>
        <v>-</v>
      </c>
      <c r="AH113" s="168">
        <f t="shared" si="39"/>
        <v>23.042000000000002</v>
      </c>
      <c r="AI113" s="168" t="str">
        <f t="shared" si="40"/>
        <v>-</v>
      </c>
      <c r="AJ113" s="168" t="str">
        <f t="shared" si="41"/>
        <v>-</v>
      </c>
      <c r="AK113" s="198"/>
      <c r="AL113" s="837"/>
      <c r="AM113" s="790">
        <v>44965.467361111114</v>
      </c>
      <c r="AN113" s="789">
        <v>1</v>
      </c>
      <c r="AO113" s="789">
        <v>6</v>
      </c>
      <c r="AP113" s="789" t="s">
        <v>469</v>
      </c>
      <c r="AQ113" s="789">
        <v>274.90046599999999</v>
      </c>
      <c r="AR113" s="789">
        <v>179698</v>
      </c>
      <c r="AS113" s="789">
        <v>138795</v>
      </c>
      <c r="AT113" s="789">
        <v>23.047000000000001</v>
      </c>
      <c r="AV113" s="788">
        <v>44965.467361111114</v>
      </c>
      <c r="AW113" s="787">
        <v>1</v>
      </c>
      <c r="AX113" s="786">
        <v>6</v>
      </c>
      <c r="AY113" s="786" t="s">
        <v>469</v>
      </c>
      <c r="AZ113" s="863">
        <v>275</v>
      </c>
      <c r="BB113" s="793" t="str">
        <f t="shared" si="32"/>
        <v>--</v>
      </c>
      <c r="BC113" s="791">
        <f t="shared" si="33"/>
        <v>274.90046599999999</v>
      </c>
      <c r="BF113" s="819"/>
      <c r="BH113" s="793" t="str">
        <f t="shared" si="35"/>
        <v>--</v>
      </c>
      <c r="BI113" s="807">
        <f t="shared" si="36"/>
        <v>275</v>
      </c>
      <c r="BL113" s="807"/>
      <c r="BQ113" s="797"/>
      <c r="BR113" s="791"/>
      <c r="BS113" s="791"/>
      <c r="BT113" s="791"/>
      <c r="CA113" s="809"/>
      <c r="CB113" s="803"/>
      <c r="CC113" s="804"/>
      <c r="CD113" s="791"/>
      <c r="CE113" s="791"/>
    </row>
    <row r="114" spans="2:83" x14ac:dyDescent="0.25">
      <c r="B114" s="307">
        <v>44965.488668981481</v>
      </c>
      <c r="C114" s="794">
        <v>851.71</v>
      </c>
      <c r="D114" s="492"/>
      <c r="E114" s="492"/>
      <c r="F114" s="169"/>
      <c r="N114" s="517"/>
      <c r="O114" s="796">
        <v>44965</v>
      </c>
      <c r="P114" s="808">
        <v>0.48159722222222223</v>
      </c>
      <c r="Q114" s="794">
        <v>34.799999999999997</v>
      </c>
      <c r="R114" s="165" t="s">
        <v>21</v>
      </c>
      <c r="S114" s="794">
        <v>21.6</v>
      </c>
      <c r="T114" s="165" t="s">
        <v>56</v>
      </c>
      <c r="U114" s="196">
        <f t="shared" si="49"/>
        <v>11</v>
      </c>
      <c r="V114" s="168" t="str">
        <f t="shared" si="45"/>
        <v>-</v>
      </c>
      <c r="W114" s="168">
        <f t="shared" si="46"/>
        <v>21.6</v>
      </c>
      <c r="X114" s="168" t="str">
        <f t="shared" si="47"/>
        <v>-</v>
      </c>
      <c r="Y114" s="168" t="str">
        <f t="shared" si="48"/>
        <v>-</v>
      </c>
      <c r="AD114" s="608">
        <f t="shared" si="42"/>
        <v>44965.466666666667</v>
      </c>
      <c r="AE114" s="607">
        <f t="shared" si="43"/>
        <v>23.044</v>
      </c>
      <c r="AF114" s="196">
        <f t="shared" si="44"/>
        <v>11</v>
      </c>
      <c r="AG114" s="168" t="str">
        <f t="shared" si="38"/>
        <v>-</v>
      </c>
      <c r="AH114" s="168">
        <f t="shared" si="39"/>
        <v>23.044</v>
      </c>
      <c r="AI114" s="168" t="str">
        <f t="shared" si="40"/>
        <v>-</v>
      </c>
      <c r="AJ114" s="168" t="str">
        <f t="shared" si="41"/>
        <v>-</v>
      </c>
      <c r="AK114" s="198"/>
      <c r="AL114" s="837"/>
      <c r="AM114" s="790">
        <v>44965.468055555553</v>
      </c>
      <c r="AN114" s="789">
        <v>1</v>
      </c>
      <c r="AO114" s="789">
        <v>6</v>
      </c>
      <c r="AP114" s="789">
        <v>0</v>
      </c>
      <c r="AQ114" s="789">
        <v>274.75320499999998</v>
      </c>
      <c r="AR114" s="789">
        <v>180753</v>
      </c>
      <c r="AS114" s="789">
        <v>137978</v>
      </c>
      <c r="AT114" s="789">
        <v>23.047000000000001</v>
      </c>
      <c r="AV114" s="788">
        <v>44965.468055555553</v>
      </c>
      <c r="AW114" s="787">
        <v>1</v>
      </c>
      <c r="AX114" s="786">
        <v>6</v>
      </c>
      <c r="AY114" s="786">
        <v>0</v>
      </c>
      <c r="AZ114" s="863">
        <v>274.10000000000002</v>
      </c>
      <c r="BB114" s="793">
        <f t="shared" si="32"/>
        <v>60</v>
      </c>
      <c r="BC114" s="791">
        <f t="shared" si="33"/>
        <v>274.75320499999998</v>
      </c>
      <c r="BF114" s="819"/>
      <c r="BH114" s="793">
        <f t="shared" si="35"/>
        <v>60</v>
      </c>
      <c r="BI114" s="807">
        <f t="shared" si="36"/>
        <v>274.10000000000002</v>
      </c>
      <c r="BL114" s="807"/>
      <c r="BQ114" s="797"/>
      <c r="BR114" s="791"/>
      <c r="BS114" s="791"/>
      <c r="BT114" s="791"/>
      <c r="CA114" s="809"/>
      <c r="CB114" s="803"/>
      <c r="CC114" s="804"/>
      <c r="CD114" s="791"/>
      <c r="CE114" s="791"/>
    </row>
    <row r="115" spans="2:83" x14ac:dyDescent="0.25">
      <c r="B115" s="307">
        <v>44965.489710648151</v>
      </c>
      <c r="C115" s="794">
        <v>851.66</v>
      </c>
      <c r="D115" s="492"/>
      <c r="E115" s="492"/>
      <c r="F115" s="169"/>
      <c r="N115" s="517"/>
      <c r="O115" s="796">
        <v>44965</v>
      </c>
      <c r="P115" s="808">
        <v>0.48229166666666662</v>
      </c>
      <c r="Q115" s="794">
        <v>34.799999999999997</v>
      </c>
      <c r="R115" s="165" t="s">
        <v>21</v>
      </c>
      <c r="S115" s="794">
        <v>21.6</v>
      </c>
      <c r="T115" s="165" t="s">
        <v>56</v>
      </c>
      <c r="U115" s="196">
        <f t="shared" si="49"/>
        <v>11</v>
      </c>
      <c r="V115" s="168" t="str">
        <f t="shared" si="45"/>
        <v>-</v>
      </c>
      <c r="W115" s="168">
        <f t="shared" si="46"/>
        <v>21.6</v>
      </c>
      <c r="X115" s="168" t="str">
        <f t="shared" si="47"/>
        <v>-</v>
      </c>
      <c r="Y115" s="168" t="str">
        <f t="shared" si="48"/>
        <v>-</v>
      </c>
      <c r="AD115" s="608">
        <f t="shared" si="42"/>
        <v>44965.466666666667</v>
      </c>
      <c r="AE115" s="607">
        <f t="shared" si="43"/>
        <v>23.047000000000001</v>
      </c>
      <c r="AF115" s="196">
        <f t="shared" si="44"/>
        <v>11</v>
      </c>
      <c r="AG115" s="168" t="str">
        <f t="shared" si="38"/>
        <v>-</v>
      </c>
      <c r="AH115" s="168">
        <f t="shared" si="39"/>
        <v>23.047000000000001</v>
      </c>
      <c r="AI115" s="168" t="str">
        <f t="shared" si="40"/>
        <v>-</v>
      </c>
      <c r="AJ115" s="168" t="str">
        <f t="shared" si="41"/>
        <v>-</v>
      </c>
      <c r="AK115" s="198"/>
      <c r="AL115" s="837"/>
      <c r="AM115" s="790">
        <v>44965.468055555553</v>
      </c>
      <c r="AN115" s="789">
        <v>1</v>
      </c>
      <c r="AO115" s="789">
        <v>6</v>
      </c>
      <c r="AP115" s="789">
        <v>1</v>
      </c>
      <c r="AQ115" s="789">
        <v>274.16296599999998</v>
      </c>
      <c r="AR115" s="789">
        <v>179693</v>
      </c>
      <c r="AS115" s="789">
        <v>138788</v>
      </c>
      <c r="AT115" s="789">
        <v>23.05</v>
      </c>
      <c r="AV115" s="788">
        <v>44965.468055555553</v>
      </c>
      <c r="AW115" s="787">
        <v>1</v>
      </c>
      <c r="AX115" s="786">
        <v>6</v>
      </c>
      <c r="AY115" s="786">
        <v>1</v>
      </c>
      <c r="AZ115" s="863">
        <v>274.3</v>
      </c>
      <c r="BB115" s="793">
        <f t="shared" si="32"/>
        <v>61</v>
      </c>
      <c r="BC115" s="791">
        <f t="shared" si="33"/>
        <v>274.16296599999998</v>
      </c>
      <c r="BF115" s="819"/>
      <c r="BH115" s="793">
        <f t="shared" si="35"/>
        <v>61</v>
      </c>
      <c r="BI115" s="807">
        <f t="shared" si="36"/>
        <v>274.3</v>
      </c>
      <c r="BL115" s="807"/>
      <c r="BQ115" s="797"/>
      <c r="BR115" s="791"/>
      <c r="BS115" s="791"/>
      <c r="BT115" s="791"/>
      <c r="CA115" s="809"/>
      <c r="CB115" s="803"/>
      <c r="CC115" s="804"/>
      <c r="CD115" s="791"/>
      <c r="CE115" s="791"/>
    </row>
    <row r="116" spans="2:83" x14ac:dyDescent="0.25">
      <c r="B116" s="307">
        <v>44965.490752314814</v>
      </c>
      <c r="C116" s="794">
        <v>851.66</v>
      </c>
      <c r="D116" s="492"/>
      <c r="E116" s="492"/>
      <c r="F116" s="169"/>
      <c r="N116" s="517"/>
      <c r="O116" s="796">
        <v>44965</v>
      </c>
      <c r="P116" s="808">
        <v>0.48298611111111112</v>
      </c>
      <c r="Q116" s="794">
        <v>34.9</v>
      </c>
      <c r="R116" s="165" t="s">
        <v>21</v>
      </c>
      <c r="S116" s="794">
        <v>21.55</v>
      </c>
      <c r="T116" s="165" t="s">
        <v>56</v>
      </c>
      <c r="U116" s="196">
        <f t="shared" si="49"/>
        <v>11</v>
      </c>
      <c r="V116" s="168" t="str">
        <f t="shared" si="45"/>
        <v>-</v>
      </c>
      <c r="W116" s="168">
        <f t="shared" si="46"/>
        <v>21.55</v>
      </c>
      <c r="X116" s="168" t="str">
        <f t="shared" si="47"/>
        <v>-</v>
      </c>
      <c r="Y116" s="168" t="str">
        <f t="shared" si="48"/>
        <v>-</v>
      </c>
      <c r="AD116" s="608">
        <f t="shared" si="42"/>
        <v>44965.467361111114</v>
      </c>
      <c r="AE116" s="607">
        <f t="shared" si="43"/>
        <v>23.047000000000001</v>
      </c>
      <c r="AF116" s="196">
        <f t="shared" si="44"/>
        <v>11</v>
      </c>
      <c r="AG116" s="168" t="str">
        <f t="shared" si="38"/>
        <v>-</v>
      </c>
      <c r="AH116" s="168">
        <f t="shared" si="39"/>
        <v>23.047000000000001</v>
      </c>
      <c r="AI116" s="168" t="str">
        <f t="shared" si="40"/>
        <v>-</v>
      </c>
      <c r="AJ116" s="168" t="str">
        <f t="shared" si="41"/>
        <v>-</v>
      </c>
      <c r="AK116" s="198"/>
      <c r="AL116" s="837"/>
      <c r="AM116" s="790">
        <v>44965.46875</v>
      </c>
      <c r="AN116" s="789">
        <v>1</v>
      </c>
      <c r="AO116" s="789">
        <v>6</v>
      </c>
      <c r="AP116" s="789">
        <v>2</v>
      </c>
      <c r="AQ116" s="789">
        <v>274.05284899999998</v>
      </c>
      <c r="AR116" s="789">
        <v>180749</v>
      </c>
      <c r="AS116" s="789">
        <v>137976</v>
      </c>
      <c r="AT116" s="789">
        <v>23.053999999999998</v>
      </c>
      <c r="AV116" s="788">
        <v>44965.46875</v>
      </c>
      <c r="AW116" s="787">
        <v>1</v>
      </c>
      <c r="AX116" s="786">
        <v>6</v>
      </c>
      <c r="AY116" s="786">
        <v>2</v>
      </c>
      <c r="AZ116" s="863">
        <v>274.10000000000002</v>
      </c>
      <c r="BB116" s="793">
        <f t="shared" si="32"/>
        <v>62</v>
      </c>
      <c r="BC116" s="791">
        <f t="shared" si="33"/>
        <v>274.05284899999998</v>
      </c>
      <c r="BF116" s="819"/>
      <c r="BH116" s="793">
        <f t="shared" si="35"/>
        <v>62</v>
      </c>
      <c r="BI116" s="807">
        <f t="shared" si="36"/>
        <v>274.10000000000002</v>
      </c>
      <c r="BL116" s="807"/>
      <c r="BQ116" s="797"/>
      <c r="BR116" s="791"/>
      <c r="BS116" s="791"/>
      <c r="BT116" s="791"/>
      <c r="CA116" s="809"/>
      <c r="CB116" s="803"/>
      <c r="CC116" s="804"/>
      <c r="CD116" s="791"/>
      <c r="CE116" s="791"/>
    </row>
    <row r="117" spans="2:83" x14ac:dyDescent="0.25">
      <c r="B117" s="307">
        <v>44965.491793981484</v>
      </c>
      <c r="C117" s="794">
        <v>851.6</v>
      </c>
      <c r="D117" s="492"/>
      <c r="E117" s="492"/>
      <c r="F117" s="169"/>
      <c r="N117" s="517"/>
      <c r="O117" s="796">
        <v>44965</v>
      </c>
      <c r="P117" s="808">
        <v>0.4836805555555555</v>
      </c>
      <c r="Q117" s="794">
        <v>34.9</v>
      </c>
      <c r="R117" s="165" t="s">
        <v>21</v>
      </c>
      <c r="S117" s="794">
        <v>21.55</v>
      </c>
      <c r="T117" s="165" t="s">
        <v>56</v>
      </c>
      <c r="U117" s="196">
        <f t="shared" si="49"/>
        <v>11</v>
      </c>
      <c r="V117" s="168" t="str">
        <f t="shared" si="45"/>
        <v>-</v>
      </c>
      <c r="W117" s="168">
        <f t="shared" si="46"/>
        <v>21.55</v>
      </c>
      <c r="X117" s="168" t="str">
        <f t="shared" si="47"/>
        <v>-</v>
      </c>
      <c r="Y117" s="168" t="str">
        <f t="shared" si="48"/>
        <v>-</v>
      </c>
      <c r="AD117" s="608">
        <f t="shared" si="42"/>
        <v>44965.468055555553</v>
      </c>
      <c r="AE117" s="607">
        <f t="shared" si="43"/>
        <v>23.047000000000001</v>
      </c>
      <c r="AF117" s="196">
        <f t="shared" si="44"/>
        <v>11</v>
      </c>
      <c r="AG117" s="168" t="str">
        <f t="shared" si="38"/>
        <v>-</v>
      </c>
      <c r="AH117" s="168">
        <f t="shared" si="39"/>
        <v>23.047000000000001</v>
      </c>
      <c r="AI117" s="168" t="str">
        <f t="shared" si="40"/>
        <v>-</v>
      </c>
      <c r="AJ117" s="168" t="str">
        <f t="shared" si="41"/>
        <v>-</v>
      </c>
      <c r="AK117" s="198"/>
      <c r="AL117" s="837"/>
      <c r="AM117" s="790">
        <v>44965.469444444447</v>
      </c>
      <c r="AN117" s="789">
        <v>1</v>
      </c>
      <c r="AO117" s="789">
        <v>6</v>
      </c>
      <c r="AP117" s="789">
        <v>3</v>
      </c>
      <c r="AQ117" s="789">
        <v>274.10798199999999</v>
      </c>
      <c r="AR117" s="789">
        <v>179696</v>
      </c>
      <c r="AS117" s="789">
        <v>138791</v>
      </c>
      <c r="AT117" s="789">
        <v>23.059000000000001</v>
      </c>
      <c r="AV117" s="788">
        <v>44965.469444444447</v>
      </c>
      <c r="AW117" s="787">
        <v>1</v>
      </c>
      <c r="AX117" s="786">
        <v>6</v>
      </c>
      <c r="AY117" s="786">
        <v>3</v>
      </c>
      <c r="AZ117" s="863">
        <v>273.8</v>
      </c>
      <c r="BB117" s="793">
        <f t="shared" si="32"/>
        <v>63</v>
      </c>
      <c r="BC117" s="791">
        <f t="shared" si="33"/>
        <v>274.10798199999999</v>
      </c>
      <c r="BF117" s="819"/>
      <c r="BH117" s="793">
        <f t="shared" si="35"/>
        <v>63</v>
      </c>
      <c r="BI117" s="807">
        <f t="shared" si="36"/>
        <v>273.8</v>
      </c>
      <c r="BL117" s="807"/>
      <c r="BQ117" s="797"/>
      <c r="BR117" s="791"/>
      <c r="BS117" s="791"/>
      <c r="BT117" s="791"/>
      <c r="CA117" s="809"/>
      <c r="CB117" s="803"/>
      <c r="CC117" s="804"/>
      <c r="CD117" s="791"/>
      <c r="CE117" s="791"/>
    </row>
    <row r="118" spans="2:83" x14ac:dyDescent="0.25">
      <c r="B118" s="307">
        <v>44965.492835648147</v>
      </c>
      <c r="C118" s="794">
        <v>851.59</v>
      </c>
      <c r="D118" s="492"/>
      <c r="E118" s="492"/>
      <c r="F118" s="169"/>
      <c r="N118" s="517"/>
      <c r="O118" s="796">
        <v>44965</v>
      </c>
      <c r="P118" s="808">
        <v>0.484375</v>
      </c>
      <c r="Q118" s="794">
        <v>34.700000000000003</v>
      </c>
      <c r="R118" s="165" t="s">
        <v>21</v>
      </c>
      <c r="S118" s="794">
        <v>21.6</v>
      </c>
      <c r="T118" s="165" t="s">
        <v>56</v>
      </c>
      <c r="U118" s="196">
        <f t="shared" si="49"/>
        <v>11</v>
      </c>
      <c r="V118" s="168" t="str">
        <f t="shared" si="45"/>
        <v>-</v>
      </c>
      <c r="W118" s="168">
        <f t="shared" si="46"/>
        <v>21.6</v>
      </c>
      <c r="X118" s="168" t="str">
        <f t="shared" si="47"/>
        <v>-</v>
      </c>
      <c r="Y118" s="168" t="str">
        <f t="shared" si="48"/>
        <v>-</v>
      </c>
      <c r="AD118" s="608">
        <f t="shared" si="42"/>
        <v>44965.468055555553</v>
      </c>
      <c r="AE118" s="607">
        <f t="shared" si="43"/>
        <v>23.05</v>
      </c>
      <c r="AF118" s="196">
        <f t="shared" si="44"/>
        <v>11</v>
      </c>
      <c r="AG118" s="168" t="str">
        <f t="shared" si="38"/>
        <v>-</v>
      </c>
      <c r="AH118" s="168">
        <f t="shared" si="39"/>
        <v>23.05</v>
      </c>
      <c r="AI118" s="168" t="str">
        <f t="shared" si="40"/>
        <v>-</v>
      </c>
      <c r="AJ118" s="168" t="str">
        <f t="shared" si="41"/>
        <v>-</v>
      </c>
      <c r="AK118" s="198"/>
      <c r="AL118" s="837"/>
      <c r="AM118" s="790">
        <v>44965.469444444447</v>
      </c>
      <c r="AN118" s="789">
        <v>1</v>
      </c>
      <c r="AO118" s="789">
        <v>6</v>
      </c>
      <c r="AP118" s="789">
        <v>4</v>
      </c>
      <c r="AQ118" s="789">
        <v>274.42071299999998</v>
      </c>
      <c r="AR118" s="789">
        <v>180764</v>
      </c>
      <c r="AS118" s="789">
        <v>137986</v>
      </c>
      <c r="AT118" s="789">
        <v>23.062000000000001</v>
      </c>
      <c r="AV118" s="788">
        <v>44965.469444444447</v>
      </c>
      <c r="AW118" s="787">
        <v>1</v>
      </c>
      <c r="AX118" s="786">
        <v>6</v>
      </c>
      <c r="AY118" s="786">
        <v>4</v>
      </c>
      <c r="AZ118" s="863">
        <v>273.39999999999998</v>
      </c>
      <c r="BB118" s="793">
        <f t="shared" si="32"/>
        <v>64</v>
      </c>
      <c r="BC118" s="791">
        <f t="shared" si="33"/>
        <v>274.42071299999998</v>
      </c>
      <c r="BF118" s="819"/>
      <c r="BH118" s="793">
        <f t="shared" si="35"/>
        <v>64</v>
      </c>
      <c r="BI118" s="807">
        <f t="shared" si="36"/>
        <v>273.39999999999998</v>
      </c>
      <c r="BL118" s="807"/>
      <c r="BQ118" s="797"/>
      <c r="BR118" s="791"/>
      <c r="BS118" s="791"/>
      <c r="BT118" s="791"/>
      <c r="CA118" s="809"/>
      <c r="CB118" s="803"/>
      <c r="CC118" s="804"/>
      <c r="CD118" s="791"/>
      <c r="CE118" s="791"/>
    </row>
    <row r="119" spans="2:83" x14ac:dyDescent="0.25">
      <c r="B119" s="307">
        <v>44965.493877314817</v>
      </c>
      <c r="C119" s="794">
        <v>851.61</v>
      </c>
      <c r="D119" s="492"/>
      <c r="E119" s="492"/>
      <c r="F119" s="169"/>
      <c r="N119" s="517"/>
      <c r="O119" s="796">
        <v>44965</v>
      </c>
      <c r="P119" s="808">
        <v>0.4850694444444445</v>
      </c>
      <c r="Q119" s="794">
        <v>34.700000000000003</v>
      </c>
      <c r="R119" s="165" t="s">
        <v>21</v>
      </c>
      <c r="S119" s="794">
        <v>21.6</v>
      </c>
      <c r="T119" s="165" t="s">
        <v>56</v>
      </c>
      <c r="U119" s="196">
        <f t="shared" si="49"/>
        <v>11</v>
      </c>
      <c r="V119" s="168" t="str">
        <f t="shared" si="45"/>
        <v>-</v>
      </c>
      <c r="W119" s="168">
        <f t="shared" si="46"/>
        <v>21.6</v>
      </c>
      <c r="X119" s="168" t="str">
        <f t="shared" si="47"/>
        <v>-</v>
      </c>
      <c r="Y119" s="168" t="str">
        <f t="shared" si="48"/>
        <v>-</v>
      </c>
      <c r="AD119" s="608">
        <f t="shared" si="42"/>
        <v>44965.46875</v>
      </c>
      <c r="AE119" s="607">
        <f t="shared" si="43"/>
        <v>23.053999999999998</v>
      </c>
      <c r="AF119" s="196">
        <f t="shared" si="44"/>
        <v>11</v>
      </c>
      <c r="AG119" s="168" t="str">
        <f t="shared" si="38"/>
        <v>-</v>
      </c>
      <c r="AH119" s="168">
        <f t="shared" si="39"/>
        <v>23.053999999999998</v>
      </c>
      <c r="AI119" s="168" t="str">
        <f t="shared" si="40"/>
        <v>-</v>
      </c>
      <c r="AJ119" s="168" t="str">
        <f t="shared" si="41"/>
        <v>-</v>
      </c>
      <c r="AK119" s="198"/>
      <c r="AL119" s="837"/>
      <c r="AM119" s="790">
        <v>44965.470138888886</v>
      </c>
      <c r="AN119" s="789">
        <v>1</v>
      </c>
      <c r="AO119" s="789">
        <v>6</v>
      </c>
      <c r="AP119" s="789">
        <v>5</v>
      </c>
      <c r="AQ119" s="789">
        <v>273.98366800000002</v>
      </c>
      <c r="AR119" s="789">
        <v>179708</v>
      </c>
      <c r="AS119" s="789">
        <v>138798</v>
      </c>
      <c r="AT119" s="789">
        <v>23.065000000000001</v>
      </c>
      <c r="AV119" s="788">
        <v>44965.470138888886</v>
      </c>
      <c r="AW119" s="787">
        <v>1</v>
      </c>
      <c r="AX119" s="786">
        <v>6</v>
      </c>
      <c r="AY119" s="786">
        <v>5</v>
      </c>
      <c r="AZ119" s="863">
        <v>273</v>
      </c>
      <c r="BB119" s="793">
        <f t="shared" si="32"/>
        <v>65</v>
      </c>
      <c r="BC119" s="791">
        <f t="shared" si="33"/>
        <v>273.98366800000002</v>
      </c>
      <c r="BF119" s="819"/>
      <c r="BH119" s="793">
        <f t="shared" si="35"/>
        <v>65</v>
      </c>
      <c r="BI119" s="807">
        <f t="shared" si="36"/>
        <v>273</v>
      </c>
      <c r="BL119" s="807"/>
      <c r="BQ119" s="797"/>
      <c r="BR119" s="791"/>
      <c r="BS119" s="791"/>
      <c r="BT119" s="791"/>
      <c r="CA119" s="809"/>
      <c r="CB119" s="803"/>
      <c r="CC119" s="804"/>
      <c r="CD119" s="791"/>
      <c r="CE119" s="791"/>
    </row>
    <row r="120" spans="2:83" x14ac:dyDescent="0.25">
      <c r="B120" s="307">
        <v>44965.49491898148</v>
      </c>
      <c r="C120" s="794">
        <v>851.57</v>
      </c>
      <c r="D120" s="492"/>
      <c r="E120" s="492"/>
      <c r="F120" s="169"/>
      <c r="N120" s="517"/>
      <c r="O120" s="796">
        <v>44965</v>
      </c>
      <c r="P120" s="808">
        <v>0.48576388888888888</v>
      </c>
      <c r="Q120" s="794">
        <v>34.9</v>
      </c>
      <c r="R120" s="165" t="s">
        <v>21</v>
      </c>
      <c r="S120" s="794">
        <v>21.6</v>
      </c>
      <c r="T120" s="165" t="s">
        <v>56</v>
      </c>
      <c r="U120" s="196">
        <f t="shared" si="49"/>
        <v>11</v>
      </c>
      <c r="V120" s="168" t="str">
        <f t="shared" si="45"/>
        <v>-</v>
      </c>
      <c r="W120" s="168">
        <f t="shared" si="46"/>
        <v>21.6</v>
      </c>
      <c r="X120" s="168" t="str">
        <f t="shared" si="47"/>
        <v>-</v>
      </c>
      <c r="Y120" s="168" t="str">
        <f t="shared" si="48"/>
        <v>-</v>
      </c>
      <c r="AD120" s="608">
        <f t="shared" si="42"/>
        <v>44965.469444444447</v>
      </c>
      <c r="AE120" s="607">
        <f t="shared" si="43"/>
        <v>23.059000000000001</v>
      </c>
      <c r="AF120" s="196">
        <f t="shared" si="44"/>
        <v>11</v>
      </c>
      <c r="AG120" s="168" t="str">
        <f t="shared" si="38"/>
        <v>-</v>
      </c>
      <c r="AH120" s="168">
        <f t="shared" si="39"/>
        <v>23.059000000000001</v>
      </c>
      <c r="AI120" s="168" t="str">
        <f t="shared" si="40"/>
        <v>-</v>
      </c>
      <c r="AJ120" s="168" t="str">
        <f t="shared" si="41"/>
        <v>-</v>
      </c>
      <c r="AK120" s="198"/>
      <c r="AL120" s="837"/>
      <c r="AM120" s="790">
        <v>44965.470138888886</v>
      </c>
      <c r="AN120" s="789">
        <v>1</v>
      </c>
      <c r="AO120" s="789">
        <v>6</v>
      </c>
      <c r="AP120" s="789">
        <v>6</v>
      </c>
      <c r="AQ120" s="789">
        <v>273.54374300000001</v>
      </c>
      <c r="AR120" s="789">
        <v>180764</v>
      </c>
      <c r="AS120" s="789">
        <v>137989</v>
      </c>
      <c r="AT120" s="789">
        <v>23.068999999999999</v>
      </c>
      <c r="AV120" s="788">
        <v>44965.470138888886</v>
      </c>
      <c r="AW120" s="787">
        <v>1</v>
      </c>
      <c r="AX120" s="786">
        <v>6</v>
      </c>
      <c r="AY120" s="786">
        <v>6</v>
      </c>
      <c r="AZ120" s="863">
        <v>273.8</v>
      </c>
      <c r="BB120" s="793">
        <f t="shared" si="32"/>
        <v>66</v>
      </c>
      <c r="BC120" s="791">
        <f t="shared" si="33"/>
        <v>273.54374300000001</v>
      </c>
      <c r="BF120" s="819"/>
      <c r="BH120" s="793">
        <f t="shared" si="35"/>
        <v>66</v>
      </c>
      <c r="BI120" s="807">
        <f t="shared" si="36"/>
        <v>273.8</v>
      </c>
      <c r="BL120" s="807"/>
      <c r="BQ120" s="797"/>
      <c r="BR120" s="791"/>
      <c r="BS120" s="791"/>
      <c r="BT120" s="791"/>
      <c r="CA120" s="809"/>
      <c r="CB120" s="803"/>
      <c r="CC120" s="804"/>
      <c r="CD120" s="791"/>
      <c r="CE120" s="791"/>
    </row>
    <row r="121" spans="2:83" x14ac:dyDescent="0.25">
      <c r="B121" s="307">
        <v>44965.49596064815</v>
      </c>
      <c r="C121" s="794">
        <v>851.54</v>
      </c>
      <c r="D121" s="492"/>
      <c r="E121" s="492"/>
      <c r="F121" s="169"/>
      <c r="N121" s="517"/>
      <c r="O121" s="796">
        <v>44965</v>
      </c>
      <c r="P121" s="808">
        <v>0.48645833333333338</v>
      </c>
      <c r="Q121" s="794">
        <v>35</v>
      </c>
      <c r="R121" s="165" t="s">
        <v>21</v>
      </c>
      <c r="S121" s="794">
        <v>21.6</v>
      </c>
      <c r="T121" s="165" t="s">
        <v>56</v>
      </c>
      <c r="U121" s="196">
        <f t="shared" si="49"/>
        <v>11</v>
      </c>
      <c r="V121" s="168" t="str">
        <f t="shared" si="45"/>
        <v>-</v>
      </c>
      <c r="W121" s="168">
        <f t="shared" si="46"/>
        <v>21.6</v>
      </c>
      <c r="X121" s="168" t="str">
        <f t="shared" si="47"/>
        <v>-</v>
      </c>
      <c r="Y121" s="168" t="str">
        <f t="shared" si="48"/>
        <v>-</v>
      </c>
      <c r="AD121" s="608">
        <f t="shared" si="42"/>
        <v>44965.469444444447</v>
      </c>
      <c r="AE121" s="607">
        <f t="shared" si="43"/>
        <v>23.062000000000001</v>
      </c>
      <c r="AF121" s="196">
        <f t="shared" si="44"/>
        <v>11</v>
      </c>
      <c r="AG121" s="168" t="str">
        <f t="shared" si="38"/>
        <v>-</v>
      </c>
      <c r="AH121" s="168">
        <f t="shared" si="39"/>
        <v>23.062000000000001</v>
      </c>
      <c r="AI121" s="168" t="str">
        <f t="shared" si="40"/>
        <v>-</v>
      </c>
      <c r="AJ121" s="168" t="str">
        <f t="shared" si="41"/>
        <v>-</v>
      </c>
      <c r="AK121" s="198"/>
      <c r="AL121" s="837"/>
      <c r="AM121" s="790">
        <v>44965.470833333333</v>
      </c>
      <c r="AN121" s="789">
        <v>1</v>
      </c>
      <c r="AO121" s="789">
        <v>6</v>
      </c>
      <c r="AP121" s="789">
        <v>7</v>
      </c>
      <c r="AQ121" s="789">
        <v>273.532353</v>
      </c>
      <c r="AR121" s="789">
        <v>179700</v>
      </c>
      <c r="AS121" s="789">
        <v>138792</v>
      </c>
      <c r="AT121" s="789">
        <v>23.073</v>
      </c>
      <c r="AV121" s="788">
        <v>44965.470833333333</v>
      </c>
      <c r="AW121" s="787">
        <v>1</v>
      </c>
      <c r="AX121" s="786">
        <v>6</v>
      </c>
      <c r="AY121" s="786">
        <v>7</v>
      </c>
      <c r="AZ121" s="863">
        <v>273.5</v>
      </c>
      <c r="BB121" s="793">
        <f t="shared" si="32"/>
        <v>67</v>
      </c>
      <c r="BC121" s="791">
        <f t="shared" si="33"/>
        <v>273.532353</v>
      </c>
      <c r="BF121" s="819"/>
      <c r="BH121" s="793">
        <f t="shared" si="35"/>
        <v>67</v>
      </c>
      <c r="BI121" s="807">
        <f t="shared" si="36"/>
        <v>273.5</v>
      </c>
      <c r="BL121" s="807"/>
      <c r="BQ121" s="797"/>
      <c r="BR121" s="791"/>
      <c r="BS121" s="791"/>
      <c r="BT121" s="791"/>
      <c r="CA121" s="809"/>
      <c r="CB121" s="803"/>
      <c r="CC121" s="804"/>
      <c r="CD121" s="791"/>
      <c r="CE121" s="791"/>
    </row>
    <row r="122" spans="2:83" x14ac:dyDescent="0.25">
      <c r="B122" s="307">
        <v>44965.497002314813</v>
      </c>
      <c r="C122" s="794">
        <v>851.54</v>
      </c>
      <c r="D122" s="492"/>
      <c r="E122" s="492"/>
      <c r="F122" s="169"/>
      <c r="N122" s="517"/>
      <c r="O122" s="796">
        <v>44965</v>
      </c>
      <c r="P122" s="808">
        <v>0.48715277777777777</v>
      </c>
      <c r="Q122" s="794">
        <v>35.1</v>
      </c>
      <c r="R122" s="165" t="s">
        <v>21</v>
      </c>
      <c r="S122" s="794">
        <v>21.6</v>
      </c>
      <c r="T122" s="165" t="s">
        <v>56</v>
      </c>
      <c r="U122" s="196">
        <f t="shared" si="49"/>
        <v>11</v>
      </c>
      <c r="V122" s="168" t="str">
        <f t="shared" si="45"/>
        <v>-</v>
      </c>
      <c r="W122" s="168">
        <f t="shared" si="46"/>
        <v>21.6</v>
      </c>
      <c r="X122" s="168" t="str">
        <f t="shared" si="47"/>
        <v>-</v>
      </c>
      <c r="Y122" s="168" t="str">
        <f t="shared" si="48"/>
        <v>-</v>
      </c>
      <c r="AD122" s="608">
        <f t="shared" si="42"/>
        <v>44965.470138888886</v>
      </c>
      <c r="AE122" s="607">
        <f t="shared" si="43"/>
        <v>23.065000000000001</v>
      </c>
      <c r="AF122" s="196">
        <f t="shared" si="44"/>
        <v>11</v>
      </c>
      <c r="AG122" s="168" t="str">
        <f t="shared" si="38"/>
        <v>-</v>
      </c>
      <c r="AH122" s="168">
        <f t="shared" si="39"/>
        <v>23.065000000000001</v>
      </c>
      <c r="AI122" s="168" t="str">
        <f t="shared" si="40"/>
        <v>-</v>
      </c>
      <c r="AJ122" s="168" t="str">
        <f t="shared" si="41"/>
        <v>-</v>
      </c>
      <c r="AK122" s="198"/>
      <c r="AL122" s="837"/>
      <c r="AM122" s="790">
        <v>44965.47152777778</v>
      </c>
      <c r="AN122" s="789">
        <v>1</v>
      </c>
      <c r="AO122" s="789">
        <v>6</v>
      </c>
      <c r="AP122" s="789">
        <v>8</v>
      </c>
      <c r="AQ122" s="789">
        <v>273.66121600000002</v>
      </c>
      <c r="AR122" s="789">
        <v>180755</v>
      </c>
      <c r="AS122" s="789">
        <v>137982</v>
      </c>
      <c r="AT122" s="789">
        <v>23.077000000000002</v>
      </c>
      <c r="AV122" s="788">
        <v>44965.47152777778</v>
      </c>
      <c r="AW122" s="787">
        <v>1</v>
      </c>
      <c r="AX122" s="786">
        <v>6</v>
      </c>
      <c r="AY122" s="786">
        <v>8</v>
      </c>
      <c r="AZ122" s="863">
        <v>273.10000000000002</v>
      </c>
      <c r="BB122" s="793">
        <f t="shared" si="32"/>
        <v>68</v>
      </c>
      <c r="BC122" s="791">
        <f t="shared" si="33"/>
        <v>273.66121600000002</v>
      </c>
      <c r="BF122" s="819"/>
      <c r="BH122" s="793">
        <f t="shared" si="35"/>
        <v>68</v>
      </c>
      <c r="BI122" s="807">
        <f t="shared" si="36"/>
        <v>273.10000000000002</v>
      </c>
      <c r="BL122" s="807"/>
      <c r="BQ122" s="797"/>
      <c r="BR122" s="791"/>
      <c r="BS122" s="791"/>
      <c r="BT122" s="791"/>
      <c r="CA122" s="809"/>
      <c r="CB122" s="803"/>
      <c r="CC122" s="804"/>
      <c r="CD122" s="791"/>
      <c r="CE122" s="791"/>
    </row>
    <row r="123" spans="2:83" x14ac:dyDescent="0.25">
      <c r="B123" s="307">
        <v>44965.498043981483</v>
      </c>
      <c r="C123" s="794">
        <v>851.55</v>
      </c>
      <c r="D123" s="492"/>
      <c r="E123" s="492"/>
      <c r="F123" s="169"/>
      <c r="N123" s="517"/>
      <c r="O123" s="796">
        <v>44965</v>
      </c>
      <c r="P123" s="808">
        <v>0.48784722222222227</v>
      </c>
      <c r="Q123" s="794">
        <v>35.200000000000003</v>
      </c>
      <c r="R123" s="165" t="s">
        <v>21</v>
      </c>
      <c r="S123" s="794">
        <v>21.6</v>
      </c>
      <c r="T123" s="165" t="s">
        <v>56</v>
      </c>
      <c r="U123" s="196">
        <f t="shared" si="49"/>
        <v>11</v>
      </c>
      <c r="V123" s="168" t="str">
        <f t="shared" si="45"/>
        <v>-</v>
      </c>
      <c r="W123" s="168">
        <f t="shared" si="46"/>
        <v>21.6</v>
      </c>
      <c r="X123" s="168" t="str">
        <f t="shared" si="47"/>
        <v>-</v>
      </c>
      <c r="Y123" s="168" t="str">
        <f t="shared" si="48"/>
        <v>-</v>
      </c>
      <c r="AD123" s="608">
        <f t="shared" si="42"/>
        <v>44965.470138888886</v>
      </c>
      <c r="AE123" s="607">
        <f t="shared" si="43"/>
        <v>23.068999999999999</v>
      </c>
      <c r="AF123" s="196">
        <f t="shared" si="44"/>
        <v>11</v>
      </c>
      <c r="AG123" s="168" t="str">
        <f t="shared" si="38"/>
        <v>-</v>
      </c>
      <c r="AH123" s="168">
        <f t="shared" si="39"/>
        <v>23.068999999999999</v>
      </c>
      <c r="AI123" s="168" t="str">
        <f t="shared" si="40"/>
        <v>-</v>
      </c>
      <c r="AJ123" s="168" t="str">
        <f t="shared" si="41"/>
        <v>-</v>
      </c>
      <c r="AK123" s="198"/>
      <c r="AL123" s="837"/>
      <c r="AM123" s="790">
        <v>44965.47152777778</v>
      </c>
      <c r="AN123" s="789">
        <v>1</v>
      </c>
      <c r="AO123" s="789">
        <v>7</v>
      </c>
      <c r="AP123" s="789" t="s">
        <v>469</v>
      </c>
      <c r="AQ123" s="789">
        <v>316.45350200000001</v>
      </c>
      <c r="AR123" s="789">
        <v>179425</v>
      </c>
      <c r="AS123" s="789">
        <v>138796</v>
      </c>
      <c r="AT123" s="789">
        <v>23.082000000000001</v>
      </c>
      <c r="AV123" s="788">
        <v>44965.47152777778</v>
      </c>
      <c r="AW123" s="787">
        <v>1</v>
      </c>
      <c r="AX123" s="786">
        <v>7</v>
      </c>
      <c r="AY123" s="786" t="s">
        <v>469</v>
      </c>
      <c r="AZ123" s="863">
        <v>344.1</v>
      </c>
      <c r="BB123" s="793" t="str">
        <f t="shared" si="32"/>
        <v>--</v>
      </c>
      <c r="BC123" s="791">
        <f t="shared" si="33"/>
        <v>316.45350200000001</v>
      </c>
      <c r="BF123" s="819"/>
      <c r="BH123" s="793" t="str">
        <f t="shared" si="35"/>
        <v>--</v>
      </c>
      <c r="BI123" s="807">
        <f t="shared" si="36"/>
        <v>344.1</v>
      </c>
      <c r="BL123" s="807"/>
      <c r="BQ123" s="797"/>
      <c r="BR123" s="791"/>
      <c r="BS123" s="791"/>
      <c r="BT123" s="791"/>
      <c r="CA123" s="809"/>
      <c r="CB123" s="803"/>
      <c r="CC123" s="804"/>
      <c r="CD123" s="791"/>
      <c r="CE123" s="791"/>
    </row>
    <row r="124" spans="2:83" x14ac:dyDescent="0.25">
      <c r="B124" s="307">
        <v>44965.499085648145</v>
      </c>
      <c r="C124" s="794">
        <v>851.54</v>
      </c>
      <c r="D124" s="492"/>
      <c r="E124" s="492"/>
      <c r="F124" s="169"/>
      <c r="N124" s="517"/>
      <c r="O124" s="796">
        <v>44965</v>
      </c>
      <c r="P124" s="808">
        <v>0.48854166666666665</v>
      </c>
      <c r="Q124" s="794">
        <v>35.1</v>
      </c>
      <c r="R124" s="165" t="s">
        <v>21</v>
      </c>
      <c r="S124" s="794">
        <v>21.6</v>
      </c>
      <c r="T124" s="165" t="s">
        <v>56</v>
      </c>
      <c r="U124" s="196">
        <f t="shared" si="49"/>
        <v>11</v>
      </c>
      <c r="V124" s="168" t="str">
        <f t="shared" si="45"/>
        <v>-</v>
      </c>
      <c r="W124" s="168">
        <f t="shared" si="46"/>
        <v>21.6</v>
      </c>
      <c r="X124" s="168" t="str">
        <f t="shared" si="47"/>
        <v>-</v>
      </c>
      <c r="Y124" s="168" t="str">
        <f t="shared" si="48"/>
        <v>-</v>
      </c>
      <c r="AD124" s="608">
        <f t="shared" si="42"/>
        <v>44965.470833333333</v>
      </c>
      <c r="AE124" s="607">
        <f t="shared" si="43"/>
        <v>23.073</v>
      </c>
      <c r="AF124" s="196">
        <f t="shared" si="44"/>
        <v>11</v>
      </c>
      <c r="AG124" s="168" t="str">
        <f t="shared" si="38"/>
        <v>-</v>
      </c>
      <c r="AH124" s="168">
        <f t="shared" si="39"/>
        <v>23.073</v>
      </c>
      <c r="AI124" s="168" t="str">
        <f t="shared" si="40"/>
        <v>-</v>
      </c>
      <c r="AJ124" s="168" t="str">
        <f t="shared" si="41"/>
        <v>-</v>
      </c>
      <c r="AK124" s="198"/>
      <c r="AL124" s="837"/>
      <c r="AM124" s="790">
        <v>44965.472222222219</v>
      </c>
      <c r="AN124" s="789">
        <v>1</v>
      </c>
      <c r="AO124" s="789">
        <v>7</v>
      </c>
      <c r="AP124" s="789" t="s">
        <v>469</v>
      </c>
      <c r="AQ124" s="789">
        <v>341.86210599999998</v>
      </c>
      <c r="AR124" s="789">
        <v>180766</v>
      </c>
      <c r="AS124" s="789">
        <v>137803</v>
      </c>
      <c r="AT124" s="789">
        <v>23.084</v>
      </c>
      <c r="AV124" s="788">
        <v>44965.472222222219</v>
      </c>
      <c r="AW124" s="787">
        <v>1</v>
      </c>
      <c r="AX124" s="786">
        <v>7</v>
      </c>
      <c r="AY124" s="786" t="s">
        <v>469</v>
      </c>
      <c r="AZ124" s="863">
        <v>337.9</v>
      </c>
      <c r="BB124" s="793" t="str">
        <f t="shared" si="32"/>
        <v>--</v>
      </c>
      <c r="BC124" s="791">
        <f t="shared" si="33"/>
        <v>341.86210599999998</v>
      </c>
      <c r="BF124" s="819"/>
      <c r="BH124" s="793" t="str">
        <f t="shared" si="35"/>
        <v>--</v>
      </c>
      <c r="BI124" s="807">
        <f t="shared" si="36"/>
        <v>337.9</v>
      </c>
      <c r="BL124" s="807"/>
      <c r="BQ124" s="797"/>
      <c r="BR124" s="791"/>
      <c r="BS124" s="791"/>
      <c r="BT124" s="791"/>
      <c r="CA124" s="809"/>
      <c r="CB124" s="803"/>
      <c r="CC124" s="804"/>
      <c r="CD124" s="791"/>
      <c r="CE124" s="791"/>
    </row>
    <row r="125" spans="2:83" x14ac:dyDescent="0.25">
      <c r="B125" s="307">
        <v>44965.500127314815</v>
      </c>
      <c r="C125" s="794">
        <v>851.49</v>
      </c>
      <c r="D125" s="492"/>
      <c r="E125" s="492"/>
      <c r="F125" s="169"/>
      <c r="N125" s="517"/>
      <c r="O125" s="796">
        <v>44965</v>
      </c>
      <c r="P125" s="808">
        <v>0.48923611111111115</v>
      </c>
      <c r="Q125" s="794">
        <v>35</v>
      </c>
      <c r="R125" s="165" t="s">
        <v>21</v>
      </c>
      <c r="S125" s="794">
        <v>21.55</v>
      </c>
      <c r="T125" s="165" t="s">
        <v>56</v>
      </c>
      <c r="U125" s="196">
        <f t="shared" si="49"/>
        <v>11</v>
      </c>
      <c r="V125" s="168" t="str">
        <f t="shared" si="45"/>
        <v>-</v>
      </c>
      <c r="W125" s="168">
        <f t="shared" si="46"/>
        <v>21.55</v>
      </c>
      <c r="X125" s="168" t="str">
        <f t="shared" si="47"/>
        <v>-</v>
      </c>
      <c r="Y125" s="168" t="str">
        <f t="shared" si="48"/>
        <v>-</v>
      </c>
      <c r="AD125" s="608">
        <f t="shared" si="42"/>
        <v>44965.47152777778</v>
      </c>
      <c r="AE125" s="607">
        <f t="shared" si="43"/>
        <v>23.077000000000002</v>
      </c>
      <c r="AF125" s="196">
        <f t="shared" si="44"/>
        <v>11</v>
      </c>
      <c r="AG125" s="168" t="str">
        <f t="shared" si="38"/>
        <v>-</v>
      </c>
      <c r="AH125" s="168">
        <f t="shared" si="39"/>
        <v>23.077000000000002</v>
      </c>
      <c r="AI125" s="168" t="str">
        <f t="shared" si="40"/>
        <v>-</v>
      </c>
      <c r="AJ125" s="168" t="str">
        <f t="shared" si="41"/>
        <v>-</v>
      </c>
      <c r="AK125" s="198"/>
      <c r="AL125" s="837"/>
      <c r="AM125" s="790">
        <v>44965.472222222219</v>
      </c>
      <c r="AN125" s="789">
        <v>1</v>
      </c>
      <c r="AO125" s="789">
        <v>7</v>
      </c>
      <c r="AP125" s="789" t="s">
        <v>469</v>
      </c>
      <c r="AQ125" s="789">
        <v>336.57885900000002</v>
      </c>
      <c r="AR125" s="789">
        <v>179478</v>
      </c>
      <c r="AS125" s="789">
        <v>138806</v>
      </c>
      <c r="AT125" s="789">
        <v>23.09</v>
      </c>
      <c r="AV125" s="788">
        <v>44965.472222222219</v>
      </c>
      <c r="AW125" s="787">
        <v>1</v>
      </c>
      <c r="AX125" s="786">
        <v>7</v>
      </c>
      <c r="AY125" s="786" t="s">
        <v>469</v>
      </c>
      <c r="AZ125" s="863">
        <v>336</v>
      </c>
      <c r="BB125" s="793" t="str">
        <f t="shared" si="32"/>
        <v>--</v>
      </c>
      <c r="BC125" s="791">
        <f t="shared" si="33"/>
        <v>336.57885900000002</v>
      </c>
      <c r="BF125" s="819"/>
      <c r="BH125" s="793" t="str">
        <f t="shared" si="35"/>
        <v>--</v>
      </c>
      <c r="BI125" s="807">
        <f t="shared" si="36"/>
        <v>336</v>
      </c>
      <c r="BL125" s="807"/>
      <c r="BQ125" s="797"/>
      <c r="BR125" s="791"/>
      <c r="BS125" s="791"/>
      <c r="BT125" s="791"/>
      <c r="CA125" s="809"/>
      <c r="CB125" s="803"/>
      <c r="CC125" s="804"/>
      <c r="CD125" s="791"/>
      <c r="CE125" s="791"/>
    </row>
    <row r="126" spans="2:83" x14ac:dyDescent="0.25">
      <c r="B126" s="307">
        <v>44965.501168981478</v>
      </c>
      <c r="C126" s="794">
        <v>851.48</v>
      </c>
      <c r="D126" s="492"/>
      <c r="E126" s="492"/>
      <c r="F126" s="169"/>
      <c r="N126" s="517"/>
      <c r="O126" s="796">
        <v>44965</v>
      </c>
      <c r="P126" s="808">
        <v>0.48993055555555554</v>
      </c>
      <c r="Q126" s="794">
        <v>34.9</v>
      </c>
      <c r="R126" s="165" t="s">
        <v>21</v>
      </c>
      <c r="S126" s="794">
        <v>21.55</v>
      </c>
      <c r="T126" s="165" t="s">
        <v>56</v>
      </c>
      <c r="U126" s="196">
        <f t="shared" si="49"/>
        <v>11</v>
      </c>
      <c r="V126" s="168" t="str">
        <f t="shared" si="45"/>
        <v>-</v>
      </c>
      <c r="W126" s="168">
        <f t="shared" si="46"/>
        <v>21.55</v>
      </c>
      <c r="X126" s="168" t="str">
        <f t="shared" si="47"/>
        <v>-</v>
      </c>
      <c r="Y126" s="168" t="str">
        <f t="shared" si="48"/>
        <v>-</v>
      </c>
      <c r="AD126" s="608">
        <f t="shared" si="42"/>
        <v>44965.47152777778</v>
      </c>
      <c r="AE126" s="607">
        <f t="shared" si="43"/>
        <v>23.082000000000001</v>
      </c>
      <c r="AF126" s="196">
        <f t="shared" si="44"/>
        <v>11</v>
      </c>
      <c r="AG126" s="168" t="str">
        <f t="shared" si="38"/>
        <v>-</v>
      </c>
      <c r="AH126" s="168">
        <f t="shared" si="39"/>
        <v>23.082000000000001</v>
      </c>
      <c r="AI126" s="168" t="str">
        <f t="shared" si="40"/>
        <v>-</v>
      </c>
      <c r="AJ126" s="168" t="str">
        <f t="shared" si="41"/>
        <v>-</v>
      </c>
      <c r="AK126" s="198"/>
      <c r="AL126" s="837"/>
      <c r="AM126" s="790">
        <v>44965.472916666666</v>
      </c>
      <c r="AN126" s="789">
        <v>1</v>
      </c>
      <c r="AO126" s="789">
        <v>7</v>
      </c>
      <c r="AP126" s="789" t="s">
        <v>469</v>
      </c>
      <c r="AQ126" s="789">
        <v>335.26450199999999</v>
      </c>
      <c r="AR126" s="789">
        <v>180775</v>
      </c>
      <c r="AS126" s="789">
        <v>137818</v>
      </c>
      <c r="AT126" s="789">
        <v>23.096</v>
      </c>
      <c r="AV126" s="788">
        <v>44965.472916666666</v>
      </c>
      <c r="AW126" s="787">
        <v>1</v>
      </c>
      <c r="AX126" s="786">
        <v>7</v>
      </c>
      <c r="AY126" s="786" t="s">
        <v>469</v>
      </c>
      <c r="AZ126" s="863">
        <v>334.6</v>
      </c>
      <c r="BB126" s="793" t="str">
        <f t="shared" si="32"/>
        <v>--</v>
      </c>
      <c r="BC126" s="791">
        <f t="shared" si="33"/>
        <v>335.26450199999999</v>
      </c>
      <c r="BF126" s="819"/>
      <c r="BH126" s="793" t="str">
        <f t="shared" si="35"/>
        <v>--</v>
      </c>
      <c r="BI126" s="807">
        <f t="shared" si="36"/>
        <v>334.6</v>
      </c>
      <c r="BL126" s="807"/>
      <c r="BQ126" s="797"/>
      <c r="BR126" s="791"/>
      <c r="BS126" s="791"/>
      <c r="BT126" s="791"/>
      <c r="CA126" s="809"/>
      <c r="CB126" s="803"/>
      <c r="CC126" s="804"/>
      <c r="CD126" s="791"/>
      <c r="CE126" s="791"/>
    </row>
    <row r="127" spans="2:83" x14ac:dyDescent="0.25">
      <c r="B127" s="307">
        <v>44965.502210648148</v>
      </c>
      <c r="C127" s="794">
        <v>851.53</v>
      </c>
      <c r="D127" s="492"/>
      <c r="E127" s="492"/>
      <c r="F127" s="169"/>
      <c r="N127" s="517"/>
      <c r="O127" s="796">
        <v>44965</v>
      </c>
      <c r="P127" s="808">
        <v>0.49062500000000003</v>
      </c>
      <c r="Q127" s="794">
        <v>35.1</v>
      </c>
      <c r="R127" s="165" t="s">
        <v>21</v>
      </c>
      <c r="S127" s="794">
        <v>21.6</v>
      </c>
      <c r="T127" s="165" t="s">
        <v>56</v>
      </c>
      <c r="U127" s="196">
        <f t="shared" si="49"/>
        <v>11</v>
      </c>
      <c r="V127" s="168" t="str">
        <f t="shared" si="45"/>
        <v>-</v>
      </c>
      <c r="W127" s="168">
        <f t="shared" si="46"/>
        <v>21.6</v>
      </c>
      <c r="X127" s="168" t="str">
        <f t="shared" si="47"/>
        <v>-</v>
      </c>
      <c r="Y127" s="168" t="str">
        <f t="shared" si="48"/>
        <v>-</v>
      </c>
      <c r="AD127" s="608">
        <f t="shared" si="42"/>
        <v>44965.472222222219</v>
      </c>
      <c r="AE127" s="607">
        <f t="shared" si="43"/>
        <v>23.084</v>
      </c>
      <c r="AF127" s="196">
        <f t="shared" si="44"/>
        <v>11</v>
      </c>
      <c r="AG127" s="168" t="str">
        <f t="shared" si="38"/>
        <v>-</v>
      </c>
      <c r="AH127" s="168">
        <f t="shared" si="39"/>
        <v>23.084</v>
      </c>
      <c r="AI127" s="168" t="str">
        <f t="shared" si="40"/>
        <v>-</v>
      </c>
      <c r="AJ127" s="168" t="str">
        <f t="shared" si="41"/>
        <v>-</v>
      </c>
      <c r="AK127" s="198"/>
      <c r="AL127" s="837"/>
      <c r="AM127" s="790">
        <v>44965.472916666666</v>
      </c>
      <c r="AN127" s="789">
        <v>1</v>
      </c>
      <c r="AO127" s="789">
        <v>7</v>
      </c>
      <c r="AP127" s="789" t="s">
        <v>469</v>
      </c>
      <c r="AQ127" s="789">
        <v>333.67224700000003</v>
      </c>
      <c r="AR127" s="789">
        <v>179495</v>
      </c>
      <c r="AS127" s="789">
        <v>138810</v>
      </c>
      <c r="AT127" s="789">
        <v>23.102</v>
      </c>
      <c r="AV127" s="788">
        <v>44965.472916666666</v>
      </c>
      <c r="AW127" s="787">
        <v>1</v>
      </c>
      <c r="AX127" s="786">
        <v>7</v>
      </c>
      <c r="AY127" s="786" t="s">
        <v>469</v>
      </c>
      <c r="AZ127" s="863">
        <v>332.7</v>
      </c>
      <c r="BB127" s="793" t="str">
        <f t="shared" si="32"/>
        <v>--</v>
      </c>
      <c r="BC127" s="791">
        <f t="shared" si="33"/>
        <v>333.67224700000003</v>
      </c>
      <c r="BF127" s="819"/>
      <c r="BH127" s="793" t="str">
        <f t="shared" si="35"/>
        <v>--</v>
      </c>
      <c r="BI127" s="807">
        <f t="shared" si="36"/>
        <v>332.7</v>
      </c>
      <c r="BL127" s="807"/>
      <c r="BQ127" s="797"/>
      <c r="BR127" s="791"/>
      <c r="BS127" s="791"/>
      <c r="BT127" s="791"/>
      <c r="CA127" s="809"/>
      <c r="CB127" s="803"/>
      <c r="CC127" s="804"/>
      <c r="CD127" s="791"/>
      <c r="CE127" s="791"/>
    </row>
    <row r="128" spans="2:83" x14ac:dyDescent="0.25">
      <c r="B128" s="307">
        <v>44965.503252314818</v>
      </c>
      <c r="C128" s="794">
        <v>851.49</v>
      </c>
      <c r="D128" s="492"/>
      <c r="E128" s="492"/>
      <c r="F128" s="169"/>
      <c r="N128" s="517"/>
      <c r="O128" s="796">
        <v>44965</v>
      </c>
      <c r="P128" s="808">
        <v>0.49131944444444442</v>
      </c>
      <c r="Q128" s="794">
        <v>35.1</v>
      </c>
      <c r="R128" s="165" t="s">
        <v>21</v>
      </c>
      <c r="S128" s="794">
        <v>21.6</v>
      </c>
      <c r="T128" s="165" t="s">
        <v>56</v>
      </c>
      <c r="U128" s="196">
        <f t="shared" si="49"/>
        <v>11</v>
      </c>
      <c r="V128" s="168" t="str">
        <f t="shared" si="45"/>
        <v>-</v>
      </c>
      <c r="W128" s="168">
        <f t="shared" si="46"/>
        <v>21.6</v>
      </c>
      <c r="X128" s="168" t="str">
        <f t="shared" si="47"/>
        <v>-</v>
      </c>
      <c r="Y128" s="168" t="str">
        <f t="shared" si="48"/>
        <v>-</v>
      </c>
      <c r="AD128" s="608">
        <f t="shared" si="42"/>
        <v>44965.472222222219</v>
      </c>
      <c r="AE128" s="607">
        <f t="shared" si="43"/>
        <v>23.09</v>
      </c>
      <c r="AF128" s="196">
        <f t="shared" si="44"/>
        <v>11</v>
      </c>
      <c r="AG128" s="168" t="str">
        <f t="shared" si="38"/>
        <v>-</v>
      </c>
      <c r="AH128" s="168">
        <f t="shared" si="39"/>
        <v>23.09</v>
      </c>
      <c r="AI128" s="168" t="str">
        <f t="shared" si="40"/>
        <v>-</v>
      </c>
      <c r="AJ128" s="168" t="str">
        <f t="shared" si="41"/>
        <v>-</v>
      </c>
      <c r="AK128" s="198"/>
      <c r="AL128" s="837"/>
      <c r="AM128" s="790">
        <v>44965.473611111112</v>
      </c>
      <c r="AN128" s="789">
        <v>1</v>
      </c>
      <c r="AO128" s="789">
        <v>7</v>
      </c>
      <c r="AP128" s="789" t="s">
        <v>469</v>
      </c>
      <c r="AQ128" s="789">
        <v>332.53663299999999</v>
      </c>
      <c r="AR128" s="789">
        <v>180776</v>
      </c>
      <c r="AS128" s="789">
        <v>137826</v>
      </c>
      <c r="AT128" s="789">
        <v>23.106999999999999</v>
      </c>
      <c r="AV128" s="788">
        <v>44965.473611111112</v>
      </c>
      <c r="AW128" s="787">
        <v>1</v>
      </c>
      <c r="AX128" s="786">
        <v>7</v>
      </c>
      <c r="AY128" s="786" t="s">
        <v>469</v>
      </c>
      <c r="AZ128" s="863">
        <v>332.8</v>
      </c>
      <c r="BB128" s="793" t="str">
        <f t="shared" si="32"/>
        <v>--</v>
      </c>
      <c r="BC128" s="791">
        <f t="shared" si="33"/>
        <v>332.53663299999999</v>
      </c>
      <c r="BF128" s="819"/>
      <c r="BH128" s="793" t="str">
        <f t="shared" si="35"/>
        <v>--</v>
      </c>
      <c r="BI128" s="807">
        <f t="shared" si="36"/>
        <v>332.8</v>
      </c>
      <c r="BL128" s="807"/>
      <c r="BQ128" s="797"/>
      <c r="BR128" s="791"/>
      <c r="BS128" s="791"/>
      <c r="BT128" s="791"/>
      <c r="CA128" s="809"/>
      <c r="CB128" s="803"/>
      <c r="CC128" s="804"/>
      <c r="CD128" s="791"/>
      <c r="CE128" s="791"/>
    </row>
    <row r="129" spans="2:83" x14ac:dyDescent="0.25">
      <c r="B129" s="307">
        <v>44965.504293981481</v>
      </c>
      <c r="C129" s="794">
        <v>851.52</v>
      </c>
      <c r="D129" s="492"/>
      <c r="E129" s="492"/>
      <c r="F129" s="169"/>
      <c r="N129" s="517"/>
      <c r="O129" s="796">
        <v>44965</v>
      </c>
      <c r="P129" s="808">
        <v>0.49201388888888892</v>
      </c>
      <c r="Q129" s="794">
        <v>35.4</v>
      </c>
      <c r="R129" s="165" t="s">
        <v>21</v>
      </c>
      <c r="S129" s="794">
        <v>21.6</v>
      </c>
      <c r="T129" s="165" t="s">
        <v>56</v>
      </c>
      <c r="U129" s="196">
        <f t="shared" si="49"/>
        <v>11</v>
      </c>
      <c r="V129" s="168" t="str">
        <f t="shared" si="45"/>
        <v>-</v>
      </c>
      <c r="W129" s="168">
        <f t="shared" si="46"/>
        <v>21.6</v>
      </c>
      <c r="X129" s="168" t="str">
        <f t="shared" si="47"/>
        <v>-</v>
      </c>
      <c r="Y129" s="168" t="str">
        <f t="shared" si="48"/>
        <v>-</v>
      </c>
      <c r="AD129" s="608">
        <f t="shared" si="42"/>
        <v>44965.472916666666</v>
      </c>
      <c r="AE129" s="607">
        <f t="shared" si="43"/>
        <v>23.096</v>
      </c>
      <c r="AF129" s="196">
        <f t="shared" si="44"/>
        <v>11</v>
      </c>
      <c r="AG129" s="168" t="str">
        <f t="shared" si="38"/>
        <v>-</v>
      </c>
      <c r="AH129" s="168">
        <f t="shared" si="39"/>
        <v>23.096</v>
      </c>
      <c r="AI129" s="168" t="str">
        <f t="shared" si="40"/>
        <v>-</v>
      </c>
      <c r="AJ129" s="168" t="str">
        <f t="shared" si="41"/>
        <v>-</v>
      </c>
      <c r="AK129" s="198"/>
      <c r="AL129" s="837"/>
      <c r="AM129" s="790">
        <v>44965.473611111112</v>
      </c>
      <c r="AN129" s="789">
        <v>1</v>
      </c>
      <c r="AO129" s="789">
        <v>7</v>
      </c>
      <c r="AP129" s="789" t="s">
        <v>469</v>
      </c>
      <c r="AQ129" s="789">
        <v>331.71407499999998</v>
      </c>
      <c r="AR129" s="789">
        <v>179493</v>
      </c>
      <c r="AS129" s="789">
        <v>138804</v>
      </c>
      <c r="AT129" s="789">
        <v>23.111999999999998</v>
      </c>
      <c r="AV129" s="788">
        <v>44965.473611111112</v>
      </c>
      <c r="AW129" s="787">
        <v>1</v>
      </c>
      <c r="AX129" s="786">
        <v>7</v>
      </c>
      <c r="AY129" s="786" t="s">
        <v>469</v>
      </c>
      <c r="AZ129" s="863">
        <v>331.8</v>
      </c>
      <c r="BB129" s="793" t="str">
        <f t="shared" si="32"/>
        <v>--</v>
      </c>
      <c r="BC129" s="791">
        <f t="shared" si="33"/>
        <v>331.71407499999998</v>
      </c>
      <c r="BF129" s="819"/>
      <c r="BH129" s="793" t="str">
        <f t="shared" si="35"/>
        <v>--</v>
      </c>
      <c r="BI129" s="807">
        <f t="shared" si="36"/>
        <v>331.8</v>
      </c>
      <c r="BL129" s="807"/>
      <c r="BQ129" s="797"/>
      <c r="BR129" s="791"/>
      <c r="BS129" s="791"/>
      <c r="BT129" s="791"/>
      <c r="CA129" s="809"/>
      <c r="CB129" s="803"/>
      <c r="CC129" s="804"/>
      <c r="CD129" s="791"/>
      <c r="CE129" s="791"/>
    </row>
    <row r="130" spans="2:83" x14ac:dyDescent="0.25">
      <c r="B130" s="307">
        <v>44965.505335648151</v>
      </c>
      <c r="C130" s="794">
        <v>851.49</v>
      </c>
      <c r="D130" s="492"/>
      <c r="E130" s="492"/>
      <c r="F130" s="169"/>
      <c r="N130" s="517"/>
      <c r="O130" s="796">
        <v>44965</v>
      </c>
      <c r="P130" s="808">
        <v>0.4927083333333333</v>
      </c>
      <c r="Q130" s="794">
        <v>35.6</v>
      </c>
      <c r="R130" s="165" t="s">
        <v>21</v>
      </c>
      <c r="S130" s="794">
        <v>21.6</v>
      </c>
      <c r="T130" s="165" t="s">
        <v>56</v>
      </c>
      <c r="U130" s="196">
        <f t="shared" si="49"/>
        <v>11</v>
      </c>
      <c r="V130" s="168" t="str">
        <f t="shared" si="45"/>
        <v>-</v>
      </c>
      <c r="W130" s="168">
        <f t="shared" si="46"/>
        <v>21.6</v>
      </c>
      <c r="X130" s="168" t="str">
        <f t="shared" si="47"/>
        <v>-</v>
      </c>
      <c r="Y130" s="168" t="str">
        <f t="shared" si="48"/>
        <v>-</v>
      </c>
      <c r="AD130" s="608">
        <f t="shared" si="42"/>
        <v>44965.472916666666</v>
      </c>
      <c r="AE130" s="607">
        <f t="shared" si="43"/>
        <v>23.102</v>
      </c>
      <c r="AF130" s="196">
        <f t="shared" si="44"/>
        <v>11</v>
      </c>
      <c r="AG130" s="168" t="str">
        <f t="shared" si="38"/>
        <v>-</v>
      </c>
      <c r="AH130" s="168">
        <f t="shared" si="39"/>
        <v>23.102</v>
      </c>
      <c r="AI130" s="168" t="str">
        <f t="shared" si="40"/>
        <v>-</v>
      </c>
      <c r="AJ130" s="168" t="str">
        <f t="shared" si="41"/>
        <v>-</v>
      </c>
      <c r="AK130" s="198"/>
      <c r="AL130" s="837"/>
      <c r="AM130" s="790">
        <v>44965.474305555559</v>
      </c>
      <c r="AN130" s="789">
        <v>1</v>
      </c>
      <c r="AO130" s="789">
        <v>7</v>
      </c>
      <c r="AP130" s="789" t="s">
        <v>469</v>
      </c>
      <c r="AQ130" s="789">
        <v>331.46870000000001</v>
      </c>
      <c r="AR130" s="789">
        <v>180759</v>
      </c>
      <c r="AS130" s="789">
        <v>137815</v>
      </c>
      <c r="AT130" s="789">
        <v>23.113</v>
      </c>
      <c r="AV130" s="788">
        <v>44965.474305555559</v>
      </c>
      <c r="AW130" s="787">
        <v>1</v>
      </c>
      <c r="AX130" s="786">
        <v>7</v>
      </c>
      <c r="AY130" s="786" t="s">
        <v>469</v>
      </c>
      <c r="AZ130" s="863">
        <v>331.4</v>
      </c>
      <c r="BB130" s="793" t="str">
        <f t="shared" si="32"/>
        <v>--</v>
      </c>
      <c r="BC130" s="791">
        <f t="shared" si="33"/>
        <v>331.46870000000001</v>
      </c>
      <c r="BF130" s="819"/>
      <c r="BH130" s="793" t="str">
        <f t="shared" si="35"/>
        <v>--</v>
      </c>
      <c r="BI130" s="807">
        <f t="shared" si="36"/>
        <v>331.4</v>
      </c>
      <c r="BL130" s="807"/>
      <c r="BQ130" s="797"/>
      <c r="BR130" s="791"/>
      <c r="BS130" s="791"/>
      <c r="BT130" s="791"/>
      <c r="CA130" s="809"/>
      <c r="CB130" s="803"/>
      <c r="CC130" s="804"/>
      <c r="CD130" s="791"/>
      <c r="CE130" s="791"/>
    </row>
    <row r="131" spans="2:83" x14ac:dyDescent="0.25">
      <c r="B131" s="307">
        <v>44965.506377314814</v>
      </c>
      <c r="C131" s="794">
        <v>851.48</v>
      </c>
      <c r="D131" s="492"/>
      <c r="E131" s="492"/>
      <c r="F131" s="169"/>
      <c r="N131" s="517"/>
      <c r="O131" s="796">
        <v>44965</v>
      </c>
      <c r="P131" s="808">
        <v>0.4934027777777778</v>
      </c>
      <c r="Q131" s="794">
        <v>35.700000000000003</v>
      </c>
      <c r="R131" s="165" t="s">
        <v>21</v>
      </c>
      <c r="S131" s="794">
        <v>21.55</v>
      </c>
      <c r="T131" s="165" t="s">
        <v>56</v>
      </c>
      <c r="U131" s="196">
        <f t="shared" si="49"/>
        <v>11</v>
      </c>
      <c r="V131" s="168" t="str">
        <f t="shared" si="45"/>
        <v>-</v>
      </c>
      <c r="W131" s="168">
        <f t="shared" si="46"/>
        <v>21.55</v>
      </c>
      <c r="X131" s="168" t="str">
        <f t="shared" si="47"/>
        <v>-</v>
      </c>
      <c r="Y131" s="168" t="str">
        <f t="shared" si="48"/>
        <v>-</v>
      </c>
      <c r="AD131" s="608">
        <f t="shared" si="42"/>
        <v>44965.473611111112</v>
      </c>
      <c r="AE131" s="607">
        <f t="shared" si="43"/>
        <v>23.106999999999999</v>
      </c>
      <c r="AF131" s="196">
        <f t="shared" si="44"/>
        <v>11</v>
      </c>
      <c r="AG131" s="168" t="str">
        <f t="shared" si="38"/>
        <v>-</v>
      </c>
      <c r="AH131" s="168">
        <f t="shared" si="39"/>
        <v>23.106999999999999</v>
      </c>
      <c r="AI131" s="168" t="str">
        <f t="shared" si="40"/>
        <v>-</v>
      </c>
      <c r="AJ131" s="168" t="str">
        <f t="shared" si="41"/>
        <v>-</v>
      </c>
      <c r="AK131" s="198"/>
      <c r="AL131" s="837"/>
      <c r="AM131" s="790">
        <v>44965.474999999999</v>
      </c>
      <c r="AN131" s="789">
        <v>1</v>
      </c>
      <c r="AO131" s="789">
        <v>7</v>
      </c>
      <c r="AP131" s="789" t="s">
        <v>469</v>
      </c>
      <c r="AQ131" s="789">
        <v>330.93931900000001</v>
      </c>
      <c r="AR131" s="789">
        <v>179490</v>
      </c>
      <c r="AS131" s="789">
        <v>138799</v>
      </c>
      <c r="AT131" s="789">
        <v>23.113</v>
      </c>
      <c r="AV131" s="788">
        <v>44965.474999999999</v>
      </c>
      <c r="AW131" s="787">
        <v>1</v>
      </c>
      <c r="AX131" s="786">
        <v>7</v>
      </c>
      <c r="AY131" s="786" t="s">
        <v>469</v>
      </c>
      <c r="AZ131" s="863">
        <v>331.2</v>
      </c>
      <c r="BB131" s="793" t="str">
        <f t="shared" ref="BB131:BB194" si="50">IFERROR((AO131*10)+AP131, "--")</f>
        <v>--</v>
      </c>
      <c r="BC131" s="791">
        <f t="shared" ref="BC131:BC194" si="51">AQ131</f>
        <v>330.93931900000001</v>
      </c>
      <c r="BF131" s="819"/>
      <c r="BH131" s="793" t="str">
        <f t="shared" ref="BH131:BH194" si="52">IFERROR((AX131*10)+AY131, "--")</f>
        <v>--</v>
      </c>
      <c r="BI131" s="807">
        <f t="shared" ref="BI131:BI194" si="53">AZ131</f>
        <v>331.2</v>
      </c>
      <c r="BL131" s="807"/>
      <c r="BQ131" s="797"/>
      <c r="BR131" s="791"/>
      <c r="BS131" s="791"/>
      <c r="BT131" s="791"/>
      <c r="CA131" s="809"/>
      <c r="CB131" s="803"/>
      <c r="CC131" s="804"/>
      <c r="CD131" s="791"/>
      <c r="CE131" s="791"/>
    </row>
    <row r="132" spans="2:83" x14ac:dyDescent="0.25">
      <c r="B132" s="307">
        <v>44965.507418981484</v>
      </c>
      <c r="C132" s="794">
        <v>851.42</v>
      </c>
      <c r="D132" s="492"/>
      <c r="E132" s="492"/>
      <c r="F132" s="169"/>
      <c r="N132" s="517"/>
      <c r="O132" s="796">
        <v>44965</v>
      </c>
      <c r="P132" s="808">
        <v>0.49409722222222219</v>
      </c>
      <c r="Q132" s="794">
        <v>35.799999999999997</v>
      </c>
      <c r="R132" s="165" t="s">
        <v>21</v>
      </c>
      <c r="S132" s="794">
        <v>21.55</v>
      </c>
      <c r="T132" s="165" t="s">
        <v>56</v>
      </c>
      <c r="U132" s="196">
        <f t="shared" si="49"/>
        <v>11</v>
      </c>
      <c r="V132" s="168" t="str">
        <f t="shared" si="45"/>
        <v>-</v>
      </c>
      <c r="W132" s="168">
        <f t="shared" si="46"/>
        <v>21.55</v>
      </c>
      <c r="X132" s="168" t="str">
        <f t="shared" si="47"/>
        <v>-</v>
      </c>
      <c r="Y132" s="168" t="str">
        <f t="shared" si="48"/>
        <v>-</v>
      </c>
      <c r="AD132" s="608">
        <f t="shared" si="42"/>
        <v>44965.473611111112</v>
      </c>
      <c r="AE132" s="607">
        <f t="shared" si="43"/>
        <v>23.111999999999998</v>
      </c>
      <c r="AF132" s="196">
        <f t="shared" si="44"/>
        <v>11</v>
      </c>
      <c r="AG132" s="168" t="str">
        <f t="shared" si="38"/>
        <v>-</v>
      </c>
      <c r="AH132" s="168">
        <f t="shared" si="39"/>
        <v>23.111999999999998</v>
      </c>
      <c r="AI132" s="168" t="str">
        <f t="shared" si="40"/>
        <v>-</v>
      </c>
      <c r="AJ132" s="168" t="str">
        <f t="shared" si="41"/>
        <v>-</v>
      </c>
      <c r="AK132" s="198"/>
      <c r="AL132" s="837"/>
      <c r="AM132" s="790">
        <v>44965.474999999999</v>
      </c>
      <c r="AN132" s="789">
        <v>1</v>
      </c>
      <c r="AO132" s="789">
        <v>7</v>
      </c>
      <c r="AP132" s="789" t="s">
        <v>469</v>
      </c>
      <c r="AQ132" s="789">
        <v>330.57430900000003</v>
      </c>
      <c r="AR132" s="789">
        <v>180766</v>
      </c>
      <c r="AS132" s="789">
        <v>137823</v>
      </c>
      <c r="AT132" s="789">
        <v>23.114000000000001</v>
      </c>
      <c r="AV132" s="788">
        <v>44965.474999999999</v>
      </c>
      <c r="AW132" s="787">
        <v>1</v>
      </c>
      <c r="AX132" s="786">
        <v>7</v>
      </c>
      <c r="AY132" s="786" t="s">
        <v>469</v>
      </c>
      <c r="AZ132" s="863">
        <v>329.9</v>
      </c>
      <c r="BB132" s="793" t="str">
        <f t="shared" si="50"/>
        <v>--</v>
      </c>
      <c r="BC132" s="791">
        <f t="shared" si="51"/>
        <v>330.57430900000003</v>
      </c>
      <c r="BF132" s="819"/>
      <c r="BH132" s="793" t="str">
        <f t="shared" si="52"/>
        <v>--</v>
      </c>
      <c r="BI132" s="807">
        <f t="shared" si="53"/>
        <v>329.9</v>
      </c>
      <c r="BL132" s="807"/>
      <c r="BQ132" s="797"/>
      <c r="BR132" s="791"/>
      <c r="BS132" s="791"/>
      <c r="BT132" s="791"/>
      <c r="CA132" s="809"/>
      <c r="CB132" s="803"/>
      <c r="CC132" s="804"/>
      <c r="CD132" s="791"/>
      <c r="CE132" s="791"/>
    </row>
    <row r="133" spans="2:83" x14ac:dyDescent="0.25">
      <c r="B133" s="307">
        <v>44965.508460648147</v>
      </c>
      <c r="C133" s="794">
        <v>851.41</v>
      </c>
      <c r="D133" s="492"/>
      <c r="E133" s="492"/>
      <c r="F133" s="169"/>
      <c r="N133" s="517"/>
      <c r="O133" s="796">
        <v>44965</v>
      </c>
      <c r="P133" s="808">
        <v>0.49479166666666669</v>
      </c>
      <c r="Q133" s="794">
        <v>35.700000000000003</v>
      </c>
      <c r="R133" s="165" t="s">
        <v>21</v>
      </c>
      <c r="S133" s="794">
        <v>21.6</v>
      </c>
      <c r="T133" s="165" t="s">
        <v>56</v>
      </c>
      <c r="U133" s="196">
        <f t="shared" si="49"/>
        <v>11</v>
      </c>
      <c r="V133" s="168" t="str">
        <f t="shared" si="45"/>
        <v>-</v>
      </c>
      <c r="W133" s="168">
        <f t="shared" si="46"/>
        <v>21.6</v>
      </c>
      <c r="X133" s="168" t="str">
        <f t="shared" si="47"/>
        <v>-</v>
      </c>
      <c r="Y133" s="168" t="str">
        <f t="shared" si="48"/>
        <v>-</v>
      </c>
      <c r="AD133" s="608">
        <f t="shared" si="42"/>
        <v>44965.474305555559</v>
      </c>
      <c r="AE133" s="607">
        <f t="shared" si="43"/>
        <v>23.113</v>
      </c>
      <c r="AF133" s="196">
        <f t="shared" si="44"/>
        <v>11</v>
      </c>
      <c r="AG133" s="168" t="str">
        <f t="shared" ref="AG133:AG150" si="54">IF(AF133=$Q$3, AE133, "-")</f>
        <v>-</v>
      </c>
      <c r="AH133" s="168">
        <f t="shared" ref="AH133:AH150" si="55">IF(AF133=$R$3, AE133, "-")</f>
        <v>23.113</v>
      </c>
      <c r="AI133" s="168" t="str">
        <f t="shared" ref="AI133:AI150" si="56">IF(AF133=$S$3, AE133, "-")</f>
        <v>-</v>
      </c>
      <c r="AJ133" s="168" t="str">
        <f t="shared" ref="AJ133:AJ150" si="57">IF(AF133=$T$3, AE133, "-")</f>
        <v>-</v>
      </c>
      <c r="AK133" s="198"/>
      <c r="AL133" s="837"/>
      <c r="AM133" s="790">
        <v>44965.475694444445</v>
      </c>
      <c r="AN133" s="789">
        <v>1</v>
      </c>
      <c r="AO133" s="789">
        <v>7</v>
      </c>
      <c r="AP133" s="789" t="s">
        <v>469</v>
      </c>
      <c r="AQ133" s="789">
        <v>330.14455099999998</v>
      </c>
      <c r="AR133" s="789">
        <v>179498</v>
      </c>
      <c r="AS133" s="789">
        <v>138803</v>
      </c>
      <c r="AT133" s="789">
        <v>23.117999999999999</v>
      </c>
      <c r="AV133" s="788">
        <v>44965.475694444445</v>
      </c>
      <c r="AW133" s="787">
        <v>1</v>
      </c>
      <c r="AX133" s="786">
        <v>7</v>
      </c>
      <c r="AY133" s="786" t="s">
        <v>469</v>
      </c>
      <c r="AZ133" s="863">
        <v>330.5</v>
      </c>
      <c r="BB133" s="793" t="str">
        <f t="shared" si="50"/>
        <v>--</v>
      </c>
      <c r="BC133" s="791">
        <f t="shared" si="51"/>
        <v>330.14455099999998</v>
      </c>
      <c r="BF133" s="819"/>
      <c r="BH133" s="793" t="str">
        <f t="shared" si="52"/>
        <v>--</v>
      </c>
      <c r="BI133" s="807">
        <f t="shared" si="53"/>
        <v>330.5</v>
      </c>
      <c r="BL133" s="807"/>
      <c r="BQ133" s="797"/>
      <c r="BR133" s="791"/>
      <c r="BS133" s="791"/>
      <c r="BT133" s="791"/>
      <c r="CA133" s="809"/>
      <c r="CB133" s="803"/>
      <c r="CC133" s="804"/>
      <c r="CD133" s="791"/>
      <c r="CE133" s="791"/>
    </row>
    <row r="134" spans="2:83" x14ac:dyDescent="0.25">
      <c r="B134" s="307">
        <v>44965.509502314817</v>
      </c>
      <c r="C134" s="794">
        <v>851.41</v>
      </c>
      <c r="D134" s="492"/>
      <c r="E134" s="492"/>
      <c r="F134" s="169"/>
      <c r="N134" s="517"/>
      <c r="O134" s="796">
        <v>44965</v>
      </c>
      <c r="P134" s="808">
        <v>0.49548611111111113</v>
      </c>
      <c r="Q134" s="794">
        <v>35.700000000000003</v>
      </c>
      <c r="R134" s="165" t="s">
        <v>21</v>
      </c>
      <c r="S134" s="794">
        <v>21.55</v>
      </c>
      <c r="T134" s="165" t="s">
        <v>56</v>
      </c>
      <c r="U134" s="196">
        <f t="shared" si="49"/>
        <v>11</v>
      </c>
      <c r="V134" s="168" t="str">
        <f t="shared" si="45"/>
        <v>-</v>
      </c>
      <c r="W134" s="168">
        <f t="shared" si="46"/>
        <v>21.55</v>
      </c>
      <c r="X134" s="168" t="str">
        <f t="shared" si="47"/>
        <v>-</v>
      </c>
      <c r="Y134" s="168" t="str">
        <f t="shared" si="48"/>
        <v>-</v>
      </c>
      <c r="AD134" s="608">
        <f t="shared" ref="AD134:AD197" si="58">IF(AM131="", "-", AM131)</f>
        <v>44965.474999999999</v>
      </c>
      <c r="AE134" s="607">
        <f t="shared" ref="AE134:AE197" si="59">IF(AT131="", "-", AT131)</f>
        <v>23.113</v>
      </c>
      <c r="AF134" s="196">
        <f t="shared" ref="AF134:AF150" si="60">IF(ISNUMBER(AE134), HOUR(AD134), "-")</f>
        <v>11</v>
      </c>
      <c r="AG134" s="168" t="str">
        <f t="shared" si="54"/>
        <v>-</v>
      </c>
      <c r="AH134" s="168">
        <f t="shared" si="55"/>
        <v>23.113</v>
      </c>
      <c r="AI134" s="168" t="str">
        <f t="shared" si="56"/>
        <v>-</v>
      </c>
      <c r="AJ134" s="168" t="str">
        <f t="shared" si="57"/>
        <v>-</v>
      </c>
      <c r="AK134" s="198"/>
      <c r="AL134" s="837"/>
      <c r="AM134" s="790">
        <v>44965.475694444445</v>
      </c>
      <c r="AN134" s="789">
        <v>1</v>
      </c>
      <c r="AO134" s="789">
        <v>7</v>
      </c>
      <c r="AP134" s="789" t="s">
        <v>469</v>
      </c>
      <c r="AQ134" s="789">
        <v>329.941214</v>
      </c>
      <c r="AR134" s="789">
        <v>180773</v>
      </c>
      <c r="AS134" s="789">
        <v>137830</v>
      </c>
      <c r="AT134" s="789">
        <v>23.119</v>
      </c>
      <c r="AV134" s="788">
        <v>44965.475694444445</v>
      </c>
      <c r="AW134" s="787">
        <v>1</v>
      </c>
      <c r="AX134" s="786">
        <v>7</v>
      </c>
      <c r="AY134" s="786" t="s">
        <v>469</v>
      </c>
      <c r="AZ134" s="863">
        <v>329.9</v>
      </c>
      <c r="BB134" s="793" t="str">
        <f t="shared" si="50"/>
        <v>--</v>
      </c>
      <c r="BC134" s="791">
        <f t="shared" si="51"/>
        <v>329.941214</v>
      </c>
      <c r="BF134" s="819"/>
      <c r="BH134" s="793" t="str">
        <f t="shared" si="52"/>
        <v>--</v>
      </c>
      <c r="BI134" s="807">
        <f t="shared" si="53"/>
        <v>329.9</v>
      </c>
      <c r="BL134" s="807"/>
      <c r="BQ134" s="797"/>
      <c r="BR134" s="791"/>
      <c r="BS134" s="791"/>
      <c r="BT134" s="791"/>
      <c r="CA134" s="809"/>
      <c r="CB134" s="803"/>
      <c r="CC134" s="804"/>
      <c r="CD134" s="791"/>
      <c r="CE134" s="791"/>
    </row>
    <row r="135" spans="2:83" x14ac:dyDescent="0.25">
      <c r="B135" s="307">
        <v>44965.51054398148</v>
      </c>
      <c r="C135" s="794">
        <v>851.37</v>
      </c>
      <c r="D135" s="492"/>
      <c r="E135" s="492"/>
      <c r="F135" s="169"/>
      <c r="N135" s="517"/>
      <c r="O135" s="796">
        <v>44965</v>
      </c>
      <c r="P135" s="808">
        <v>0.49618055555555557</v>
      </c>
      <c r="Q135" s="794">
        <v>35.700000000000003</v>
      </c>
      <c r="R135" s="165" t="s">
        <v>21</v>
      </c>
      <c r="S135" s="794">
        <v>21.6</v>
      </c>
      <c r="T135" s="165" t="s">
        <v>56</v>
      </c>
      <c r="U135" s="196">
        <f t="shared" si="49"/>
        <v>11</v>
      </c>
      <c r="V135" s="168" t="str">
        <f t="shared" si="45"/>
        <v>-</v>
      </c>
      <c r="W135" s="168">
        <f t="shared" si="46"/>
        <v>21.6</v>
      </c>
      <c r="X135" s="168" t="str">
        <f t="shared" si="47"/>
        <v>-</v>
      </c>
      <c r="Y135" s="168" t="str">
        <f t="shared" si="48"/>
        <v>-</v>
      </c>
      <c r="AD135" s="608">
        <f t="shared" si="58"/>
        <v>44965.474999999999</v>
      </c>
      <c r="AE135" s="607">
        <f t="shared" si="59"/>
        <v>23.114000000000001</v>
      </c>
      <c r="AF135" s="196">
        <f t="shared" si="60"/>
        <v>11</v>
      </c>
      <c r="AG135" s="168" t="str">
        <f t="shared" si="54"/>
        <v>-</v>
      </c>
      <c r="AH135" s="168">
        <f t="shared" si="55"/>
        <v>23.114000000000001</v>
      </c>
      <c r="AI135" s="168" t="str">
        <f t="shared" si="56"/>
        <v>-</v>
      </c>
      <c r="AJ135" s="168" t="str">
        <f t="shared" si="57"/>
        <v>-</v>
      </c>
      <c r="AK135" s="198"/>
      <c r="AL135" s="837"/>
      <c r="AM135" s="790">
        <v>44965.476388888892</v>
      </c>
      <c r="AN135" s="789">
        <v>1</v>
      </c>
      <c r="AO135" s="789">
        <v>7</v>
      </c>
      <c r="AP135" s="789">
        <v>0</v>
      </c>
      <c r="AQ135" s="789">
        <v>329.72189300000002</v>
      </c>
      <c r="AR135" s="789">
        <v>180771</v>
      </c>
      <c r="AS135" s="789">
        <v>137829</v>
      </c>
      <c r="AT135" s="789">
        <v>23.126000000000001</v>
      </c>
      <c r="AV135" s="788">
        <v>44965.476388888892</v>
      </c>
      <c r="AW135" s="787">
        <v>1</v>
      </c>
      <c r="AX135" s="786">
        <v>7</v>
      </c>
      <c r="AY135" s="786">
        <v>0</v>
      </c>
      <c r="AZ135" s="863">
        <v>329.4</v>
      </c>
      <c r="BB135" s="793">
        <f t="shared" si="50"/>
        <v>70</v>
      </c>
      <c r="BC135" s="791">
        <f t="shared" si="51"/>
        <v>329.72189300000002</v>
      </c>
      <c r="BF135" s="819"/>
      <c r="BH135" s="793">
        <f t="shared" si="52"/>
        <v>70</v>
      </c>
      <c r="BI135" s="807">
        <f t="shared" si="53"/>
        <v>329.4</v>
      </c>
      <c r="BL135" s="807"/>
      <c r="BQ135" s="797"/>
      <c r="BR135" s="791"/>
      <c r="BS135" s="791"/>
      <c r="BT135" s="791"/>
      <c r="CA135" s="809"/>
      <c r="CB135" s="803"/>
      <c r="CC135" s="804"/>
      <c r="CD135" s="791"/>
      <c r="CE135" s="791"/>
    </row>
    <row r="136" spans="2:83" x14ac:dyDescent="0.25">
      <c r="B136" s="307">
        <v>44965.51158564815</v>
      </c>
      <c r="C136" s="794">
        <v>851.37</v>
      </c>
      <c r="D136" s="492"/>
      <c r="E136" s="492"/>
      <c r="F136" s="169"/>
      <c r="N136" s="517"/>
      <c r="O136" s="796">
        <v>44965</v>
      </c>
      <c r="P136" s="808">
        <v>0.49687500000000001</v>
      </c>
      <c r="Q136" s="794">
        <v>35.6</v>
      </c>
      <c r="R136" s="165" t="s">
        <v>21</v>
      </c>
      <c r="S136" s="794">
        <v>21.6</v>
      </c>
      <c r="T136" s="165" t="s">
        <v>56</v>
      </c>
      <c r="U136" s="196">
        <f t="shared" si="49"/>
        <v>11</v>
      </c>
      <c r="V136" s="168" t="str">
        <f t="shared" si="45"/>
        <v>-</v>
      </c>
      <c r="W136" s="168">
        <f t="shared" si="46"/>
        <v>21.6</v>
      </c>
      <c r="X136" s="168" t="str">
        <f t="shared" si="47"/>
        <v>-</v>
      </c>
      <c r="Y136" s="168" t="str">
        <f t="shared" si="48"/>
        <v>-</v>
      </c>
      <c r="AD136" s="608">
        <f t="shared" si="58"/>
        <v>44965.475694444445</v>
      </c>
      <c r="AE136" s="607">
        <f t="shared" si="59"/>
        <v>23.117999999999999</v>
      </c>
      <c r="AF136" s="196">
        <f t="shared" si="60"/>
        <v>11</v>
      </c>
      <c r="AG136" s="168" t="str">
        <f t="shared" si="54"/>
        <v>-</v>
      </c>
      <c r="AH136" s="168">
        <f t="shared" si="55"/>
        <v>23.117999999999999</v>
      </c>
      <c r="AI136" s="168" t="str">
        <f t="shared" si="56"/>
        <v>-</v>
      </c>
      <c r="AJ136" s="168" t="str">
        <f t="shared" si="57"/>
        <v>-</v>
      </c>
      <c r="AK136" s="198"/>
      <c r="AL136" s="837"/>
      <c r="AM136" s="790">
        <v>44965.477083333331</v>
      </c>
      <c r="AN136" s="789">
        <v>1</v>
      </c>
      <c r="AO136" s="789">
        <v>7</v>
      </c>
      <c r="AP136" s="789">
        <v>1</v>
      </c>
      <c r="AQ136" s="789">
        <v>329.16462100000001</v>
      </c>
      <c r="AR136" s="789">
        <v>179499</v>
      </c>
      <c r="AS136" s="789">
        <v>138800</v>
      </c>
      <c r="AT136" s="789">
        <v>23.128</v>
      </c>
      <c r="AV136" s="788">
        <v>44965.477083333331</v>
      </c>
      <c r="AW136" s="787">
        <v>1</v>
      </c>
      <c r="AX136" s="786">
        <v>7</v>
      </c>
      <c r="AY136" s="786">
        <v>1</v>
      </c>
      <c r="AZ136" s="863">
        <v>328.9</v>
      </c>
      <c r="BB136" s="793">
        <f t="shared" si="50"/>
        <v>71</v>
      </c>
      <c r="BC136" s="791">
        <f t="shared" si="51"/>
        <v>329.16462100000001</v>
      </c>
      <c r="BF136" s="819"/>
      <c r="BH136" s="793">
        <f t="shared" si="52"/>
        <v>71</v>
      </c>
      <c r="BI136" s="807">
        <f t="shared" si="53"/>
        <v>328.9</v>
      </c>
      <c r="BL136" s="807"/>
      <c r="BQ136" s="797"/>
      <c r="BR136" s="791"/>
      <c r="BS136" s="791"/>
      <c r="BT136" s="791"/>
      <c r="CA136" s="809"/>
      <c r="CB136" s="803"/>
      <c r="CC136" s="804"/>
      <c r="CD136" s="791"/>
      <c r="CE136" s="791"/>
    </row>
    <row r="137" spans="2:83" x14ac:dyDescent="0.25">
      <c r="B137" s="307">
        <v>44965.512627314813</v>
      </c>
      <c r="C137" s="794">
        <v>851.35</v>
      </c>
      <c r="D137" s="492"/>
      <c r="E137" s="492"/>
      <c r="F137" s="169"/>
      <c r="N137" s="517"/>
      <c r="O137" s="796">
        <v>44965</v>
      </c>
      <c r="P137" s="808">
        <v>0.49756944444444445</v>
      </c>
      <c r="Q137" s="794">
        <v>35.700000000000003</v>
      </c>
      <c r="R137" s="165" t="s">
        <v>21</v>
      </c>
      <c r="S137" s="794">
        <v>21.6</v>
      </c>
      <c r="T137" s="165" t="s">
        <v>56</v>
      </c>
      <c r="U137" s="196">
        <f t="shared" si="49"/>
        <v>11</v>
      </c>
      <c r="V137" s="168" t="str">
        <f t="shared" si="45"/>
        <v>-</v>
      </c>
      <c r="W137" s="168">
        <f t="shared" si="46"/>
        <v>21.6</v>
      </c>
      <c r="X137" s="168" t="str">
        <f t="shared" si="47"/>
        <v>-</v>
      </c>
      <c r="Y137" s="168" t="str">
        <f t="shared" si="48"/>
        <v>-</v>
      </c>
      <c r="AD137" s="608">
        <f t="shared" si="58"/>
        <v>44965.475694444445</v>
      </c>
      <c r="AE137" s="607">
        <f t="shared" si="59"/>
        <v>23.119</v>
      </c>
      <c r="AF137" s="196">
        <f t="shared" si="60"/>
        <v>11</v>
      </c>
      <c r="AG137" s="168" t="str">
        <f t="shared" si="54"/>
        <v>-</v>
      </c>
      <c r="AH137" s="168">
        <f t="shared" si="55"/>
        <v>23.119</v>
      </c>
      <c r="AI137" s="168" t="str">
        <f t="shared" si="56"/>
        <v>-</v>
      </c>
      <c r="AJ137" s="168" t="str">
        <f t="shared" si="57"/>
        <v>-</v>
      </c>
      <c r="AK137" s="198"/>
      <c r="AL137" s="837"/>
      <c r="AM137" s="790">
        <v>44965.477083333331</v>
      </c>
      <c r="AN137" s="789">
        <v>1</v>
      </c>
      <c r="AO137" s="789">
        <v>7</v>
      </c>
      <c r="AP137" s="789">
        <v>2</v>
      </c>
      <c r="AQ137" s="789">
        <v>328.94648699999999</v>
      </c>
      <c r="AR137" s="789">
        <v>180770</v>
      </c>
      <c r="AS137" s="789">
        <v>137830</v>
      </c>
      <c r="AT137" s="789">
        <v>23.131</v>
      </c>
      <c r="AV137" s="788">
        <v>44965.477083333331</v>
      </c>
      <c r="AW137" s="787">
        <v>1</v>
      </c>
      <c r="AX137" s="786">
        <v>7</v>
      </c>
      <c r="AY137" s="786">
        <v>2</v>
      </c>
      <c r="AZ137" s="863">
        <v>329.3</v>
      </c>
      <c r="BB137" s="793">
        <f t="shared" si="50"/>
        <v>72</v>
      </c>
      <c r="BC137" s="791">
        <f t="shared" si="51"/>
        <v>328.94648699999999</v>
      </c>
      <c r="BF137" s="819"/>
      <c r="BH137" s="793">
        <f t="shared" si="52"/>
        <v>72</v>
      </c>
      <c r="BI137" s="807">
        <f t="shared" si="53"/>
        <v>329.3</v>
      </c>
      <c r="BL137" s="807"/>
      <c r="BQ137" s="791"/>
      <c r="BR137" s="791"/>
      <c r="BS137" s="791"/>
      <c r="BT137" s="791"/>
      <c r="CA137" s="809"/>
      <c r="CB137" s="803"/>
      <c r="CC137" s="804"/>
      <c r="CD137" s="791"/>
      <c r="CE137" s="791"/>
    </row>
    <row r="138" spans="2:83" x14ac:dyDescent="0.25">
      <c r="B138" s="307">
        <v>44965.513668981483</v>
      </c>
      <c r="C138" s="794">
        <v>851.32</v>
      </c>
      <c r="D138" s="492"/>
      <c r="E138" s="492"/>
      <c r="F138" s="169"/>
      <c r="N138" s="517"/>
      <c r="O138" s="796">
        <v>44965</v>
      </c>
      <c r="P138" s="808">
        <v>0.4982638888888889</v>
      </c>
      <c r="Q138" s="794">
        <v>35.4</v>
      </c>
      <c r="R138" s="165" t="s">
        <v>21</v>
      </c>
      <c r="S138" s="794">
        <v>21.6</v>
      </c>
      <c r="T138" s="165" t="s">
        <v>56</v>
      </c>
      <c r="U138" s="196">
        <f t="shared" si="49"/>
        <v>11</v>
      </c>
      <c r="V138" s="168" t="str">
        <f t="shared" si="45"/>
        <v>-</v>
      </c>
      <c r="W138" s="168">
        <f t="shared" si="46"/>
        <v>21.6</v>
      </c>
      <c r="X138" s="168" t="str">
        <f t="shared" si="47"/>
        <v>-</v>
      </c>
      <c r="Y138" s="168" t="str">
        <f t="shared" si="48"/>
        <v>-</v>
      </c>
      <c r="AD138" s="608">
        <f t="shared" si="58"/>
        <v>44965.476388888892</v>
      </c>
      <c r="AE138" s="607">
        <f t="shared" si="59"/>
        <v>23.126000000000001</v>
      </c>
      <c r="AF138" s="196">
        <f t="shared" si="60"/>
        <v>11</v>
      </c>
      <c r="AG138" s="168" t="str">
        <f t="shared" si="54"/>
        <v>-</v>
      </c>
      <c r="AH138" s="168">
        <f t="shared" si="55"/>
        <v>23.126000000000001</v>
      </c>
      <c r="AI138" s="168" t="str">
        <f t="shared" si="56"/>
        <v>-</v>
      </c>
      <c r="AJ138" s="168" t="str">
        <f t="shared" si="57"/>
        <v>-</v>
      </c>
      <c r="AK138" s="198"/>
      <c r="AL138" s="837"/>
      <c r="AM138" s="790">
        <v>44965.477777777778</v>
      </c>
      <c r="AN138" s="789">
        <v>1</v>
      </c>
      <c r="AO138" s="789">
        <v>7</v>
      </c>
      <c r="AP138" s="789">
        <v>3</v>
      </c>
      <c r="AQ138" s="789">
        <v>328.89772299999998</v>
      </c>
      <c r="AR138" s="789">
        <v>179504</v>
      </c>
      <c r="AS138" s="789">
        <v>138804</v>
      </c>
      <c r="AT138" s="789">
        <v>23.132999999999999</v>
      </c>
      <c r="AV138" s="788">
        <v>44965.477777777778</v>
      </c>
      <c r="AW138" s="787">
        <v>1</v>
      </c>
      <c r="AX138" s="786">
        <v>7</v>
      </c>
      <c r="AY138" s="786">
        <v>3</v>
      </c>
      <c r="AZ138" s="863">
        <v>329</v>
      </c>
      <c r="BB138" s="793">
        <f t="shared" si="50"/>
        <v>73</v>
      </c>
      <c r="BC138" s="791">
        <f t="shared" si="51"/>
        <v>328.89772299999998</v>
      </c>
      <c r="BF138" s="819"/>
      <c r="BH138" s="793">
        <f t="shared" si="52"/>
        <v>73</v>
      </c>
      <c r="BI138" s="807">
        <f t="shared" si="53"/>
        <v>329</v>
      </c>
      <c r="BL138" s="807"/>
      <c r="BQ138" s="791"/>
      <c r="BR138" s="791"/>
      <c r="BS138" s="791"/>
      <c r="BT138" s="791"/>
      <c r="CA138" s="809"/>
      <c r="CB138" s="803"/>
      <c r="CC138" s="804"/>
      <c r="CD138" s="791"/>
      <c r="CE138" s="791"/>
    </row>
    <row r="139" spans="2:83" x14ac:dyDescent="0.25">
      <c r="B139" s="307"/>
      <c r="C139" s="179"/>
      <c r="D139" s="492"/>
      <c r="E139" s="492"/>
      <c r="F139" s="169"/>
      <c r="N139" s="517"/>
      <c r="O139" s="796">
        <v>44965</v>
      </c>
      <c r="P139" s="808">
        <v>0.49895833333333334</v>
      </c>
      <c r="Q139" s="794">
        <v>35.5</v>
      </c>
      <c r="R139" s="165" t="s">
        <v>21</v>
      </c>
      <c r="S139" s="794">
        <v>21.65</v>
      </c>
      <c r="T139" s="165" t="s">
        <v>56</v>
      </c>
      <c r="U139" s="196">
        <f t="shared" si="49"/>
        <v>11</v>
      </c>
      <c r="V139" s="168" t="str">
        <f t="shared" si="45"/>
        <v>-</v>
      </c>
      <c r="W139" s="168">
        <f t="shared" si="46"/>
        <v>21.65</v>
      </c>
      <c r="X139" s="168" t="str">
        <f t="shared" si="47"/>
        <v>-</v>
      </c>
      <c r="Y139" s="168" t="str">
        <f t="shared" si="48"/>
        <v>-</v>
      </c>
      <c r="AD139" s="608">
        <f t="shared" si="58"/>
        <v>44965.477083333331</v>
      </c>
      <c r="AE139" s="607">
        <f t="shared" si="59"/>
        <v>23.128</v>
      </c>
      <c r="AF139" s="196">
        <f t="shared" si="60"/>
        <v>11</v>
      </c>
      <c r="AG139" s="168" t="str">
        <f t="shared" si="54"/>
        <v>-</v>
      </c>
      <c r="AH139" s="168">
        <f t="shared" si="55"/>
        <v>23.128</v>
      </c>
      <c r="AI139" s="168" t="str">
        <f t="shared" si="56"/>
        <v>-</v>
      </c>
      <c r="AJ139" s="168" t="str">
        <f t="shared" si="57"/>
        <v>-</v>
      </c>
      <c r="AK139" s="198"/>
      <c r="AL139" s="837"/>
      <c r="AM139" s="790">
        <v>44965.477777777778</v>
      </c>
      <c r="AN139" s="789">
        <v>1</v>
      </c>
      <c r="AO139" s="789">
        <v>7</v>
      </c>
      <c r="AP139" s="789">
        <v>4</v>
      </c>
      <c r="AQ139" s="789">
        <v>329.11107600000003</v>
      </c>
      <c r="AR139" s="789">
        <v>180767</v>
      </c>
      <c r="AS139" s="789">
        <v>137827</v>
      </c>
      <c r="AT139" s="789">
        <v>23.135999999999999</v>
      </c>
      <c r="AV139" s="788">
        <v>44965.477777777778</v>
      </c>
      <c r="AW139" s="787">
        <v>1</v>
      </c>
      <c r="AX139" s="786">
        <v>7</v>
      </c>
      <c r="AY139" s="786">
        <v>4</v>
      </c>
      <c r="AZ139" s="863">
        <v>329.2</v>
      </c>
      <c r="BB139" s="793">
        <f t="shared" si="50"/>
        <v>74</v>
      </c>
      <c r="BC139" s="791">
        <f t="shared" si="51"/>
        <v>329.11107600000003</v>
      </c>
      <c r="BF139" s="819"/>
      <c r="BH139" s="793">
        <f t="shared" si="52"/>
        <v>74</v>
      </c>
      <c r="BI139" s="807">
        <f t="shared" si="53"/>
        <v>329.2</v>
      </c>
      <c r="BL139" s="807"/>
      <c r="BQ139" s="791"/>
      <c r="BR139" s="791"/>
      <c r="BS139" s="791"/>
      <c r="BT139" s="791"/>
      <c r="CA139" s="809"/>
      <c r="CB139" s="803"/>
      <c r="CC139" s="804"/>
      <c r="CD139" s="791"/>
      <c r="CE139" s="791"/>
    </row>
    <row r="140" spans="2:83" x14ac:dyDescent="0.25">
      <c r="B140" s="307"/>
      <c r="C140" s="179"/>
      <c r="D140" s="492"/>
      <c r="E140" s="492"/>
      <c r="F140" s="169"/>
      <c r="N140" s="517"/>
      <c r="O140" s="796">
        <v>44965</v>
      </c>
      <c r="P140" s="808">
        <v>0.49965277777777778</v>
      </c>
      <c r="Q140" s="794">
        <v>35.4</v>
      </c>
      <c r="R140" s="165" t="s">
        <v>21</v>
      </c>
      <c r="S140" s="794">
        <v>21.65</v>
      </c>
      <c r="T140" s="165" t="s">
        <v>56</v>
      </c>
      <c r="U140" s="196">
        <f t="shared" si="49"/>
        <v>11</v>
      </c>
      <c r="V140" s="168" t="str">
        <f t="shared" si="45"/>
        <v>-</v>
      </c>
      <c r="W140" s="168">
        <f t="shared" si="46"/>
        <v>21.65</v>
      </c>
      <c r="X140" s="168" t="str">
        <f t="shared" si="47"/>
        <v>-</v>
      </c>
      <c r="Y140" s="168" t="str">
        <f t="shared" si="48"/>
        <v>-</v>
      </c>
      <c r="AD140" s="608">
        <f t="shared" si="58"/>
        <v>44965.477083333331</v>
      </c>
      <c r="AE140" s="607">
        <f t="shared" si="59"/>
        <v>23.131</v>
      </c>
      <c r="AF140" s="196">
        <f t="shared" si="60"/>
        <v>11</v>
      </c>
      <c r="AG140" s="168" t="str">
        <f t="shared" si="54"/>
        <v>-</v>
      </c>
      <c r="AH140" s="168">
        <f t="shared" si="55"/>
        <v>23.131</v>
      </c>
      <c r="AI140" s="168" t="str">
        <f t="shared" si="56"/>
        <v>-</v>
      </c>
      <c r="AJ140" s="168" t="str">
        <f t="shared" si="57"/>
        <v>-</v>
      </c>
      <c r="AK140" s="198"/>
      <c r="AL140" s="837"/>
      <c r="AM140" s="790">
        <v>44965.478472222225</v>
      </c>
      <c r="AN140" s="789">
        <v>1</v>
      </c>
      <c r="AO140" s="789">
        <v>7</v>
      </c>
      <c r="AP140" s="789">
        <v>5</v>
      </c>
      <c r="AQ140" s="789">
        <v>329.12849299999999</v>
      </c>
      <c r="AR140" s="789">
        <v>179498</v>
      </c>
      <c r="AS140" s="789">
        <v>138800</v>
      </c>
      <c r="AT140" s="789">
        <v>23.135000000000002</v>
      </c>
      <c r="AV140" s="788">
        <v>44965.478472222225</v>
      </c>
      <c r="AW140" s="787">
        <v>1</v>
      </c>
      <c r="AX140" s="786">
        <v>7</v>
      </c>
      <c r="AY140" s="786">
        <v>5</v>
      </c>
      <c r="AZ140" s="863">
        <v>328.5</v>
      </c>
      <c r="BB140" s="793">
        <f t="shared" si="50"/>
        <v>75</v>
      </c>
      <c r="BC140" s="791">
        <f t="shared" si="51"/>
        <v>329.12849299999999</v>
      </c>
      <c r="BF140" s="819"/>
      <c r="BH140" s="793">
        <f t="shared" si="52"/>
        <v>75</v>
      </c>
      <c r="BI140" s="807">
        <f t="shared" si="53"/>
        <v>328.5</v>
      </c>
      <c r="BL140" s="807"/>
      <c r="BQ140" s="791"/>
      <c r="BR140" s="791"/>
      <c r="BS140" s="791"/>
      <c r="BT140" s="791"/>
      <c r="CA140" s="809"/>
      <c r="CB140" s="803"/>
      <c r="CC140" s="804"/>
      <c r="CD140" s="791"/>
      <c r="CE140" s="791"/>
    </row>
    <row r="141" spans="2:83" x14ac:dyDescent="0.25">
      <c r="B141" s="307"/>
      <c r="C141" s="179"/>
      <c r="D141" s="492"/>
      <c r="E141" s="492"/>
      <c r="F141" s="169"/>
      <c r="N141" s="517"/>
      <c r="O141" s="796">
        <v>44965</v>
      </c>
      <c r="P141" s="808">
        <v>0.50034722222222217</v>
      </c>
      <c r="Q141" s="794">
        <v>35.4</v>
      </c>
      <c r="R141" s="165" t="s">
        <v>21</v>
      </c>
      <c r="S141" s="794">
        <v>21.6</v>
      </c>
      <c r="T141" s="165" t="s">
        <v>56</v>
      </c>
      <c r="U141" s="196">
        <f t="shared" si="49"/>
        <v>12</v>
      </c>
      <c r="V141" s="168" t="str">
        <f t="shared" si="45"/>
        <v>-</v>
      </c>
      <c r="W141" s="168" t="str">
        <f t="shared" si="46"/>
        <v>-</v>
      </c>
      <c r="X141" s="168">
        <f t="shared" si="47"/>
        <v>21.6</v>
      </c>
      <c r="Y141" s="168" t="str">
        <f t="shared" si="48"/>
        <v>-</v>
      </c>
      <c r="AD141" s="608">
        <f t="shared" si="58"/>
        <v>44965.477777777778</v>
      </c>
      <c r="AE141" s="607">
        <f t="shared" si="59"/>
        <v>23.132999999999999</v>
      </c>
      <c r="AF141" s="196">
        <f t="shared" si="60"/>
        <v>11</v>
      </c>
      <c r="AG141" s="168" t="str">
        <f t="shared" si="54"/>
        <v>-</v>
      </c>
      <c r="AH141" s="168">
        <f t="shared" si="55"/>
        <v>23.132999999999999</v>
      </c>
      <c r="AI141" s="168" t="str">
        <f t="shared" si="56"/>
        <v>-</v>
      </c>
      <c r="AJ141" s="168" t="str">
        <f t="shared" si="57"/>
        <v>-</v>
      </c>
      <c r="AK141" s="198"/>
      <c r="AL141" s="837"/>
      <c r="AM141" s="790">
        <v>44965.479166666664</v>
      </c>
      <c r="AN141" s="789">
        <v>1</v>
      </c>
      <c r="AO141" s="789">
        <v>7</v>
      </c>
      <c r="AP141" s="789">
        <v>6</v>
      </c>
      <c r="AQ141" s="789">
        <v>329.09556900000001</v>
      </c>
      <c r="AR141" s="789">
        <v>180770</v>
      </c>
      <c r="AS141" s="789">
        <v>137830</v>
      </c>
      <c r="AT141" s="789">
        <v>23.134</v>
      </c>
      <c r="AV141" s="788">
        <v>44965.479166666664</v>
      </c>
      <c r="AW141" s="787">
        <v>1</v>
      </c>
      <c r="AX141" s="786">
        <v>7</v>
      </c>
      <c r="AY141" s="786">
        <v>6</v>
      </c>
      <c r="AZ141" s="863">
        <v>328.6</v>
      </c>
      <c r="BB141" s="793">
        <f t="shared" si="50"/>
        <v>76</v>
      </c>
      <c r="BC141" s="791">
        <f t="shared" si="51"/>
        <v>329.09556900000001</v>
      </c>
      <c r="BF141" s="819"/>
      <c r="BH141" s="793">
        <f t="shared" si="52"/>
        <v>76</v>
      </c>
      <c r="BI141" s="807">
        <f t="shared" si="53"/>
        <v>328.6</v>
      </c>
      <c r="BL141" s="807"/>
      <c r="BQ141" s="791"/>
      <c r="BR141" s="791"/>
      <c r="BS141" s="791"/>
      <c r="BT141" s="791"/>
      <c r="CA141" s="809"/>
      <c r="CB141" s="803"/>
      <c r="CC141" s="804"/>
      <c r="CD141" s="791"/>
      <c r="CE141" s="791"/>
    </row>
    <row r="142" spans="2:83" x14ac:dyDescent="0.25">
      <c r="B142" s="307"/>
      <c r="C142" s="179"/>
      <c r="D142" s="492"/>
      <c r="E142" s="492"/>
      <c r="F142" s="169"/>
      <c r="N142" s="517"/>
      <c r="O142" s="796">
        <v>44965</v>
      </c>
      <c r="P142" s="808">
        <v>0.50104166666666672</v>
      </c>
      <c r="Q142" s="794">
        <v>35.5</v>
      </c>
      <c r="R142" s="165" t="s">
        <v>21</v>
      </c>
      <c r="S142" s="794">
        <v>21.6</v>
      </c>
      <c r="T142" s="165" t="s">
        <v>56</v>
      </c>
      <c r="U142" s="196">
        <f t="shared" si="49"/>
        <v>12</v>
      </c>
      <c r="V142" s="168" t="str">
        <f t="shared" si="45"/>
        <v>-</v>
      </c>
      <c r="W142" s="168" t="str">
        <f t="shared" si="46"/>
        <v>-</v>
      </c>
      <c r="X142" s="168">
        <f t="shared" si="47"/>
        <v>21.6</v>
      </c>
      <c r="Y142" s="168" t="str">
        <f t="shared" si="48"/>
        <v>-</v>
      </c>
      <c r="AD142" s="608">
        <f t="shared" si="58"/>
        <v>44965.477777777778</v>
      </c>
      <c r="AE142" s="607">
        <f t="shared" si="59"/>
        <v>23.135999999999999</v>
      </c>
      <c r="AF142" s="196">
        <f t="shared" si="60"/>
        <v>11</v>
      </c>
      <c r="AG142" s="168" t="str">
        <f t="shared" si="54"/>
        <v>-</v>
      </c>
      <c r="AH142" s="168">
        <f t="shared" si="55"/>
        <v>23.135999999999999</v>
      </c>
      <c r="AI142" s="168" t="str">
        <f t="shared" si="56"/>
        <v>-</v>
      </c>
      <c r="AJ142" s="168" t="str">
        <f t="shared" si="57"/>
        <v>-</v>
      </c>
      <c r="AK142" s="198"/>
      <c r="AL142" s="837"/>
      <c r="AM142" s="790">
        <v>44965.479166666664</v>
      </c>
      <c r="AN142" s="789">
        <v>1</v>
      </c>
      <c r="AO142" s="789">
        <v>7</v>
      </c>
      <c r="AP142" s="789">
        <v>7</v>
      </c>
      <c r="AQ142" s="789">
        <v>328.950872</v>
      </c>
      <c r="AR142" s="789">
        <v>179505</v>
      </c>
      <c r="AS142" s="789">
        <v>138805</v>
      </c>
      <c r="AT142" s="789">
        <v>23.135999999999999</v>
      </c>
      <c r="AV142" s="788">
        <v>44965.479166666664</v>
      </c>
      <c r="AW142" s="787">
        <v>1</v>
      </c>
      <c r="AX142" s="786">
        <v>7</v>
      </c>
      <c r="AY142" s="786">
        <v>7</v>
      </c>
      <c r="AZ142" s="863">
        <v>328.4</v>
      </c>
      <c r="BB142" s="793">
        <f t="shared" si="50"/>
        <v>77</v>
      </c>
      <c r="BC142" s="791">
        <f t="shared" si="51"/>
        <v>328.950872</v>
      </c>
      <c r="BF142" s="819"/>
      <c r="BH142" s="793">
        <f t="shared" si="52"/>
        <v>77</v>
      </c>
      <c r="BI142" s="807">
        <f t="shared" si="53"/>
        <v>328.4</v>
      </c>
      <c r="BL142" s="807"/>
      <c r="BQ142" s="791"/>
      <c r="BR142" s="791"/>
      <c r="BS142" s="791"/>
      <c r="BT142" s="791"/>
      <c r="CA142" s="809"/>
      <c r="CB142" s="803"/>
      <c r="CC142" s="804"/>
      <c r="CD142" s="791"/>
      <c r="CE142" s="791"/>
    </row>
    <row r="143" spans="2:83" x14ac:dyDescent="0.25">
      <c r="B143" s="307"/>
      <c r="C143" s="179"/>
      <c r="D143" s="492"/>
      <c r="E143" s="492"/>
      <c r="F143" s="169"/>
      <c r="N143" s="517"/>
      <c r="O143" s="796">
        <v>44965</v>
      </c>
      <c r="P143" s="808">
        <v>0.50173611111111105</v>
      </c>
      <c r="Q143" s="794">
        <v>35.6</v>
      </c>
      <c r="R143" s="165" t="s">
        <v>21</v>
      </c>
      <c r="S143" s="794">
        <v>21.6</v>
      </c>
      <c r="T143" s="165" t="s">
        <v>56</v>
      </c>
      <c r="U143" s="196">
        <f t="shared" si="49"/>
        <v>12</v>
      </c>
      <c r="V143" s="168" t="str">
        <f t="shared" si="45"/>
        <v>-</v>
      </c>
      <c r="W143" s="168" t="str">
        <f t="shared" si="46"/>
        <v>-</v>
      </c>
      <c r="X143" s="168">
        <f t="shared" si="47"/>
        <v>21.6</v>
      </c>
      <c r="Y143" s="168" t="str">
        <f t="shared" si="48"/>
        <v>-</v>
      </c>
      <c r="AD143" s="608">
        <f t="shared" si="58"/>
        <v>44965.478472222225</v>
      </c>
      <c r="AE143" s="607">
        <f t="shared" si="59"/>
        <v>23.135000000000002</v>
      </c>
      <c r="AF143" s="196">
        <f t="shared" si="60"/>
        <v>11</v>
      </c>
      <c r="AG143" s="168" t="str">
        <f t="shared" si="54"/>
        <v>-</v>
      </c>
      <c r="AH143" s="168">
        <f t="shared" si="55"/>
        <v>23.135000000000002</v>
      </c>
      <c r="AI143" s="168" t="str">
        <f t="shared" si="56"/>
        <v>-</v>
      </c>
      <c r="AJ143" s="168" t="str">
        <f t="shared" si="57"/>
        <v>-</v>
      </c>
      <c r="AK143" s="198"/>
      <c r="AL143" s="837"/>
      <c r="AM143" s="790">
        <v>44965.479861111111</v>
      </c>
      <c r="AN143" s="789">
        <v>1</v>
      </c>
      <c r="AO143" s="789">
        <v>7</v>
      </c>
      <c r="AP143" s="789">
        <v>8</v>
      </c>
      <c r="AQ143" s="789">
        <v>328.97456</v>
      </c>
      <c r="AR143" s="789">
        <v>180763</v>
      </c>
      <c r="AS143" s="789">
        <v>137825</v>
      </c>
      <c r="AT143" s="789">
        <v>23.138999999999999</v>
      </c>
      <c r="AV143" s="788">
        <v>44965.479861111111</v>
      </c>
      <c r="AW143" s="787">
        <v>1</v>
      </c>
      <c r="AX143" s="786">
        <v>7</v>
      </c>
      <c r="AY143" s="786">
        <v>8</v>
      </c>
      <c r="AZ143" s="863">
        <v>328.3</v>
      </c>
      <c r="BB143" s="793">
        <f t="shared" si="50"/>
        <v>78</v>
      </c>
      <c r="BC143" s="791">
        <f t="shared" si="51"/>
        <v>328.97456</v>
      </c>
      <c r="BF143" s="819"/>
      <c r="BH143" s="793">
        <f t="shared" si="52"/>
        <v>78</v>
      </c>
      <c r="BI143" s="807">
        <f t="shared" si="53"/>
        <v>328.3</v>
      </c>
      <c r="BL143" s="807"/>
      <c r="BQ143" s="791"/>
      <c r="BR143" s="791"/>
      <c r="BS143" s="791"/>
      <c r="BT143" s="791"/>
      <c r="CA143" s="809"/>
      <c r="CB143" s="803"/>
      <c r="CC143" s="804"/>
      <c r="CD143" s="791"/>
      <c r="CE143" s="791"/>
    </row>
    <row r="144" spans="2:83" x14ac:dyDescent="0.25">
      <c r="B144" s="307"/>
      <c r="C144" s="179"/>
      <c r="D144" s="492"/>
      <c r="E144" s="492"/>
      <c r="F144" s="169"/>
      <c r="N144" s="517"/>
      <c r="O144" s="796">
        <v>44965</v>
      </c>
      <c r="P144" s="808">
        <v>0.5024305555555556</v>
      </c>
      <c r="Q144" s="794">
        <v>35.700000000000003</v>
      </c>
      <c r="R144" s="165" t="s">
        <v>21</v>
      </c>
      <c r="S144" s="794">
        <v>21.6</v>
      </c>
      <c r="T144" s="165" t="s">
        <v>56</v>
      </c>
      <c r="U144" s="196">
        <f t="shared" si="49"/>
        <v>12</v>
      </c>
      <c r="V144" s="168" t="str">
        <f t="shared" si="45"/>
        <v>-</v>
      </c>
      <c r="W144" s="168" t="str">
        <f t="shared" si="46"/>
        <v>-</v>
      </c>
      <c r="X144" s="168">
        <f t="shared" si="47"/>
        <v>21.6</v>
      </c>
      <c r="Y144" s="168" t="str">
        <f t="shared" si="48"/>
        <v>-</v>
      </c>
      <c r="AD144" s="608">
        <f t="shared" si="58"/>
        <v>44965.479166666664</v>
      </c>
      <c r="AE144" s="607">
        <f t="shared" si="59"/>
        <v>23.134</v>
      </c>
      <c r="AF144" s="196">
        <f t="shared" si="60"/>
        <v>11</v>
      </c>
      <c r="AG144" s="168" t="str">
        <f t="shared" si="54"/>
        <v>-</v>
      </c>
      <c r="AH144" s="168">
        <f t="shared" si="55"/>
        <v>23.134</v>
      </c>
      <c r="AI144" s="168" t="str">
        <f t="shared" si="56"/>
        <v>-</v>
      </c>
      <c r="AJ144" s="168" t="str">
        <f t="shared" si="57"/>
        <v>-</v>
      </c>
      <c r="AK144" s="198"/>
      <c r="AL144" s="837"/>
      <c r="AM144" s="790">
        <v>44965.480555555558</v>
      </c>
      <c r="AN144" s="789">
        <v>1</v>
      </c>
      <c r="AO144" s="789">
        <v>8</v>
      </c>
      <c r="AP144" s="789" t="s">
        <v>469</v>
      </c>
      <c r="AQ144" s="789">
        <v>359.35629399999999</v>
      </c>
      <c r="AR144" s="789">
        <v>179285</v>
      </c>
      <c r="AS144" s="789">
        <v>138797</v>
      </c>
      <c r="AT144" s="789">
        <v>23.14</v>
      </c>
      <c r="AV144" s="788">
        <v>44965.480555555558</v>
      </c>
      <c r="AW144" s="787">
        <v>1</v>
      </c>
      <c r="AX144" s="786">
        <v>8</v>
      </c>
      <c r="AY144" s="786" t="s">
        <v>469</v>
      </c>
      <c r="AZ144" s="863">
        <v>376.4</v>
      </c>
      <c r="BB144" s="793" t="str">
        <f t="shared" si="50"/>
        <v>--</v>
      </c>
      <c r="BC144" s="791">
        <f t="shared" si="51"/>
        <v>359.35629399999999</v>
      </c>
      <c r="BF144" s="819"/>
      <c r="BH144" s="793" t="str">
        <f t="shared" si="52"/>
        <v>--</v>
      </c>
      <c r="BI144" s="807">
        <f t="shared" si="53"/>
        <v>376.4</v>
      </c>
      <c r="BL144" s="807"/>
      <c r="BQ144" s="791"/>
      <c r="BR144" s="791"/>
      <c r="BS144" s="791"/>
      <c r="BT144" s="791"/>
      <c r="CA144" s="809"/>
      <c r="CB144" s="803"/>
      <c r="CC144" s="804"/>
      <c r="CD144" s="791"/>
      <c r="CE144" s="791"/>
    </row>
    <row r="145" spans="2:83" x14ac:dyDescent="0.25">
      <c r="B145" s="307"/>
      <c r="C145" s="179"/>
      <c r="D145" s="492"/>
      <c r="E145" s="492"/>
      <c r="F145" s="169"/>
      <c r="N145" s="517"/>
      <c r="O145" s="796">
        <v>44965</v>
      </c>
      <c r="P145" s="808">
        <v>0.50312499999999993</v>
      </c>
      <c r="Q145" s="794">
        <v>35.700000000000003</v>
      </c>
      <c r="R145" s="165" t="s">
        <v>21</v>
      </c>
      <c r="S145" s="794">
        <v>21.6</v>
      </c>
      <c r="T145" s="165" t="s">
        <v>56</v>
      </c>
      <c r="U145" s="196">
        <f t="shared" si="49"/>
        <v>12</v>
      </c>
      <c r="V145" s="168" t="str">
        <f t="shared" si="45"/>
        <v>-</v>
      </c>
      <c r="W145" s="168" t="str">
        <f t="shared" si="46"/>
        <v>-</v>
      </c>
      <c r="X145" s="168">
        <f t="shared" si="47"/>
        <v>21.6</v>
      </c>
      <c r="Y145" s="168" t="str">
        <f t="shared" si="48"/>
        <v>-</v>
      </c>
      <c r="AD145" s="608">
        <f t="shared" si="58"/>
        <v>44965.479166666664</v>
      </c>
      <c r="AE145" s="607">
        <f t="shared" si="59"/>
        <v>23.135999999999999</v>
      </c>
      <c r="AF145" s="196">
        <f t="shared" si="60"/>
        <v>11</v>
      </c>
      <c r="AG145" s="168" t="str">
        <f t="shared" si="54"/>
        <v>-</v>
      </c>
      <c r="AH145" s="168">
        <f t="shared" si="55"/>
        <v>23.135999999999999</v>
      </c>
      <c r="AI145" s="168" t="str">
        <f t="shared" si="56"/>
        <v>-</v>
      </c>
      <c r="AJ145" s="168" t="str">
        <f t="shared" si="57"/>
        <v>-</v>
      </c>
      <c r="AK145" s="198"/>
      <c r="AL145" s="837"/>
      <c r="AM145" s="790">
        <v>44965.480555555558</v>
      </c>
      <c r="AN145" s="789">
        <v>1</v>
      </c>
      <c r="AO145" s="789">
        <v>8</v>
      </c>
      <c r="AP145" s="789" t="s">
        <v>469</v>
      </c>
      <c r="AQ145" s="789">
        <v>379.01130999999998</v>
      </c>
      <c r="AR145" s="789">
        <v>180760</v>
      </c>
      <c r="AS145" s="789">
        <v>137689</v>
      </c>
      <c r="AT145" s="789">
        <v>23.141999999999999</v>
      </c>
      <c r="AV145" s="788">
        <v>44965.480555555558</v>
      </c>
      <c r="AW145" s="787">
        <v>1</v>
      </c>
      <c r="AX145" s="786">
        <v>8</v>
      </c>
      <c r="AY145" s="786" t="s">
        <v>469</v>
      </c>
      <c r="AZ145" s="863">
        <v>375.2</v>
      </c>
      <c r="BB145" s="793" t="str">
        <f t="shared" si="50"/>
        <v>--</v>
      </c>
      <c r="BC145" s="791">
        <f t="shared" si="51"/>
        <v>379.01130999999998</v>
      </c>
      <c r="BF145" s="819"/>
      <c r="BH145" s="793" t="str">
        <f t="shared" si="52"/>
        <v>--</v>
      </c>
      <c r="BI145" s="807">
        <f t="shared" si="53"/>
        <v>375.2</v>
      </c>
      <c r="BL145" s="807"/>
      <c r="BQ145" s="791"/>
      <c r="BR145" s="791"/>
      <c r="BS145" s="791"/>
      <c r="BT145" s="791"/>
      <c r="CA145" s="809"/>
      <c r="CB145" s="803"/>
      <c r="CC145" s="804"/>
      <c r="CD145" s="791"/>
      <c r="CE145" s="791"/>
    </row>
    <row r="146" spans="2:83" x14ac:dyDescent="0.25">
      <c r="B146" s="307"/>
      <c r="C146" s="179"/>
      <c r="D146" s="492"/>
      <c r="E146" s="492"/>
      <c r="F146" s="169"/>
      <c r="N146" s="517"/>
      <c r="O146" s="796">
        <v>44965</v>
      </c>
      <c r="P146" s="808">
        <v>0.50381944444444449</v>
      </c>
      <c r="Q146" s="794">
        <v>35.799999999999997</v>
      </c>
      <c r="R146" s="165" t="s">
        <v>21</v>
      </c>
      <c r="S146" s="794">
        <v>21.65</v>
      </c>
      <c r="T146" s="165" t="s">
        <v>56</v>
      </c>
      <c r="U146" s="196">
        <f t="shared" si="49"/>
        <v>12</v>
      </c>
      <c r="V146" s="168" t="str">
        <f t="shared" si="45"/>
        <v>-</v>
      </c>
      <c r="W146" s="168" t="str">
        <f t="shared" si="46"/>
        <v>-</v>
      </c>
      <c r="X146" s="168">
        <f t="shared" si="47"/>
        <v>21.65</v>
      </c>
      <c r="Y146" s="168" t="str">
        <f t="shared" si="48"/>
        <v>-</v>
      </c>
      <c r="AD146" s="608">
        <f t="shared" si="58"/>
        <v>44965.479861111111</v>
      </c>
      <c r="AE146" s="607">
        <f t="shared" si="59"/>
        <v>23.138999999999999</v>
      </c>
      <c r="AF146" s="196">
        <f t="shared" si="60"/>
        <v>11</v>
      </c>
      <c r="AG146" s="168" t="str">
        <f t="shared" si="54"/>
        <v>-</v>
      </c>
      <c r="AH146" s="168">
        <f t="shared" si="55"/>
        <v>23.138999999999999</v>
      </c>
      <c r="AI146" s="168" t="str">
        <f t="shared" si="56"/>
        <v>-</v>
      </c>
      <c r="AJ146" s="168" t="str">
        <f t="shared" si="57"/>
        <v>-</v>
      </c>
      <c r="AK146" s="198"/>
      <c r="AL146" s="837"/>
      <c r="AM146" s="790">
        <v>44965.481249999997</v>
      </c>
      <c r="AN146" s="789">
        <v>1</v>
      </c>
      <c r="AO146" s="789">
        <v>8</v>
      </c>
      <c r="AP146" s="789" t="s">
        <v>469</v>
      </c>
      <c r="AQ146" s="789">
        <v>373.99965500000002</v>
      </c>
      <c r="AR146" s="789">
        <v>179319</v>
      </c>
      <c r="AS146" s="789">
        <v>138794</v>
      </c>
      <c r="AT146" s="789">
        <v>23.143999999999998</v>
      </c>
      <c r="AV146" s="788">
        <v>44965.481249999997</v>
      </c>
      <c r="AW146" s="787">
        <v>1</v>
      </c>
      <c r="AX146" s="786">
        <v>8</v>
      </c>
      <c r="AY146" s="786" t="s">
        <v>469</v>
      </c>
      <c r="AZ146" s="863">
        <v>375</v>
      </c>
      <c r="BB146" s="793" t="str">
        <f t="shared" si="50"/>
        <v>--</v>
      </c>
      <c r="BC146" s="791">
        <f t="shared" si="51"/>
        <v>373.99965500000002</v>
      </c>
      <c r="BF146" s="819"/>
      <c r="BH146" s="793" t="str">
        <f t="shared" si="52"/>
        <v>--</v>
      </c>
      <c r="BI146" s="807">
        <f t="shared" si="53"/>
        <v>375</v>
      </c>
      <c r="BL146" s="807"/>
      <c r="BQ146" s="791"/>
      <c r="BR146" s="791"/>
      <c r="BS146" s="791"/>
      <c r="BT146" s="791"/>
      <c r="CA146" s="809"/>
      <c r="CB146" s="803"/>
      <c r="CC146" s="804"/>
      <c r="CD146" s="791"/>
      <c r="CE146" s="791"/>
    </row>
    <row r="147" spans="2:83" x14ac:dyDescent="0.25">
      <c r="B147" s="307"/>
      <c r="C147" s="179"/>
      <c r="D147" s="492"/>
      <c r="E147" s="492"/>
      <c r="F147" s="169"/>
      <c r="N147" s="517"/>
      <c r="O147" s="796">
        <v>44965</v>
      </c>
      <c r="P147" s="808">
        <v>0.50451388888888882</v>
      </c>
      <c r="Q147" s="794">
        <v>35.6</v>
      </c>
      <c r="R147" s="165" t="s">
        <v>21</v>
      </c>
      <c r="S147" s="794">
        <v>21.7</v>
      </c>
      <c r="T147" s="165" t="s">
        <v>56</v>
      </c>
      <c r="U147" s="196">
        <f t="shared" si="49"/>
        <v>12</v>
      </c>
      <c r="V147" s="168" t="str">
        <f t="shared" si="45"/>
        <v>-</v>
      </c>
      <c r="W147" s="168" t="str">
        <f t="shared" si="46"/>
        <v>-</v>
      </c>
      <c r="X147" s="168">
        <f t="shared" si="47"/>
        <v>21.7</v>
      </c>
      <c r="Y147" s="168" t="str">
        <f t="shared" si="48"/>
        <v>-</v>
      </c>
      <c r="AD147" s="608">
        <f t="shared" si="58"/>
        <v>44965.480555555558</v>
      </c>
      <c r="AE147" s="607">
        <f t="shared" si="59"/>
        <v>23.14</v>
      </c>
      <c r="AF147" s="196">
        <f t="shared" si="60"/>
        <v>11</v>
      </c>
      <c r="AG147" s="168" t="str">
        <f t="shared" si="54"/>
        <v>-</v>
      </c>
      <c r="AH147" s="168">
        <f t="shared" si="55"/>
        <v>23.14</v>
      </c>
      <c r="AI147" s="168" t="str">
        <f t="shared" si="56"/>
        <v>-</v>
      </c>
      <c r="AJ147" s="168" t="str">
        <f t="shared" si="57"/>
        <v>-</v>
      </c>
      <c r="AK147" s="198"/>
      <c r="AL147" s="837"/>
      <c r="AM147" s="790">
        <v>44965.481249999997</v>
      </c>
      <c r="AN147" s="789">
        <v>1</v>
      </c>
      <c r="AO147" s="789">
        <v>8</v>
      </c>
      <c r="AP147" s="789" t="s">
        <v>469</v>
      </c>
      <c r="AQ147" s="789">
        <v>373.15237500000001</v>
      </c>
      <c r="AR147" s="789">
        <v>180754</v>
      </c>
      <c r="AS147" s="789">
        <v>137690</v>
      </c>
      <c r="AT147" s="789">
        <v>23.141999999999999</v>
      </c>
      <c r="AV147" s="788">
        <v>44965.481249999997</v>
      </c>
      <c r="AW147" s="787">
        <v>1</v>
      </c>
      <c r="AX147" s="786">
        <v>8</v>
      </c>
      <c r="AY147" s="786" t="s">
        <v>469</v>
      </c>
      <c r="AZ147" s="863">
        <v>373</v>
      </c>
      <c r="BB147" s="793" t="str">
        <f t="shared" si="50"/>
        <v>--</v>
      </c>
      <c r="BC147" s="791">
        <f t="shared" si="51"/>
        <v>373.15237500000001</v>
      </c>
      <c r="BF147" s="819"/>
      <c r="BH147" s="793" t="str">
        <f t="shared" si="52"/>
        <v>--</v>
      </c>
      <c r="BI147" s="807">
        <f t="shared" si="53"/>
        <v>373</v>
      </c>
      <c r="BL147" s="807"/>
      <c r="BQ147" s="791"/>
      <c r="BR147" s="791"/>
      <c r="BS147" s="791"/>
      <c r="BT147" s="791"/>
      <c r="CA147" s="809"/>
      <c r="CB147" s="803"/>
      <c r="CC147" s="804"/>
      <c r="CD147" s="791"/>
      <c r="CE147" s="791"/>
    </row>
    <row r="148" spans="2:83" x14ac:dyDescent="0.25">
      <c r="B148" s="307"/>
      <c r="C148" s="179"/>
      <c r="D148" s="492"/>
      <c r="E148" s="492"/>
      <c r="F148" s="169"/>
      <c r="N148" s="517"/>
      <c r="O148" s="796">
        <v>44965</v>
      </c>
      <c r="P148" s="808">
        <v>0.50520833333333337</v>
      </c>
      <c r="Q148" s="794">
        <v>35.6</v>
      </c>
      <c r="R148" s="165" t="s">
        <v>21</v>
      </c>
      <c r="S148" s="794">
        <v>21.7</v>
      </c>
      <c r="T148" s="165" t="s">
        <v>56</v>
      </c>
      <c r="U148" s="196">
        <f t="shared" si="49"/>
        <v>12</v>
      </c>
      <c r="V148" s="168" t="str">
        <f t="shared" si="45"/>
        <v>-</v>
      </c>
      <c r="W148" s="168" t="str">
        <f t="shared" si="46"/>
        <v>-</v>
      </c>
      <c r="X148" s="168">
        <f t="shared" si="47"/>
        <v>21.7</v>
      </c>
      <c r="Y148" s="168" t="str">
        <f t="shared" si="48"/>
        <v>-</v>
      </c>
      <c r="AD148" s="608">
        <f t="shared" si="58"/>
        <v>44965.480555555558</v>
      </c>
      <c r="AE148" s="607">
        <f t="shared" si="59"/>
        <v>23.141999999999999</v>
      </c>
      <c r="AF148" s="196">
        <f t="shared" si="60"/>
        <v>11</v>
      </c>
      <c r="AG148" s="168" t="str">
        <f t="shared" si="54"/>
        <v>-</v>
      </c>
      <c r="AH148" s="168">
        <f t="shared" si="55"/>
        <v>23.141999999999999</v>
      </c>
      <c r="AI148" s="168" t="str">
        <f t="shared" si="56"/>
        <v>-</v>
      </c>
      <c r="AJ148" s="168" t="str">
        <f t="shared" si="57"/>
        <v>-</v>
      </c>
      <c r="AK148" s="198"/>
      <c r="AL148" s="837"/>
      <c r="AM148" s="790">
        <v>44965.481944444444</v>
      </c>
      <c r="AN148" s="789">
        <v>1</v>
      </c>
      <c r="AO148" s="789">
        <v>8</v>
      </c>
      <c r="AP148" s="789" t="s">
        <v>469</v>
      </c>
      <c r="AQ148" s="789">
        <v>372.12740500000001</v>
      </c>
      <c r="AR148" s="789">
        <v>179321</v>
      </c>
      <c r="AS148" s="789">
        <v>138790</v>
      </c>
      <c r="AT148" s="789">
        <v>23.14</v>
      </c>
      <c r="AV148" s="788">
        <v>44965.481944444444</v>
      </c>
      <c r="AW148" s="787">
        <v>1</v>
      </c>
      <c r="AX148" s="786">
        <v>8</v>
      </c>
      <c r="AY148" s="786" t="s">
        <v>469</v>
      </c>
      <c r="AZ148" s="863">
        <v>372</v>
      </c>
      <c r="BB148" s="793" t="str">
        <f t="shared" si="50"/>
        <v>--</v>
      </c>
      <c r="BC148" s="791">
        <f t="shared" si="51"/>
        <v>372.12740500000001</v>
      </c>
      <c r="BF148" s="819"/>
      <c r="BH148" s="793" t="str">
        <f t="shared" si="52"/>
        <v>--</v>
      </c>
      <c r="BI148" s="807">
        <f t="shared" si="53"/>
        <v>372</v>
      </c>
      <c r="BL148" s="807"/>
      <c r="BQ148" s="791"/>
      <c r="BR148" s="791"/>
      <c r="BS148" s="791"/>
      <c r="BT148" s="791"/>
      <c r="CA148" s="809"/>
      <c r="CB148" s="803"/>
      <c r="CC148" s="804"/>
      <c r="CD148" s="791"/>
      <c r="CE148" s="791"/>
    </row>
    <row r="149" spans="2:83" x14ac:dyDescent="0.25">
      <c r="B149" s="307"/>
      <c r="C149" s="179"/>
      <c r="D149" s="492"/>
      <c r="E149" s="492"/>
      <c r="F149" s="169"/>
      <c r="N149" s="517"/>
      <c r="O149" s="796">
        <v>44965</v>
      </c>
      <c r="P149" s="808">
        <v>0.50590277777777781</v>
      </c>
      <c r="Q149" s="794">
        <v>35.6</v>
      </c>
      <c r="R149" s="165" t="s">
        <v>21</v>
      </c>
      <c r="S149" s="794">
        <v>21.7</v>
      </c>
      <c r="T149" s="165" t="s">
        <v>56</v>
      </c>
      <c r="U149" s="196">
        <f t="shared" si="49"/>
        <v>12</v>
      </c>
      <c r="V149" s="168" t="str">
        <f t="shared" si="45"/>
        <v>-</v>
      </c>
      <c r="W149" s="168" t="str">
        <f t="shared" si="46"/>
        <v>-</v>
      </c>
      <c r="X149" s="168">
        <f t="shared" si="47"/>
        <v>21.7</v>
      </c>
      <c r="Y149" s="168" t="str">
        <f t="shared" si="48"/>
        <v>-</v>
      </c>
      <c r="AD149" s="608">
        <f t="shared" si="58"/>
        <v>44965.481249999997</v>
      </c>
      <c r="AE149" s="607">
        <f t="shared" si="59"/>
        <v>23.143999999999998</v>
      </c>
      <c r="AF149" s="196">
        <f t="shared" si="60"/>
        <v>11</v>
      </c>
      <c r="AG149" s="168" t="str">
        <f t="shared" si="54"/>
        <v>-</v>
      </c>
      <c r="AH149" s="168">
        <f t="shared" si="55"/>
        <v>23.143999999999998</v>
      </c>
      <c r="AI149" s="168" t="str">
        <f t="shared" si="56"/>
        <v>-</v>
      </c>
      <c r="AJ149" s="168" t="str">
        <f t="shared" si="57"/>
        <v>-</v>
      </c>
      <c r="AK149" s="198"/>
      <c r="AL149" s="837"/>
      <c r="AM149" s="790">
        <v>44965.481944444444</v>
      </c>
      <c r="AN149" s="789">
        <v>1</v>
      </c>
      <c r="AO149" s="789">
        <v>8</v>
      </c>
      <c r="AP149" s="789" t="s">
        <v>469</v>
      </c>
      <c r="AQ149" s="789">
        <v>371.840509</v>
      </c>
      <c r="AR149" s="789">
        <v>180755</v>
      </c>
      <c r="AS149" s="789">
        <v>137693</v>
      </c>
      <c r="AT149" s="789">
        <v>23.140999999999998</v>
      </c>
      <c r="AV149" s="788">
        <v>44965.481944444444</v>
      </c>
      <c r="AW149" s="787">
        <v>1</v>
      </c>
      <c r="AX149" s="786">
        <v>8</v>
      </c>
      <c r="AY149" s="786" t="s">
        <v>469</v>
      </c>
      <c r="AZ149" s="863">
        <v>371.2</v>
      </c>
      <c r="BB149" s="793" t="str">
        <f t="shared" si="50"/>
        <v>--</v>
      </c>
      <c r="BC149" s="791">
        <f t="shared" si="51"/>
        <v>371.840509</v>
      </c>
      <c r="BF149" s="819"/>
      <c r="BH149" s="793" t="str">
        <f t="shared" si="52"/>
        <v>--</v>
      </c>
      <c r="BI149" s="807">
        <f t="shared" si="53"/>
        <v>371.2</v>
      </c>
      <c r="BL149" s="807"/>
      <c r="BQ149" s="791"/>
      <c r="BR149" s="791"/>
      <c r="BS149" s="791"/>
      <c r="BT149" s="791"/>
      <c r="CA149" s="809"/>
      <c r="CB149" s="803"/>
      <c r="CC149" s="804"/>
      <c r="CD149" s="791"/>
      <c r="CE149" s="791"/>
    </row>
    <row r="150" spans="2:83" x14ac:dyDescent="0.25">
      <c r="B150" s="307"/>
      <c r="C150" s="179"/>
      <c r="D150" s="492"/>
      <c r="E150" s="492"/>
      <c r="F150" s="169"/>
      <c r="N150" s="517"/>
      <c r="O150" s="796">
        <v>44965</v>
      </c>
      <c r="P150" s="808">
        <v>0.50659722222222225</v>
      </c>
      <c r="Q150" s="794">
        <v>35.700000000000003</v>
      </c>
      <c r="R150" s="165" t="s">
        <v>21</v>
      </c>
      <c r="S150" s="794">
        <v>21.7</v>
      </c>
      <c r="T150" s="165" t="s">
        <v>56</v>
      </c>
      <c r="U150" s="196">
        <f t="shared" si="49"/>
        <v>12</v>
      </c>
      <c r="V150" s="168" t="str">
        <f t="shared" si="45"/>
        <v>-</v>
      </c>
      <c r="W150" s="168" t="str">
        <f t="shared" si="46"/>
        <v>-</v>
      </c>
      <c r="X150" s="168">
        <f t="shared" si="47"/>
        <v>21.7</v>
      </c>
      <c r="Y150" s="168" t="str">
        <f t="shared" si="48"/>
        <v>-</v>
      </c>
      <c r="AD150" s="608">
        <f t="shared" si="58"/>
        <v>44965.481249999997</v>
      </c>
      <c r="AE150" s="607">
        <f t="shared" si="59"/>
        <v>23.141999999999999</v>
      </c>
      <c r="AF150" s="196">
        <f t="shared" si="60"/>
        <v>11</v>
      </c>
      <c r="AG150" s="168" t="str">
        <f t="shared" si="54"/>
        <v>-</v>
      </c>
      <c r="AH150" s="168">
        <f t="shared" si="55"/>
        <v>23.141999999999999</v>
      </c>
      <c r="AI150" s="168" t="str">
        <f t="shared" si="56"/>
        <v>-</v>
      </c>
      <c r="AJ150" s="168" t="str">
        <f t="shared" si="57"/>
        <v>-</v>
      </c>
      <c r="AK150" s="198"/>
      <c r="AL150" s="837"/>
      <c r="AM150" s="790">
        <v>44965.482638888891</v>
      </c>
      <c r="AN150" s="789">
        <v>1</v>
      </c>
      <c r="AO150" s="789">
        <v>8</v>
      </c>
      <c r="AP150" s="789" t="s">
        <v>469</v>
      </c>
      <c r="AQ150" s="789">
        <v>371.006957</v>
      </c>
      <c r="AR150" s="789">
        <v>179328</v>
      </c>
      <c r="AS150" s="789">
        <v>138791</v>
      </c>
      <c r="AT150" s="789">
        <v>23.143000000000001</v>
      </c>
      <c r="AV150" s="788">
        <v>44965.482638888891</v>
      </c>
      <c r="AW150" s="787">
        <v>1</v>
      </c>
      <c r="AX150" s="786">
        <v>8</v>
      </c>
      <c r="AY150" s="786" t="s">
        <v>469</v>
      </c>
      <c r="AZ150" s="863">
        <v>371.4</v>
      </c>
      <c r="BB150" s="793" t="str">
        <f t="shared" si="50"/>
        <v>--</v>
      </c>
      <c r="BC150" s="791">
        <f t="shared" si="51"/>
        <v>371.006957</v>
      </c>
      <c r="BF150" s="819"/>
      <c r="BH150" s="793" t="str">
        <f t="shared" si="52"/>
        <v>--</v>
      </c>
      <c r="BI150" s="807">
        <f t="shared" si="53"/>
        <v>371.4</v>
      </c>
      <c r="BL150" s="807"/>
      <c r="BQ150" s="791"/>
      <c r="BR150" s="791"/>
      <c r="BS150" s="791"/>
      <c r="BT150" s="791"/>
      <c r="CA150" s="809"/>
      <c r="CB150" s="803"/>
      <c r="CC150" s="804"/>
      <c r="CD150" s="791"/>
      <c r="CE150" s="791"/>
    </row>
    <row r="151" spans="2:83" x14ac:dyDescent="0.25">
      <c r="B151" s="307"/>
      <c r="C151" s="179"/>
      <c r="O151" s="796">
        <v>44965</v>
      </c>
      <c r="P151" s="808">
        <v>0.5072916666666667</v>
      </c>
      <c r="Q151" s="794">
        <v>35.700000000000003</v>
      </c>
      <c r="R151" s="165" t="s">
        <v>21</v>
      </c>
      <c r="S151" s="794">
        <v>21.65</v>
      </c>
      <c r="T151" s="165" t="s">
        <v>56</v>
      </c>
      <c r="U151" s="196">
        <f t="shared" ref="U151:U214" si="61">IF(ISNUMBER(S151), HOUR(P151), "-")</f>
        <v>12</v>
      </c>
      <c r="V151" s="168" t="str">
        <f t="shared" ref="V151:V214" si="62">IF(U151=$Q$13, S151, "-")</f>
        <v>-</v>
      </c>
      <c r="W151" s="168" t="str">
        <f t="shared" ref="W151:W214" si="63">IF(U151=$R$13, S151, "-")</f>
        <v>-</v>
      </c>
      <c r="X151" s="168">
        <f t="shared" ref="X151:X214" si="64">IF(U151=$S$13, S151, "-")</f>
        <v>21.65</v>
      </c>
      <c r="Y151" s="168" t="str">
        <f t="shared" ref="Y151:Y214" si="65">IF(U151=$T$13, S151, "-")</f>
        <v>-</v>
      </c>
      <c r="AD151" s="608">
        <f t="shared" si="58"/>
        <v>44965.481944444444</v>
      </c>
      <c r="AE151" s="607">
        <f t="shared" si="59"/>
        <v>23.14</v>
      </c>
      <c r="AF151" s="196">
        <f t="shared" ref="AF151:AF214" si="66">IF(ISNUMBER(AE151), HOUR(AD151), "-")</f>
        <v>11</v>
      </c>
      <c r="AG151" s="168" t="str">
        <f t="shared" ref="AG151:AG214" si="67">IF(AF151=$Q$3, AE151, "-")</f>
        <v>-</v>
      </c>
      <c r="AH151" s="168">
        <f t="shared" ref="AH151:AH214" si="68">IF(AF151=$R$3, AE151, "-")</f>
        <v>23.14</v>
      </c>
      <c r="AI151" s="168" t="str">
        <f t="shared" ref="AI151:AI214" si="69">IF(AF151=$S$3, AE151, "-")</f>
        <v>-</v>
      </c>
      <c r="AJ151" s="168" t="str">
        <f t="shared" ref="AJ151:AJ214" si="70">IF(AF151=$T$3, AE151, "-")</f>
        <v>-</v>
      </c>
      <c r="AM151" s="790">
        <v>44965.482638888891</v>
      </c>
      <c r="AN151" s="789">
        <v>1</v>
      </c>
      <c r="AO151" s="789">
        <v>8</v>
      </c>
      <c r="AP151" s="789" t="s">
        <v>469</v>
      </c>
      <c r="AQ151" s="789">
        <v>370.65364699999998</v>
      </c>
      <c r="AR151" s="789">
        <v>180762</v>
      </c>
      <c r="AS151" s="789">
        <v>137701</v>
      </c>
      <c r="AT151" s="789">
        <v>23.146000000000001</v>
      </c>
      <c r="AV151" s="788">
        <v>44965.482638888891</v>
      </c>
      <c r="AW151" s="787">
        <v>1</v>
      </c>
      <c r="AX151" s="786">
        <v>8</v>
      </c>
      <c r="AY151" s="786" t="s">
        <v>469</v>
      </c>
      <c r="AZ151" s="863">
        <v>370.8</v>
      </c>
      <c r="BB151" s="793" t="str">
        <f t="shared" si="50"/>
        <v>--</v>
      </c>
      <c r="BC151" s="791">
        <f t="shared" si="51"/>
        <v>370.65364699999998</v>
      </c>
      <c r="BF151" s="819"/>
      <c r="BH151" s="793" t="str">
        <f t="shared" si="52"/>
        <v>--</v>
      </c>
      <c r="BI151" s="807">
        <f t="shared" si="53"/>
        <v>370.8</v>
      </c>
      <c r="BL151" s="807"/>
      <c r="BQ151" s="791"/>
      <c r="BR151" s="791"/>
      <c r="BS151" s="791"/>
      <c r="BT151" s="791"/>
      <c r="CA151" s="809"/>
      <c r="CB151" s="803"/>
      <c r="CC151" s="804"/>
      <c r="CD151" s="791"/>
      <c r="CE151" s="791"/>
    </row>
    <row r="152" spans="2:83" x14ac:dyDescent="0.25">
      <c r="B152" s="307"/>
      <c r="C152" s="179"/>
      <c r="O152" s="796">
        <v>44965</v>
      </c>
      <c r="P152" s="808">
        <v>0.50798611111111114</v>
      </c>
      <c r="Q152" s="794">
        <v>35.700000000000003</v>
      </c>
      <c r="R152" s="165" t="s">
        <v>21</v>
      </c>
      <c r="S152" s="794">
        <v>21.7</v>
      </c>
      <c r="T152" s="165" t="s">
        <v>56</v>
      </c>
      <c r="U152" s="196">
        <f t="shared" si="61"/>
        <v>12</v>
      </c>
      <c r="V152" s="168" t="str">
        <f t="shared" si="62"/>
        <v>-</v>
      </c>
      <c r="W152" s="168" t="str">
        <f t="shared" si="63"/>
        <v>-</v>
      </c>
      <c r="X152" s="168">
        <f t="shared" si="64"/>
        <v>21.7</v>
      </c>
      <c r="Y152" s="168" t="str">
        <f t="shared" si="65"/>
        <v>-</v>
      </c>
      <c r="AD152" s="608">
        <f t="shared" si="58"/>
        <v>44965.481944444444</v>
      </c>
      <c r="AE152" s="607">
        <f t="shared" si="59"/>
        <v>23.140999999999998</v>
      </c>
      <c r="AF152" s="196">
        <f t="shared" si="66"/>
        <v>11</v>
      </c>
      <c r="AG152" s="168" t="str">
        <f t="shared" si="67"/>
        <v>-</v>
      </c>
      <c r="AH152" s="168">
        <f t="shared" si="68"/>
        <v>23.140999999999998</v>
      </c>
      <c r="AI152" s="168" t="str">
        <f t="shared" si="69"/>
        <v>-</v>
      </c>
      <c r="AJ152" s="168" t="str">
        <f t="shared" si="70"/>
        <v>-</v>
      </c>
      <c r="AM152" s="790">
        <v>44965.48333333333</v>
      </c>
      <c r="AN152" s="789">
        <v>1</v>
      </c>
      <c r="AO152" s="789">
        <v>8</v>
      </c>
      <c r="AP152" s="789" t="s">
        <v>469</v>
      </c>
      <c r="AQ152" s="789">
        <v>370.34814899999998</v>
      </c>
      <c r="AR152" s="789">
        <v>179349</v>
      </c>
      <c r="AS152" s="789">
        <v>138806</v>
      </c>
      <c r="AT152" s="789">
        <v>23.146999999999998</v>
      </c>
      <c r="AV152" s="788">
        <v>44965.48333333333</v>
      </c>
      <c r="AW152" s="787">
        <v>1</v>
      </c>
      <c r="AX152" s="786">
        <v>8</v>
      </c>
      <c r="AY152" s="786" t="s">
        <v>469</v>
      </c>
      <c r="AZ152" s="863">
        <v>370.5</v>
      </c>
      <c r="BB152" s="793" t="str">
        <f t="shared" si="50"/>
        <v>--</v>
      </c>
      <c r="BC152" s="791">
        <f t="shared" si="51"/>
        <v>370.34814899999998</v>
      </c>
      <c r="BF152" s="819"/>
      <c r="BH152" s="793" t="str">
        <f t="shared" si="52"/>
        <v>--</v>
      </c>
      <c r="BI152" s="807">
        <f t="shared" si="53"/>
        <v>370.5</v>
      </c>
      <c r="BL152" s="807"/>
      <c r="BQ152" s="791"/>
      <c r="BR152" s="791"/>
      <c r="BS152" s="791"/>
      <c r="BT152" s="791"/>
      <c r="CA152" s="809"/>
      <c r="CB152" s="803"/>
      <c r="CC152" s="804"/>
      <c r="CD152" s="791"/>
      <c r="CE152" s="791"/>
    </row>
    <row r="153" spans="2:83" x14ac:dyDescent="0.25">
      <c r="B153" s="307"/>
      <c r="C153" s="179"/>
      <c r="O153" s="796">
        <v>44965</v>
      </c>
      <c r="P153" s="808">
        <v>0.50868055555555558</v>
      </c>
      <c r="Q153" s="794">
        <v>35.799999999999997</v>
      </c>
      <c r="R153" s="165" t="s">
        <v>21</v>
      </c>
      <c r="S153" s="794">
        <v>21.7</v>
      </c>
      <c r="T153" s="165" t="s">
        <v>56</v>
      </c>
      <c r="U153" s="196">
        <f t="shared" si="61"/>
        <v>12</v>
      </c>
      <c r="V153" s="168" t="str">
        <f t="shared" si="62"/>
        <v>-</v>
      </c>
      <c r="W153" s="168" t="str">
        <f t="shared" si="63"/>
        <v>-</v>
      </c>
      <c r="X153" s="168">
        <f t="shared" si="64"/>
        <v>21.7</v>
      </c>
      <c r="Y153" s="168" t="str">
        <f t="shared" si="65"/>
        <v>-</v>
      </c>
      <c r="AD153" s="608">
        <f t="shared" si="58"/>
        <v>44965.482638888891</v>
      </c>
      <c r="AE153" s="607">
        <f t="shared" si="59"/>
        <v>23.143000000000001</v>
      </c>
      <c r="AF153" s="196">
        <f t="shared" si="66"/>
        <v>11</v>
      </c>
      <c r="AG153" s="168" t="str">
        <f t="shared" si="67"/>
        <v>-</v>
      </c>
      <c r="AH153" s="168">
        <f t="shared" si="68"/>
        <v>23.143000000000001</v>
      </c>
      <c r="AI153" s="168" t="str">
        <f t="shared" si="69"/>
        <v>-</v>
      </c>
      <c r="AJ153" s="168" t="str">
        <f t="shared" si="70"/>
        <v>-</v>
      </c>
      <c r="AM153" s="790">
        <v>44965.48333333333</v>
      </c>
      <c r="AN153" s="789">
        <v>1</v>
      </c>
      <c r="AO153" s="789">
        <v>8</v>
      </c>
      <c r="AP153" s="789" t="s">
        <v>469</v>
      </c>
      <c r="AQ153" s="789">
        <v>370.35073499999999</v>
      </c>
      <c r="AR153" s="789">
        <v>180781</v>
      </c>
      <c r="AS153" s="789">
        <v>137716</v>
      </c>
      <c r="AT153" s="789">
        <v>23.151</v>
      </c>
      <c r="AV153" s="788">
        <v>44965.48333333333</v>
      </c>
      <c r="AW153" s="787">
        <v>1</v>
      </c>
      <c r="AX153" s="786">
        <v>8</v>
      </c>
      <c r="AY153" s="786" t="s">
        <v>469</v>
      </c>
      <c r="AZ153" s="863">
        <v>370.6</v>
      </c>
      <c r="BB153" s="793" t="str">
        <f t="shared" si="50"/>
        <v>--</v>
      </c>
      <c r="BC153" s="791">
        <f t="shared" si="51"/>
        <v>370.35073499999999</v>
      </c>
      <c r="BF153" s="819"/>
      <c r="BH153" s="793" t="str">
        <f t="shared" si="52"/>
        <v>--</v>
      </c>
      <c r="BI153" s="807">
        <f t="shared" si="53"/>
        <v>370.6</v>
      </c>
      <c r="BL153" s="807"/>
      <c r="BQ153" s="791"/>
      <c r="BR153" s="791"/>
      <c r="BS153" s="791"/>
      <c r="BT153" s="791"/>
      <c r="CA153" s="809"/>
      <c r="CB153" s="803"/>
      <c r="CC153" s="804"/>
      <c r="CD153" s="791"/>
      <c r="CE153" s="791"/>
    </row>
    <row r="154" spans="2:83" x14ac:dyDescent="0.25">
      <c r="B154" s="307"/>
      <c r="C154" s="179"/>
      <c r="O154" s="796">
        <v>44965</v>
      </c>
      <c r="P154" s="808">
        <v>0.50937500000000002</v>
      </c>
      <c r="Q154" s="794">
        <v>35.9</v>
      </c>
      <c r="R154" s="165"/>
      <c r="S154" s="794">
        <v>21.65</v>
      </c>
      <c r="T154" s="165" t="s">
        <v>56</v>
      </c>
      <c r="U154" s="196">
        <f t="shared" si="61"/>
        <v>12</v>
      </c>
      <c r="V154" s="168" t="str">
        <f t="shared" si="62"/>
        <v>-</v>
      </c>
      <c r="W154" s="168" t="str">
        <f t="shared" si="63"/>
        <v>-</v>
      </c>
      <c r="X154" s="168">
        <f t="shared" si="64"/>
        <v>21.65</v>
      </c>
      <c r="Y154" s="168" t="str">
        <f t="shared" si="65"/>
        <v>-</v>
      </c>
      <c r="AD154" s="608">
        <f t="shared" si="58"/>
        <v>44965.482638888891</v>
      </c>
      <c r="AE154" s="607">
        <f t="shared" si="59"/>
        <v>23.146000000000001</v>
      </c>
      <c r="AF154" s="196">
        <f t="shared" si="66"/>
        <v>11</v>
      </c>
      <c r="AG154" s="168" t="str">
        <f t="shared" si="67"/>
        <v>-</v>
      </c>
      <c r="AH154" s="168">
        <f t="shared" si="68"/>
        <v>23.146000000000001</v>
      </c>
      <c r="AI154" s="168" t="str">
        <f t="shared" si="69"/>
        <v>-</v>
      </c>
      <c r="AJ154" s="168" t="str">
        <f t="shared" si="70"/>
        <v>-</v>
      </c>
      <c r="AM154" s="790">
        <v>44965.484027777777</v>
      </c>
      <c r="AN154" s="789">
        <v>1</v>
      </c>
      <c r="AO154" s="789">
        <v>8</v>
      </c>
      <c r="AP154" s="789">
        <v>0</v>
      </c>
      <c r="AQ154" s="789">
        <v>370.02249399999999</v>
      </c>
      <c r="AR154" s="789">
        <v>180767</v>
      </c>
      <c r="AS154" s="789">
        <v>137707</v>
      </c>
      <c r="AT154" s="789">
        <v>23.158000000000001</v>
      </c>
      <c r="AV154" s="788">
        <v>44965.484027777777</v>
      </c>
      <c r="AW154" s="787">
        <v>1</v>
      </c>
      <c r="AX154" s="786">
        <v>8</v>
      </c>
      <c r="AY154" s="786">
        <v>0</v>
      </c>
      <c r="AZ154" s="863">
        <v>369.8</v>
      </c>
      <c r="BB154" s="793">
        <f t="shared" si="50"/>
        <v>80</v>
      </c>
      <c r="BC154" s="791">
        <f t="shared" si="51"/>
        <v>370.02249399999999</v>
      </c>
      <c r="BF154" s="819"/>
      <c r="BH154" s="793">
        <f t="shared" si="52"/>
        <v>80</v>
      </c>
      <c r="BI154" s="807">
        <f t="shared" si="53"/>
        <v>369.8</v>
      </c>
      <c r="BL154" s="807"/>
      <c r="BQ154" s="791"/>
      <c r="BR154" s="791"/>
      <c r="BS154" s="791"/>
      <c r="BT154" s="791"/>
      <c r="CA154" s="809"/>
      <c r="CB154" s="803"/>
      <c r="CC154" s="804"/>
      <c r="CD154" s="791"/>
      <c r="CE154" s="791"/>
    </row>
    <row r="155" spans="2:83" x14ac:dyDescent="0.25">
      <c r="B155" s="307"/>
      <c r="C155" s="179"/>
      <c r="O155" s="796">
        <v>44965</v>
      </c>
      <c r="P155" s="808">
        <v>0.51006944444444446</v>
      </c>
      <c r="Q155" s="794">
        <v>36</v>
      </c>
      <c r="R155" s="165"/>
      <c r="S155" s="794">
        <v>21.65</v>
      </c>
      <c r="T155" s="165" t="s">
        <v>56</v>
      </c>
      <c r="U155" s="196">
        <f t="shared" si="61"/>
        <v>12</v>
      </c>
      <c r="V155" s="168" t="str">
        <f t="shared" si="62"/>
        <v>-</v>
      </c>
      <c r="W155" s="168" t="str">
        <f t="shared" si="63"/>
        <v>-</v>
      </c>
      <c r="X155" s="168">
        <f t="shared" si="64"/>
        <v>21.65</v>
      </c>
      <c r="Y155" s="168" t="str">
        <f t="shared" si="65"/>
        <v>-</v>
      </c>
      <c r="AD155" s="608">
        <f t="shared" si="58"/>
        <v>44965.48333333333</v>
      </c>
      <c r="AE155" s="607">
        <f t="shared" si="59"/>
        <v>23.146999999999998</v>
      </c>
      <c r="AF155" s="196">
        <f t="shared" si="66"/>
        <v>11</v>
      </c>
      <c r="AG155" s="168" t="str">
        <f t="shared" si="67"/>
        <v>-</v>
      </c>
      <c r="AH155" s="168">
        <f t="shared" si="68"/>
        <v>23.146999999999998</v>
      </c>
      <c r="AI155" s="168" t="str">
        <f t="shared" si="69"/>
        <v>-</v>
      </c>
      <c r="AJ155" s="168" t="str">
        <f t="shared" si="70"/>
        <v>-</v>
      </c>
      <c r="AM155" s="790">
        <v>44965.484722222223</v>
      </c>
      <c r="AN155" s="789">
        <v>1</v>
      </c>
      <c r="AO155" s="789">
        <v>8</v>
      </c>
      <c r="AP155" s="789">
        <v>1</v>
      </c>
      <c r="AQ155" s="789">
        <v>370.03188699999998</v>
      </c>
      <c r="AR155" s="789">
        <v>179341</v>
      </c>
      <c r="AS155" s="789">
        <v>138800</v>
      </c>
      <c r="AT155" s="789">
        <v>23.158999999999999</v>
      </c>
      <c r="AV155" s="788">
        <v>44965.484722222223</v>
      </c>
      <c r="AW155" s="787">
        <v>1</v>
      </c>
      <c r="AX155" s="786">
        <v>8</v>
      </c>
      <c r="AY155" s="786">
        <v>1</v>
      </c>
      <c r="AZ155" s="863">
        <v>369.2</v>
      </c>
      <c r="BB155" s="793">
        <f t="shared" si="50"/>
        <v>81</v>
      </c>
      <c r="BC155" s="791">
        <f t="shared" si="51"/>
        <v>370.03188699999998</v>
      </c>
      <c r="BF155" s="819"/>
      <c r="BH155" s="793">
        <f t="shared" si="52"/>
        <v>81</v>
      </c>
      <c r="BI155" s="807">
        <f t="shared" si="53"/>
        <v>369.2</v>
      </c>
      <c r="BL155" s="807"/>
      <c r="BQ155" s="791"/>
      <c r="BR155" s="791"/>
      <c r="BS155" s="791"/>
      <c r="BT155" s="791"/>
      <c r="CA155" s="809"/>
      <c r="CB155" s="803"/>
      <c r="CC155" s="804"/>
      <c r="CD155" s="791"/>
      <c r="CE155" s="791"/>
    </row>
    <row r="156" spans="2:83" x14ac:dyDescent="0.25">
      <c r="B156" s="307"/>
      <c r="C156" s="179"/>
      <c r="O156" s="796">
        <v>44965</v>
      </c>
      <c r="P156" s="808">
        <v>0.51076388888888891</v>
      </c>
      <c r="Q156" s="794">
        <v>36</v>
      </c>
      <c r="R156" s="165"/>
      <c r="S156" s="794">
        <v>21.65</v>
      </c>
      <c r="T156" s="165" t="s">
        <v>56</v>
      </c>
      <c r="U156" s="196">
        <f t="shared" si="61"/>
        <v>12</v>
      </c>
      <c r="V156" s="168" t="str">
        <f t="shared" si="62"/>
        <v>-</v>
      </c>
      <c r="W156" s="168" t="str">
        <f t="shared" si="63"/>
        <v>-</v>
      </c>
      <c r="X156" s="168">
        <f t="shared" si="64"/>
        <v>21.65</v>
      </c>
      <c r="Y156" s="168" t="str">
        <f t="shared" si="65"/>
        <v>-</v>
      </c>
      <c r="AD156" s="608">
        <f t="shared" si="58"/>
        <v>44965.48333333333</v>
      </c>
      <c r="AE156" s="607">
        <f t="shared" si="59"/>
        <v>23.151</v>
      </c>
      <c r="AF156" s="196">
        <f t="shared" si="66"/>
        <v>11</v>
      </c>
      <c r="AG156" s="168" t="str">
        <f t="shared" si="67"/>
        <v>-</v>
      </c>
      <c r="AH156" s="168">
        <f t="shared" si="68"/>
        <v>23.151</v>
      </c>
      <c r="AI156" s="168" t="str">
        <f t="shared" si="69"/>
        <v>-</v>
      </c>
      <c r="AJ156" s="168" t="str">
        <f t="shared" si="70"/>
        <v>-</v>
      </c>
      <c r="AM156" s="790">
        <v>44965.484722222223</v>
      </c>
      <c r="AN156" s="789">
        <v>1</v>
      </c>
      <c r="AO156" s="789">
        <v>8</v>
      </c>
      <c r="AP156" s="789">
        <v>2</v>
      </c>
      <c r="AQ156" s="789">
        <v>369.907622</v>
      </c>
      <c r="AR156" s="789">
        <v>180764</v>
      </c>
      <c r="AS156" s="789">
        <v>137706</v>
      </c>
      <c r="AT156" s="789">
        <v>23.161000000000001</v>
      </c>
      <c r="AV156" s="788">
        <v>44965.484722222223</v>
      </c>
      <c r="AW156" s="787">
        <v>1</v>
      </c>
      <c r="AX156" s="786">
        <v>8</v>
      </c>
      <c r="AY156" s="786">
        <v>2</v>
      </c>
      <c r="AZ156" s="863">
        <v>369.5</v>
      </c>
      <c r="BB156" s="793">
        <f t="shared" si="50"/>
        <v>82</v>
      </c>
      <c r="BC156" s="791">
        <f t="shared" si="51"/>
        <v>369.907622</v>
      </c>
      <c r="BF156" s="819"/>
      <c r="BH156" s="793">
        <f t="shared" si="52"/>
        <v>82</v>
      </c>
      <c r="BI156" s="807">
        <f t="shared" si="53"/>
        <v>369.5</v>
      </c>
      <c r="BL156" s="807"/>
      <c r="BQ156" s="791"/>
      <c r="BR156" s="791"/>
      <c r="BS156" s="791"/>
      <c r="BT156" s="791"/>
      <c r="CA156" s="809"/>
      <c r="CB156" s="803"/>
      <c r="CC156" s="804"/>
      <c r="CD156" s="791"/>
      <c r="CE156" s="791"/>
    </row>
    <row r="157" spans="2:83" x14ac:dyDescent="0.25">
      <c r="B157" s="307"/>
      <c r="C157" s="179"/>
      <c r="O157" s="796">
        <v>44965</v>
      </c>
      <c r="P157" s="808">
        <v>0.51145833333333335</v>
      </c>
      <c r="Q157" s="794">
        <v>36</v>
      </c>
      <c r="R157" s="165"/>
      <c r="S157" s="794">
        <v>21.65</v>
      </c>
      <c r="T157" s="165" t="s">
        <v>56</v>
      </c>
      <c r="U157" s="196">
        <f t="shared" si="61"/>
        <v>12</v>
      </c>
      <c r="V157" s="168" t="str">
        <f t="shared" si="62"/>
        <v>-</v>
      </c>
      <c r="W157" s="168" t="str">
        <f t="shared" si="63"/>
        <v>-</v>
      </c>
      <c r="X157" s="168">
        <f t="shared" si="64"/>
        <v>21.65</v>
      </c>
      <c r="Y157" s="168" t="str">
        <f t="shared" si="65"/>
        <v>-</v>
      </c>
      <c r="AD157" s="608">
        <f t="shared" si="58"/>
        <v>44965.484027777777</v>
      </c>
      <c r="AE157" s="607">
        <f t="shared" si="59"/>
        <v>23.158000000000001</v>
      </c>
      <c r="AF157" s="196">
        <f t="shared" si="66"/>
        <v>11</v>
      </c>
      <c r="AG157" s="168" t="str">
        <f t="shared" si="67"/>
        <v>-</v>
      </c>
      <c r="AH157" s="168">
        <f t="shared" si="68"/>
        <v>23.158000000000001</v>
      </c>
      <c r="AI157" s="168" t="str">
        <f t="shared" si="69"/>
        <v>-</v>
      </c>
      <c r="AJ157" s="168" t="str">
        <f t="shared" si="70"/>
        <v>-</v>
      </c>
      <c r="AM157" s="790">
        <v>44965.48541666667</v>
      </c>
      <c r="AN157" s="789">
        <v>1</v>
      </c>
      <c r="AO157" s="789">
        <v>8</v>
      </c>
      <c r="AP157" s="789">
        <v>3</v>
      </c>
      <c r="AQ157" s="789">
        <v>369.29851300000001</v>
      </c>
      <c r="AR157" s="789">
        <v>179349</v>
      </c>
      <c r="AS157" s="789">
        <v>138803</v>
      </c>
      <c r="AT157" s="789">
        <v>23.163</v>
      </c>
      <c r="AV157" s="788">
        <v>44965.48541666667</v>
      </c>
      <c r="AW157" s="787">
        <v>1</v>
      </c>
      <c r="AX157" s="786">
        <v>8</v>
      </c>
      <c r="AY157" s="786">
        <v>3</v>
      </c>
      <c r="AZ157" s="863">
        <v>369.2</v>
      </c>
      <c r="BB157" s="793">
        <f t="shared" si="50"/>
        <v>83</v>
      </c>
      <c r="BC157" s="791">
        <f t="shared" si="51"/>
        <v>369.29851300000001</v>
      </c>
      <c r="BF157" s="819"/>
      <c r="BH157" s="793">
        <f t="shared" si="52"/>
        <v>83</v>
      </c>
      <c r="BI157" s="807">
        <f t="shared" si="53"/>
        <v>369.2</v>
      </c>
      <c r="BL157" s="807"/>
      <c r="BQ157" s="791"/>
      <c r="BR157" s="791"/>
      <c r="BS157" s="791"/>
      <c r="BT157" s="791"/>
      <c r="CA157" s="809"/>
      <c r="CB157" s="803"/>
      <c r="CC157" s="804"/>
      <c r="CD157" s="791"/>
      <c r="CE157" s="791"/>
    </row>
    <row r="158" spans="2:83" x14ac:dyDescent="0.25">
      <c r="B158" s="307"/>
      <c r="C158" s="179"/>
      <c r="O158" s="796">
        <v>44965</v>
      </c>
      <c r="P158" s="808">
        <v>0.51215277777777779</v>
      </c>
      <c r="Q158" s="794">
        <v>36.1</v>
      </c>
      <c r="R158" s="165"/>
      <c r="S158" s="794">
        <v>21.65</v>
      </c>
      <c r="T158" s="165" t="s">
        <v>56</v>
      </c>
      <c r="U158" s="196">
        <f t="shared" si="61"/>
        <v>12</v>
      </c>
      <c r="V158" s="168" t="str">
        <f t="shared" si="62"/>
        <v>-</v>
      </c>
      <c r="W158" s="168" t="str">
        <f t="shared" si="63"/>
        <v>-</v>
      </c>
      <c r="X158" s="168">
        <f t="shared" si="64"/>
        <v>21.65</v>
      </c>
      <c r="Y158" s="168" t="str">
        <f t="shared" si="65"/>
        <v>-</v>
      </c>
      <c r="AD158" s="608">
        <f t="shared" si="58"/>
        <v>44965.484722222223</v>
      </c>
      <c r="AE158" s="607">
        <f t="shared" si="59"/>
        <v>23.158999999999999</v>
      </c>
      <c r="AF158" s="196">
        <f t="shared" si="66"/>
        <v>11</v>
      </c>
      <c r="AG158" s="168" t="str">
        <f t="shared" si="67"/>
        <v>-</v>
      </c>
      <c r="AH158" s="168">
        <f t="shared" si="68"/>
        <v>23.158999999999999</v>
      </c>
      <c r="AI158" s="168" t="str">
        <f t="shared" si="69"/>
        <v>-</v>
      </c>
      <c r="AJ158" s="168" t="str">
        <f t="shared" si="70"/>
        <v>-</v>
      </c>
      <c r="AM158" s="790">
        <v>44965.486111111109</v>
      </c>
      <c r="AN158" s="789">
        <v>1</v>
      </c>
      <c r="AO158" s="789">
        <v>8</v>
      </c>
      <c r="AP158" s="789">
        <v>4</v>
      </c>
      <c r="AQ158" s="789">
        <v>369.37610899999999</v>
      </c>
      <c r="AR158" s="789">
        <v>180785</v>
      </c>
      <c r="AS158" s="789">
        <v>137722</v>
      </c>
      <c r="AT158" s="789">
        <v>23.163</v>
      </c>
      <c r="AV158" s="788">
        <v>44965.486111111109</v>
      </c>
      <c r="AW158" s="787">
        <v>1</v>
      </c>
      <c r="AX158" s="786">
        <v>8</v>
      </c>
      <c r="AY158" s="786">
        <v>4</v>
      </c>
      <c r="AZ158" s="863">
        <v>369.9</v>
      </c>
      <c r="BB158" s="793">
        <f t="shared" si="50"/>
        <v>84</v>
      </c>
      <c r="BC158" s="791">
        <f t="shared" si="51"/>
        <v>369.37610899999999</v>
      </c>
      <c r="BF158" s="819"/>
      <c r="BH158" s="793">
        <f t="shared" si="52"/>
        <v>84</v>
      </c>
      <c r="BI158" s="807">
        <f t="shared" si="53"/>
        <v>369.9</v>
      </c>
      <c r="BL158" s="807"/>
      <c r="BQ158" s="791"/>
      <c r="BR158" s="791"/>
      <c r="BS158" s="791"/>
      <c r="BT158" s="791"/>
      <c r="CA158" s="809"/>
      <c r="CB158" s="803"/>
      <c r="CC158" s="804"/>
      <c r="CD158" s="791"/>
      <c r="CE158" s="791"/>
    </row>
    <row r="159" spans="2:83" x14ac:dyDescent="0.25">
      <c r="B159" s="307"/>
      <c r="C159" s="179"/>
      <c r="O159" s="796">
        <v>44965</v>
      </c>
      <c r="P159" s="808">
        <v>0.51284722222222223</v>
      </c>
      <c r="Q159" s="794">
        <v>36.1</v>
      </c>
      <c r="R159" s="165"/>
      <c r="S159" s="794">
        <v>21.65</v>
      </c>
      <c r="T159" s="165" t="s">
        <v>56</v>
      </c>
      <c r="U159" s="196">
        <f t="shared" si="61"/>
        <v>12</v>
      </c>
      <c r="V159" s="168" t="str">
        <f t="shared" si="62"/>
        <v>-</v>
      </c>
      <c r="W159" s="168" t="str">
        <f t="shared" si="63"/>
        <v>-</v>
      </c>
      <c r="X159" s="168">
        <f t="shared" si="64"/>
        <v>21.65</v>
      </c>
      <c r="Y159" s="168" t="str">
        <f t="shared" si="65"/>
        <v>-</v>
      </c>
      <c r="AD159" s="608">
        <f t="shared" si="58"/>
        <v>44965.484722222223</v>
      </c>
      <c r="AE159" s="607">
        <f t="shared" si="59"/>
        <v>23.161000000000001</v>
      </c>
      <c r="AF159" s="196">
        <f t="shared" si="66"/>
        <v>11</v>
      </c>
      <c r="AG159" s="168" t="str">
        <f t="shared" si="67"/>
        <v>-</v>
      </c>
      <c r="AH159" s="168">
        <f t="shared" si="68"/>
        <v>23.161000000000001</v>
      </c>
      <c r="AI159" s="168" t="str">
        <f t="shared" si="69"/>
        <v>-</v>
      </c>
      <c r="AJ159" s="168" t="str">
        <f t="shared" si="70"/>
        <v>-</v>
      </c>
      <c r="AM159" s="790">
        <v>44965.486111111109</v>
      </c>
      <c r="AN159" s="789">
        <v>1</v>
      </c>
      <c r="AO159" s="789">
        <v>8</v>
      </c>
      <c r="AP159" s="789">
        <v>5</v>
      </c>
      <c r="AQ159" s="789">
        <v>369.24566900000002</v>
      </c>
      <c r="AR159" s="789">
        <v>179370</v>
      </c>
      <c r="AS159" s="789">
        <v>138819</v>
      </c>
      <c r="AT159" s="789">
        <v>23.161999999999999</v>
      </c>
      <c r="AV159" s="788">
        <v>44965.486111111109</v>
      </c>
      <c r="AW159" s="787">
        <v>1</v>
      </c>
      <c r="AX159" s="786">
        <v>8</v>
      </c>
      <c r="AY159" s="786">
        <v>5</v>
      </c>
      <c r="AZ159" s="863">
        <v>368.9</v>
      </c>
      <c r="BB159" s="793">
        <f t="shared" si="50"/>
        <v>85</v>
      </c>
      <c r="BC159" s="791">
        <f t="shared" si="51"/>
        <v>369.24566900000002</v>
      </c>
      <c r="BF159" s="819"/>
      <c r="BH159" s="793">
        <f t="shared" si="52"/>
        <v>85</v>
      </c>
      <c r="BI159" s="807">
        <f t="shared" si="53"/>
        <v>368.9</v>
      </c>
      <c r="BL159" s="807"/>
      <c r="BQ159" s="791"/>
      <c r="BR159" s="791"/>
      <c r="BS159" s="791"/>
      <c r="BT159" s="791"/>
      <c r="CA159" s="809"/>
      <c r="CB159" s="803"/>
      <c r="CC159" s="804"/>
      <c r="CD159" s="791"/>
      <c r="CE159" s="791"/>
    </row>
    <row r="160" spans="2:83" x14ac:dyDescent="0.25">
      <c r="B160" s="307"/>
      <c r="C160" s="179"/>
      <c r="O160" s="796">
        <v>44965</v>
      </c>
      <c r="P160" s="808">
        <v>0.51354166666666667</v>
      </c>
      <c r="Q160" s="794">
        <v>36</v>
      </c>
      <c r="R160" s="165"/>
      <c r="S160" s="794">
        <v>21.7</v>
      </c>
      <c r="T160" s="165" t="s">
        <v>56</v>
      </c>
      <c r="U160" s="196">
        <f t="shared" si="61"/>
        <v>12</v>
      </c>
      <c r="V160" s="168" t="str">
        <f t="shared" si="62"/>
        <v>-</v>
      </c>
      <c r="W160" s="168" t="str">
        <f t="shared" si="63"/>
        <v>-</v>
      </c>
      <c r="X160" s="168">
        <f t="shared" si="64"/>
        <v>21.7</v>
      </c>
      <c r="Y160" s="168" t="str">
        <f t="shared" si="65"/>
        <v>-</v>
      </c>
      <c r="AD160" s="608">
        <f t="shared" si="58"/>
        <v>44965.48541666667</v>
      </c>
      <c r="AE160" s="607">
        <f t="shared" si="59"/>
        <v>23.163</v>
      </c>
      <c r="AF160" s="196">
        <f t="shared" si="66"/>
        <v>11</v>
      </c>
      <c r="AG160" s="168" t="str">
        <f t="shared" si="67"/>
        <v>-</v>
      </c>
      <c r="AH160" s="168">
        <f t="shared" si="68"/>
        <v>23.163</v>
      </c>
      <c r="AI160" s="168" t="str">
        <f t="shared" si="69"/>
        <v>-</v>
      </c>
      <c r="AJ160" s="168" t="str">
        <f t="shared" si="70"/>
        <v>-</v>
      </c>
      <c r="AM160" s="790">
        <v>44965.486805555556</v>
      </c>
      <c r="AN160" s="789">
        <v>1</v>
      </c>
      <c r="AO160" s="789">
        <v>8</v>
      </c>
      <c r="AP160" s="789">
        <v>6</v>
      </c>
      <c r="AQ160" s="789">
        <v>369.36825499999998</v>
      </c>
      <c r="AR160" s="789">
        <v>180780</v>
      </c>
      <c r="AS160" s="789">
        <v>137718</v>
      </c>
      <c r="AT160" s="789">
        <v>23.161000000000001</v>
      </c>
      <c r="AV160" s="788">
        <v>44965.486805555556</v>
      </c>
      <c r="AW160" s="787">
        <v>1</v>
      </c>
      <c r="AX160" s="786">
        <v>8</v>
      </c>
      <c r="AY160" s="786">
        <v>6</v>
      </c>
      <c r="AZ160" s="863">
        <v>369.5</v>
      </c>
      <c r="BB160" s="793">
        <f t="shared" si="50"/>
        <v>86</v>
      </c>
      <c r="BC160" s="791">
        <f t="shared" si="51"/>
        <v>369.36825499999998</v>
      </c>
      <c r="BF160" s="819"/>
      <c r="BH160" s="793">
        <f t="shared" si="52"/>
        <v>86</v>
      </c>
      <c r="BI160" s="807">
        <f t="shared" si="53"/>
        <v>369.5</v>
      </c>
      <c r="BL160" s="807"/>
      <c r="BQ160" s="791"/>
      <c r="BR160" s="791"/>
      <c r="BS160" s="791"/>
      <c r="BT160" s="791"/>
      <c r="CA160" s="809"/>
      <c r="CB160" s="803"/>
      <c r="CC160" s="804"/>
      <c r="CD160" s="791"/>
      <c r="CE160" s="791"/>
    </row>
    <row r="161" spans="2:83" x14ac:dyDescent="0.25">
      <c r="B161" s="307"/>
      <c r="C161" s="179"/>
      <c r="O161" s="181"/>
      <c r="P161" s="308"/>
      <c r="Q161" s="179"/>
      <c r="R161" s="165"/>
      <c r="S161" s="179"/>
      <c r="T161" s="165" t="s">
        <v>56</v>
      </c>
      <c r="U161" s="196" t="str">
        <f t="shared" si="61"/>
        <v>-</v>
      </c>
      <c r="V161" s="168" t="str">
        <f t="shared" si="62"/>
        <v>-</v>
      </c>
      <c r="W161" s="168" t="str">
        <f t="shared" si="63"/>
        <v>-</v>
      </c>
      <c r="X161" s="168" t="str">
        <f t="shared" si="64"/>
        <v>-</v>
      </c>
      <c r="Y161" s="168" t="str">
        <f t="shared" si="65"/>
        <v>-</v>
      </c>
      <c r="AD161" s="608">
        <f t="shared" si="58"/>
        <v>44965.486111111109</v>
      </c>
      <c r="AE161" s="607">
        <f t="shared" si="59"/>
        <v>23.163</v>
      </c>
      <c r="AF161" s="196">
        <f t="shared" si="66"/>
        <v>11</v>
      </c>
      <c r="AG161" s="168" t="str">
        <f t="shared" si="67"/>
        <v>-</v>
      </c>
      <c r="AH161" s="168">
        <f t="shared" si="68"/>
        <v>23.163</v>
      </c>
      <c r="AI161" s="168" t="str">
        <f t="shared" si="69"/>
        <v>-</v>
      </c>
      <c r="AJ161" s="168" t="str">
        <f t="shared" si="70"/>
        <v>-</v>
      </c>
      <c r="AM161" s="790">
        <v>44965.486805555556</v>
      </c>
      <c r="AN161" s="789">
        <v>1</v>
      </c>
      <c r="AO161" s="789">
        <v>8</v>
      </c>
      <c r="AP161" s="789">
        <v>7</v>
      </c>
      <c r="AQ161" s="789">
        <v>369.00250199999999</v>
      </c>
      <c r="AR161" s="789">
        <v>179358</v>
      </c>
      <c r="AS161" s="789">
        <v>138808</v>
      </c>
      <c r="AT161" s="789">
        <v>23.169</v>
      </c>
      <c r="AV161" s="788">
        <v>44965.486805555556</v>
      </c>
      <c r="AW161" s="787">
        <v>1</v>
      </c>
      <c r="AX161" s="786">
        <v>8</v>
      </c>
      <c r="AY161" s="786">
        <v>7</v>
      </c>
      <c r="AZ161" s="863">
        <v>368.8</v>
      </c>
      <c r="BB161" s="793">
        <f t="shared" si="50"/>
        <v>87</v>
      </c>
      <c r="BC161" s="791">
        <f t="shared" si="51"/>
        <v>369.00250199999999</v>
      </c>
      <c r="BF161" s="819"/>
      <c r="BH161" s="793">
        <f t="shared" si="52"/>
        <v>87</v>
      </c>
      <c r="BI161" s="807">
        <f t="shared" si="53"/>
        <v>368.8</v>
      </c>
      <c r="BL161" s="807"/>
      <c r="BQ161" s="791"/>
      <c r="BR161" s="791"/>
      <c r="BS161" s="791"/>
      <c r="BT161" s="791"/>
      <c r="CA161" s="809"/>
      <c r="CB161" s="803"/>
      <c r="CC161" s="804"/>
      <c r="CD161" s="791"/>
      <c r="CE161" s="791"/>
    </row>
    <row r="162" spans="2:83" x14ac:dyDescent="0.25">
      <c r="B162" s="307"/>
      <c r="C162" s="179"/>
      <c r="O162" s="181"/>
      <c r="P162" s="308"/>
      <c r="Q162" s="179"/>
      <c r="R162" s="165" t="s">
        <v>21</v>
      </c>
      <c r="S162" s="179"/>
      <c r="T162" s="165" t="s">
        <v>56</v>
      </c>
      <c r="U162" s="196" t="str">
        <f t="shared" si="61"/>
        <v>-</v>
      </c>
      <c r="V162" s="168" t="str">
        <f t="shared" si="62"/>
        <v>-</v>
      </c>
      <c r="W162" s="168" t="str">
        <f t="shared" si="63"/>
        <v>-</v>
      </c>
      <c r="X162" s="168" t="str">
        <f t="shared" si="64"/>
        <v>-</v>
      </c>
      <c r="Y162" s="168" t="str">
        <f t="shared" si="65"/>
        <v>-</v>
      </c>
      <c r="AD162" s="608">
        <f t="shared" si="58"/>
        <v>44965.486111111109</v>
      </c>
      <c r="AE162" s="607">
        <f t="shared" si="59"/>
        <v>23.161999999999999</v>
      </c>
      <c r="AF162" s="196">
        <f t="shared" si="66"/>
        <v>11</v>
      </c>
      <c r="AG162" s="168" t="str">
        <f t="shared" si="67"/>
        <v>-</v>
      </c>
      <c r="AH162" s="168">
        <f t="shared" si="68"/>
        <v>23.161999999999999</v>
      </c>
      <c r="AI162" s="168" t="str">
        <f t="shared" si="69"/>
        <v>-</v>
      </c>
      <c r="AJ162" s="168" t="str">
        <f t="shared" si="70"/>
        <v>-</v>
      </c>
      <c r="AM162" s="790">
        <v>44965.487500000003</v>
      </c>
      <c r="AN162" s="789">
        <v>1</v>
      </c>
      <c r="AO162" s="789">
        <v>8</v>
      </c>
      <c r="AP162" s="789">
        <v>8</v>
      </c>
      <c r="AQ162" s="789">
        <v>369.03022900000002</v>
      </c>
      <c r="AR162" s="789">
        <v>180782</v>
      </c>
      <c r="AS162" s="789">
        <v>137720</v>
      </c>
      <c r="AT162" s="789">
        <v>23.175999999999998</v>
      </c>
      <c r="AV162" s="788">
        <v>44965.487500000003</v>
      </c>
      <c r="AW162" s="787">
        <v>1</v>
      </c>
      <c r="AX162" s="786">
        <v>8</v>
      </c>
      <c r="AY162" s="786">
        <v>8</v>
      </c>
      <c r="AZ162" s="863">
        <v>369.6</v>
      </c>
      <c r="BB162" s="793">
        <f t="shared" si="50"/>
        <v>88</v>
      </c>
      <c r="BC162" s="791">
        <f t="shared" si="51"/>
        <v>369.03022900000002</v>
      </c>
      <c r="BF162" s="819"/>
      <c r="BH162" s="793">
        <f t="shared" si="52"/>
        <v>88</v>
      </c>
      <c r="BI162" s="807">
        <f t="shared" si="53"/>
        <v>369.6</v>
      </c>
      <c r="BL162" s="807"/>
      <c r="BQ162" s="791"/>
      <c r="BR162" s="791"/>
      <c r="BS162" s="791"/>
      <c r="BT162" s="791"/>
      <c r="CA162" s="809"/>
      <c r="CB162" s="803"/>
      <c r="CC162" s="804"/>
      <c r="CD162" s="791"/>
      <c r="CE162" s="791"/>
    </row>
    <row r="163" spans="2:83" x14ac:dyDescent="0.25">
      <c r="B163" s="307"/>
      <c r="C163" s="179"/>
      <c r="O163" s="181"/>
      <c r="P163" s="308"/>
      <c r="Q163" s="179"/>
      <c r="R163" s="165" t="s">
        <v>21</v>
      </c>
      <c r="S163" s="179"/>
      <c r="T163" s="165" t="s">
        <v>56</v>
      </c>
      <c r="U163" s="196" t="str">
        <f t="shared" si="61"/>
        <v>-</v>
      </c>
      <c r="V163" s="168" t="str">
        <f t="shared" si="62"/>
        <v>-</v>
      </c>
      <c r="W163" s="168" t="str">
        <f t="shared" si="63"/>
        <v>-</v>
      </c>
      <c r="X163" s="168" t="str">
        <f t="shared" si="64"/>
        <v>-</v>
      </c>
      <c r="Y163" s="168" t="str">
        <f t="shared" si="65"/>
        <v>-</v>
      </c>
      <c r="AD163" s="608">
        <f t="shared" si="58"/>
        <v>44965.486805555556</v>
      </c>
      <c r="AE163" s="607">
        <f t="shared" si="59"/>
        <v>23.161000000000001</v>
      </c>
      <c r="AF163" s="196">
        <f t="shared" si="66"/>
        <v>11</v>
      </c>
      <c r="AG163" s="168" t="str">
        <f t="shared" si="67"/>
        <v>-</v>
      </c>
      <c r="AH163" s="168">
        <f t="shared" si="68"/>
        <v>23.161000000000001</v>
      </c>
      <c r="AI163" s="168" t="str">
        <f t="shared" si="69"/>
        <v>-</v>
      </c>
      <c r="AJ163" s="168" t="str">
        <f t="shared" si="70"/>
        <v>-</v>
      </c>
      <c r="AM163" s="790">
        <v>44965.488194444442</v>
      </c>
      <c r="AN163" s="789">
        <v>1</v>
      </c>
      <c r="AO163" s="789">
        <v>9</v>
      </c>
      <c r="AP163" s="789" t="s">
        <v>469</v>
      </c>
      <c r="AQ163" s="789">
        <v>401.65305499999999</v>
      </c>
      <c r="AR163" s="789">
        <v>179137</v>
      </c>
      <c r="AS163" s="789">
        <v>138811</v>
      </c>
      <c r="AT163" s="789">
        <v>23.178999999999998</v>
      </c>
      <c r="AV163" s="788">
        <v>44965.488194444442</v>
      </c>
      <c r="AW163" s="787">
        <v>1</v>
      </c>
      <c r="AX163" s="786">
        <v>9</v>
      </c>
      <c r="AY163" s="786" t="s">
        <v>469</v>
      </c>
      <c r="AZ163" s="863">
        <v>419.1</v>
      </c>
      <c r="BB163" s="793" t="str">
        <f t="shared" si="50"/>
        <v>--</v>
      </c>
      <c r="BC163" s="791">
        <f t="shared" si="51"/>
        <v>401.65305499999999</v>
      </c>
      <c r="BF163" s="819"/>
      <c r="BH163" s="793" t="str">
        <f t="shared" si="52"/>
        <v>--</v>
      </c>
      <c r="BI163" s="807">
        <f t="shared" si="53"/>
        <v>419.1</v>
      </c>
      <c r="BL163" s="807"/>
      <c r="BQ163" s="791"/>
      <c r="BR163" s="791"/>
      <c r="BS163" s="791"/>
      <c r="BT163" s="791"/>
      <c r="CA163" s="809"/>
      <c r="CB163" s="803"/>
      <c r="CC163" s="804"/>
      <c r="CD163" s="791"/>
      <c r="CE163" s="791"/>
    </row>
    <row r="164" spans="2:83" x14ac:dyDescent="0.25">
      <c r="B164" s="307"/>
      <c r="C164" s="179"/>
      <c r="O164" s="181"/>
      <c r="P164" s="308"/>
      <c r="Q164" s="179"/>
      <c r="R164" s="165" t="s">
        <v>21</v>
      </c>
      <c r="S164" s="179"/>
      <c r="T164" s="165" t="s">
        <v>56</v>
      </c>
      <c r="U164" s="196" t="str">
        <f t="shared" si="61"/>
        <v>-</v>
      </c>
      <c r="V164" s="168" t="str">
        <f t="shared" si="62"/>
        <v>-</v>
      </c>
      <c r="W164" s="168" t="str">
        <f t="shared" si="63"/>
        <v>-</v>
      </c>
      <c r="X164" s="168" t="str">
        <f t="shared" si="64"/>
        <v>-</v>
      </c>
      <c r="Y164" s="168" t="str">
        <f t="shared" si="65"/>
        <v>-</v>
      </c>
      <c r="AD164" s="608">
        <f t="shared" si="58"/>
        <v>44965.486805555556</v>
      </c>
      <c r="AE164" s="607">
        <f t="shared" si="59"/>
        <v>23.169</v>
      </c>
      <c r="AF164" s="196">
        <f t="shared" si="66"/>
        <v>11</v>
      </c>
      <c r="AG164" s="168" t="str">
        <f t="shared" si="67"/>
        <v>-</v>
      </c>
      <c r="AH164" s="168">
        <f t="shared" si="68"/>
        <v>23.169</v>
      </c>
      <c r="AI164" s="168" t="str">
        <f t="shared" si="69"/>
        <v>-</v>
      </c>
      <c r="AJ164" s="168" t="str">
        <f t="shared" si="70"/>
        <v>-</v>
      </c>
      <c r="AM164" s="790">
        <v>44965.488194444442</v>
      </c>
      <c r="AN164" s="789">
        <v>1</v>
      </c>
      <c r="AO164" s="789">
        <v>9</v>
      </c>
      <c r="AP164" s="789" t="s">
        <v>469</v>
      </c>
      <c r="AQ164" s="789">
        <v>422.79380800000001</v>
      </c>
      <c r="AR164" s="789">
        <v>180776</v>
      </c>
      <c r="AS164" s="789">
        <v>137572</v>
      </c>
      <c r="AT164" s="789">
        <v>23.184000000000001</v>
      </c>
      <c r="AV164" s="788">
        <v>44965.488194444442</v>
      </c>
      <c r="AW164" s="787">
        <v>1</v>
      </c>
      <c r="AX164" s="786">
        <v>9</v>
      </c>
      <c r="AY164" s="786" t="s">
        <v>469</v>
      </c>
      <c r="AZ164" s="863">
        <v>419.1</v>
      </c>
      <c r="BB164" s="793" t="str">
        <f t="shared" si="50"/>
        <v>--</v>
      </c>
      <c r="BC164" s="791">
        <f t="shared" si="51"/>
        <v>422.79380800000001</v>
      </c>
      <c r="BF164" s="819"/>
      <c r="BH164" s="793" t="str">
        <f t="shared" si="52"/>
        <v>--</v>
      </c>
      <c r="BI164" s="807">
        <f t="shared" si="53"/>
        <v>419.1</v>
      </c>
      <c r="BL164" s="807"/>
      <c r="BQ164" s="791"/>
      <c r="BR164" s="791"/>
      <c r="BS164" s="791"/>
      <c r="BT164" s="791"/>
      <c r="CA164" s="809"/>
      <c r="CB164" s="803"/>
      <c r="CC164" s="804"/>
      <c r="CD164" s="791"/>
      <c r="CE164" s="791"/>
    </row>
    <row r="165" spans="2:83" x14ac:dyDescent="0.25">
      <c r="B165" s="307"/>
      <c r="C165" s="179"/>
      <c r="O165" s="181"/>
      <c r="P165" s="308"/>
      <c r="Q165" s="179"/>
      <c r="R165" s="165" t="s">
        <v>21</v>
      </c>
      <c r="S165" s="179"/>
      <c r="T165" s="165" t="s">
        <v>56</v>
      </c>
      <c r="U165" s="196" t="str">
        <f t="shared" si="61"/>
        <v>-</v>
      </c>
      <c r="V165" s="168" t="str">
        <f t="shared" si="62"/>
        <v>-</v>
      </c>
      <c r="W165" s="168" t="str">
        <f t="shared" si="63"/>
        <v>-</v>
      </c>
      <c r="X165" s="168" t="str">
        <f t="shared" si="64"/>
        <v>-</v>
      </c>
      <c r="Y165" s="168" t="str">
        <f t="shared" si="65"/>
        <v>-</v>
      </c>
      <c r="AD165" s="608">
        <f t="shared" si="58"/>
        <v>44965.487500000003</v>
      </c>
      <c r="AE165" s="607">
        <f t="shared" si="59"/>
        <v>23.175999999999998</v>
      </c>
      <c r="AF165" s="196">
        <f t="shared" si="66"/>
        <v>11</v>
      </c>
      <c r="AG165" s="168" t="str">
        <f t="shared" si="67"/>
        <v>-</v>
      </c>
      <c r="AH165" s="168">
        <f t="shared" si="68"/>
        <v>23.175999999999998</v>
      </c>
      <c r="AI165" s="168" t="str">
        <f t="shared" si="69"/>
        <v>-</v>
      </c>
      <c r="AJ165" s="168" t="str">
        <f t="shared" si="70"/>
        <v>-</v>
      </c>
      <c r="AM165" s="790">
        <v>44965.488888888889</v>
      </c>
      <c r="AN165" s="789">
        <v>1</v>
      </c>
      <c r="AO165" s="789">
        <v>9</v>
      </c>
      <c r="AP165" s="789" t="s">
        <v>469</v>
      </c>
      <c r="AQ165" s="789">
        <v>417.725235</v>
      </c>
      <c r="AR165" s="789">
        <v>179170</v>
      </c>
      <c r="AS165" s="789">
        <v>138807</v>
      </c>
      <c r="AT165" s="789">
        <v>23.186</v>
      </c>
      <c r="AV165" s="788">
        <v>44965.488888888889</v>
      </c>
      <c r="AW165" s="787">
        <v>1</v>
      </c>
      <c r="AX165" s="786">
        <v>9</v>
      </c>
      <c r="AY165" s="786" t="s">
        <v>469</v>
      </c>
      <c r="AZ165" s="863">
        <v>417.9</v>
      </c>
      <c r="BB165" s="793" t="str">
        <f t="shared" si="50"/>
        <v>--</v>
      </c>
      <c r="BC165" s="791">
        <f t="shared" si="51"/>
        <v>417.725235</v>
      </c>
      <c r="BF165" s="819"/>
      <c r="BH165" s="793" t="str">
        <f t="shared" si="52"/>
        <v>--</v>
      </c>
      <c r="BI165" s="807">
        <f t="shared" si="53"/>
        <v>417.9</v>
      </c>
      <c r="BL165" s="807"/>
      <c r="BQ165" s="791"/>
      <c r="BR165" s="791"/>
      <c r="BS165" s="791"/>
      <c r="BT165" s="791"/>
      <c r="CA165" s="809"/>
      <c r="CB165" s="803"/>
      <c r="CC165" s="804"/>
      <c r="CD165" s="791"/>
      <c r="CE165" s="791"/>
    </row>
    <row r="166" spans="2:83" x14ac:dyDescent="0.25">
      <c r="B166" s="307"/>
      <c r="C166" s="179"/>
      <c r="O166" s="181"/>
      <c r="P166" s="308"/>
      <c r="Q166" s="179"/>
      <c r="R166" s="165" t="s">
        <v>21</v>
      </c>
      <c r="S166" s="179"/>
      <c r="T166" s="165" t="s">
        <v>56</v>
      </c>
      <c r="U166" s="196" t="str">
        <f t="shared" si="61"/>
        <v>-</v>
      </c>
      <c r="V166" s="168" t="str">
        <f t="shared" si="62"/>
        <v>-</v>
      </c>
      <c r="W166" s="168" t="str">
        <f t="shared" si="63"/>
        <v>-</v>
      </c>
      <c r="X166" s="168" t="str">
        <f t="shared" si="64"/>
        <v>-</v>
      </c>
      <c r="Y166" s="168" t="str">
        <f t="shared" si="65"/>
        <v>-</v>
      </c>
      <c r="AD166" s="608">
        <f t="shared" si="58"/>
        <v>44965.488194444442</v>
      </c>
      <c r="AE166" s="607">
        <f t="shared" si="59"/>
        <v>23.178999999999998</v>
      </c>
      <c r="AF166" s="196">
        <f t="shared" si="66"/>
        <v>11</v>
      </c>
      <c r="AG166" s="168" t="str">
        <f t="shared" si="67"/>
        <v>-</v>
      </c>
      <c r="AH166" s="168">
        <f t="shared" si="68"/>
        <v>23.178999999999998</v>
      </c>
      <c r="AI166" s="168" t="str">
        <f t="shared" si="69"/>
        <v>-</v>
      </c>
      <c r="AJ166" s="168" t="str">
        <f t="shared" si="70"/>
        <v>-</v>
      </c>
      <c r="AM166" s="790">
        <v>44965.488888888889</v>
      </c>
      <c r="AN166" s="789">
        <v>1</v>
      </c>
      <c r="AO166" s="789">
        <v>9</v>
      </c>
      <c r="AP166" s="789" t="s">
        <v>469</v>
      </c>
      <c r="AQ166" s="789">
        <v>416.77397100000002</v>
      </c>
      <c r="AR166" s="789">
        <v>180764</v>
      </c>
      <c r="AS166" s="789">
        <v>137569</v>
      </c>
      <c r="AT166" s="789">
        <v>23.187999999999999</v>
      </c>
      <c r="AV166" s="788">
        <v>44965.488888888889</v>
      </c>
      <c r="AW166" s="787">
        <v>1</v>
      </c>
      <c r="AX166" s="786">
        <v>9</v>
      </c>
      <c r="AY166" s="786" t="s">
        <v>469</v>
      </c>
      <c r="AZ166" s="863">
        <v>415.9</v>
      </c>
      <c r="BB166" s="793" t="str">
        <f t="shared" si="50"/>
        <v>--</v>
      </c>
      <c r="BC166" s="791">
        <f t="shared" si="51"/>
        <v>416.77397100000002</v>
      </c>
      <c r="BF166" s="819"/>
      <c r="BH166" s="793" t="str">
        <f t="shared" si="52"/>
        <v>--</v>
      </c>
      <c r="BI166" s="807">
        <f t="shared" si="53"/>
        <v>415.9</v>
      </c>
      <c r="BL166" s="807"/>
      <c r="BQ166" s="791"/>
      <c r="BR166" s="791"/>
      <c r="BS166" s="791"/>
      <c r="BT166" s="791"/>
      <c r="CA166" s="809"/>
      <c r="CB166" s="803"/>
      <c r="CC166" s="804"/>
      <c r="CD166" s="791"/>
      <c r="CE166" s="791"/>
    </row>
    <row r="167" spans="2:83" x14ac:dyDescent="0.25">
      <c r="B167" s="307"/>
      <c r="C167" s="179"/>
      <c r="O167" s="181"/>
      <c r="P167" s="308"/>
      <c r="Q167" s="179"/>
      <c r="R167" s="165" t="s">
        <v>21</v>
      </c>
      <c r="S167" s="179"/>
      <c r="T167" s="165" t="s">
        <v>56</v>
      </c>
      <c r="U167" s="196" t="str">
        <f t="shared" si="61"/>
        <v>-</v>
      </c>
      <c r="V167" s="168" t="str">
        <f t="shared" si="62"/>
        <v>-</v>
      </c>
      <c r="W167" s="168" t="str">
        <f t="shared" si="63"/>
        <v>-</v>
      </c>
      <c r="X167" s="168" t="str">
        <f t="shared" si="64"/>
        <v>-</v>
      </c>
      <c r="Y167" s="168" t="str">
        <f t="shared" si="65"/>
        <v>-</v>
      </c>
      <c r="AD167" s="608">
        <f t="shared" si="58"/>
        <v>44965.488194444442</v>
      </c>
      <c r="AE167" s="607">
        <f t="shared" si="59"/>
        <v>23.184000000000001</v>
      </c>
      <c r="AF167" s="196">
        <f t="shared" si="66"/>
        <v>11</v>
      </c>
      <c r="AG167" s="168" t="str">
        <f t="shared" si="67"/>
        <v>-</v>
      </c>
      <c r="AH167" s="168">
        <f t="shared" si="68"/>
        <v>23.184000000000001</v>
      </c>
      <c r="AI167" s="168" t="str">
        <f t="shared" si="69"/>
        <v>-</v>
      </c>
      <c r="AJ167" s="168" t="str">
        <f t="shared" si="70"/>
        <v>-</v>
      </c>
      <c r="AM167" s="790">
        <v>44965.489583333336</v>
      </c>
      <c r="AN167" s="789">
        <v>1</v>
      </c>
      <c r="AO167" s="789">
        <v>9</v>
      </c>
      <c r="AP167" s="789" t="s">
        <v>469</v>
      </c>
      <c r="AQ167" s="789">
        <v>415.37885199999999</v>
      </c>
      <c r="AR167" s="789">
        <v>179167</v>
      </c>
      <c r="AS167" s="789">
        <v>138797</v>
      </c>
      <c r="AT167" s="789">
        <v>23.189</v>
      </c>
      <c r="AV167" s="788">
        <v>44965.489583333336</v>
      </c>
      <c r="AW167" s="787">
        <v>1</v>
      </c>
      <c r="AX167" s="786">
        <v>9</v>
      </c>
      <c r="AY167" s="786" t="s">
        <v>469</v>
      </c>
      <c r="AZ167" s="863">
        <v>415.3</v>
      </c>
      <c r="BB167" s="793" t="str">
        <f t="shared" si="50"/>
        <v>--</v>
      </c>
      <c r="BC167" s="791">
        <f t="shared" si="51"/>
        <v>415.37885199999999</v>
      </c>
      <c r="BF167" s="819"/>
      <c r="BH167" s="793" t="str">
        <f t="shared" si="52"/>
        <v>--</v>
      </c>
      <c r="BI167" s="807">
        <f t="shared" si="53"/>
        <v>415.3</v>
      </c>
      <c r="BL167" s="807"/>
      <c r="BQ167" s="791"/>
      <c r="BR167" s="791"/>
      <c r="BS167" s="791"/>
      <c r="BT167" s="791"/>
      <c r="CA167" s="809"/>
      <c r="CB167" s="803"/>
      <c r="CC167" s="804"/>
      <c r="CD167" s="791"/>
      <c r="CE167" s="791"/>
    </row>
    <row r="168" spans="2:83" x14ac:dyDescent="0.25">
      <c r="B168" s="307"/>
      <c r="C168" s="179"/>
      <c r="O168" s="181"/>
      <c r="P168" s="308"/>
      <c r="Q168" s="179"/>
      <c r="R168" s="165" t="s">
        <v>21</v>
      </c>
      <c r="S168" s="179"/>
      <c r="T168" s="165" t="s">
        <v>56</v>
      </c>
      <c r="U168" s="196" t="str">
        <f t="shared" si="61"/>
        <v>-</v>
      </c>
      <c r="V168" s="168" t="str">
        <f t="shared" si="62"/>
        <v>-</v>
      </c>
      <c r="W168" s="168" t="str">
        <f t="shared" si="63"/>
        <v>-</v>
      </c>
      <c r="X168" s="168" t="str">
        <f t="shared" si="64"/>
        <v>-</v>
      </c>
      <c r="Y168" s="168" t="str">
        <f t="shared" si="65"/>
        <v>-</v>
      </c>
      <c r="AD168" s="608">
        <f t="shared" si="58"/>
        <v>44965.488888888889</v>
      </c>
      <c r="AE168" s="607">
        <f t="shared" si="59"/>
        <v>23.186</v>
      </c>
      <c r="AF168" s="196">
        <f t="shared" si="66"/>
        <v>11</v>
      </c>
      <c r="AG168" s="168" t="str">
        <f t="shared" si="67"/>
        <v>-</v>
      </c>
      <c r="AH168" s="168">
        <f t="shared" si="68"/>
        <v>23.186</v>
      </c>
      <c r="AI168" s="168" t="str">
        <f t="shared" si="69"/>
        <v>-</v>
      </c>
      <c r="AJ168" s="168" t="str">
        <f t="shared" si="70"/>
        <v>-</v>
      </c>
      <c r="AM168" s="790">
        <v>44965.489583333336</v>
      </c>
      <c r="AN168" s="789">
        <v>1</v>
      </c>
      <c r="AO168" s="789">
        <v>9</v>
      </c>
      <c r="AP168" s="789" t="s">
        <v>469</v>
      </c>
      <c r="AQ168" s="789">
        <v>414.72686499999998</v>
      </c>
      <c r="AR168" s="789">
        <v>180770</v>
      </c>
      <c r="AS168" s="789">
        <v>137578</v>
      </c>
      <c r="AT168" s="789">
        <v>23.192</v>
      </c>
      <c r="AV168" s="788">
        <v>44965.489583333336</v>
      </c>
      <c r="AW168" s="787">
        <v>1</v>
      </c>
      <c r="AX168" s="786">
        <v>9</v>
      </c>
      <c r="AY168" s="786" t="s">
        <v>469</v>
      </c>
      <c r="AZ168" s="863">
        <v>414.1</v>
      </c>
      <c r="BB168" s="793" t="str">
        <f t="shared" si="50"/>
        <v>--</v>
      </c>
      <c r="BC168" s="791">
        <f t="shared" si="51"/>
        <v>414.72686499999998</v>
      </c>
      <c r="BF168" s="819"/>
      <c r="BH168" s="793" t="str">
        <f t="shared" si="52"/>
        <v>--</v>
      </c>
      <c r="BI168" s="807">
        <f t="shared" si="53"/>
        <v>414.1</v>
      </c>
      <c r="BL168" s="807"/>
      <c r="BQ168" s="791"/>
      <c r="BR168" s="791"/>
      <c r="BS168" s="791"/>
      <c r="BT168" s="791"/>
      <c r="CA168" s="809"/>
      <c r="CB168" s="803"/>
      <c r="CC168" s="804"/>
      <c r="CD168" s="791"/>
      <c r="CE168" s="791"/>
    </row>
    <row r="169" spans="2:83" x14ac:dyDescent="0.25">
      <c r="B169" s="307"/>
      <c r="C169" s="179"/>
      <c r="O169" s="181"/>
      <c r="P169" s="308"/>
      <c r="Q169" s="179"/>
      <c r="R169" s="165" t="s">
        <v>21</v>
      </c>
      <c r="S169" s="179"/>
      <c r="T169" s="165" t="s">
        <v>56</v>
      </c>
      <c r="U169" s="196" t="str">
        <f t="shared" si="61"/>
        <v>-</v>
      </c>
      <c r="V169" s="168" t="str">
        <f t="shared" si="62"/>
        <v>-</v>
      </c>
      <c r="W169" s="168" t="str">
        <f t="shared" si="63"/>
        <v>-</v>
      </c>
      <c r="X169" s="168" t="str">
        <f t="shared" si="64"/>
        <v>-</v>
      </c>
      <c r="Y169" s="168" t="str">
        <f t="shared" si="65"/>
        <v>-</v>
      </c>
      <c r="AD169" s="608">
        <f t="shared" si="58"/>
        <v>44965.488888888889</v>
      </c>
      <c r="AE169" s="607">
        <f t="shared" si="59"/>
        <v>23.187999999999999</v>
      </c>
      <c r="AF169" s="196">
        <f t="shared" si="66"/>
        <v>11</v>
      </c>
      <c r="AG169" s="168" t="str">
        <f t="shared" si="67"/>
        <v>-</v>
      </c>
      <c r="AH169" s="168">
        <f t="shared" si="68"/>
        <v>23.187999999999999</v>
      </c>
      <c r="AI169" s="168" t="str">
        <f t="shared" si="69"/>
        <v>-</v>
      </c>
      <c r="AJ169" s="168" t="str">
        <f t="shared" si="70"/>
        <v>-</v>
      </c>
      <c r="AM169" s="790">
        <v>44965.490277777775</v>
      </c>
      <c r="AN169" s="789">
        <v>1</v>
      </c>
      <c r="AO169" s="789">
        <v>9</v>
      </c>
      <c r="AP169" s="789" t="s">
        <v>469</v>
      </c>
      <c r="AQ169" s="789">
        <v>414.16248200000001</v>
      </c>
      <c r="AR169" s="789">
        <v>179181</v>
      </c>
      <c r="AS169" s="789">
        <v>138805</v>
      </c>
      <c r="AT169" s="789">
        <v>23.193999999999999</v>
      </c>
      <c r="AV169" s="788">
        <v>44965.490277777775</v>
      </c>
      <c r="AW169" s="787">
        <v>1</v>
      </c>
      <c r="AX169" s="786">
        <v>9</v>
      </c>
      <c r="AY169" s="786" t="s">
        <v>469</v>
      </c>
      <c r="AZ169" s="863">
        <v>414</v>
      </c>
      <c r="BB169" s="793" t="str">
        <f t="shared" si="50"/>
        <v>--</v>
      </c>
      <c r="BC169" s="791">
        <f t="shared" si="51"/>
        <v>414.16248200000001</v>
      </c>
      <c r="BF169" s="819"/>
      <c r="BH169" s="793" t="str">
        <f t="shared" si="52"/>
        <v>--</v>
      </c>
      <c r="BI169" s="807">
        <f t="shared" si="53"/>
        <v>414</v>
      </c>
      <c r="BL169" s="807"/>
      <c r="BQ169" s="791"/>
      <c r="BR169" s="791"/>
      <c r="BS169" s="791"/>
      <c r="BT169" s="791"/>
      <c r="CA169" s="809"/>
      <c r="CB169" s="803"/>
      <c r="CC169" s="804"/>
      <c r="CD169" s="791"/>
      <c r="CE169" s="791"/>
    </row>
    <row r="170" spans="2:83" x14ac:dyDescent="0.25">
      <c r="B170" s="307"/>
      <c r="C170" s="179"/>
      <c r="O170" s="181"/>
      <c r="P170" s="308"/>
      <c r="Q170" s="179"/>
      <c r="R170" s="165" t="s">
        <v>21</v>
      </c>
      <c r="S170" s="179"/>
      <c r="T170" s="165" t="s">
        <v>56</v>
      </c>
      <c r="U170" s="196" t="str">
        <f t="shared" si="61"/>
        <v>-</v>
      </c>
      <c r="V170" s="168" t="str">
        <f t="shared" si="62"/>
        <v>-</v>
      </c>
      <c r="W170" s="168" t="str">
        <f t="shared" si="63"/>
        <v>-</v>
      </c>
      <c r="X170" s="168" t="str">
        <f t="shared" si="64"/>
        <v>-</v>
      </c>
      <c r="Y170" s="168" t="str">
        <f t="shared" si="65"/>
        <v>-</v>
      </c>
      <c r="AD170" s="608">
        <f t="shared" si="58"/>
        <v>44965.489583333336</v>
      </c>
      <c r="AE170" s="607">
        <f t="shared" si="59"/>
        <v>23.189</v>
      </c>
      <c r="AF170" s="196">
        <f t="shared" si="66"/>
        <v>11</v>
      </c>
      <c r="AG170" s="168" t="str">
        <f t="shared" si="67"/>
        <v>-</v>
      </c>
      <c r="AH170" s="168">
        <f t="shared" si="68"/>
        <v>23.189</v>
      </c>
      <c r="AI170" s="168" t="str">
        <f t="shared" si="69"/>
        <v>-</v>
      </c>
      <c r="AJ170" s="168" t="str">
        <f t="shared" si="70"/>
        <v>-</v>
      </c>
      <c r="AM170" s="790">
        <v>44965.490277777775</v>
      </c>
      <c r="AN170" s="789">
        <v>1</v>
      </c>
      <c r="AO170" s="789">
        <v>9</v>
      </c>
      <c r="AP170" s="789" t="s">
        <v>469</v>
      </c>
      <c r="AQ170" s="789">
        <v>413.79374799999999</v>
      </c>
      <c r="AR170" s="789">
        <v>180786</v>
      </c>
      <c r="AS170" s="789">
        <v>137593</v>
      </c>
      <c r="AT170" s="789">
        <v>23.196999999999999</v>
      </c>
      <c r="AV170" s="788">
        <v>44965.490277777775</v>
      </c>
      <c r="AW170" s="787">
        <v>1</v>
      </c>
      <c r="AX170" s="786">
        <v>9</v>
      </c>
      <c r="AY170" s="786" t="s">
        <v>469</v>
      </c>
      <c r="AZ170" s="863">
        <v>413.6</v>
      </c>
      <c r="BB170" s="793" t="str">
        <f t="shared" si="50"/>
        <v>--</v>
      </c>
      <c r="BC170" s="791">
        <f t="shared" si="51"/>
        <v>413.79374799999999</v>
      </c>
      <c r="BF170" s="819"/>
      <c r="BH170" s="793" t="str">
        <f t="shared" si="52"/>
        <v>--</v>
      </c>
      <c r="BI170" s="807">
        <f t="shared" si="53"/>
        <v>413.6</v>
      </c>
      <c r="BL170" s="807"/>
      <c r="BQ170" s="791"/>
      <c r="BR170" s="791"/>
      <c r="BS170" s="791"/>
      <c r="BT170" s="791"/>
      <c r="CA170" s="809"/>
      <c r="CB170" s="803"/>
      <c r="CC170" s="804"/>
      <c r="CD170" s="791"/>
      <c r="CE170" s="791"/>
    </row>
    <row r="171" spans="2:83" x14ac:dyDescent="0.25">
      <c r="B171" s="307"/>
      <c r="C171" s="179"/>
      <c r="O171" s="181"/>
      <c r="P171" s="308"/>
      <c r="Q171" s="179"/>
      <c r="R171" s="165" t="s">
        <v>21</v>
      </c>
      <c r="S171" s="179"/>
      <c r="T171" s="165" t="s">
        <v>56</v>
      </c>
      <c r="U171" s="196" t="str">
        <f t="shared" si="61"/>
        <v>-</v>
      </c>
      <c r="V171" s="168" t="str">
        <f t="shared" si="62"/>
        <v>-</v>
      </c>
      <c r="W171" s="168" t="str">
        <f t="shared" si="63"/>
        <v>-</v>
      </c>
      <c r="X171" s="168" t="str">
        <f t="shared" si="64"/>
        <v>-</v>
      </c>
      <c r="Y171" s="168" t="str">
        <f t="shared" si="65"/>
        <v>-</v>
      </c>
      <c r="AD171" s="608">
        <f t="shared" si="58"/>
        <v>44965.489583333336</v>
      </c>
      <c r="AE171" s="607">
        <f t="shared" si="59"/>
        <v>23.192</v>
      </c>
      <c r="AF171" s="196">
        <f t="shared" si="66"/>
        <v>11</v>
      </c>
      <c r="AG171" s="168" t="str">
        <f t="shared" si="67"/>
        <v>-</v>
      </c>
      <c r="AH171" s="168">
        <f t="shared" si="68"/>
        <v>23.192</v>
      </c>
      <c r="AI171" s="168" t="str">
        <f t="shared" si="69"/>
        <v>-</v>
      </c>
      <c r="AJ171" s="168" t="str">
        <f t="shared" si="70"/>
        <v>-</v>
      </c>
      <c r="AM171" s="790">
        <v>44965.490972222222</v>
      </c>
      <c r="AN171" s="789">
        <v>1</v>
      </c>
      <c r="AO171" s="789">
        <v>9</v>
      </c>
      <c r="AP171" s="789" t="s">
        <v>469</v>
      </c>
      <c r="AQ171" s="789">
        <v>413.16891600000002</v>
      </c>
      <c r="AR171" s="789">
        <v>179193</v>
      </c>
      <c r="AS171" s="789">
        <v>138811</v>
      </c>
      <c r="AT171" s="789">
        <v>23.202999999999999</v>
      </c>
      <c r="AV171" s="788">
        <v>44965.490972222222</v>
      </c>
      <c r="AW171" s="787">
        <v>1</v>
      </c>
      <c r="AX171" s="786">
        <v>9</v>
      </c>
      <c r="AY171" s="786" t="s">
        <v>469</v>
      </c>
      <c r="AZ171" s="863">
        <v>413.1</v>
      </c>
      <c r="BB171" s="793" t="str">
        <f t="shared" si="50"/>
        <v>--</v>
      </c>
      <c r="BC171" s="791">
        <f t="shared" si="51"/>
        <v>413.16891600000002</v>
      </c>
      <c r="BF171" s="819"/>
      <c r="BH171" s="793" t="str">
        <f t="shared" si="52"/>
        <v>--</v>
      </c>
      <c r="BI171" s="807">
        <f t="shared" si="53"/>
        <v>413.1</v>
      </c>
      <c r="BL171" s="807"/>
      <c r="BQ171" s="791"/>
      <c r="BR171" s="791"/>
      <c r="BS171" s="791"/>
      <c r="BT171" s="791"/>
      <c r="CA171" s="809"/>
      <c r="CB171" s="803"/>
      <c r="CC171" s="804"/>
      <c r="CD171" s="791"/>
      <c r="CE171" s="791"/>
    </row>
    <row r="172" spans="2:83" x14ac:dyDescent="0.25">
      <c r="B172" s="307"/>
      <c r="C172" s="179"/>
      <c r="O172" s="181"/>
      <c r="P172" s="308"/>
      <c r="Q172" s="179"/>
      <c r="R172" s="165" t="s">
        <v>21</v>
      </c>
      <c r="S172" s="179"/>
      <c r="T172" s="165" t="s">
        <v>56</v>
      </c>
      <c r="U172" s="196" t="str">
        <f t="shared" si="61"/>
        <v>-</v>
      </c>
      <c r="V172" s="168" t="str">
        <f t="shared" si="62"/>
        <v>-</v>
      </c>
      <c r="W172" s="168" t="str">
        <f t="shared" si="63"/>
        <v>-</v>
      </c>
      <c r="X172" s="168" t="str">
        <f t="shared" si="64"/>
        <v>-</v>
      </c>
      <c r="Y172" s="168" t="str">
        <f t="shared" si="65"/>
        <v>-</v>
      </c>
      <c r="AD172" s="608">
        <f t="shared" si="58"/>
        <v>44965.490277777775</v>
      </c>
      <c r="AE172" s="607">
        <f t="shared" si="59"/>
        <v>23.193999999999999</v>
      </c>
      <c r="AF172" s="196">
        <f t="shared" si="66"/>
        <v>11</v>
      </c>
      <c r="AG172" s="168" t="str">
        <f t="shared" si="67"/>
        <v>-</v>
      </c>
      <c r="AH172" s="168">
        <f t="shared" si="68"/>
        <v>23.193999999999999</v>
      </c>
      <c r="AI172" s="168" t="str">
        <f t="shared" si="69"/>
        <v>-</v>
      </c>
      <c r="AJ172" s="168" t="str">
        <f t="shared" si="70"/>
        <v>-</v>
      </c>
      <c r="AM172" s="790">
        <v>44965.490972222222</v>
      </c>
      <c r="AN172" s="789">
        <v>1</v>
      </c>
      <c r="AO172" s="789">
        <v>9</v>
      </c>
      <c r="AP172" s="789" t="s">
        <v>469</v>
      </c>
      <c r="AQ172" s="789">
        <v>413.17436300000003</v>
      </c>
      <c r="AR172" s="789">
        <v>180776</v>
      </c>
      <c r="AS172" s="789">
        <v>137586</v>
      </c>
      <c r="AT172" s="789">
        <v>23.207999999999998</v>
      </c>
      <c r="AV172" s="788">
        <v>44965.490972222222</v>
      </c>
      <c r="AW172" s="787">
        <v>1</v>
      </c>
      <c r="AX172" s="786">
        <v>9</v>
      </c>
      <c r="AY172" s="786" t="s">
        <v>469</v>
      </c>
      <c r="AZ172" s="863">
        <v>413.3</v>
      </c>
      <c r="BB172" s="793" t="str">
        <f t="shared" si="50"/>
        <v>--</v>
      </c>
      <c r="BC172" s="791">
        <f t="shared" si="51"/>
        <v>413.17436300000003</v>
      </c>
      <c r="BF172" s="819"/>
      <c r="BH172" s="793" t="str">
        <f t="shared" si="52"/>
        <v>--</v>
      </c>
      <c r="BI172" s="807">
        <f t="shared" si="53"/>
        <v>413.3</v>
      </c>
      <c r="BL172" s="807"/>
      <c r="BQ172" s="791"/>
      <c r="BR172" s="791"/>
      <c r="BS172" s="791"/>
      <c r="BT172" s="791"/>
      <c r="CA172" s="809"/>
      <c r="CB172" s="803"/>
      <c r="CC172" s="804"/>
      <c r="CD172" s="791"/>
      <c r="CE172" s="791"/>
    </row>
    <row r="173" spans="2:83" x14ac:dyDescent="0.25">
      <c r="B173" s="307"/>
      <c r="C173" s="179"/>
      <c r="O173" s="181"/>
      <c r="P173" s="308"/>
      <c r="Q173" s="179"/>
      <c r="R173" s="165" t="s">
        <v>21</v>
      </c>
      <c r="S173" s="179"/>
      <c r="T173" s="165" t="s">
        <v>56</v>
      </c>
      <c r="U173" s="196" t="str">
        <f t="shared" si="61"/>
        <v>-</v>
      </c>
      <c r="V173" s="168" t="str">
        <f t="shared" si="62"/>
        <v>-</v>
      </c>
      <c r="W173" s="168" t="str">
        <f t="shared" si="63"/>
        <v>-</v>
      </c>
      <c r="X173" s="168" t="str">
        <f t="shared" si="64"/>
        <v>-</v>
      </c>
      <c r="Y173" s="168" t="str">
        <f t="shared" si="65"/>
        <v>-</v>
      </c>
      <c r="AD173" s="608">
        <f t="shared" si="58"/>
        <v>44965.490277777775</v>
      </c>
      <c r="AE173" s="607">
        <f t="shared" si="59"/>
        <v>23.196999999999999</v>
      </c>
      <c r="AF173" s="196">
        <f t="shared" si="66"/>
        <v>11</v>
      </c>
      <c r="AG173" s="168" t="str">
        <f t="shared" si="67"/>
        <v>-</v>
      </c>
      <c r="AH173" s="168">
        <f t="shared" si="68"/>
        <v>23.196999999999999</v>
      </c>
      <c r="AI173" s="168" t="str">
        <f t="shared" si="69"/>
        <v>-</v>
      </c>
      <c r="AJ173" s="168" t="str">
        <f t="shared" si="70"/>
        <v>-</v>
      </c>
      <c r="AM173" s="790">
        <v>44965.492361111108</v>
      </c>
      <c r="AN173" s="789">
        <v>1</v>
      </c>
      <c r="AO173" s="789">
        <v>9</v>
      </c>
      <c r="AP173" s="789" t="s">
        <v>486</v>
      </c>
      <c r="AQ173" s="789">
        <v>412.78927299999998</v>
      </c>
      <c r="AR173" s="789">
        <v>180780</v>
      </c>
      <c r="AS173" s="789">
        <v>137591</v>
      </c>
      <c r="AT173" s="789">
        <v>23.213000000000001</v>
      </c>
      <c r="AV173" s="788">
        <v>44965.492361111108</v>
      </c>
      <c r="AW173" s="787">
        <v>1</v>
      </c>
      <c r="AX173" s="786">
        <v>9</v>
      </c>
      <c r="AY173" s="786" t="s">
        <v>486</v>
      </c>
      <c r="AZ173" s="863">
        <v>412.4</v>
      </c>
      <c r="BB173" s="793" t="str">
        <f t="shared" si="50"/>
        <v>--</v>
      </c>
      <c r="BC173" s="791">
        <f t="shared" si="51"/>
        <v>412.78927299999998</v>
      </c>
      <c r="BF173" s="819"/>
      <c r="BH173" s="793" t="str">
        <f t="shared" si="52"/>
        <v>--</v>
      </c>
      <c r="BI173" s="807">
        <f t="shared" si="53"/>
        <v>412.4</v>
      </c>
      <c r="BL173" s="807"/>
      <c r="BQ173" s="791"/>
      <c r="BR173" s="791"/>
      <c r="BS173" s="791"/>
      <c r="BT173" s="791"/>
      <c r="CA173" s="809"/>
      <c r="CB173" s="803"/>
      <c r="CC173" s="804"/>
      <c r="CD173" s="791"/>
      <c r="CE173" s="791"/>
    </row>
    <row r="174" spans="2:83" x14ac:dyDescent="0.25">
      <c r="B174" s="307"/>
      <c r="C174" s="179"/>
      <c r="O174" s="181"/>
      <c r="P174" s="308"/>
      <c r="Q174" s="179"/>
      <c r="R174" s="165" t="s">
        <v>21</v>
      </c>
      <c r="S174" s="179"/>
      <c r="T174" s="165" t="s">
        <v>56</v>
      </c>
      <c r="U174" s="196" t="str">
        <f t="shared" si="61"/>
        <v>-</v>
      </c>
      <c r="V174" s="168" t="str">
        <f t="shared" si="62"/>
        <v>-</v>
      </c>
      <c r="W174" s="168" t="str">
        <f t="shared" si="63"/>
        <v>-</v>
      </c>
      <c r="X174" s="168" t="str">
        <f t="shared" si="64"/>
        <v>-</v>
      </c>
      <c r="Y174" s="168" t="str">
        <f t="shared" si="65"/>
        <v>-</v>
      </c>
      <c r="AD174" s="608">
        <f t="shared" si="58"/>
        <v>44965.490972222222</v>
      </c>
      <c r="AE174" s="607">
        <f t="shared" si="59"/>
        <v>23.202999999999999</v>
      </c>
      <c r="AF174" s="196">
        <f t="shared" si="66"/>
        <v>11</v>
      </c>
      <c r="AG174" s="168" t="str">
        <f t="shared" si="67"/>
        <v>-</v>
      </c>
      <c r="AH174" s="168">
        <f t="shared" si="68"/>
        <v>23.202999999999999</v>
      </c>
      <c r="AI174" s="168" t="str">
        <f t="shared" si="69"/>
        <v>-</v>
      </c>
      <c r="AJ174" s="168" t="str">
        <f t="shared" si="70"/>
        <v>-</v>
      </c>
      <c r="AM174" s="790">
        <v>44965.492361111108</v>
      </c>
      <c r="AN174" s="789">
        <v>1</v>
      </c>
      <c r="AO174" s="789">
        <v>9</v>
      </c>
      <c r="AP174" s="789" t="s">
        <v>486</v>
      </c>
      <c r="AQ174" s="789">
        <v>412.50208400000002</v>
      </c>
      <c r="AR174" s="789">
        <v>179191</v>
      </c>
      <c r="AS174" s="789">
        <v>138808</v>
      </c>
      <c r="AT174" s="789">
        <v>23.213000000000001</v>
      </c>
      <c r="AV174" s="788">
        <v>44965.492361111108</v>
      </c>
      <c r="AW174" s="787">
        <v>1</v>
      </c>
      <c r="AX174" s="786">
        <v>9</v>
      </c>
      <c r="AY174" s="786" t="s">
        <v>486</v>
      </c>
      <c r="AZ174" s="863">
        <v>412.1</v>
      </c>
      <c r="BB174" s="793" t="str">
        <f t="shared" si="50"/>
        <v>--</v>
      </c>
      <c r="BC174" s="791">
        <f t="shared" si="51"/>
        <v>412.50208400000002</v>
      </c>
      <c r="BF174" s="819"/>
      <c r="BH174" s="793" t="str">
        <f t="shared" si="52"/>
        <v>--</v>
      </c>
      <c r="BI174" s="807">
        <f t="shared" si="53"/>
        <v>412.1</v>
      </c>
      <c r="BL174" s="807"/>
      <c r="BQ174" s="791"/>
      <c r="BR174" s="791"/>
      <c r="BS174" s="791"/>
      <c r="BT174" s="791"/>
      <c r="CA174" s="809"/>
      <c r="CB174" s="803"/>
      <c r="CC174" s="804"/>
      <c r="CD174" s="791"/>
      <c r="CE174" s="791"/>
    </row>
    <row r="175" spans="2:83" x14ac:dyDescent="0.25">
      <c r="B175" s="307"/>
      <c r="C175" s="179"/>
      <c r="O175" s="181"/>
      <c r="P175" s="308"/>
      <c r="Q175" s="179"/>
      <c r="R175" s="165" t="s">
        <v>21</v>
      </c>
      <c r="S175" s="179"/>
      <c r="T175" s="165" t="s">
        <v>56</v>
      </c>
      <c r="U175" s="196" t="str">
        <f t="shared" si="61"/>
        <v>-</v>
      </c>
      <c r="V175" s="168" t="str">
        <f t="shared" si="62"/>
        <v>-</v>
      </c>
      <c r="W175" s="168" t="str">
        <f t="shared" si="63"/>
        <v>-</v>
      </c>
      <c r="X175" s="168" t="str">
        <f t="shared" si="64"/>
        <v>-</v>
      </c>
      <c r="Y175" s="168" t="str">
        <f t="shared" si="65"/>
        <v>-</v>
      </c>
      <c r="AD175" s="608">
        <f t="shared" si="58"/>
        <v>44965.490972222222</v>
      </c>
      <c r="AE175" s="607">
        <f t="shared" si="59"/>
        <v>23.207999999999998</v>
      </c>
      <c r="AF175" s="196">
        <f t="shared" si="66"/>
        <v>11</v>
      </c>
      <c r="AG175" s="168" t="str">
        <f t="shared" si="67"/>
        <v>-</v>
      </c>
      <c r="AH175" s="168">
        <f t="shared" si="68"/>
        <v>23.207999999999998</v>
      </c>
      <c r="AI175" s="168" t="str">
        <f t="shared" si="69"/>
        <v>-</v>
      </c>
      <c r="AJ175" s="168" t="str">
        <f t="shared" si="70"/>
        <v>-</v>
      </c>
      <c r="AM175" s="790">
        <v>44965.493055555555</v>
      </c>
      <c r="AN175" s="789">
        <v>1</v>
      </c>
      <c r="AO175" s="789">
        <v>9</v>
      </c>
      <c r="AP175" s="789" t="s">
        <v>486</v>
      </c>
      <c r="AQ175" s="789">
        <v>411.99420700000002</v>
      </c>
      <c r="AR175" s="789">
        <v>180774</v>
      </c>
      <c r="AS175" s="789">
        <v>137590</v>
      </c>
      <c r="AT175" s="789">
        <v>23.213999999999999</v>
      </c>
      <c r="AV175" s="788">
        <v>44965.493055555555</v>
      </c>
      <c r="AW175" s="787">
        <v>1</v>
      </c>
      <c r="AX175" s="786">
        <v>9</v>
      </c>
      <c r="AY175" s="786" t="s">
        <v>486</v>
      </c>
      <c r="AZ175" s="863">
        <v>412</v>
      </c>
      <c r="BB175" s="793" t="str">
        <f t="shared" si="50"/>
        <v>--</v>
      </c>
      <c r="BC175" s="791">
        <f t="shared" si="51"/>
        <v>411.99420700000002</v>
      </c>
      <c r="BF175" s="819"/>
      <c r="BH175" s="793" t="str">
        <f t="shared" si="52"/>
        <v>--</v>
      </c>
      <c r="BI175" s="807">
        <f t="shared" si="53"/>
        <v>412</v>
      </c>
      <c r="BL175" s="807"/>
      <c r="BQ175" s="791"/>
      <c r="BR175" s="791"/>
      <c r="BS175" s="791"/>
      <c r="BT175" s="791"/>
      <c r="CA175" s="809"/>
      <c r="CB175" s="803"/>
      <c r="CC175" s="804"/>
      <c r="CD175" s="791"/>
      <c r="CE175" s="791"/>
    </row>
    <row r="176" spans="2:83" x14ac:dyDescent="0.25">
      <c r="B176" s="307"/>
      <c r="C176" s="179"/>
      <c r="O176" s="181"/>
      <c r="P176" s="308"/>
      <c r="Q176" s="179"/>
      <c r="R176" s="165" t="s">
        <v>21</v>
      </c>
      <c r="S176" s="179"/>
      <c r="T176" s="165" t="s">
        <v>56</v>
      </c>
      <c r="U176" s="196" t="str">
        <f t="shared" si="61"/>
        <v>-</v>
      </c>
      <c r="V176" s="168" t="str">
        <f t="shared" si="62"/>
        <v>-</v>
      </c>
      <c r="W176" s="168" t="str">
        <f t="shared" si="63"/>
        <v>-</v>
      </c>
      <c r="X176" s="168" t="str">
        <f t="shared" si="64"/>
        <v>-</v>
      </c>
      <c r="Y176" s="168" t="str">
        <f t="shared" si="65"/>
        <v>-</v>
      </c>
      <c r="AD176" s="608">
        <f t="shared" si="58"/>
        <v>44965.492361111108</v>
      </c>
      <c r="AE176" s="607">
        <f t="shared" si="59"/>
        <v>23.213000000000001</v>
      </c>
      <c r="AF176" s="196">
        <f t="shared" si="66"/>
        <v>11</v>
      </c>
      <c r="AG176" s="168" t="str">
        <f t="shared" si="67"/>
        <v>-</v>
      </c>
      <c r="AH176" s="168">
        <f t="shared" si="68"/>
        <v>23.213000000000001</v>
      </c>
      <c r="AI176" s="168" t="str">
        <f t="shared" si="69"/>
        <v>-</v>
      </c>
      <c r="AJ176" s="168" t="str">
        <f t="shared" si="70"/>
        <v>-</v>
      </c>
      <c r="AM176" s="790">
        <v>44965.493055555555</v>
      </c>
      <c r="AN176" s="789">
        <v>1</v>
      </c>
      <c r="AO176" s="789">
        <v>9</v>
      </c>
      <c r="AP176" s="789" t="s">
        <v>486</v>
      </c>
      <c r="AQ176" s="789">
        <v>411.42544600000002</v>
      </c>
      <c r="AR176" s="789">
        <v>179192</v>
      </c>
      <c r="AS176" s="789">
        <v>138806</v>
      </c>
      <c r="AT176" s="789">
        <v>23.218</v>
      </c>
      <c r="AV176" s="788">
        <v>44965.493055555555</v>
      </c>
      <c r="AW176" s="787">
        <v>1</v>
      </c>
      <c r="AX176" s="786">
        <v>9</v>
      </c>
      <c r="AY176" s="786" t="s">
        <v>486</v>
      </c>
      <c r="AZ176" s="863">
        <v>411.8</v>
      </c>
      <c r="BB176" s="793" t="str">
        <f t="shared" si="50"/>
        <v>--</v>
      </c>
      <c r="BC176" s="791">
        <f t="shared" si="51"/>
        <v>411.42544600000002</v>
      </c>
      <c r="BF176" s="819"/>
      <c r="BH176" s="793" t="str">
        <f t="shared" si="52"/>
        <v>--</v>
      </c>
      <c r="BI176" s="807">
        <f t="shared" si="53"/>
        <v>411.8</v>
      </c>
      <c r="BL176" s="807"/>
      <c r="BQ176" s="791"/>
      <c r="BR176" s="791"/>
      <c r="BS176" s="791"/>
      <c r="BT176" s="791"/>
      <c r="CA176" s="809"/>
      <c r="CB176" s="803"/>
      <c r="CC176" s="804"/>
      <c r="CD176" s="791"/>
      <c r="CE176" s="791"/>
    </row>
    <row r="177" spans="2:83" x14ac:dyDescent="0.25">
      <c r="B177" s="307"/>
      <c r="C177" s="179"/>
      <c r="O177" s="181"/>
      <c r="P177" s="308"/>
      <c r="Q177" s="179"/>
      <c r="R177" s="165" t="s">
        <v>21</v>
      </c>
      <c r="S177" s="179"/>
      <c r="T177" s="165" t="s">
        <v>56</v>
      </c>
      <c r="U177" s="196" t="str">
        <f t="shared" si="61"/>
        <v>-</v>
      </c>
      <c r="V177" s="168" t="str">
        <f t="shared" si="62"/>
        <v>-</v>
      </c>
      <c r="W177" s="168" t="str">
        <f t="shared" si="63"/>
        <v>-</v>
      </c>
      <c r="X177" s="168" t="str">
        <f t="shared" si="64"/>
        <v>-</v>
      </c>
      <c r="Y177" s="168" t="str">
        <f t="shared" si="65"/>
        <v>-</v>
      </c>
      <c r="AD177" s="608">
        <f t="shared" si="58"/>
        <v>44965.492361111108</v>
      </c>
      <c r="AE177" s="607">
        <f t="shared" si="59"/>
        <v>23.213000000000001</v>
      </c>
      <c r="AF177" s="196">
        <f t="shared" si="66"/>
        <v>11</v>
      </c>
      <c r="AG177" s="168" t="str">
        <f t="shared" si="67"/>
        <v>-</v>
      </c>
      <c r="AH177" s="168">
        <f t="shared" si="68"/>
        <v>23.213000000000001</v>
      </c>
      <c r="AI177" s="168" t="str">
        <f t="shared" si="69"/>
        <v>-</v>
      </c>
      <c r="AJ177" s="168" t="str">
        <f t="shared" si="70"/>
        <v>-</v>
      </c>
      <c r="AM177" s="790">
        <v>44965.493750000001</v>
      </c>
      <c r="AN177" s="789">
        <v>1</v>
      </c>
      <c r="AO177" s="789">
        <v>9</v>
      </c>
      <c r="AP177" s="789" t="s">
        <v>486</v>
      </c>
      <c r="AQ177" s="789">
        <v>410.32329399999998</v>
      </c>
      <c r="AR177" s="789">
        <v>179188</v>
      </c>
      <c r="AS177" s="789">
        <v>138799</v>
      </c>
      <c r="AT177" s="789">
        <v>23.222000000000001</v>
      </c>
      <c r="AV177" s="788">
        <v>44965.493750000001</v>
      </c>
      <c r="AW177" s="787">
        <v>1</v>
      </c>
      <c r="AX177" s="786">
        <v>9</v>
      </c>
      <c r="AY177" s="786" t="s">
        <v>486</v>
      </c>
      <c r="AZ177" s="863">
        <v>410.1</v>
      </c>
      <c r="BB177" s="793" t="str">
        <f t="shared" si="50"/>
        <v>--</v>
      </c>
      <c r="BC177" s="791">
        <f t="shared" si="51"/>
        <v>410.32329399999998</v>
      </c>
      <c r="BF177" s="819"/>
      <c r="BH177" s="793" t="str">
        <f t="shared" si="52"/>
        <v>--</v>
      </c>
      <c r="BI177" s="807">
        <f t="shared" si="53"/>
        <v>410.1</v>
      </c>
      <c r="BL177" s="807"/>
      <c r="BQ177" s="791"/>
      <c r="BR177" s="791"/>
      <c r="BS177" s="791"/>
      <c r="BT177" s="791"/>
      <c r="CA177" s="809"/>
      <c r="CB177" s="803"/>
      <c r="CC177" s="804"/>
      <c r="CD177" s="791"/>
      <c r="CE177" s="791"/>
    </row>
    <row r="178" spans="2:83" x14ac:dyDescent="0.25">
      <c r="B178" s="307"/>
      <c r="C178" s="179"/>
      <c r="O178" s="181"/>
      <c r="P178" s="308"/>
      <c r="Q178" s="179"/>
      <c r="R178" s="165" t="s">
        <v>21</v>
      </c>
      <c r="S178" s="179"/>
      <c r="T178" s="165" t="s">
        <v>56</v>
      </c>
      <c r="U178" s="196" t="str">
        <f t="shared" si="61"/>
        <v>-</v>
      </c>
      <c r="V178" s="168" t="str">
        <f t="shared" si="62"/>
        <v>-</v>
      </c>
      <c r="W178" s="168" t="str">
        <f t="shared" si="63"/>
        <v>-</v>
      </c>
      <c r="X178" s="168" t="str">
        <f t="shared" si="64"/>
        <v>-</v>
      </c>
      <c r="Y178" s="168" t="str">
        <f t="shared" si="65"/>
        <v>-</v>
      </c>
      <c r="AD178" s="608">
        <f t="shared" si="58"/>
        <v>44965.493055555555</v>
      </c>
      <c r="AE178" s="607">
        <f t="shared" si="59"/>
        <v>23.213999999999999</v>
      </c>
      <c r="AF178" s="196">
        <f t="shared" si="66"/>
        <v>11</v>
      </c>
      <c r="AG178" s="168" t="str">
        <f t="shared" si="67"/>
        <v>-</v>
      </c>
      <c r="AH178" s="168">
        <f t="shared" si="68"/>
        <v>23.213999999999999</v>
      </c>
      <c r="AI178" s="168" t="str">
        <f t="shared" si="69"/>
        <v>-</v>
      </c>
      <c r="AJ178" s="168" t="str">
        <f t="shared" si="70"/>
        <v>-</v>
      </c>
      <c r="AM178" s="790">
        <v>44965.494444444441</v>
      </c>
      <c r="AN178" s="789">
        <v>1</v>
      </c>
      <c r="AO178" s="789">
        <v>9</v>
      </c>
      <c r="AP178" s="789">
        <v>1</v>
      </c>
      <c r="AQ178" s="789">
        <v>410.48609199999999</v>
      </c>
      <c r="AR178" s="789">
        <v>180776</v>
      </c>
      <c r="AS178" s="789">
        <v>137594</v>
      </c>
      <c r="AT178" s="789">
        <v>23.228000000000002</v>
      </c>
      <c r="AV178" s="788">
        <v>44965.494444444441</v>
      </c>
      <c r="AW178" s="787">
        <v>1</v>
      </c>
      <c r="AX178" s="786">
        <v>9</v>
      </c>
      <c r="AY178" s="786">
        <v>1</v>
      </c>
      <c r="AZ178" s="863">
        <v>410.7</v>
      </c>
      <c r="BB178" s="793">
        <f t="shared" si="50"/>
        <v>91</v>
      </c>
      <c r="BC178" s="791">
        <f t="shared" si="51"/>
        <v>410.48609199999999</v>
      </c>
      <c r="BF178" s="819"/>
      <c r="BH178" s="793">
        <f t="shared" si="52"/>
        <v>91</v>
      </c>
      <c r="BI178" s="807">
        <f t="shared" si="53"/>
        <v>410.7</v>
      </c>
      <c r="BL178" s="807"/>
      <c r="BQ178" s="791"/>
      <c r="BR178" s="791"/>
      <c r="BS178" s="791"/>
      <c r="BT178" s="791"/>
      <c r="CA178" s="809"/>
      <c r="CB178" s="803"/>
      <c r="CC178" s="804"/>
      <c r="CD178" s="791"/>
      <c r="CE178" s="791"/>
    </row>
    <row r="179" spans="2:83" x14ac:dyDescent="0.25">
      <c r="B179" s="307"/>
      <c r="C179" s="179"/>
      <c r="O179" s="181"/>
      <c r="P179" s="308"/>
      <c r="Q179" s="179"/>
      <c r="R179" s="165" t="s">
        <v>21</v>
      </c>
      <c r="S179" s="179"/>
      <c r="T179" s="165" t="s">
        <v>56</v>
      </c>
      <c r="U179" s="196" t="str">
        <f t="shared" si="61"/>
        <v>-</v>
      </c>
      <c r="V179" s="168" t="str">
        <f t="shared" si="62"/>
        <v>-</v>
      </c>
      <c r="W179" s="168" t="str">
        <f t="shared" si="63"/>
        <v>-</v>
      </c>
      <c r="X179" s="168" t="str">
        <f t="shared" si="64"/>
        <v>-</v>
      </c>
      <c r="Y179" s="168" t="str">
        <f t="shared" si="65"/>
        <v>-</v>
      </c>
      <c r="AD179" s="608">
        <f t="shared" si="58"/>
        <v>44965.493055555555</v>
      </c>
      <c r="AE179" s="607">
        <f t="shared" si="59"/>
        <v>23.218</v>
      </c>
      <c r="AF179" s="196">
        <f t="shared" si="66"/>
        <v>11</v>
      </c>
      <c r="AG179" s="168" t="str">
        <f t="shared" si="67"/>
        <v>-</v>
      </c>
      <c r="AH179" s="168">
        <f t="shared" si="68"/>
        <v>23.218</v>
      </c>
      <c r="AI179" s="168" t="str">
        <f t="shared" si="69"/>
        <v>-</v>
      </c>
      <c r="AJ179" s="168" t="str">
        <f t="shared" si="70"/>
        <v>-</v>
      </c>
      <c r="AM179" s="790">
        <v>44965.495138888888</v>
      </c>
      <c r="AN179" s="789">
        <v>1</v>
      </c>
      <c r="AO179" s="789">
        <v>9</v>
      </c>
      <c r="AP179" s="789">
        <v>2</v>
      </c>
      <c r="AQ179" s="789">
        <v>410.47388599999999</v>
      </c>
      <c r="AR179" s="789">
        <v>179203</v>
      </c>
      <c r="AS179" s="789">
        <v>138811</v>
      </c>
      <c r="AT179" s="789">
        <v>23.231999999999999</v>
      </c>
      <c r="AV179" s="788">
        <v>44965.495138888888</v>
      </c>
      <c r="AW179" s="787">
        <v>1</v>
      </c>
      <c r="AX179" s="786">
        <v>9</v>
      </c>
      <c r="AY179" s="786">
        <v>2</v>
      </c>
      <c r="AZ179" s="863">
        <v>410.4</v>
      </c>
      <c r="BB179" s="793">
        <f t="shared" si="50"/>
        <v>92</v>
      </c>
      <c r="BC179" s="791">
        <f t="shared" si="51"/>
        <v>410.47388599999999</v>
      </c>
      <c r="BF179" s="819"/>
      <c r="BH179" s="793">
        <f t="shared" si="52"/>
        <v>92</v>
      </c>
      <c r="BI179" s="807">
        <f t="shared" si="53"/>
        <v>410.4</v>
      </c>
      <c r="BL179" s="807"/>
      <c r="BQ179" s="791"/>
      <c r="BR179" s="791"/>
      <c r="BS179" s="791"/>
      <c r="BT179" s="791"/>
      <c r="CA179" s="809"/>
      <c r="CB179" s="803"/>
      <c r="CC179" s="804"/>
      <c r="CD179" s="791"/>
      <c r="CE179" s="791"/>
    </row>
    <row r="180" spans="2:83" x14ac:dyDescent="0.25">
      <c r="B180" s="307"/>
      <c r="C180" s="179"/>
      <c r="O180" s="181"/>
      <c r="P180" s="308"/>
      <c r="Q180" s="179"/>
      <c r="R180" s="165" t="s">
        <v>21</v>
      </c>
      <c r="S180" s="179"/>
      <c r="T180" s="165" t="s">
        <v>56</v>
      </c>
      <c r="U180" s="196" t="str">
        <f t="shared" si="61"/>
        <v>-</v>
      </c>
      <c r="V180" s="168" t="str">
        <f t="shared" si="62"/>
        <v>-</v>
      </c>
      <c r="W180" s="168" t="str">
        <f t="shared" si="63"/>
        <v>-</v>
      </c>
      <c r="X180" s="168" t="str">
        <f t="shared" si="64"/>
        <v>-</v>
      </c>
      <c r="Y180" s="168" t="str">
        <f t="shared" si="65"/>
        <v>-</v>
      </c>
      <c r="AD180" s="608">
        <f t="shared" si="58"/>
        <v>44965.493750000001</v>
      </c>
      <c r="AE180" s="607">
        <f t="shared" si="59"/>
        <v>23.222000000000001</v>
      </c>
      <c r="AF180" s="196">
        <f t="shared" si="66"/>
        <v>11</v>
      </c>
      <c r="AG180" s="168" t="str">
        <f t="shared" si="67"/>
        <v>-</v>
      </c>
      <c r="AH180" s="168">
        <f t="shared" si="68"/>
        <v>23.222000000000001</v>
      </c>
      <c r="AI180" s="168" t="str">
        <f t="shared" si="69"/>
        <v>-</v>
      </c>
      <c r="AJ180" s="168" t="str">
        <f t="shared" si="70"/>
        <v>-</v>
      </c>
      <c r="AM180" s="790">
        <v>44965.495138888888</v>
      </c>
      <c r="AN180" s="789">
        <v>1</v>
      </c>
      <c r="AO180" s="789">
        <v>9</v>
      </c>
      <c r="AP180" s="789">
        <v>3</v>
      </c>
      <c r="AQ180" s="789">
        <v>410.57890600000002</v>
      </c>
      <c r="AR180" s="789">
        <v>180776</v>
      </c>
      <c r="AS180" s="789">
        <v>137594</v>
      </c>
      <c r="AT180" s="789">
        <v>23.238</v>
      </c>
      <c r="AV180" s="788">
        <v>44965.495138888888</v>
      </c>
      <c r="AW180" s="787">
        <v>1</v>
      </c>
      <c r="AX180" s="786">
        <v>9</v>
      </c>
      <c r="AY180" s="786">
        <v>3</v>
      </c>
      <c r="AZ180" s="863">
        <v>410.9</v>
      </c>
      <c r="BB180" s="793">
        <f t="shared" si="50"/>
        <v>93</v>
      </c>
      <c r="BC180" s="791">
        <f t="shared" si="51"/>
        <v>410.57890600000002</v>
      </c>
      <c r="BF180" s="819"/>
      <c r="BH180" s="793">
        <f t="shared" si="52"/>
        <v>93</v>
      </c>
      <c r="BI180" s="807">
        <f t="shared" si="53"/>
        <v>410.9</v>
      </c>
      <c r="BL180" s="807"/>
      <c r="BQ180" s="791"/>
      <c r="BR180" s="791"/>
      <c r="BS180" s="791"/>
      <c r="BT180" s="791"/>
      <c r="CA180" s="809"/>
      <c r="CB180" s="803"/>
      <c r="CC180" s="804"/>
      <c r="CD180" s="791"/>
      <c r="CE180" s="791"/>
    </row>
    <row r="181" spans="2:83" x14ac:dyDescent="0.25">
      <c r="B181" s="307"/>
      <c r="C181" s="179"/>
      <c r="O181" s="181"/>
      <c r="P181" s="308"/>
      <c r="Q181" s="179"/>
      <c r="R181" s="165" t="s">
        <v>21</v>
      </c>
      <c r="S181" s="179"/>
      <c r="T181" s="165" t="s">
        <v>56</v>
      </c>
      <c r="U181" s="196" t="str">
        <f t="shared" si="61"/>
        <v>-</v>
      </c>
      <c r="V181" s="168" t="str">
        <f t="shared" si="62"/>
        <v>-</v>
      </c>
      <c r="W181" s="168" t="str">
        <f t="shared" si="63"/>
        <v>-</v>
      </c>
      <c r="X181" s="168" t="str">
        <f t="shared" si="64"/>
        <v>-</v>
      </c>
      <c r="Y181" s="168" t="str">
        <f t="shared" si="65"/>
        <v>-</v>
      </c>
      <c r="AD181" s="608">
        <f t="shared" si="58"/>
        <v>44965.494444444441</v>
      </c>
      <c r="AE181" s="607">
        <f t="shared" si="59"/>
        <v>23.228000000000002</v>
      </c>
      <c r="AF181" s="196">
        <f t="shared" si="66"/>
        <v>11</v>
      </c>
      <c r="AG181" s="168" t="str">
        <f t="shared" si="67"/>
        <v>-</v>
      </c>
      <c r="AH181" s="168">
        <f t="shared" si="68"/>
        <v>23.228000000000002</v>
      </c>
      <c r="AI181" s="168" t="str">
        <f t="shared" si="69"/>
        <v>-</v>
      </c>
      <c r="AJ181" s="168" t="str">
        <f t="shared" si="70"/>
        <v>-</v>
      </c>
      <c r="AM181" s="790">
        <v>44965.495833333334</v>
      </c>
      <c r="AN181" s="789">
        <v>1</v>
      </c>
      <c r="AO181" s="789">
        <v>9</v>
      </c>
      <c r="AP181" s="789">
        <v>4</v>
      </c>
      <c r="AQ181" s="789">
        <v>410.26033200000001</v>
      </c>
      <c r="AR181" s="789">
        <v>179193</v>
      </c>
      <c r="AS181" s="789">
        <v>138802</v>
      </c>
      <c r="AT181" s="789">
        <v>23.241</v>
      </c>
      <c r="AV181" s="788">
        <v>44965.495833333334</v>
      </c>
      <c r="AW181" s="787">
        <v>1</v>
      </c>
      <c r="AX181" s="786">
        <v>9</v>
      </c>
      <c r="AY181" s="786">
        <v>4</v>
      </c>
      <c r="AZ181" s="863">
        <v>410.1</v>
      </c>
      <c r="BB181" s="793">
        <f t="shared" si="50"/>
        <v>94</v>
      </c>
      <c r="BC181" s="791">
        <f t="shared" si="51"/>
        <v>410.26033200000001</v>
      </c>
      <c r="BF181" s="819"/>
      <c r="BH181" s="793">
        <f t="shared" si="52"/>
        <v>94</v>
      </c>
      <c r="BI181" s="807">
        <f t="shared" si="53"/>
        <v>410.1</v>
      </c>
      <c r="BL181" s="807"/>
      <c r="BQ181" s="791"/>
      <c r="BR181" s="791"/>
      <c r="BS181" s="791"/>
      <c r="BT181" s="791"/>
      <c r="CA181" s="809"/>
      <c r="CB181" s="803"/>
      <c r="CC181" s="804"/>
      <c r="CD181" s="791"/>
      <c r="CE181" s="791"/>
    </row>
    <row r="182" spans="2:83" x14ac:dyDescent="0.25">
      <c r="B182" s="307"/>
      <c r="C182" s="179"/>
      <c r="O182" s="181"/>
      <c r="P182" s="308"/>
      <c r="Q182" s="179"/>
      <c r="R182" s="165" t="s">
        <v>21</v>
      </c>
      <c r="S182" s="179"/>
      <c r="T182" s="165" t="s">
        <v>56</v>
      </c>
      <c r="U182" s="196" t="str">
        <f t="shared" si="61"/>
        <v>-</v>
      </c>
      <c r="V182" s="168" t="str">
        <f t="shared" si="62"/>
        <v>-</v>
      </c>
      <c r="W182" s="168" t="str">
        <f t="shared" si="63"/>
        <v>-</v>
      </c>
      <c r="X182" s="168" t="str">
        <f t="shared" si="64"/>
        <v>-</v>
      </c>
      <c r="Y182" s="168" t="str">
        <f t="shared" si="65"/>
        <v>-</v>
      </c>
      <c r="AD182" s="608">
        <f t="shared" si="58"/>
        <v>44965.495138888888</v>
      </c>
      <c r="AE182" s="607">
        <f t="shared" si="59"/>
        <v>23.231999999999999</v>
      </c>
      <c r="AF182" s="196">
        <f t="shared" si="66"/>
        <v>11</v>
      </c>
      <c r="AG182" s="168" t="str">
        <f t="shared" si="67"/>
        <v>-</v>
      </c>
      <c r="AH182" s="168">
        <f t="shared" si="68"/>
        <v>23.231999999999999</v>
      </c>
      <c r="AI182" s="168" t="str">
        <f t="shared" si="69"/>
        <v>-</v>
      </c>
      <c r="AJ182" s="168" t="str">
        <f t="shared" si="70"/>
        <v>-</v>
      </c>
      <c r="AM182" s="790">
        <v>44965.495833333334</v>
      </c>
      <c r="AN182" s="789">
        <v>1</v>
      </c>
      <c r="AO182" s="789">
        <v>9</v>
      </c>
      <c r="AP182" s="789">
        <v>5</v>
      </c>
      <c r="AQ182" s="789">
        <v>410.480749</v>
      </c>
      <c r="AR182" s="789">
        <v>180790</v>
      </c>
      <c r="AS182" s="789">
        <v>137604</v>
      </c>
      <c r="AT182" s="789">
        <v>23.242999999999999</v>
      </c>
      <c r="AV182" s="788">
        <v>44965.495833333334</v>
      </c>
      <c r="AW182" s="787">
        <v>1</v>
      </c>
      <c r="AX182" s="786">
        <v>9</v>
      </c>
      <c r="AY182" s="786">
        <v>5</v>
      </c>
      <c r="AZ182" s="863">
        <v>410.1</v>
      </c>
      <c r="BB182" s="793">
        <f t="shared" si="50"/>
        <v>95</v>
      </c>
      <c r="BC182" s="791">
        <f t="shared" si="51"/>
        <v>410.480749</v>
      </c>
      <c r="BF182" s="819"/>
      <c r="BH182" s="793">
        <f t="shared" si="52"/>
        <v>95</v>
      </c>
      <c r="BI182" s="807">
        <f t="shared" si="53"/>
        <v>410.1</v>
      </c>
      <c r="BL182" s="807"/>
      <c r="BQ182" s="791"/>
      <c r="BR182" s="791"/>
      <c r="BS182" s="791"/>
      <c r="BT182" s="791"/>
      <c r="CA182" s="809"/>
      <c r="CB182" s="803"/>
      <c r="CC182" s="804"/>
      <c r="CD182" s="791"/>
      <c r="CE182" s="791"/>
    </row>
    <row r="183" spans="2:83" x14ac:dyDescent="0.25">
      <c r="B183" s="307"/>
      <c r="C183" s="179"/>
      <c r="O183" s="181"/>
      <c r="P183" s="308"/>
      <c r="Q183" s="179"/>
      <c r="R183" s="165" t="s">
        <v>21</v>
      </c>
      <c r="S183" s="179"/>
      <c r="T183" s="165" t="s">
        <v>56</v>
      </c>
      <c r="U183" s="196" t="str">
        <f t="shared" si="61"/>
        <v>-</v>
      </c>
      <c r="V183" s="168" t="str">
        <f t="shared" si="62"/>
        <v>-</v>
      </c>
      <c r="W183" s="168" t="str">
        <f t="shared" si="63"/>
        <v>-</v>
      </c>
      <c r="X183" s="168" t="str">
        <f t="shared" si="64"/>
        <v>-</v>
      </c>
      <c r="Y183" s="168" t="str">
        <f t="shared" si="65"/>
        <v>-</v>
      </c>
      <c r="AD183" s="608">
        <f t="shared" si="58"/>
        <v>44965.495138888888</v>
      </c>
      <c r="AE183" s="607">
        <f t="shared" si="59"/>
        <v>23.238</v>
      </c>
      <c r="AF183" s="196">
        <f t="shared" si="66"/>
        <v>11</v>
      </c>
      <c r="AG183" s="168" t="str">
        <f t="shared" si="67"/>
        <v>-</v>
      </c>
      <c r="AH183" s="168">
        <f t="shared" si="68"/>
        <v>23.238</v>
      </c>
      <c r="AI183" s="168" t="str">
        <f t="shared" si="69"/>
        <v>-</v>
      </c>
      <c r="AJ183" s="168" t="str">
        <f t="shared" si="70"/>
        <v>-</v>
      </c>
      <c r="AM183" s="790">
        <v>44965.496527777781</v>
      </c>
      <c r="AN183" s="789">
        <v>1</v>
      </c>
      <c r="AO183" s="789">
        <v>9</v>
      </c>
      <c r="AP183" s="789">
        <v>6</v>
      </c>
      <c r="AQ183" s="789">
        <v>410.16746999999998</v>
      </c>
      <c r="AR183" s="789">
        <v>179214</v>
      </c>
      <c r="AS183" s="789">
        <v>138817</v>
      </c>
      <c r="AT183" s="789">
        <v>23.244</v>
      </c>
      <c r="AV183" s="788">
        <v>44965.496527777781</v>
      </c>
      <c r="AW183" s="787">
        <v>1</v>
      </c>
      <c r="AX183" s="786">
        <v>9</v>
      </c>
      <c r="AY183" s="786">
        <v>6</v>
      </c>
      <c r="AZ183" s="863">
        <v>409.9</v>
      </c>
      <c r="BB183" s="793">
        <f t="shared" si="50"/>
        <v>96</v>
      </c>
      <c r="BC183" s="791">
        <f t="shared" si="51"/>
        <v>410.16746999999998</v>
      </c>
      <c r="BF183" s="819"/>
      <c r="BH183" s="793">
        <f t="shared" si="52"/>
        <v>96</v>
      </c>
      <c r="BI183" s="807">
        <f t="shared" si="53"/>
        <v>409.9</v>
      </c>
      <c r="BL183" s="807"/>
      <c r="BQ183" s="791"/>
      <c r="BR183" s="791"/>
      <c r="BS183" s="791"/>
      <c r="BT183" s="791"/>
      <c r="CA183" s="809"/>
      <c r="CB183" s="803"/>
      <c r="CC183" s="804"/>
      <c r="CD183" s="791"/>
      <c r="CE183" s="791"/>
    </row>
    <row r="184" spans="2:83" x14ac:dyDescent="0.25">
      <c r="B184" s="307"/>
      <c r="C184" s="179"/>
      <c r="O184" s="181"/>
      <c r="P184" s="308"/>
      <c r="Q184" s="179"/>
      <c r="R184" s="165" t="s">
        <v>21</v>
      </c>
      <c r="S184" s="179"/>
      <c r="T184" s="165" t="s">
        <v>56</v>
      </c>
      <c r="U184" s="196" t="str">
        <f t="shared" si="61"/>
        <v>-</v>
      </c>
      <c r="V184" s="168" t="str">
        <f t="shared" si="62"/>
        <v>-</v>
      </c>
      <c r="W184" s="168" t="str">
        <f t="shared" si="63"/>
        <v>-</v>
      </c>
      <c r="X184" s="168" t="str">
        <f t="shared" si="64"/>
        <v>-</v>
      </c>
      <c r="Y184" s="168" t="str">
        <f t="shared" si="65"/>
        <v>-</v>
      </c>
      <c r="AD184" s="608">
        <f t="shared" si="58"/>
        <v>44965.495833333334</v>
      </c>
      <c r="AE184" s="607">
        <f t="shared" si="59"/>
        <v>23.241</v>
      </c>
      <c r="AF184" s="196">
        <f t="shared" si="66"/>
        <v>11</v>
      </c>
      <c r="AG184" s="168" t="str">
        <f t="shared" si="67"/>
        <v>-</v>
      </c>
      <c r="AH184" s="168">
        <f t="shared" si="68"/>
        <v>23.241</v>
      </c>
      <c r="AI184" s="168" t="str">
        <f t="shared" si="69"/>
        <v>-</v>
      </c>
      <c r="AJ184" s="168" t="str">
        <f t="shared" si="70"/>
        <v>-</v>
      </c>
      <c r="AM184" s="790">
        <v>44965.496527777781</v>
      </c>
      <c r="AN184" s="789">
        <v>1</v>
      </c>
      <c r="AO184" s="789">
        <v>9</v>
      </c>
      <c r="AP184" s="789">
        <v>7</v>
      </c>
      <c r="AQ184" s="789">
        <v>410.002501</v>
      </c>
      <c r="AR184" s="789">
        <v>180788</v>
      </c>
      <c r="AS184" s="789">
        <v>137604</v>
      </c>
      <c r="AT184" s="789">
        <v>23.248999999999999</v>
      </c>
      <c r="AV184" s="788">
        <v>44965.496527777781</v>
      </c>
      <c r="AW184" s="787">
        <v>1</v>
      </c>
      <c r="AX184" s="786">
        <v>9</v>
      </c>
      <c r="AY184" s="786">
        <v>7</v>
      </c>
      <c r="AZ184" s="863">
        <v>409.5</v>
      </c>
      <c r="BB184" s="793">
        <f t="shared" si="50"/>
        <v>97</v>
      </c>
      <c r="BC184" s="791">
        <f t="shared" si="51"/>
        <v>410.002501</v>
      </c>
      <c r="BF184" s="819"/>
      <c r="BH184" s="793">
        <f t="shared" si="52"/>
        <v>97</v>
      </c>
      <c r="BI184" s="807">
        <f t="shared" si="53"/>
        <v>409.5</v>
      </c>
      <c r="BL184" s="807"/>
      <c r="BQ184" s="791"/>
      <c r="BR184" s="791"/>
      <c r="BS184" s="791"/>
      <c r="BT184" s="791"/>
      <c r="CA184" s="809"/>
      <c r="CB184" s="803"/>
      <c r="CC184" s="804"/>
      <c r="CD184" s="791"/>
      <c r="CE184" s="791"/>
    </row>
    <row r="185" spans="2:83" x14ac:dyDescent="0.25">
      <c r="B185" s="307"/>
      <c r="C185" s="179"/>
      <c r="O185" s="181"/>
      <c r="P185" s="308"/>
      <c r="Q185" s="179"/>
      <c r="R185" s="165" t="s">
        <v>21</v>
      </c>
      <c r="S185" s="179"/>
      <c r="T185" s="165" t="s">
        <v>56</v>
      </c>
      <c r="U185" s="196" t="str">
        <f t="shared" si="61"/>
        <v>-</v>
      </c>
      <c r="V185" s="168" t="str">
        <f t="shared" si="62"/>
        <v>-</v>
      </c>
      <c r="W185" s="168" t="str">
        <f t="shared" si="63"/>
        <v>-</v>
      </c>
      <c r="X185" s="168" t="str">
        <f t="shared" si="64"/>
        <v>-</v>
      </c>
      <c r="Y185" s="168" t="str">
        <f t="shared" si="65"/>
        <v>-</v>
      </c>
      <c r="AD185" s="608">
        <f t="shared" si="58"/>
        <v>44965.495833333334</v>
      </c>
      <c r="AE185" s="607">
        <f t="shared" si="59"/>
        <v>23.242999999999999</v>
      </c>
      <c r="AF185" s="196">
        <f t="shared" si="66"/>
        <v>11</v>
      </c>
      <c r="AG185" s="168" t="str">
        <f t="shared" si="67"/>
        <v>-</v>
      </c>
      <c r="AH185" s="168">
        <f t="shared" si="68"/>
        <v>23.242999999999999</v>
      </c>
      <c r="AI185" s="168" t="str">
        <f t="shared" si="69"/>
        <v>-</v>
      </c>
      <c r="AJ185" s="168" t="str">
        <f t="shared" si="70"/>
        <v>-</v>
      </c>
      <c r="AM185" s="790">
        <v>44965.49722222222</v>
      </c>
      <c r="AN185" s="789">
        <v>1</v>
      </c>
      <c r="AO185" s="789">
        <v>9</v>
      </c>
      <c r="AP185" s="789">
        <v>8</v>
      </c>
      <c r="AQ185" s="789">
        <v>409.74688400000002</v>
      </c>
      <c r="AR185" s="789">
        <v>179205</v>
      </c>
      <c r="AS185" s="789">
        <v>138809</v>
      </c>
      <c r="AT185" s="789">
        <v>23.248999999999999</v>
      </c>
      <c r="AV185" s="788">
        <v>44965.49722222222</v>
      </c>
      <c r="AW185" s="787">
        <v>1</v>
      </c>
      <c r="AX185" s="786">
        <v>9</v>
      </c>
      <c r="AY185" s="786">
        <v>8</v>
      </c>
      <c r="AZ185" s="863">
        <v>409.8</v>
      </c>
      <c r="BB185" s="793">
        <f t="shared" si="50"/>
        <v>98</v>
      </c>
      <c r="BC185" s="791">
        <f t="shared" si="51"/>
        <v>409.74688400000002</v>
      </c>
      <c r="BF185" s="819"/>
      <c r="BH185" s="793">
        <f t="shared" si="52"/>
        <v>98</v>
      </c>
      <c r="BI185" s="807">
        <f t="shared" si="53"/>
        <v>409.8</v>
      </c>
      <c r="BL185" s="807"/>
      <c r="BQ185" s="791"/>
      <c r="BR185" s="791"/>
      <c r="BS185" s="791"/>
      <c r="BT185" s="791"/>
      <c r="CA185" s="809"/>
      <c r="CB185" s="803"/>
      <c r="CC185" s="804"/>
      <c r="CD185" s="791"/>
      <c r="CE185" s="791"/>
    </row>
    <row r="186" spans="2:83" x14ac:dyDescent="0.25">
      <c r="B186" s="307"/>
      <c r="C186" s="179"/>
      <c r="O186" s="181"/>
      <c r="P186" s="308"/>
      <c r="Q186" s="179"/>
      <c r="R186" s="165" t="s">
        <v>21</v>
      </c>
      <c r="S186" s="179"/>
      <c r="T186" s="165" t="s">
        <v>56</v>
      </c>
      <c r="U186" s="196" t="str">
        <f t="shared" si="61"/>
        <v>-</v>
      </c>
      <c r="V186" s="168" t="str">
        <f t="shared" si="62"/>
        <v>-</v>
      </c>
      <c r="W186" s="168" t="str">
        <f t="shared" si="63"/>
        <v>-</v>
      </c>
      <c r="X186" s="168" t="str">
        <f t="shared" si="64"/>
        <v>-</v>
      </c>
      <c r="Y186" s="168" t="str">
        <f t="shared" si="65"/>
        <v>-</v>
      </c>
      <c r="AD186" s="608">
        <f t="shared" si="58"/>
        <v>44965.496527777781</v>
      </c>
      <c r="AE186" s="607">
        <f t="shared" si="59"/>
        <v>23.244</v>
      </c>
      <c r="AF186" s="196">
        <f t="shared" si="66"/>
        <v>11</v>
      </c>
      <c r="AG186" s="168" t="str">
        <f t="shared" si="67"/>
        <v>-</v>
      </c>
      <c r="AH186" s="168">
        <f t="shared" si="68"/>
        <v>23.244</v>
      </c>
      <c r="AI186" s="168" t="str">
        <f t="shared" si="69"/>
        <v>-</v>
      </c>
      <c r="AJ186" s="168" t="str">
        <f t="shared" si="70"/>
        <v>-</v>
      </c>
      <c r="AM186" s="790">
        <v>44965.497916666667</v>
      </c>
      <c r="AN186" s="789">
        <v>1</v>
      </c>
      <c r="AO186" s="789">
        <v>10</v>
      </c>
      <c r="AP186" s="789" t="s">
        <v>469</v>
      </c>
      <c r="AQ186" s="789">
        <v>446.263622</v>
      </c>
      <c r="AR186" s="789">
        <v>180784</v>
      </c>
      <c r="AS186" s="789">
        <v>137406</v>
      </c>
      <c r="AT186" s="789">
        <v>23.25</v>
      </c>
      <c r="AV186" s="788">
        <v>44965.497916666667</v>
      </c>
      <c r="AW186" s="787">
        <v>1</v>
      </c>
      <c r="AX186" s="786">
        <v>10</v>
      </c>
      <c r="AY186" s="786" t="s">
        <v>469</v>
      </c>
      <c r="AZ186" s="863">
        <v>473.9</v>
      </c>
      <c r="BB186" s="793" t="str">
        <f t="shared" si="50"/>
        <v>--</v>
      </c>
      <c r="BC186" s="791">
        <f t="shared" si="51"/>
        <v>446.263622</v>
      </c>
      <c r="BF186" s="819"/>
      <c r="BH186" s="793" t="str">
        <f t="shared" si="52"/>
        <v>--</v>
      </c>
      <c r="BI186" s="807">
        <f t="shared" si="53"/>
        <v>473.9</v>
      </c>
      <c r="BL186" s="807"/>
      <c r="BQ186" s="791"/>
      <c r="BR186" s="791"/>
      <c r="BS186" s="791"/>
      <c r="BT186" s="791"/>
      <c r="CA186" s="809"/>
      <c r="CB186" s="803"/>
      <c r="CC186" s="804"/>
      <c r="CD186" s="791"/>
      <c r="CE186" s="791"/>
    </row>
    <row r="187" spans="2:83" x14ac:dyDescent="0.25">
      <c r="B187" s="307"/>
      <c r="C187" s="179"/>
      <c r="O187" s="181"/>
      <c r="P187" s="308"/>
      <c r="Q187" s="179"/>
      <c r="R187" s="165" t="s">
        <v>21</v>
      </c>
      <c r="S187" s="179"/>
      <c r="T187" s="165" t="s">
        <v>56</v>
      </c>
      <c r="U187" s="196" t="str">
        <f t="shared" si="61"/>
        <v>-</v>
      </c>
      <c r="V187" s="168" t="str">
        <f t="shared" si="62"/>
        <v>-</v>
      </c>
      <c r="W187" s="168" t="str">
        <f t="shared" si="63"/>
        <v>-</v>
      </c>
      <c r="X187" s="168" t="str">
        <f t="shared" si="64"/>
        <v>-</v>
      </c>
      <c r="Y187" s="168" t="str">
        <f t="shared" si="65"/>
        <v>-</v>
      </c>
      <c r="AD187" s="608">
        <f t="shared" si="58"/>
        <v>44965.496527777781</v>
      </c>
      <c r="AE187" s="607">
        <f t="shared" si="59"/>
        <v>23.248999999999999</v>
      </c>
      <c r="AF187" s="196">
        <f t="shared" si="66"/>
        <v>11</v>
      </c>
      <c r="AG187" s="168" t="str">
        <f t="shared" si="67"/>
        <v>-</v>
      </c>
      <c r="AH187" s="168">
        <f t="shared" si="68"/>
        <v>23.248999999999999</v>
      </c>
      <c r="AI187" s="168" t="str">
        <f t="shared" si="69"/>
        <v>-</v>
      </c>
      <c r="AJ187" s="168" t="str">
        <f t="shared" si="70"/>
        <v>-</v>
      </c>
      <c r="AM187" s="790">
        <v>44965.497916666667</v>
      </c>
      <c r="AN187" s="789">
        <v>1</v>
      </c>
      <c r="AO187" s="789">
        <v>10</v>
      </c>
      <c r="AP187" s="789" t="s">
        <v>469</v>
      </c>
      <c r="AQ187" s="789">
        <v>470.36420500000003</v>
      </c>
      <c r="AR187" s="789">
        <v>178973</v>
      </c>
      <c r="AS187" s="789">
        <v>138792</v>
      </c>
      <c r="AT187" s="789">
        <v>23.251000000000001</v>
      </c>
      <c r="AV187" s="788">
        <v>44965.497916666667</v>
      </c>
      <c r="AW187" s="787">
        <v>1</v>
      </c>
      <c r="AX187" s="786">
        <v>10</v>
      </c>
      <c r="AY187" s="786" t="s">
        <v>469</v>
      </c>
      <c r="AZ187" s="863">
        <v>463.9</v>
      </c>
      <c r="BB187" s="793" t="str">
        <f t="shared" si="50"/>
        <v>--</v>
      </c>
      <c r="BC187" s="791">
        <f t="shared" si="51"/>
        <v>470.36420500000003</v>
      </c>
      <c r="BF187" s="819"/>
      <c r="BH187" s="793" t="str">
        <f t="shared" si="52"/>
        <v>--</v>
      </c>
      <c r="BI187" s="807">
        <f t="shared" si="53"/>
        <v>463.9</v>
      </c>
      <c r="BL187" s="807"/>
      <c r="BQ187" s="791"/>
      <c r="BR187" s="791"/>
      <c r="BS187" s="791"/>
      <c r="BT187" s="791"/>
      <c r="CA187" s="809"/>
      <c r="CB187" s="803"/>
      <c r="CC187" s="804"/>
      <c r="CD187" s="791"/>
      <c r="CE187" s="791"/>
    </row>
    <row r="188" spans="2:83" x14ac:dyDescent="0.25">
      <c r="B188" s="307"/>
      <c r="C188" s="179"/>
      <c r="O188" s="181"/>
      <c r="P188" s="308"/>
      <c r="Q188" s="179"/>
      <c r="R188" s="165" t="s">
        <v>21</v>
      </c>
      <c r="S188" s="179"/>
      <c r="T188" s="165" t="s">
        <v>56</v>
      </c>
      <c r="U188" s="196" t="str">
        <f t="shared" si="61"/>
        <v>-</v>
      </c>
      <c r="V188" s="168" t="str">
        <f t="shared" si="62"/>
        <v>-</v>
      </c>
      <c r="W188" s="168" t="str">
        <f t="shared" si="63"/>
        <v>-</v>
      </c>
      <c r="X188" s="168" t="str">
        <f t="shared" si="64"/>
        <v>-</v>
      </c>
      <c r="Y188" s="168" t="str">
        <f t="shared" si="65"/>
        <v>-</v>
      </c>
      <c r="AD188" s="608">
        <f t="shared" si="58"/>
        <v>44965.49722222222</v>
      </c>
      <c r="AE188" s="607">
        <f t="shared" si="59"/>
        <v>23.248999999999999</v>
      </c>
      <c r="AF188" s="196">
        <f t="shared" si="66"/>
        <v>11</v>
      </c>
      <c r="AG188" s="168" t="str">
        <f t="shared" si="67"/>
        <v>-</v>
      </c>
      <c r="AH188" s="168">
        <f t="shared" si="68"/>
        <v>23.248999999999999</v>
      </c>
      <c r="AI188" s="168" t="str">
        <f t="shared" si="69"/>
        <v>-</v>
      </c>
      <c r="AJ188" s="168" t="str">
        <f t="shared" si="70"/>
        <v>-</v>
      </c>
      <c r="AM188" s="790">
        <v>44965.498611111114</v>
      </c>
      <c r="AN188" s="789">
        <v>1</v>
      </c>
      <c r="AO188" s="789">
        <v>10</v>
      </c>
      <c r="AP188" s="789" t="s">
        <v>469</v>
      </c>
      <c r="AQ188" s="789">
        <v>464.02910000000003</v>
      </c>
      <c r="AR188" s="789">
        <v>180754</v>
      </c>
      <c r="AS188" s="789">
        <v>137421</v>
      </c>
      <c r="AT188" s="789">
        <v>23.253</v>
      </c>
      <c r="AV188" s="788">
        <v>44965.498611111114</v>
      </c>
      <c r="AW188" s="787">
        <v>1</v>
      </c>
      <c r="AX188" s="786">
        <v>10</v>
      </c>
      <c r="AY188" s="786" t="s">
        <v>469</v>
      </c>
      <c r="AZ188" s="863">
        <v>464.6</v>
      </c>
      <c r="BB188" s="793" t="str">
        <f t="shared" si="50"/>
        <v>--</v>
      </c>
      <c r="BC188" s="791">
        <f t="shared" si="51"/>
        <v>464.02910000000003</v>
      </c>
      <c r="BF188" s="819"/>
      <c r="BH188" s="793" t="str">
        <f t="shared" si="52"/>
        <v>--</v>
      </c>
      <c r="BI188" s="807">
        <f t="shared" si="53"/>
        <v>464.6</v>
      </c>
      <c r="BL188" s="807"/>
      <c r="BQ188" s="791"/>
      <c r="BR188" s="791"/>
      <c r="BS188" s="791"/>
      <c r="BT188" s="791"/>
      <c r="CA188" s="809"/>
      <c r="CB188" s="803"/>
      <c r="CC188" s="804"/>
      <c r="CD188" s="791"/>
      <c r="CE188" s="791"/>
    </row>
    <row r="189" spans="2:83" x14ac:dyDescent="0.25">
      <c r="B189" s="307"/>
      <c r="C189" s="179"/>
      <c r="O189" s="181"/>
      <c r="P189" s="308"/>
      <c r="Q189" s="179"/>
      <c r="R189" s="165" t="s">
        <v>21</v>
      </c>
      <c r="S189" s="179"/>
      <c r="T189" s="165" t="s">
        <v>56</v>
      </c>
      <c r="U189" s="196" t="str">
        <f t="shared" si="61"/>
        <v>-</v>
      </c>
      <c r="V189" s="168" t="str">
        <f t="shared" si="62"/>
        <v>-</v>
      </c>
      <c r="W189" s="168" t="str">
        <f t="shared" si="63"/>
        <v>-</v>
      </c>
      <c r="X189" s="168" t="str">
        <f t="shared" si="64"/>
        <v>-</v>
      </c>
      <c r="Y189" s="168" t="str">
        <f t="shared" si="65"/>
        <v>-</v>
      </c>
      <c r="AD189" s="608">
        <f t="shared" si="58"/>
        <v>44965.497916666667</v>
      </c>
      <c r="AE189" s="607">
        <f t="shared" si="59"/>
        <v>23.25</v>
      </c>
      <c r="AF189" s="196">
        <f t="shared" si="66"/>
        <v>11</v>
      </c>
      <c r="AG189" s="168" t="str">
        <f t="shared" si="67"/>
        <v>-</v>
      </c>
      <c r="AH189" s="168">
        <f t="shared" si="68"/>
        <v>23.25</v>
      </c>
      <c r="AI189" s="168" t="str">
        <f t="shared" si="69"/>
        <v>-</v>
      </c>
      <c r="AJ189" s="168" t="str">
        <f t="shared" si="70"/>
        <v>-</v>
      </c>
      <c r="AM189" s="790">
        <v>44965.498611111114</v>
      </c>
      <c r="AN189" s="789">
        <v>1</v>
      </c>
      <c r="AO189" s="789">
        <v>10</v>
      </c>
      <c r="AP189" s="789" t="s">
        <v>469</v>
      </c>
      <c r="AQ189" s="789">
        <v>462.77408600000001</v>
      </c>
      <c r="AR189" s="789">
        <v>179000</v>
      </c>
      <c r="AS189" s="789">
        <v>138806</v>
      </c>
      <c r="AT189" s="789">
        <v>23.254000000000001</v>
      </c>
      <c r="AV189" s="788">
        <v>44965.498611111114</v>
      </c>
      <c r="AW189" s="787">
        <v>1</v>
      </c>
      <c r="AX189" s="786">
        <v>10</v>
      </c>
      <c r="AY189" s="786" t="s">
        <v>469</v>
      </c>
      <c r="AZ189" s="863">
        <v>462.4</v>
      </c>
      <c r="BB189" s="793" t="str">
        <f t="shared" si="50"/>
        <v>--</v>
      </c>
      <c r="BC189" s="791">
        <f t="shared" si="51"/>
        <v>462.77408600000001</v>
      </c>
      <c r="BF189" s="819"/>
      <c r="BH189" s="793" t="str">
        <f t="shared" si="52"/>
        <v>--</v>
      </c>
      <c r="BI189" s="807">
        <f t="shared" si="53"/>
        <v>462.4</v>
      </c>
      <c r="BL189" s="807"/>
      <c r="BQ189" s="791"/>
      <c r="BR189" s="791"/>
      <c r="BS189" s="791"/>
      <c r="BT189" s="791"/>
      <c r="CA189" s="809"/>
      <c r="CB189" s="803"/>
      <c r="CC189" s="804"/>
      <c r="CD189" s="791"/>
      <c r="CE189" s="791"/>
    </row>
    <row r="190" spans="2:83" x14ac:dyDescent="0.25">
      <c r="B190" s="307"/>
      <c r="C190" s="179"/>
      <c r="O190" s="181"/>
      <c r="P190" s="308"/>
      <c r="Q190" s="179"/>
      <c r="R190" s="165" t="s">
        <v>21</v>
      </c>
      <c r="S190" s="179"/>
      <c r="T190" s="165" t="s">
        <v>56</v>
      </c>
      <c r="U190" s="196" t="str">
        <f t="shared" si="61"/>
        <v>-</v>
      </c>
      <c r="V190" s="168" t="str">
        <f t="shared" si="62"/>
        <v>-</v>
      </c>
      <c r="W190" s="168" t="str">
        <f t="shared" si="63"/>
        <v>-</v>
      </c>
      <c r="X190" s="168" t="str">
        <f t="shared" si="64"/>
        <v>-</v>
      </c>
      <c r="Y190" s="168" t="str">
        <f t="shared" si="65"/>
        <v>-</v>
      </c>
      <c r="AD190" s="608">
        <f t="shared" si="58"/>
        <v>44965.497916666667</v>
      </c>
      <c r="AE190" s="607">
        <f t="shared" si="59"/>
        <v>23.251000000000001</v>
      </c>
      <c r="AF190" s="196">
        <f t="shared" si="66"/>
        <v>11</v>
      </c>
      <c r="AG190" s="168" t="str">
        <f t="shared" si="67"/>
        <v>-</v>
      </c>
      <c r="AH190" s="168">
        <f t="shared" si="68"/>
        <v>23.251000000000001</v>
      </c>
      <c r="AI190" s="168" t="str">
        <f t="shared" si="69"/>
        <v>-</v>
      </c>
      <c r="AJ190" s="168" t="str">
        <f t="shared" si="70"/>
        <v>-</v>
      </c>
      <c r="AM190" s="790">
        <v>44965.499305555553</v>
      </c>
      <c r="AN190" s="789">
        <v>1</v>
      </c>
      <c r="AO190" s="789">
        <v>10</v>
      </c>
      <c r="AP190" s="789" t="s">
        <v>469</v>
      </c>
      <c r="AQ190" s="789">
        <v>461.91328600000003</v>
      </c>
      <c r="AR190" s="789">
        <v>180799</v>
      </c>
      <c r="AS190" s="789">
        <v>137461</v>
      </c>
      <c r="AT190" s="789">
        <v>23.254000000000001</v>
      </c>
      <c r="AV190" s="788">
        <v>44965.499305555553</v>
      </c>
      <c r="AW190" s="787">
        <v>1</v>
      </c>
      <c r="AX190" s="786">
        <v>10</v>
      </c>
      <c r="AY190" s="786" t="s">
        <v>469</v>
      </c>
      <c r="AZ190" s="863">
        <v>461.5</v>
      </c>
      <c r="BB190" s="793" t="str">
        <f t="shared" si="50"/>
        <v>--</v>
      </c>
      <c r="BC190" s="791">
        <f t="shared" si="51"/>
        <v>461.91328600000003</v>
      </c>
      <c r="BF190" s="819"/>
      <c r="BH190" s="793" t="str">
        <f t="shared" si="52"/>
        <v>--</v>
      </c>
      <c r="BI190" s="807">
        <f t="shared" si="53"/>
        <v>461.5</v>
      </c>
      <c r="BL190" s="807"/>
      <c r="BQ190" s="791"/>
      <c r="BR190" s="791"/>
      <c r="BS190" s="791"/>
      <c r="BT190" s="791"/>
      <c r="CA190" s="809"/>
      <c r="CB190" s="803"/>
      <c r="CC190" s="804"/>
      <c r="CD190" s="791"/>
      <c r="CE190" s="791"/>
    </row>
    <row r="191" spans="2:83" x14ac:dyDescent="0.25">
      <c r="B191" s="307"/>
      <c r="C191" s="179"/>
      <c r="O191" s="181"/>
      <c r="P191" s="308"/>
      <c r="Q191" s="179"/>
      <c r="R191" s="165" t="s">
        <v>21</v>
      </c>
      <c r="S191" s="179"/>
      <c r="T191" s="165" t="s">
        <v>56</v>
      </c>
      <c r="U191" s="196" t="str">
        <f t="shared" si="61"/>
        <v>-</v>
      </c>
      <c r="V191" s="168" t="str">
        <f t="shared" si="62"/>
        <v>-</v>
      </c>
      <c r="W191" s="168" t="str">
        <f t="shared" si="63"/>
        <v>-</v>
      </c>
      <c r="X191" s="168" t="str">
        <f t="shared" si="64"/>
        <v>-</v>
      </c>
      <c r="Y191" s="168" t="str">
        <f t="shared" si="65"/>
        <v>-</v>
      </c>
      <c r="AD191" s="608">
        <f t="shared" si="58"/>
        <v>44965.498611111114</v>
      </c>
      <c r="AE191" s="607">
        <f t="shared" si="59"/>
        <v>23.253</v>
      </c>
      <c r="AF191" s="196">
        <f t="shared" si="66"/>
        <v>11</v>
      </c>
      <c r="AG191" s="168" t="str">
        <f t="shared" si="67"/>
        <v>-</v>
      </c>
      <c r="AH191" s="168">
        <f t="shared" si="68"/>
        <v>23.253</v>
      </c>
      <c r="AI191" s="168" t="str">
        <f t="shared" si="69"/>
        <v>-</v>
      </c>
      <c r="AJ191" s="168" t="str">
        <f t="shared" si="70"/>
        <v>-</v>
      </c>
      <c r="AM191" s="790">
        <v>44965.499305555553</v>
      </c>
      <c r="AN191" s="789">
        <v>1</v>
      </c>
      <c r="AO191" s="789">
        <v>10</v>
      </c>
      <c r="AP191" s="789" t="s">
        <v>469</v>
      </c>
      <c r="AQ191" s="789">
        <v>460.79234400000001</v>
      </c>
      <c r="AR191" s="789">
        <v>179036</v>
      </c>
      <c r="AS191" s="789">
        <v>138828</v>
      </c>
      <c r="AT191" s="789">
        <v>23.251000000000001</v>
      </c>
      <c r="AV191" s="788">
        <v>44965.499305555553</v>
      </c>
      <c r="AW191" s="787">
        <v>1</v>
      </c>
      <c r="AX191" s="786">
        <v>10</v>
      </c>
      <c r="AY191" s="786" t="s">
        <v>469</v>
      </c>
      <c r="AZ191" s="863">
        <v>460.9</v>
      </c>
      <c r="BB191" s="793" t="str">
        <f t="shared" si="50"/>
        <v>--</v>
      </c>
      <c r="BC191" s="791">
        <f t="shared" si="51"/>
        <v>460.79234400000001</v>
      </c>
      <c r="BF191" s="819"/>
      <c r="BH191" s="793" t="str">
        <f t="shared" si="52"/>
        <v>--</v>
      </c>
      <c r="BI191" s="807">
        <f t="shared" si="53"/>
        <v>460.9</v>
      </c>
      <c r="BL191" s="807"/>
      <c r="BQ191" s="791"/>
      <c r="BR191" s="791"/>
      <c r="BS191" s="791"/>
      <c r="BT191" s="791"/>
      <c r="CA191" s="809"/>
      <c r="CB191" s="803"/>
      <c r="CC191" s="804"/>
      <c r="CD191" s="791"/>
      <c r="CE191" s="791"/>
    </row>
    <row r="192" spans="2:83" x14ac:dyDescent="0.25">
      <c r="B192" s="307"/>
      <c r="C192" s="179"/>
      <c r="O192" s="181"/>
      <c r="P192" s="308"/>
      <c r="Q192" s="179"/>
      <c r="R192" s="165" t="s">
        <v>21</v>
      </c>
      <c r="S192" s="179"/>
      <c r="T192" s="165" t="s">
        <v>56</v>
      </c>
      <c r="U192" s="196" t="str">
        <f t="shared" si="61"/>
        <v>-</v>
      </c>
      <c r="V192" s="168" t="str">
        <f t="shared" si="62"/>
        <v>-</v>
      </c>
      <c r="W192" s="168" t="str">
        <f t="shared" si="63"/>
        <v>-</v>
      </c>
      <c r="X192" s="168" t="str">
        <f t="shared" si="64"/>
        <v>-</v>
      </c>
      <c r="Y192" s="168" t="str">
        <f t="shared" si="65"/>
        <v>-</v>
      </c>
      <c r="AD192" s="608">
        <f t="shared" si="58"/>
        <v>44965.498611111114</v>
      </c>
      <c r="AE192" s="607">
        <f t="shared" si="59"/>
        <v>23.254000000000001</v>
      </c>
      <c r="AF192" s="196">
        <f t="shared" si="66"/>
        <v>11</v>
      </c>
      <c r="AG192" s="168" t="str">
        <f t="shared" si="67"/>
        <v>-</v>
      </c>
      <c r="AH192" s="168">
        <f t="shared" si="68"/>
        <v>23.254000000000001</v>
      </c>
      <c r="AI192" s="168" t="str">
        <f t="shared" si="69"/>
        <v>-</v>
      </c>
      <c r="AJ192" s="168" t="str">
        <f t="shared" si="70"/>
        <v>-</v>
      </c>
      <c r="AM192" s="790">
        <v>44965.5</v>
      </c>
      <c r="AN192" s="789">
        <v>1</v>
      </c>
      <c r="AO192" s="789">
        <v>10</v>
      </c>
      <c r="AP192" s="789" t="s">
        <v>469</v>
      </c>
      <c r="AQ192" s="789">
        <v>460.48881</v>
      </c>
      <c r="AR192" s="789">
        <v>180801</v>
      </c>
      <c r="AS192" s="789">
        <v>137465</v>
      </c>
      <c r="AT192" s="789">
        <v>23.247</v>
      </c>
      <c r="AV192" s="788">
        <v>44965.5</v>
      </c>
      <c r="AW192" s="787">
        <v>1</v>
      </c>
      <c r="AX192" s="786">
        <v>10</v>
      </c>
      <c r="AY192" s="786" t="s">
        <v>469</v>
      </c>
      <c r="AZ192" s="863">
        <v>460.1</v>
      </c>
      <c r="BB192" s="793" t="str">
        <f t="shared" si="50"/>
        <v>--</v>
      </c>
      <c r="BC192" s="791">
        <f t="shared" si="51"/>
        <v>460.48881</v>
      </c>
      <c r="BF192" s="819"/>
      <c r="BH192" s="793" t="str">
        <f t="shared" si="52"/>
        <v>--</v>
      </c>
      <c r="BI192" s="807">
        <f t="shared" si="53"/>
        <v>460.1</v>
      </c>
      <c r="BL192" s="807"/>
      <c r="BQ192" s="791"/>
      <c r="BR192" s="791"/>
      <c r="BS192" s="791"/>
      <c r="BT192" s="791"/>
      <c r="CA192" s="809"/>
      <c r="CB192" s="803"/>
      <c r="CC192" s="804"/>
      <c r="CD192" s="791"/>
      <c r="CE192" s="791"/>
    </row>
    <row r="193" spans="2:83" x14ac:dyDescent="0.25">
      <c r="B193" s="307"/>
      <c r="C193" s="179"/>
      <c r="O193" s="181"/>
      <c r="P193" s="308"/>
      <c r="Q193" s="179"/>
      <c r="R193" s="165" t="s">
        <v>21</v>
      </c>
      <c r="S193" s="179"/>
      <c r="T193" s="165" t="s">
        <v>56</v>
      </c>
      <c r="U193" s="196" t="str">
        <f t="shared" si="61"/>
        <v>-</v>
      </c>
      <c r="V193" s="168" t="str">
        <f t="shared" si="62"/>
        <v>-</v>
      </c>
      <c r="W193" s="168" t="str">
        <f t="shared" si="63"/>
        <v>-</v>
      </c>
      <c r="X193" s="168" t="str">
        <f t="shared" si="64"/>
        <v>-</v>
      </c>
      <c r="Y193" s="168" t="str">
        <f t="shared" si="65"/>
        <v>-</v>
      </c>
      <c r="AD193" s="608">
        <f t="shared" si="58"/>
        <v>44965.499305555553</v>
      </c>
      <c r="AE193" s="607">
        <f t="shared" si="59"/>
        <v>23.254000000000001</v>
      </c>
      <c r="AF193" s="196">
        <f t="shared" si="66"/>
        <v>11</v>
      </c>
      <c r="AG193" s="168" t="str">
        <f t="shared" si="67"/>
        <v>-</v>
      </c>
      <c r="AH193" s="168">
        <f t="shared" si="68"/>
        <v>23.254000000000001</v>
      </c>
      <c r="AI193" s="168" t="str">
        <f t="shared" si="69"/>
        <v>-</v>
      </c>
      <c r="AJ193" s="168" t="str">
        <f t="shared" si="70"/>
        <v>-</v>
      </c>
      <c r="AM193" s="790">
        <v>44965.5</v>
      </c>
      <c r="AN193" s="789">
        <v>1</v>
      </c>
      <c r="AO193" s="789">
        <v>10</v>
      </c>
      <c r="AP193" s="789" t="s">
        <v>469</v>
      </c>
      <c r="AQ193" s="789">
        <v>459.865543</v>
      </c>
      <c r="AR193" s="789">
        <v>179027</v>
      </c>
      <c r="AS193" s="789">
        <v>138818</v>
      </c>
      <c r="AT193" s="789">
        <v>23.247</v>
      </c>
      <c r="AV193" s="788">
        <v>44965.500694444447</v>
      </c>
      <c r="AW193" s="787">
        <v>1</v>
      </c>
      <c r="AX193" s="786">
        <v>10</v>
      </c>
      <c r="AY193" s="786" t="s">
        <v>469</v>
      </c>
      <c r="AZ193" s="863">
        <v>459.5</v>
      </c>
      <c r="BB193" s="793" t="str">
        <f t="shared" si="50"/>
        <v>--</v>
      </c>
      <c r="BC193" s="791">
        <f t="shared" si="51"/>
        <v>459.865543</v>
      </c>
      <c r="BF193" s="819"/>
      <c r="BH193" s="793" t="str">
        <f t="shared" si="52"/>
        <v>--</v>
      </c>
      <c r="BI193" s="807">
        <f t="shared" si="53"/>
        <v>459.5</v>
      </c>
      <c r="BL193" s="807"/>
      <c r="BQ193" s="791"/>
      <c r="BR193" s="791"/>
      <c r="BS193" s="791"/>
      <c r="BT193" s="791"/>
      <c r="CA193" s="809"/>
      <c r="CB193" s="803"/>
      <c r="CC193" s="804"/>
      <c r="CD193" s="791"/>
      <c r="CE193" s="791"/>
    </row>
    <row r="194" spans="2:83" x14ac:dyDescent="0.25">
      <c r="B194" s="307"/>
      <c r="C194" s="179"/>
      <c r="O194" s="181"/>
      <c r="P194" s="308"/>
      <c r="Q194" s="179"/>
      <c r="R194" s="165" t="s">
        <v>21</v>
      </c>
      <c r="S194" s="179"/>
      <c r="T194" s="165" t="s">
        <v>56</v>
      </c>
      <c r="U194" s="196" t="str">
        <f t="shared" si="61"/>
        <v>-</v>
      </c>
      <c r="V194" s="168" t="str">
        <f t="shared" si="62"/>
        <v>-</v>
      </c>
      <c r="W194" s="168" t="str">
        <f t="shared" si="63"/>
        <v>-</v>
      </c>
      <c r="X194" s="168" t="str">
        <f t="shared" si="64"/>
        <v>-</v>
      </c>
      <c r="Y194" s="168" t="str">
        <f t="shared" si="65"/>
        <v>-</v>
      </c>
      <c r="AD194" s="608">
        <f t="shared" si="58"/>
        <v>44965.499305555553</v>
      </c>
      <c r="AE194" s="607">
        <f t="shared" si="59"/>
        <v>23.251000000000001</v>
      </c>
      <c r="AF194" s="196">
        <f t="shared" si="66"/>
        <v>11</v>
      </c>
      <c r="AG194" s="168" t="str">
        <f t="shared" si="67"/>
        <v>-</v>
      </c>
      <c r="AH194" s="168">
        <f t="shared" si="68"/>
        <v>23.251000000000001</v>
      </c>
      <c r="AI194" s="168" t="str">
        <f t="shared" si="69"/>
        <v>-</v>
      </c>
      <c r="AJ194" s="168" t="str">
        <f t="shared" si="70"/>
        <v>-</v>
      </c>
      <c r="AM194" s="790">
        <v>44965.500694444447</v>
      </c>
      <c r="AN194" s="789">
        <v>1</v>
      </c>
      <c r="AO194" s="789">
        <v>10</v>
      </c>
      <c r="AP194" s="789" t="s">
        <v>469</v>
      </c>
      <c r="AQ194" s="789">
        <v>459.48845799999998</v>
      </c>
      <c r="AR194" s="789">
        <v>180792</v>
      </c>
      <c r="AS194" s="789">
        <v>137461</v>
      </c>
      <c r="AT194" s="789">
        <v>23.245999999999999</v>
      </c>
      <c r="AV194" s="788">
        <v>44965.500694444447</v>
      </c>
      <c r="AW194" s="787">
        <v>1</v>
      </c>
      <c r="AX194" s="786">
        <v>10</v>
      </c>
      <c r="AY194" s="786" t="s">
        <v>469</v>
      </c>
      <c r="AZ194" s="863">
        <v>460.1</v>
      </c>
      <c r="BB194" s="793" t="str">
        <f t="shared" si="50"/>
        <v>--</v>
      </c>
      <c r="BC194" s="791">
        <f t="shared" si="51"/>
        <v>459.48845799999998</v>
      </c>
      <c r="BF194" s="819"/>
      <c r="BH194" s="793" t="str">
        <f t="shared" si="52"/>
        <v>--</v>
      </c>
      <c r="BI194" s="807">
        <f t="shared" si="53"/>
        <v>460.1</v>
      </c>
      <c r="BL194" s="807"/>
      <c r="BQ194" s="791"/>
      <c r="BR194" s="791"/>
      <c r="BS194" s="791"/>
      <c r="BT194" s="791"/>
      <c r="CA194" s="809"/>
      <c r="CB194" s="803"/>
      <c r="CC194" s="804"/>
      <c r="CD194" s="791"/>
      <c r="CE194" s="791"/>
    </row>
    <row r="195" spans="2:83" x14ac:dyDescent="0.25">
      <c r="B195" s="307"/>
      <c r="C195" s="179"/>
      <c r="O195" s="181"/>
      <c r="P195" s="308"/>
      <c r="Q195" s="179"/>
      <c r="R195" s="165" t="s">
        <v>21</v>
      </c>
      <c r="S195" s="179"/>
      <c r="T195" s="165" t="s">
        <v>56</v>
      </c>
      <c r="U195" s="196" t="str">
        <f t="shared" si="61"/>
        <v>-</v>
      </c>
      <c r="V195" s="168" t="str">
        <f t="shared" si="62"/>
        <v>-</v>
      </c>
      <c r="W195" s="168" t="str">
        <f t="shared" si="63"/>
        <v>-</v>
      </c>
      <c r="X195" s="168" t="str">
        <f t="shared" si="64"/>
        <v>-</v>
      </c>
      <c r="Y195" s="168" t="str">
        <f t="shared" si="65"/>
        <v>-</v>
      </c>
      <c r="AD195" s="608">
        <f t="shared" si="58"/>
        <v>44965.5</v>
      </c>
      <c r="AE195" s="607">
        <f t="shared" si="59"/>
        <v>23.247</v>
      </c>
      <c r="AF195" s="196">
        <f t="shared" si="66"/>
        <v>12</v>
      </c>
      <c r="AG195" s="168" t="str">
        <f t="shared" si="67"/>
        <v>-</v>
      </c>
      <c r="AH195" s="168" t="str">
        <f t="shared" si="68"/>
        <v>-</v>
      </c>
      <c r="AI195" s="168">
        <f t="shared" si="69"/>
        <v>23.247</v>
      </c>
      <c r="AJ195" s="168" t="str">
        <f t="shared" si="70"/>
        <v>-</v>
      </c>
      <c r="AM195" s="790">
        <v>44965.501388888886</v>
      </c>
      <c r="AN195" s="789">
        <v>1</v>
      </c>
      <c r="AO195" s="789">
        <v>10</v>
      </c>
      <c r="AP195" s="789" t="s">
        <v>469</v>
      </c>
      <c r="AQ195" s="789">
        <v>459.43897099999998</v>
      </c>
      <c r="AR195" s="789">
        <v>179029</v>
      </c>
      <c r="AS195" s="789">
        <v>138820</v>
      </c>
      <c r="AT195" s="789">
        <v>23.248999999999999</v>
      </c>
      <c r="AV195" s="788">
        <v>44965.501388888886</v>
      </c>
      <c r="AW195" s="787">
        <v>1</v>
      </c>
      <c r="AX195" s="786">
        <v>10</v>
      </c>
      <c r="AY195" s="786" t="s">
        <v>469</v>
      </c>
      <c r="AZ195" s="863">
        <v>458.8</v>
      </c>
      <c r="BB195" s="793" t="str">
        <f t="shared" ref="BB195:BB258" si="71">IFERROR((AO195*10)+AP195, "--")</f>
        <v>--</v>
      </c>
      <c r="BC195" s="791">
        <f t="shared" ref="BC195:BC258" si="72">AQ195</f>
        <v>459.43897099999998</v>
      </c>
      <c r="BF195" s="819"/>
      <c r="BH195" s="793" t="str">
        <f t="shared" ref="BH195:BH258" si="73">IFERROR((AX195*10)+AY195, "--")</f>
        <v>--</v>
      </c>
      <c r="BI195" s="807">
        <f t="shared" ref="BI195:BI258" si="74">AZ195</f>
        <v>458.8</v>
      </c>
      <c r="BL195" s="807"/>
      <c r="BQ195" s="791"/>
      <c r="BR195" s="791"/>
      <c r="BS195" s="791"/>
      <c r="BT195" s="791"/>
      <c r="CA195" s="809"/>
      <c r="CB195" s="803"/>
      <c r="CC195" s="804"/>
      <c r="CD195" s="791"/>
      <c r="CE195" s="791"/>
    </row>
    <row r="196" spans="2:83" x14ac:dyDescent="0.25">
      <c r="B196" s="307"/>
      <c r="C196" s="179"/>
      <c r="O196" s="181"/>
      <c r="P196" s="308"/>
      <c r="Q196" s="179"/>
      <c r="R196" s="165" t="s">
        <v>21</v>
      </c>
      <c r="S196" s="179"/>
      <c r="T196" s="165" t="s">
        <v>56</v>
      </c>
      <c r="U196" s="196" t="str">
        <f t="shared" si="61"/>
        <v>-</v>
      </c>
      <c r="V196" s="168" t="str">
        <f t="shared" si="62"/>
        <v>-</v>
      </c>
      <c r="W196" s="168" t="str">
        <f t="shared" si="63"/>
        <v>-</v>
      </c>
      <c r="X196" s="168" t="str">
        <f t="shared" si="64"/>
        <v>-</v>
      </c>
      <c r="Y196" s="168" t="str">
        <f t="shared" si="65"/>
        <v>-</v>
      </c>
      <c r="AD196" s="608">
        <f t="shared" si="58"/>
        <v>44965.5</v>
      </c>
      <c r="AE196" s="607">
        <f t="shared" si="59"/>
        <v>23.247</v>
      </c>
      <c r="AF196" s="196">
        <f t="shared" si="66"/>
        <v>12</v>
      </c>
      <c r="AG196" s="168" t="str">
        <f t="shared" si="67"/>
        <v>-</v>
      </c>
      <c r="AH196" s="168" t="str">
        <f t="shared" si="68"/>
        <v>-</v>
      </c>
      <c r="AI196" s="168">
        <f t="shared" si="69"/>
        <v>23.247</v>
      </c>
      <c r="AJ196" s="168" t="str">
        <f t="shared" si="70"/>
        <v>-</v>
      </c>
      <c r="AM196" s="790">
        <v>44965.502083333333</v>
      </c>
      <c r="AN196" s="789">
        <v>1</v>
      </c>
      <c r="AO196" s="789">
        <v>10</v>
      </c>
      <c r="AP196" s="789">
        <v>0</v>
      </c>
      <c r="AQ196" s="789">
        <v>459.50973699999997</v>
      </c>
      <c r="AR196" s="789">
        <v>180810</v>
      </c>
      <c r="AS196" s="789">
        <v>137475</v>
      </c>
      <c r="AT196" s="789">
        <v>23.256</v>
      </c>
      <c r="AV196" s="788">
        <v>44965.502083333333</v>
      </c>
      <c r="AW196" s="787">
        <v>1</v>
      </c>
      <c r="AX196" s="786">
        <v>10</v>
      </c>
      <c r="AY196" s="786">
        <v>0</v>
      </c>
      <c r="AZ196" s="863">
        <v>459.8</v>
      </c>
      <c r="BB196" s="793">
        <f t="shared" si="71"/>
        <v>100</v>
      </c>
      <c r="BC196" s="791">
        <f t="shared" si="72"/>
        <v>459.50973699999997</v>
      </c>
      <c r="BF196" s="819"/>
      <c r="BH196" s="793">
        <f t="shared" si="73"/>
        <v>100</v>
      </c>
      <c r="BI196" s="807">
        <f t="shared" si="74"/>
        <v>459.8</v>
      </c>
      <c r="BL196" s="807"/>
      <c r="BQ196" s="791"/>
      <c r="BR196" s="791"/>
      <c r="BS196" s="791"/>
      <c r="BT196" s="791"/>
      <c r="CA196" s="809"/>
      <c r="CB196" s="803"/>
      <c r="CC196" s="804"/>
      <c r="CD196" s="791"/>
      <c r="CE196" s="791"/>
    </row>
    <row r="197" spans="2:83" x14ac:dyDescent="0.25">
      <c r="B197" s="307"/>
      <c r="C197" s="179"/>
      <c r="O197" s="181"/>
      <c r="P197" s="308"/>
      <c r="Q197" s="179"/>
      <c r="R197" s="165" t="s">
        <v>21</v>
      </c>
      <c r="S197" s="179"/>
      <c r="T197" s="165" t="s">
        <v>56</v>
      </c>
      <c r="U197" s="196" t="str">
        <f t="shared" si="61"/>
        <v>-</v>
      </c>
      <c r="V197" s="168" t="str">
        <f t="shared" si="62"/>
        <v>-</v>
      </c>
      <c r="W197" s="168" t="str">
        <f t="shared" si="63"/>
        <v>-</v>
      </c>
      <c r="X197" s="168" t="str">
        <f t="shared" si="64"/>
        <v>-</v>
      </c>
      <c r="Y197" s="168" t="str">
        <f t="shared" si="65"/>
        <v>-</v>
      </c>
      <c r="AD197" s="608">
        <f t="shared" si="58"/>
        <v>44965.500694444447</v>
      </c>
      <c r="AE197" s="607">
        <f t="shared" si="59"/>
        <v>23.245999999999999</v>
      </c>
      <c r="AF197" s="196">
        <f t="shared" si="66"/>
        <v>12</v>
      </c>
      <c r="AG197" s="168" t="str">
        <f t="shared" si="67"/>
        <v>-</v>
      </c>
      <c r="AH197" s="168" t="str">
        <f t="shared" si="68"/>
        <v>-</v>
      </c>
      <c r="AI197" s="168">
        <f t="shared" si="69"/>
        <v>23.245999999999999</v>
      </c>
      <c r="AJ197" s="168" t="str">
        <f t="shared" si="70"/>
        <v>-</v>
      </c>
      <c r="AM197" s="790">
        <v>44965.502083333333</v>
      </c>
      <c r="AN197" s="789">
        <v>1</v>
      </c>
      <c r="AO197" s="789">
        <v>10</v>
      </c>
      <c r="AP197" s="789">
        <v>1</v>
      </c>
      <c r="AQ197" s="789">
        <v>458.88023199999998</v>
      </c>
      <c r="AR197" s="789">
        <v>179042</v>
      </c>
      <c r="AS197" s="789">
        <v>138827</v>
      </c>
      <c r="AT197" s="789">
        <v>23.257999999999999</v>
      </c>
      <c r="AV197" s="788">
        <v>44965.502083333333</v>
      </c>
      <c r="AW197" s="787">
        <v>1</v>
      </c>
      <c r="AX197" s="786">
        <v>10</v>
      </c>
      <c r="AY197" s="786">
        <v>1</v>
      </c>
      <c r="AZ197" s="863">
        <v>458.9</v>
      </c>
      <c r="BB197" s="793">
        <f t="shared" si="71"/>
        <v>101</v>
      </c>
      <c r="BC197" s="791">
        <f t="shared" si="72"/>
        <v>458.88023199999998</v>
      </c>
      <c r="BF197" s="819"/>
      <c r="BH197" s="793">
        <f t="shared" si="73"/>
        <v>101</v>
      </c>
      <c r="BI197" s="807">
        <f t="shared" si="74"/>
        <v>458.9</v>
      </c>
      <c r="BL197" s="807"/>
      <c r="BQ197" s="791"/>
      <c r="BR197" s="791"/>
      <c r="BS197" s="791"/>
      <c r="BT197" s="791"/>
      <c r="CA197" s="809"/>
      <c r="CB197" s="803"/>
      <c r="CC197" s="804"/>
      <c r="CD197" s="791"/>
      <c r="CE197" s="791"/>
    </row>
    <row r="198" spans="2:83" x14ac:dyDescent="0.25">
      <c r="B198" s="307"/>
      <c r="C198" s="179"/>
      <c r="O198" s="181"/>
      <c r="P198" s="308"/>
      <c r="Q198" s="179"/>
      <c r="R198" s="165" t="s">
        <v>21</v>
      </c>
      <c r="S198" s="179"/>
      <c r="T198" s="165" t="s">
        <v>56</v>
      </c>
      <c r="U198" s="196" t="str">
        <f t="shared" si="61"/>
        <v>-</v>
      </c>
      <c r="V198" s="168" t="str">
        <f t="shared" si="62"/>
        <v>-</v>
      </c>
      <c r="W198" s="168" t="str">
        <f t="shared" si="63"/>
        <v>-</v>
      </c>
      <c r="X198" s="168" t="str">
        <f t="shared" si="64"/>
        <v>-</v>
      </c>
      <c r="Y198" s="168" t="str">
        <f t="shared" si="65"/>
        <v>-</v>
      </c>
      <c r="AD198" s="608">
        <f t="shared" ref="AD198:AD261" si="75">IF(AM195="", "-", AM195)</f>
        <v>44965.501388888886</v>
      </c>
      <c r="AE198" s="607">
        <f t="shared" ref="AE198:AE261" si="76">IF(AT195="", "-", AT195)</f>
        <v>23.248999999999999</v>
      </c>
      <c r="AF198" s="196">
        <f t="shared" si="66"/>
        <v>12</v>
      </c>
      <c r="AG198" s="168" t="str">
        <f t="shared" si="67"/>
        <v>-</v>
      </c>
      <c r="AH198" s="168" t="str">
        <f t="shared" si="68"/>
        <v>-</v>
      </c>
      <c r="AI198" s="168">
        <f t="shared" si="69"/>
        <v>23.248999999999999</v>
      </c>
      <c r="AJ198" s="168" t="str">
        <f t="shared" si="70"/>
        <v>-</v>
      </c>
      <c r="AM198" s="790">
        <v>44965.50277777778</v>
      </c>
      <c r="AN198" s="789">
        <v>1</v>
      </c>
      <c r="AO198" s="789">
        <v>10</v>
      </c>
      <c r="AP198" s="789">
        <v>2</v>
      </c>
      <c r="AQ198" s="789">
        <v>458.96911599999999</v>
      </c>
      <c r="AR198" s="789">
        <v>180803</v>
      </c>
      <c r="AS198" s="789">
        <v>137470</v>
      </c>
      <c r="AT198" s="789">
        <v>23.26</v>
      </c>
      <c r="AV198" s="788">
        <v>44965.50277777778</v>
      </c>
      <c r="AW198" s="787">
        <v>1</v>
      </c>
      <c r="AX198" s="786">
        <v>10</v>
      </c>
      <c r="AY198" s="786">
        <v>2</v>
      </c>
      <c r="AZ198" s="863">
        <v>458.9</v>
      </c>
      <c r="BB198" s="793">
        <f t="shared" si="71"/>
        <v>102</v>
      </c>
      <c r="BC198" s="791">
        <f t="shared" si="72"/>
        <v>458.96911599999999</v>
      </c>
      <c r="BF198" s="819"/>
      <c r="BH198" s="793">
        <f t="shared" si="73"/>
        <v>102</v>
      </c>
      <c r="BI198" s="807">
        <f t="shared" si="74"/>
        <v>458.9</v>
      </c>
      <c r="BL198" s="807"/>
      <c r="BQ198" s="791"/>
      <c r="BR198" s="791"/>
      <c r="BS198" s="791"/>
      <c r="BT198" s="791"/>
      <c r="CA198" s="809"/>
      <c r="CB198" s="803"/>
      <c r="CC198" s="804"/>
      <c r="CD198" s="791"/>
      <c r="CE198" s="791"/>
    </row>
    <row r="199" spans="2:83" x14ac:dyDescent="0.25">
      <c r="B199" s="307"/>
      <c r="C199" s="179"/>
      <c r="O199" s="181"/>
      <c r="P199" s="308"/>
      <c r="Q199" s="179"/>
      <c r="R199" s="165" t="s">
        <v>21</v>
      </c>
      <c r="S199" s="179"/>
      <c r="T199" s="165" t="s">
        <v>56</v>
      </c>
      <c r="U199" s="196" t="str">
        <f t="shared" si="61"/>
        <v>-</v>
      </c>
      <c r="V199" s="168" t="str">
        <f t="shared" si="62"/>
        <v>-</v>
      </c>
      <c r="W199" s="168" t="str">
        <f t="shared" si="63"/>
        <v>-</v>
      </c>
      <c r="X199" s="168" t="str">
        <f t="shared" si="64"/>
        <v>-</v>
      </c>
      <c r="Y199" s="168" t="str">
        <f t="shared" si="65"/>
        <v>-</v>
      </c>
      <c r="AD199" s="608">
        <f t="shared" si="75"/>
        <v>44965.502083333333</v>
      </c>
      <c r="AE199" s="607">
        <f t="shared" si="76"/>
        <v>23.256</v>
      </c>
      <c r="AF199" s="196">
        <f t="shared" si="66"/>
        <v>12</v>
      </c>
      <c r="AG199" s="168" t="str">
        <f t="shared" si="67"/>
        <v>-</v>
      </c>
      <c r="AH199" s="168" t="str">
        <f t="shared" si="68"/>
        <v>-</v>
      </c>
      <c r="AI199" s="168">
        <f t="shared" si="69"/>
        <v>23.256</v>
      </c>
      <c r="AJ199" s="168" t="str">
        <f t="shared" si="70"/>
        <v>-</v>
      </c>
      <c r="AM199" s="790">
        <v>44965.50277777778</v>
      </c>
      <c r="AN199" s="789">
        <v>1</v>
      </c>
      <c r="AO199" s="789">
        <v>10</v>
      </c>
      <c r="AP199" s="789">
        <v>3</v>
      </c>
      <c r="AQ199" s="789">
        <v>458.54950200000002</v>
      </c>
      <c r="AR199" s="789">
        <v>179039</v>
      </c>
      <c r="AS199" s="789">
        <v>138823</v>
      </c>
      <c r="AT199" s="789">
        <v>23.262</v>
      </c>
      <c r="AV199" s="788">
        <v>44965.50277777778</v>
      </c>
      <c r="AW199" s="787">
        <v>1</v>
      </c>
      <c r="AX199" s="786">
        <v>10</v>
      </c>
      <c r="AY199" s="786">
        <v>3</v>
      </c>
      <c r="AZ199" s="863">
        <v>458.4</v>
      </c>
      <c r="BB199" s="793">
        <f t="shared" si="71"/>
        <v>103</v>
      </c>
      <c r="BC199" s="791">
        <f t="shared" si="72"/>
        <v>458.54950200000002</v>
      </c>
      <c r="BF199" s="819"/>
      <c r="BH199" s="793">
        <f t="shared" si="73"/>
        <v>103</v>
      </c>
      <c r="BI199" s="807">
        <f t="shared" si="74"/>
        <v>458.4</v>
      </c>
      <c r="BL199" s="807"/>
      <c r="BQ199" s="791"/>
      <c r="BR199" s="791"/>
      <c r="BS199" s="791"/>
      <c r="BT199" s="791"/>
      <c r="CA199" s="809"/>
      <c r="CB199" s="803"/>
      <c r="CC199" s="804"/>
      <c r="CD199" s="791"/>
      <c r="CE199" s="791"/>
    </row>
    <row r="200" spans="2:83" x14ac:dyDescent="0.25">
      <c r="B200" s="307"/>
      <c r="C200" s="179"/>
      <c r="O200" s="181"/>
      <c r="P200" s="308"/>
      <c r="Q200" s="179"/>
      <c r="R200" s="165" t="s">
        <v>21</v>
      </c>
      <c r="S200" s="179"/>
      <c r="T200" s="165" t="s">
        <v>56</v>
      </c>
      <c r="U200" s="196" t="str">
        <f t="shared" si="61"/>
        <v>-</v>
      </c>
      <c r="V200" s="168" t="str">
        <f t="shared" si="62"/>
        <v>-</v>
      </c>
      <c r="W200" s="168" t="str">
        <f t="shared" si="63"/>
        <v>-</v>
      </c>
      <c r="X200" s="168" t="str">
        <f t="shared" si="64"/>
        <v>-</v>
      </c>
      <c r="Y200" s="168" t="str">
        <f t="shared" si="65"/>
        <v>-</v>
      </c>
      <c r="AD200" s="608">
        <f t="shared" si="75"/>
        <v>44965.502083333333</v>
      </c>
      <c r="AE200" s="607">
        <f t="shared" si="76"/>
        <v>23.257999999999999</v>
      </c>
      <c r="AF200" s="196">
        <f t="shared" si="66"/>
        <v>12</v>
      </c>
      <c r="AG200" s="168" t="str">
        <f t="shared" si="67"/>
        <v>-</v>
      </c>
      <c r="AH200" s="168" t="str">
        <f t="shared" si="68"/>
        <v>-</v>
      </c>
      <c r="AI200" s="168">
        <f t="shared" si="69"/>
        <v>23.257999999999999</v>
      </c>
      <c r="AJ200" s="168" t="str">
        <f t="shared" si="70"/>
        <v>-</v>
      </c>
      <c r="AM200" s="790">
        <v>44965.503472222219</v>
      </c>
      <c r="AN200" s="789">
        <v>1</v>
      </c>
      <c r="AO200" s="789">
        <v>10</v>
      </c>
      <c r="AP200" s="789">
        <v>4</v>
      </c>
      <c r="AQ200" s="789">
        <v>458.41624400000001</v>
      </c>
      <c r="AR200" s="789">
        <v>180788</v>
      </c>
      <c r="AS200" s="789">
        <v>137460</v>
      </c>
      <c r="AT200" s="789">
        <v>23.263999999999999</v>
      </c>
      <c r="AV200" s="788">
        <v>44965.503472222219</v>
      </c>
      <c r="AW200" s="787">
        <v>1</v>
      </c>
      <c r="AX200" s="786">
        <v>10</v>
      </c>
      <c r="AY200" s="786">
        <v>4</v>
      </c>
      <c r="AZ200" s="863">
        <v>458.5</v>
      </c>
      <c r="BB200" s="793">
        <f t="shared" si="71"/>
        <v>104</v>
      </c>
      <c r="BC200" s="791">
        <f t="shared" si="72"/>
        <v>458.41624400000001</v>
      </c>
      <c r="BF200" s="819"/>
      <c r="BH200" s="793">
        <f t="shared" si="73"/>
        <v>104</v>
      </c>
      <c r="BI200" s="807">
        <f t="shared" si="74"/>
        <v>458.5</v>
      </c>
      <c r="BL200" s="807"/>
      <c r="BQ200" s="791"/>
      <c r="BR200" s="791"/>
      <c r="BS200" s="791"/>
      <c r="BT200" s="791"/>
      <c r="CA200" s="809"/>
      <c r="CB200" s="803"/>
      <c r="CC200" s="804"/>
      <c r="CD200" s="791"/>
      <c r="CE200" s="791"/>
    </row>
    <row r="201" spans="2:83" x14ac:dyDescent="0.25">
      <c r="B201" s="307"/>
      <c r="C201" s="179"/>
      <c r="O201" s="181"/>
      <c r="P201" s="308"/>
      <c r="Q201" s="179"/>
      <c r="R201" s="165" t="s">
        <v>21</v>
      </c>
      <c r="S201" s="179"/>
      <c r="T201" s="165" t="s">
        <v>56</v>
      </c>
      <c r="U201" s="196" t="str">
        <f t="shared" si="61"/>
        <v>-</v>
      </c>
      <c r="V201" s="168" t="str">
        <f t="shared" si="62"/>
        <v>-</v>
      </c>
      <c r="W201" s="168" t="str">
        <f t="shared" si="63"/>
        <v>-</v>
      </c>
      <c r="X201" s="168" t="str">
        <f t="shared" si="64"/>
        <v>-</v>
      </c>
      <c r="Y201" s="168" t="str">
        <f t="shared" si="65"/>
        <v>-</v>
      </c>
      <c r="AD201" s="608">
        <f t="shared" si="75"/>
        <v>44965.50277777778</v>
      </c>
      <c r="AE201" s="607">
        <f t="shared" si="76"/>
        <v>23.26</v>
      </c>
      <c r="AF201" s="196">
        <f t="shared" si="66"/>
        <v>12</v>
      </c>
      <c r="AG201" s="168" t="str">
        <f t="shared" si="67"/>
        <v>-</v>
      </c>
      <c r="AH201" s="168" t="str">
        <f t="shared" si="68"/>
        <v>-</v>
      </c>
      <c r="AI201" s="168">
        <f t="shared" si="69"/>
        <v>23.26</v>
      </c>
      <c r="AJ201" s="168" t="str">
        <f t="shared" si="70"/>
        <v>-</v>
      </c>
      <c r="AM201" s="790">
        <v>44965.503472222219</v>
      </c>
      <c r="AN201" s="789">
        <v>1</v>
      </c>
      <c r="AO201" s="789">
        <v>10</v>
      </c>
      <c r="AP201" s="789">
        <v>5</v>
      </c>
      <c r="AQ201" s="789">
        <v>458.54360300000002</v>
      </c>
      <c r="AR201" s="789">
        <v>179009</v>
      </c>
      <c r="AS201" s="789">
        <v>138801</v>
      </c>
      <c r="AT201" s="789">
        <v>23.265000000000001</v>
      </c>
      <c r="AV201" s="788">
        <v>44965.504166666666</v>
      </c>
      <c r="AW201" s="787">
        <v>1</v>
      </c>
      <c r="AX201" s="786">
        <v>10</v>
      </c>
      <c r="AY201" s="786">
        <v>5</v>
      </c>
      <c r="AZ201" s="863">
        <v>458.9</v>
      </c>
      <c r="BB201" s="793">
        <f t="shared" si="71"/>
        <v>105</v>
      </c>
      <c r="BC201" s="791">
        <f t="shared" si="72"/>
        <v>458.54360300000002</v>
      </c>
      <c r="BF201" s="819"/>
      <c r="BH201" s="793">
        <f t="shared" si="73"/>
        <v>105</v>
      </c>
      <c r="BI201" s="807">
        <f t="shared" si="74"/>
        <v>458.9</v>
      </c>
      <c r="BL201" s="807"/>
      <c r="BQ201" s="791"/>
      <c r="BR201" s="791"/>
      <c r="BS201" s="791"/>
      <c r="BT201" s="791"/>
      <c r="CA201" s="809"/>
      <c r="CB201" s="803"/>
      <c r="CC201" s="804"/>
      <c r="CD201" s="791"/>
      <c r="CE201" s="791"/>
    </row>
    <row r="202" spans="2:83" x14ac:dyDescent="0.25">
      <c r="B202" s="307"/>
      <c r="C202" s="179"/>
      <c r="O202" s="181"/>
      <c r="P202" s="308"/>
      <c r="Q202" s="179"/>
      <c r="R202" s="165" t="s">
        <v>21</v>
      </c>
      <c r="S202" s="179"/>
      <c r="T202" s="165" t="s">
        <v>56</v>
      </c>
      <c r="U202" s="196" t="str">
        <f t="shared" si="61"/>
        <v>-</v>
      </c>
      <c r="V202" s="168" t="str">
        <f t="shared" si="62"/>
        <v>-</v>
      </c>
      <c r="W202" s="168" t="str">
        <f t="shared" si="63"/>
        <v>-</v>
      </c>
      <c r="X202" s="168" t="str">
        <f t="shared" si="64"/>
        <v>-</v>
      </c>
      <c r="Y202" s="168" t="str">
        <f t="shared" si="65"/>
        <v>-</v>
      </c>
      <c r="AD202" s="608">
        <f t="shared" si="75"/>
        <v>44965.50277777778</v>
      </c>
      <c r="AE202" s="607">
        <f t="shared" si="76"/>
        <v>23.262</v>
      </c>
      <c r="AF202" s="196">
        <f t="shared" si="66"/>
        <v>12</v>
      </c>
      <c r="AG202" s="168" t="str">
        <f t="shared" si="67"/>
        <v>-</v>
      </c>
      <c r="AH202" s="168" t="str">
        <f t="shared" si="68"/>
        <v>-</v>
      </c>
      <c r="AI202" s="168">
        <f t="shared" si="69"/>
        <v>23.262</v>
      </c>
      <c r="AJ202" s="168" t="str">
        <f t="shared" si="70"/>
        <v>-</v>
      </c>
      <c r="AM202" s="790">
        <v>44965.504166666666</v>
      </c>
      <c r="AN202" s="789">
        <v>1</v>
      </c>
      <c r="AO202" s="789">
        <v>10</v>
      </c>
      <c r="AP202" s="789">
        <v>6</v>
      </c>
      <c r="AQ202" s="789">
        <v>458.42188499999997</v>
      </c>
      <c r="AR202" s="789">
        <v>180773</v>
      </c>
      <c r="AS202" s="789">
        <v>137450</v>
      </c>
      <c r="AT202" s="789">
        <v>23.271000000000001</v>
      </c>
      <c r="AV202" s="788">
        <v>44965.504166666666</v>
      </c>
      <c r="AW202" s="787">
        <v>1</v>
      </c>
      <c r="AX202" s="786">
        <v>10</v>
      </c>
      <c r="AY202" s="786">
        <v>6</v>
      </c>
      <c r="AZ202" s="863">
        <v>458.6</v>
      </c>
      <c r="BB202" s="793">
        <f t="shared" si="71"/>
        <v>106</v>
      </c>
      <c r="BC202" s="791">
        <f t="shared" si="72"/>
        <v>458.42188499999997</v>
      </c>
      <c r="BF202" s="819"/>
      <c r="BH202" s="793">
        <f t="shared" si="73"/>
        <v>106</v>
      </c>
      <c r="BI202" s="807">
        <f t="shared" si="74"/>
        <v>458.6</v>
      </c>
      <c r="BL202" s="807"/>
      <c r="BQ202" s="791"/>
      <c r="BR202" s="791"/>
      <c r="BS202" s="791"/>
      <c r="BT202" s="791"/>
      <c r="CA202" s="809"/>
      <c r="CB202" s="803"/>
      <c r="CC202" s="804"/>
      <c r="CD202" s="791"/>
      <c r="CE202" s="791"/>
    </row>
    <row r="203" spans="2:83" x14ac:dyDescent="0.25">
      <c r="B203" s="307"/>
      <c r="C203" s="179"/>
      <c r="O203" s="181"/>
      <c r="P203" s="308"/>
      <c r="Q203" s="179"/>
      <c r="R203" s="165" t="s">
        <v>21</v>
      </c>
      <c r="S203" s="179"/>
      <c r="T203" s="165" t="s">
        <v>56</v>
      </c>
      <c r="U203" s="196" t="str">
        <f t="shared" si="61"/>
        <v>-</v>
      </c>
      <c r="V203" s="168" t="str">
        <f t="shared" si="62"/>
        <v>-</v>
      </c>
      <c r="W203" s="168" t="str">
        <f t="shared" si="63"/>
        <v>-</v>
      </c>
      <c r="X203" s="168" t="str">
        <f t="shared" si="64"/>
        <v>-</v>
      </c>
      <c r="Y203" s="168" t="str">
        <f t="shared" si="65"/>
        <v>-</v>
      </c>
      <c r="AD203" s="608">
        <f t="shared" si="75"/>
        <v>44965.503472222219</v>
      </c>
      <c r="AE203" s="607">
        <f t="shared" si="76"/>
        <v>23.263999999999999</v>
      </c>
      <c r="AF203" s="196">
        <f t="shared" si="66"/>
        <v>12</v>
      </c>
      <c r="AG203" s="168" t="str">
        <f t="shared" si="67"/>
        <v>-</v>
      </c>
      <c r="AH203" s="168" t="str">
        <f t="shared" si="68"/>
        <v>-</v>
      </c>
      <c r="AI203" s="168">
        <f t="shared" si="69"/>
        <v>23.263999999999999</v>
      </c>
      <c r="AJ203" s="168" t="str">
        <f t="shared" si="70"/>
        <v>-</v>
      </c>
      <c r="AM203" s="790">
        <v>44965.504861111112</v>
      </c>
      <c r="AN203" s="789">
        <v>1</v>
      </c>
      <c r="AO203" s="789">
        <v>10</v>
      </c>
      <c r="AP203" s="789">
        <v>7</v>
      </c>
      <c r="AQ203" s="789">
        <v>458.35228599999999</v>
      </c>
      <c r="AR203" s="789">
        <v>179032</v>
      </c>
      <c r="AS203" s="789">
        <v>138819</v>
      </c>
      <c r="AT203" s="789">
        <v>23.274000000000001</v>
      </c>
      <c r="AV203" s="788">
        <v>44965.504861111112</v>
      </c>
      <c r="AW203" s="787">
        <v>1</v>
      </c>
      <c r="AX203" s="786">
        <v>10</v>
      </c>
      <c r="AY203" s="786">
        <v>7</v>
      </c>
      <c r="AZ203" s="863">
        <v>458.4</v>
      </c>
      <c r="BB203" s="793">
        <f t="shared" si="71"/>
        <v>107</v>
      </c>
      <c r="BC203" s="791">
        <f t="shared" si="72"/>
        <v>458.35228599999999</v>
      </c>
      <c r="BF203" s="819"/>
      <c r="BH203" s="793">
        <f t="shared" si="73"/>
        <v>107</v>
      </c>
      <c r="BI203" s="807">
        <f t="shared" si="74"/>
        <v>458.4</v>
      </c>
      <c r="BL203" s="807"/>
      <c r="BQ203" s="791"/>
      <c r="BR203" s="791"/>
      <c r="BS203" s="791"/>
      <c r="BT203" s="791"/>
      <c r="CA203" s="809"/>
      <c r="CB203" s="803"/>
      <c r="CC203" s="804"/>
      <c r="CD203" s="791"/>
      <c r="CE203" s="791"/>
    </row>
    <row r="204" spans="2:83" x14ac:dyDescent="0.25">
      <c r="B204" s="307"/>
      <c r="C204" s="179"/>
      <c r="O204" s="181"/>
      <c r="P204" s="308"/>
      <c r="Q204" s="179"/>
      <c r="R204" s="165" t="s">
        <v>21</v>
      </c>
      <c r="S204" s="179"/>
      <c r="T204" s="165" t="s">
        <v>56</v>
      </c>
      <c r="U204" s="196" t="str">
        <f t="shared" si="61"/>
        <v>-</v>
      </c>
      <c r="V204" s="168" t="str">
        <f t="shared" si="62"/>
        <v>-</v>
      </c>
      <c r="W204" s="168" t="str">
        <f t="shared" si="63"/>
        <v>-</v>
      </c>
      <c r="X204" s="168" t="str">
        <f t="shared" si="64"/>
        <v>-</v>
      </c>
      <c r="Y204" s="168" t="str">
        <f t="shared" si="65"/>
        <v>-</v>
      </c>
      <c r="AD204" s="608">
        <f t="shared" si="75"/>
        <v>44965.503472222219</v>
      </c>
      <c r="AE204" s="607">
        <f t="shared" si="76"/>
        <v>23.265000000000001</v>
      </c>
      <c r="AF204" s="196">
        <f t="shared" si="66"/>
        <v>12</v>
      </c>
      <c r="AG204" s="168" t="str">
        <f t="shared" si="67"/>
        <v>-</v>
      </c>
      <c r="AH204" s="168" t="str">
        <f t="shared" si="68"/>
        <v>-</v>
      </c>
      <c r="AI204" s="168">
        <f t="shared" si="69"/>
        <v>23.265000000000001</v>
      </c>
      <c r="AJ204" s="168" t="str">
        <f t="shared" si="70"/>
        <v>-</v>
      </c>
      <c r="AM204" s="790">
        <v>44965.504861111112</v>
      </c>
      <c r="AN204" s="789">
        <v>1</v>
      </c>
      <c r="AO204" s="789">
        <v>10</v>
      </c>
      <c r="AP204" s="789">
        <v>8</v>
      </c>
      <c r="AQ204" s="789">
        <v>458.785122</v>
      </c>
      <c r="AR204" s="789">
        <v>180811</v>
      </c>
      <c r="AS204" s="789">
        <v>137477</v>
      </c>
      <c r="AT204" s="789">
        <v>23.276</v>
      </c>
      <c r="AV204" s="788">
        <v>44965.504861111112</v>
      </c>
      <c r="AW204" s="787">
        <v>1</v>
      </c>
      <c r="AX204" s="786">
        <v>10</v>
      </c>
      <c r="AY204" s="786">
        <v>8</v>
      </c>
      <c r="AZ204" s="863">
        <v>459</v>
      </c>
      <c r="BB204" s="793">
        <f t="shared" si="71"/>
        <v>108</v>
      </c>
      <c r="BC204" s="791">
        <f t="shared" si="72"/>
        <v>458.785122</v>
      </c>
      <c r="BF204" s="819"/>
      <c r="BH204" s="793">
        <f t="shared" si="73"/>
        <v>108</v>
      </c>
      <c r="BI204" s="807">
        <f t="shared" si="74"/>
        <v>459</v>
      </c>
      <c r="BL204" s="807"/>
      <c r="BQ204" s="791"/>
      <c r="BR204" s="791"/>
      <c r="BS204" s="791"/>
      <c r="BT204" s="791"/>
      <c r="CA204" s="809"/>
      <c r="CB204" s="803"/>
      <c r="CC204" s="804"/>
      <c r="CD204" s="791"/>
      <c r="CE204" s="791"/>
    </row>
    <row r="205" spans="2:83" x14ac:dyDescent="0.25">
      <c r="B205" s="307"/>
      <c r="C205" s="179"/>
      <c r="O205" s="181"/>
      <c r="P205" s="308"/>
      <c r="Q205" s="179"/>
      <c r="R205" s="165" t="s">
        <v>21</v>
      </c>
      <c r="S205" s="179"/>
      <c r="T205" s="165" t="s">
        <v>56</v>
      </c>
      <c r="U205" s="196" t="str">
        <f t="shared" si="61"/>
        <v>-</v>
      </c>
      <c r="V205" s="168" t="str">
        <f t="shared" si="62"/>
        <v>-</v>
      </c>
      <c r="W205" s="168" t="str">
        <f t="shared" si="63"/>
        <v>-</v>
      </c>
      <c r="X205" s="168" t="str">
        <f t="shared" si="64"/>
        <v>-</v>
      </c>
      <c r="Y205" s="168" t="str">
        <f t="shared" si="65"/>
        <v>-</v>
      </c>
      <c r="AD205" s="608">
        <f t="shared" si="75"/>
        <v>44965.504166666666</v>
      </c>
      <c r="AE205" s="607">
        <f t="shared" si="76"/>
        <v>23.271000000000001</v>
      </c>
      <c r="AF205" s="196">
        <f t="shared" si="66"/>
        <v>12</v>
      </c>
      <c r="AG205" s="168" t="str">
        <f t="shared" si="67"/>
        <v>-</v>
      </c>
      <c r="AH205" s="168" t="str">
        <f t="shared" si="68"/>
        <v>-</v>
      </c>
      <c r="AI205" s="168">
        <f t="shared" si="69"/>
        <v>23.271000000000001</v>
      </c>
      <c r="AJ205" s="168" t="str">
        <f t="shared" si="70"/>
        <v>-</v>
      </c>
      <c r="AM205" s="790">
        <v>44965.505555555559</v>
      </c>
      <c r="AN205" s="789">
        <v>1</v>
      </c>
      <c r="AO205" s="789">
        <v>11</v>
      </c>
      <c r="AP205" s="789">
        <v>9</v>
      </c>
      <c r="AQ205" s="789">
        <v>63.342731000000001</v>
      </c>
      <c r="AR205" s="789">
        <v>180814</v>
      </c>
      <c r="AS205" s="789">
        <v>138833</v>
      </c>
      <c r="AT205" s="789">
        <v>23.273</v>
      </c>
      <c r="AV205" s="788">
        <v>44965.505555555559</v>
      </c>
      <c r="AW205" s="787">
        <v>1</v>
      </c>
      <c r="AX205" s="786">
        <v>11</v>
      </c>
      <c r="AY205" s="786">
        <v>9</v>
      </c>
      <c r="AZ205" s="863">
        <v>4.1270000000000001E-2</v>
      </c>
      <c r="BB205" s="793">
        <f t="shared" si="71"/>
        <v>119</v>
      </c>
      <c r="BC205" s="791">
        <f t="shared" si="72"/>
        <v>63.342731000000001</v>
      </c>
      <c r="BF205" s="819"/>
      <c r="BH205" s="793">
        <f t="shared" si="73"/>
        <v>119</v>
      </c>
      <c r="BI205" s="807">
        <f t="shared" si="74"/>
        <v>4.1270000000000001E-2</v>
      </c>
      <c r="BL205" s="807"/>
      <c r="BQ205" s="791"/>
      <c r="BR205" s="791"/>
      <c r="BS205" s="791"/>
      <c r="BT205" s="791"/>
      <c r="CA205" s="809"/>
      <c r="CB205" s="803"/>
      <c r="CC205" s="804"/>
      <c r="CD205" s="791"/>
      <c r="CE205" s="791"/>
    </row>
    <row r="206" spans="2:83" x14ac:dyDescent="0.25">
      <c r="B206" s="307"/>
      <c r="C206" s="179"/>
      <c r="O206" s="181"/>
      <c r="P206" s="308"/>
      <c r="Q206" s="179"/>
      <c r="R206" s="165" t="s">
        <v>21</v>
      </c>
      <c r="S206" s="179"/>
      <c r="T206" s="165" t="s">
        <v>56</v>
      </c>
      <c r="U206" s="196" t="str">
        <f t="shared" si="61"/>
        <v>-</v>
      </c>
      <c r="V206" s="168" t="str">
        <f t="shared" si="62"/>
        <v>-</v>
      </c>
      <c r="W206" s="168" t="str">
        <f t="shared" si="63"/>
        <v>-</v>
      </c>
      <c r="X206" s="168" t="str">
        <f t="shared" si="64"/>
        <v>-</v>
      </c>
      <c r="Y206" s="168" t="str">
        <f t="shared" si="65"/>
        <v>-</v>
      </c>
      <c r="AD206" s="608">
        <f t="shared" si="75"/>
        <v>44965.504861111112</v>
      </c>
      <c r="AE206" s="607">
        <f t="shared" si="76"/>
        <v>23.274000000000001</v>
      </c>
      <c r="AF206" s="196">
        <f t="shared" si="66"/>
        <v>12</v>
      </c>
      <c r="AG206" s="168" t="str">
        <f t="shared" si="67"/>
        <v>-</v>
      </c>
      <c r="AH206" s="168" t="str">
        <f t="shared" si="68"/>
        <v>-</v>
      </c>
      <c r="AI206" s="168">
        <f t="shared" si="69"/>
        <v>23.274000000000001</v>
      </c>
      <c r="AJ206" s="168" t="str">
        <f t="shared" si="70"/>
        <v>-</v>
      </c>
      <c r="AM206" s="790">
        <v>44965.506249999999</v>
      </c>
      <c r="AN206" s="789">
        <v>1</v>
      </c>
      <c r="AO206" s="789">
        <v>11</v>
      </c>
      <c r="AP206" s="789">
        <v>9</v>
      </c>
      <c r="AQ206" s="789">
        <v>0.129436</v>
      </c>
      <c r="AR206" s="789">
        <v>180815</v>
      </c>
      <c r="AS206" s="789">
        <v>138833</v>
      </c>
      <c r="AT206" s="789">
        <v>23.271999999999998</v>
      </c>
      <c r="AV206" s="788">
        <v>44965.506249999999</v>
      </c>
      <c r="AW206" s="787">
        <v>1</v>
      </c>
      <c r="AX206" s="786">
        <v>11</v>
      </c>
      <c r="AY206" s="786">
        <v>9</v>
      </c>
      <c r="AZ206" s="863">
        <v>0.38059999999999999</v>
      </c>
      <c r="BB206" s="793">
        <f t="shared" si="71"/>
        <v>119</v>
      </c>
      <c r="BC206" s="791">
        <f t="shared" si="72"/>
        <v>0.129436</v>
      </c>
      <c r="BF206" s="819"/>
      <c r="BH206" s="793">
        <f t="shared" si="73"/>
        <v>119</v>
      </c>
      <c r="BI206" s="807">
        <f t="shared" si="74"/>
        <v>0.38059999999999999</v>
      </c>
      <c r="BL206" s="807"/>
      <c r="BQ206" s="791"/>
      <c r="BR206" s="791"/>
      <c r="BS206" s="791"/>
      <c r="BT206" s="791"/>
      <c r="CA206" s="809"/>
      <c r="CB206" s="803"/>
      <c r="CC206" s="804"/>
      <c r="CD206" s="791"/>
      <c r="CE206" s="791"/>
    </row>
    <row r="207" spans="2:83" x14ac:dyDescent="0.25">
      <c r="B207" s="307"/>
      <c r="C207" s="179"/>
      <c r="O207" s="181"/>
      <c r="P207" s="308"/>
      <c r="Q207" s="179"/>
      <c r="R207" s="165" t="s">
        <v>21</v>
      </c>
      <c r="S207" s="179"/>
      <c r="T207" s="165" t="s">
        <v>56</v>
      </c>
      <c r="U207" s="196" t="str">
        <f t="shared" si="61"/>
        <v>-</v>
      </c>
      <c r="V207" s="168" t="str">
        <f t="shared" si="62"/>
        <v>-</v>
      </c>
      <c r="W207" s="168" t="str">
        <f t="shared" si="63"/>
        <v>-</v>
      </c>
      <c r="X207" s="168" t="str">
        <f t="shared" si="64"/>
        <v>-</v>
      </c>
      <c r="Y207" s="168" t="str">
        <f t="shared" si="65"/>
        <v>-</v>
      </c>
      <c r="AD207" s="608">
        <f t="shared" si="75"/>
        <v>44965.504861111112</v>
      </c>
      <c r="AE207" s="607">
        <f t="shared" si="76"/>
        <v>23.276</v>
      </c>
      <c r="AF207" s="196">
        <f t="shared" si="66"/>
        <v>12</v>
      </c>
      <c r="AG207" s="168" t="str">
        <f t="shared" si="67"/>
        <v>-</v>
      </c>
      <c r="AH207" s="168" t="str">
        <f t="shared" si="68"/>
        <v>-</v>
      </c>
      <c r="AI207" s="168">
        <f t="shared" si="69"/>
        <v>23.276</v>
      </c>
      <c r="AJ207" s="168" t="str">
        <f t="shared" si="70"/>
        <v>-</v>
      </c>
      <c r="AM207" s="790">
        <v>44965.506249999999</v>
      </c>
      <c r="AN207" s="789">
        <v>1</v>
      </c>
      <c r="AO207" s="789">
        <v>11</v>
      </c>
      <c r="AP207" s="789">
        <v>9</v>
      </c>
      <c r="AQ207" s="789">
        <v>-0.14466200000000001</v>
      </c>
      <c r="AR207" s="789">
        <v>180807</v>
      </c>
      <c r="AS207" s="789">
        <v>138826</v>
      </c>
      <c r="AT207" s="789">
        <v>23.274000000000001</v>
      </c>
      <c r="AV207" s="788">
        <v>44965.506249999999</v>
      </c>
      <c r="AW207" s="787">
        <v>1</v>
      </c>
      <c r="AX207" s="786">
        <v>11</v>
      </c>
      <c r="AY207" s="786">
        <v>9</v>
      </c>
      <c r="AZ207" s="863">
        <v>-0.2394</v>
      </c>
      <c r="BB207" s="793">
        <f t="shared" si="71"/>
        <v>119</v>
      </c>
      <c r="BC207" s="791">
        <f t="shared" si="72"/>
        <v>-0.14466200000000001</v>
      </c>
      <c r="BF207" s="819"/>
      <c r="BH207" s="793">
        <f t="shared" si="73"/>
        <v>119</v>
      </c>
      <c r="BI207" s="807">
        <f t="shared" si="74"/>
        <v>-0.2394</v>
      </c>
      <c r="BL207" s="807"/>
      <c r="BQ207" s="791"/>
      <c r="BR207" s="791"/>
      <c r="BS207" s="791"/>
      <c r="BT207" s="791"/>
      <c r="CA207" s="809"/>
      <c r="CB207" s="803"/>
      <c r="CC207" s="804"/>
      <c r="CD207" s="791"/>
      <c r="CE207" s="791"/>
    </row>
    <row r="208" spans="2:83" x14ac:dyDescent="0.25">
      <c r="B208" s="307"/>
      <c r="C208" s="179"/>
      <c r="O208" s="181"/>
      <c r="P208" s="308"/>
      <c r="Q208" s="179"/>
      <c r="R208" s="165" t="s">
        <v>21</v>
      </c>
      <c r="S208" s="179"/>
      <c r="T208" s="165" t="s">
        <v>56</v>
      </c>
      <c r="U208" s="196" t="str">
        <f t="shared" si="61"/>
        <v>-</v>
      </c>
      <c r="V208" s="168" t="str">
        <f t="shared" si="62"/>
        <v>-</v>
      </c>
      <c r="W208" s="168" t="str">
        <f t="shared" si="63"/>
        <v>-</v>
      </c>
      <c r="X208" s="168" t="str">
        <f t="shared" si="64"/>
        <v>-</v>
      </c>
      <c r="Y208" s="168" t="str">
        <f t="shared" si="65"/>
        <v>-</v>
      </c>
      <c r="AD208" s="608">
        <f t="shared" si="75"/>
        <v>44965.505555555559</v>
      </c>
      <c r="AE208" s="607">
        <f t="shared" si="76"/>
        <v>23.273</v>
      </c>
      <c r="AF208" s="196">
        <f t="shared" si="66"/>
        <v>12</v>
      </c>
      <c r="AG208" s="168" t="str">
        <f t="shared" si="67"/>
        <v>-</v>
      </c>
      <c r="AH208" s="168" t="str">
        <f t="shared" si="68"/>
        <v>-</v>
      </c>
      <c r="AI208" s="168">
        <f t="shared" si="69"/>
        <v>23.273</v>
      </c>
      <c r="AJ208" s="168" t="str">
        <f t="shared" si="70"/>
        <v>-</v>
      </c>
      <c r="AM208" s="790">
        <v>44965.506944444445</v>
      </c>
      <c r="AN208" s="789">
        <v>1</v>
      </c>
      <c r="AO208" s="789">
        <v>11</v>
      </c>
      <c r="AP208" s="789">
        <v>9</v>
      </c>
      <c r="AQ208" s="789">
        <v>-0.19253300000000001</v>
      </c>
      <c r="AR208" s="789">
        <v>180799</v>
      </c>
      <c r="AS208" s="789">
        <v>138821</v>
      </c>
      <c r="AT208" s="789">
        <v>23.274999999999999</v>
      </c>
      <c r="AV208" s="788">
        <v>44965.506944444445</v>
      </c>
      <c r="AW208" s="787">
        <v>1</v>
      </c>
      <c r="AX208" s="786">
        <v>11</v>
      </c>
      <c r="AY208" s="786">
        <v>9</v>
      </c>
      <c r="AZ208" s="863">
        <v>6.5180000000000002E-2</v>
      </c>
      <c r="BB208" s="793">
        <f t="shared" si="71"/>
        <v>119</v>
      </c>
      <c r="BC208" s="791">
        <f t="shared" si="72"/>
        <v>-0.19253300000000001</v>
      </c>
      <c r="BF208" s="819"/>
      <c r="BH208" s="793">
        <f t="shared" si="73"/>
        <v>119</v>
      </c>
      <c r="BI208" s="807">
        <f t="shared" si="74"/>
        <v>6.5180000000000002E-2</v>
      </c>
      <c r="BL208" s="807"/>
      <c r="BQ208" s="791"/>
      <c r="BR208" s="791"/>
      <c r="BS208" s="791"/>
      <c r="BT208" s="791"/>
      <c r="CA208" s="809"/>
      <c r="CB208" s="803"/>
      <c r="CC208" s="804"/>
      <c r="CD208" s="791"/>
      <c r="CE208" s="791"/>
    </row>
    <row r="209" spans="2:83" x14ac:dyDescent="0.25">
      <c r="B209" s="307"/>
      <c r="C209" s="179"/>
      <c r="O209" s="181"/>
      <c r="P209" s="308"/>
      <c r="Q209" s="179"/>
      <c r="R209" s="165" t="s">
        <v>21</v>
      </c>
      <c r="S209" s="179"/>
      <c r="T209" s="165" t="s">
        <v>56</v>
      </c>
      <c r="U209" s="196" t="str">
        <f t="shared" si="61"/>
        <v>-</v>
      </c>
      <c r="V209" s="168" t="str">
        <f t="shared" si="62"/>
        <v>-</v>
      </c>
      <c r="W209" s="168" t="str">
        <f t="shared" si="63"/>
        <v>-</v>
      </c>
      <c r="X209" s="168" t="str">
        <f t="shared" si="64"/>
        <v>-</v>
      </c>
      <c r="Y209" s="168" t="str">
        <f t="shared" si="65"/>
        <v>-</v>
      </c>
      <c r="AD209" s="608">
        <f t="shared" si="75"/>
        <v>44965.506249999999</v>
      </c>
      <c r="AE209" s="607">
        <f t="shared" si="76"/>
        <v>23.271999999999998</v>
      </c>
      <c r="AF209" s="196">
        <f t="shared" si="66"/>
        <v>12</v>
      </c>
      <c r="AG209" s="168" t="str">
        <f t="shared" si="67"/>
        <v>-</v>
      </c>
      <c r="AH209" s="168" t="str">
        <f t="shared" si="68"/>
        <v>-</v>
      </c>
      <c r="AI209" s="168">
        <f t="shared" si="69"/>
        <v>23.271999999999998</v>
      </c>
      <c r="AJ209" s="168" t="str">
        <f t="shared" si="70"/>
        <v>-</v>
      </c>
      <c r="AM209" s="790">
        <v>44965.506944444445</v>
      </c>
      <c r="AN209" s="789">
        <v>1</v>
      </c>
      <c r="AO209" s="789">
        <v>11</v>
      </c>
      <c r="AP209" s="789">
        <v>9</v>
      </c>
      <c r="AQ209" s="789">
        <v>-0.19248999999999999</v>
      </c>
      <c r="AR209" s="789">
        <v>180807</v>
      </c>
      <c r="AS209" s="789">
        <v>138826</v>
      </c>
      <c r="AT209" s="789">
        <v>23.276</v>
      </c>
      <c r="AV209" s="788">
        <v>44965.506944444445</v>
      </c>
      <c r="AW209" s="787">
        <v>1</v>
      </c>
      <c r="AX209" s="786">
        <v>11</v>
      </c>
      <c r="AY209" s="786">
        <v>9</v>
      </c>
      <c r="AZ209" s="863">
        <v>0.10680000000000001</v>
      </c>
      <c r="BB209" s="793">
        <f t="shared" si="71"/>
        <v>119</v>
      </c>
      <c r="BC209" s="791">
        <f t="shared" si="72"/>
        <v>-0.19248999999999999</v>
      </c>
      <c r="BF209" s="819"/>
      <c r="BH209" s="793">
        <f t="shared" si="73"/>
        <v>119</v>
      </c>
      <c r="BI209" s="807">
        <f t="shared" si="74"/>
        <v>0.10680000000000001</v>
      </c>
      <c r="BL209" s="807"/>
      <c r="BQ209" s="791"/>
      <c r="BR209" s="791"/>
      <c r="BS209" s="791"/>
      <c r="BT209" s="791"/>
      <c r="CA209" s="809"/>
      <c r="CB209" s="803"/>
      <c r="CC209" s="804"/>
      <c r="CD209" s="791"/>
      <c r="CE209" s="791"/>
    </row>
    <row r="210" spans="2:83" x14ac:dyDescent="0.25">
      <c r="B210" s="307"/>
      <c r="C210" s="179"/>
      <c r="O210" s="181"/>
      <c r="P210" s="308"/>
      <c r="Q210" s="179"/>
      <c r="R210" s="165" t="s">
        <v>21</v>
      </c>
      <c r="S210" s="179"/>
      <c r="T210" s="165" t="s">
        <v>56</v>
      </c>
      <c r="U210" s="196" t="str">
        <f t="shared" si="61"/>
        <v>-</v>
      </c>
      <c r="V210" s="168" t="str">
        <f t="shared" si="62"/>
        <v>-</v>
      </c>
      <c r="W210" s="168" t="str">
        <f t="shared" si="63"/>
        <v>-</v>
      </c>
      <c r="X210" s="168" t="str">
        <f t="shared" si="64"/>
        <v>-</v>
      </c>
      <c r="Y210" s="168" t="str">
        <f t="shared" si="65"/>
        <v>-</v>
      </c>
      <c r="AD210" s="608">
        <f t="shared" si="75"/>
        <v>44965.506249999999</v>
      </c>
      <c r="AE210" s="607">
        <f t="shared" si="76"/>
        <v>23.274000000000001</v>
      </c>
      <c r="AF210" s="196">
        <f t="shared" si="66"/>
        <v>12</v>
      </c>
      <c r="AG210" s="168" t="str">
        <f t="shared" si="67"/>
        <v>-</v>
      </c>
      <c r="AH210" s="168" t="str">
        <f t="shared" si="68"/>
        <v>-</v>
      </c>
      <c r="AI210" s="168">
        <f t="shared" si="69"/>
        <v>23.274000000000001</v>
      </c>
      <c r="AJ210" s="168" t="str">
        <f t="shared" si="70"/>
        <v>-</v>
      </c>
      <c r="AM210" s="790">
        <v>44965.507638888892</v>
      </c>
      <c r="AN210" s="789">
        <v>1</v>
      </c>
      <c r="AO210" s="789">
        <v>11</v>
      </c>
      <c r="AP210" s="789">
        <v>9</v>
      </c>
      <c r="AQ210" s="789">
        <v>-0.117495</v>
      </c>
      <c r="AR210" s="789">
        <v>180810</v>
      </c>
      <c r="AS210" s="789">
        <v>138829</v>
      </c>
      <c r="AT210" s="789">
        <v>23.277000000000001</v>
      </c>
      <c r="AV210" s="788">
        <v>44965.507638888892</v>
      </c>
      <c r="AW210" s="787">
        <v>1</v>
      </c>
      <c r="AX210" s="786">
        <v>11</v>
      </c>
      <c r="AY210" s="786">
        <v>9</v>
      </c>
      <c r="AZ210" s="863">
        <v>0.38059999999999999</v>
      </c>
      <c r="BB210" s="793">
        <f t="shared" si="71"/>
        <v>119</v>
      </c>
      <c r="BC210" s="791">
        <f t="shared" si="72"/>
        <v>-0.117495</v>
      </c>
      <c r="BF210" s="819"/>
      <c r="BH210" s="793">
        <f t="shared" si="73"/>
        <v>119</v>
      </c>
      <c r="BI210" s="807">
        <f t="shared" si="74"/>
        <v>0.38059999999999999</v>
      </c>
      <c r="BL210" s="807"/>
      <c r="BQ210" s="791"/>
      <c r="BR210" s="791"/>
      <c r="BS210" s="791"/>
      <c r="BT210" s="791"/>
      <c r="CA210" s="809"/>
      <c r="CB210" s="803"/>
      <c r="CC210" s="804"/>
      <c r="CD210" s="791"/>
      <c r="CE210" s="791"/>
    </row>
    <row r="211" spans="2:83" x14ac:dyDescent="0.25">
      <c r="B211" s="307"/>
      <c r="C211" s="179"/>
      <c r="O211" s="181"/>
      <c r="P211" s="308"/>
      <c r="Q211" s="179"/>
      <c r="R211" s="165" t="s">
        <v>21</v>
      </c>
      <c r="S211" s="179"/>
      <c r="T211" s="165" t="s">
        <v>56</v>
      </c>
      <c r="U211" s="196" t="str">
        <f t="shared" si="61"/>
        <v>-</v>
      </c>
      <c r="V211" s="168" t="str">
        <f t="shared" si="62"/>
        <v>-</v>
      </c>
      <c r="W211" s="168" t="str">
        <f t="shared" si="63"/>
        <v>-</v>
      </c>
      <c r="X211" s="168" t="str">
        <f t="shared" si="64"/>
        <v>-</v>
      </c>
      <c r="Y211" s="168" t="str">
        <f t="shared" si="65"/>
        <v>-</v>
      </c>
      <c r="AD211" s="608">
        <f t="shared" si="75"/>
        <v>44965.506944444445</v>
      </c>
      <c r="AE211" s="607">
        <f t="shared" si="76"/>
        <v>23.274999999999999</v>
      </c>
      <c r="AF211" s="196">
        <f t="shared" si="66"/>
        <v>12</v>
      </c>
      <c r="AG211" s="168" t="str">
        <f t="shared" si="67"/>
        <v>-</v>
      </c>
      <c r="AH211" s="168" t="str">
        <f t="shared" si="68"/>
        <v>-</v>
      </c>
      <c r="AI211" s="168">
        <f t="shared" si="69"/>
        <v>23.274999999999999</v>
      </c>
      <c r="AJ211" s="168" t="str">
        <f t="shared" si="70"/>
        <v>-</v>
      </c>
      <c r="AM211" s="790">
        <v>44965.507638888892</v>
      </c>
      <c r="AN211" s="789">
        <v>1</v>
      </c>
      <c r="AO211" s="789">
        <v>11</v>
      </c>
      <c r="AP211" s="789">
        <v>9</v>
      </c>
      <c r="AQ211" s="789">
        <v>4.2442000000000001E-2</v>
      </c>
      <c r="AR211" s="789">
        <v>180824</v>
      </c>
      <c r="AS211" s="789">
        <v>138840</v>
      </c>
      <c r="AT211" s="789">
        <v>23.274000000000001</v>
      </c>
      <c r="AV211" s="788">
        <v>44965.507638888892</v>
      </c>
      <c r="AW211" s="787">
        <v>1</v>
      </c>
      <c r="AX211" s="786">
        <v>11</v>
      </c>
      <c r="AY211" s="786">
        <v>9</v>
      </c>
      <c r="AZ211" s="863">
        <v>-3.3020000000000001E-2</v>
      </c>
      <c r="BB211" s="793">
        <f t="shared" si="71"/>
        <v>119</v>
      </c>
      <c r="BC211" s="791">
        <f t="shared" si="72"/>
        <v>4.2442000000000001E-2</v>
      </c>
      <c r="BF211" s="819"/>
      <c r="BH211" s="793">
        <f t="shared" si="73"/>
        <v>119</v>
      </c>
      <c r="BI211" s="807">
        <f t="shared" si="74"/>
        <v>-3.3020000000000001E-2</v>
      </c>
      <c r="BL211" s="807"/>
      <c r="BQ211" s="791"/>
      <c r="BR211" s="791"/>
      <c r="BS211" s="791"/>
      <c r="BT211" s="791"/>
      <c r="CA211" s="809"/>
      <c r="CB211" s="803"/>
      <c r="CC211" s="804"/>
      <c r="CD211" s="791"/>
      <c r="CE211" s="791"/>
    </row>
    <row r="212" spans="2:83" x14ac:dyDescent="0.25">
      <c r="B212" s="307"/>
      <c r="C212" s="179"/>
      <c r="O212" s="181"/>
      <c r="P212" s="308"/>
      <c r="Q212" s="179"/>
      <c r="R212" s="165" t="s">
        <v>21</v>
      </c>
      <c r="S212" s="179"/>
      <c r="T212" s="165" t="s">
        <v>56</v>
      </c>
      <c r="U212" s="196" t="str">
        <f t="shared" si="61"/>
        <v>-</v>
      </c>
      <c r="V212" s="168" t="str">
        <f t="shared" si="62"/>
        <v>-</v>
      </c>
      <c r="W212" s="168" t="str">
        <f t="shared" si="63"/>
        <v>-</v>
      </c>
      <c r="X212" s="168" t="str">
        <f t="shared" si="64"/>
        <v>-</v>
      </c>
      <c r="Y212" s="168" t="str">
        <f t="shared" si="65"/>
        <v>-</v>
      </c>
      <c r="AD212" s="608">
        <f t="shared" si="75"/>
        <v>44965.506944444445</v>
      </c>
      <c r="AE212" s="607">
        <f t="shared" si="76"/>
        <v>23.276</v>
      </c>
      <c r="AF212" s="196">
        <f t="shared" si="66"/>
        <v>12</v>
      </c>
      <c r="AG212" s="168" t="str">
        <f t="shared" si="67"/>
        <v>-</v>
      </c>
      <c r="AH212" s="168" t="str">
        <f t="shared" si="68"/>
        <v>-</v>
      </c>
      <c r="AI212" s="168">
        <f t="shared" si="69"/>
        <v>23.276</v>
      </c>
      <c r="AJ212" s="168" t="str">
        <f t="shared" si="70"/>
        <v>-</v>
      </c>
      <c r="AM212" s="790">
        <v>44965.508333333331</v>
      </c>
      <c r="AN212" s="789">
        <v>1</v>
      </c>
      <c r="AO212" s="789">
        <v>11</v>
      </c>
      <c r="AP212" s="789">
        <v>9</v>
      </c>
      <c r="AQ212" s="789">
        <v>-5.1117000000000003E-2</v>
      </c>
      <c r="AR212" s="789">
        <v>180821</v>
      </c>
      <c r="AS212" s="789">
        <v>138838</v>
      </c>
      <c r="AT212" s="789">
        <v>23.271000000000001</v>
      </c>
      <c r="AV212" s="788">
        <v>44965.508333333331</v>
      </c>
      <c r="AW212" s="787">
        <v>1</v>
      </c>
      <c r="AX212" s="786">
        <v>11</v>
      </c>
      <c r="AY212" s="786">
        <v>9</v>
      </c>
      <c r="AZ212" s="863">
        <v>4.1279999999999997E-2</v>
      </c>
      <c r="BB212" s="793">
        <f t="shared" si="71"/>
        <v>119</v>
      </c>
      <c r="BC212" s="791">
        <f t="shared" si="72"/>
        <v>-5.1117000000000003E-2</v>
      </c>
      <c r="BF212" s="819"/>
      <c r="BH212" s="793">
        <f t="shared" si="73"/>
        <v>119</v>
      </c>
      <c r="BI212" s="807">
        <f t="shared" si="74"/>
        <v>4.1279999999999997E-2</v>
      </c>
      <c r="BL212" s="807"/>
      <c r="BQ212" s="791"/>
      <c r="BR212" s="791"/>
      <c r="BS212" s="791"/>
      <c r="BT212" s="791"/>
      <c r="CA212" s="809"/>
      <c r="CB212" s="803"/>
      <c r="CC212" s="804"/>
      <c r="CD212" s="791"/>
      <c r="CE212" s="791"/>
    </row>
    <row r="213" spans="2:83" x14ac:dyDescent="0.25">
      <c r="B213" s="307"/>
      <c r="C213" s="179"/>
      <c r="O213" s="181"/>
      <c r="P213" s="308"/>
      <c r="Q213" s="179"/>
      <c r="R213" s="165" t="s">
        <v>21</v>
      </c>
      <c r="S213" s="179"/>
      <c r="T213" s="165" t="s">
        <v>56</v>
      </c>
      <c r="U213" s="196" t="str">
        <f t="shared" si="61"/>
        <v>-</v>
      </c>
      <c r="V213" s="168" t="str">
        <f t="shared" si="62"/>
        <v>-</v>
      </c>
      <c r="W213" s="168" t="str">
        <f t="shared" si="63"/>
        <v>-</v>
      </c>
      <c r="X213" s="168" t="str">
        <f t="shared" si="64"/>
        <v>-</v>
      </c>
      <c r="Y213" s="168" t="str">
        <f t="shared" si="65"/>
        <v>-</v>
      </c>
      <c r="AD213" s="608">
        <f t="shared" si="75"/>
        <v>44965.507638888892</v>
      </c>
      <c r="AE213" s="607">
        <f t="shared" si="76"/>
        <v>23.277000000000001</v>
      </c>
      <c r="AF213" s="196">
        <f t="shared" si="66"/>
        <v>12</v>
      </c>
      <c r="AG213" s="168" t="str">
        <f t="shared" si="67"/>
        <v>-</v>
      </c>
      <c r="AH213" s="168" t="str">
        <f t="shared" si="68"/>
        <v>-</v>
      </c>
      <c r="AI213" s="168">
        <f t="shared" si="69"/>
        <v>23.277000000000001</v>
      </c>
      <c r="AJ213" s="168" t="str">
        <f t="shared" si="70"/>
        <v>-</v>
      </c>
      <c r="AM213" s="790">
        <v>44965.508333333331</v>
      </c>
      <c r="AN213" s="789">
        <v>1</v>
      </c>
      <c r="AO213" s="789">
        <v>11</v>
      </c>
      <c r="AP213" s="789">
        <v>9</v>
      </c>
      <c r="AQ213" s="789">
        <v>0.102217</v>
      </c>
      <c r="AR213" s="789">
        <v>180815</v>
      </c>
      <c r="AS213" s="789">
        <v>138834</v>
      </c>
      <c r="AT213" s="789">
        <v>23.271000000000001</v>
      </c>
      <c r="AV213" s="788">
        <v>44965.508333333331</v>
      </c>
      <c r="AW213" s="787">
        <v>1</v>
      </c>
      <c r="AX213" s="786">
        <v>11</v>
      </c>
      <c r="AY213" s="786">
        <v>9</v>
      </c>
      <c r="AZ213" s="863">
        <v>4.1279999999999997E-2</v>
      </c>
      <c r="BB213" s="793">
        <f t="shared" si="71"/>
        <v>119</v>
      </c>
      <c r="BC213" s="791">
        <f t="shared" si="72"/>
        <v>0.102217</v>
      </c>
      <c r="BF213" s="819"/>
      <c r="BH213" s="793">
        <f t="shared" si="73"/>
        <v>119</v>
      </c>
      <c r="BI213" s="807">
        <f t="shared" si="74"/>
        <v>4.1279999999999997E-2</v>
      </c>
      <c r="BL213" s="807"/>
      <c r="BQ213" s="791"/>
      <c r="BR213" s="791"/>
      <c r="BS213" s="791"/>
      <c r="BT213" s="791"/>
      <c r="CA213" s="809"/>
      <c r="CB213" s="803"/>
      <c r="CC213" s="804"/>
      <c r="CD213" s="791"/>
      <c r="CE213" s="791"/>
    </row>
    <row r="214" spans="2:83" x14ac:dyDescent="0.25">
      <c r="B214" s="307"/>
      <c r="C214" s="179"/>
      <c r="O214" s="181"/>
      <c r="P214" s="308"/>
      <c r="Q214" s="179"/>
      <c r="R214" s="165" t="s">
        <v>21</v>
      </c>
      <c r="S214" s="179"/>
      <c r="T214" s="165" t="s">
        <v>56</v>
      </c>
      <c r="U214" s="196" t="str">
        <f t="shared" si="61"/>
        <v>-</v>
      </c>
      <c r="V214" s="168" t="str">
        <f t="shared" si="62"/>
        <v>-</v>
      </c>
      <c r="W214" s="168" t="str">
        <f t="shared" si="63"/>
        <v>-</v>
      </c>
      <c r="X214" s="168" t="str">
        <f t="shared" si="64"/>
        <v>-</v>
      </c>
      <c r="Y214" s="168" t="str">
        <f t="shared" si="65"/>
        <v>-</v>
      </c>
      <c r="AD214" s="608">
        <f t="shared" si="75"/>
        <v>44965.507638888892</v>
      </c>
      <c r="AE214" s="607">
        <f t="shared" si="76"/>
        <v>23.274000000000001</v>
      </c>
      <c r="AF214" s="196">
        <f t="shared" si="66"/>
        <v>12</v>
      </c>
      <c r="AG214" s="168" t="str">
        <f t="shared" si="67"/>
        <v>-</v>
      </c>
      <c r="AH214" s="168" t="str">
        <f t="shared" si="68"/>
        <v>-</v>
      </c>
      <c r="AI214" s="168">
        <f t="shared" si="69"/>
        <v>23.274000000000001</v>
      </c>
      <c r="AJ214" s="168" t="str">
        <f t="shared" si="70"/>
        <v>-</v>
      </c>
      <c r="AM214" s="790">
        <v>44965.509027777778</v>
      </c>
      <c r="AN214" s="789">
        <v>1</v>
      </c>
      <c r="AO214" s="789">
        <v>11</v>
      </c>
      <c r="AP214" s="789">
        <v>0</v>
      </c>
      <c r="AQ214" s="789">
        <v>0.192527</v>
      </c>
      <c r="AR214" s="789">
        <v>180823</v>
      </c>
      <c r="AS214" s="789">
        <v>138839</v>
      </c>
      <c r="AT214" s="789">
        <v>23.274999999999999</v>
      </c>
      <c r="AV214" s="788">
        <v>44965.509027777778</v>
      </c>
      <c r="AW214" s="787">
        <v>1</v>
      </c>
      <c r="AX214" s="786">
        <v>11</v>
      </c>
      <c r="AY214" s="786">
        <v>0</v>
      </c>
      <c r="AZ214" s="863">
        <v>-0.61439999999999995</v>
      </c>
      <c r="BB214" s="793">
        <f t="shared" si="71"/>
        <v>110</v>
      </c>
      <c r="BC214" s="791">
        <f t="shared" si="72"/>
        <v>0.192527</v>
      </c>
      <c r="BF214" s="819"/>
      <c r="BH214" s="793">
        <f t="shared" si="73"/>
        <v>110</v>
      </c>
      <c r="BI214" s="807">
        <f t="shared" si="74"/>
        <v>-0.61439999999999995</v>
      </c>
      <c r="BL214" s="807"/>
      <c r="BQ214" s="791"/>
      <c r="BR214" s="791"/>
      <c r="BS214" s="791"/>
      <c r="BT214" s="791"/>
      <c r="CA214" s="809"/>
      <c r="CB214" s="803"/>
      <c r="CC214" s="804"/>
      <c r="CD214" s="791"/>
      <c r="CE214" s="791"/>
    </row>
    <row r="215" spans="2:83" x14ac:dyDescent="0.25">
      <c r="B215" s="307"/>
      <c r="C215" s="179"/>
      <c r="O215" s="181"/>
      <c r="P215" s="308"/>
      <c r="Q215" s="179"/>
      <c r="R215" s="165" t="s">
        <v>21</v>
      </c>
      <c r="S215" s="179"/>
      <c r="T215" s="165" t="s">
        <v>56</v>
      </c>
      <c r="U215" s="196" t="str">
        <f t="shared" ref="U215:U278" si="77">IF(ISNUMBER(S215), HOUR(P215), "-")</f>
        <v>-</v>
      </c>
      <c r="V215" s="168" t="str">
        <f t="shared" ref="V215:V278" si="78">IF(U215=$Q$13, S215, "-")</f>
        <v>-</v>
      </c>
      <c r="W215" s="168" t="str">
        <f t="shared" ref="W215:W278" si="79">IF(U215=$R$13, S215, "-")</f>
        <v>-</v>
      </c>
      <c r="X215" s="168" t="str">
        <f t="shared" ref="X215:X278" si="80">IF(U215=$S$13, S215, "-")</f>
        <v>-</v>
      </c>
      <c r="Y215" s="168" t="str">
        <f t="shared" ref="Y215:Y278" si="81">IF(U215=$T$13, S215, "-")</f>
        <v>-</v>
      </c>
      <c r="AD215" s="608">
        <f t="shared" si="75"/>
        <v>44965.508333333331</v>
      </c>
      <c r="AE215" s="607">
        <f t="shared" si="76"/>
        <v>23.271000000000001</v>
      </c>
      <c r="AF215" s="196">
        <f t="shared" ref="AF215:AF278" si="82">IF(ISNUMBER(AE215), HOUR(AD215), "-")</f>
        <v>12</v>
      </c>
      <c r="AG215" s="168" t="str">
        <f t="shared" ref="AG215:AG278" si="83">IF(AF215=$Q$3, AE215, "-")</f>
        <v>-</v>
      </c>
      <c r="AH215" s="168" t="str">
        <f t="shared" ref="AH215:AH278" si="84">IF(AF215=$R$3, AE215, "-")</f>
        <v>-</v>
      </c>
      <c r="AI215" s="168">
        <f t="shared" ref="AI215:AI278" si="85">IF(AF215=$S$3, AE215, "-")</f>
        <v>23.271000000000001</v>
      </c>
      <c r="AJ215" s="168" t="str">
        <f t="shared" ref="AJ215:AJ278" si="86">IF(AF215=$T$3, AE215, "-")</f>
        <v>-</v>
      </c>
      <c r="AM215" s="790">
        <v>44965.509722222225</v>
      </c>
      <c r="AN215" s="789">
        <v>1</v>
      </c>
      <c r="AO215" s="789">
        <v>11</v>
      </c>
      <c r="AP215" s="789">
        <v>1</v>
      </c>
      <c r="AQ215" s="789">
        <v>0.27406700000000001</v>
      </c>
      <c r="AR215" s="789">
        <v>180830</v>
      </c>
      <c r="AS215" s="789">
        <v>138846</v>
      </c>
      <c r="AT215" s="789">
        <v>23.277999999999999</v>
      </c>
      <c r="AV215" s="788">
        <v>44965.509722222225</v>
      </c>
      <c r="AW215" s="787">
        <v>1</v>
      </c>
      <c r="AX215" s="786">
        <v>11</v>
      </c>
      <c r="AY215" s="786">
        <v>1</v>
      </c>
      <c r="AZ215" s="863">
        <v>-0.2394</v>
      </c>
      <c r="BB215" s="793">
        <f t="shared" si="71"/>
        <v>111</v>
      </c>
      <c r="BC215" s="791">
        <f t="shared" si="72"/>
        <v>0.27406700000000001</v>
      </c>
      <c r="BF215" s="819"/>
      <c r="BH215" s="793">
        <f t="shared" si="73"/>
        <v>111</v>
      </c>
      <c r="BI215" s="807">
        <f t="shared" si="74"/>
        <v>-0.2394</v>
      </c>
      <c r="BL215" s="807"/>
      <c r="BQ215" s="791"/>
      <c r="BR215" s="791"/>
      <c r="BS215" s="791"/>
      <c r="BT215" s="791"/>
      <c r="CA215" s="809"/>
      <c r="CB215" s="803"/>
      <c r="CC215" s="804"/>
      <c r="CD215" s="791"/>
      <c r="CE215" s="791"/>
    </row>
    <row r="216" spans="2:83" x14ac:dyDescent="0.25">
      <c r="B216" s="307"/>
      <c r="C216" s="179"/>
      <c r="O216" s="181"/>
      <c r="P216" s="308"/>
      <c r="Q216" s="179"/>
      <c r="R216" s="165" t="s">
        <v>21</v>
      </c>
      <c r="S216" s="179"/>
      <c r="T216" s="165" t="s">
        <v>56</v>
      </c>
      <c r="U216" s="196" t="str">
        <f t="shared" si="77"/>
        <v>-</v>
      </c>
      <c r="V216" s="168" t="str">
        <f t="shared" si="78"/>
        <v>-</v>
      </c>
      <c r="W216" s="168" t="str">
        <f t="shared" si="79"/>
        <v>-</v>
      </c>
      <c r="X216" s="168" t="str">
        <f t="shared" si="80"/>
        <v>-</v>
      </c>
      <c r="Y216" s="168" t="str">
        <f t="shared" si="81"/>
        <v>-</v>
      </c>
      <c r="AD216" s="608">
        <f t="shared" si="75"/>
        <v>44965.508333333331</v>
      </c>
      <c r="AE216" s="607">
        <f t="shared" si="76"/>
        <v>23.271000000000001</v>
      </c>
      <c r="AF216" s="196">
        <f t="shared" si="82"/>
        <v>12</v>
      </c>
      <c r="AG216" s="168" t="str">
        <f t="shared" si="83"/>
        <v>-</v>
      </c>
      <c r="AH216" s="168" t="str">
        <f t="shared" si="84"/>
        <v>-</v>
      </c>
      <c r="AI216" s="168">
        <f t="shared" si="85"/>
        <v>23.271000000000001</v>
      </c>
      <c r="AJ216" s="168" t="str">
        <f t="shared" si="86"/>
        <v>-</v>
      </c>
      <c r="AM216" s="790">
        <v>44965.509722222225</v>
      </c>
      <c r="AN216" s="789">
        <v>1</v>
      </c>
      <c r="AO216" s="789">
        <v>11</v>
      </c>
      <c r="AP216" s="789">
        <v>2</v>
      </c>
      <c r="AQ216" s="789">
        <v>6.6358E-2</v>
      </c>
      <c r="AR216" s="789">
        <v>180824</v>
      </c>
      <c r="AS216" s="789">
        <v>138841</v>
      </c>
      <c r="AT216" s="789">
        <v>23.28</v>
      </c>
      <c r="AV216" s="788">
        <v>44965.509722222225</v>
      </c>
      <c r="AW216" s="787">
        <v>1</v>
      </c>
      <c r="AX216" s="786">
        <v>11</v>
      </c>
      <c r="AY216" s="786">
        <v>2</v>
      </c>
      <c r="AZ216" s="863">
        <v>-0.33500000000000002</v>
      </c>
      <c r="BB216" s="793">
        <f t="shared" si="71"/>
        <v>112</v>
      </c>
      <c r="BC216" s="791">
        <f t="shared" si="72"/>
        <v>6.6358E-2</v>
      </c>
      <c r="BF216" s="819"/>
      <c r="BH216" s="793">
        <f t="shared" si="73"/>
        <v>112</v>
      </c>
      <c r="BI216" s="807">
        <f t="shared" si="74"/>
        <v>-0.33500000000000002</v>
      </c>
      <c r="BL216" s="807"/>
      <c r="BQ216" s="791"/>
      <c r="BR216" s="791"/>
      <c r="BS216" s="791"/>
      <c r="BT216" s="791"/>
      <c r="CA216" s="809"/>
      <c r="CB216" s="803"/>
      <c r="CC216" s="804"/>
      <c r="CD216" s="791"/>
      <c r="CE216" s="791"/>
    </row>
    <row r="217" spans="2:83" x14ac:dyDescent="0.25">
      <c r="B217" s="307"/>
      <c r="C217" s="179"/>
      <c r="O217" s="181"/>
      <c r="P217" s="308"/>
      <c r="Q217" s="179"/>
      <c r="R217" s="165" t="s">
        <v>21</v>
      </c>
      <c r="S217" s="179"/>
      <c r="T217" s="165" t="s">
        <v>56</v>
      </c>
      <c r="U217" s="196" t="str">
        <f t="shared" si="77"/>
        <v>-</v>
      </c>
      <c r="V217" s="168" t="str">
        <f t="shared" si="78"/>
        <v>-</v>
      </c>
      <c r="W217" s="168" t="str">
        <f t="shared" si="79"/>
        <v>-</v>
      </c>
      <c r="X217" s="168" t="str">
        <f t="shared" si="80"/>
        <v>-</v>
      </c>
      <c r="Y217" s="168" t="str">
        <f t="shared" si="81"/>
        <v>-</v>
      </c>
      <c r="AD217" s="608">
        <f t="shared" si="75"/>
        <v>44965.509027777778</v>
      </c>
      <c r="AE217" s="607">
        <f t="shared" si="76"/>
        <v>23.274999999999999</v>
      </c>
      <c r="AF217" s="196">
        <f t="shared" si="82"/>
        <v>12</v>
      </c>
      <c r="AG217" s="168" t="str">
        <f t="shared" si="83"/>
        <v>-</v>
      </c>
      <c r="AH217" s="168" t="str">
        <f t="shared" si="84"/>
        <v>-</v>
      </c>
      <c r="AI217" s="168">
        <f t="shared" si="85"/>
        <v>23.274999999999999</v>
      </c>
      <c r="AJ217" s="168" t="str">
        <f t="shared" si="86"/>
        <v>-</v>
      </c>
      <c r="AM217" s="790">
        <v>44965.510416666664</v>
      </c>
      <c r="AN217" s="789">
        <v>1</v>
      </c>
      <c r="AO217" s="789">
        <v>11</v>
      </c>
      <c r="AP217" s="789">
        <v>3</v>
      </c>
      <c r="AQ217" s="789">
        <v>-7.8307000000000002E-2</v>
      </c>
      <c r="AR217" s="789">
        <v>180822</v>
      </c>
      <c r="AS217" s="789">
        <v>138839</v>
      </c>
      <c r="AT217" s="789">
        <v>23.282</v>
      </c>
      <c r="AV217" s="788">
        <v>44965.510416666664</v>
      </c>
      <c r="AW217" s="787">
        <v>1</v>
      </c>
      <c r="AX217" s="786">
        <v>11</v>
      </c>
      <c r="AY217" s="786">
        <v>3</v>
      </c>
      <c r="AZ217" s="863">
        <v>-0.2989</v>
      </c>
      <c r="BB217" s="793">
        <f t="shared" si="71"/>
        <v>113</v>
      </c>
      <c r="BC217" s="791">
        <f t="shared" si="72"/>
        <v>-7.8307000000000002E-2</v>
      </c>
      <c r="BF217" s="819"/>
      <c r="BH217" s="793">
        <f t="shared" si="73"/>
        <v>113</v>
      </c>
      <c r="BI217" s="807">
        <f t="shared" si="74"/>
        <v>-0.2989</v>
      </c>
      <c r="BL217" s="807"/>
      <c r="BQ217" s="791"/>
      <c r="BR217" s="791"/>
      <c r="BS217" s="791"/>
      <c r="BT217" s="791"/>
      <c r="CA217" s="809"/>
      <c r="CB217" s="803"/>
      <c r="CC217" s="804"/>
      <c r="CD217" s="791"/>
      <c r="CE217" s="791"/>
    </row>
    <row r="218" spans="2:83" x14ac:dyDescent="0.25">
      <c r="B218" s="307"/>
      <c r="C218" s="179"/>
      <c r="O218" s="181"/>
      <c r="P218" s="308"/>
      <c r="Q218" s="179"/>
      <c r="R218" s="165" t="s">
        <v>21</v>
      </c>
      <c r="S218" s="179"/>
      <c r="T218" s="165" t="s">
        <v>56</v>
      </c>
      <c r="U218" s="196" t="str">
        <f t="shared" si="77"/>
        <v>-</v>
      </c>
      <c r="V218" s="168" t="str">
        <f t="shared" si="78"/>
        <v>-</v>
      </c>
      <c r="W218" s="168" t="str">
        <f t="shared" si="79"/>
        <v>-</v>
      </c>
      <c r="X218" s="168" t="str">
        <f t="shared" si="80"/>
        <v>-</v>
      </c>
      <c r="Y218" s="168" t="str">
        <f t="shared" si="81"/>
        <v>-</v>
      </c>
      <c r="AD218" s="608">
        <f t="shared" si="75"/>
        <v>44965.509722222225</v>
      </c>
      <c r="AE218" s="607">
        <f t="shared" si="76"/>
        <v>23.277999999999999</v>
      </c>
      <c r="AF218" s="196">
        <f t="shared" si="82"/>
        <v>12</v>
      </c>
      <c r="AG218" s="168" t="str">
        <f t="shared" si="83"/>
        <v>-</v>
      </c>
      <c r="AH218" s="168" t="str">
        <f t="shared" si="84"/>
        <v>-</v>
      </c>
      <c r="AI218" s="168">
        <f t="shared" si="85"/>
        <v>23.277999999999999</v>
      </c>
      <c r="AJ218" s="168" t="str">
        <f t="shared" si="86"/>
        <v>-</v>
      </c>
      <c r="AM218" s="790">
        <v>44965.511111111111</v>
      </c>
      <c r="AN218" s="789">
        <v>1</v>
      </c>
      <c r="AO218" s="789">
        <v>11</v>
      </c>
      <c r="AP218" s="789">
        <v>4</v>
      </c>
      <c r="AQ218" s="789">
        <v>-8.7012999999999993E-2</v>
      </c>
      <c r="AR218" s="789">
        <v>180807</v>
      </c>
      <c r="AS218" s="789">
        <v>138828</v>
      </c>
      <c r="AT218" s="789">
        <v>23.286000000000001</v>
      </c>
      <c r="AV218" s="788">
        <v>44965.511111111111</v>
      </c>
      <c r="AW218" s="787">
        <v>1</v>
      </c>
      <c r="AX218" s="786">
        <v>11</v>
      </c>
      <c r="AY218" s="786">
        <v>4</v>
      </c>
      <c r="AZ218" s="863">
        <v>6.5189999999999998E-2</v>
      </c>
      <c r="BB218" s="793">
        <f t="shared" si="71"/>
        <v>114</v>
      </c>
      <c r="BC218" s="791">
        <f t="shared" si="72"/>
        <v>-8.7012999999999993E-2</v>
      </c>
      <c r="BF218" s="819"/>
      <c r="BH218" s="793">
        <f t="shared" si="73"/>
        <v>114</v>
      </c>
      <c r="BI218" s="807">
        <f t="shared" si="74"/>
        <v>6.5189999999999998E-2</v>
      </c>
      <c r="BL218" s="807"/>
      <c r="BQ218" s="791"/>
      <c r="BR218" s="791"/>
      <c r="BS218" s="791"/>
      <c r="BT218" s="791"/>
      <c r="CA218" s="809"/>
      <c r="CB218" s="803"/>
      <c r="CC218" s="804"/>
      <c r="CD218" s="791"/>
      <c r="CE218" s="791"/>
    </row>
    <row r="219" spans="2:83" x14ac:dyDescent="0.25">
      <c r="B219" s="307"/>
      <c r="C219" s="179"/>
      <c r="O219" s="181"/>
      <c r="P219" s="308"/>
      <c r="Q219" s="179"/>
      <c r="R219" s="165" t="s">
        <v>21</v>
      </c>
      <c r="S219" s="179"/>
      <c r="T219" s="165" t="s">
        <v>56</v>
      </c>
      <c r="U219" s="196" t="str">
        <f t="shared" si="77"/>
        <v>-</v>
      </c>
      <c r="V219" s="168" t="str">
        <f t="shared" si="78"/>
        <v>-</v>
      </c>
      <c r="W219" s="168" t="str">
        <f t="shared" si="79"/>
        <v>-</v>
      </c>
      <c r="X219" s="168" t="str">
        <f t="shared" si="80"/>
        <v>-</v>
      </c>
      <c r="Y219" s="168" t="str">
        <f t="shared" si="81"/>
        <v>-</v>
      </c>
      <c r="AD219" s="608">
        <f t="shared" si="75"/>
        <v>44965.509722222225</v>
      </c>
      <c r="AE219" s="607">
        <f t="shared" si="76"/>
        <v>23.28</v>
      </c>
      <c r="AF219" s="196">
        <f t="shared" si="82"/>
        <v>12</v>
      </c>
      <c r="AG219" s="168" t="str">
        <f t="shared" si="83"/>
        <v>-</v>
      </c>
      <c r="AH219" s="168" t="str">
        <f t="shared" si="84"/>
        <v>-</v>
      </c>
      <c r="AI219" s="168">
        <f t="shared" si="85"/>
        <v>23.28</v>
      </c>
      <c r="AJ219" s="168" t="str">
        <f t="shared" si="86"/>
        <v>-</v>
      </c>
      <c r="AM219" s="790">
        <v>44965.511111111111</v>
      </c>
      <c r="AN219" s="789">
        <v>1</v>
      </c>
      <c r="AO219" s="789">
        <v>11</v>
      </c>
      <c r="AP219" s="789">
        <v>5</v>
      </c>
      <c r="AQ219" s="789">
        <v>7.8315999999999997E-2</v>
      </c>
      <c r="AR219" s="789">
        <v>180809</v>
      </c>
      <c r="AS219" s="789">
        <v>138830</v>
      </c>
      <c r="AT219" s="789">
        <v>23.291</v>
      </c>
      <c r="AV219" s="788">
        <v>44965.511111111111</v>
      </c>
      <c r="AW219" s="787">
        <v>1</v>
      </c>
      <c r="AX219" s="786">
        <v>11</v>
      </c>
      <c r="AY219" s="786">
        <v>5</v>
      </c>
      <c r="AZ219" s="863">
        <v>0.1069</v>
      </c>
      <c r="BB219" s="793">
        <f t="shared" si="71"/>
        <v>115</v>
      </c>
      <c r="BC219" s="791">
        <f t="shared" si="72"/>
        <v>7.8315999999999997E-2</v>
      </c>
      <c r="BF219" s="819"/>
      <c r="BH219" s="793">
        <f t="shared" si="73"/>
        <v>115</v>
      </c>
      <c r="BI219" s="807">
        <f t="shared" si="74"/>
        <v>0.1069</v>
      </c>
      <c r="BL219" s="807"/>
      <c r="BQ219" s="791"/>
      <c r="BR219" s="791"/>
      <c r="BS219" s="791"/>
      <c r="BT219" s="791"/>
      <c r="CA219" s="809"/>
      <c r="CB219" s="803"/>
      <c r="CC219" s="804"/>
      <c r="CD219" s="791"/>
      <c r="CE219" s="791"/>
    </row>
    <row r="220" spans="2:83" x14ac:dyDescent="0.25">
      <c r="B220" s="307"/>
      <c r="C220" s="179"/>
      <c r="O220" s="181"/>
      <c r="P220" s="308"/>
      <c r="Q220" s="179"/>
      <c r="R220" s="165" t="s">
        <v>21</v>
      </c>
      <c r="S220" s="179"/>
      <c r="T220" s="165" t="s">
        <v>56</v>
      </c>
      <c r="U220" s="196" t="str">
        <f t="shared" si="77"/>
        <v>-</v>
      </c>
      <c r="V220" s="168" t="str">
        <f t="shared" si="78"/>
        <v>-</v>
      </c>
      <c r="W220" s="168" t="str">
        <f t="shared" si="79"/>
        <v>-</v>
      </c>
      <c r="X220" s="168" t="str">
        <f t="shared" si="80"/>
        <v>-</v>
      </c>
      <c r="Y220" s="168" t="str">
        <f t="shared" si="81"/>
        <v>-</v>
      </c>
      <c r="AD220" s="608">
        <f t="shared" si="75"/>
        <v>44965.510416666664</v>
      </c>
      <c r="AE220" s="607">
        <f t="shared" si="76"/>
        <v>23.282</v>
      </c>
      <c r="AF220" s="196">
        <f t="shared" si="82"/>
        <v>12</v>
      </c>
      <c r="AG220" s="168" t="str">
        <f t="shared" si="83"/>
        <v>-</v>
      </c>
      <c r="AH220" s="168" t="str">
        <f t="shared" si="84"/>
        <v>-</v>
      </c>
      <c r="AI220" s="168">
        <f t="shared" si="85"/>
        <v>23.282</v>
      </c>
      <c r="AJ220" s="168" t="str">
        <f t="shared" si="86"/>
        <v>-</v>
      </c>
      <c r="AM220" s="790">
        <v>44965.511805555558</v>
      </c>
      <c r="AN220" s="789">
        <v>1</v>
      </c>
      <c r="AO220" s="789">
        <v>11</v>
      </c>
      <c r="AP220" s="789">
        <v>6</v>
      </c>
      <c r="AQ220" s="789">
        <v>-0.16863800000000001</v>
      </c>
      <c r="AR220" s="789">
        <v>180809</v>
      </c>
      <c r="AS220" s="789">
        <v>138831</v>
      </c>
      <c r="AT220" s="789">
        <v>23.295999999999999</v>
      </c>
      <c r="AV220" s="788">
        <v>44965.511805555558</v>
      </c>
      <c r="AW220" s="787">
        <v>1</v>
      </c>
      <c r="AX220" s="786">
        <v>11</v>
      </c>
      <c r="AY220" s="786">
        <v>6</v>
      </c>
      <c r="AZ220" s="863">
        <v>-0.33500000000000002</v>
      </c>
      <c r="BB220" s="793">
        <f t="shared" si="71"/>
        <v>116</v>
      </c>
      <c r="BC220" s="791">
        <f t="shared" si="72"/>
        <v>-0.16863800000000001</v>
      </c>
      <c r="BF220" s="819"/>
      <c r="BH220" s="793">
        <f t="shared" si="73"/>
        <v>116</v>
      </c>
      <c r="BI220" s="807">
        <f t="shared" si="74"/>
        <v>-0.33500000000000002</v>
      </c>
      <c r="BL220" s="807"/>
      <c r="BQ220" s="791"/>
      <c r="BR220" s="791"/>
      <c r="BS220" s="791"/>
      <c r="BT220" s="791"/>
      <c r="CA220" s="809"/>
      <c r="CB220" s="803"/>
      <c r="CC220" s="804"/>
      <c r="CD220" s="791"/>
      <c r="CE220" s="791"/>
    </row>
    <row r="221" spans="2:83" x14ac:dyDescent="0.25">
      <c r="B221" s="307"/>
      <c r="C221" s="179"/>
      <c r="O221" s="181"/>
      <c r="P221" s="308"/>
      <c r="Q221" s="179"/>
      <c r="R221" s="165" t="s">
        <v>21</v>
      </c>
      <c r="S221" s="179"/>
      <c r="T221" s="165" t="s">
        <v>56</v>
      </c>
      <c r="U221" s="196" t="str">
        <f t="shared" si="77"/>
        <v>-</v>
      </c>
      <c r="V221" s="168" t="str">
        <f t="shared" si="78"/>
        <v>-</v>
      </c>
      <c r="W221" s="168" t="str">
        <f t="shared" si="79"/>
        <v>-</v>
      </c>
      <c r="X221" s="168" t="str">
        <f t="shared" si="80"/>
        <v>-</v>
      </c>
      <c r="Y221" s="168" t="str">
        <f t="shared" si="81"/>
        <v>-</v>
      </c>
      <c r="AD221" s="608">
        <f t="shared" si="75"/>
        <v>44965.511111111111</v>
      </c>
      <c r="AE221" s="607">
        <f t="shared" si="76"/>
        <v>23.286000000000001</v>
      </c>
      <c r="AF221" s="196">
        <f t="shared" si="82"/>
        <v>12</v>
      </c>
      <c r="AG221" s="168" t="str">
        <f t="shared" si="83"/>
        <v>-</v>
      </c>
      <c r="AH221" s="168" t="str">
        <f t="shared" si="84"/>
        <v>-</v>
      </c>
      <c r="AI221" s="168">
        <f t="shared" si="85"/>
        <v>23.286000000000001</v>
      </c>
      <c r="AJ221" s="168" t="str">
        <f t="shared" si="86"/>
        <v>-</v>
      </c>
      <c r="AM221" s="790">
        <v>44965.511805555558</v>
      </c>
      <c r="AN221" s="789">
        <v>1</v>
      </c>
      <c r="AO221" s="789">
        <v>11</v>
      </c>
      <c r="AP221" s="789">
        <v>7</v>
      </c>
      <c r="AQ221" s="789">
        <v>-0.222995</v>
      </c>
      <c r="AR221" s="789">
        <v>180799</v>
      </c>
      <c r="AS221" s="789">
        <v>138822</v>
      </c>
      <c r="AT221" s="789">
        <v>23.298999999999999</v>
      </c>
      <c r="AV221" s="788">
        <v>44965.511805555558</v>
      </c>
      <c r="AW221" s="787">
        <v>1</v>
      </c>
      <c r="AX221" s="786">
        <v>11</v>
      </c>
      <c r="AY221" s="786">
        <v>7</v>
      </c>
      <c r="AZ221" s="863">
        <v>-0.57889999999999997</v>
      </c>
      <c r="BB221" s="793">
        <f t="shared" si="71"/>
        <v>117</v>
      </c>
      <c r="BC221" s="791">
        <f t="shared" si="72"/>
        <v>-0.222995</v>
      </c>
      <c r="BF221" s="819"/>
      <c r="BH221" s="793">
        <f t="shared" si="73"/>
        <v>117</v>
      </c>
      <c r="BI221" s="807">
        <f t="shared" si="74"/>
        <v>-0.57889999999999997</v>
      </c>
      <c r="BL221" s="807"/>
      <c r="BQ221" s="791"/>
      <c r="BR221" s="791"/>
      <c r="BS221" s="791"/>
      <c r="BT221" s="791"/>
      <c r="CA221" s="809"/>
      <c r="CB221" s="803"/>
      <c r="CC221" s="804"/>
      <c r="CD221" s="791"/>
      <c r="CE221" s="791"/>
    </row>
    <row r="222" spans="2:83" x14ac:dyDescent="0.25">
      <c r="B222" s="307"/>
      <c r="C222" s="179"/>
      <c r="O222" s="181"/>
      <c r="P222" s="308"/>
      <c r="Q222" s="179"/>
      <c r="R222" s="165" t="s">
        <v>21</v>
      </c>
      <c r="S222" s="179"/>
      <c r="T222" s="165" t="s">
        <v>56</v>
      </c>
      <c r="U222" s="196" t="str">
        <f t="shared" si="77"/>
        <v>-</v>
      </c>
      <c r="V222" s="168" t="str">
        <f t="shared" si="78"/>
        <v>-</v>
      </c>
      <c r="W222" s="168" t="str">
        <f t="shared" si="79"/>
        <v>-</v>
      </c>
      <c r="X222" s="168" t="str">
        <f t="shared" si="80"/>
        <v>-</v>
      </c>
      <c r="Y222" s="168" t="str">
        <f t="shared" si="81"/>
        <v>-</v>
      </c>
      <c r="AD222" s="608">
        <f t="shared" si="75"/>
        <v>44965.511111111111</v>
      </c>
      <c r="AE222" s="607">
        <f t="shared" si="76"/>
        <v>23.291</v>
      </c>
      <c r="AF222" s="196">
        <f t="shared" si="82"/>
        <v>12</v>
      </c>
      <c r="AG222" s="168" t="str">
        <f t="shared" si="83"/>
        <v>-</v>
      </c>
      <c r="AH222" s="168" t="str">
        <f t="shared" si="84"/>
        <v>-</v>
      </c>
      <c r="AI222" s="168">
        <f t="shared" si="85"/>
        <v>23.291</v>
      </c>
      <c r="AJ222" s="168" t="str">
        <f t="shared" si="86"/>
        <v>-</v>
      </c>
      <c r="AM222" s="790">
        <v>44965.512499999997</v>
      </c>
      <c r="AN222" s="789">
        <v>1</v>
      </c>
      <c r="AO222" s="789">
        <v>11</v>
      </c>
      <c r="AP222" s="789">
        <v>8</v>
      </c>
      <c r="AQ222" s="789">
        <v>0.126196</v>
      </c>
      <c r="AR222" s="789">
        <v>180813</v>
      </c>
      <c r="AS222" s="789">
        <v>138832</v>
      </c>
      <c r="AT222" s="789">
        <v>23.303000000000001</v>
      </c>
      <c r="AV222" s="788">
        <v>44965.512499999997</v>
      </c>
      <c r="AW222" s="787">
        <v>1</v>
      </c>
      <c r="AX222" s="786">
        <v>11</v>
      </c>
      <c r="AY222" s="786">
        <v>8</v>
      </c>
      <c r="AZ222" s="863">
        <v>-0.2742</v>
      </c>
      <c r="BB222" s="793">
        <f t="shared" si="71"/>
        <v>118</v>
      </c>
      <c r="BC222" s="791">
        <f t="shared" si="72"/>
        <v>0.126196</v>
      </c>
      <c r="BF222" s="819"/>
      <c r="BH222" s="793">
        <f t="shared" si="73"/>
        <v>118</v>
      </c>
      <c r="BI222" s="807">
        <f t="shared" si="74"/>
        <v>-0.2742</v>
      </c>
      <c r="BL222" s="807"/>
      <c r="BQ222" s="791"/>
      <c r="BR222" s="791"/>
      <c r="BS222" s="791"/>
      <c r="BT222" s="791"/>
      <c r="CA222" s="809"/>
      <c r="CB222" s="803"/>
      <c r="CC222" s="804"/>
      <c r="CD222" s="791"/>
      <c r="CE222" s="791"/>
    </row>
    <row r="223" spans="2:83" x14ac:dyDescent="0.25">
      <c r="B223" s="307"/>
      <c r="C223" s="179"/>
      <c r="O223" s="181"/>
      <c r="P223" s="308"/>
      <c r="Q223" s="179"/>
      <c r="R223" s="165" t="s">
        <v>21</v>
      </c>
      <c r="S223" s="179"/>
      <c r="T223" s="165" t="s">
        <v>56</v>
      </c>
      <c r="U223" s="196" t="str">
        <f t="shared" si="77"/>
        <v>-</v>
      </c>
      <c r="V223" s="168" t="str">
        <f t="shared" si="78"/>
        <v>-</v>
      </c>
      <c r="W223" s="168" t="str">
        <f t="shared" si="79"/>
        <v>-</v>
      </c>
      <c r="X223" s="168" t="str">
        <f t="shared" si="80"/>
        <v>-</v>
      </c>
      <c r="Y223" s="168" t="str">
        <f t="shared" si="81"/>
        <v>-</v>
      </c>
      <c r="AD223" s="608">
        <f t="shared" si="75"/>
        <v>44965.511805555558</v>
      </c>
      <c r="AE223" s="607">
        <f t="shared" si="76"/>
        <v>23.295999999999999</v>
      </c>
      <c r="AF223" s="196">
        <f t="shared" si="82"/>
        <v>12</v>
      </c>
      <c r="AG223" s="168" t="str">
        <f t="shared" si="83"/>
        <v>-</v>
      </c>
      <c r="AH223" s="168" t="str">
        <f t="shared" si="84"/>
        <v>-</v>
      </c>
      <c r="AI223" s="168">
        <f t="shared" si="85"/>
        <v>23.295999999999999</v>
      </c>
      <c r="AJ223" s="168" t="str">
        <f t="shared" si="86"/>
        <v>-</v>
      </c>
      <c r="AM223" s="785"/>
      <c r="AN223" s="785"/>
      <c r="AO223" s="785"/>
      <c r="AP223" s="785"/>
      <c r="AQ223" s="785"/>
      <c r="AR223" s="785"/>
      <c r="AS223" s="785"/>
      <c r="AT223" s="785"/>
      <c r="AV223" s="864"/>
      <c r="AW223" s="865"/>
      <c r="AX223" s="866"/>
      <c r="AY223" s="866"/>
      <c r="AZ223" s="867"/>
      <c r="BB223" s="793">
        <f t="shared" si="71"/>
        <v>0</v>
      </c>
      <c r="BC223" s="791">
        <f t="shared" si="72"/>
        <v>0</v>
      </c>
      <c r="BF223" s="819"/>
      <c r="BH223" s="793">
        <f t="shared" si="73"/>
        <v>0</v>
      </c>
      <c r="BI223" s="807">
        <f t="shared" si="74"/>
        <v>0</v>
      </c>
      <c r="BL223" s="807"/>
      <c r="BQ223" s="791"/>
      <c r="BR223" s="791"/>
      <c r="BS223" s="791"/>
      <c r="BT223" s="791"/>
      <c r="CA223" s="809"/>
      <c r="CB223" s="803"/>
      <c r="CC223" s="804"/>
      <c r="CD223" s="791"/>
      <c r="CE223" s="791"/>
    </row>
    <row r="224" spans="2:83" x14ac:dyDescent="0.25">
      <c r="B224" s="307"/>
      <c r="C224" s="179"/>
      <c r="O224" s="181"/>
      <c r="P224" s="308"/>
      <c r="Q224" s="179"/>
      <c r="R224" s="165" t="s">
        <v>21</v>
      </c>
      <c r="S224" s="179"/>
      <c r="T224" s="165" t="s">
        <v>56</v>
      </c>
      <c r="U224" s="196" t="str">
        <f t="shared" si="77"/>
        <v>-</v>
      </c>
      <c r="V224" s="168" t="str">
        <f t="shared" si="78"/>
        <v>-</v>
      </c>
      <c r="W224" s="168" t="str">
        <f t="shared" si="79"/>
        <v>-</v>
      </c>
      <c r="X224" s="168" t="str">
        <f t="shared" si="80"/>
        <v>-</v>
      </c>
      <c r="Y224" s="168" t="str">
        <f t="shared" si="81"/>
        <v>-</v>
      </c>
      <c r="AD224" s="608">
        <f t="shared" si="75"/>
        <v>44965.511805555558</v>
      </c>
      <c r="AE224" s="607">
        <f t="shared" si="76"/>
        <v>23.298999999999999</v>
      </c>
      <c r="AF224" s="196">
        <f t="shared" si="82"/>
        <v>12</v>
      </c>
      <c r="AG224" s="168" t="str">
        <f t="shared" si="83"/>
        <v>-</v>
      </c>
      <c r="AH224" s="168" t="str">
        <f t="shared" si="84"/>
        <v>-</v>
      </c>
      <c r="AI224" s="168">
        <f t="shared" si="85"/>
        <v>23.298999999999999</v>
      </c>
      <c r="AJ224" s="168" t="str">
        <f t="shared" si="86"/>
        <v>-</v>
      </c>
      <c r="AM224" s="785"/>
      <c r="AN224" s="785"/>
      <c r="AO224" s="785"/>
      <c r="AP224" s="785"/>
      <c r="AQ224" s="785"/>
      <c r="AR224" s="785"/>
      <c r="AS224" s="785"/>
      <c r="AT224" s="785"/>
      <c r="AV224" s="864"/>
      <c r="AW224" s="865"/>
      <c r="AX224" s="866"/>
      <c r="AY224" s="866"/>
      <c r="AZ224" s="867"/>
      <c r="BB224" s="793">
        <f t="shared" si="71"/>
        <v>0</v>
      </c>
      <c r="BC224" s="791">
        <f t="shared" si="72"/>
        <v>0</v>
      </c>
      <c r="BF224" s="819"/>
      <c r="BH224" s="793">
        <f t="shared" si="73"/>
        <v>0</v>
      </c>
      <c r="BI224" s="807">
        <f t="shared" si="74"/>
        <v>0</v>
      </c>
      <c r="BL224" s="807"/>
      <c r="BQ224" s="791"/>
      <c r="BR224" s="791"/>
      <c r="BS224" s="791"/>
      <c r="BT224" s="791"/>
      <c r="CA224" s="809"/>
      <c r="CB224" s="803"/>
      <c r="CC224" s="804"/>
      <c r="CD224" s="791"/>
      <c r="CE224" s="791"/>
    </row>
    <row r="225" spans="2:83" x14ac:dyDescent="0.25">
      <c r="B225" s="307"/>
      <c r="C225" s="179"/>
      <c r="O225" s="181"/>
      <c r="P225" s="308"/>
      <c r="Q225" s="179"/>
      <c r="R225" s="165" t="s">
        <v>21</v>
      </c>
      <c r="S225" s="179"/>
      <c r="T225" s="165" t="s">
        <v>56</v>
      </c>
      <c r="U225" s="196" t="str">
        <f t="shared" si="77"/>
        <v>-</v>
      </c>
      <c r="V225" s="168" t="str">
        <f t="shared" si="78"/>
        <v>-</v>
      </c>
      <c r="W225" s="168" t="str">
        <f t="shared" si="79"/>
        <v>-</v>
      </c>
      <c r="X225" s="168" t="str">
        <f t="shared" si="80"/>
        <v>-</v>
      </c>
      <c r="Y225" s="168" t="str">
        <f t="shared" si="81"/>
        <v>-</v>
      </c>
      <c r="AD225" s="608">
        <f t="shared" si="75"/>
        <v>44965.512499999997</v>
      </c>
      <c r="AE225" s="607">
        <f t="shared" si="76"/>
        <v>23.303000000000001</v>
      </c>
      <c r="AF225" s="196">
        <f t="shared" si="82"/>
        <v>12</v>
      </c>
      <c r="AG225" s="168" t="str">
        <f t="shared" si="83"/>
        <v>-</v>
      </c>
      <c r="AH225" s="168" t="str">
        <f t="shared" si="84"/>
        <v>-</v>
      </c>
      <c r="AI225" s="168">
        <f t="shared" si="85"/>
        <v>23.303000000000001</v>
      </c>
      <c r="AJ225" s="168" t="str">
        <f t="shared" si="86"/>
        <v>-</v>
      </c>
      <c r="AM225" s="785"/>
      <c r="AN225" s="785"/>
      <c r="AO225" s="785"/>
      <c r="AP225" s="785"/>
      <c r="AQ225" s="785"/>
      <c r="AR225" s="785"/>
      <c r="AS225" s="785"/>
      <c r="AT225" s="785"/>
      <c r="AV225" s="864"/>
      <c r="AW225" s="865"/>
      <c r="AX225" s="866"/>
      <c r="AY225" s="866"/>
      <c r="AZ225" s="867"/>
      <c r="BB225" s="793">
        <f t="shared" si="71"/>
        <v>0</v>
      </c>
      <c r="BC225" s="791">
        <f t="shared" si="72"/>
        <v>0</v>
      </c>
      <c r="BF225" s="819"/>
      <c r="BH225" s="793">
        <f t="shared" si="73"/>
        <v>0</v>
      </c>
      <c r="BI225" s="807">
        <f t="shared" si="74"/>
        <v>0</v>
      </c>
      <c r="BL225" s="807"/>
      <c r="BQ225" s="791"/>
      <c r="BR225" s="791"/>
      <c r="BS225" s="791"/>
      <c r="BT225" s="791"/>
      <c r="CA225" s="809"/>
      <c r="CB225" s="803"/>
      <c r="CC225" s="804"/>
      <c r="CD225" s="791"/>
      <c r="CE225" s="791"/>
    </row>
    <row r="226" spans="2:83" x14ac:dyDescent="0.25">
      <c r="B226" s="307"/>
      <c r="C226" s="179"/>
      <c r="O226" s="181"/>
      <c r="P226" s="308"/>
      <c r="Q226" s="179"/>
      <c r="R226" s="165" t="s">
        <v>21</v>
      </c>
      <c r="S226" s="179"/>
      <c r="T226" s="165" t="s">
        <v>56</v>
      </c>
      <c r="U226" s="196" t="str">
        <f t="shared" si="77"/>
        <v>-</v>
      </c>
      <c r="V226" s="168" t="str">
        <f t="shared" si="78"/>
        <v>-</v>
      </c>
      <c r="W226" s="168" t="str">
        <f t="shared" si="79"/>
        <v>-</v>
      </c>
      <c r="X226" s="168" t="str">
        <f t="shared" si="80"/>
        <v>-</v>
      </c>
      <c r="Y226" s="168" t="str">
        <f t="shared" si="81"/>
        <v>-</v>
      </c>
      <c r="AD226" s="608" t="str">
        <f t="shared" si="75"/>
        <v>-</v>
      </c>
      <c r="AE226" s="607" t="str">
        <f t="shared" si="76"/>
        <v>-</v>
      </c>
      <c r="AF226" s="196" t="str">
        <f t="shared" si="82"/>
        <v>-</v>
      </c>
      <c r="AG226" s="168" t="str">
        <f t="shared" si="83"/>
        <v>-</v>
      </c>
      <c r="AH226" s="168" t="str">
        <f t="shared" si="84"/>
        <v>-</v>
      </c>
      <c r="AI226" s="168" t="str">
        <f t="shared" si="85"/>
        <v>-</v>
      </c>
      <c r="AJ226" s="168" t="str">
        <f t="shared" si="86"/>
        <v>-</v>
      </c>
      <c r="AM226" s="785"/>
      <c r="AN226" s="785"/>
      <c r="AO226" s="785"/>
      <c r="AP226" s="785"/>
      <c r="AQ226" s="785"/>
      <c r="AR226" s="785"/>
      <c r="AS226" s="785"/>
      <c r="AT226" s="785"/>
      <c r="AV226" s="864"/>
      <c r="AW226" s="865"/>
      <c r="AX226" s="866"/>
      <c r="AY226" s="866"/>
      <c r="AZ226" s="867"/>
      <c r="BB226" s="793">
        <f t="shared" si="71"/>
        <v>0</v>
      </c>
      <c r="BC226" s="791">
        <f t="shared" si="72"/>
        <v>0</v>
      </c>
      <c r="BF226" s="819"/>
      <c r="BH226" s="793">
        <f t="shared" si="73"/>
        <v>0</v>
      </c>
      <c r="BI226" s="807">
        <f t="shared" si="74"/>
        <v>0</v>
      </c>
      <c r="BL226" s="807"/>
      <c r="BQ226" s="791"/>
      <c r="BR226" s="791"/>
      <c r="BS226" s="791"/>
      <c r="BT226" s="791"/>
      <c r="CA226" s="809"/>
      <c r="CB226" s="803"/>
      <c r="CC226" s="804"/>
      <c r="CD226" s="791"/>
      <c r="CE226" s="791"/>
    </row>
    <row r="227" spans="2:83" x14ac:dyDescent="0.25">
      <c r="B227" s="307"/>
      <c r="C227" s="179"/>
      <c r="O227" s="181"/>
      <c r="P227" s="308"/>
      <c r="Q227" s="179"/>
      <c r="R227" s="165" t="s">
        <v>21</v>
      </c>
      <c r="S227" s="179"/>
      <c r="T227" s="165" t="s">
        <v>56</v>
      </c>
      <c r="U227" s="196" t="str">
        <f t="shared" si="77"/>
        <v>-</v>
      </c>
      <c r="V227" s="168" t="str">
        <f t="shared" si="78"/>
        <v>-</v>
      </c>
      <c r="W227" s="168" t="str">
        <f t="shared" si="79"/>
        <v>-</v>
      </c>
      <c r="X227" s="168" t="str">
        <f t="shared" si="80"/>
        <v>-</v>
      </c>
      <c r="Y227" s="168" t="str">
        <f t="shared" si="81"/>
        <v>-</v>
      </c>
      <c r="AD227" s="608" t="str">
        <f t="shared" si="75"/>
        <v>-</v>
      </c>
      <c r="AE227" s="607" t="str">
        <f t="shared" si="76"/>
        <v>-</v>
      </c>
      <c r="AF227" s="196" t="str">
        <f t="shared" si="82"/>
        <v>-</v>
      </c>
      <c r="AG227" s="168" t="str">
        <f t="shared" si="83"/>
        <v>-</v>
      </c>
      <c r="AH227" s="168" t="str">
        <f t="shared" si="84"/>
        <v>-</v>
      </c>
      <c r="AI227" s="168" t="str">
        <f t="shared" si="85"/>
        <v>-</v>
      </c>
      <c r="AJ227" s="168" t="str">
        <f t="shared" si="86"/>
        <v>-</v>
      </c>
      <c r="AM227" s="785"/>
      <c r="AN227" s="785"/>
      <c r="AO227" s="785"/>
      <c r="AP227" s="785"/>
      <c r="AQ227" s="785"/>
      <c r="AR227" s="785"/>
      <c r="AS227" s="785"/>
      <c r="AT227" s="785"/>
      <c r="AV227" s="864"/>
      <c r="AW227" s="865"/>
      <c r="AX227" s="866"/>
      <c r="AY227" s="866"/>
      <c r="AZ227" s="867"/>
      <c r="BB227" s="793">
        <f t="shared" si="71"/>
        <v>0</v>
      </c>
      <c r="BC227" s="791">
        <f t="shared" si="72"/>
        <v>0</v>
      </c>
      <c r="BF227" s="819"/>
      <c r="BH227" s="793">
        <f t="shared" si="73"/>
        <v>0</v>
      </c>
      <c r="BI227" s="807">
        <f t="shared" si="74"/>
        <v>0</v>
      </c>
      <c r="BL227" s="807"/>
      <c r="BQ227" s="791"/>
      <c r="BR227" s="791"/>
      <c r="BS227" s="791"/>
      <c r="BT227" s="791"/>
      <c r="CA227" s="809"/>
      <c r="CB227" s="803"/>
      <c r="CC227" s="804"/>
      <c r="CD227" s="791"/>
      <c r="CE227" s="791"/>
    </row>
    <row r="228" spans="2:83" x14ac:dyDescent="0.25">
      <c r="B228" s="307"/>
      <c r="C228" s="179"/>
      <c r="O228" s="181"/>
      <c r="P228" s="308"/>
      <c r="Q228" s="179"/>
      <c r="R228" s="165" t="s">
        <v>21</v>
      </c>
      <c r="S228" s="179"/>
      <c r="T228" s="165" t="s">
        <v>56</v>
      </c>
      <c r="U228" s="196" t="str">
        <f t="shared" si="77"/>
        <v>-</v>
      </c>
      <c r="V228" s="168" t="str">
        <f t="shared" si="78"/>
        <v>-</v>
      </c>
      <c r="W228" s="168" t="str">
        <f t="shared" si="79"/>
        <v>-</v>
      </c>
      <c r="X228" s="168" t="str">
        <f t="shared" si="80"/>
        <v>-</v>
      </c>
      <c r="Y228" s="168" t="str">
        <f t="shared" si="81"/>
        <v>-</v>
      </c>
      <c r="AD228" s="608" t="str">
        <f t="shared" si="75"/>
        <v>-</v>
      </c>
      <c r="AE228" s="607" t="str">
        <f t="shared" si="76"/>
        <v>-</v>
      </c>
      <c r="AF228" s="196" t="str">
        <f t="shared" si="82"/>
        <v>-</v>
      </c>
      <c r="AG228" s="168" t="str">
        <f t="shared" si="83"/>
        <v>-</v>
      </c>
      <c r="AH228" s="168" t="str">
        <f t="shared" si="84"/>
        <v>-</v>
      </c>
      <c r="AI228" s="168" t="str">
        <f t="shared" si="85"/>
        <v>-</v>
      </c>
      <c r="AJ228" s="168" t="str">
        <f t="shared" si="86"/>
        <v>-</v>
      </c>
      <c r="AM228" s="785"/>
      <c r="AN228" s="785"/>
      <c r="AO228" s="785"/>
      <c r="AP228" s="785"/>
      <c r="AQ228" s="785"/>
      <c r="AR228" s="785"/>
      <c r="AS228" s="785"/>
      <c r="AT228" s="785"/>
      <c r="AV228" s="864"/>
      <c r="AW228" s="865"/>
      <c r="AX228" s="866"/>
      <c r="AY228" s="866"/>
      <c r="AZ228" s="867"/>
      <c r="BB228" s="793">
        <f t="shared" si="71"/>
        <v>0</v>
      </c>
      <c r="BC228" s="791">
        <f t="shared" si="72"/>
        <v>0</v>
      </c>
      <c r="BF228" s="819"/>
      <c r="BH228" s="793">
        <f t="shared" si="73"/>
        <v>0</v>
      </c>
      <c r="BI228" s="807">
        <f t="shared" si="74"/>
        <v>0</v>
      </c>
      <c r="BL228" s="807"/>
      <c r="BQ228" s="791"/>
      <c r="BR228" s="791"/>
      <c r="BS228" s="791"/>
      <c r="BT228" s="791"/>
      <c r="CA228" s="809"/>
      <c r="CB228" s="803"/>
      <c r="CC228" s="804"/>
      <c r="CD228" s="791"/>
      <c r="CE228" s="791"/>
    </row>
    <row r="229" spans="2:83" x14ac:dyDescent="0.25">
      <c r="B229" s="307"/>
      <c r="C229" s="179"/>
      <c r="O229" s="181"/>
      <c r="P229" s="308"/>
      <c r="Q229" s="179"/>
      <c r="R229" s="165" t="s">
        <v>21</v>
      </c>
      <c r="S229" s="179"/>
      <c r="T229" s="165" t="s">
        <v>56</v>
      </c>
      <c r="U229" s="196" t="str">
        <f t="shared" si="77"/>
        <v>-</v>
      </c>
      <c r="V229" s="168" t="str">
        <f t="shared" si="78"/>
        <v>-</v>
      </c>
      <c r="W229" s="168" t="str">
        <f t="shared" si="79"/>
        <v>-</v>
      </c>
      <c r="X229" s="168" t="str">
        <f t="shared" si="80"/>
        <v>-</v>
      </c>
      <c r="Y229" s="168" t="str">
        <f t="shared" si="81"/>
        <v>-</v>
      </c>
      <c r="AD229" s="608" t="str">
        <f t="shared" si="75"/>
        <v>-</v>
      </c>
      <c r="AE229" s="607" t="str">
        <f t="shared" si="76"/>
        <v>-</v>
      </c>
      <c r="AF229" s="196" t="str">
        <f t="shared" si="82"/>
        <v>-</v>
      </c>
      <c r="AG229" s="168" t="str">
        <f t="shared" si="83"/>
        <v>-</v>
      </c>
      <c r="AH229" s="168" t="str">
        <f t="shared" si="84"/>
        <v>-</v>
      </c>
      <c r="AI229" s="168" t="str">
        <f t="shared" si="85"/>
        <v>-</v>
      </c>
      <c r="AJ229" s="168" t="str">
        <f t="shared" si="86"/>
        <v>-</v>
      </c>
      <c r="AM229" s="785"/>
      <c r="AN229" s="785"/>
      <c r="AO229" s="785"/>
      <c r="AP229" s="785"/>
      <c r="AQ229" s="785"/>
      <c r="AR229" s="785"/>
      <c r="AS229" s="785"/>
      <c r="AT229" s="785"/>
      <c r="AV229" s="864"/>
      <c r="AW229" s="865"/>
      <c r="AX229" s="866"/>
      <c r="AY229" s="866"/>
      <c r="AZ229" s="867"/>
      <c r="BB229" s="793">
        <f t="shared" si="71"/>
        <v>0</v>
      </c>
      <c r="BC229" s="791">
        <f t="shared" si="72"/>
        <v>0</v>
      </c>
      <c r="BF229" s="819"/>
      <c r="BH229" s="793">
        <f t="shared" si="73"/>
        <v>0</v>
      </c>
      <c r="BI229" s="807">
        <f t="shared" si="74"/>
        <v>0</v>
      </c>
      <c r="BL229" s="807"/>
      <c r="BQ229" s="791"/>
      <c r="BR229" s="791"/>
      <c r="BS229" s="791"/>
      <c r="BT229" s="791"/>
      <c r="CA229" s="809"/>
      <c r="CB229" s="803"/>
      <c r="CC229" s="804"/>
      <c r="CD229" s="791"/>
      <c r="CE229" s="791"/>
    </row>
    <row r="230" spans="2:83" x14ac:dyDescent="0.25">
      <c r="B230" s="307"/>
      <c r="C230" s="179"/>
      <c r="O230" s="181"/>
      <c r="P230" s="308"/>
      <c r="Q230" s="179"/>
      <c r="R230" s="165" t="s">
        <v>21</v>
      </c>
      <c r="S230" s="179"/>
      <c r="T230" s="165" t="s">
        <v>56</v>
      </c>
      <c r="U230" s="196" t="str">
        <f t="shared" si="77"/>
        <v>-</v>
      </c>
      <c r="V230" s="168" t="str">
        <f t="shared" si="78"/>
        <v>-</v>
      </c>
      <c r="W230" s="168" t="str">
        <f t="shared" si="79"/>
        <v>-</v>
      </c>
      <c r="X230" s="168" t="str">
        <f t="shared" si="80"/>
        <v>-</v>
      </c>
      <c r="Y230" s="168" t="str">
        <f t="shared" si="81"/>
        <v>-</v>
      </c>
      <c r="AD230" s="608" t="str">
        <f t="shared" si="75"/>
        <v>-</v>
      </c>
      <c r="AE230" s="607" t="str">
        <f t="shared" si="76"/>
        <v>-</v>
      </c>
      <c r="AF230" s="196" t="str">
        <f t="shared" si="82"/>
        <v>-</v>
      </c>
      <c r="AG230" s="168" t="str">
        <f t="shared" si="83"/>
        <v>-</v>
      </c>
      <c r="AH230" s="168" t="str">
        <f t="shared" si="84"/>
        <v>-</v>
      </c>
      <c r="AI230" s="168" t="str">
        <f t="shared" si="85"/>
        <v>-</v>
      </c>
      <c r="AJ230" s="168" t="str">
        <f t="shared" si="86"/>
        <v>-</v>
      </c>
      <c r="AM230" s="785"/>
      <c r="AN230" s="785"/>
      <c r="AO230" s="785"/>
      <c r="AP230" s="785"/>
      <c r="AQ230" s="785"/>
      <c r="AR230" s="785"/>
      <c r="AS230" s="785"/>
      <c r="AT230" s="785"/>
      <c r="AV230" s="864"/>
      <c r="AW230" s="865"/>
      <c r="AX230" s="866"/>
      <c r="AY230" s="866"/>
      <c r="AZ230" s="867"/>
      <c r="BB230" s="793">
        <f t="shared" si="71"/>
        <v>0</v>
      </c>
      <c r="BC230" s="791">
        <f t="shared" si="72"/>
        <v>0</v>
      </c>
      <c r="BF230" s="819"/>
      <c r="BH230" s="793">
        <f t="shared" si="73"/>
        <v>0</v>
      </c>
      <c r="BI230" s="807">
        <f t="shared" si="74"/>
        <v>0</v>
      </c>
      <c r="BL230" s="807"/>
      <c r="BQ230" s="791"/>
      <c r="BR230" s="791"/>
      <c r="BS230" s="791"/>
      <c r="BT230" s="791"/>
      <c r="CA230" s="809"/>
      <c r="CB230" s="803"/>
      <c r="CC230" s="804"/>
      <c r="CD230" s="791"/>
      <c r="CE230" s="791"/>
    </row>
    <row r="231" spans="2:83" x14ac:dyDescent="0.25">
      <c r="B231" s="307"/>
      <c r="C231" s="179"/>
      <c r="O231" s="181"/>
      <c r="P231" s="308"/>
      <c r="Q231" s="179"/>
      <c r="R231" s="165" t="s">
        <v>21</v>
      </c>
      <c r="S231" s="179"/>
      <c r="T231" s="165" t="s">
        <v>56</v>
      </c>
      <c r="U231" s="196" t="str">
        <f t="shared" si="77"/>
        <v>-</v>
      </c>
      <c r="V231" s="168" t="str">
        <f t="shared" si="78"/>
        <v>-</v>
      </c>
      <c r="W231" s="168" t="str">
        <f t="shared" si="79"/>
        <v>-</v>
      </c>
      <c r="X231" s="168" t="str">
        <f t="shared" si="80"/>
        <v>-</v>
      </c>
      <c r="Y231" s="168" t="str">
        <f t="shared" si="81"/>
        <v>-</v>
      </c>
      <c r="AD231" s="608" t="str">
        <f t="shared" si="75"/>
        <v>-</v>
      </c>
      <c r="AE231" s="607" t="str">
        <f t="shared" si="76"/>
        <v>-</v>
      </c>
      <c r="AF231" s="196" t="str">
        <f t="shared" si="82"/>
        <v>-</v>
      </c>
      <c r="AG231" s="168" t="str">
        <f t="shared" si="83"/>
        <v>-</v>
      </c>
      <c r="AH231" s="168" t="str">
        <f t="shared" si="84"/>
        <v>-</v>
      </c>
      <c r="AI231" s="168" t="str">
        <f t="shared" si="85"/>
        <v>-</v>
      </c>
      <c r="AJ231" s="168" t="str">
        <f t="shared" si="86"/>
        <v>-</v>
      </c>
      <c r="AM231" s="785"/>
      <c r="AN231" s="785"/>
      <c r="AO231" s="785"/>
      <c r="AP231" s="785"/>
      <c r="AQ231" s="785"/>
      <c r="AR231" s="785"/>
      <c r="AS231" s="785"/>
      <c r="AT231" s="785"/>
      <c r="AV231" s="864"/>
      <c r="AW231" s="865"/>
      <c r="AX231" s="866"/>
      <c r="AY231" s="866"/>
      <c r="AZ231" s="867"/>
      <c r="BB231" s="793">
        <f t="shared" si="71"/>
        <v>0</v>
      </c>
      <c r="BC231" s="791">
        <f t="shared" si="72"/>
        <v>0</v>
      </c>
      <c r="BF231" s="819"/>
      <c r="BH231" s="793">
        <f t="shared" si="73"/>
        <v>0</v>
      </c>
      <c r="BI231" s="807">
        <f t="shared" si="74"/>
        <v>0</v>
      </c>
      <c r="BL231" s="807"/>
      <c r="BQ231" s="791"/>
      <c r="BR231" s="791"/>
      <c r="BS231" s="791"/>
      <c r="BT231" s="791"/>
      <c r="CA231" s="809"/>
      <c r="CB231" s="803"/>
      <c r="CC231" s="804"/>
      <c r="CD231" s="791"/>
      <c r="CE231" s="791"/>
    </row>
    <row r="232" spans="2:83" x14ac:dyDescent="0.25">
      <c r="B232" s="307"/>
      <c r="C232" s="179"/>
      <c r="O232" s="181"/>
      <c r="P232" s="308"/>
      <c r="Q232" s="179"/>
      <c r="R232" s="165" t="s">
        <v>21</v>
      </c>
      <c r="S232" s="179"/>
      <c r="T232" s="165" t="s">
        <v>56</v>
      </c>
      <c r="U232" s="196" t="str">
        <f t="shared" si="77"/>
        <v>-</v>
      </c>
      <c r="V232" s="168" t="str">
        <f t="shared" si="78"/>
        <v>-</v>
      </c>
      <c r="W232" s="168" t="str">
        <f t="shared" si="79"/>
        <v>-</v>
      </c>
      <c r="X232" s="168" t="str">
        <f t="shared" si="80"/>
        <v>-</v>
      </c>
      <c r="Y232" s="168" t="str">
        <f t="shared" si="81"/>
        <v>-</v>
      </c>
      <c r="AD232" s="608" t="str">
        <f t="shared" si="75"/>
        <v>-</v>
      </c>
      <c r="AE232" s="607" t="str">
        <f t="shared" si="76"/>
        <v>-</v>
      </c>
      <c r="AF232" s="196" t="str">
        <f t="shared" si="82"/>
        <v>-</v>
      </c>
      <c r="AG232" s="168" t="str">
        <f t="shared" si="83"/>
        <v>-</v>
      </c>
      <c r="AH232" s="168" t="str">
        <f t="shared" si="84"/>
        <v>-</v>
      </c>
      <c r="AI232" s="168" t="str">
        <f t="shared" si="85"/>
        <v>-</v>
      </c>
      <c r="AJ232" s="168" t="str">
        <f t="shared" si="86"/>
        <v>-</v>
      </c>
      <c r="AM232" s="785"/>
      <c r="AN232" s="785"/>
      <c r="AO232" s="785"/>
      <c r="AP232" s="785"/>
      <c r="AQ232" s="785"/>
      <c r="AR232" s="785"/>
      <c r="AS232" s="785"/>
      <c r="AT232" s="785"/>
      <c r="AV232" s="864"/>
      <c r="AW232" s="865"/>
      <c r="AX232" s="866"/>
      <c r="AY232" s="866"/>
      <c r="AZ232" s="867"/>
      <c r="BB232" s="793">
        <f t="shared" si="71"/>
        <v>0</v>
      </c>
      <c r="BC232" s="791">
        <f t="shared" si="72"/>
        <v>0</v>
      </c>
      <c r="BF232" s="819"/>
      <c r="BH232" s="793">
        <f t="shared" si="73"/>
        <v>0</v>
      </c>
      <c r="BI232" s="807">
        <f t="shared" si="74"/>
        <v>0</v>
      </c>
      <c r="BL232" s="807"/>
      <c r="BQ232" s="791"/>
      <c r="BR232" s="791"/>
      <c r="BS232" s="791"/>
      <c r="BT232" s="791"/>
      <c r="CA232" s="809"/>
      <c r="CB232" s="803"/>
      <c r="CC232" s="804"/>
      <c r="CD232" s="791"/>
      <c r="CE232" s="791"/>
    </row>
    <row r="233" spans="2:83" x14ac:dyDescent="0.25">
      <c r="B233" s="307"/>
      <c r="C233" s="179"/>
      <c r="O233" s="181"/>
      <c r="P233" s="308"/>
      <c r="Q233" s="179"/>
      <c r="R233" s="165" t="s">
        <v>21</v>
      </c>
      <c r="S233" s="179"/>
      <c r="T233" s="165" t="s">
        <v>56</v>
      </c>
      <c r="U233" s="196" t="str">
        <f t="shared" si="77"/>
        <v>-</v>
      </c>
      <c r="V233" s="168" t="str">
        <f t="shared" si="78"/>
        <v>-</v>
      </c>
      <c r="W233" s="168" t="str">
        <f t="shared" si="79"/>
        <v>-</v>
      </c>
      <c r="X233" s="168" t="str">
        <f t="shared" si="80"/>
        <v>-</v>
      </c>
      <c r="Y233" s="168" t="str">
        <f t="shared" si="81"/>
        <v>-</v>
      </c>
      <c r="AD233" s="608" t="str">
        <f t="shared" si="75"/>
        <v>-</v>
      </c>
      <c r="AE233" s="607" t="str">
        <f t="shared" si="76"/>
        <v>-</v>
      </c>
      <c r="AF233" s="196" t="str">
        <f t="shared" si="82"/>
        <v>-</v>
      </c>
      <c r="AG233" s="168" t="str">
        <f t="shared" si="83"/>
        <v>-</v>
      </c>
      <c r="AH233" s="168" t="str">
        <f t="shared" si="84"/>
        <v>-</v>
      </c>
      <c r="AI233" s="168" t="str">
        <f t="shared" si="85"/>
        <v>-</v>
      </c>
      <c r="AJ233" s="168" t="str">
        <f t="shared" si="86"/>
        <v>-</v>
      </c>
      <c r="AM233" s="785"/>
      <c r="AN233" s="785"/>
      <c r="AO233" s="785"/>
      <c r="AP233" s="785"/>
      <c r="AQ233" s="785"/>
      <c r="AR233" s="785"/>
      <c r="AS233" s="785"/>
      <c r="AT233" s="785"/>
      <c r="AV233" s="864"/>
      <c r="AW233" s="865"/>
      <c r="AX233" s="866"/>
      <c r="AY233" s="866"/>
      <c r="AZ233" s="867"/>
      <c r="BB233" s="793">
        <f t="shared" si="71"/>
        <v>0</v>
      </c>
      <c r="BC233" s="791">
        <f t="shared" si="72"/>
        <v>0</v>
      </c>
      <c r="BF233" s="819"/>
      <c r="BH233" s="793">
        <f t="shared" si="73"/>
        <v>0</v>
      </c>
      <c r="BI233" s="807">
        <f t="shared" si="74"/>
        <v>0</v>
      </c>
      <c r="BL233" s="807"/>
      <c r="BQ233" s="791"/>
      <c r="BR233" s="791"/>
      <c r="BS233" s="791"/>
      <c r="BT233" s="791"/>
      <c r="CA233" s="809"/>
      <c r="CB233" s="803"/>
      <c r="CC233" s="804"/>
      <c r="CD233" s="791"/>
      <c r="CE233" s="791"/>
    </row>
    <row r="234" spans="2:83" x14ac:dyDescent="0.25">
      <c r="B234" s="307"/>
      <c r="C234" s="179"/>
      <c r="O234" s="181"/>
      <c r="P234" s="308"/>
      <c r="Q234" s="179"/>
      <c r="R234" s="165" t="s">
        <v>21</v>
      </c>
      <c r="S234" s="179"/>
      <c r="T234" s="165" t="s">
        <v>56</v>
      </c>
      <c r="U234" s="196" t="str">
        <f t="shared" si="77"/>
        <v>-</v>
      </c>
      <c r="V234" s="168" t="str">
        <f t="shared" si="78"/>
        <v>-</v>
      </c>
      <c r="W234" s="168" t="str">
        <f t="shared" si="79"/>
        <v>-</v>
      </c>
      <c r="X234" s="168" t="str">
        <f t="shared" si="80"/>
        <v>-</v>
      </c>
      <c r="Y234" s="168" t="str">
        <f t="shared" si="81"/>
        <v>-</v>
      </c>
      <c r="AD234" s="608" t="str">
        <f t="shared" si="75"/>
        <v>-</v>
      </c>
      <c r="AE234" s="607" t="str">
        <f t="shared" si="76"/>
        <v>-</v>
      </c>
      <c r="AF234" s="196" t="str">
        <f t="shared" si="82"/>
        <v>-</v>
      </c>
      <c r="AG234" s="168" t="str">
        <f t="shared" si="83"/>
        <v>-</v>
      </c>
      <c r="AH234" s="168" t="str">
        <f t="shared" si="84"/>
        <v>-</v>
      </c>
      <c r="AI234" s="168" t="str">
        <f t="shared" si="85"/>
        <v>-</v>
      </c>
      <c r="AJ234" s="168" t="str">
        <f t="shared" si="86"/>
        <v>-</v>
      </c>
      <c r="AM234" s="785"/>
      <c r="AN234" s="785"/>
      <c r="AO234" s="785"/>
      <c r="AP234" s="785"/>
      <c r="AQ234" s="785"/>
      <c r="AR234" s="785"/>
      <c r="AS234" s="785"/>
      <c r="AT234" s="785"/>
      <c r="AV234" s="864"/>
      <c r="AW234" s="865"/>
      <c r="AX234" s="866"/>
      <c r="AY234" s="866"/>
      <c r="AZ234" s="867"/>
      <c r="BB234" s="793">
        <f t="shared" si="71"/>
        <v>0</v>
      </c>
      <c r="BC234" s="791">
        <f t="shared" si="72"/>
        <v>0</v>
      </c>
      <c r="BF234" s="819"/>
      <c r="BH234" s="793">
        <f t="shared" si="73"/>
        <v>0</v>
      </c>
      <c r="BI234" s="807">
        <f t="shared" si="74"/>
        <v>0</v>
      </c>
      <c r="BL234" s="807"/>
      <c r="BQ234" s="791"/>
      <c r="BR234" s="791"/>
      <c r="BS234" s="791"/>
      <c r="BT234" s="791"/>
      <c r="CA234" s="809"/>
      <c r="CB234" s="803"/>
      <c r="CC234" s="804"/>
      <c r="CD234" s="791"/>
      <c r="CE234" s="791"/>
    </row>
    <row r="235" spans="2:83" x14ac:dyDescent="0.25">
      <c r="B235" s="307"/>
      <c r="C235" s="179"/>
      <c r="O235" s="181"/>
      <c r="P235" s="308"/>
      <c r="Q235" s="179"/>
      <c r="R235" s="165" t="s">
        <v>21</v>
      </c>
      <c r="S235" s="179"/>
      <c r="T235" s="165" t="s">
        <v>56</v>
      </c>
      <c r="U235" s="196" t="str">
        <f t="shared" si="77"/>
        <v>-</v>
      </c>
      <c r="V235" s="168" t="str">
        <f t="shared" si="78"/>
        <v>-</v>
      </c>
      <c r="W235" s="168" t="str">
        <f t="shared" si="79"/>
        <v>-</v>
      </c>
      <c r="X235" s="168" t="str">
        <f t="shared" si="80"/>
        <v>-</v>
      </c>
      <c r="Y235" s="168" t="str">
        <f t="shared" si="81"/>
        <v>-</v>
      </c>
      <c r="AD235" s="608" t="str">
        <f t="shared" si="75"/>
        <v>-</v>
      </c>
      <c r="AE235" s="607" t="str">
        <f t="shared" si="76"/>
        <v>-</v>
      </c>
      <c r="AF235" s="196" t="str">
        <f t="shared" si="82"/>
        <v>-</v>
      </c>
      <c r="AG235" s="168" t="str">
        <f t="shared" si="83"/>
        <v>-</v>
      </c>
      <c r="AH235" s="168" t="str">
        <f t="shared" si="84"/>
        <v>-</v>
      </c>
      <c r="AI235" s="168" t="str">
        <f t="shared" si="85"/>
        <v>-</v>
      </c>
      <c r="AJ235" s="168" t="str">
        <f t="shared" si="86"/>
        <v>-</v>
      </c>
      <c r="AM235" s="785"/>
      <c r="AN235" s="785"/>
      <c r="AO235" s="785"/>
      <c r="AP235" s="785"/>
      <c r="AQ235" s="785"/>
      <c r="AR235" s="785"/>
      <c r="AS235" s="785"/>
      <c r="AT235" s="785"/>
      <c r="AV235" s="864"/>
      <c r="AW235" s="865"/>
      <c r="AX235" s="866"/>
      <c r="AY235" s="866"/>
      <c r="AZ235" s="867"/>
      <c r="BB235" s="793">
        <f t="shared" si="71"/>
        <v>0</v>
      </c>
      <c r="BC235" s="791">
        <f t="shared" si="72"/>
        <v>0</v>
      </c>
      <c r="BF235" s="819"/>
      <c r="BH235" s="793">
        <f t="shared" si="73"/>
        <v>0</v>
      </c>
      <c r="BI235" s="807">
        <f t="shared" si="74"/>
        <v>0</v>
      </c>
      <c r="BL235" s="807"/>
      <c r="BQ235" s="791"/>
      <c r="BR235" s="791"/>
      <c r="BS235" s="791"/>
      <c r="BT235" s="791"/>
      <c r="CA235" s="809"/>
      <c r="CB235" s="803"/>
      <c r="CC235" s="804"/>
      <c r="CD235" s="791"/>
      <c r="CE235" s="791"/>
    </row>
    <row r="236" spans="2:83" x14ac:dyDescent="0.25">
      <c r="B236" s="307"/>
      <c r="C236" s="179"/>
      <c r="O236" s="181"/>
      <c r="P236" s="308"/>
      <c r="Q236" s="179"/>
      <c r="R236" s="165" t="s">
        <v>21</v>
      </c>
      <c r="S236" s="179"/>
      <c r="T236" s="165" t="s">
        <v>56</v>
      </c>
      <c r="U236" s="196" t="str">
        <f t="shared" si="77"/>
        <v>-</v>
      </c>
      <c r="V236" s="168" t="str">
        <f t="shared" si="78"/>
        <v>-</v>
      </c>
      <c r="W236" s="168" t="str">
        <f t="shared" si="79"/>
        <v>-</v>
      </c>
      <c r="X236" s="168" t="str">
        <f t="shared" si="80"/>
        <v>-</v>
      </c>
      <c r="Y236" s="168" t="str">
        <f t="shared" si="81"/>
        <v>-</v>
      </c>
      <c r="AD236" s="608" t="str">
        <f t="shared" si="75"/>
        <v>-</v>
      </c>
      <c r="AE236" s="607" t="str">
        <f t="shared" si="76"/>
        <v>-</v>
      </c>
      <c r="AF236" s="196" t="str">
        <f t="shared" si="82"/>
        <v>-</v>
      </c>
      <c r="AG236" s="168" t="str">
        <f t="shared" si="83"/>
        <v>-</v>
      </c>
      <c r="AH236" s="168" t="str">
        <f t="shared" si="84"/>
        <v>-</v>
      </c>
      <c r="AI236" s="168" t="str">
        <f t="shared" si="85"/>
        <v>-</v>
      </c>
      <c r="AJ236" s="168" t="str">
        <f t="shared" si="86"/>
        <v>-</v>
      </c>
      <c r="AM236" s="785"/>
      <c r="AN236" s="785"/>
      <c r="AO236" s="785"/>
      <c r="AP236" s="785"/>
      <c r="AQ236" s="785"/>
      <c r="AR236" s="785"/>
      <c r="AS236" s="785"/>
      <c r="AT236" s="785"/>
      <c r="AV236" s="864"/>
      <c r="AW236" s="865"/>
      <c r="AX236" s="866"/>
      <c r="AY236" s="866"/>
      <c r="AZ236" s="867"/>
      <c r="BB236" s="793">
        <f t="shared" si="71"/>
        <v>0</v>
      </c>
      <c r="BC236" s="791">
        <f t="shared" si="72"/>
        <v>0</v>
      </c>
      <c r="BF236" s="819"/>
      <c r="BH236" s="793">
        <f t="shared" si="73"/>
        <v>0</v>
      </c>
      <c r="BI236" s="807">
        <f t="shared" si="74"/>
        <v>0</v>
      </c>
      <c r="BL236" s="807"/>
      <c r="BQ236" s="791"/>
      <c r="BR236" s="791"/>
      <c r="BS236" s="791"/>
      <c r="BT236" s="791"/>
      <c r="CA236" s="809"/>
      <c r="CB236" s="803"/>
      <c r="CC236" s="804"/>
      <c r="CD236" s="791"/>
      <c r="CE236" s="791"/>
    </row>
    <row r="237" spans="2:83" x14ac:dyDescent="0.25">
      <c r="B237" s="307"/>
      <c r="C237" s="179"/>
      <c r="O237" s="181"/>
      <c r="P237" s="308"/>
      <c r="Q237" s="179"/>
      <c r="R237" s="165" t="s">
        <v>21</v>
      </c>
      <c r="S237" s="179"/>
      <c r="T237" s="165" t="s">
        <v>56</v>
      </c>
      <c r="U237" s="196" t="str">
        <f t="shared" si="77"/>
        <v>-</v>
      </c>
      <c r="V237" s="168" t="str">
        <f t="shared" si="78"/>
        <v>-</v>
      </c>
      <c r="W237" s="168" t="str">
        <f t="shared" si="79"/>
        <v>-</v>
      </c>
      <c r="X237" s="168" t="str">
        <f t="shared" si="80"/>
        <v>-</v>
      </c>
      <c r="Y237" s="168" t="str">
        <f t="shared" si="81"/>
        <v>-</v>
      </c>
      <c r="AD237" s="608" t="str">
        <f t="shared" si="75"/>
        <v>-</v>
      </c>
      <c r="AE237" s="607" t="str">
        <f t="shared" si="76"/>
        <v>-</v>
      </c>
      <c r="AF237" s="196" t="str">
        <f t="shared" si="82"/>
        <v>-</v>
      </c>
      <c r="AG237" s="168" t="str">
        <f t="shared" si="83"/>
        <v>-</v>
      </c>
      <c r="AH237" s="168" t="str">
        <f t="shared" si="84"/>
        <v>-</v>
      </c>
      <c r="AI237" s="168" t="str">
        <f t="shared" si="85"/>
        <v>-</v>
      </c>
      <c r="AJ237" s="168" t="str">
        <f t="shared" si="86"/>
        <v>-</v>
      </c>
      <c r="AM237" s="785"/>
      <c r="AN237" s="785"/>
      <c r="AO237" s="785"/>
      <c r="AP237" s="785"/>
      <c r="AQ237" s="785"/>
      <c r="AR237" s="785"/>
      <c r="AS237" s="785"/>
      <c r="AT237" s="785"/>
      <c r="AV237" s="864"/>
      <c r="AW237" s="865"/>
      <c r="AX237" s="866"/>
      <c r="AY237" s="866"/>
      <c r="AZ237" s="867"/>
      <c r="BB237" s="793">
        <f t="shared" si="71"/>
        <v>0</v>
      </c>
      <c r="BC237" s="791">
        <f t="shared" si="72"/>
        <v>0</v>
      </c>
      <c r="BF237" s="819"/>
      <c r="BH237" s="793">
        <f t="shared" si="73"/>
        <v>0</v>
      </c>
      <c r="BI237" s="807">
        <f t="shared" si="74"/>
        <v>0</v>
      </c>
      <c r="BL237" s="807"/>
      <c r="BQ237" s="791"/>
      <c r="BR237" s="791"/>
      <c r="BS237" s="791"/>
      <c r="BT237" s="791"/>
      <c r="CA237" s="809"/>
      <c r="CB237" s="803"/>
      <c r="CC237" s="804"/>
      <c r="CD237" s="791"/>
      <c r="CE237" s="791"/>
    </row>
    <row r="238" spans="2:83" x14ac:dyDescent="0.25">
      <c r="B238" s="307"/>
      <c r="C238" s="179"/>
      <c r="O238" s="181"/>
      <c r="P238" s="308"/>
      <c r="Q238" s="179"/>
      <c r="R238" s="165" t="s">
        <v>21</v>
      </c>
      <c r="S238" s="179"/>
      <c r="T238" s="165" t="s">
        <v>56</v>
      </c>
      <c r="U238" s="196" t="str">
        <f t="shared" si="77"/>
        <v>-</v>
      </c>
      <c r="V238" s="168" t="str">
        <f t="shared" si="78"/>
        <v>-</v>
      </c>
      <c r="W238" s="168" t="str">
        <f t="shared" si="79"/>
        <v>-</v>
      </c>
      <c r="X238" s="168" t="str">
        <f t="shared" si="80"/>
        <v>-</v>
      </c>
      <c r="Y238" s="168" t="str">
        <f t="shared" si="81"/>
        <v>-</v>
      </c>
      <c r="AD238" s="608" t="str">
        <f t="shared" si="75"/>
        <v>-</v>
      </c>
      <c r="AE238" s="607" t="str">
        <f t="shared" si="76"/>
        <v>-</v>
      </c>
      <c r="AF238" s="196" t="str">
        <f t="shared" si="82"/>
        <v>-</v>
      </c>
      <c r="AG238" s="168" t="str">
        <f t="shared" si="83"/>
        <v>-</v>
      </c>
      <c r="AH238" s="168" t="str">
        <f t="shared" si="84"/>
        <v>-</v>
      </c>
      <c r="AI238" s="168" t="str">
        <f t="shared" si="85"/>
        <v>-</v>
      </c>
      <c r="AJ238" s="168" t="str">
        <f t="shared" si="86"/>
        <v>-</v>
      </c>
      <c r="AM238" s="785"/>
      <c r="AN238" s="785"/>
      <c r="AO238" s="785"/>
      <c r="AP238" s="785"/>
      <c r="AQ238" s="785"/>
      <c r="AR238" s="785"/>
      <c r="AS238" s="785"/>
      <c r="AT238" s="785"/>
      <c r="AV238" s="864"/>
      <c r="AW238" s="865"/>
      <c r="AX238" s="866"/>
      <c r="AY238" s="866"/>
      <c r="AZ238" s="867"/>
      <c r="BB238" s="793">
        <f t="shared" si="71"/>
        <v>0</v>
      </c>
      <c r="BC238" s="791">
        <f t="shared" si="72"/>
        <v>0</v>
      </c>
      <c r="BF238" s="819"/>
      <c r="BH238" s="793">
        <f t="shared" si="73"/>
        <v>0</v>
      </c>
      <c r="BI238" s="807">
        <f t="shared" si="74"/>
        <v>0</v>
      </c>
      <c r="BL238" s="807"/>
      <c r="BQ238" s="791"/>
      <c r="BR238" s="791"/>
      <c r="BS238" s="791"/>
      <c r="BT238" s="791"/>
      <c r="CA238" s="809"/>
      <c r="CB238" s="803"/>
      <c r="CC238" s="804"/>
      <c r="CD238" s="791"/>
      <c r="CE238" s="791"/>
    </row>
    <row r="239" spans="2:83" x14ac:dyDescent="0.25">
      <c r="B239" s="307"/>
      <c r="C239" s="179"/>
      <c r="O239" s="181"/>
      <c r="P239" s="308"/>
      <c r="Q239" s="179"/>
      <c r="R239" s="165" t="s">
        <v>21</v>
      </c>
      <c r="S239" s="179"/>
      <c r="T239" s="165" t="s">
        <v>56</v>
      </c>
      <c r="U239" s="196" t="str">
        <f t="shared" si="77"/>
        <v>-</v>
      </c>
      <c r="V239" s="168" t="str">
        <f t="shared" si="78"/>
        <v>-</v>
      </c>
      <c r="W239" s="168" t="str">
        <f t="shared" si="79"/>
        <v>-</v>
      </c>
      <c r="X239" s="168" t="str">
        <f t="shared" si="80"/>
        <v>-</v>
      </c>
      <c r="Y239" s="168" t="str">
        <f t="shared" si="81"/>
        <v>-</v>
      </c>
      <c r="AD239" s="608" t="str">
        <f t="shared" si="75"/>
        <v>-</v>
      </c>
      <c r="AE239" s="607" t="str">
        <f t="shared" si="76"/>
        <v>-</v>
      </c>
      <c r="AF239" s="196" t="str">
        <f t="shared" si="82"/>
        <v>-</v>
      </c>
      <c r="AG239" s="168" t="str">
        <f t="shared" si="83"/>
        <v>-</v>
      </c>
      <c r="AH239" s="168" t="str">
        <f t="shared" si="84"/>
        <v>-</v>
      </c>
      <c r="AI239" s="168" t="str">
        <f t="shared" si="85"/>
        <v>-</v>
      </c>
      <c r="AJ239" s="168" t="str">
        <f t="shared" si="86"/>
        <v>-</v>
      </c>
      <c r="AM239" s="785"/>
      <c r="AN239" s="785"/>
      <c r="AO239" s="785"/>
      <c r="AP239" s="785"/>
      <c r="AQ239" s="785"/>
      <c r="AR239" s="785"/>
      <c r="AS239" s="785"/>
      <c r="AT239" s="785"/>
      <c r="AV239" s="864"/>
      <c r="AW239" s="865"/>
      <c r="AX239" s="866"/>
      <c r="AY239" s="866"/>
      <c r="AZ239" s="867"/>
      <c r="BB239" s="793">
        <f t="shared" si="71"/>
        <v>0</v>
      </c>
      <c r="BC239" s="791">
        <f t="shared" si="72"/>
        <v>0</v>
      </c>
      <c r="BF239" s="819"/>
      <c r="BH239" s="793">
        <f t="shared" si="73"/>
        <v>0</v>
      </c>
      <c r="BI239" s="807">
        <f t="shared" si="74"/>
        <v>0</v>
      </c>
      <c r="BL239" s="807"/>
      <c r="BQ239" s="791"/>
      <c r="BR239" s="791"/>
      <c r="BS239" s="791"/>
      <c r="BT239" s="791"/>
      <c r="CA239" s="809"/>
      <c r="CB239" s="803"/>
      <c r="CC239" s="804"/>
      <c r="CD239" s="791"/>
      <c r="CE239" s="791"/>
    </row>
    <row r="240" spans="2:83" x14ac:dyDescent="0.25">
      <c r="B240" s="307"/>
      <c r="C240" s="179"/>
      <c r="O240" s="181"/>
      <c r="P240" s="308"/>
      <c r="Q240" s="179"/>
      <c r="R240" s="165" t="s">
        <v>21</v>
      </c>
      <c r="S240" s="179"/>
      <c r="T240" s="165" t="s">
        <v>56</v>
      </c>
      <c r="U240" s="196" t="str">
        <f t="shared" si="77"/>
        <v>-</v>
      </c>
      <c r="V240" s="168" t="str">
        <f t="shared" si="78"/>
        <v>-</v>
      </c>
      <c r="W240" s="168" t="str">
        <f t="shared" si="79"/>
        <v>-</v>
      </c>
      <c r="X240" s="168" t="str">
        <f t="shared" si="80"/>
        <v>-</v>
      </c>
      <c r="Y240" s="168" t="str">
        <f t="shared" si="81"/>
        <v>-</v>
      </c>
      <c r="AD240" s="608" t="str">
        <f t="shared" si="75"/>
        <v>-</v>
      </c>
      <c r="AE240" s="607" t="str">
        <f t="shared" si="76"/>
        <v>-</v>
      </c>
      <c r="AF240" s="196" t="str">
        <f t="shared" si="82"/>
        <v>-</v>
      </c>
      <c r="AG240" s="168" t="str">
        <f t="shared" si="83"/>
        <v>-</v>
      </c>
      <c r="AH240" s="168" t="str">
        <f t="shared" si="84"/>
        <v>-</v>
      </c>
      <c r="AI240" s="168" t="str">
        <f t="shared" si="85"/>
        <v>-</v>
      </c>
      <c r="AJ240" s="168" t="str">
        <f t="shared" si="86"/>
        <v>-</v>
      </c>
      <c r="AM240" s="785"/>
      <c r="AN240" s="785"/>
      <c r="AO240" s="785"/>
      <c r="AP240" s="785"/>
      <c r="AQ240" s="785"/>
      <c r="AR240" s="785"/>
      <c r="AS240" s="785"/>
      <c r="AT240" s="785"/>
      <c r="AV240" s="864"/>
      <c r="AW240" s="865"/>
      <c r="AX240" s="866"/>
      <c r="AY240" s="866"/>
      <c r="AZ240" s="867"/>
      <c r="BB240" s="793">
        <f t="shared" si="71"/>
        <v>0</v>
      </c>
      <c r="BC240" s="791">
        <f t="shared" si="72"/>
        <v>0</v>
      </c>
      <c r="BF240" s="819"/>
      <c r="BH240" s="793">
        <f t="shared" si="73"/>
        <v>0</v>
      </c>
      <c r="BI240" s="807">
        <f t="shared" si="74"/>
        <v>0</v>
      </c>
      <c r="BL240" s="807"/>
      <c r="BQ240" s="791"/>
      <c r="BR240" s="791"/>
      <c r="BS240" s="791"/>
      <c r="BT240" s="791"/>
      <c r="CA240" s="809"/>
      <c r="CB240" s="803"/>
      <c r="CC240" s="804"/>
      <c r="CD240" s="791"/>
      <c r="CE240" s="791"/>
    </row>
    <row r="241" spans="2:83" x14ac:dyDescent="0.25">
      <c r="B241" s="307"/>
      <c r="C241" s="179"/>
      <c r="O241" s="181"/>
      <c r="P241" s="308"/>
      <c r="Q241" s="179"/>
      <c r="R241" s="165" t="s">
        <v>21</v>
      </c>
      <c r="S241" s="179"/>
      <c r="T241" s="165" t="s">
        <v>56</v>
      </c>
      <c r="U241" s="196" t="str">
        <f t="shared" si="77"/>
        <v>-</v>
      </c>
      <c r="V241" s="168" t="str">
        <f t="shared" si="78"/>
        <v>-</v>
      </c>
      <c r="W241" s="168" t="str">
        <f t="shared" si="79"/>
        <v>-</v>
      </c>
      <c r="X241" s="168" t="str">
        <f t="shared" si="80"/>
        <v>-</v>
      </c>
      <c r="Y241" s="168" t="str">
        <f t="shared" si="81"/>
        <v>-</v>
      </c>
      <c r="AD241" s="608" t="str">
        <f t="shared" si="75"/>
        <v>-</v>
      </c>
      <c r="AE241" s="607" t="str">
        <f t="shared" si="76"/>
        <v>-</v>
      </c>
      <c r="AF241" s="196" t="str">
        <f t="shared" si="82"/>
        <v>-</v>
      </c>
      <c r="AG241" s="168" t="str">
        <f t="shared" si="83"/>
        <v>-</v>
      </c>
      <c r="AH241" s="168" t="str">
        <f t="shared" si="84"/>
        <v>-</v>
      </c>
      <c r="AI241" s="168" t="str">
        <f t="shared" si="85"/>
        <v>-</v>
      </c>
      <c r="AJ241" s="168" t="str">
        <f t="shared" si="86"/>
        <v>-</v>
      </c>
      <c r="AM241" s="785"/>
      <c r="AN241" s="785"/>
      <c r="AO241" s="785"/>
      <c r="AP241" s="785"/>
      <c r="AQ241" s="785"/>
      <c r="AR241" s="785"/>
      <c r="AS241" s="785"/>
      <c r="AT241" s="785"/>
      <c r="AV241" s="864"/>
      <c r="AW241" s="865"/>
      <c r="AX241" s="866"/>
      <c r="AY241" s="866"/>
      <c r="AZ241" s="867"/>
      <c r="BB241" s="793">
        <f t="shared" si="71"/>
        <v>0</v>
      </c>
      <c r="BC241" s="791">
        <f t="shared" si="72"/>
        <v>0</v>
      </c>
      <c r="BF241" s="819"/>
      <c r="BH241" s="793">
        <f t="shared" si="73"/>
        <v>0</v>
      </c>
      <c r="BI241" s="807">
        <f t="shared" si="74"/>
        <v>0</v>
      </c>
      <c r="BL241" s="807"/>
      <c r="BQ241" s="791"/>
      <c r="BR241" s="791"/>
      <c r="BS241" s="791"/>
      <c r="BT241" s="791"/>
      <c r="CA241" s="809"/>
      <c r="CB241" s="803"/>
      <c r="CC241" s="804"/>
      <c r="CD241" s="791"/>
      <c r="CE241" s="791"/>
    </row>
    <row r="242" spans="2:83" x14ac:dyDescent="0.25">
      <c r="B242" s="307"/>
      <c r="C242" s="179"/>
      <c r="O242" s="181"/>
      <c r="P242" s="308"/>
      <c r="Q242" s="179"/>
      <c r="R242" s="165" t="s">
        <v>21</v>
      </c>
      <c r="S242" s="179"/>
      <c r="T242" s="165" t="s">
        <v>56</v>
      </c>
      <c r="U242" s="196" t="str">
        <f t="shared" si="77"/>
        <v>-</v>
      </c>
      <c r="V242" s="168" t="str">
        <f t="shared" si="78"/>
        <v>-</v>
      </c>
      <c r="W242" s="168" t="str">
        <f t="shared" si="79"/>
        <v>-</v>
      </c>
      <c r="X242" s="168" t="str">
        <f t="shared" si="80"/>
        <v>-</v>
      </c>
      <c r="Y242" s="168" t="str">
        <f t="shared" si="81"/>
        <v>-</v>
      </c>
      <c r="AD242" s="608" t="str">
        <f t="shared" si="75"/>
        <v>-</v>
      </c>
      <c r="AE242" s="607" t="str">
        <f t="shared" si="76"/>
        <v>-</v>
      </c>
      <c r="AF242" s="196" t="str">
        <f t="shared" si="82"/>
        <v>-</v>
      </c>
      <c r="AG242" s="168" t="str">
        <f t="shared" si="83"/>
        <v>-</v>
      </c>
      <c r="AH242" s="168" t="str">
        <f t="shared" si="84"/>
        <v>-</v>
      </c>
      <c r="AI242" s="168" t="str">
        <f t="shared" si="85"/>
        <v>-</v>
      </c>
      <c r="AJ242" s="168" t="str">
        <f t="shared" si="86"/>
        <v>-</v>
      </c>
      <c r="AM242" s="785"/>
      <c r="AN242" s="785"/>
      <c r="AO242" s="785"/>
      <c r="AP242" s="785"/>
      <c r="AQ242" s="785"/>
      <c r="AR242" s="785"/>
      <c r="AS242" s="785"/>
      <c r="AT242" s="785"/>
      <c r="AV242" s="865"/>
      <c r="AW242" s="865"/>
      <c r="AX242" s="866"/>
      <c r="AY242" s="866"/>
      <c r="AZ242" s="867"/>
      <c r="BB242" s="793">
        <f t="shared" si="71"/>
        <v>0</v>
      </c>
      <c r="BC242" s="791">
        <f t="shared" si="72"/>
        <v>0</v>
      </c>
      <c r="BF242" s="819"/>
      <c r="BH242" s="793">
        <f t="shared" si="73"/>
        <v>0</v>
      </c>
      <c r="BI242" s="807">
        <f t="shared" si="74"/>
        <v>0</v>
      </c>
      <c r="BL242" s="807"/>
      <c r="BQ242" s="791"/>
      <c r="BR242" s="791"/>
      <c r="BS242" s="791"/>
      <c r="BT242" s="791"/>
      <c r="CA242" s="809"/>
      <c r="CB242" s="803"/>
      <c r="CC242" s="804"/>
      <c r="CD242" s="791"/>
      <c r="CE242" s="791"/>
    </row>
    <row r="243" spans="2:83" x14ac:dyDescent="0.25">
      <c r="B243" s="307"/>
      <c r="C243" s="179"/>
      <c r="O243" s="181"/>
      <c r="P243" s="308"/>
      <c r="Q243" s="179"/>
      <c r="R243" s="165" t="s">
        <v>21</v>
      </c>
      <c r="S243" s="179"/>
      <c r="T243" s="165" t="s">
        <v>56</v>
      </c>
      <c r="U243" s="196" t="str">
        <f t="shared" si="77"/>
        <v>-</v>
      </c>
      <c r="V243" s="168" t="str">
        <f t="shared" si="78"/>
        <v>-</v>
      </c>
      <c r="W243" s="168" t="str">
        <f t="shared" si="79"/>
        <v>-</v>
      </c>
      <c r="X243" s="168" t="str">
        <f t="shared" si="80"/>
        <v>-</v>
      </c>
      <c r="Y243" s="168" t="str">
        <f t="shared" si="81"/>
        <v>-</v>
      </c>
      <c r="AD243" s="608" t="str">
        <f t="shared" si="75"/>
        <v>-</v>
      </c>
      <c r="AE243" s="607" t="str">
        <f t="shared" si="76"/>
        <v>-</v>
      </c>
      <c r="AF243" s="196" t="str">
        <f t="shared" si="82"/>
        <v>-</v>
      </c>
      <c r="AG243" s="168" t="str">
        <f t="shared" si="83"/>
        <v>-</v>
      </c>
      <c r="AH243" s="168" t="str">
        <f t="shared" si="84"/>
        <v>-</v>
      </c>
      <c r="AI243" s="168" t="str">
        <f t="shared" si="85"/>
        <v>-</v>
      </c>
      <c r="AJ243" s="168" t="str">
        <f t="shared" si="86"/>
        <v>-</v>
      </c>
      <c r="AM243" s="785"/>
      <c r="AN243" s="785"/>
      <c r="AO243" s="785"/>
      <c r="AP243" s="785"/>
      <c r="AQ243" s="785"/>
      <c r="AR243" s="785"/>
      <c r="AS243" s="785"/>
      <c r="AT243" s="785"/>
      <c r="AV243" s="865"/>
      <c r="AW243" s="865"/>
      <c r="AX243" s="866"/>
      <c r="AY243" s="866"/>
      <c r="AZ243" s="867"/>
      <c r="BB243" s="793">
        <f t="shared" si="71"/>
        <v>0</v>
      </c>
      <c r="BC243" s="791">
        <f t="shared" si="72"/>
        <v>0</v>
      </c>
      <c r="BF243" s="819"/>
      <c r="BH243" s="793">
        <f t="shared" si="73"/>
        <v>0</v>
      </c>
      <c r="BI243" s="807">
        <f t="shared" si="74"/>
        <v>0</v>
      </c>
      <c r="BL243" s="807"/>
      <c r="BQ243" s="791"/>
      <c r="BR243" s="791"/>
      <c r="BS243" s="791"/>
      <c r="BT243" s="791"/>
      <c r="CA243" s="809"/>
      <c r="CB243" s="803"/>
      <c r="CC243" s="804"/>
      <c r="CD243" s="791"/>
      <c r="CE243" s="791"/>
    </row>
    <row r="244" spans="2:83" x14ac:dyDescent="0.25">
      <c r="B244" s="307"/>
      <c r="C244" s="179"/>
      <c r="O244" s="181"/>
      <c r="P244" s="308"/>
      <c r="Q244" s="179"/>
      <c r="R244" s="165" t="s">
        <v>21</v>
      </c>
      <c r="S244" s="179"/>
      <c r="T244" s="165" t="s">
        <v>56</v>
      </c>
      <c r="U244" s="196" t="str">
        <f t="shared" si="77"/>
        <v>-</v>
      </c>
      <c r="V244" s="168" t="str">
        <f t="shared" si="78"/>
        <v>-</v>
      </c>
      <c r="W244" s="168" t="str">
        <f t="shared" si="79"/>
        <v>-</v>
      </c>
      <c r="X244" s="168" t="str">
        <f t="shared" si="80"/>
        <v>-</v>
      </c>
      <c r="Y244" s="168" t="str">
        <f t="shared" si="81"/>
        <v>-</v>
      </c>
      <c r="AD244" s="608" t="str">
        <f t="shared" si="75"/>
        <v>-</v>
      </c>
      <c r="AE244" s="607" t="str">
        <f t="shared" si="76"/>
        <v>-</v>
      </c>
      <c r="AF244" s="196" t="str">
        <f t="shared" si="82"/>
        <v>-</v>
      </c>
      <c r="AG244" s="168" t="str">
        <f t="shared" si="83"/>
        <v>-</v>
      </c>
      <c r="AH244" s="168" t="str">
        <f t="shared" si="84"/>
        <v>-</v>
      </c>
      <c r="AI244" s="168" t="str">
        <f t="shared" si="85"/>
        <v>-</v>
      </c>
      <c r="AJ244" s="168" t="str">
        <f t="shared" si="86"/>
        <v>-</v>
      </c>
      <c r="AM244" s="785"/>
      <c r="AN244" s="785"/>
      <c r="AO244" s="785"/>
      <c r="AP244" s="785"/>
      <c r="AQ244" s="785"/>
      <c r="AR244" s="785"/>
      <c r="AS244" s="785"/>
      <c r="AT244" s="785"/>
      <c r="AV244" s="865"/>
      <c r="AW244" s="865"/>
      <c r="AX244" s="866"/>
      <c r="AY244" s="866"/>
      <c r="AZ244" s="867"/>
      <c r="BB244" s="793">
        <f t="shared" si="71"/>
        <v>0</v>
      </c>
      <c r="BC244" s="791">
        <f t="shared" si="72"/>
        <v>0</v>
      </c>
      <c r="BF244" s="819"/>
      <c r="BH244" s="793">
        <f t="shared" si="73"/>
        <v>0</v>
      </c>
      <c r="BI244" s="807">
        <f t="shared" si="74"/>
        <v>0</v>
      </c>
      <c r="BL244" s="807"/>
      <c r="BQ244" s="791"/>
      <c r="BR244" s="791"/>
      <c r="BS244" s="791"/>
      <c r="BT244" s="791"/>
      <c r="CA244" s="809"/>
      <c r="CB244" s="803"/>
      <c r="CC244" s="804"/>
      <c r="CD244" s="791"/>
      <c r="CE244" s="791"/>
    </row>
    <row r="245" spans="2:83" x14ac:dyDescent="0.25">
      <c r="B245" s="307"/>
      <c r="C245" s="179"/>
      <c r="O245" s="181"/>
      <c r="P245" s="308"/>
      <c r="Q245" s="179"/>
      <c r="R245" s="165" t="s">
        <v>21</v>
      </c>
      <c r="S245" s="179"/>
      <c r="T245" s="165" t="s">
        <v>56</v>
      </c>
      <c r="U245" s="196" t="str">
        <f t="shared" si="77"/>
        <v>-</v>
      </c>
      <c r="V245" s="168" t="str">
        <f t="shared" si="78"/>
        <v>-</v>
      </c>
      <c r="W245" s="168" t="str">
        <f t="shared" si="79"/>
        <v>-</v>
      </c>
      <c r="X245" s="168" t="str">
        <f t="shared" si="80"/>
        <v>-</v>
      </c>
      <c r="Y245" s="168" t="str">
        <f t="shared" si="81"/>
        <v>-</v>
      </c>
      <c r="AD245" s="608" t="str">
        <f t="shared" si="75"/>
        <v>-</v>
      </c>
      <c r="AE245" s="607" t="str">
        <f t="shared" si="76"/>
        <v>-</v>
      </c>
      <c r="AF245" s="196" t="str">
        <f t="shared" si="82"/>
        <v>-</v>
      </c>
      <c r="AG245" s="168" t="str">
        <f t="shared" si="83"/>
        <v>-</v>
      </c>
      <c r="AH245" s="168" t="str">
        <f t="shared" si="84"/>
        <v>-</v>
      </c>
      <c r="AI245" s="168" t="str">
        <f t="shared" si="85"/>
        <v>-</v>
      </c>
      <c r="AJ245" s="168" t="str">
        <f t="shared" si="86"/>
        <v>-</v>
      </c>
      <c r="AM245" s="785"/>
      <c r="AN245" s="785"/>
      <c r="AO245" s="785"/>
      <c r="AP245" s="785"/>
      <c r="AQ245" s="785"/>
      <c r="AR245" s="785"/>
      <c r="AS245" s="785"/>
      <c r="AT245" s="785"/>
      <c r="AV245" s="865"/>
      <c r="AW245" s="865"/>
      <c r="AX245" s="866"/>
      <c r="AY245" s="866"/>
      <c r="AZ245" s="867"/>
      <c r="BB245" s="793">
        <f t="shared" si="71"/>
        <v>0</v>
      </c>
      <c r="BC245" s="791">
        <f t="shared" si="72"/>
        <v>0</v>
      </c>
      <c r="BF245" s="819"/>
      <c r="BH245" s="793">
        <f t="shared" si="73"/>
        <v>0</v>
      </c>
      <c r="BI245" s="807">
        <f t="shared" si="74"/>
        <v>0</v>
      </c>
      <c r="BL245" s="807"/>
      <c r="BQ245" s="791"/>
      <c r="BR245" s="791"/>
      <c r="BS245" s="791"/>
      <c r="BT245" s="791"/>
      <c r="CA245" s="809"/>
      <c r="CB245" s="803"/>
      <c r="CC245" s="804"/>
      <c r="CD245" s="791"/>
      <c r="CE245" s="791"/>
    </row>
    <row r="246" spans="2:83" x14ac:dyDescent="0.25">
      <c r="B246" s="307"/>
      <c r="C246" s="179"/>
      <c r="O246" s="181"/>
      <c r="P246" s="308"/>
      <c r="Q246" s="179"/>
      <c r="R246" s="165" t="s">
        <v>21</v>
      </c>
      <c r="S246" s="179"/>
      <c r="T246" s="165" t="s">
        <v>56</v>
      </c>
      <c r="U246" s="196" t="str">
        <f t="shared" si="77"/>
        <v>-</v>
      </c>
      <c r="V246" s="168" t="str">
        <f t="shared" si="78"/>
        <v>-</v>
      </c>
      <c r="W246" s="168" t="str">
        <f t="shared" si="79"/>
        <v>-</v>
      </c>
      <c r="X246" s="168" t="str">
        <f t="shared" si="80"/>
        <v>-</v>
      </c>
      <c r="Y246" s="168" t="str">
        <f t="shared" si="81"/>
        <v>-</v>
      </c>
      <c r="AD246" s="608" t="str">
        <f t="shared" si="75"/>
        <v>-</v>
      </c>
      <c r="AE246" s="607" t="str">
        <f t="shared" si="76"/>
        <v>-</v>
      </c>
      <c r="AF246" s="196" t="str">
        <f t="shared" si="82"/>
        <v>-</v>
      </c>
      <c r="AG246" s="168" t="str">
        <f t="shared" si="83"/>
        <v>-</v>
      </c>
      <c r="AH246" s="168" t="str">
        <f t="shared" si="84"/>
        <v>-</v>
      </c>
      <c r="AI246" s="168" t="str">
        <f t="shared" si="85"/>
        <v>-</v>
      </c>
      <c r="AJ246" s="168" t="str">
        <f t="shared" si="86"/>
        <v>-</v>
      </c>
      <c r="AM246" s="785"/>
      <c r="AN246" s="785"/>
      <c r="AO246" s="785"/>
      <c r="AP246" s="785"/>
      <c r="AQ246" s="785"/>
      <c r="AR246" s="785"/>
      <c r="AS246" s="785"/>
      <c r="AT246" s="785"/>
      <c r="AV246" s="865"/>
      <c r="AW246" s="865"/>
      <c r="AX246" s="866"/>
      <c r="AY246" s="866"/>
      <c r="AZ246" s="867"/>
      <c r="BB246" s="793">
        <f t="shared" si="71"/>
        <v>0</v>
      </c>
      <c r="BC246" s="791">
        <f t="shared" si="72"/>
        <v>0</v>
      </c>
      <c r="BF246" s="819"/>
      <c r="BH246" s="793">
        <f t="shared" si="73"/>
        <v>0</v>
      </c>
      <c r="BI246" s="807">
        <f t="shared" si="74"/>
        <v>0</v>
      </c>
      <c r="BL246" s="807"/>
      <c r="BQ246" s="791"/>
      <c r="BR246" s="791"/>
      <c r="BS246" s="791"/>
      <c r="BT246" s="791"/>
      <c r="CA246" s="809"/>
      <c r="CB246" s="803"/>
      <c r="CC246" s="804"/>
      <c r="CD246" s="791"/>
      <c r="CE246" s="791"/>
    </row>
    <row r="247" spans="2:83" x14ac:dyDescent="0.25">
      <c r="B247" s="307"/>
      <c r="C247" s="179"/>
      <c r="O247" s="181"/>
      <c r="P247" s="308"/>
      <c r="Q247" s="179"/>
      <c r="R247" s="165" t="s">
        <v>21</v>
      </c>
      <c r="S247" s="179"/>
      <c r="T247" s="165" t="s">
        <v>56</v>
      </c>
      <c r="U247" s="196" t="str">
        <f t="shared" si="77"/>
        <v>-</v>
      </c>
      <c r="V247" s="168" t="str">
        <f t="shared" si="78"/>
        <v>-</v>
      </c>
      <c r="W247" s="168" t="str">
        <f t="shared" si="79"/>
        <v>-</v>
      </c>
      <c r="X247" s="168" t="str">
        <f t="shared" si="80"/>
        <v>-</v>
      </c>
      <c r="Y247" s="168" t="str">
        <f t="shared" si="81"/>
        <v>-</v>
      </c>
      <c r="AD247" s="608" t="str">
        <f t="shared" si="75"/>
        <v>-</v>
      </c>
      <c r="AE247" s="607" t="str">
        <f t="shared" si="76"/>
        <v>-</v>
      </c>
      <c r="AF247" s="196" t="str">
        <f t="shared" si="82"/>
        <v>-</v>
      </c>
      <c r="AG247" s="168" t="str">
        <f t="shared" si="83"/>
        <v>-</v>
      </c>
      <c r="AH247" s="168" t="str">
        <f t="shared" si="84"/>
        <v>-</v>
      </c>
      <c r="AI247" s="168" t="str">
        <f t="shared" si="85"/>
        <v>-</v>
      </c>
      <c r="AJ247" s="168" t="str">
        <f t="shared" si="86"/>
        <v>-</v>
      </c>
      <c r="AM247" s="785"/>
      <c r="AN247" s="785"/>
      <c r="AO247" s="785"/>
      <c r="AP247" s="785"/>
      <c r="AQ247" s="785"/>
      <c r="AR247" s="785"/>
      <c r="AS247" s="785"/>
      <c r="AT247" s="785"/>
      <c r="AV247" s="865"/>
      <c r="AW247" s="865"/>
      <c r="AX247" s="866"/>
      <c r="AY247" s="866"/>
      <c r="AZ247" s="867"/>
      <c r="BB247" s="793">
        <f t="shared" si="71"/>
        <v>0</v>
      </c>
      <c r="BC247" s="791">
        <f t="shared" si="72"/>
        <v>0</v>
      </c>
      <c r="BF247" s="819"/>
      <c r="BH247" s="793">
        <f t="shared" si="73"/>
        <v>0</v>
      </c>
      <c r="BI247" s="807">
        <f t="shared" si="74"/>
        <v>0</v>
      </c>
      <c r="BL247" s="807"/>
      <c r="BQ247" s="791"/>
      <c r="BR247" s="791"/>
      <c r="BS247" s="791"/>
      <c r="BT247" s="791"/>
      <c r="CA247" s="809"/>
      <c r="CB247" s="803"/>
      <c r="CC247" s="804"/>
      <c r="CD247" s="791"/>
      <c r="CE247" s="791"/>
    </row>
    <row r="248" spans="2:83" x14ac:dyDescent="0.25">
      <c r="B248" s="307"/>
      <c r="C248" s="179"/>
      <c r="O248" s="181"/>
      <c r="P248" s="308"/>
      <c r="Q248" s="179"/>
      <c r="R248" s="165" t="s">
        <v>21</v>
      </c>
      <c r="S248" s="179"/>
      <c r="T248" s="165" t="s">
        <v>56</v>
      </c>
      <c r="U248" s="196" t="str">
        <f t="shared" si="77"/>
        <v>-</v>
      </c>
      <c r="V248" s="168" t="str">
        <f t="shared" si="78"/>
        <v>-</v>
      </c>
      <c r="W248" s="168" t="str">
        <f t="shared" si="79"/>
        <v>-</v>
      </c>
      <c r="X248" s="168" t="str">
        <f t="shared" si="80"/>
        <v>-</v>
      </c>
      <c r="Y248" s="168" t="str">
        <f t="shared" si="81"/>
        <v>-</v>
      </c>
      <c r="AD248" s="608" t="str">
        <f t="shared" si="75"/>
        <v>-</v>
      </c>
      <c r="AE248" s="607" t="str">
        <f t="shared" si="76"/>
        <v>-</v>
      </c>
      <c r="AF248" s="196" t="str">
        <f t="shared" si="82"/>
        <v>-</v>
      </c>
      <c r="AG248" s="168" t="str">
        <f t="shared" si="83"/>
        <v>-</v>
      </c>
      <c r="AH248" s="168" t="str">
        <f t="shared" si="84"/>
        <v>-</v>
      </c>
      <c r="AI248" s="168" t="str">
        <f t="shared" si="85"/>
        <v>-</v>
      </c>
      <c r="AJ248" s="168" t="str">
        <f t="shared" si="86"/>
        <v>-</v>
      </c>
      <c r="AM248" s="785"/>
      <c r="AN248" s="785"/>
      <c r="AO248" s="785"/>
      <c r="AP248" s="785"/>
      <c r="AQ248" s="785"/>
      <c r="AR248" s="785"/>
      <c r="AS248" s="785"/>
      <c r="AT248" s="785"/>
      <c r="AV248" s="865"/>
      <c r="AW248" s="865"/>
      <c r="AX248" s="866"/>
      <c r="AY248" s="866"/>
      <c r="AZ248" s="867"/>
      <c r="BB248" s="793">
        <f t="shared" si="71"/>
        <v>0</v>
      </c>
      <c r="BC248" s="791">
        <f t="shared" si="72"/>
        <v>0</v>
      </c>
      <c r="BF248" s="819"/>
      <c r="BH248" s="793">
        <f t="shared" si="73"/>
        <v>0</v>
      </c>
      <c r="BI248" s="807">
        <f t="shared" si="74"/>
        <v>0</v>
      </c>
      <c r="BL248" s="807"/>
      <c r="BQ248" s="791"/>
      <c r="BR248" s="791"/>
      <c r="BS248" s="791"/>
      <c r="BT248" s="791"/>
      <c r="CA248" s="809"/>
      <c r="CB248" s="803"/>
      <c r="CC248" s="804"/>
      <c r="CD248" s="791"/>
      <c r="CE248" s="791"/>
    </row>
    <row r="249" spans="2:83" x14ac:dyDescent="0.25">
      <c r="B249" s="307"/>
      <c r="C249" s="179"/>
      <c r="O249" s="181"/>
      <c r="P249" s="308"/>
      <c r="Q249" s="179"/>
      <c r="R249" s="165" t="s">
        <v>21</v>
      </c>
      <c r="S249" s="179"/>
      <c r="T249" s="165" t="s">
        <v>56</v>
      </c>
      <c r="U249" s="196" t="str">
        <f t="shared" si="77"/>
        <v>-</v>
      </c>
      <c r="V249" s="168" t="str">
        <f t="shared" si="78"/>
        <v>-</v>
      </c>
      <c r="W249" s="168" t="str">
        <f t="shared" si="79"/>
        <v>-</v>
      </c>
      <c r="X249" s="168" t="str">
        <f t="shared" si="80"/>
        <v>-</v>
      </c>
      <c r="Y249" s="168" t="str">
        <f t="shared" si="81"/>
        <v>-</v>
      </c>
      <c r="AD249" s="608" t="str">
        <f t="shared" si="75"/>
        <v>-</v>
      </c>
      <c r="AE249" s="607" t="str">
        <f t="shared" si="76"/>
        <v>-</v>
      </c>
      <c r="AF249" s="196" t="str">
        <f t="shared" si="82"/>
        <v>-</v>
      </c>
      <c r="AG249" s="168" t="str">
        <f t="shared" si="83"/>
        <v>-</v>
      </c>
      <c r="AH249" s="168" t="str">
        <f t="shared" si="84"/>
        <v>-</v>
      </c>
      <c r="AI249" s="168" t="str">
        <f t="shared" si="85"/>
        <v>-</v>
      </c>
      <c r="AJ249" s="168" t="str">
        <f t="shared" si="86"/>
        <v>-</v>
      </c>
      <c r="AM249" s="785"/>
      <c r="AN249" s="785"/>
      <c r="AO249" s="785"/>
      <c r="AP249" s="785"/>
      <c r="AQ249" s="785"/>
      <c r="AR249" s="785"/>
      <c r="AS249" s="785"/>
      <c r="AT249" s="785"/>
      <c r="AV249" s="865"/>
      <c r="AW249" s="865"/>
      <c r="AX249" s="866"/>
      <c r="AY249" s="866"/>
      <c r="AZ249" s="867"/>
      <c r="BB249" s="793">
        <f t="shared" si="71"/>
        <v>0</v>
      </c>
      <c r="BC249" s="791">
        <f t="shared" si="72"/>
        <v>0</v>
      </c>
      <c r="BF249" s="819"/>
      <c r="BH249" s="793">
        <f t="shared" si="73"/>
        <v>0</v>
      </c>
      <c r="BI249" s="807">
        <f t="shared" si="74"/>
        <v>0</v>
      </c>
      <c r="BL249" s="807"/>
      <c r="BQ249" s="791"/>
      <c r="BR249" s="791"/>
      <c r="BS249" s="791"/>
      <c r="BT249" s="791"/>
      <c r="CA249" s="809"/>
      <c r="CB249" s="803"/>
      <c r="CC249" s="804"/>
      <c r="CD249" s="791"/>
      <c r="CE249" s="791"/>
    </row>
    <row r="250" spans="2:83" x14ac:dyDescent="0.25">
      <c r="B250" s="307"/>
      <c r="C250" s="179"/>
      <c r="O250" s="181"/>
      <c r="P250" s="308"/>
      <c r="Q250" s="179"/>
      <c r="R250" s="165" t="s">
        <v>21</v>
      </c>
      <c r="S250" s="179"/>
      <c r="T250" s="165" t="s">
        <v>56</v>
      </c>
      <c r="U250" s="196" t="str">
        <f t="shared" si="77"/>
        <v>-</v>
      </c>
      <c r="V250" s="168" t="str">
        <f t="shared" si="78"/>
        <v>-</v>
      </c>
      <c r="W250" s="168" t="str">
        <f t="shared" si="79"/>
        <v>-</v>
      </c>
      <c r="X250" s="168" t="str">
        <f t="shared" si="80"/>
        <v>-</v>
      </c>
      <c r="Y250" s="168" t="str">
        <f t="shared" si="81"/>
        <v>-</v>
      </c>
      <c r="AD250" s="608" t="str">
        <f t="shared" si="75"/>
        <v>-</v>
      </c>
      <c r="AE250" s="607" t="str">
        <f t="shared" si="76"/>
        <v>-</v>
      </c>
      <c r="AF250" s="196" t="str">
        <f t="shared" si="82"/>
        <v>-</v>
      </c>
      <c r="AG250" s="168" t="str">
        <f t="shared" si="83"/>
        <v>-</v>
      </c>
      <c r="AH250" s="168" t="str">
        <f t="shared" si="84"/>
        <v>-</v>
      </c>
      <c r="AI250" s="168" t="str">
        <f t="shared" si="85"/>
        <v>-</v>
      </c>
      <c r="AJ250" s="168" t="str">
        <f t="shared" si="86"/>
        <v>-</v>
      </c>
      <c r="AM250" s="785"/>
      <c r="AN250" s="785"/>
      <c r="AO250" s="785"/>
      <c r="AP250" s="785"/>
      <c r="AQ250" s="785"/>
      <c r="AR250" s="785"/>
      <c r="AS250" s="785"/>
      <c r="AT250" s="785"/>
      <c r="AV250" s="865"/>
      <c r="AW250" s="865"/>
      <c r="AX250" s="866"/>
      <c r="AY250" s="866"/>
      <c r="AZ250" s="867"/>
      <c r="BB250" s="793">
        <f t="shared" si="71"/>
        <v>0</v>
      </c>
      <c r="BC250" s="791">
        <f t="shared" si="72"/>
        <v>0</v>
      </c>
      <c r="BF250" s="819"/>
      <c r="BH250" s="793">
        <f t="shared" si="73"/>
        <v>0</v>
      </c>
      <c r="BI250" s="807">
        <f t="shared" si="74"/>
        <v>0</v>
      </c>
      <c r="BL250" s="807"/>
      <c r="BQ250" s="791"/>
      <c r="BR250" s="791"/>
      <c r="BS250" s="791"/>
      <c r="BT250" s="791"/>
      <c r="CA250" s="809"/>
      <c r="CB250" s="803"/>
      <c r="CC250" s="804"/>
      <c r="CD250" s="791"/>
      <c r="CE250" s="791"/>
    </row>
    <row r="251" spans="2:83" x14ac:dyDescent="0.25">
      <c r="B251" s="307"/>
      <c r="C251" s="179"/>
      <c r="O251" s="181"/>
      <c r="P251" s="308"/>
      <c r="Q251" s="179"/>
      <c r="R251" s="165" t="s">
        <v>21</v>
      </c>
      <c r="S251" s="179"/>
      <c r="T251" s="165" t="s">
        <v>56</v>
      </c>
      <c r="U251" s="196" t="str">
        <f t="shared" si="77"/>
        <v>-</v>
      </c>
      <c r="V251" s="168" t="str">
        <f t="shared" si="78"/>
        <v>-</v>
      </c>
      <c r="W251" s="168" t="str">
        <f t="shared" si="79"/>
        <v>-</v>
      </c>
      <c r="X251" s="168" t="str">
        <f t="shared" si="80"/>
        <v>-</v>
      </c>
      <c r="Y251" s="168" t="str">
        <f t="shared" si="81"/>
        <v>-</v>
      </c>
      <c r="AD251" s="608" t="str">
        <f t="shared" si="75"/>
        <v>-</v>
      </c>
      <c r="AE251" s="607" t="str">
        <f t="shared" si="76"/>
        <v>-</v>
      </c>
      <c r="AF251" s="196" t="str">
        <f t="shared" si="82"/>
        <v>-</v>
      </c>
      <c r="AG251" s="168" t="str">
        <f t="shared" si="83"/>
        <v>-</v>
      </c>
      <c r="AH251" s="168" t="str">
        <f t="shared" si="84"/>
        <v>-</v>
      </c>
      <c r="AI251" s="168" t="str">
        <f t="shared" si="85"/>
        <v>-</v>
      </c>
      <c r="AJ251" s="168" t="str">
        <f t="shared" si="86"/>
        <v>-</v>
      </c>
      <c r="AM251" s="785"/>
      <c r="AN251" s="785"/>
      <c r="AO251" s="785"/>
      <c r="AP251" s="785"/>
      <c r="AQ251" s="785"/>
      <c r="AR251" s="785"/>
      <c r="AS251" s="785"/>
      <c r="AT251" s="785"/>
      <c r="AV251" s="865"/>
      <c r="AW251" s="865"/>
      <c r="AX251" s="866"/>
      <c r="AY251" s="866"/>
      <c r="AZ251" s="867"/>
      <c r="BB251" s="793">
        <f t="shared" si="71"/>
        <v>0</v>
      </c>
      <c r="BC251" s="791">
        <f t="shared" si="72"/>
        <v>0</v>
      </c>
      <c r="BF251" s="819"/>
      <c r="BH251" s="793">
        <f t="shared" si="73"/>
        <v>0</v>
      </c>
      <c r="BI251" s="807">
        <f t="shared" si="74"/>
        <v>0</v>
      </c>
      <c r="BQ251" s="791"/>
      <c r="BR251" s="791"/>
      <c r="BS251" s="791"/>
      <c r="BT251" s="791"/>
      <c r="CA251" s="809"/>
      <c r="CB251" s="803"/>
      <c r="CC251" s="804"/>
      <c r="CD251" s="791"/>
      <c r="CE251" s="791"/>
    </row>
    <row r="252" spans="2:83" x14ac:dyDescent="0.25">
      <c r="B252" s="307"/>
      <c r="C252" s="179"/>
      <c r="O252" s="181"/>
      <c r="P252" s="308"/>
      <c r="Q252" s="179"/>
      <c r="R252" s="165" t="s">
        <v>21</v>
      </c>
      <c r="S252" s="179"/>
      <c r="T252" s="165" t="s">
        <v>56</v>
      </c>
      <c r="U252" s="196" t="str">
        <f t="shared" si="77"/>
        <v>-</v>
      </c>
      <c r="V252" s="168" t="str">
        <f t="shared" si="78"/>
        <v>-</v>
      </c>
      <c r="W252" s="168" t="str">
        <f t="shared" si="79"/>
        <v>-</v>
      </c>
      <c r="X252" s="168" t="str">
        <f t="shared" si="80"/>
        <v>-</v>
      </c>
      <c r="Y252" s="168" t="str">
        <f t="shared" si="81"/>
        <v>-</v>
      </c>
      <c r="AD252" s="608" t="str">
        <f t="shared" si="75"/>
        <v>-</v>
      </c>
      <c r="AE252" s="607" t="str">
        <f t="shared" si="76"/>
        <v>-</v>
      </c>
      <c r="AF252" s="196" t="str">
        <f t="shared" si="82"/>
        <v>-</v>
      </c>
      <c r="AG252" s="168" t="str">
        <f t="shared" si="83"/>
        <v>-</v>
      </c>
      <c r="AH252" s="168" t="str">
        <f t="shared" si="84"/>
        <v>-</v>
      </c>
      <c r="AI252" s="168" t="str">
        <f t="shared" si="85"/>
        <v>-</v>
      </c>
      <c r="AJ252" s="168" t="str">
        <f t="shared" si="86"/>
        <v>-</v>
      </c>
      <c r="AM252" s="785"/>
      <c r="AN252" s="785"/>
      <c r="AO252" s="785"/>
      <c r="AP252" s="785"/>
      <c r="AQ252" s="785"/>
      <c r="AR252" s="785"/>
      <c r="AS252" s="785"/>
      <c r="AT252" s="785"/>
      <c r="AV252" s="865"/>
      <c r="AW252" s="865"/>
      <c r="AX252" s="866"/>
      <c r="AY252" s="866"/>
      <c r="AZ252" s="867"/>
      <c r="BB252" s="793">
        <f t="shared" si="71"/>
        <v>0</v>
      </c>
      <c r="BC252" s="791">
        <f t="shared" si="72"/>
        <v>0</v>
      </c>
      <c r="BF252" s="819"/>
      <c r="BH252" s="793">
        <f t="shared" si="73"/>
        <v>0</v>
      </c>
      <c r="BI252" s="807">
        <f t="shared" si="74"/>
        <v>0</v>
      </c>
      <c r="BQ252" s="791"/>
      <c r="BR252" s="791"/>
      <c r="BS252" s="791"/>
      <c r="BT252" s="791"/>
      <c r="CA252" s="809"/>
      <c r="CB252" s="803"/>
      <c r="CC252" s="804"/>
      <c r="CD252" s="791"/>
      <c r="CE252" s="791"/>
    </row>
    <row r="253" spans="2:83" x14ac:dyDescent="0.25">
      <c r="B253" s="307"/>
      <c r="C253" s="179"/>
      <c r="O253" s="181"/>
      <c r="P253" s="308"/>
      <c r="Q253" s="179"/>
      <c r="R253" s="165" t="s">
        <v>21</v>
      </c>
      <c r="S253" s="179"/>
      <c r="T253" s="165" t="s">
        <v>56</v>
      </c>
      <c r="U253" s="196" t="str">
        <f t="shared" si="77"/>
        <v>-</v>
      </c>
      <c r="V253" s="168" t="str">
        <f t="shared" si="78"/>
        <v>-</v>
      </c>
      <c r="W253" s="168" t="str">
        <f t="shared" si="79"/>
        <v>-</v>
      </c>
      <c r="X253" s="168" t="str">
        <f t="shared" si="80"/>
        <v>-</v>
      </c>
      <c r="Y253" s="168" t="str">
        <f t="shared" si="81"/>
        <v>-</v>
      </c>
      <c r="AD253" s="608" t="str">
        <f t="shared" si="75"/>
        <v>-</v>
      </c>
      <c r="AE253" s="607" t="str">
        <f t="shared" si="76"/>
        <v>-</v>
      </c>
      <c r="AF253" s="196" t="str">
        <f t="shared" si="82"/>
        <v>-</v>
      </c>
      <c r="AG253" s="168" t="str">
        <f t="shared" si="83"/>
        <v>-</v>
      </c>
      <c r="AH253" s="168" t="str">
        <f t="shared" si="84"/>
        <v>-</v>
      </c>
      <c r="AI253" s="168" t="str">
        <f t="shared" si="85"/>
        <v>-</v>
      </c>
      <c r="AJ253" s="168" t="str">
        <f t="shared" si="86"/>
        <v>-</v>
      </c>
      <c r="AM253" s="785"/>
      <c r="AN253" s="785"/>
      <c r="AO253" s="785"/>
      <c r="AP253" s="785"/>
      <c r="AQ253" s="785"/>
      <c r="AR253" s="785"/>
      <c r="AS253" s="785"/>
      <c r="AT253" s="785"/>
      <c r="AV253" s="865"/>
      <c r="AW253" s="865"/>
      <c r="AX253" s="866"/>
      <c r="AY253" s="866"/>
      <c r="AZ253" s="867"/>
      <c r="BB253" s="793">
        <f t="shared" si="71"/>
        <v>0</v>
      </c>
      <c r="BC253" s="791">
        <f t="shared" si="72"/>
        <v>0</v>
      </c>
      <c r="BF253" s="819"/>
      <c r="BH253" s="793">
        <f t="shared" si="73"/>
        <v>0</v>
      </c>
      <c r="BI253" s="807">
        <f t="shared" si="74"/>
        <v>0</v>
      </c>
      <c r="BQ253" s="791"/>
      <c r="BR253" s="791"/>
      <c r="BS253" s="791"/>
      <c r="BT253" s="791"/>
      <c r="CA253" s="809"/>
      <c r="CB253" s="803"/>
      <c r="CC253" s="804"/>
      <c r="CD253" s="791"/>
      <c r="CE253" s="791"/>
    </row>
    <row r="254" spans="2:83" x14ac:dyDescent="0.25">
      <c r="B254" s="307"/>
      <c r="C254" s="179"/>
      <c r="O254" s="181"/>
      <c r="P254" s="308"/>
      <c r="Q254" s="179"/>
      <c r="R254" s="165" t="s">
        <v>21</v>
      </c>
      <c r="S254" s="179"/>
      <c r="T254" s="165" t="s">
        <v>56</v>
      </c>
      <c r="U254" s="196" t="str">
        <f t="shared" si="77"/>
        <v>-</v>
      </c>
      <c r="V254" s="168" t="str">
        <f t="shared" si="78"/>
        <v>-</v>
      </c>
      <c r="W254" s="168" t="str">
        <f t="shared" si="79"/>
        <v>-</v>
      </c>
      <c r="X254" s="168" t="str">
        <f t="shared" si="80"/>
        <v>-</v>
      </c>
      <c r="Y254" s="168" t="str">
        <f t="shared" si="81"/>
        <v>-</v>
      </c>
      <c r="AD254" s="608" t="str">
        <f t="shared" si="75"/>
        <v>-</v>
      </c>
      <c r="AE254" s="607" t="str">
        <f t="shared" si="76"/>
        <v>-</v>
      </c>
      <c r="AF254" s="196" t="str">
        <f t="shared" si="82"/>
        <v>-</v>
      </c>
      <c r="AG254" s="168" t="str">
        <f t="shared" si="83"/>
        <v>-</v>
      </c>
      <c r="AH254" s="168" t="str">
        <f t="shared" si="84"/>
        <v>-</v>
      </c>
      <c r="AI254" s="168" t="str">
        <f t="shared" si="85"/>
        <v>-</v>
      </c>
      <c r="AJ254" s="168" t="str">
        <f t="shared" si="86"/>
        <v>-</v>
      </c>
      <c r="AM254" s="785"/>
      <c r="AN254" s="785"/>
      <c r="AO254" s="785"/>
      <c r="AP254" s="785"/>
      <c r="AQ254" s="785"/>
      <c r="AR254" s="785"/>
      <c r="AS254" s="785"/>
      <c r="AT254" s="785"/>
      <c r="AV254" s="865"/>
      <c r="AW254" s="865"/>
      <c r="AX254" s="866"/>
      <c r="AY254" s="866"/>
      <c r="AZ254" s="867"/>
      <c r="BB254" s="793">
        <f t="shared" si="71"/>
        <v>0</v>
      </c>
      <c r="BC254" s="791">
        <f t="shared" si="72"/>
        <v>0</v>
      </c>
      <c r="BF254" s="819"/>
      <c r="BH254" s="793">
        <f t="shared" si="73"/>
        <v>0</v>
      </c>
      <c r="BI254" s="807">
        <f t="shared" si="74"/>
        <v>0</v>
      </c>
      <c r="BQ254" s="791"/>
      <c r="BR254" s="791"/>
      <c r="BS254" s="791"/>
      <c r="BT254" s="791"/>
      <c r="CA254" s="809"/>
      <c r="CB254" s="803"/>
      <c r="CC254" s="804"/>
      <c r="CD254" s="791"/>
      <c r="CE254" s="791"/>
    </row>
    <row r="255" spans="2:83" x14ac:dyDescent="0.25">
      <c r="B255" s="307"/>
      <c r="C255" s="179"/>
      <c r="O255" s="181"/>
      <c r="P255" s="308"/>
      <c r="Q255" s="179"/>
      <c r="R255" s="165" t="s">
        <v>21</v>
      </c>
      <c r="S255" s="179"/>
      <c r="T255" s="165" t="s">
        <v>56</v>
      </c>
      <c r="U255" s="196" t="str">
        <f t="shared" si="77"/>
        <v>-</v>
      </c>
      <c r="V255" s="168" t="str">
        <f t="shared" si="78"/>
        <v>-</v>
      </c>
      <c r="W255" s="168" t="str">
        <f t="shared" si="79"/>
        <v>-</v>
      </c>
      <c r="X255" s="168" t="str">
        <f t="shared" si="80"/>
        <v>-</v>
      </c>
      <c r="Y255" s="168" t="str">
        <f t="shared" si="81"/>
        <v>-</v>
      </c>
      <c r="AD255" s="608" t="str">
        <f t="shared" si="75"/>
        <v>-</v>
      </c>
      <c r="AE255" s="607" t="str">
        <f t="shared" si="76"/>
        <v>-</v>
      </c>
      <c r="AF255" s="196" t="str">
        <f t="shared" si="82"/>
        <v>-</v>
      </c>
      <c r="AG255" s="168" t="str">
        <f t="shared" si="83"/>
        <v>-</v>
      </c>
      <c r="AH255" s="168" t="str">
        <f t="shared" si="84"/>
        <v>-</v>
      </c>
      <c r="AI255" s="168" t="str">
        <f t="shared" si="85"/>
        <v>-</v>
      </c>
      <c r="AJ255" s="168" t="str">
        <f t="shared" si="86"/>
        <v>-</v>
      </c>
      <c r="AM255" s="785"/>
      <c r="AN255" s="785"/>
      <c r="AO255" s="785"/>
      <c r="AP255" s="785"/>
      <c r="AQ255" s="785"/>
      <c r="AR255" s="785"/>
      <c r="AS255" s="785"/>
      <c r="AT255" s="785"/>
      <c r="AV255" s="865"/>
      <c r="AW255" s="865"/>
      <c r="AX255" s="866"/>
      <c r="AY255" s="866"/>
      <c r="AZ255" s="867"/>
      <c r="BB255" s="793">
        <f t="shared" si="71"/>
        <v>0</v>
      </c>
      <c r="BC255" s="791">
        <f t="shared" si="72"/>
        <v>0</v>
      </c>
      <c r="BF255" s="819"/>
      <c r="BH255" s="793">
        <f t="shared" si="73"/>
        <v>0</v>
      </c>
      <c r="BI255" s="807">
        <f t="shared" si="74"/>
        <v>0</v>
      </c>
      <c r="BQ255" s="791"/>
      <c r="BR255" s="791"/>
      <c r="BS255" s="791"/>
      <c r="BT255" s="791"/>
      <c r="CA255" s="809"/>
      <c r="CB255" s="803"/>
      <c r="CC255" s="804"/>
      <c r="CD255" s="791"/>
      <c r="CE255" s="791"/>
    </row>
    <row r="256" spans="2:83" x14ac:dyDescent="0.25">
      <c r="B256" s="307"/>
      <c r="C256" s="179"/>
      <c r="O256" s="181"/>
      <c r="P256" s="308"/>
      <c r="Q256" s="179"/>
      <c r="R256" s="165" t="s">
        <v>21</v>
      </c>
      <c r="S256" s="179"/>
      <c r="T256" s="165" t="s">
        <v>56</v>
      </c>
      <c r="U256" s="196" t="str">
        <f t="shared" si="77"/>
        <v>-</v>
      </c>
      <c r="V256" s="168" t="str">
        <f t="shared" si="78"/>
        <v>-</v>
      </c>
      <c r="W256" s="168" t="str">
        <f t="shared" si="79"/>
        <v>-</v>
      </c>
      <c r="X256" s="168" t="str">
        <f t="shared" si="80"/>
        <v>-</v>
      </c>
      <c r="Y256" s="168" t="str">
        <f t="shared" si="81"/>
        <v>-</v>
      </c>
      <c r="AD256" s="608" t="str">
        <f t="shared" si="75"/>
        <v>-</v>
      </c>
      <c r="AE256" s="607" t="str">
        <f t="shared" si="76"/>
        <v>-</v>
      </c>
      <c r="AF256" s="196" t="str">
        <f t="shared" si="82"/>
        <v>-</v>
      </c>
      <c r="AG256" s="168" t="str">
        <f t="shared" si="83"/>
        <v>-</v>
      </c>
      <c r="AH256" s="168" t="str">
        <f t="shared" si="84"/>
        <v>-</v>
      </c>
      <c r="AI256" s="168" t="str">
        <f t="shared" si="85"/>
        <v>-</v>
      </c>
      <c r="AJ256" s="168" t="str">
        <f t="shared" si="86"/>
        <v>-</v>
      </c>
      <c r="AM256" s="785"/>
      <c r="AN256" s="785"/>
      <c r="AO256" s="785"/>
      <c r="AP256" s="785"/>
      <c r="AQ256" s="785"/>
      <c r="AR256" s="785"/>
      <c r="AS256" s="785"/>
      <c r="AT256" s="785"/>
      <c r="AV256" s="865"/>
      <c r="AW256" s="865"/>
      <c r="AX256" s="866"/>
      <c r="AY256" s="866"/>
      <c r="AZ256" s="867"/>
      <c r="BB256" s="793">
        <f t="shared" si="71"/>
        <v>0</v>
      </c>
      <c r="BC256" s="791">
        <f t="shared" si="72"/>
        <v>0</v>
      </c>
      <c r="BF256" s="819"/>
      <c r="BH256" s="793">
        <f t="shared" si="73"/>
        <v>0</v>
      </c>
      <c r="BI256" s="807">
        <f t="shared" si="74"/>
        <v>0</v>
      </c>
      <c r="BQ256" s="791"/>
      <c r="BR256" s="791"/>
      <c r="BS256" s="791"/>
      <c r="BT256" s="791"/>
      <c r="CA256" s="809"/>
      <c r="CB256" s="803"/>
      <c r="CC256" s="804"/>
      <c r="CD256" s="791"/>
      <c r="CE256" s="791"/>
    </row>
    <row r="257" spans="2:83" x14ac:dyDescent="0.25">
      <c r="B257" s="307"/>
      <c r="C257" s="179"/>
      <c r="O257" s="181"/>
      <c r="P257" s="308"/>
      <c r="Q257" s="179"/>
      <c r="R257" s="165" t="s">
        <v>21</v>
      </c>
      <c r="S257" s="179"/>
      <c r="T257" s="165" t="s">
        <v>56</v>
      </c>
      <c r="U257" s="196" t="str">
        <f t="shared" si="77"/>
        <v>-</v>
      </c>
      <c r="V257" s="168" t="str">
        <f t="shared" si="78"/>
        <v>-</v>
      </c>
      <c r="W257" s="168" t="str">
        <f t="shared" si="79"/>
        <v>-</v>
      </c>
      <c r="X257" s="168" t="str">
        <f t="shared" si="80"/>
        <v>-</v>
      </c>
      <c r="Y257" s="168" t="str">
        <f t="shared" si="81"/>
        <v>-</v>
      </c>
      <c r="AD257" s="608" t="str">
        <f t="shared" si="75"/>
        <v>-</v>
      </c>
      <c r="AE257" s="607" t="str">
        <f t="shared" si="76"/>
        <v>-</v>
      </c>
      <c r="AF257" s="196" t="str">
        <f t="shared" si="82"/>
        <v>-</v>
      </c>
      <c r="AG257" s="168" t="str">
        <f t="shared" si="83"/>
        <v>-</v>
      </c>
      <c r="AH257" s="168" t="str">
        <f t="shared" si="84"/>
        <v>-</v>
      </c>
      <c r="AI257" s="168" t="str">
        <f t="shared" si="85"/>
        <v>-</v>
      </c>
      <c r="AJ257" s="168" t="str">
        <f t="shared" si="86"/>
        <v>-</v>
      </c>
      <c r="AM257" s="785"/>
      <c r="AN257" s="785"/>
      <c r="AO257" s="785"/>
      <c r="AP257" s="785"/>
      <c r="AQ257" s="785"/>
      <c r="AR257" s="785"/>
      <c r="AS257" s="785"/>
      <c r="AT257" s="785"/>
      <c r="AV257" s="865"/>
      <c r="AW257" s="865"/>
      <c r="AX257" s="866"/>
      <c r="AY257" s="866"/>
      <c r="AZ257" s="867"/>
      <c r="BB257" s="793">
        <f t="shared" si="71"/>
        <v>0</v>
      </c>
      <c r="BC257" s="791">
        <f t="shared" si="72"/>
        <v>0</v>
      </c>
      <c r="BF257" s="819"/>
      <c r="BH257" s="793">
        <f t="shared" si="73"/>
        <v>0</v>
      </c>
      <c r="BI257" s="807">
        <f t="shared" si="74"/>
        <v>0</v>
      </c>
      <c r="BQ257" s="791"/>
      <c r="BR257" s="791"/>
      <c r="BS257" s="791"/>
      <c r="BT257" s="791"/>
      <c r="CA257" s="809"/>
      <c r="CB257" s="803"/>
      <c r="CC257" s="804"/>
      <c r="CD257" s="791"/>
      <c r="CE257" s="791"/>
    </row>
    <row r="258" spans="2:83" x14ac:dyDescent="0.25">
      <c r="B258" s="307"/>
      <c r="C258" s="179"/>
      <c r="O258" s="181"/>
      <c r="P258" s="308"/>
      <c r="Q258" s="179"/>
      <c r="R258" s="165" t="s">
        <v>21</v>
      </c>
      <c r="S258" s="179"/>
      <c r="T258" s="165" t="s">
        <v>56</v>
      </c>
      <c r="U258" s="196" t="str">
        <f t="shared" si="77"/>
        <v>-</v>
      </c>
      <c r="V258" s="168" t="str">
        <f t="shared" si="78"/>
        <v>-</v>
      </c>
      <c r="W258" s="168" t="str">
        <f t="shared" si="79"/>
        <v>-</v>
      </c>
      <c r="X258" s="168" t="str">
        <f t="shared" si="80"/>
        <v>-</v>
      </c>
      <c r="Y258" s="168" t="str">
        <f t="shared" si="81"/>
        <v>-</v>
      </c>
      <c r="AD258" s="608" t="str">
        <f t="shared" si="75"/>
        <v>-</v>
      </c>
      <c r="AE258" s="607" t="str">
        <f t="shared" si="76"/>
        <v>-</v>
      </c>
      <c r="AF258" s="196" t="str">
        <f t="shared" si="82"/>
        <v>-</v>
      </c>
      <c r="AG258" s="168" t="str">
        <f t="shared" si="83"/>
        <v>-</v>
      </c>
      <c r="AH258" s="168" t="str">
        <f t="shared" si="84"/>
        <v>-</v>
      </c>
      <c r="AI258" s="168" t="str">
        <f t="shared" si="85"/>
        <v>-</v>
      </c>
      <c r="AJ258" s="168" t="str">
        <f t="shared" si="86"/>
        <v>-</v>
      </c>
      <c r="AM258" s="785"/>
      <c r="AN258" s="785"/>
      <c r="AO258" s="785"/>
      <c r="AP258" s="785"/>
      <c r="AQ258" s="785"/>
      <c r="AR258" s="785"/>
      <c r="AS258" s="785"/>
      <c r="AT258" s="785"/>
      <c r="AV258" s="865"/>
      <c r="AW258" s="865"/>
      <c r="AX258" s="866"/>
      <c r="AY258" s="866"/>
      <c r="AZ258" s="867"/>
      <c r="BB258" s="793">
        <f t="shared" si="71"/>
        <v>0</v>
      </c>
      <c r="BC258" s="791">
        <f t="shared" si="72"/>
        <v>0</v>
      </c>
      <c r="BF258" s="819"/>
      <c r="BH258" s="793">
        <f t="shared" si="73"/>
        <v>0</v>
      </c>
      <c r="BI258" s="807">
        <f t="shared" si="74"/>
        <v>0</v>
      </c>
      <c r="BQ258" s="791"/>
      <c r="BR258" s="791"/>
      <c r="BS258" s="791"/>
      <c r="BT258" s="791"/>
      <c r="CA258" s="809"/>
      <c r="CB258" s="803"/>
      <c r="CC258" s="804"/>
      <c r="CD258" s="791"/>
      <c r="CE258" s="791"/>
    </row>
    <row r="259" spans="2:83" x14ac:dyDescent="0.25">
      <c r="B259" s="307"/>
      <c r="C259" s="179"/>
      <c r="O259" s="181"/>
      <c r="P259" s="308"/>
      <c r="Q259" s="179"/>
      <c r="R259" s="165" t="s">
        <v>21</v>
      </c>
      <c r="S259" s="179"/>
      <c r="T259" s="165" t="s">
        <v>56</v>
      </c>
      <c r="U259" s="196" t="str">
        <f t="shared" si="77"/>
        <v>-</v>
      </c>
      <c r="V259" s="168" t="str">
        <f t="shared" si="78"/>
        <v>-</v>
      </c>
      <c r="W259" s="168" t="str">
        <f t="shared" si="79"/>
        <v>-</v>
      </c>
      <c r="X259" s="168" t="str">
        <f t="shared" si="80"/>
        <v>-</v>
      </c>
      <c r="Y259" s="168" t="str">
        <f t="shared" si="81"/>
        <v>-</v>
      </c>
      <c r="AD259" s="608" t="str">
        <f t="shared" si="75"/>
        <v>-</v>
      </c>
      <c r="AE259" s="607" t="str">
        <f t="shared" si="76"/>
        <v>-</v>
      </c>
      <c r="AF259" s="196" t="str">
        <f t="shared" si="82"/>
        <v>-</v>
      </c>
      <c r="AG259" s="168" t="str">
        <f t="shared" si="83"/>
        <v>-</v>
      </c>
      <c r="AH259" s="168" t="str">
        <f t="shared" si="84"/>
        <v>-</v>
      </c>
      <c r="AI259" s="168" t="str">
        <f t="shared" si="85"/>
        <v>-</v>
      </c>
      <c r="AJ259" s="168" t="str">
        <f t="shared" si="86"/>
        <v>-</v>
      </c>
      <c r="AM259" s="785"/>
      <c r="AN259" s="785"/>
      <c r="AO259" s="785"/>
      <c r="AP259" s="785"/>
      <c r="AQ259" s="785"/>
      <c r="AR259" s="785"/>
      <c r="AS259" s="785"/>
      <c r="AT259" s="785"/>
      <c r="AV259" s="865"/>
      <c r="AW259" s="865"/>
      <c r="AX259" s="866"/>
      <c r="AY259" s="866"/>
      <c r="AZ259" s="867"/>
      <c r="BB259" s="793">
        <f t="shared" ref="BB259:BB300" si="87">IFERROR((AO259*10)+AP259, "--")</f>
        <v>0</v>
      </c>
      <c r="BC259" s="791">
        <f t="shared" ref="BC259:BC300" si="88">AQ259</f>
        <v>0</v>
      </c>
      <c r="BF259" s="819"/>
      <c r="BH259" s="793">
        <f t="shared" ref="BH259:BH300" si="89">IFERROR((AX259*10)+AY259, "--")</f>
        <v>0</v>
      </c>
      <c r="BI259" s="807">
        <f t="shared" ref="BI259:BI300" si="90">AZ259</f>
        <v>0</v>
      </c>
      <c r="BQ259" s="791"/>
      <c r="BR259" s="791"/>
      <c r="BS259" s="791"/>
      <c r="BT259" s="791"/>
      <c r="CA259" s="809"/>
      <c r="CB259" s="803"/>
      <c r="CC259" s="804"/>
      <c r="CD259" s="791"/>
      <c r="CE259" s="791"/>
    </row>
    <row r="260" spans="2:83" x14ac:dyDescent="0.25">
      <c r="B260" s="307"/>
      <c r="C260" s="179"/>
      <c r="O260" s="181"/>
      <c r="P260" s="308"/>
      <c r="Q260" s="179"/>
      <c r="R260" s="165" t="s">
        <v>21</v>
      </c>
      <c r="S260" s="179"/>
      <c r="T260" s="165" t="s">
        <v>56</v>
      </c>
      <c r="U260" s="196" t="str">
        <f t="shared" si="77"/>
        <v>-</v>
      </c>
      <c r="V260" s="168" t="str">
        <f t="shared" si="78"/>
        <v>-</v>
      </c>
      <c r="W260" s="168" t="str">
        <f t="shared" si="79"/>
        <v>-</v>
      </c>
      <c r="X260" s="168" t="str">
        <f t="shared" si="80"/>
        <v>-</v>
      </c>
      <c r="Y260" s="168" t="str">
        <f t="shared" si="81"/>
        <v>-</v>
      </c>
      <c r="AD260" s="608" t="str">
        <f t="shared" si="75"/>
        <v>-</v>
      </c>
      <c r="AE260" s="607" t="str">
        <f t="shared" si="76"/>
        <v>-</v>
      </c>
      <c r="AF260" s="196" t="str">
        <f t="shared" si="82"/>
        <v>-</v>
      </c>
      <c r="AG260" s="168" t="str">
        <f t="shared" si="83"/>
        <v>-</v>
      </c>
      <c r="AH260" s="168" t="str">
        <f t="shared" si="84"/>
        <v>-</v>
      </c>
      <c r="AI260" s="168" t="str">
        <f t="shared" si="85"/>
        <v>-</v>
      </c>
      <c r="AJ260" s="168" t="str">
        <f t="shared" si="86"/>
        <v>-</v>
      </c>
      <c r="AM260" s="785"/>
      <c r="AN260" s="785"/>
      <c r="AO260" s="785"/>
      <c r="AP260" s="785"/>
      <c r="AQ260" s="785"/>
      <c r="AR260" s="785"/>
      <c r="AS260" s="785"/>
      <c r="AT260" s="785"/>
      <c r="AV260" s="865"/>
      <c r="AW260" s="865"/>
      <c r="AX260" s="866"/>
      <c r="AY260" s="866"/>
      <c r="AZ260" s="867"/>
      <c r="BB260" s="793">
        <f t="shared" si="87"/>
        <v>0</v>
      </c>
      <c r="BC260" s="791">
        <f t="shared" si="88"/>
        <v>0</v>
      </c>
      <c r="BF260" s="819"/>
      <c r="BH260" s="793">
        <f t="shared" si="89"/>
        <v>0</v>
      </c>
      <c r="BI260" s="807">
        <f t="shared" si="90"/>
        <v>0</v>
      </c>
      <c r="BQ260" s="791"/>
      <c r="BR260" s="791"/>
      <c r="BS260" s="791"/>
      <c r="BT260" s="791"/>
      <c r="CA260" s="809"/>
      <c r="CB260" s="803"/>
      <c r="CC260" s="804"/>
      <c r="CD260" s="791"/>
      <c r="CE260" s="791"/>
    </row>
    <row r="261" spans="2:83" x14ac:dyDescent="0.25">
      <c r="B261" s="307"/>
      <c r="C261" s="179"/>
      <c r="O261" s="181"/>
      <c r="P261" s="308"/>
      <c r="Q261" s="179"/>
      <c r="R261" s="165" t="s">
        <v>21</v>
      </c>
      <c r="S261" s="179"/>
      <c r="T261" s="165" t="s">
        <v>56</v>
      </c>
      <c r="U261" s="196" t="str">
        <f t="shared" si="77"/>
        <v>-</v>
      </c>
      <c r="V261" s="168" t="str">
        <f t="shared" si="78"/>
        <v>-</v>
      </c>
      <c r="W261" s="168" t="str">
        <f t="shared" si="79"/>
        <v>-</v>
      </c>
      <c r="X261" s="168" t="str">
        <f t="shared" si="80"/>
        <v>-</v>
      </c>
      <c r="Y261" s="168" t="str">
        <f t="shared" si="81"/>
        <v>-</v>
      </c>
      <c r="AD261" s="608" t="str">
        <f t="shared" si="75"/>
        <v>-</v>
      </c>
      <c r="AE261" s="607" t="str">
        <f t="shared" si="76"/>
        <v>-</v>
      </c>
      <c r="AF261" s="196" t="str">
        <f t="shared" si="82"/>
        <v>-</v>
      </c>
      <c r="AG261" s="168" t="str">
        <f t="shared" si="83"/>
        <v>-</v>
      </c>
      <c r="AH261" s="168" t="str">
        <f t="shared" si="84"/>
        <v>-</v>
      </c>
      <c r="AI261" s="168" t="str">
        <f t="shared" si="85"/>
        <v>-</v>
      </c>
      <c r="AJ261" s="168" t="str">
        <f t="shared" si="86"/>
        <v>-</v>
      </c>
      <c r="AM261" s="785"/>
      <c r="AN261" s="785"/>
      <c r="AO261" s="785"/>
      <c r="AP261" s="785"/>
      <c r="AQ261" s="785"/>
      <c r="AR261" s="785"/>
      <c r="AS261" s="785"/>
      <c r="AT261" s="785"/>
      <c r="AV261" s="865"/>
      <c r="AW261" s="865"/>
      <c r="AX261" s="866"/>
      <c r="AY261" s="866"/>
      <c r="AZ261" s="867"/>
      <c r="BB261" s="793">
        <f t="shared" si="87"/>
        <v>0</v>
      </c>
      <c r="BC261" s="791">
        <f t="shared" si="88"/>
        <v>0</v>
      </c>
      <c r="BF261" s="819"/>
      <c r="BH261" s="793">
        <f t="shared" si="89"/>
        <v>0</v>
      </c>
      <c r="BI261" s="807">
        <f t="shared" si="90"/>
        <v>0</v>
      </c>
      <c r="BQ261" s="791"/>
      <c r="BR261" s="791"/>
      <c r="BS261" s="791"/>
      <c r="BT261" s="791"/>
      <c r="CA261" s="809"/>
      <c r="CB261" s="803"/>
      <c r="CC261" s="804"/>
      <c r="CD261" s="791"/>
      <c r="CE261" s="791"/>
    </row>
    <row r="262" spans="2:83" x14ac:dyDescent="0.25">
      <c r="B262" s="307"/>
      <c r="C262" s="179"/>
      <c r="O262" s="181"/>
      <c r="P262" s="308"/>
      <c r="Q262" s="179"/>
      <c r="R262" s="165" t="s">
        <v>21</v>
      </c>
      <c r="S262" s="179"/>
      <c r="T262" s="165" t="s">
        <v>56</v>
      </c>
      <c r="U262" s="196" t="str">
        <f t="shared" si="77"/>
        <v>-</v>
      </c>
      <c r="V262" s="168" t="str">
        <f t="shared" si="78"/>
        <v>-</v>
      </c>
      <c r="W262" s="168" t="str">
        <f t="shared" si="79"/>
        <v>-</v>
      </c>
      <c r="X262" s="168" t="str">
        <f t="shared" si="80"/>
        <v>-</v>
      </c>
      <c r="Y262" s="168" t="str">
        <f t="shared" si="81"/>
        <v>-</v>
      </c>
      <c r="AD262" s="608" t="str">
        <f t="shared" ref="AD262:AD300" si="91">IF(AM259="", "-", AM259)</f>
        <v>-</v>
      </c>
      <c r="AE262" s="607" t="str">
        <f t="shared" ref="AE262:AE300" si="92">IF(AT259="", "-", AT259)</f>
        <v>-</v>
      </c>
      <c r="AF262" s="196" t="str">
        <f t="shared" si="82"/>
        <v>-</v>
      </c>
      <c r="AG262" s="168" t="str">
        <f t="shared" si="83"/>
        <v>-</v>
      </c>
      <c r="AH262" s="168" t="str">
        <f t="shared" si="84"/>
        <v>-</v>
      </c>
      <c r="AI262" s="168" t="str">
        <f t="shared" si="85"/>
        <v>-</v>
      </c>
      <c r="AJ262" s="168" t="str">
        <f t="shared" si="86"/>
        <v>-</v>
      </c>
      <c r="AM262" s="785"/>
      <c r="AN262" s="785"/>
      <c r="AO262" s="785"/>
      <c r="AP262" s="785"/>
      <c r="AQ262" s="785"/>
      <c r="AR262" s="785"/>
      <c r="AS262" s="785"/>
      <c r="AT262" s="785"/>
      <c r="AV262" s="865"/>
      <c r="AW262" s="865"/>
      <c r="AX262" s="866"/>
      <c r="AY262" s="866"/>
      <c r="AZ262" s="867"/>
      <c r="BB262" s="793">
        <f t="shared" si="87"/>
        <v>0</v>
      </c>
      <c r="BC262" s="791">
        <f t="shared" si="88"/>
        <v>0</v>
      </c>
      <c r="BF262" s="819"/>
      <c r="BH262" s="793">
        <f t="shared" si="89"/>
        <v>0</v>
      </c>
      <c r="BI262" s="807">
        <f t="shared" si="90"/>
        <v>0</v>
      </c>
      <c r="BQ262" s="791"/>
      <c r="BR262" s="791"/>
      <c r="BS262" s="791"/>
      <c r="BT262" s="791"/>
      <c r="CA262" s="809"/>
      <c r="CB262" s="803"/>
      <c r="CC262" s="804"/>
      <c r="CD262" s="791"/>
      <c r="CE262" s="791"/>
    </row>
    <row r="263" spans="2:83" x14ac:dyDescent="0.25">
      <c r="B263" s="307"/>
      <c r="C263" s="179"/>
      <c r="O263" s="181"/>
      <c r="P263" s="308"/>
      <c r="Q263" s="179"/>
      <c r="R263" s="165" t="s">
        <v>21</v>
      </c>
      <c r="S263" s="179"/>
      <c r="T263" s="165" t="s">
        <v>56</v>
      </c>
      <c r="U263" s="196" t="str">
        <f t="shared" si="77"/>
        <v>-</v>
      </c>
      <c r="V263" s="168" t="str">
        <f t="shared" si="78"/>
        <v>-</v>
      </c>
      <c r="W263" s="168" t="str">
        <f t="shared" si="79"/>
        <v>-</v>
      </c>
      <c r="X263" s="168" t="str">
        <f t="shared" si="80"/>
        <v>-</v>
      </c>
      <c r="Y263" s="168" t="str">
        <f t="shared" si="81"/>
        <v>-</v>
      </c>
      <c r="AD263" s="608" t="str">
        <f t="shared" si="91"/>
        <v>-</v>
      </c>
      <c r="AE263" s="607" t="str">
        <f t="shared" si="92"/>
        <v>-</v>
      </c>
      <c r="AF263" s="196" t="str">
        <f t="shared" si="82"/>
        <v>-</v>
      </c>
      <c r="AG263" s="168" t="str">
        <f t="shared" si="83"/>
        <v>-</v>
      </c>
      <c r="AH263" s="168" t="str">
        <f t="shared" si="84"/>
        <v>-</v>
      </c>
      <c r="AI263" s="168" t="str">
        <f t="shared" si="85"/>
        <v>-</v>
      </c>
      <c r="AJ263" s="168" t="str">
        <f t="shared" si="86"/>
        <v>-</v>
      </c>
      <c r="AM263" s="785"/>
      <c r="AN263" s="785"/>
      <c r="AO263" s="785"/>
      <c r="AP263" s="785"/>
      <c r="AQ263" s="785"/>
      <c r="AR263" s="785"/>
      <c r="AS263" s="785"/>
      <c r="AT263" s="785"/>
      <c r="AV263" s="865"/>
      <c r="AW263" s="865"/>
      <c r="AX263" s="866"/>
      <c r="AY263" s="866"/>
      <c r="AZ263" s="867"/>
      <c r="BB263" s="793">
        <f t="shared" si="87"/>
        <v>0</v>
      </c>
      <c r="BC263" s="791">
        <f t="shared" si="88"/>
        <v>0</v>
      </c>
      <c r="BF263" s="819"/>
      <c r="BH263" s="793">
        <f t="shared" si="89"/>
        <v>0</v>
      </c>
      <c r="BI263" s="807">
        <f t="shared" si="90"/>
        <v>0</v>
      </c>
      <c r="BQ263" s="791"/>
      <c r="BR263" s="791"/>
      <c r="BS263" s="791"/>
      <c r="BT263" s="791"/>
      <c r="CA263" s="809"/>
      <c r="CB263" s="803"/>
      <c r="CC263" s="804"/>
      <c r="CD263" s="791"/>
      <c r="CE263" s="791"/>
    </row>
    <row r="264" spans="2:83" x14ac:dyDescent="0.25">
      <c r="B264" s="307"/>
      <c r="C264" s="179"/>
      <c r="O264" s="181"/>
      <c r="P264" s="308"/>
      <c r="Q264" s="179"/>
      <c r="R264" s="165" t="s">
        <v>21</v>
      </c>
      <c r="S264" s="179"/>
      <c r="T264" s="165" t="s">
        <v>56</v>
      </c>
      <c r="U264" s="196" t="str">
        <f t="shared" si="77"/>
        <v>-</v>
      </c>
      <c r="V264" s="168" t="str">
        <f t="shared" si="78"/>
        <v>-</v>
      </c>
      <c r="W264" s="168" t="str">
        <f t="shared" si="79"/>
        <v>-</v>
      </c>
      <c r="X264" s="168" t="str">
        <f t="shared" si="80"/>
        <v>-</v>
      </c>
      <c r="Y264" s="168" t="str">
        <f t="shared" si="81"/>
        <v>-</v>
      </c>
      <c r="AD264" s="608" t="str">
        <f t="shared" si="91"/>
        <v>-</v>
      </c>
      <c r="AE264" s="607" t="str">
        <f t="shared" si="92"/>
        <v>-</v>
      </c>
      <c r="AF264" s="196" t="str">
        <f t="shared" si="82"/>
        <v>-</v>
      </c>
      <c r="AG264" s="168" t="str">
        <f t="shared" si="83"/>
        <v>-</v>
      </c>
      <c r="AH264" s="168" t="str">
        <f t="shared" si="84"/>
        <v>-</v>
      </c>
      <c r="AI264" s="168" t="str">
        <f t="shared" si="85"/>
        <v>-</v>
      </c>
      <c r="AJ264" s="168" t="str">
        <f t="shared" si="86"/>
        <v>-</v>
      </c>
      <c r="AM264" s="785"/>
      <c r="AN264" s="785"/>
      <c r="AO264" s="785"/>
      <c r="AP264" s="785"/>
      <c r="AQ264" s="785"/>
      <c r="AR264" s="785"/>
      <c r="AS264" s="785"/>
      <c r="AT264" s="785"/>
      <c r="AV264" s="865"/>
      <c r="AW264" s="865"/>
      <c r="AX264" s="866"/>
      <c r="AY264" s="866"/>
      <c r="AZ264" s="867"/>
      <c r="BB264" s="793">
        <f t="shared" si="87"/>
        <v>0</v>
      </c>
      <c r="BC264" s="791">
        <f t="shared" si="88"/>
        <v>0</v>
      </c>
      <c r="BF264" s="819"/>
      <c r="BH264" s="793">
        <f t="shared" si="89"/>
        <v>0</v>
      </c>
      <c r="BI264" s="807">
        <f t="shared" si="90"/>
        <v>0</v>
      </c>
      <c r="BQ264" s="791"/>
      <c r="BR264" s="791"/>
      <c r="BS264" s="791"/>
      <c r="BT264" s="791"/>
      <c r="CA264" s="809"/>
      <c r="CB264" s="803"/>
      <c r="CC264" s="804"/>
      <c r="CD264" s="791"/>
      <c r="CE264" s="791"/>
    </row>
    <row r="265" spans="2:83" x14ac:dyDescent="0.25">
      <c r="B265" s="307"/>
      <c r="C265" s="179"/>
      <c r="O265" s="181"/>
      <c r="P265" s="308"/>
      <c r="Q265" s="179"/>
      <c r="R265" s="165" t="s">
        <v>21</v>
      </c>
      <c r="S265" s="179"/>
      <c r="T265" s="165" t="s">
        <v>56</v>
      </c>
      <c r="U265" s="196" t="str">
        <f t="shared" si="77"/>
        <v>-</v>
      </c>
      <c r="V265" s="168" t="str">
        <f t="shared" si="78"/>
        <v>-</v>
      </c>
      <c r="W265" s="168" t="str">
        <f t="shared" si="79"/>
        <v>-</v>
      </c>
      <c r="X265" s="168" t="str">
        <f t="shared" si="80"/>
        <v>-</v>
      </c>
      <c r="Y265" s="168" t="str">
        <f t="shared" si="81"/>
        <v>-</v>
      </c>
      <c r="AD265" s="608" t="str">
        <f t="shared" si="91"/>
        <v>-</v>
      </c>
      <c r="AE265" s="607" t="str">
        <f t="shared" si="92"/>
        <v>-</v>
      </c>
      <c r="AF265" s="196" t="str">
        <f t="shared" si="82"/>
        <v>-</v>
      </c>
      <c r="AG265" s="168" t="str">
        <f t="shared" si="83"/>
        <v>-</v>
      </c>
      <c r="AH265" s="168" t="str">
        <f t="shared" si="84"/>
        <v>-</v>
      </c>
      <c r="AI265" s="168" t="str">
        <f t="shared" si="85"/>
        <v>-</v>
      </c>
      <c r="AJ265" s="168" t="str">
        <f t="shared" si="86"/>
        <v>-</v>
      </c>
      <c r="AM265" s="785"/>
      <c r="AN265" s="785"/>
      <c r="AO265" s="785"/>
      <c r="AP265" s="785"/>
      <c r="AQ265" s="785"/>
      <c r="AR265" s="785"/>
      <c r="AS265" s="785"/>
      <c r="AT265" s="785"/>
      <c r="AV265" s="865"/>
      <c r="AW265" s="865"/>
      <c r="AX265" s="866"/>
      <c r="AY265" s="866"/>
      <c r="AZ265" s="867"/>
      <c r="BB265" s="793">
        <f t="shared" si="87"/>
        <v>0</v>
      </c>
      <c r="BC265" s="791">
        <f t="shared" si="88"/>
        <v>0</v>
      </c>
      <c r="BF265" s="819"/>
      <c r="BH265" s="793">
        <f t="shared" si="89"/>
        <v>0</v>
      </c>
      <c r="BI265" s="807">
        <f t="shared" si="90"/>
        <v>0</v>
      </c>
      <c r="BQ265" s="791"/>
      <c r="BR265" s="791"/>
      <c r="BS265" s="791"/>
      <c r="BT265" s="791"/>
      <c r="CA265" s="809"/>
      <c r="CB265" s="803"/>
      <c r="CC265" s="804"/>
      <c r="CD265" s="791"/>
      <c r="CE265" s="791"/>
    </row>
    <row r="266" spans="2:83" x14ac:dyDescent="0.25">
      <c r="B266" s="307"/>
      <c r="C266" s="179"/>
      <c r="O266" s="181"/>
      <c r="P266" s="308"/>
      <c r="Q266" s="179"/>
      <c r="R266" s="165" t="s">
        <v>21</v>
      </c>
      <c r="S266" s="179"/>
      <c r="T266" s="165" t="s">
        <v>56</v>
      </c>
      <c r="U266" s="196" t="str">
        <f t="shared" si="77"/>
        <v>-</v>
      </c>
      <c r="V266" s="168" t="str">
        <f t="shared" si="78"/>
        <v>-</v>
      </c>
      <c r="W266" s="168" t="str">
        <f t="shared" si="79"/>
        <v>-</v>
      </c>
      <c r="X266" s="168" t="str">
        <f t="shared" si="80"/>
        <v>-</v>
      </c>
      <c r="Y266" s="168" t="str">
        <f t="shared" si="81"/>
        <v>-</v>
      </c>
      <c r="AD266" s="608" t="str">
        <f t="shared" si="91"/>
        <v>-</v>
      </c>
      <c r="AE266" s="607" t="str">
        <f t="shared" si="92"/>
        <v>-</v>
      </c>
      <c r="AF266" s="196" t="str">
        <f t="shared" si="82"/>
        <v>-</v>
      </c>
      <c r="AG266" s="168" t="str">
        <f t="shared" si="83"/>
        <v>-</v>
      </c>
      <c r="AH266" s="168" t="str">
        <f t="shared" si="84"/>
        <v>-</v>
      </c>
      <c r="AI266" s="168" t="str">
        <f t="shared" si="85"/>
        <v>-</v>
      </c>
      <c r="AJ266" s="168" t="str">
        <f t="shared" si="86"/>
        <v>-</v>
      </c>
      <c r="AM266" s="785"/>
      <c r="AN266" s="785"/>
      <c r="AO266" s="785"/>
      <c r="AP266" s="785"/>
      <c r="AQ266" s="785"/>
      <c r="AR266" s="785"/>
      <c r="AS266" s="785"/>
      <c r="AT266" s="785"/>
      <c r="AV266" s="865"/>
      <c r="AW266" s="865"/>
      <c r="AX266" s="866"/>
      <c r="AY266" s="866"/>
      <c r="AZ266" s="867"/>
      <c r="BB266" s="793">
        <f t="shared" si="87"/>
        <v>0</v>
      </c>
      <c r="BC266" s="791">
        <f t="shared" si="88"/>
        <v>0</v>
      </c>
      <c r="BF266" s="819"/>
      <c r="BH266" s="793">
        <f t="shared" si="89"/>
        <v>0</v>
      </c>
      <c r="BI266" s="807">
        <f t="shared" si="90"/>
        <v>0</v>
      </c>
      <c r="BQ266" s="791"/>
      <c r="BR266" s="791"/>
      <c r="BS266" s="791"/>
      <c r="BT266" s="791"/>
      <c r="CA266" s="809"/>
      <c r="CB266" s="803"/>
      <c r="CC266" s="804"/>
      <c r="CD266" s="791"/>
      <c r="CE266" s="791"/>
    </row>
    <row r="267" spans="2:83" x14ac:dyDescent="0.25">
      <c r="B267" s="307"/>
      <c r="C267" s="179"/>
      <c r="O267" s="181"/>
      <c r="P267" s="308"/>
      <c r="Q267" s="179"/>
      <c r="R267" s="165" t="s">
        <v>21</v>
      </c>
      <c r="S267" s="179"/>
      <c r="T267" s="165" t="s">
        <v>56</v>
      </c>
      <c r="U267" s="196" t="str">
        <f t="shared" si="77"/>
        <v>-</v>
      </c>
      <c r="V267" s="168" t="str">
        <f t="shared" si="78"/>
        <v>-</v>
      </c>
      <c r="W267" s="168" t="str">
        <f t="shared" si="79"/>
        <v>-</v>
      </c>
      <c r="X267" s="168" t="str">
        <f t="shared" si="80"/>
        <v>-</v>
      </c>
      <c r="Y267" s="168" t="str">
        <f t="shared" si="81"/>
        <v>-</v>
      </c>
      <c r="AD267" s="608" t="str">
        <f t="shared" si="91"/>
        <v>-</v>
      </c>
      <c r="AE267" s="607" t="str">
        <f t="shared" si="92"/>
        <v>-</v>
      </c>
      <c r="AF267" s="196" t="str">
        <f t="shared" si="82"/>
        <v>-</v>
      </c>
      <c r="AG267" s="168" t="str">
        <f t="shared" si="83"/>
        <v>-</v>
      </c>
      <c r="AH267" s="168" t="str">
        <f t="shared" si="84"/>
        <v>-</v>
      </c>
      <c r="AI267" s="168" t="str">
        <f t="shared" si="85"/>
        <v>-</v>
      </c>
      <c r="AJ267" s="168" t="str">
        <f t="shared" si="86"/>
        <v>-</v>
      </c>
      <c r="AM267" s="785"/>
      <c r="AN267" s="785"/>
      <c r="AO267" s="785"/>
      <c r="AP267" s="785"/>
      <c r="AQ267" s="785"/>
      <c r="AR267" s="785"/>
      <c r="AS267" s="785"/>
      <c r="AT267" s="785"/>
      <c r="AV267" s="865"/>
      <c r="AW267" s="865"/>
      <c r="AX267" s="866"/>
      <c r="AY267" s="866"/>
      <c r="AZ267" s="867"/>
      <c r="BB267" s="793">
        <f t="shared" si="87"/>
        <v>0</v>
      </c>
      <c r="BC267" s="791">
        <f t="shared" si="88"/>
        <v>0</v>
      </c>
      <c r="BF267" s="819"/>
      <c r="BH267" s="793">
        <f t="shared" si="89"/>
        <v>0</v>
      </c>
      <c r="BI267" s="807">
        <f t="shared" si="90"/>
        <v>0</v>
      </c>
      <c r="BQ267" s="791"/>
      <c r="BR267" s="791"/>
      <c r="BS267" s="791"/>
      <c r="BT267" s="791"/>
      <c r="CA267" s="809"/>
      <c r="CB267" s="803"/>
      <c r="CC267" s="804"/>
      <c r="CD267" s="791"/>
      <c r="CE267" s="791"/>
    </row>
    <row r="268" spans="2:83" x14ac:dyDescent="0.25">
      <c r="B268" s="307"/>
      <c r="C268" s="179"/>
      <c r="O268" s="181"/>
      <c r="P268" s="308"/>
      <c r="Q268" s="179"/>
      <c r="R268" s="165" t="s">
        <v>21</v>
      </c>
      <c r="S268" s="179"/>
      <c r="T268" s="165" t="s">
        <v>56</v>
      </c>
      <c r="U268" s="196" t="str">
        <f t="shared" si="77"/>
        <v>-</v>
      </c>
      <c r="V268" s="168" t="str">
        <f t="shared" si="78"/>
        <v>-</v>
      </c>
      <c r="W268" s="168" t="str">
        <f t="shared" si="79"/>
        <v>-</v>
      </c>
      <c r="X268" s="168" t="str">
        <f t="shared" si="80"/>
        <v>-</v>
      </c>
      <c r="Y268" s="168" t="str">
        <f t="shared" si="81"/>
        <v>-</v>
      </c>
      <c r="AD268" s="608" t="str">
        <f t="shared" si="91"/>
        <v>-</v>
      </c>
      <c r="AE268" s="607" t="str">
        <f t="shared" si="92"/>
        <v>-</v>
      </c>
      <c r="AF268" s="196" t="str">
        <f t="shared" si="82"/>
        <v>-</v>
      </c>
      <c r="AG268" s="168" t="str">
        <f t="shared" si="83"/>
        <v>-</v>
      </c>
      <c r="AH268" s="168" t="str">
        <f t="shared" si="84"/>
        <v>-</v>
      </c>
      <c r="AI268" s="168" t="str">
        <f t="shared" si="85"/>
        <v>-</v>
      </c>
      <c r="AJ268" s="168" t="str">
        <f t="shared" si="86"/>
        <v>-</v>
      </c>
      <c r="AM268" s="785"/>
      <c r="AN268" s="785"/>
      <c r="AO268" s="785"/>
      <c r="AP268" s="785"/>
      <c r="AQ268" s="785"/>
      <c r="AR268" s="785"/>
      <c r="AS268" s="785"/>
      <c r="AT268" s="785"/>
      <c r="AV268" s="865"/>
      <c r="AW268" s="865"/>
      <c r="AX268" s="866"/>
      <c r="AY268" s="866"/>
      <c r="AZ268" s="867"/>
      <c r="BB268" s="793">
        <f t="shared" si="87"/>
        <v>0</v>
      </c>
      <c r="BC268" s="791">
        <f t="shared" si="88"/>
        <v>0</v>
      </c>
      <c r="BF268" s="819"/>
      <c r="BH268" s="793">
        <f t="shared" si="89"/>
        <v>0</v>
      </c>
      <c r="BI268" s="807">
        <f t="shared" si="90"/>
        <v>0</v>
      </c>
      <c r="BQ268" s="791"/>
      <c r="BR268" s="791"/>
      <c r="BS268" s="791"/>
      <c r="BT268" s="791"/>
      <c r="CA268" s="809"/>
      <c r="CB268" s="803"/>
      <c r="CC268" s="804"/>
      <c r="CD268" s="791"/>
      <c r="CE268" s="791"/>
    </row>
    <row r="269" spans="2:83" x14ac:dyDescent="0.25">
      <c r="B269" s="307"/>
      <c r="C269" s="179"/>
      <c r="O269" s="181"/>
      <c r="P269" s="308"/>
      <c r="Q269" s="179"/>
      <c r="R269" s="165" t="s">
        <v>21</v>
      </c>
      <c r="S269" s="179"/>
      <c r="T269" s="165" t="s">
        <v>56</v>
      </c>
      <c r="U269" s="196" t="str">
        <f t="shared" si="77"/>
        <v>-</v>
      </c>
      <c r="V269" s="168" t="str">
        <f t="shared" si="78"/>
        <v>-</v>
      </c>
      <c r="W269" s="168" t="str">
        <f t="shared" si="79"/>
        <v>-</v>
      </c>
      <c r="X269" s="168" t="str">
        <f t="shared" si="80"/>
        <v>-</v>
      </c>
      <c r="Y269" s="168" t="str">
        <f t="shared" si="81"/>
        <v>-</v>
      </c>
      <c r="AD269" s="608" t="str">
        <f t="shared" si="91"/>
        <v>-</v>
      </c>
      <c r="AE269" s="607" t="str">
        <f t="shared" si="92"/>
        <v>-</v>
      </c>
      <c r="AF269" s="196" t="str">
        <f t="shared" si="82"/>
        <v>-</v>
      </c>
      <c r="AG269" s="168" t="str">
        <f t="shared" si="83"/>
        <v>-</v>
      </c>
      <c r="AH269" s="168" t="str">
        <f t="shared" si="84"/>
        <v>-</v>
      </c>
      <c r="AI269" s="168" t="str">
        <f t="shared" si="85"/>
        <v>-</v>
      </c>
      <c r="AJ269" s="168" t="str">
        <f t="shared" si="86"/>
        <v>-</v>
      </c>
      <c r="AM269" s="785"/>
      <c r="AN269" s="785"/>
      <c r="AO269" s="785"/>
      <c r="AP269" s="785"/>
      <c r="AQ269" s="785"/>
      <c r="AR269" s="785"/>
      <c r="AS269" s="785"/>
      <c r="AT269" s="785"/>
      <c r="AV269" s="865"/>
      <c r="AW269" s="865"/>
      <c r="AX269" s="866"/>
      <c r="AY269" s="866"/>
      <c r="AZ269" s="867"/>
      <c r="BB269" s="793">
        <f t="shared" si="87"/>
        <v>0</v>
      </c>
      <c r="BC269" s="791">
        <f t="shared" si="88"/>
        <v>0</v>
      </c>
      <c r="BF269" s="819"/>
      <c r="BH269" s="793">
        <f t="shared" si="89"/>
        <v>0</v>
      </c>
      <c r="BI269" s="807">
        <f t="shared" si="90"/>
        <v>0</v>
      </c>
      <c r="BQ269" s="791"/>
      <c r="BR269" s="791"/>
      <c r="BS269" s="791"/>
      <c r="BT269" s="791"/>
      <c r="CA269" s="809"/>
      <c r="CB269" s="803"/>
      <c r="CC269" s="804"/>
      <c r="CD269" s="791"/>
      <c r="CE269" s="791"/>
    </row>
    <row r="270" spans="2:83" x14ac:dyDescent="0.25">
      <c r="B270" s="307"/>
      <c r="C270" s="179"/>
      <c r="O270" s="181"/>
      <c r="P270" s="308"/>
      <c r="Q270" s="179"/>
      <c r="R270" s="165" t="s">
        <v>21</v>
      </c>
      <c r="S270" s="179"/>
      <c r="T270" s="165" t="s">
        <v>56</v>
      </c>
      <c r="U270" s="196" t="str">
        <f t="shared" si="77"/>
        <v>-</v>
      </c>
      <c r="V270" s="168" t="str">
        <f t="shared" si="78"/>
        <v>-</v>
      </c>
      <c r="W270" s="168" t="str">
        <f t="shared" si="79"/>
        <v>-</v>
      </c>
      <c r="X270" s="168" t="str">
        <f t="shared" si="80"/>
        <v>-</v>
      </c>
      <c r="Y270" s="168" t="str">
        <f t="shared" si="81"/>
        <v>-</v>
      </c>
      <c r="AD270" s="608" t="str">
        <f t="shared" si="91"/>
        <v>-</v>
      </c>
      <c r="AE270" s="607" t="str">
        <f t="shared" si="92"/>
        <v>-</v>
      </c>
      <c r="AF270" s="196" t="str">
        <f t="shared" si="82"/>
        <v>-</v>
      </c>
      <c r="AG270" s="168" t="str">
        <f t="shared" si="83"/>
        <v>-</v>
      </c>
      <c r="AH270" s="168" t="str">
        <f t="shared" si="84"/>
        <v>-</v>
      </c>
      <c r="AI270" s="168" t="str">
        <f t="shared" si="85"/>
        <v>-</v>
      </c>
      <c r="AJ270" s="168" t="str">
        <f t="shared" si="86"/>
        <v>-</v>
      </c>
      <c r="AM270" s="785"/>
      <c r="AN270" s="785"/>
      <c r="AO270" s="785"/>
      <c r="AP270" s="785"/>
      <c r="AQ270" s="785"/>
      <c r="AR270" s="785"/>
      <c r="AS270" s="785"/>
      <c r="AT270" s="785"/>
      <c r="AV270" s="865"/>
      <c r="AW270" s="865"/>
      <c r="AX270" s="866"/>
      <c r="AY270" s="866"/>
      <c r="AZ270" s="867"/>
      <c r="BB270" s="793">
        <f t="shared" si="87"/>
        <v>0</v>
      </c>
      <c r="BC270" s="791">
        <f t="shared" si="88"/>
        <v>0</v>
      </c>
      <c r="BF270" s="819"/>
      <c r="BH270" s="793">
        <f t="shared" si="89"/>
        <v>0</v>
      </c>
      <c r="BI270" s="807">
        <f t="shared" si="90"/>
        <v>0</v>
      </c>
      <c r="BQ270" s="791"/>
      <c r="BR270" s="791"/>
      <c r="BS270" s="791"/>
      <c r="BT270" s="791"/>
      <c r="CA270" s="809"/>
      <c r="CB270" s="803"/>
      <c r="CC270" s="804"/>
      <c r="CD270" s="791"/>
      <c r="CE270" s="791"/>
    </row>
    <row r="271" spans="2:83" x14ac:dyDescent="0.25">
      <c r="B271" s="307"/>
      <c r="C271" s="179"/>
      <c r="O271" s="181"/>
      <c r="P271" s="308"/>
      <c r="Q271" s="179"/>
      <c r="R271" s="165" t="s">
        <v>21</v>
      </c>
      <c r="S271" s="179"/>
      <c r="T271" s="165" t="s">
        <v>56</v>
      </c>
      <c r="U271" s="196" t="str">
        <f t="shared" si="77"/>
        <v>-</v>
      </c>
      <c r="V271" s="168" t="str">
        <f t="shared" si="78"/>
        <v>-</v>
      </c>
      <c r="W271" s="168" t="str">
        <f t="shared" si="79"/>
        <v>-</v>
      </c>
      <c r="X271" s="168" t="str">
        <f t="shared" si="80"/>
        <v>-</v>
      </c>
      <c r="Y271" s="168" t="str">
        <f t="shared" si="81"/>
        <v>-</v>
      </c>
      <c r="AD271" s="608" t="str">
        <f t="shared" si="91"/>
        <v>-</v>
      </c>
      <c r="AE271" s="607" t="str">
        <f t="shared" si="92"/>
        <v>-</v>
      </c>
      <c r="AF271" s="196" t="str">
        <f t="shared" si="82"/>
        <v>-</v>
      </c>
      <c r="AG271" s="168" t="str">
        <f t="shared" si="83"/>
        <v>-</v>
      </c>
      <c r="AH271" s="168" t="str">
        <f t="shared" si="84"/>
        <v>-</v>
      </c>
      <c r="AI271" s="168" t="str">
        <f t="shared" si="85"/>
        <v>-</v>
      </c>
      <c r="AJ271" s="168" t="str">
        <f t="shared" si="86"/>
        <v>-</v>
      </c>
      <c r="AM271" s="785"/>
      <c r="AN271" s="785"/>
      <c r="AO271" s="785"/>
      <c r="AP271" s="785"/>
      <c r="AQ271" s="785"/>
      <c r="AR271" s="785"/>
      <c r="AS271" s="785"/>
      <c r="AT271" s="785"/>
      <c r="AV271" s="865"/>
      <c r="AW271" s="865"/>
      <c r="AX271" s="866"/>
      <c r="AY271" s="866"/>
      <c r="AZ271" s="867"/>
      <c r="BB271" s="793">
        <f t="shared" si="87"/>
        <v>0</v>
      </c>
      <c r="BC271" s="791">
        <f t="shared" si="88"/>
        <v>0</v>
      </c>
      <c r="BF271" s="819"/>
      <c r="BH271" s="793">
        <f t="shared" si="89"/>
        <v>0</v>
      </c>
      <c r="BI271" s="807">
        <f t="shared" si="90"/>
        <v>0</v>
      </c>
      <c r="BQ271" s="791"/>
      <c r="BR271" s="791"/>
      <c r="BS271" s="791"/>
      <c r="BT271" s="791"/>
      <c r="CA271" s="809"/>
      <c r="CB271" s="803"/>
      <c r="CC271" s="804"/>
      <c r="CD271" s="791"/>
      <c r="CE271" s="791"/>
    </row>
    <row r="272" spans="2:83" x14ac:dyDescent="0.25">
      <c r="B272" s="307"/>
      <c r="C272" s="179"/>
      <c r="O272" s="181"/>
      <c r="P272" s="308"/>
      <c r="Q272" s="179"/>
      <c r="R272" s="165" t="s">
        <v>21</v>
      </c>
      <c r="S272" s="179"/>
      <c r="T272" s="165" t="s">
        <v>56</v>
      </c>
      <c r="U272" s="196" t="str">
        <f t="shared" si="77"/>
        <v>-</v>
      </c>
      <c r="V272" s="168" t="str">
        <f t="shared" si="78"/>
        <v>-</v>
      </c>
      <c r="W272" s="168" t="str">
        <f t="shared" si="79"/>
        <v>-</v>
      </c>
      <c r="X272" s="168" t="str">
        <f t="shared" si="80"/>
        <v>-</v>
      </c>
      <c r="Y272" s="168" t="str">
        <f t="shared" si="81"/>
        <v>-</v>
      </c>
      <c r="AD272" s="608" t="str">
        <f t="shared" si="91"/>
        <v>-</v>
      </c>
      <c r="AE272" s="607" t="str">
        <f t="shared" si="92"/>
        <v>-</v>
      </c>
      <c r="AF272" s="196" t="str">
        <f t="shared" si="82"/>
        <v>-</v>
      </c>
      <c r="AG272" s="168" t="str">
        <f t="shared" si="83"/>
        <v>-</v>
      </c>
      <c r="AH272" s="168" t="str">
        <f t="shared" si="84"/>
        <v>-</v>
      </c>
      <c r="AI272" s="168" t="str">
        <f t="shared" si="85"/>
        <v>-</v>
      </c>
      <c r="AJ272" s="168" t="str">
        <f t="shared" si="86"/>
        <v>-</v>
      </c>
      <c r="AM272" s="785"/>
      <c r="AN272" s="785"/>
      <c r="AO272" s="785"/>
      <c r="AP272" s="785"/>
      <c r="AQ272" s="785"/>
      <c r="AR272" s="785"/>
      <c r="AS272" s="785"/>
      <c r="AT272" s="785"/>
      <c r="AV272" s="865"/>
      <c r="AW272" s="865"/>
      <c r="AX272" s="866"/>
      <c r="AY272" s="866"/>
      <c r="AZ272" s="867"/>
      <c r="BB272" s="793">
        <f t="shared" si="87"/>
        <v>0</v>
      </c>
      <c r="BC272" s="791">
        <f t="shared" si="88"/>
        <v>0</v>
      </c>
      <c r="BF272" s="819"/>
      <c r="BH272" s="793">
        <f t="shared" si="89"/>
        <v>0</v>
      </c>
      <c r="BI272" s="807">
        <f t="shared" si="90"/>
        <v>0</v>
      </c>
      <c r="BQ272" s="791"/>
      <c r="BR272" s="791"/>
      <c r="BS272" s="791"/>
      <c r="BT272" s="791"/>
      <c r="CA272" s="809"/>
      <c r="CB272" s="803"/>
      <c r="CC272" s="804"/>
      <c r="CD272" s="791"/>
      <c r="CE272" s="791"/>
    </row>
    <row r="273" spans="2:83" x14ac:dyDescent="0.25">
      <c r="B273" s="307"/>
      <c r="C273" s="179"/>
      <c r="O273" s="181"/>
      <c r="P273" s="308"/>
      <c r="Q273" s="179"/>
      <c r="R273" s="165" t="s">
        <v>21</v>
      </c>
      <c r="S273" s="179"/>
      <c r="T273" s="165" t="s">
        <v>56</v>
      </c>
      <c r="U273" s="196" t="str">
        <f t="shared" si="77"/>
        <v>-</v>
      </c>
      <c r="V273" s="168" t="str">
        <f t="shared" si="78"/>
        <v>-</v>
      </c>
      <c r="W273" s="168" t="str">
        <f t="shared" si="79"/>
        <v>-</v>
      </c>
      <c r="X273" s="168" t="str">
        <f t="shared" si="80"/>
        <v>-</v>
      </c>
      <c r="Y273" s="168" t="str">
        <f t="shared" si="81"/>
        <v>-</v>
      </c>
      <c r="AD273" s="608" t="str">
        <f t="shared" si="91"/>
        <v>-</v>
      </c>
      <c r="AE273" s="607" t="str">
        <f t="shared" si="92"/>
        <v>-</v>
      </c>
      <c r="AF273" s="196" t="str">
        <f t="shared" si="82"/>
        <v>-</v>
      </c>
      <c r="AG273" s="168" t="str">
        <f t="shared" si="83"/>
        <v>-</v>
      </c>
      <c r="AH273" s="168" t="str">
        <f t="shared" si="84"/>
        <v>-</v>
      </c>
      <c r="AI273" s="168" t="str">
        <f t="shared" si="85"/>
        <v>-</v>
      </c>
      <c r="AJ273" s="168" t="str">
        <f t="shared" si="86"/>
        <v>-</v>
      </c>
      <c r="AM273" s="785"/>
      <c r="AN273" s="785"/>
      <c r="AO273" s="785"/>
      <c r="AP273" s="785"/>
      <c r="AQ273" s="785"/>
      <c r="AR273" s="785"/>
      <c r="AS273" s="785"/>
      <c r="AT273" s="785"/>
      <c r="AV273" s="865"/>
      <c r="AW273" s="865"/>
      <c r="AX273" s="866"/>
      <c r="AY273" s="866"/>
      <c r="AZ273" s="867"/>
      <c r="BB273" s="793">
        <f t="shared" si="87"/>
        <v>0</v>
      </c>
      <c r="BC273" s="791">
        <f t="shared" si="88"/>
        <v>0</v>
      </c>
      <c r="BF273" s="819"/>
      <c r="BH273" s="793">
        <f t="shared" si="89"/>
        <v>0</v>
      </c>
      <c r="BI273" s="807">
        <f t="shared" si="90"/>
        <v>0</v>
      </c>
      <c r="BQ273" s="791"/>
      <c r="BR273" s="791"/>
      <c r="BS273" s="791"/>
      <c r="BT273" s="791"/>
      <c r="CA273" s="809"/>
      <c r="CB273" s="803"/>
      <c r="CC273" s="804"/>
      <c r="CD273" s="791"/>
      <c r="CE273" s="791"/>
    </row>
    <row r="274" spans="2:83" x14ac:dyDescent="0.25">
      <c r="B274" s="307"/>
      <c r="C274" s="179"/>
      <c r="O274" s="181"/>
      <c r="P274" s="308"/>
      <c r="Q274" s="179"/>
      <c r="R274" s="165" t="s">
        <v>21</v>
      </c>
      <c r="S274" s="179"/>
      <c r="T274" s="165" t="s">
        <v>56</v>
      </c>
      <c r="U274" s="196" t="str">
        <f t="shared" si="77"/>
        <v>-</v>
      </c>
      <c r="V274" s="168" t="str">
        <f t="shared" si="78"/>
        <v>-</v>
      </c>
      <c r="W274" s="168" t="str">
        <f t="shared" si="79"/>
        <v>-</v>
      </c>
      <c r="X274" s="168" t="str">
        <f t="shared" si="80"/>
        <v>-</v>
      </c>
      <c r="Y274" s="168" t="str">
        <f t="shared" si="81"/>
        <v>-</v>
      </c>
      <c r="AD274" s="608" t="str">
        <f t="shared" si="91"/>
        <v>-</v>
      </c>
      <c r="AE274" s="607" t="str">
        <f t="shared" si="92"/>
        <v>-</v>
      </c>
      <c r="AF274" s="196" t="str">
        <f t="shared" si="82"/>
        <v>-</v>
      </c>
      <c r="AG274" s="168" t="str">
        <f t="shared" si="83"/>
        <v>-</v>
      </c>
      <c r="AH274" s="168" t="str">
        <f t="shared" si="84"/>
        <v>-</v>
      </c>
      <c r="AI274" s="168" t="str">
        <f t="shared" si="85"/>
        <v>-</v>
      </c>
      <c r="AJ274" s="168" t="str">
        <f t="shared" si="86"/>
        <v>-</v>
      </c>
      <c r="AM274" s="785"/>
      <c r="AN274" s="785"/>
      <c r="AO274" s="785"/>
      <c r="AP274" s="785"/>
      <c r="AQ274" s="785"/>
      <c r="AR274" s="785"/>
      <c r="AS274" s="785"/>
      <c r="AT274" s="785"/>
      <c r="AV274" s="865"/>
      <c r="AW274" s="865"/>
      <c r="AX274" s="866"/>
      <c r="AY274" s="866"/>
      <c r="AZ274" s="867"/>
      <c r="BB274" s="793">
        <f t="shared" si="87"/>
        <v>0</v>
      </c>
      <c r="BC274" s="791">
        <f t="shared" si="88"/>
        <v>0</v>
      </c>
      <c r="BF274" s="819"/>
      <c r="BH274" s="793">
        <f t="shared" si="89"/>
        <v>0</v>
      </c>
      <c r="BI274" s="807">
        <f t="shared" si="90"/>
        <v>0</v>
      </c>
      <c r="BQ274" s="791"/>
      <c r="BR274" s="791"/>
      <c r="BS274" s="791"/>
      <c r="BT274" s="791"/>
      <c r="CA274" s="809"/>
      <c r="CB274" s="803"/>
      <c r="CC274" s="804"/>
      <c r="CD274" s="791"/>
      <c r="CE274" s="791"/>
    </row>
    <row r="275" spans="2:83" x14ac:dyDescent="0.25">
      <c r="B275" s="307"/>
      <c r="C275" s="179"/>
      <c r="O275" s="181"/>
      <c r="P275" s="308"/>
      <c r="Q275" s="179"/>
      <c r="R275" s="165" t="s">
        <v>21</v>
      </c>
      <c r="S275" s="179"/>
      <c r="T275" s="165" t="s">
        <v>56</v>
      </c>
      <c r="U275" s="196" t="str">
        <f t="shared" si="77"/>
        <v>-</v>
      </c>
      <c r="V275" s="168" t="str">
        <f t="shared" si="78"/>
        <v>-</v>
      </c>
      <c r="W275" s="168" t="str">
        <f t="shared" si="79"/>
        <v>-</v>
      </c>
      <c r="X275" s="168" t="str">
        <f t="shared" si="80"/>
        <v>-</v>
      </c>
      <c r="Y275" s="168" t="str">
        <f t="shared" si="81"/>
        <v>-</v>
      </c>
      <c r="AD275" s="608" t="str">
        <f t="shared" si="91"/>
        <v>-</v>
      </c>
      <c r="AE275" s="607" t="str">
        <f t="shared" si="92"/>
        <v>-</v>
      </c>
      <c r="AF275" s="196" t="str">
        <f t="shared" si="82"/>
        <v>-</v>
      </c>
      <c r="AG275" s="168" t="str">
        <f t="shared" si="83"/>
        <v>-</v>
      </c>
      <c r="AH275" s="168" t="str">
        <f t="shared" si="84"/>
        <v>-</v>
      </c>
      <c r="AI275" s="168" t="str">
        <f t="shared" si="85"/>
        <v>-</v>
      </c>
      <c r="AJ275" s="168" t="str">
        <f t="shared" si="86"/>
        <v>-</v>
      </c>
      <c r="AM275" s="785"/>
      <c r="AN275" s="785"/>
      <c r="AO275" s="785"/>
      <c r="AP275" s="785"/>
      <c r="AQ275" s="785"/>
      <c r="AR275" s="785"/>
      <c r="AS275" s="785"/>
      <c r="AT275" s="785"/>
      <c r="AV275" s="865"/>
      <c r="AW275" s="865"/>
      <c r="AX275" s="866"/>
      <c r="AY275" s="866"/>
      <c r="AZ275" s="867"/>
      <c r="BB275" s="793">
        <f t="shared" si="87"/>
        <v>0</v>
      </c>
      <c r="BC275" s="791">
        <f t="shared" si="88"/>
        <v>0</v>
      </c>
      <c r="BF275" s="819"/>
      <c r="BH275" s="793">
        <f t="shared" si="89"/>
        <v>0</v>
      </c>
      <c r="BI275" s="807">
        <f t="shared" si="90"/>
        <v>0</v>
      </c>
      <c r="BQ275" s="791"/>
      <c r="BR275" s="791"/>
      <c r="BS275" s="791"/>
      <c r="BT275" s="791"/>
      <c r="CA275" s="809"/>
      <c r="CB275" s="803"/>
      <c r="CC275" s="804"/>
      <c r="CD275" s="791"/>
      <c r="CE275" s="791"/>
    </row>
    <row r="276" spans="2:83" x14ac:dyDescent="0.25">
      <c r="B276" s="307"/>
      <c r="C276" s="179"/>
      <c r="O276" s="181"/>
      <c r="P276" s="308"/>
      <c r="Q276" s="179"/>
      <c r="R276" s="165" t="s">
        <v>21</v>
      </c>
      <c r="S276" s="179"/>
      <c r="T276" s="165" t="s">
        <v>56</v>
      </c>
      <c r="U276" s="196" t="str">
        <f t="shared" si="77"/>
        <v>-</v>
      </c>
      <c r="V276" s="168" t="str">
        <f t="shared" si="78"/>
        <v>-</v>
      </c>
      <c r="W276" s="168" t="str">
        <f t="shared" si="79"/>
        <v>-</v>
      </c>
      <c r="X276" s="168" t="str">
        <f t="shared" si="80"/>
        <v>-</v>
      </c>
      <c r="Y276" s="168" t="str">
        <f t="shared" si="81"/>
        <v>-</v>
      </c>
      <c r="AD276" s="608" t="str">
        <f t="shared" si="91"/>
        <v>-</v>
      </c>
      <c r="AE276" s="607" t="str">
        <f t="shared" si="92"/>
        <v>-</v>
      </c>
      <c r="AF276" s="196" t="str">
        <f t="shared" si="82"/>
        <v>-</v>
      </c>
      <c r="AG276" s="168" t="str">
        <f t="shared" si="83"/>
        <v>-</v>
      </c>
      <c r="AH276" s="168" t="str">
        <f t="shared" si="84"/>
        <v>-</v>
      </c>
      <c r="AI276" s="168" t="str">
        <f t="shared" si="85"/>
        <v>-</v>
      </c>
      <c r="AJ276" s="168" t="str">
        <f t="shared" si="86"/>
        <v>-</v>
      </c>
      <c r="AM276" s="785"/>
      <c r="AN276" s="785"/>
      <c r="AO276" s="785"/>
      <c r="AP276" s="785"/>
      <c r="AQ276" s="785"/>
      <c r="AR276" s="785"/>
      <c r="AS276" s="785"/>
      <c r="AT276" s="785"/>
      <c r="AV276" s="865"/>
      <c r="AW276" s="865"/>
      <c r="AX276" s="866"/>
      <c r="AY276" s="866"/>
      <c r="AZ276" s="867"/>
      <c r="BB276" s="793">
        <f t="shared" si="87"/>
        <v>0</v>
      </c>
      <c r="BC276" s="791">
        <f t="shared" si="88"/>
        <v>0</v>
      </c>
      <c r="BF276" s="819"/>
      <c r="BH276" s="793">
        <f t="shared" si="89"/>
        <v>0</v>
      </c>
      <c r="BI276" s="807">
        <f t="shared" si="90"/>
        <v>0</v>
      </c>
      <c r="BQ276" s="791"/>
      <c r="BR276" s="791"/>
      <c r="BS276" s="791"/>
      <c r="BT276" s="791"/>
      <c r="CA276" s="809"/>
      <c r="CB276" s="803"/>
      <c r="CC276" s="804"/>
      <c r="CD276" s="791"/>
      <c r="CE276" s="791"/>
    </row>
    <row r="277" spans="2:83" x14ac:dyDescent="0.25">
      <c r="B277" s="307"/>
      <c r="C277" s="179"/>
      <c r="O277" s="181"/>
      <c r="P277" s="308"/>
      <c r="Q277" s="179"/>
      <c r="R277" s="165" t="s">
        <v>21</v>
      </c>
      <c r="S277" s="179"/>
      <c r="T277" s="165" t="s">
        <v>56</v>
      </c>
      <c r="U277" s="196" t="str">
        <f t="shared" si="77"/>
        <v>-</v>
      </c>
      <c r="V277" s="168" t="str">
        <f t="shared" si="78"/>
        <v>-</v>
      </c>
      <c r="W277" s="168" t="str">
        <f t="shared" si="79"/>
        <v>-</v>
      </c>
      <c r="X277" s="168" t="str">
        <f t="shared" si="80"/>
        <v>-</v>
      </c>
      <c r="Y277" s="168" t="str">
        <f t="shared" si="81"/>
        <v>-</v>
      </c>
      <c r="AD277" s="608" t="str">
        <f t="shared" si="91"/>
        <v>-</v>
      </c>
      <c r="AE277" s="607" t="str">
        <f t="shared" si="92"/>
        <v>-</v>
      </c>
      <c r="AF277" s="196" t="str">
        <f t="shared" si="82"/>
        <v>-</v>
      </c>
      <c r="AG277" s="168" t="str">
        <f t="shared" si="83"/>
        <v>-</v>
      </c>
      <c r="AH277" s="168" t="str">
        <f t="shared" si="84"/>
        <v>-</v>
      </c>
      <c r="AI277" s="168" t="str">
        <f t="shared" si="85"/>
        <v>-</v>
      </c>
      <c r="AJ277" s="168" t="str">
        <f t="shared" si="86"/>
        <v>-</v>
      </c>
      <c r="AM277" s="785"/>
      <c r="AN277" s="785"/>
      <c r="AO277" s="785"/>
      <c r="AP277" s="785"/>
      <c r="AQ277" s="785"/>
      <c r="AR277" s="785"/>
      <c r="AS277" s="785"/>
      <c r="AT277" s="785"/>
      <c r="AV277" s="865"/>
      <c r="AW277" s="865"/>
      <c r="AX277" s="866"/>
      <c r="AY277" s="866"/>
      <c r="AZ277" s="867"/>
      <c r="BB277" s="793">
        <f t="shared" si="87"/>
        <v>0</v>
      </c>
      <c r="BC277" s="791">
        <f t="shared" si="88"/>
        <v>0</v>
      </c>
      <c r="BF277" s="819"/>
      <c r="BH277" s="793">
        <f t="shared" si="89"/>
        <v>0</v>
      </c>
      <c r="BI277" s="807">
        <f t="shared" si="90"/>
        <v>0</v>
      </c>
      <c r="BQ277" s="791"/>
      <c r="BR277" s="791"/>
      <c r="BS277" s="791"/>
      <c r="BT277" s="791"/>
      <c r="CA277" s="809"/>
      <c r="CB277" s="803"/>
      <c r="CC277" s="804"/>
      <c r="CD277" s="791"/>
      <c r="CE277" s="791"/>
    </row>
    <row r="278" spans="2:83" x14ac:dyDescent="0.25">
      <c r="B278" s="307"/>
      <c r="C278" s="179"/>
      <c r="O278" s="181"/>
      <c r="P278" s="308"/>
      <c r="Q278" s="179"/>
      <c r="R278" s="165" t="s">
        <v>21</v>
      </c>
      <c r="S278" s="179"/>
      <c r="T278" s="165" t="s">
        <v>56</v>
      </c>
      <c r="U278" s="196" t="str">
        <f t="shared" si="77"/>
        <v>-</v>
      </c>
      <c r="V278" s="168" t="str">
        <f t="shared" si="78"/>
        <v>-</v>
      </c>
      <c r="W278" s="168" t="str">
        <f t="shared" si="79"/>
        <v>-</v>
      </c>
      <c r="X278" s="168" t="str">
        <f t="shared" si="80"/>
        <v>-</v>
      </c>
      <c r="Y278" s="168" t="str">
        <f t="shared" si="81"/>
        <v>-</v>
      </c>
      <c r="AD278" s="608" t="str">
        <f t="shared" si="91"/>
        <v>-</v>
      </c>
      <c r="AE278" s="607" t="str">
        <f t="shared" si="92"/>
        <v>-</v>
      </c>
      <c r="AF278" s="196" t="str">
        <f t="shared" si="82"/>
        <v>-</v>
      </c>
      <c r="AG278" s="168" t="str">
        <f t="shared" si="83"/>
        <v>-</v>
      </c>
      <c r="AH278" s="168" t="str">
        <f t="shared" si="84"/>
        <v>-</v>
      </c>
      <c r="AI278" s="168" t="str">
        <f t="shared" si="85"/>
        <v>-</v>
      </c>
      <c r="AJ278" s="168" t="str">
        <f t="shared" si="86"/>
        <v>-</v>
      </c>
      <c r="AM278" s="785"/>
      <c r="AN278" s="785"/>
      <c r="AO278" s="785"/>
      <c r="AP278" s="785"/>
      <c r="AQ278" s="785"/>
      <c r="AR278" s="785"/>
      <c r="AS278" s="785"/>
      <c r="AT278" s="785"/>
      <c r="AV278" s="865"/>
      <c r="AW278" s="865"/>
      <c r="AX278" s="866"/>
      <c r="AY278" s="866"/>
      <c r="AZ278" s="867"/>
      <c r="BB278" s="793">
        <f t="shared" si="87"/>
        <v>0</v>
      </c>
      <c r="BC278" s="791">
        <f t="shared" si="88"/>
        <v>0</v>
      </c>
      <c r="BF278" s="819"/>
      <c r="BH278" s="793">
        <f t="shared" si="89"/>
        <v>0</v>
      </c>
      <c r="BI278" s="807">
        <f t="shared" si="90"/>
        <v>0</v>
      </c>
      <c r="BQ278" s="791"/>
      <c r="BR278" s="791"/>
      <c r="BS278" s="791"/>
      <c r="BT278" s="791"/>
      <c r="CA278" s="809"/>
      <c r="CB278" s="803"/>
      <c r="CC278" s="804"/>
      <c r="CD278" s="791"/>
      <c r="CE278" s="791"/>
    </row>
    <row r="279" spans="2:83" x14ac:dyDescent="0.25">
      <c r="B279" s="307"/>
      <c r="C279" s="179"/>
      <c r="O279" s="181"/>
      <c r="P279" s="308"/>
      <c r="Q279" s="179"/>
      <c r="R279" s="165" t="s">
        <v>21</v>
      </c>
      <c r="S279" s="179"/>
      <c r="T279" s="165" t="s">
        <v>56</v>
      </c>
      <c r="U279" s="196" t="str">
        <f t="shared" ref="U279:U300" si="93">IF(ISNUMBER(S279), HOUR(P279), "-")</f>
        <v>-</v>
      </c>
      <c r="V279" s="168" t="str">
        <f t="shared" ref="V279:V300" si="94">IF(U279=$Q$13, S279, "-")</f>
        <v>-</v>
      </c>
      <c r="W279" s="168" t="str">
        <f t="shared" ref="W279:W300" si="95">IF(U279=$R$13, S279, "-")</f>
        <v>-</v>
      </c>
      <c r="X279" s="168" t="str">
        <f t="shared" ref="X279:X300" si="96">IF(U279=$S$13, S279, "-")</f>
        <v>-</v>
      </c>
      <c r="Y279" s="168" t="str">
        <f t="shared" ref="Y279:Y300" si="97">IF(U279=$T$13, S279, "-")</f>
        <v>-</v>
      </c>
      <c r="AD279" s="608" t="str">
        <f t="shared" si="91"/>
        <v>-</v>
      </c>
      <c r="AE279" s="607" t="str">
        <f t="shared" si="92"/>
        <v>-</v>
      </c>
      <c r="AF279" s="196" t="str">
        <f t="shared" ref="AF279:AF300" si="98">IF(ISNUMBER(AE279), HOUR(AD279), "-")</f>
        <v>-</v>
      </c>
      <c r="AG279" s="168" t="str">
        <f t="shared" ref="AG279:AG300" si="99">IF(AF279=$Q$3, AE279, "-")</f>
        <v>-</v>
      </c>
      <c r="AH279" s="168" t="str">
        <f t="shared" ref="AH279:AH300" si="100">IF(AF279=$R$3, AE279, "-")</f>
        <v>-</v>
      </c>
      <c r="AI279" s="168" t="str">
        <f t="shared" ref="AI279:AI300" si="101">IF(AF279=$S$3, AE279, "-")</f>
        <v>-</v>
      </c>
      <c r="AJ279" s="168" t="str">
        <f t="shared" ref="AJ279:AJ300" si="102">IF(AF279=$T$3, AE279, "-")</f>
        <v>-</v>
      </c>
      <c r="AM279" s="785"/>
      <c r="AN279" s="785"/>
      <c r="AO279" s="785"/>
      <c r="AP279" s="785"/>
      <c r="AQ279" s="785"/>
      <c r="AR279" s="785"/>
      <c r="AS279" s="785"/>
      <c r="AT279" s="785"/>
      <c r="AV279" s="865"/>
      <c r="AW279" s="865"/>
      <c r="AX279" s="866"/>
      <c r="AY279" s="866"/>
      <c r="AZ279" s="867"/>
      <c r="BB279" s="793">
        <f t="shared" si="87"/>
        <v>0</v>
      </c>
      <c r="BC279" s="791">
        <f t="shared" si="88"/>
        <v>0</v>
      </c>
      <c r="BF279" s="819"/>
      <c r="BH279" s="793">
        <f t="shared" si="89"/>
        <v>0</v>
      </c>
      <c r="BI279" s="807">
        <f t="shared" si="90"/>
        <v>0</v>
      </c>
      <c r="BQ279" s="791"/>
      <c r="BR279" s="791"/>
      <c r="BS279" s="791"/>
      <c r="BT279" s="791"/>
      <c r="CA279" s="809"/>
      <c r="CB279" s="803"/>
      <c r="CC279" s="804"/>
      <c r="CD279" s="791"/>
      <c r="CE279" s="791"/>
    </row>
    <row r="280" spans="2:83" x14ac:dyDescent="0.25">
      <c r="B280" s="307"/>
      <c r="C280" s="179"/>
      <c r="O280" s="181"/>
      <c r="P280" s="308"/>
      <c r="Q280" s="179"/>
      <c r="R280" s="165" t="s">
        <v>21</v>
      </c>
      <c r="S280" s="179"/>
      <c r="T280" s="165" t="s">
        <v>56</v>
      </c>
      <c r="U280" s="196" t="str">
        <f t="shared" si="93"/>
        <v>-</v>
      </c>
      <c r="V280" s="168" t="str">
        <f t="shared" si="94"/>
        <v>-</v>
      </c>
      <c r="W280" s="168" t="str">
        <f t="shared" si="95"/>
        <v>-</v>
      </c>
      <c r="X280" s="168" t="str">
        <f t="shared" si="96"/>
        <v>-</v>
      </c>
      <c r="Y280" s="168" t="str">
        <f t="shared" si="97"/>
        <v>-</v>
      </c>
      <c r="AD280" s="608" t="str">
        <f t="shared" si="91"/>
        <v>-</v>
      </c>
      <c r="AE280" s="607" t="str">
        <f t="shared" si="92"/>
        <v>-</v>
      </c>
      <c r="AF280" s="196" t="str">
        <f t="shared" si="98"/>
        <v>-</v>
      </c>
      <c r="AG280" s="168" t="str">
        <f t="shared" si="99"/>
        <v>-</v>
      </c>
      <c r="AH280" s="168" t="str">
        <f t="shared" si="100"/>
        <v>-</v>
      </c>
      <c r="AI280" s="168" t="str">
        <f t="shared" si="101"/>
        <v>-</v>
      </c>
      <c r="AJ280" s="168" t="str">
        <f t="shared" si="102"/>
        <v>-</v>
      </c>
      <c r="AM280" s="785"/>
      <c r="AN280" s="785"/>
      <c r="AO280" s="785"/>
      <c r="AP280" s="785"/>
      <c r="AQ280" s="785"/>
      <c r="AR280" s="785"/>
      <c r="AS280" s="785"/>
      <c r="AT280" s="785"/>
      <c r="AV280" s="865"/>
      <c r="AW280" s="865"/>
      <c r="AX280" s="866"/>
      <c r="AY280" s="866"/>
      <c r="AZ280" s="867"/>
      <c r="BB280" s="793">
        <f t="shared" si="87"/>
        <v>0</v>
      </c>
      <c r="BC280" s="791">
        <f t="shared" si="88"/>
        <v>0</v>
      </c>
      <c r="BF280" s="819"/>
      <c r="BH280" s="793">
        <f t="shared" si="89"/>
        <v>0</v>
      </c>
      <c r="BI280" s="807">
        <f t="shared" si="90"/>
        <v>0</v>
      </c>
      <c r="BQ280" s="791"/>
      <c r="BR280" s="791"/>
      <c r="BS280" s="791"/>
      <c r="BT280" s="791"/>
      <c r="CA280" s="809"/>
      <c r="CB280" s="803"/>
      <c r="CC280" s="804"/>
      <c r="CD280" s="791"/>
      <c r="CE280" s="791"/>
    </row>
    <row r="281" spans="2:83" x14ac:dyDescent="0.25">
      <c r="B281" s="307"/>
      <c r="C281" s="179"/>
      <c r="O281" s="181"/>
      <c r="P281" s="308"/>
      <c r="Q281" s="179"/>
      <c r="R281" s="165" t="s">
        <v>21</v>
      </c>
      <c r="S281" s="179"/>
      <c r="T281" s="165" t="s">
        <v>56</v>
      </c>
      <c r="U281" s="196" t="str">
        <f t="shared" si="93"/>
        <v>-</v>
      </c>
      <c r="V281" s="168" t="str">
        <f t="shared" si="94"/>
        <v>-</v>
      </c>
      <c r="W281" s="168" t="str">
        <f t="shared" si="95"/>
        <v>-</v>
      </c>
      <c r="X281" s="168" t="str">
        <f t="shared" si="96"/>
        <v>-</v>
      </c>
      <c r="Y281" s="168" t="str">
        <f t="shared" si="97"/>
        <v>-</v>
      </c>
      <c r="AD281" s="608" t="str">
        <f t="shared" si="91"/>
        <v>-</v>
      </c>
      <c r="AE281" s="607" t="str">
        <f t="shared" si="92"/>
        <v>-</v>
      </c>
      <c r="AF281" s="196" t="str">
        <f t="shared" si="98"/>
        <v>-</v>
      </c>
      <c r="AG281" s="168" t="str">
        <f t="shared" si="99"/>
        <v>-</v>
      </c>
      <c r="AH281" s="168" t="str">
        <f t="shared" si="100"/>
        <v>-</v>
      </c>
      <c r="AI281" s="168" t="str">
        <f t="shared" si="101"/>
        <v>-</v>
      </c>
      <c r="AJ281" s="168" t="str">
        <f t="shared" si="102"/>
        <v>-</v>
      </c>
      <c r="AM281" s="785"/>
      <c r="AN281" s="785"/>
      <c r="AO281" s="785"/>
      <c r="AP281" s="785"/>
      <c r="AQ281" s="785"/>
      <c r="AR281" s="785"/>
      <c r="AS281" s="785"/>
      <c r="AT281" s="785"/>
      <c r="AV281" s="865"/>
      <c r="AW281" s="865"/>
      <c r="AX281" s="866"/>
      <c r="AY281" s="866"/>
      <c r="AZ281" s="867"/>
      <c r="BB281" s="793">
        <f t="shared" si="87"/>
        <v>0</v>
      </c>
      <c r="BC281" s="791">
        <f t="shared" si="88"/>
        <v>0</v>
      </c>
      <c r="BF281" s="819"/>
      <c r="BH281" s="793">
        <f t="shared" si="89"/>
        <v>0</v>
      </c>
      <c r="BI281" s="807">
        <f t="shared" si="90"/>
        <v>0</v>
      </c>
      <c r="BQ281" s="791"/>
      <c r="BR281" s="791"/>
      <c r="BS281" s="791"/>
      <c r="BT281" s="791"/>
      <c r="CA281" s="809"/>
      <c r="CB281" s="803"/>
      <c r="CC281" s="804"/>
      <c r="CD281" s="791"/>
      <c r="CE281" s="791"/>
    </row>
    <row r="282" spans="2:83" x14ac:dyDescent="0.25">
      <c r="B282" s="307"/>
      <c r="C282" s="179"/>
      <c r="O282" s="181"/>
      <c r="P282" s="308"/>
      <c r="Q282" s="179"/>
      <c r="R282" s="165" t="s">
        <v>21</v>
      </c>
      <c r="S282" s="179"/>
      <c r="T282" s="165" t="s">
        <v>56</v>
      </c>
      <c r="U282" s="196" t="str">
        <f t="shared" si="93"/>
        <v>-</v>
      </c>
      <c r="V282" s="168" t="str">
        <f t="shared" si="94"/>
        <v>-</v>
      </c>
      <c r="W282" s="168" t="str">
        <f t="shared" si="95"/>
        <v>-</v>
      </c>
      <c r="X282" s="168" t="str">
        <f t="shared" si="96"/>
        <v>-</v>
      </c>
      <c r="Y282" s="168" t="str">
        <f t="shared" si="97"/>
        <v>-</v>
      </c>
      <c r="AD282" s="608" t="str">
        <f t="shared" si="91"/>
        <v>-</v>
      </c>
      <c r="AE282" s="607" t="str">
        <f t="shared" si="92"/>
        <v>-</v>
      </c>
      <c r="AF282" s="196" t="str">
        <f t="shared" si="98"/>
        <v>-</v>
      </c>
      <c r="AG282" s="168" t="str">
        <f t="shared" si="99"/>
        <v>-</v>
      </c>
      <c r="AH282" s="168" t="str">
        <f t="shared" si="100"/>
        <v>-</v>
      </c>
      <c r="AI282" s="168" t="str">
        <f t="shared" si="101"/>
        <v>-</v>
      </c>
      <c r="AJ282" s="168" t="str">
        <f t="shared" si="102"/>
        <v>-</v>
      </c>
      <c r="AM282" s="785"/>
      <c r="AN282" s="785"/>
      <c r="AO282" s="785"/>
      <c r="AP282" s="785"/>
      <c r="AQ282" s="785"/>
      <c r="AR282" s="785"/>
      <c r="AS282" s="785"/>
      <c r="AT282" s="785"/>
      <c r="AV282" s="865"/>
      <c r="AW282" s="865"/>
      <c r="AX282" s="866"/>
      <c r="AY282" s="866"/>
      <c r="AZ282" s="867"/>
      <c r="BB282" s="793">
        <f t="shared" si="87"/>
        <v>0</v>
      </c>
      <c r="BC282" s="791">
        <f t="shared" si="88"/>
        <v>0</v>
      </c>
      <c r="BF282" s="819"/>
      <c r="BH282" s="793">
        <f t="shared" si="89"/>
        <v>0</v>
      </c>
      <c r="BI282" s="807">
        <f t="shared" si="90"/>
        <v>0</v>
      </c>
      <c r="BQ282" s="791"/>
      <c r="BR282" s="791"/>
      <c r="BS282" s="791"/>
      <c r="BT282" s="791"/>
      <c r="CA282" s="809"/>
      <c r="CB282" s="803"/>
      <c r="CC282" s="804"/>
      <c r="CD282" s="791"/>
      <c r="CE282" s="791"/>
    </row>
    <row r="283" spans="2:83" x14ac:dyDescent="0.25">
      <c r="B283" s="307"/>
      <c r="C283" s="179"/>
      <c r="O283" s="181"/>
      <c r="P283" s="308"/>
      <c r="Q283" s="179"/>
      <c r="R283" s="165" t="s">
        <v>21</v>
      </c>
      <c r="S283" s="179"/>
      <c r="T283" s="165" t="s">
        <v>56</v>
      </c>
      <c r="U283" s="196" t="str">
        <f t="shared" si="93"/>
        <v>-</v>
      </c>
      <c r="V283" s="168" t="str">
        <f t="shared" si="94"/>
        <v>-</v>
      </c>
      <c r="W283" s="168" t="str">
        <f t="shared" si="95"/>
        <v>-</v>
      </c>
      <c r="X283" s="168" t="str">
        <f t="shared" si="96"/>
        <v>-</v>
      </c>
      <c r="Y283" s="168" t="str">
        <f t="shared" si="97"/>
        <v>-</v>
      </c>
      <c r="AD283" s="608" t="str">
        <f t="shared" si="91"/>
        <v>-</v>
      </c>
      <c r="AE283" s="607" t="str">
        <f t="shared" si="92"/>
        <v>-</v>
      </c>
      <c r="AF283" s="196" t="str">
        <f t="shared" si="98"/>
        <v>-</v>
      </c>
      <c r="AG283" s="168" t="str">
        <f t="shared" si="99"/>
        <v>-</v>
      </c>
      <c r="AH283" s="168" t="str">
        <f t="shared" si="100"/>
        <v>-</v>
      </c>
      <c r="AI283" s="168" t="str">
        <f t="shared" si="101"/>
        <v>-</v>
      </c>
      <c r="AJ283" s="168" t="str">
        <f t="shared" si="102"/>
        <v>-</v>
      </c>
      <c r="AM283" s="785"/>
      <c r="AN283" s="785"/>
      <c r="AO283" s="785"/>
      <c r="AP283" s="785"/>
      <c r="AQ283" s="785"/>
      <c r="AR283" s="785"/>
      <c r="AS283" s="785"/>
      <c r="AT283" s="785"/>
      <c r="AV283" s="865"/>
      <c r="AW283" s="865"/>
      <c r="AX283" s="866"/>
      <c r="AY283" s="866"/>
      <c r="AZ283" s="867"/>
      <c r="BB283" s="793">
        <f t="shared" si="87"/>
        <v>0</v>
      </c>
      <c r="BC283" s="791">
        <f t="shared" si="88"/>
        <v>0</v>
      </c>
      <c r="BF283" s="819"/>
      <c r="BH283" s="793">
        <f t="shared" si="89"/>
        <v>0</v>
      </c>
      <c r="BI283" s="807">
        <f t="shared" si="90"/>
        <v>0</v>
      </c>
      <c r="BQ283" s="791"/>
      <c r="BR283" s="791"/>
      <c r="BS283" s="791"/>
      <c r="BT283" s="791"/>
      <c r="CA283" s="809"/>
      <c r="CB283" s="803"/>
      <c r="CC283" s="804"/>
      <c r="CD283" s="791"/>
      <c r="CE283" s="791"/>
    </row>
    <row r="284" spans="2:83" x14ac:dyDescent="0.25">
      <c r="B284" s="307"/>
      <c r="C284" s="179"/>
      <c r="O284" s="181"/>
      <c r="P284" s="308"/>
      <c r="Q284" s="179"/>
      <c r="R284" s="165" t="s">
        <v>21</v>
      </c>
      <c r="S284" s="179"/>
      <c r="T284" s="165" t="s">
        <v>56</v>
      </c>
      <c r="U284" s="196" t="str">
        <f t="shared" si="93"/>
        <v>-</v>
      </c>
      <c r="V284" s="168" t="str">
        <f t="shared" si="94"/>
        <v>-</v>
      </c>
      <c r="W284" s="168" t="str">
        <f t="shared" si="95"/>
        <v>-</v>
      </c>
      <c r="X284" s="168" t="str">
        <f t="shared" si="96"/>
        <v>-</v>
      </c>
      <c r="Y284" s="168" t="str">
        <f t="shared" si="97"/>
        <v>-</v>
      </c>
      <c r="AD284" s="608" t="str">
        <f t="shared" si="91"/>
        <v>-</v>
      </c>
      <c r="AE284" s="607" t="str">
        <f t="shared" si="92"/>
        <v>-</v>
      </c>
      <c r="AF284" s="196" t="str">
        <f t="shared" si="98"/>
        <v>-</v>
      </c>
      <c r="AG284" s="168" t="str">
        <f t="shared" si="99"/>
        <v>-</v>
      </c>
      <c r="AH284" s="168" t="str">
        <f t="shared" si="100"/>
        <v>-</v>
      </c>
      <c r="AI284" s="168" t="str">
        <f t="shared" si="101"/>
        <v>-</v>
      </c>
      <c r="AJ284" s="168" t="str">
        <f t="shared" si="102"/>
        <v>-</v>
      </c>
      <c r="AM284" s="785"/>
      <c r="AN284" s="785"/>
      <c r="AO284" s="785"/>
      <c r="AP284" s="785"/>
      <c r="AQ284" s="785"/>
      <c r="AR284" s="785"/>
      <c r="AS284" s="785"/>
      <c r="AT284" s="785"/>
      <c r="AV284" s="865"/>
      <c r="AW284" s="865"/>
      <c r="AX284" s="866"/>
      <c r="AY284" s="866"/>
      <c r="AZ284" s="867"/>
      <c r="BB284" s="793">
        <f t="shared" si="87"/>
        <v>0</v>
      </c>
      <c r="BC284" s="791">
        <f t="shared" si="88"/>
        <v>0</v>
      </c>
      <c r="BF284" s="819"/>
      <c r="BH284" s="793">
        <f t="shared" si="89"/>
        <v>0</v>
      </c>
      <c r="BI284" s="807">
        <f t="shared" si="90"/>
        <v>0</v>
      </c>
      <c r="BQ284" s="791"/>
      <c r="BR284" s="791"/>
      <c r="BS284" s="791"/>
      <c r="BT284" s="791"/>
      <c r="CA284" s="809"/>
      <c r="CB284" s="803"/>
      <c r="CC284" s="804"/>
      <c r="CD284" s="791"/>
      <c r="CE284" s="791"/>
    </row>
    <row r="285" spans="2:83" x14ac:dyDescent="0.25">
      <c r="B285" s="307"/>
      <c r="C285" s="179"/>
      <c r="O285" s="181"/>
      <c r="P285" s="308"/>
      <c r="Q285" s="179"/>
      <c r="R285" s="165" t="s">
        <v>21</v>
      </c>
      <c r="S285" s="179"/>
      <c r="T285" s="165" t="s">
        <v>56</v>
      </c>
      <c r="U285" s="196" t="str">
        <f t="shared" si="93"/>
        <v>-</v>
      </c>
      <c r="V285" s="168" t="str">
        <f t="shared" si="94"/>
        <v>-</v>
      </c>
      <c r="W285" s="168" t="str">
        <f t="shared" si="95"/>
        <v>-</v>
      </c>
      <c r="X285" s="168" t="str">
        <f t="shared" si="96"/>
        <v>-</v>
      </c>
      <c r="Y285" s="168" t="str">
        <f t="shared" si="97"/>
        <v>-</v>
      </c>
      <c r="AD285" s="608" t="str">
        <f t="shared" si="91"/>
        <v>-</v>
      </c>
      <c r="AE285" s="607" t="str">
        <f t="shared" si="92"/>
        <v>-</v>
      </c>
      <c r="AF285" s="196" t="str">
        <f t="shared" si="98"/>
        <v>-</v>
      </c>
      <c r="AG285" s="168" t="str">
        <f t="shared" si="99"/>
        <v>-</v>
      </c>
      <c r="AH285" s="168" t="str">
        <f t="shared" si="100"/>
        <v>-</v>
      </c>
      <c r="AI285" s="168" t="str">
        <f t="shared" si="101"/>
        <v>-</v>
      </c>
      <c r="AJ285" s="168" t="str">
        <f t="shared" si="102"/>
        <v>-</v>
      </c>
      <c r="AM285" s="785"/>
      <c r="AN285" s="785"/>
      <c r="AO285" s="785"/>
      <c r="AP285" s="785"/>
      <c r="AQ285" s="785"/>
      <c r="AR285" s="785"/>
      <c r="AS285" s="785"/>
      <c r="AT285" s="785"/>
      <c r="AV285" s="865"/>
      <c r="AW285" s="865"/>
      <c r="AX285" s="866"/>
      <c r="AY285" s="866"/>
      <c r="AZ285" s="867"/>
      <c r="BB285" s="793">
        <f t="shared" si="87"/>
        <v>0</v>
      </c>
      <c r="BC285" s="791">
        <f t="shared" si="88"/>
        <v>0</v>
      </c>
      <c r="BF285" s="819"/>
      <c r="BH285" s="793">
        <f t="shared" si="89"/>
        <v>0</v>
      </c>
      <c r="BI285" s="807">
        <f t="shared" si="90"/>
        <v>0</v>
      </c>
      <c r="BQ285" s="791"/>
      <c r="BR285" s="791"/>
      <c r="BS285" s="791"/>
      <c r="BT285" s="791"/>
      <c r="CA285" s="809"/>
      <c r="CB285" s="803"/>
      <c r="CC285" s="804"/>
      <c r="CD285" s="791"/>
      <c r="CE285" s="791"/>
    </row>
    <row r="286" spans="2:83" x14ac:dyDescent="0.25">
      <c r="B286" s="307"/>
      <c r="C286" s="179"/>
      <c r="O286" s="181"/>
      <c r="P286" s="308"/>
      <c r="Q286" s="179"/>
      <c r="R286" s="165" t="s">
        <v>21</v>
      </c>
      <c r="S286" s="179"/>
      <c r="T286" s="165" t="s">
        <v>56</v>
      </c>
      <c r="U286" s="196" t="str">
        <f t="shared" si="93"/>
        <v>-</v>
      </c>
      <c r="V286" s="168" t="str">
        <f t="shared" si="94"/>
        <v>-</v>
      </c>
      <c r="W286" s="168" t="str">
        <f t="shared" si="95"/>
        <v>-</v>
      </c>
      <c r="X286" s="168" t="str">
        <f t="shared" si="96"/>
        <v>-</v>
      </c>
      <c r="Y286" s="168" t="str">
        <f t="shared" si="97"/>
        <v>-</v>
      </c>
      <c r="AD286" s="608" t="str">
        <f t="shared" si="91"/>
        <v>-</v>
      </c>
      <c r="AE286" s="607" t="str">
        <f t="shared" si="92"/>
        <v>-</v>
      </c>
      <c r="AF286" s="196" t="str">
        <f t="shared" si="98"/>
        <v>-</v>
      </c>
      <c r="AG286" s="168" t="str">
        <f t="shared" si="99"/>
        <v>-</v>
      </c>
      <c r="AH286" s="168" t="str">
        <f t="shared" si="100"/>
        <v>-</v>
      </c>
      <c r="AI286" s="168" t="str">
        <f t="shared" si="101"/>
        <v>-</v>
      </c>
      <c r="AJ286" s="168" t="str">
        <f t="shared" si="102"/>
        <v>-</v>
      </c>
      <c r="AM286" s="785"/>
      <c r="AN286" s="785"/>
      <c r="AO286" s="785"/>
      <c r="AP286" s="785"/>
      <c r="AQ286" s="785"/>
      <c r="AR286" s="785"/>
      <c r="AS286" s="785"/>
      <c r="AT286" s="785"/>
      <c r="AV286" s="865"/>
      <c r="AW286" s="865"/>
      <c r="AX286" s="866"/>
      <c r="AY286" s="866"/>
      <c r="AZ286" s="867"/>
      <c r="BB286" s="793">
        <f t="shared" si="87"/>
        <v>0</v>
      </c>
      <c r="BC286" s="791">
        <f t="shared" si="88"/>
        <v>0</v>
      </c>
      <c r="BF286" s="819"/>
      <c r="BH286" s="793">
        <f t="shared" si="89"/>
        <v>0</v>
      </c>
      <c r="BI286" s="807">
        <f t="shared" si="90"/>
        <v>0</v>
      </c>
      <c r="BQ286" s="791"/>
      <c r="BR286" s="791"/>
      <c r="BS286" s="791"/>
      <c r="BT286" s="791"/>
      <c r="CA286" s="809"/>
      <c r="CB286" s="803"/>
      <c r="CC286" s="804"/>
      <c r="CD286" s="791"/>
      <c r="CE286" s="791"/>
    </row>
    <row r="287" spans="2:83" x14ac:dyDescent="0.25">
      <c r="B287" s="307"/>
      <c r="C287" s="179"/>
      <c r="O287" s="181"/>
      <c r="P287" s="308"/>
      <c r="Q287" s="179"/>
      <c r="R287" s="165" t="s">
        <v>21</v>
      </c>
      <c r="S287" s="179"/>
      <c r="T287" s="165" t="s">
        <v>56</v>
      </c>
      <c r="U287" s="196" t="str">
        <f t="shared" si="93"/>
        <v>-</v>
      </c>
      <c r="V287" s="168" t="str">
        <f t="shared" si="94"/>
        <v>-</v>
      </c>
      <c r="W287" s="168" t="str">
        <f t="shared" si="95"/>
        <v>-</v>
      </c>
      <c r="X287" s="168" t="str">
        <f t="shared" si="96"/>
        <v>-</v>
      </c>
      <c r="Y287" s="168" t="str">
        <f t="shared" si="97"/>
        <v>-</v>
      </c>
      <c r="AD287" s="608" t="str">
        <f t="shared" si="91"/>
        <v>-</v>
      </c>
      <c r="AE287" s="607" t="str">
        <f t="shared" si="92"/>
        <v>-</v>
      </c>
      <c r="AF287" s="196" t="str">
        <f t="shared" si="98"/>
        <v>-</v>
      </c>
      <c r="AG287" s="168" t="str">
        <f t="shared" si="99"/>
        <v>-</v>
      </c>
      <c r="AH287" s="168" t="str">
        <f t="shared" si="100"/>
        <v>-</v>
      </c>
      <c r="AI287" s="168" t="str">
        <f t="shared" si="101"/>
        <v>-</v>
      </c>
      <c r="AJ287" s="168" t="str">
        <f t="shared" si="102"/>
        <v>-</v>
      </c>
      <c r="AM287" s="785"/>
      <c r="AN287" s="785"/>
      <c r="AO287" s="785"/>
      <c r="AP287" s="785"/>
      <c r="AQ287" s="785"/>
      <c r="AR287" s="785"/>
      <c r="AS287" s="785"/>
      <c r="AT287" s="785"/>
      <c r="AV287" s="865"/>
      <c r="AW287" s="865"/>
      <c r="AX287" s="866"/>
      <c r="AY287" s="866"/>
      <c r="AZ287" s="867"/>
      <c r="BB287" s="793">
        <f t="shared" si="87"/>
        <v>0</v>
      </c>
      <c r="BC287" s="791">
        <f t="shared" si="88"/>
        <v>0</v>
      </c>
      <c r="BF287" s="819"/>
      <c r="BH287" s="793">
        <f t="shared" si="89"/>
        <v>0</v>
      </c>
      <c r="BI287" s="807">
        <f t="shared" si="90"/>
        <v>0</v>
      </c>
      <c r="BQ287" s="791"/>
      <c r="BR287" s="791"/>
      <c r="BS287" s="791"/>
      <c r="BT287" s="791"/>
      <c r="CA287" s="809"/>
      <c r="CB287" s="803"/>
      <c r="CC287" s="804"/>
      <c r="CD287" s="791"/>
      <c r="CE287" s="791"/>
    </row>
    <row r="288" spans="2:83" x14ac:dyDescent="0.25">
      <c r="B288" s="307"/>
      <c r="C288" s="179"/>
      <c r="O288" s="181"/>
      <c r="P288" s="308"/>
      <c r="Q288" s="179"/>
      <c r="R288" s="165" t="s">
        <v>21</v>
      </c>
      <c r="S288" s="179"/>
      <c r="T288" s="165" t="s">
        <v>56</v>
      </c>
      <c r="U288" s="196" t="str">
        <f t="shared" si="93"/>
        <v>-</v>
      </c>
      <c r="V288" s="168" t="str">
        <f t="shared" si="94"/>
        <v>-</v>
      </c>
      <c r="W288" s="168" t="str">
        <f t="shared" si="95"/>
        <v>-</v>
      </c>
      <c r="X288" s="168" t="str">
        <f t="shared" si="96"/>
        <v>-</v>
      </c>
      <c r="Y288" s="168" t="str">
        <f t="shared" si="97"/>
        <v>-</v>
      </c>
      <c r="AD288" s="608" t="str">
        <f t="shared" si="91"/>
        <v>-</v>
      </c>
      <c r="AE288" s="607" t="str">
        <f t="shared" si="92"/>
        <v>-</v>
      </c>
      <c r="AF288" s="196" t="str">
        <f t="shared" si="98"/>
        <v>-</v>
      </c>
      <c r="AG288" s="168" t="str">
        <f t="shared" si="99"/>
        <v>-</v>
      </c>
      <c r="AH288" s="168" t="str">
        <f t="shared" si="100"/>
        <v>-</v>
      </c>
      <c r="AI288" s="168" t="str">
        <f t="shared" si="101"/>
        <v>-</v>
      </c>
      <c r="AJ288" s="168" t="str">
        <f t="shared" si="102"/>
        <v>-</v>
      </c>
      <c r="AM288" s="785"/>
      <c r="AN288" s="785"/>
      <c r="AO288" s="785"/>
      <c r="AP288" s="785"/>
      <c r="AQ288" s="785"/>
      <c r="AR288" s="785"/>
      <c r="AS288" s="785"/>
      <c r="AT288" s="785"/>
      <c r="AV288" s="865"/>
      <c r="AW288" s="865"/>
      <c r="AX288" s="866"/>
      <c r="AY288" s="866"/>
      <c r="AZ288" s="867"/>
      <c r="BB288" s="793">
        <f t="shared" si="87"/>
        <v>0</v>
      </c>
      <c r="BC288" s="791">
        <f t="shared" si="88"/>
        <v>0</v>
      </c>
      <c r="BF288" s="819"/>
      <c r="BH288" s="793">
        <f t="shared" si="89"/>
        <v>0</v>
      </c>
      <c r="BI288" s="807">
        <f t="shared" si="90"/>
        <v>0</v>
      </c>
      <c r="BQ288" s="791"/>
      <c r="BR288" s="791"/>
      <c r="BS288" s="791"/>
      <c r="BT288" s="791"/>
      <c r="CA288" s="809"/>
      <c r="CB288" s="803"/>
      <c r="CC288" s="804"/>
      <c r="CD288" s="791"/>
      <c r="CE288" s="791"/>
    </row>
    <row r="289" spans="2:83" x14ac:dyDescent="0.25">
      <c r="B289" s="307"/>
      <c r="C289" s="179"/>
      <c r="O289" s="181"/>
      <c r="P289" s="308"/>
      <c r="Q289" s="179"/>
      <c r="R289" s="165" t="s">
        <v>21</v>
      </c>
      <c r="S289" s="179"/>
      <c r="T289" s="165" t="s">
        <v>56</v>
      </c>
      <c r="U289" s="196" t="str">
        <f t="shared" si="93"/>
        <v>-</v>
      </c>
      <c r="V289" s="168" t="str">
        <f t="shared" si="94"/>
        <v>-</v>
      </c>
      <c r="W289" s="168" t="str">
        <f t="shared" si="95"/>
        <v>-</v>
      </c>
      <c r="X289" s="168" t="str">
        <f t="shared" si="96"/>
        <v>-</v>
      </c>
      <c r="Y289" s="168" t="str">
        <f t="shared" si="97"/>
        <v>-</v>
      </c>
      <c r="AD289" s="608" t="str">
        <f t="shared" si="91"/>
        <v>-</v>
      </c>
      <c r="AE289" s="607" t="str">
        <f t="shared" si="92"/>
        <v>-</v>
      </c>
      <c r="AF289" s="196" t="str">
        <f t="shared" si="98"/>
        <v>-</v>
      </c>
      <c r="AG289" s="168" t="str">
        <f t="shared" si="99"/>
        <v>-</v>
      </c>
      <c r="AH289" s="168" t="str">
        <f t="shared" si="100"/>
        <v>-</v>
      </c>
      <c r="AI289" s="168" t="str">
        <f t="shared" si="101"/>
        <v>-</v>
      </c>
      <c r="AJ289" s="168" t="str">
        <f t="shared" si="102"/>
        <v>-</v>
      </c>
      <c r="AM289" s="785"/>
      <c r="AN289" s="785"/>
      <c r="AO289" s="785"/>
      <c r="AP289" s="785"/>
      <c r="AQ289" s="785"/>
      <c r="AR289" s="785"/>
      <c r="AS289" s="785"/>
      <c r="AT289" s="785"/>
      <c r="AV289" s="865"/>
      <c r="AW289" s="865"/>
      <c r="AX289" s="866"/>
      <c r="AY289" s="866"/>
      <c r="AZ289" s="867"/>
      <c r="BB289" s="793">
        <f t="shared" si="87"/>
        <v>0</v>
      </c>
      <c r="BC289" s="791">
        <f t="shared" si="88"/>
        <v>0</v>
      </c>
      <c r="BF289" s="819"/>
      <c r="BH289" s="793">
        <f t="shared" si="89"/>
        <v>0</v>
      </c>
      <c r="BI289" s="807">
        <f t="shared" si="90"/>
        <v>0</v>
      </c>
      <c r="BQ289" s="791"/>
      <c r="BR289" s="791"/>
      <c r="BS289" s="791"/>
      <c r="BT289" s="791"/>
      <c r="CA289" s="809"/>
      <c r="CB289" s="803"/>
      <c r="CC289" s="804"/>
      <c r="CD289" s="791"/>
      <c r="CE289" s="791"/>
    </row>
    <row r="290" spans="2:83" x14ac:dyDescent="0.25">
      <c r="B290" s="307"/>
      <c r="C290" s="179"/>
      <c r="O290" s="181"/>
      <c r="P290" s="308"/>
      <c r="Q290" s="179"/>
      <c r="R290" s="165" t="s">
        <v>21</v>
      </c>
      <c r="S290" s="179"/>
      <c r="T290" s="165" t="s">
        <v>56</v>
      </c>
      <c r="U290" s="196" t="str">
        <f t="shared" si="93"/>
        <v>-</v>
      </c>
      <c r="V290" s="168" t="str">
        <f t="shared" si="94"/>
        <v>-</v>
      </c>
      <c r="W290" s="168" t="str">
        <f t="shared" si="95"/>
        <v>-</v>
      </c>
      <c r="X290" s="168" t="str">
        <f t="shared" si="96"/>
        <v>-</v>
      </c>
      <c r="Y290" s="168" t="str">
        <f t="shared" si="97"/>
        <v>-</v>
      </c>
      <c r="AD290" s="608" t="str">
        <f t="shared" si="91"/>
        <v>-</v>
      </c>
      <c r="AE290" s="607" t="str">
        <f t="shared" si="92"/>
        <v>-</v>
      </c>
      <c r="AF290" s="196" t="str">
        <f t="shared" si="98"/>
        <v>-</v>
      </c>
      <c r="AG290" s="168" t="str">
        <f t="shared" si="99"/>
        <v>-</v>
      </c>
      <c r="AH290" s="168" t="str">
        <f t="shared" si="100"/>
        <v>-</v>
      </c>
      <c r="AI290" s="168" t="str">
        <f t="shared" si="101"/>
        <v>-</v>
      </c>
      <c r="AJ290" s="168" t="str">
        <f t="shared" si="102"/>
        <v>-</v>
      </c>
      <c r="AM290" s="785"/>
      <c r="AN290" s="785"/>
      <c r="AO290" s="785"/>
      <c r="AP290" s="785"/>
      <c r="AQ290" s="785"/>
      <c r="AR290" s="785"/>
      <c r="AS290" s="785"/>
      <c r="AT290" s="785"/>
      <c r="AV290" s="865"/>
      <c r="AW290" s="865"/>
      <c r="AX290" s="866"/>
      <c r="AY290" s="866"/>
      <c r="AZ290" s="867"/>
      <c r="BB290" s="793">
        <f t="shared" si="87"/>
        <v>0</v>
      </c>
      <c r="BC290" s="791">
        <f t="shared" si="88"/>
        <v>0</v>
      </c>
      <c r="BF290" s="819"/>
      <c r="BH290" s="793">
        <f t="shared" si="89"/>
        <v>0</v>
      </c>
      <c r="BI290" s="807">
        <f t="shared" si="90"/>
        <v>0</v>
      </c>
      <c r="BQ290" s="791"/>
      <c r="BR290" s="791"/>
      <c r="BS290" s="791"/>
      <c r="BT290" s="791"/>
      <c r="CA290" s="809"/>
      <c r="CB290" s="803"/>
      <c r="CC290" s="804"/>
      <c r="CD290" s="791"/>
      <c r="CE290" s="791"/>
    </row>
    <row r="291" spans="2:83" x14ac:dyDescent="0.25">
      <c r="B291" s="307"/>
      <c r="C291" s="179"/>
      <c r="O291" s="181"/>
      <c r="P291" s="308"/>
      <c r="Q291" s="179"/>
      <c r="R291" s="165" t="s">
        <v>21</v>
      </c>
      <c r="S291" s="179"/>
      <c r="T291" s="165" t="s">
        <v>56</v>
      </c>
      <c r="U291" s="196" t="str">
        <f t="shared" si="93"/>
        <v>-</v>
      </c>
      <c r="V291" s="168" t="str">
        <f t="shared" si="94"/>
        <v>-</v>
      </c>
      <c r="W291" s="168" t="str">
        <f t="shared" si="95"/>
        <v>-</v>
      </c>
      <c r="X291" s="168" t="str">
        <f t="shared" si="96"/>
        <v>-</v>
      </c>
      <c r="Y291" s="168" t="str">
        <f t="shared" si="97"/>
        <v>-</v>
      </c>
      <c r="AD291" s="608" t="str">
        <f t="shared" si="91"/>
        <v>-</v>
      </c>
      <c r="AE291" s="607" t="str">
        <f t="shared" si="92"/>
        <v>-</v>
      </c>
      <c r="AF291" s="196" t="str">
        <f t="shared" si="98"/>
        <v>-</v>
      </c>
      <c r="AG291" s="168" t="str">
        <f t="shared" si="99"/>
        <v>-</v>
      </c>
      <c r="AH291" s="168" t="str">
        <f t="shared" si="100"/>
        <v>-</v>
      </c>
      <c r="AI291" s="168" t="str">
        <f t="shared" si="101"/>
        <v>-</v>
      </c>
      <c r="AJ291" s="168" t="str">
        <f t="shared" si="102"/>
        <v>-</v>
      </c>
      <c r="AM291" s="785"/>
      <c r="AN291" s="785"/>
      <c r="AO291" s="785"/>
      <c r="AP291" s="785"/>
      <c r="AQ291" s="785"/>
      <c r="AR291" s="785"/>
      <c r="AS291" s="785"/>
      <c r="AT291" s="785"/>
      <c r="AV291" s="865"/>
      <c r="AW291" s="865"/>
      <c r="AX291" s="866"/>
      <c r="AY291" s="866"/>
      <c r="AZ291" s="867"/>
      <c r="BB291" s="793">
        <f t="shared" si="87"/>
        <v>0</v>
      </c>
      <c r="BC291" s="791">
        <f t="shared" si="88"/>
        <v>0</v>
      </c>
      <c r="BF291" s="819"/>
      <c r="BH291" s="793">
        <f t="shared" si="89"/>
        <v>0</v>
      </c>
      <c r="BI291" s="807">
        <f t="shared" si="90"/>
        <v>0</v>
      </c>
      <c r="BQ291" s="791"/>
      <c r="BR291" s="791"/>
      <c r="BS291" s="791"/>
      <c r="BT291" s="791"/>
      <c r="CA291" s="809"/>
      <c r="CB291" s="803"/>
      <c r="CC291" s="804"/>
      <c r="CD291" s="791"/>
      <c r="CE291" s="791"/>
    </row>
    <row r="292" spans="2:83" x14ac:dyDescent="0.25">
      <c r="B292" s="307"/>
      <c r="C292" s="179"/>
      <c r="O292" s="181"/>
      <c r="P292" s="308"/>
      <c r="Q292" s="179"/>
      <c r="R292" s="165" t="s">
        <v>21</v>
      </c>
      <c r="S292" s="179"/>
      <c r="T292" s="165" t="s">
        <v>56</v>
      </c>
      <c r="U292" s="196" t="str">
        <f t="shared" si="93"/>
        <v>-</v>
      </c>
      <c r="V292" s="168" t="str">
        <f t="shared" si="94"/>
        <v>-</v>
      </c>
      <c r="W292" s="168" t="str">
        <f t="shared" si="95"/>
        <v>-</v>
      </c>
      <c r="X292" s="168" t="str">
        <f t="shared" si="96"/>
        <v>-</v>
      </c>
      <c r="Y292" s="168" t="str">
        <f t="shared" si="97"/>
        <v>-</v>
      </c>
      <c r="AD292" s="608" t="str">
        <f t="shared" si="91"/>
        <v>-</v>
      </c>
      <c r="AE292" s="607" t="str">
        <f t="shared" si="92"/>
        <v>-</v>
      </c>
      <c r="AF292" s="196" t="str">
        <f t="shared" si="98"/>
        <v>-</v>
      </c>
      <c r="AG292" s="168" t="str">
        <f t="shared" si="99"/>
        <v>-</v>
      </c>
      <c r="AH292" s="168" t="str">
        <f t="shared" si="100"/>
        <v>-</v>
      </c>
      <c r="AI292" s="168" t="str">
        <f t="shared" si="101"/>
        <v>-</v>
      </c>
      <c r="AJ292" s="168" t="str">
        <f t="shared" si="102"/>
        <v>-</v>
      </c>
      <c r="AM292" s="785"/>
      <c r="AN292" s="785"/>
      <c r="AO292" s="785"/>
      <c r="AP292" s="785"/>
      <c r="AQ292" s="785"/>
      <c r="AR292" s="785"/>
      <c r="AS292" s="785"/>
      <c r="AT292" s="785"/>
      <c r="AV292" s="865"/>
      <c r="AW292" s="865"/>
      <c r="AX292" s="866"/>
      <c r="AY292" s="866"/>
      <c r="AZ292" s="867"/>
      <c r="BB292" s="793">
        <f t="shared" si="87"/>
        <v>0</v>
      </c>
      <c r="BC292" s="791">
        <f t="shared" si="88"/>
        <v>0</v>
      </c>
      <c r="BF292" s="819"/>
      <c r="BH292" s="793">
        <f t="shared" si="89"/>
        <v>0</v>
      </c>
      <c r="BI292" s="807">
        <f t="shared" si="90"/>
        <v>0</v>
      </c>
      <c r="BQ292" s="791"/>
      <c r="BR292" s="791"/>
      <c r="BS292" s="791"/>
      <c r="BT292" s="791"/>
      <c r="CA292" s="809"/>
      <c r="CB292" s="803"/>
      <c r="CC292" s="804"/>
      <c r="CD292" s="791"/>
      <c r="CE292" s="791"/>
    </row>
    <row r="293" spans="2:83" x14ac:dyDescent="0.25">
      <c r="B293" s="307"/>
      <c r="C293" s="179"/>
      <c r="O293" s="181"/>
      <c r="P293" s="308"/>
      <c r="Q293" s="179"/>
      <c r="R293" s="165" t="s">
        <v>21</v>
      </c>
      <c r="S293" s="179"/>
      <c r="T293" s="165" t="s">
        <v>56</v>
      </c>
      <c r="U293" s="196" t="str">
        <f t="shared" si="93"/>
        <v>-</v>
      </c>
      <c r="V293" s="168" t="str">
        <f t="shared" si="94"/>
        <v>-</v>
      </c>
      <c r="W293" s="168" t="str">
        <f t="shared" si="95"/>
        <v>-</v>
      </c>
      <c r="X293" s="168" t="str">
        <f t="shared" si="96"/>
        <v>-</v>
      </c>
      <c r="Y293" s="168" t="str">
        <f t="shared" si="97"/>
        <v>-</v>
      </c>
      <c r="AD293" s="608" t="str">
        <f t="shared" si="91"/>
        <v>-</v>
      </c>
      <c r="AE293" s="607" t="str">
        <f t="shared" si="92"/>
        <v>-</v>
      </c>
      <c r="AF293" s="196" t="str">
        <f t="shared" si="98"/>
        <v>-</v>
      </c>
      <c r="AG293" s="168" t="str">
        <f t="shared" si="99"/>
        <v>-</v>
      </c>
      <c r="AH293" s="168" t="str">
        <f t="shared" si="100"/>
        <v>-</v>
      </c>
      <c r="AI293" s="168" t="str">
        <f t="shared" si="101"/>
        <v>-</v>
      </c>
      <c r="AJ293" s="168" t="str">
        <f t="shared" si="102"/>
        <v>-</v>
      </c>
      <c r="AM293" s="785"/>
      <c r="AN293" s="785"/>
      <c r="AO293" s="785"/>
      <c r="AP293" s="785"/>
      <c r="AQ293" s="785"/>
      <c r="AR293" s="785"/>
      <c r="AS293" s="785"/>
      <c r="AT293" s="785"/>
      <c r="AV293" s="865"/>
      <c r="AW293" s="865"/>
      <c r="AX293" s="866"/>
      <c r="AY293" s="866"/>
      <c r="AZ293" s="867"/>
      <c r="BB293" s="793">
        <f t="shared" si="87"/>
        <v>0</v>
      </c>
      <c r="BC293" s="791">
        <f t="shared" si="88"/>
        <v>0</v>
      </c>
      <c r="BF293" s="819"/>
      <c r="BH293" s="793">
        <f t="shared" si="89"/>
        <v>0</v>
      </c>
      <c r="BI293" s="807">
        <f t="shared" si="90"/>
        <v>0</v>
      </c>
      <c r="BQ293" s="791"/>
      <c r="BR293" s="791"/>
      <c r="BS293" s="791"/>
      <c r="BT293" s="791"/>
      <c r="CA293" s="809"/>
      <c r="CB293" s="803"/>
      <c r="CC293" s="804"/>
      <c r="CD293" s="791"/>
      <c r="CE293" s="791"/>
    </row>
    <row r="294" spans="2:83" x14ac:dyDescent="0.25">
      <c r="B294" s="307"/>
      <c r="C294" s="179"/>
      <c r="O294" s="181"/>
      <c r="P294" s="308"/>
      <c r="Q294" s="179"/>
      <c r="R294" s="165" t="s">
        <v>21</v>
      </c>
      <c r="S294" s="179"/>
      <c r="T294" s="165" t="s">
        <v>56</v>
      </c>
      <c r="U294" s="196" t="str">
        <f t="shared" si="93"/>
        <v>-</v>
      </c>
      <c r="V294" s="168" t="str">
        <f t="shared" si="94"/>
        <v>-</v>
      </c>
      <c r="W294" s="168" t="str">
        <f t="shared" si="95"/>
        <v>-</v>
      </c>
      <c r="X294" s="168" t="str">
        <f t="shared" si="96"/>
        <v>-</v>
      </c>
      <c r="Y294" s="168" t="str">
        <f t="shared" si="97"/>
        <v>-</v>
      </c>
      <c r="AD294" s="608" t="str">
        <f t="shared" si="91"/>
        <v>-</v>
      </c>
      <c r="AE294" s="607" t="str">
        <f t="shared" si="92"/>
        <v>-</v>
      </c>
      <c r="AF294" s="196" t="str">
        <f t="shared" si="98"/>
        <v>-</v>
      </c>
      <c r="AG294" s="168" t="str">
        <f t="shared" si="99"/>
        <v>-</v>
      </c>
      <c r="AH294" s="168" t="str">
        <f t="shared" si="100"/>
        <v>-</v>
      </c>
      <c r="AI294" s="168" t="str">
        <f t="shared" si="101"/>
        <v>-</v>
      </c>
      <c r="AJ294" s="168" t="str">
        <f t="shared" si="102"/>
        <v>-</v>
      </c>
      <c r="AM294" s="785"/>
      <c r="AN294" s="785"/>
      <c r="AO294" s="785"/>
      <c r="AP294" s="785"/>
      <c r="AQ294" s="785"/>
      <c r="AR294" s="785"/>
      <c r="AS294" s="785"/>
      <c r="AT294" s="785"/>
      <c r="AV294" s="865"/>
      <c r="AW294" s="865"/>
      <c r="AX294" s="866"/>
      <c r="AY294" s="866"/>
      <c r="AZ294" s="867"/>
      <c r="BB294" s="793">
        <f t="shared" si="87"/>
        <v>0</v>
      </c>
      <c r="BC294" s="791">
        <f t="shared" si="88"/>
        <v>0</v>
      </c>
      <c r="BF294" s="819"/>
      <c r="BH294" s="793">
        <f t="shared" si="89"/>
        <v>0</v>
      </c>
      <c r="BI294" s="807">
        <f t="shared" si="90"/>
        <v>0</v>
      </c>
      <c r="BQ294" s="791"/>
      <c r="BR294" s="791"/>
      <c r="BS294" s="791"/>
      <c r="BT294" s="791"/>
      <c r="CA294" s="809"/>
      <c r="CB294" s="803"/>
      <c r="CC294" s="804"/>
      <c r="CD294" s="791"/>
      <c r="CE294" s="791"/>
    </row>
    <row r="295" spans="2:83" x14ac:dyDescent="0.25">
      <c r="B295" s="307"/>
      <c r="C295" s="179"/>
      <c r="O295" s="181"/>
      <c r="P295" s="308"/>
      <c r="Q295" s="179"/>
      <c r="R295" s="165" t="s">
        <v>21</v>
      </c>
      <c r="S295" s="179"/>
      <c r="T295" s="165" t="s">
        <v>56</v>
      </c>
      <c r="U295" s="196" t="str">
        <f t="shared" si="93"/>
        <v>-</v>
      </c>
      <c r="V295" s="168" t="str">
        <f t="shared" si="94"/>
        <v>-</v>
      </c>
      <c r="W295" s="168" t="str">
        <f t="shared" si="95"/>
        <v>-</v>
      </c>
      <c r="X295" s="168" t="str">
        <f t="shared" si="96"/>
        <v>-</v>
      </c>
      <c r="Y295" s="168" t="str">
        <f t="shared" si="97"/>
        <v>-</v>
      </c>
      <c r="AD295" s="608" t="str">
        <f t="shared" si="91"/>
        <v>-</v>
      </c>
      <c r="AE295" s="607" t="str">
        <f t="shared" si="92"/>
        <v>-</v>
      </c>
      <c r="AF295" s="196" t="str">
        <f t="shared" si="98"/>
        <v>-</v>
      </c>
      <c r="AG295" s="168" t="str">
        <f t="shared" si="99"/>
        <v>-</v>
      </c>
      <c r="AH295" s="168" t="str">
        <f t="shared" si="100"/>
        <v>-</v>
      </c>
      <c r="AI295" s="168" t="str">
        <f t="shared" si="101"/>
        <v>-</v>
      </c>
      <c r="AJ295" s="168" t="str">
        <f t="shared" si="102"/>
        <v>-</v>
      </c>
      <c r="AM295" s="785"/>
      <c r="AN295" s="785"/>
      <c r="AO295" s="785"/>
      <c r="AP295" s="785"/>
      <c r="AQ295" s="785"/>
      <c r="AR295" s="785"/>
      <c r="AS295" s="785"/>
      <c r="AT295" s="785"/>
      <c r="AV295" s="865"/>
      <c r="AW295" s="865"/>
      <c r="AX295" s="866"/>
      <c r="AY295" s="866"/>
      <c r="AZ295" s="867"/>
      <c r="BB295" s="793">
        <f t="shared" si="87"/>
        <v>0</v>
      </c>
      <c r="BC295" s="791">
        <f t="shared" si="88"/>
        <v>0</v>
      </c>
      <c r="BF295" s="819"/>
      <c r="BH295" s="793">
        <f t="shared" si="89"/>
        <v>0</v>
      </c>
      <c r="BI295" s="807">
        <f t="shared" si="90"/>
        <v>0</v>
      </c>
      <c r="BQ295" s="791"/>
      <c r="BR295" s="791"/>
      <c r="BS295" s="791"/>
      <c r="BT295" s="791"/>
      <c r="CA295" s="809"/>
      <c r="CB295" s="803"/>
      <c r="CC295" s="804"/>
      <c r="CD295" s="791"/>
      <c r="CE295" s="791"/>
    </row>
    <row r="296" spans="2:83" x14ac:dyDescent="0.25">
      <c r="B296" s="307"/>
      <c r="C296" s="179"/>
      <c r="O296" s="181"/>
      <c r="P296" s="308"/>
      <c r="Q296" s="179"/>
      <c r="R296" s="165" t="s">
        <v>21</v>
      </c>
      <c r="S296" s="179"/>
      <c r="T296" s="165" t="s">
        <v>56</v>
      </c>
      <c r="U296" s="196" t="str">
        <f t="shared" si="93"/>
        <v>-</v>
      </c>
      <c r="V296" s="168" t="str">
        <f t="shared" si="94"/>
        <v>-</v>
      </c>
      <c r="W296" s="168" t="str">
        <f t="shared" si="95"/>
        <v>-</v>
      </c>
      <c r="X296" s="168" t="str">
        <f t="shared" si="96"/>
        <v>-</v>
      </c>
      <c r="Y296" s="168" t="str">
        <f t="shared" si="97"/>
        <v>-</v>
      </c>
      <c r="AD296" s="608" t="str">
        <f t="shared" si="91"/>
        <v>-</v>
      </c>
      <c r="AE296" s="607" t="str">
        <f t="shared" si="92"/>
        <v>-</v>
      </c>
      <c r="AF296" s="196" t="str">
        <f t="shared" si="98"/>
        <v>-</v>
      </c>
      <c r="AG296" s="168" t="str">
        <f t="shared" si="99"/>
        <v>-</v>
      </c>
      <c r="AH296" s="168" t="str">
        <f t="shared" si="100"/>
        <v>-</v>
      </c>
      <c r="AI296" s="168" t="str">
        <f t="shared" si="101"/>
        <v>-</v>
      </c>
      <c r="AJ296" s="168" t="str">
        <f t="shared" si="102"/>
        <v>-</v>
      </c>
      <c r="AM296" s="785"/>
      <c r="AN296" s="785"/>
      <c r="AO296" s="785"/>
      <c r="AP296" s="785"/>
      <c r="AQ296" s="785"/>
      <c r="AR296" s="785"/>
      <c r="AS296" s="785"/>
      <c r="AT296" s="785"/>
      <c r="AV296" s="865"/>
      <c r="AW296" s="865"/>
      <c r="AX296" s="866"/>
      <c r="AY296" s="866"/>
      <c r="AZ296" s="867"/>
      <c r="BB296" s="793">
        <f t="shared" si="87"/>
        <v>0</v>
      </c>
      <c r="BC296" s="791">
        <f t="shared" si="88"/>
        <v>0</v>
      </c>
      <c r="BF296" s="819"/>
      <c r="BH296" s="793">
        <f t="shared" si="89"/>
        <v>0</v>
      </c>
      <c r="BI296" s="807">
        <f t="shared" si="90"/>
        <v>0</v>
      </c>
      <c r="BQ296" s="791"/>
      <c r="BR296" s="791"/>
      <c r="BS296" s="791"/>
      <c r="BT296" s="791"/>
      <c r="CA296" s="809"/>
      <c r="CB296" s="803"/>
      <c r="CC296" s="804"/>
      <c r="CD296" s="791"/>
      <c r="CE296" s="791"/>
    </row>
    <row r="297" spans="2:83" x14ac:dyDescent="0.25">
      <c r="B297" s="307"/>
      <c r="C297" s="179"/>
      <c r="O297" s="181"/>
      <c r="P297" s="308"/>
      <c r="Q297" s="179"/>
      <c r="R297" s="165" t="s">
        <v>21</v>
      </c>
      <c r="S297" s="179"/>
      <c r="T297" s="165" t="s">
        <v>56</v>
      </c>
      <c r="U297" s="196" t="str">
        <f t="shared" si="93"/>
        <v>-</v>
      </c>
      <c r="V297" s="168" t="str">
        <f t="shared" si="94"/>
        <v>-</v>
      </c>
      <c r="W297" s="168" t="str">
        <f t="shared" si="95"/>
        <v>-</v>
      </c>
      <c r="X297" s="168" t="str">
        <f t="shared" si="96"/>
        <v>-</v>
      </c>
      <c r="Y297" s="168" t="str">
        <f t="shared" si="97"/>
        <v>-</v>
      </c>
      <c r="AD297" s="608" t="str">
        <f t="shared" si="91"/>
        <v>-</v>
      </c>
      <c r="AE297" s="607" t="str">
        <f t="shared" si="92"/>
        <v>-</v>
      </c>
      <c r="AF297" s="196" t="str">
        <f t="shared" si="98"/>
        <v>-</v>
      </c>
      <c r="AG297" s="168" t="str">
        <f t="shared" si="99"/>
        <v>-</v>
      </c>
      <c r="AH297" s="168" t="str">
        <f t="shared" si="100"/>
        <v>-</v>
      </c>
      <c r="AI297" s="168" t="str">
        <f t="shared" si="101"/>
        <v>-</v>
      </c>
      <c r="AJ297" s="168" t="str">
        <f t="shared" si="102"/>
        <v>-</v>
      </c>
      <c r="AM297" s="785"/>
      <c r="AN297" s="785"/>
      <c r="AO297" s="785"/>
      <c r="AP297" s="785"/>
      <c r="AQ297" s="785"/>
      <c r="AR297" s="785"/>
      <c r="AS297" s="785"/>
      <c r="AT297" s="785"/>
      <c r="AV297" s="865"/>
      <c r="AW297" s="865"/>
      <c r="AX297" s="866"/>
      <c r="AY297" s="866"/>
      <c r="AZ297" s="867"/>
      <c r="BB297" s="793">
        <f t="shared" si="87"/>
        <v>0</v>
      </c>
      <c r="BC297" s="791">
        <f t="shared" si="88"/>
        <v>0</v>
      </c>
      <c r="BF297" s="819"/>
      <c r="BH297" s="793">
        <f t="shared" si="89"/>
        <v>0</v>
      </c>
      <c r="BI297" s="807">
        <f t="shared" si="90"/>
        <v>0</v>
      </c>
      <c r="BQ297" s="791"/>
      <c r="BR297" s="791"/>
      <c r="BS297" s="791"/>
      <c r="BT297" s="791"/>
      <c r="CA297" s="809"/>
      <c r="CB297" s="803"/>
      <c r="CC297" s="804"/>
      <c r="CD297" s="791"/>
      <c r="CE297" s="791"/>
    </row>
    <row r="298" spans="2:83" x14ac:dyDescent="0.25">
      <c r="B298" s="307"/>
      <c r="C298" s="179"/>
      <c r="O298" s="181"/>
      <c r="P298" s="308"/>
      <c r="Q298" s="179"/>
      <c r="R298" s="165" t="s">
        <v>21</v>
      </c>
      <c r="S298" s="179"/>
      <c r="T298" s="165" t="s">
        <v>56</v>
      </c>
      <c r="U298" s="196" t="str">
        <f t="shared" si="93"/>
        <v>-</v>
      </c>
      <c r="V298" s="168" t="str">
        <f t="shared" si="94"/>
        <v>-</v>
      </c>
      <c r="W298" s="168" t="str">
        <f t="shared" si="95"/>
        <v>-</v>
      </c>
      <c r="X298" s="168" t="str">
        <f t="shared" si="96"/>
        <v>-</v>
      </c>
      <c r="Y298" s="168" t="str">
        <f t="shared" si="97"/>
        <v>-</v>
      </c>
      <c r="AD298" s="608" t="str">
        <f t="shared" si="91"/>
        <v>-</v>
      </c>
      <c r="AE298" s="607" t="str">
        <f t="shared" si="92"/>
        <v>-</v>
      </c>
      <c r="AF298" s="196" t="str">
        <f t="shared" si="98"/>
        <v>-</v>
      </c>
      <c r="AG298" s="168" t="str">
        <f t="shared" si="99"/>
        <v>-</v>
      </c>
      <c r="AH298" s="168" t="str">
        <f t="shared" si="100"/>
        <v>-</v>
      </c>
      <c r="AI298" s="168" t="str">
        <f t="shared" si="101"/>
        <v>-</v>
      </c>
      <c r="AJ298" s="168" t="str">
        <f t="shared" si="102"/>
        <v>-</v>
      </c>
      <c r="AM298" s="785"/>
      <c r="AN298" s="785"/>
      <c r="AO298" s="785"/>
      <c r="AP298" s="785"/>
      <c r="AQ298" s="785"/>
      <c r="AR298" s="785"/>
      <c r="AS298" s="785"/>
      <c r="AT298" s="785"/>
      <c r="AV298" s="865"/>
      <c r="AW298" s="865"/>
      <c r="AX298" s="866"/>
      <c r="AY298" s="866"/>
      <c r="AZ298" s="867"/>
      <c r="BB298" s="793">
        <f t="shared" si="87"/>
        <v>0</v>
      </c>
      <c r="BC298" s="791">
        <f t="shared" si="88"/>
        <v>0</v>
      </c>
      <c r="BF298" s="819"/>
      <c r="BH298" s="793">
        <f t="shared" si="89"/>
        <v>0</v>
      </c>
      <c r="BI298" s="807">
        <f t="shared" si="90"/>
        <v>0</v>
      </c>
      <c r="BQ298" s="791"/>
      <c r="BR298" s="791"/>
      <c r="BS298" s="791"/>
      <c r="BT298" s="791"/>
      <c r="CA298" s="809"/>
      <c r="CB298" s="803"/>
      <c r="CC298" s="804"/>
      <c r="CD298" s="791"/>
      <c r="CE298" s="791"/>
    </row>
    <row r="299" spans="2:83" x14ac:dyDescent="0.25">
      <c r="B299" s="307"/>
      <c r="C299" s="179"/>
      <c r="O299" s="181"/>
      <c r="P299" s="308"/>
      <c r="Q299" s="179"/>
      <c r="R299" s="165" t="s">
        <v>21</v>
      </c>
      <c r="S299" s="179"/>
      <c r="T299" s="165" t="s">
        <v>56</v>
      </c>
      <c r="U299" s="196" t="str">
        <f t="shared" si="93"/>
        <v>-</v>
      </c>
      <c r="V299" s="168" t="str">
        <f t="shared" si="94"/>
        <v>-</v>
      </c>
      <c r="W299" s="168" t="str">
        <f t="shared" si="95"/>
        <v>-</v>
      </c>
      <c r="X299" s="168" t="str">
        <f t="shared" si="96"/>
        <v>-</v>
      </c>
      <c r="Y299" s="168" t="str">
        <f t="shared" si="97"/>
        <v>-</v>
      </c>
      <c r="AD299" s="608" t="str">
        <f t="shared" si="91"/>
        <v>-</v>
      </c>
      <c r="AE299" s="607" t="str">
        <f t="shared" si="92"/>
        <v>-</v>
      </c>
      <c r="AF299" s="196" t="str">
        <f t="shared" si="98"/>
        <v>-</v>
      </c>
      <c r="AG299" s="168" t="str">
        <f t="shared" si="99"/>
        <v>-</v>
      </c>
      <c r="AH299" s="168" t="str">
        <f t="shared" si="100"/>
        <v>-</v>
      </c>
      <c r="AI299" s="168" t="str">
        <f t="shared" si="101"/>
        <v>-</v>
      </c>
      <c r="AJ299" s="168" t="str">
        <f t="shared" si="102"/>
        <v>-</v>
      </c>
      <c r="AM299" s="785"/>
      <c r="AN299" s="785"/>
      <c r="AO299" s="785"/>
      <c r="AP299" s="785"/>
      <c r="AQ299" s="785"/>
      <c r="AR299" s="785"/>
      <c r="AS299" s="785"/>
      <c r="AT299" s="785"/>
      <c r="AV299" s="865"/>
      <c r="AW299" s="865"/>
      <c r="AX299" s="866"/>
      <c r="AY299" s="866"/>
      <c r="AZ299" s="867"/>
      <c r="BB299" s="793">
        <f t="shared" si="87"/>
        <v>0</v>
      </c>
      <c r="BC299" s="791">
        <f t="shared" si="88"/>
        <v>0</v>
      </c>
      <c r="BF299" s="819"/>
      <c r="BH299" s="793">
        <f t="shared" si="89"/>
        <v>0</v>
      </c>
      <c r="BI299" s="807">
        <f t="shared" si="90"/>
        <v>0</v>
      </c>
      <c r="BQ299" s="791"/>
      <c r="BR299" s="791"/>
      <c r="BS299" s="791"/>
      <c r="BT299" s="791"/>
      <c r="CA299" s="809"/>
      <c r="CB299" s="803"/>
      <c r="CC299" s="804"/>
      <c r="CD299" s="791"/>
      <c r="CE299" s="791"/>
    </row>
    <row r="300" spans="2:83" x14ac:dyDescent="0.25">
      <c r="B300" s="307"/>
      <c r="C300" s="179"/>
      <c r="O300" s="181"/>
      <c r="P300" s="752"/>
      <c r="Q300" s="179"/>
      <c r="R300" s="165" t="s">
        <v>21</v>
      </c>
      <c r="S300" s="179"/>
      <c r="T300" s="165" t="s">
        <v>56</v>
      </c>
      <c r="U300" s="196" t="str">
        <f t="shared" si="93"/>
        <v>-</v>
      </c>
      <c r="V300" s="168" t="str">
        <f t="shared" si="94"/>
        <v>-</v>
      </c>
      <c r="W300" s="168" t="str">
        <f t="shared" si="95"/>
        <v>-</v>
      </c>
      <c r="X300" s="168" t="str">
        <f t="shared" si="96"/>
        <v>-</v>
      </c>
      <c r="Y300" s="168" t="str">
        <f t="shared" si="97"/>
        <v>-</v>
      </c>
      <c r="AD300" s="608" t="str">
        <f t="shared" si="91"/>
        <v>-</v>
      </c>
      <c r="AE300" s="607" t="str">
        <f t="shared" si="92"/>
        <v>-</v>
      </c>
      <c r="AF300" s="196" t="str">
        <f t="shared" si="98"/>
        <v>-</v>
      </c>
      <c r="AG300" s="168" t="str">
        <f t="shared" si="99"/>
        <v>-</v>
      </c>
      <c r="AH300" s="168" t="str">
        <f t="shared" si="100"/>
        <v>-</v>
      </c>
      <c r="AI300" s="168" t="str">
        <f t="shared" si="101"/>
        <v>-</v>
      </c>
      <c r="AJ300" s="168" t="str">
        <f t="shared" si="102"/>
        <v>-</v>
      </c>
      <c r="AM300" s="785"/>
      <c r="AN300" s="785"/>
      <c r="AO300" s="785"/>
      <c r="AP300" s="785"/>
      <c r="AQ300" s="785"/>
      <c r="AR300" s="785"/>
      <c r="AS300" s="785"/>
      <c r="AT300" s="785"/>
      <c r="AV300" s="865"/>
      <c r="AW300" s="865"/>
      <c r="AX300" s="866"/>
      <c r="AY300" s="866"/>
      <c r="AZ300" s="867"/>
      <c r="BB300" s="793">
        <f t="shared" si="87"/>
        <v>0</v>
      </c>
      <c r="BC300" s="791">
        <f t="shared" si="88"/>
        <v>0</v>
      </c>
      <c r="BF300" s="819"/>
      <c r="BH300" s="793">
        <f t="shared" si="89"/>
        <v>0</v>
      </c>
      <c r="BI300" s="807">
        <f t="shared" si="90"/>
        <v>0</v>
      </c>
      <c r="BQ300" s="791"/>
      <c r="BR300" s="791"/>
      <c r="BS300" s="791"/>
      <c r="BT300" s="791"/>
      <c r="CA300" s="809"/>
      <c r="CB300" s="803"/>
      <c r="CC300" s="804"/>
      <c r="CD300" s="791"/>
      <c r="CE300" s="791"/>
    </row>
    <row r="301" spans="2:83" x14ac:dyDescent="0.25">
      <c r="B301" s="180"/>
      <c r="C301" s="179"/>
      <c r="O301" s="750"/>
      <c r="P301" s="751"/>
      <c r="Q301" s="749"/>
      <c r="S301" s="749"/>
      <c r="T301" s="169"/>
      <c r="U301" s="21"/>
      <c r="V301" s="21"/>
      <c r="W301" s="21"/>
      <c r="X301" s="21"/>
      <c r="Y301" s="21"/>
      <c r="BQ301" s="791"/>
      <c r="BR301" s="791"/>
      <c r="BS301" s="791"/>
      <c r="BT301" s="791"/>
      <c r="CA301" s="809"/>
      <c r="CB301" s="803"/>
      <c r="CC301" s="804"/>
      <c r="CD301" s="791"/>
      <c r="CE301" s="791"/>
    </row>
    <row r="302" spans="2:83" x14ac:dyDescent="0.25">
      <c r="B302" s="748"/>
      <c r="C302" s="749"/>
      <c r="O302" s="750"/>
      <c r="P302" s="751"/>
      <c r="Q302" s="749"/>
      <c r="S302" s="749"/>
      <c r="BQ302" s="791"/>
      <c r="BR302" s="791"/>
      <c r="BS302" s="791"/>
      <c r="BT302" s="791"/>
      <c r="CA302" s="809"/>
      <c r="CB302" s="803"/>
      <c r="CC302" s="804"/>
      <c r="CD302" s="791"/>
      <c r="CE302" s="791"/>
    </row>
    <row r="303" spans="2:83" x14ac:dyDescent="0.25">
      <c r="B303" s="748"/>
      <c r="C303" s="749"/>
      <c r="O303" s="750"/>
      <c r="P303" s="751"/>
      <c r="Q303" s="749"/>
      <c r="S303" s="749"/>
      <c r="BQ303" s="791"/>
      <c r="BR303" s="791"/>
      <c r="BS303" s="791"/>
      <c r="BT303" s="791"/>
      <c r="CA303" s="809"/>
      <c r="CB303" s="803"/>
      <c r="CC303" s="804"/>
      <c r="CD303" s="791"/>
      <c r="CE303" s="791"/>
    </row>
    <row r="304" spans="2:83" x14ac:dyDescent="0.25">
      <c r="B304" s="748"/>
      <c r="C304" s="749"/>
      <c r="O304" s="750"/>
      <c r="P304" s="751"/>
      <c r="Q304" s="749"/>
      <c r="S304" s="749"/>
      <c r="BQ304" s="791"/>
      <c r="BR304" s="791"/>
      <c r="BS304" s="791"/>
      <c r="BT304" s="791"/>
      <c r="CA304" s="809"/>
      <c r="CB304" s="803"/>
      <c r="CC304" s="804"/>
      <c r="CD304" s="791"/>
      <c r="CE304" s="791"/>
    </row>
    <row r="305" spans="2:83" x14ac:dyDescent="0.25">
      <c r="B305" s="748"/>
      <c r="C305" s="749"/>
      <c r="O305" s="750"/>
      <c r="P305" s="751"/>
      <c r="Q305" s="749"/>
      <c r="S305" s="749"/>
      <c r="BQ305" s="791"/>
      <c r="BR305" s="791"/>
      <c r="BS305" s="791"/>
      <c r="BT305" s="791"/>
      <c r="CA305" s="809"/>
      <c r="CB305" s="803"/>
      <c r="CC305" s="804"/>
      <c r="CD305" s="791"/>
      <c r="CE305" s="791"/>
    </row>
    <row r="306" spans="2:83" x14ac:dyDescent="0.25">
      <c r="B306" s="748"/>
      <c r="C306" s="749"/>
      <c r="O306" s="750"/>
      <c r="P306" s="751"/>
      <c r="Q306" s="749"/>
      <c r="S306" s="749"/>
      <c r="BQ306" s="791"/>
      <c r="BR306" s="791"/>
      <c r="BS306" s="791"/>
      <c r="BT306" s="791"/>
      <c r="CA306" s="809"/>
      <c r="CB306" s="803"/>
      <c r="CC306" s="804"/>
      <c r="CD306" s="791"/>
      <c r="CE306" s="791"/>
    </row>
    <row r="307" spans="2:83" x14ac:dyDescent="0.25">
      <c r="B307" s="748"/>
      <c r="C307" s="749"/>
      <c r="O307" s="750"/>
      <c r="P307" s="751"/>
      <c r="Q307" s="749"/>
      <c r="S307" s="749"/>
      <c r="BQ307" s="791"/>
      <c r="BR307" s="791"/>
      <c r="BS307" s="791"/>
      <c r="BT307" s="791"/>
      <c r="CA307" s="809"/>
      <c r="CB307" s="803"/>
      <c r="CC307" s="804"/>
      <c r="CD307" s="791"/>
      <c r="CE307" s="791"/>
    </row>
    <row r="308" spans="2:83" x14ac:dyDescent="0.25">
      <c r="B308" s="748"/>
      <c r="C308" s="749"/>
      <c r="O308" s="750"/>
      <c r="P308" s="751"/>
      <c r="Q308" s="749"/>
      <c r="S308" s="749"/>
      <c r="BQ308" s="791"/>
      <c r="BR308" s="791"/>
      <c r="BS308" s="791"/>
      <c r="BT308" s="791"/>
      <c r="CA308" s="809"/>
      <c r="CB308" s="803"/>
      <c r="CC308" s="804"/>
      <c r="CD308" s="791"/>
      <c r="CE308" s="791"/>
    </row>
    <row r="309" spans="2:83" x14ac:dyDescent="0.25">
      <c r="B309" s="748"/>
      <c r="C309" s="749"/>
      <c r="O309" s="750"/>
      <c r="P309" s="751"/>
      <c r="Q309" s="749"/>
      <c r="S309" s="749"/>
      <c r="BQ309" s="791"/>
      <c r="BR309" s="791"/>
      <c r="BS309" s="791"/>
      <c r="BT309" s="791"/>
      <c r="CA309" s="809"/>
      <c r="CB309" s="803"/>
      <c r="CC309" s="804"/>
      <c r="CD309" s="791"/>
      <c r="CE309" s="791"/>
    </row>
    <row r="310" spans="2:83" x14ac:dyDescent="0.25">
      <c r="B310" s="748"/>
      <c r="C310" s="749"/>
      <c r="O310" s="750"/>
      <c r="P310" s="751"/>
      <c r="Q310" s="749"/>
      <c r="S310" s="749"/>
      <c r="BQ310" s="791"/>
      <c r="BR310" s="791"/>
      <c r="BS310" s="791"/>
      <c r="BT310" s="791"/>
      <c r="CA310" s="809"/>
      <c r="CB310" s="803"/>
      <c r="CC310" s="804"/>
      <c r="CD310" s="791"/>
      <c r="CE310" s="791"/>
    </row>
    <row r="311" spans="2:83" x14ac:dyDescent="0.25">
      <c r="B311" s="748"/>
      <c r="C311" s="749"/>
      <c r="O311" s="750"/>
      <c r="P311" s="751"/>
      <c r="Q311" s="749"/>
      <c r="S311" s="749"/>
      <c r="BQ311" s="791"/>
      <c r="BR311" s="791"/>
      <c r="BS311" s="791"/>
      <c r="BT311" s="791"/>
      <c r="CA311" s="809"/>
      <c r="CB311" s="803"/>
      <c r="CC311" s="804"/>
      <c r="CD311" s="791"/>
      <c r="CE311" s="791"/>
    </row>
    <row r="312" spans="2:83" x14ac:dyDescent="0.25">
      <c r="B312" s="748"/>
      <c r="C312" s="749"/>
      <c r="O312" s="750"/>
      <c r="P312" s="751"/>
      <c r="Q312" s="749"/>
      <c r="S312" s="749"/>
      <c r="BQ312" s="791"/>
      <c r="BR312" s="791"/>
      <c r="BS312" s="791"/>
      <c r="BT312" s="791"/>
      <c r="CA312" s="809"/>
      <c r="CB312" s="803"/>
      <c r="CC312" s="804"/>
      <c r="CD312" s="791"/>
      <c r="CE312" s="791"/>
    </row>
    <row r="313" spans="2:83" x14ac:dyDescent="0.25">
      <c r="B313" s="748"/>
      <c r="C313" s="749"/>
      <c r="O313" s="750"/>
      <c r="P313" s="751"/>
      <c r="Q313" s="749"/>
      <c r="S313" s="749"/>
      <c r="BQ313" s="791"/>
      <c r="BR313" s="791"/>
      <c r="BS313" s="791"/>
      <c r="BT313" s="791"/>
      <c r="CA313" s="809"/>
      <c r="CB313" s="803"/>
      <c r="CC313" s="804"/>
      <c r="CD313" s="791"/>
      <c r="CE313" s="791"/>
    </row>
    <row r="314" spans="2:83" x14ac:dyDescent="0.25">
      <c r="B314" s="748"/>
      <c r="C314" s="749"/>
      <c r="O314" s="750"/>
      <c r="P314" s="751"/>
      <c r="Q314" s="749"/>
      <c r="S314" s="749"/>
      <c r="BQ314" s="791"/>
      <c r="BR314" s="791"/>
      <c r="BS314" s="791"/>
      <c r="BT314" s="791"/>
      <c r="CA314" s="809"/>
      <c r="CB314" s="803"/>
      <c r="CC314" s="804"/>
      <c r="CD314" s="791"/>
      <c r="CE314" s="791"/>
    </row>
    <row r="315" spans="2:83" x14ac:dyDescent="0.25">
      <c r="B315" s="748"/>
      <c r="C315" s="749"/>
      <c r="O315" s="750"/>
      <c r="P315" s="751"/>
      <c r="Q315" s="749"/>
      <c r="S315" s="749"/>
      <c r="BQ315" s="791"/>
      <c r="BR315" s="791"/>
      <c r="BS315" s="791"/>
      <c r="BT315" s="791"/>
      <c r="CA315" s="809"/>
      <c r="CB315" s="803"/>
      <c r="CC315" s="804"/>
      <c r="CD315" s="791"/>
      <c r="CE315" s="791"/>
    </row>
    <row r="316" spans="2:83" x14ac:dyDescent="0.25">
      <c r="B316" s="748"/>
      <c r="C316" s="749"/>
      <c r="O316" s="750"/>
      <c r="P316" s="751"/>
      <c r="Q316" s="749"/>
      <c r="S316" s="749"/>
      <c r="BQ316" s="791"/>
      <c r="BR316" s="791"/>
      <c r="BS316" s="791"/>
      <c r="BT316" s="791"/>
      <c r="CA316" s="809"/>
      <c r="CB316" s="803"/>
      <c r="CC316" s="804"/>
      <c r="CD316" s="791"/>
      <c r="CE316" s="791"/>
    </row>
    <row r="317" spans="2:83" x14ac:dyDescent="0.25">
      <c r="B317" s="748"/>
      <c r="C317" s="749"/>
      <c r="O317" s="750"/>
      <c r="P317" s="751"/>
      <c r="Q317" s="749"/>
      <c r="S317" s="749"/>
      <c r="BQ317" s="791"/>
      <c r="BR317" s="791"/>
      <c r="BS317" s="791"/>
      <c r="BT317" s="791"/>
      <c r="CA317" s="809"/>
      <c r="CB317" s="803"/>
      <c r="CC317" s="804"/>
      <c r="CD317" s="791"/>
      <c r="CE317" s="791"/>
    </row>
    <row r="318" spans="2:83" x14ac:dyDescent="0.25">
      <c r="B318" s="748"/>
      <c r="C318" s="749"/>
      <c r="O318" s="750"/>
      <c r="P318" s="751"/>
      <c r="Q318" s="749"/>
      <c r="S318" s="749"/>
      <c r="BQ318" s="791"/>
      <c r="BR318" s="791"/>
      <c r="BS318" s="791"/>
      <c r="BT318" s="791"/>
      <c r="CA318" s="809"/>
      <c r="CB318" s="803"/>
      <c r="CC318" s="804"/>
      <c r="CD318" s="791"/>
      <c r="CE318" s="791"/>
    </row>
    <row r="319" spans="2:83" x14ac:dyDescent="0.25">
      <c r="B319" s="748"/>
      <c r="C319" s="749"/>
      <c r="O319" s="750"/>
      <c r="P319" s="751"/>
      <c r="Q319" s="749"/>
      <c r="S319" s="749"/>
      <c r="BB319" s="806"/>
      <c r="BC319" s="806"/>
      <c r="BD319" s="806"/>
      <c r="BE319" s="806"/>
      <c r="BF319" s="806"/>
      <c r="BH319" s="806"/>
      <c r="BI319" s="806"/>
      <c r="BJ319" s="806"/>
      <c r="BK319" s="806"/>
      <c r="BL319" s="806"/>
      <c r="BQ319" s="791"/>
      <c r="BR319" s="791"/>
      <c r="BS319" s="791"/>
      <c r="BT319" s="791"/>
      <c r="CA319" s="809"/>
      <c r="CB319" s="803"/>
      <c r="CC319" s="804"/>
      <c r="CD319" s="791"/>
      <c r="CE319" s="791"/>
    </row>
    <row r="320" spans="2:83" x14ac:dyDescent="0.25">
      <c r="B320" s="748"/>
      <c r="C320" s="749"/>
      <c r="O320" s="750"/>
      <c r="P320" s="751"/>
      <c r="Q320" s="749"/>
      <c r="S320" s="749"/>
      <c r="BB320" s="806"/>
      <c r="BC320" s="806"/>
      <c r="BD320" s="806"/>
      <c r="BE320" s="806"/>
      <c r="BF320" s="806"/>
      <c r="BH320" s="806"/>
      <c r="BI320" s="806"/>
      <c r="BJ320" s="806"/>
      <c r="BK320" s="806"/>
      <c r="BL320" s="806"/>
      <c r="BQ320" s="791"/>
      <c r="BR320" s="791"/>
      <c r="BS320" s="791"/>
      <c r="BT320" s="791"/>
      <c r="CA320" s="809"/>
      <c r="CB320" s="803"/>
      <c r="CC320" s="804"/>
      <c r="CD320" s="791"/>
      <c r="CE320" s="791"/>
    </row>
    <row r="321" spans="2:83" x14ac:dyDescent="0.25">
      <c r="B321" s="748"/>
      <c r="C321" s="749"/>
      <c r="O321" s="750"/>
      <c r="P321" s="751"/>
      <c r="Q321" s="749"/>
      <c r="S321" s="749"/>
      <c r="BB321" s="806"/>
      <c r="BC321" s="806"/>
      <c r="BD321" s="806"/>
      <c r="BE321" s="806"/>
      <c r="BF321" s="806"/>
      <c r="BH321" s="806"/>
      <c r="BI321" s="806"/>
      <c r="BJ321" s="806"/>
      <c r="BK321" s="806"/>
      <c r="BL321" s="806"/>
      <c r="BQ321" s="791"/>
      <c r="BR321" s="791"/>
      <c r="BS321" s="791"/>
      <c r="BT321" s="791"/>
      <c r="CA321" s="809"/>
      <c r="CB321" s="803"/>
      <c r="CC321" s="804"/>
      <c r="CD321" s="791"/>
      <c r="CE321" s="791"/>
    </row>
    <row r="322" spans="2:83" x14ac:dyDescent="0.25">
      <c r="B322" s="748"/>
      <c r="C322" s="749"/>
      <c r="O322" s="750"/>
      <c r="P322" s="751"/>
      <c r="Q322" s="749"/>
      <c r="S322" s="749"/>
      <c r="BB322" s="806"/>
      <c r="BC322" s="806"/>
      <c r="BD322" s="806"/>
      <c r="BE322" s="806"/>
      <c r="BF322" s="806"/>
      <c r="BH322" s="806"/>
      <c r="BI322" s="806"/>
      <c r="BJ322" s="806"/>
      <c r="BK322" s="806"/>
      <c r="BL322" s="806"/>
      <c r="BQ322" s="791"/>
      <c r="BR322" s="791"/>
      <c r="BS322" s="791"/>
      <c r="BT322" s="791"/>
      <c r="CA322" s="809"/>
      <c r="CB322" s="803"/>
      <c r="CC322" s="804"/>
      <c r="CD322" s="791"/>
      <c r="CE322" s="791"/>
    </row>
    <row r="323" spans="2:83" x14ac:dyDescent="0.25">
      <c r="B323" s="748"/>
      <c r="C323" s="749"/>
      <c r="O323" s="750"/>
      <c r="P323" s="751"/>
      <c r="Q323" s="749"/>
      <c r="S323" s="749"/>
      <c r="BB323" s="806"/>
      <c r="BC323" s="806"/>
      <c r="BD323" s="806"/>
      <c r="BE323" s="806"/>
      <c r="BF323" s="806"/>
      <c r="BH323" s="806"/>
      <c r="BI323" s="806"/>
      <c r="BJ323" s="806"/>
      <c r="BK323" s="806"/>
      <c r="BL323" s="806"/>
      <c r="BQ323" s="791"/>
      <c r="BR323" s="791"/>
      <c r="BS323" s="791"/>
      <c r="BT323" s="791"/>
      <c r="CA323" s="809"/>
      <c r="CB323" s="803"/>
      <c r="CC323" s="804"/>
      <c r="CD323" s="791"/>
      <c r="CE323" s="791"/>
    </row>
    <row r="324" spans="2:83" x14ac:dyDescent="0.25">
      <c r="B324" s="748"/>
      <c r="C324" s="749"/>
      <c r="O324" s="750"/>
      <c r="P324" s="751"/>
      <c r="Q324" s="749"/>
      <c r="S324" s="749"/>
      <c r="BB324" s="806"/>
      <c r="BC324" s="806"/>
      <c r="BD324" s="806"/>
      <c r="BE324" s="806"/>
      <c r="BF324" s="806"/>
      <c r="BH324" s="806"/>
      <c r="BI324" s="806"/>
      <c r="BJ324" s="806"/>
      <c r="BK324" s="806"/>
      <c r="BL324" s="806"/>
      <c r="BQ324" s="791"/>
      <c r="BR324" s="791"/>
      <c r="BS324" s="791"/>
      <c r="BT324" s="791"/>
      <c r="CA324" s="809"/>
      <c r="CB324" s="803"/>
      <c r="CC324" s="804"/>
      <c r="CD324" s="791"/>
      <c r="CE324" s="791"/>
    </row>
    <row r="325" spans="2:83" x14ac:dyDescent="0.25">
      <c r="B325" s="748"/>
      <c r="C325" s="749"/>
      <c r="O325" s="750"/>
      <c r="P325" s="751"/>
      <c r="Q325" s="749"/>
      <c r="S325" s="749"/>
      <c r="BB325" s="806"/>
      <c r="BC325" s="806"/>
      <c r="BD325" s="806"/>
      <c r="BE325" s="806"/>
      <c r="BF325" s="806"/>
      <c r="BH325" s="806"/>
      <c r="BI325" s="806"/>
      <c r="BJ325" s="806"/>
      <c r="BK325" s="806"/>
      <c r="BL325" s="806"/>
      <c r="BQ325" s="791"/>
      <c r="BR325" s="791"/>
      <c r="BS325" s="791"/>
      <c r="BT325" s="791"/>
      <c r="CA325" s="809"/>
      <c r="CB325" s="803"/>
      <c r="CC325" s="804"/>
      <c r="CD325" s="791"/>
      <c r="CE325" s="791"/>
    </row>
    <row r="326" spans="2:83" x14ac:dyDescent="0.25">
      <c r="B326" s="748"/>
      <c r="C326" s="749"/>
      <c r="O326" s="750"/>
      <c r="P326" s="751"/>
      <c r="Q326" s="749"/>
      <c r="S326" s="749"/>
      <c r="BB326" s="806"/>
      <c r="BC326" s="806"/>
      <c r="BD326" s="806"/>
      <c r="BE326" s="806"/>
      <c r="BF326" s="806"/>
      <c r="BH326" s="806"/>
      <c r="BI326" s="806"/>
      <c r="BJ326" s="806"/>
      <c r="BK326" s="806"/>
      <c r="BL326" s="806"/>
      <c r="BQ326" s="791"/>
      <c r="BR326" s="791"/>
      <c r="BS326" s="791"/>
      <c r="BT326" s="791"/>
      <c r="CA326" s="809"/>
      <c r="CB326" s="803"/>
      <c r="CC326" s="804"/>
      <c r="CD326" s="791"/>
      <c r="CE326" s="791"/>
    </row>
    <row r="327" spans="2:83" x14ac:dyDescent="0.25">
      <c r="B327" s="748"/>
      <c r="C327" s="749"/>
      <c r="O327" s="750"/>
      <c r="P327" s="751"/>
      <c r="Q327" s="749"/>
      <c r="S327" s="749"/>
      <c r="BB327" s="806"/>
      <c r="BC327" s="806"/>
      <c r="BD327" s="806"/>
      <c r="BE327" s="806"/>
      <c r="BF327" s="806"/>
      <c r="BH327" s="806"/>
      <c r="BI327" s="806"/>
      <c r="BJ327" s="806"/>
      <c r="BK327" s="806"/>
      <c r="BL327" s="806"/>
      <c r="BQ327" s="791"/>
      <c r="BR327" s="791"/>
      <c r="BS327" s="791"/>
      <c r="BT327" s="791"/>
      <c r="CA327" s="809"/>
      <c r="CB327" s="803"/>
      <c r="CC327" s="804"/>
      <c r="CD327" s="791"/>
      <c r="CE327" s="791"/>
    </row>
    <row r="328" spans="2:83" x14ac:dyDescent="0.25">
      <c r="B328" s="748"/>
      <c r="C328" s="749"/>
      <c r="O328" s="750"/>
      <c r="P328" s="751"/>
      <c r="Q328" s="749"/>
      <c r="S328" s="749"/>
      <c r="BB328" s="806"/>
      <c r="BC328" s="806"/>
      <c r="BD328" s="806"/>
      <c r="BE328" s="806"/>
      <c r="BF328" s="806"/>
      <c r="BH328" s="806"/>
      <c r="BI328" s="806"/>
      <c r="BJ328" s="806"/>
      <c r="BK328" s="806"/>
      <c r="BL328" s="806"/>
      <c r="BQ328" s="791"/>
      <c r="BR328" s="791"/>
      <c r="BS328" s="791"/>
      <c r="BT328" s="791"/>
      <c r="CA328" s="809"/>
      <c r="CB328" s="803"/>
      <c r="CC328" s="804"/>
      <c r="CD328" s="791"/>
      <c r="CE328" s="791"/>
    </row>
    <row r="329" spans="2:83" x14ac:dyDescent="0.25">
      <c r="B329" s="748"/>
      <c r="C329" s="749"/>
      <c r="O329" s="750"/>
      <c r="P329" s="751"/>
      <c r="Q329" s="749"/>
      <c r="S329" s="749"/>
      <c r="BB329" s="806"/>
      <c r="BC329" s="806"/>
      <c r="BD329" s="806"/>
      <c r="BE329" s="806"/>
      <c r="BF329" s="806"/>
      <c r="BH329" s="806"/>
      <c r="BI329" s="806"/>
      <c r="BJ329" s="806"/>
      <c r="BK329" s="806"/>
      <c r="BL329" s="806"/>
      <c r="BQ329" s="791"/>
      <c r="BR329" s="791"/>
      <c r="BS329" s="791"/>
      <c r="BT329" s="791"/>
      <c r="CA329" s="809"/>
      <c r="CB329" s="803"/>
      <c r="CC329" s="804"/>
      <c r="CD329" s="791"/>
      <c r="CE329" s="791"/>
    </row>
    <row r="330" spans="2:83" x14ac:dyDescent="0.25">
      <c r="B330" s="748"/>
      <c r="C330" s="749"/>
      <c r="O330" s="750"/>
      <c r="P330" s="751"/>
      <c r="Q330" s="749"/>
      <c r="S330" s="749"/>
      <c r="BB330" s="806"/>
      <c r="BC330" s="806"/>
      <c r="BD330" s="806"/>
      <c r="BE330" s="806"/>
      <c r="BF330" s="806"/>
      <c r="BH330" s="806"/>
      <c r="BI330" s="806"/>
      <c r="BJ330" s="806"/>
      <c r="BK330" s="806"/>
      <c r="BL330" s="806"/>
      <c r="BQ330" s="791"/>
      <c r="BR330" s="791"/>
      <c r="BS330" s="791"/>
      <c r="BT330" s="791"/>
      <c r="CA330" s="809"/>
      <c r="CB330" s="803"/>
      <c r="CC330" s="804"/>
      <c r="CD330" s="791"/>
      <c r="CE330" s="791"/>
    </row>
    <row r="331" spans="2:83" x14ac:dyDescent="0.25">
      <c r="B331" s="748"/>
      <c r="C331" s="749"/>
      <c r="O331" s="750"/>
      <c r="P331" s="751"/>
      <c r="Q331" s="749"/>
      <c r="S331" s="749"/>
      <c r="BB331" s="806"/>
      <c r="BC331" s="806"/>
      <c r="BD331" s="806"/>
      <c r="BE331" s="806"/>
      <c r="BF331" s="806"/>
      <c r="BH331" s="806"/>
      <c r="BI331" s="806"/>
      <c r="BJ331" s="806"/>
      <c r="BK331" s="806"/>
      <c r="BL331" s="806"/>
      <c r="BQ331" s="791"/>
      <c r="BR331" s="791"/>
      <c r="BS331" s="791"/>
      <c r="BT331" s="791"/>
      <c r="CA331" s="809"/>
      <c r="CB331" s="803"/>
      <c r="CC331" s="804"/>
      <c r="CD331" s="791"/>
      <c r="CE331" s="791"/>
    </row>
    <row r="332" spans="2:83" x14ac:dyDescent="0.25">
      <c r="B332" s="748"/>
      <c r="C332" s="749"/>
      <c r="O332" s="750"/>
      <c r="P332" s="751"/>
      <c r="Q332" s="749"/>
      <c r="S332" s="749"/>
      <c r="BB332" s="806"/>
      <c r="BC332" s="806"/>
      <c r="BD332" s="806"/>
      <c r="BE332" s="806"/>
      <c r="BF332" s="806"/>
      <c r="BH332" s="806"/>
      <c r="BI332" s="806"/>
      <c r="BJ332" s="806"/>
      <c r="BK332" s="806"/>
      <c r="BL332" s="806"/>
      <c r="BQ332" s="791"/>
      <c r="BR332" s="791"/>
      <c r="BS332" s="791"/>
      <c r="BT332" s="791"/>
      <c r="CA332" s="809"/>
      <c r="CB332" s="803"/>
      <c r="CC332" s="804"/>
      <c r="CD332" s="791"/>
      <c r="CE332" s="791"/>
    </row>
    <row r="333" spans="2:83" x14ac:dyDescent="0.25">
      <c r="B333" s="748"/>
      <c r="C333" s="749"/>
      <c r="O333" s="750"/>
      <c r="P333" s="751"/>
      <c r="Q333" s="749"/>
      <c r="S333" s="749"/>
      <c r="BB333" s="806"/>
      <c r="BC333" s="806"/>
      <c r="BD333" s="806"/>
      <c r="BE333" s="806"/>
      <c r="BF333" s="806"/>
      <c r="BH333" s="806"/>
      <c r="BI333" s="806"/>
      <c r="BJ333" s="806"/>
      <c r="BK333" s="806"/>
      <c r="BL333" s="806"/>
      <c r="BQ333" s="791"/>
      <c r="BR333" s="791"/>
      <c r="BS333" s="791"/>
      <c r="BT333" s="791"/>
      <c r="CA333" s="809"/>
      <c r="CB333" s="803"/>
      <c r="CC333" s="804"/>
      <c r="CD333" s="791"/>
      <c r="CE333" s="791"/>
    </row>
    <row r="334" spans="2:83" x14ac:dyDescent="0.25">
      <c r="B334" s="748"/>
      <c r="C334" s="749"/>
      <c r="O334" s="750"/>
      <c r="P334" s="751"/>
      <c r="Q334" s="749"/>
      <c r="S334" s="749"/>
      <c r="BB334" s="806"/>
      <c r="BC334" s="806"/>
      <c r="BD334" s="806"/>
      <c r="BE334" s="806"/>
      <c r="BF334" s="806"/>
      <c r="BH334" s="806"/>
      <c r="BI334" s="806"/>
      <c r="BJ334" s="806"/>
      <c r="BK334" s="806"/>
      <c r="BL334" s="806"/>
      <c r="BQ334" s="791"/>
      <c r="BR334" s="791"/>
      <c r="BS334" s="791"/>
      <c r="BT334" s="791"/>
      <c r="CA334" s="809"/>
      <c r="CB334" s="803"/>
      <c r="CC334" s="804"/>
      <c r="CD334" s="791"/>
      <c r="CE334" s="791"/>
    </row>
    <row r="335" spans="2:83" x14ac:dyDescent="0.25">
      <c r="B335" s="748"/>
      <c r="C335" s="749"/>
      <c r="O335" s="750"/>
      <c r="P335" s="751"/>
      <c r="Q335" s="749"/>
      <c r="S335" s="749"/>
      <c r="BB335" s="806"/>
      <c r="BC335" s="806"/>
      <c r="BD335" s="806"/>
      <c r="BE335" s="806"/>
      <c r="BF335" s="806"/>
      <c r="BH335" s="806"/>
      <c r="BI335" s="806"/>
      <c r="BJ335" s="806"/>
      <c r="BK335" s="806"/>
      <c r="BL335" s="806"/>
      <c r="BQ335" s="791"/>
      <c r="BR335" s="791"/>
      <c r="BS335" s="791"/>
      <c r="BT335" s="791"/>
      <c r="CA335" s="809"/>
      <c r="CB335" s="803"/>
      <c r="CC335" s="804"/>
      <c r="CD335" s="791"/>
      <c r="CE335" s="791"/>
    </row>
    <row r="336" spans="2:83" x14ac:dyDescent="0.25">
      <c r="B336" s="748"/>
      <c r="C336" s="749"/>
      <c r="O336" s="750"/>
      <c r="P336" s="751"/>
      <c r="Q336" s="749"/>
      <c r="S336" s="749"/>
      <c r="BB336" s="806"/>
      <c r="BC336" s="806"/>
      <c r="BD336" s="806"/>
      <c r="BE336" s="806"/>
      <c r="BF336" s="806"/>
      <c r="BH336" s="806"/>
      <c r="BI336" s="806"/>
      <c r="BJ336" s="806"/>
      <c r="BK336" s="806"/>
      <c r="BL336" s="806"/>
      <c r="BQ336" s="791"/>
      <c r="BR336" s="791"/>
      <c r="BS336" s="791"/>
      <c r="BT336" s="791"/>
      <c r="CA336" s="809"/>
      <c r="CB336" s="803"/>
      <c r="CC336" s="804"/>
      <c r="CD336" s="791"/>
      <c r="CE336" s="791"/>
    </row>
    <row r="337" spans="2:83" x14ac:dyDescent="0.25">
      <c r="B337" s="748"/>
      <c r="C337" s="749"/>
      <c r="O337" s="750"/>
      <c r="P337" s="751"/>
      <c r="Q337" s="749"/>
      <c r="S337" s="749"/>
      <c r="BB337" s="806"/>
      <c r="BC337" s="806"/>
      <c r="BD337" s="806"/>
      <c r="BE337" s="806"/>
      <c r="BF337" s="806"/>
      <c r="BH337" s="806"/>
      <c r="BI337" s="806"/>
      <c r="BJ337" s="806"/>
      <c r="BK337" s="806"/>
      <c r="BL337" s="806"/>
      <c r="BQ337" s="791"/>
      <c r="BR337" s="791"/>
      <c r="BS337" s="791"/>
      <c r="BT337" s="791"/>
      <c r="CA337" s="809"/>
      <c r="CB337" s="803"/>
      <c r="CC337" s="804"/>
      <c r="CD337" s="791"/>
      <c r="CE337" s="791"/>
    </row>
    <row r="338" spans="2:83" x14ac:dyDescent="0.25">
      <c r="B338" s="748"/>
      <c r="C338" s="749"/>
      <c r="O338" s="750"/>
      <c r="P338" s="751"/>
      <c r="Q338" s="749"/>
      <c r="S338" s="749"/>
      <c r="BB338" s="806"/>
      <c r="BC338" s="806"/>
      <c r="BD338" s="806"/>
      <c r="BE338" s="806"/>
      <c r="BF338" s="806"/>
      <c r="BH338" s="806"/>
      <c r="BI338" s="806"/>
      <c r="BJ338" s="806"/>
      <c r="BK338" s="806"/>
      <c r="BL338" s="806"/>
      <c r="BQ338" s="791"/>
      <c r="BR338" s="791"/>
      <c r="BS338" s="791"/>
      <c r="BT338" s="791"/>
      <c r="CA338" s="809"/>
      <c r="CB338" s="803"/>
      <c r="CC338" s="804"/>
      <c r="CD338" s="791"/>
      <c r="CE338" s="791"/>
    </row>
    <row r="339" spans="2:83" x14ac:dyDescent="0.25">
      <c r="B339" s="748"/>
      <c r="C339" s="749"/>
      <c r="O339" s="750"/>
      <c r="P339" s="751"/>
      <c r="Q339" s="749"/>
      <c r="S339" s="749"/>
      <c r="BB339" s="806"/>
      <c r="BC339" s="806"/>
      <c r="BD339" s="806"/>
      <c r="BE339" s="806"/>
      <c r="BF339" s="806"/>
      <c r="BH339" s="806"/>
      <c r="BI339" s="806"/>
      <c r="BJ339" s="806"/>
      <c r="BK339" s="806"/>
      <c r="BL339" s="806"/>
      <c r="BQ339" s="791"/>
      <c r="BR339" s="791"/>
      <c r="BS339" s="791"/>
      <c r="BT339" s="791"/>
      <c r="CA339" s="809"/>
      <c r="CB339" s="803"/>
      <c r="CC339" s="804"/>
      <c r="CD339" s="791"/>
      <c r="CE339" s="791"/>
    </row>
    <row r="340" spans="2:83" x14ac:dyDescent="0.25">
      <c r="B340" s="748"/>
      <c r="C340" s="749"/>
      <c r="O340" s="750"/>
      <c r="P340" s="751"/>
      <c r="Q340" s="749"/>
      <c r="S340" s="749"/>
      <c r="BB340" s="806"/>
      <c r="BC340" s="806"/>
      <c r="BD340" s="806"/>
      <c r="BE340" s="806"/>
      <c r="BF340" s="806"/>
      <c r="BH340" s="806"/>
      <c r="BI340" s="806"/>
      <c r="BJ340" s="806"/>
      <c r="BK340" s="806"/>
      <c r="BL340" s="806"/>
      <c r="BQ340" s="791"/>
      <c r="BR340" s="791"/>
      <c r="BS340" s="791"/>
      <c r="BT340" s="791"/>
      <c r="CA340" s="809"/>
      <c r="CB340" s="803"/>
      <c r="CC340" s="804"/>
      <c r="CD340" s="791"/>
      <c r="CE340" s="791"/>
    </row>
    <row r="341" spans="2:83" x14ac:dyDescent="0.25">
      <c r="B341" s="748"/>
      <c r="C341" s="749"/>
      <c r="O341" s="750"/>
      <c r="P341" s="751"/>
      <c r="Q341" s="749"/>
      <c r="S341" s="749"/>
      <c r="BB341" s="806"/>
      <c r="BC341" s="806"/>
      <c r="BD341" s="806"/>
      <c r="BE341" s="806"/>
      <c r="BF341" s="806"/>
      <c r="BH341" s="806"/>
      <c r="BI341" s="806"/>
      <c r="BJ341" s="806"/>
      <c r="BK341" s="806"/>
      <c r="BL341" s="806"/>
      <c r="BQ341" s="791"/>
      <c r="BR341" s="791"/>
      <c r="BS341" s="791"/>
      <c r="BT341" s="791"/>
      <c r="CA341" s="809"/>
      <c r="CB341" s="803"/>
      <c r="CC341" s="804"/>
      <c r="CD341" s="791"/>
      <c r="CE341" s="791"/>
    </row>
    <row r="342" spans="2:83" x14ac:dyDescent="0.25">
      <c r="B342" s="748"/>
      <c r="C342" s="749"/>
      <c r="O342" s="750"/>
      <c r="P342" s="751"/>
      <c r="Q342" s="749"/>
      <c r="S342" s="749"/>
      <c r="BB342" s="806"/>
      <c r="BC342" s="806"/>
      <c r="BD342" s="806"/>
      <c r="BE342" s="806"/>
      <c r="BF342" s="806"/>
      <c r="BH342" s="806"/>
      <c r="BI342" s="806"/>
      <c r="BJ342" s="806"/>
      <c r="BK342" s="806"/>
      <c r="BL342" s="806"/>
      <c r="BQ342" s="791"/>
      <c r="BR342" s="791"/>
      <c r="BS342" s="791"/>
      <c r="BT342" s="791"/>
      <c r="CA342" s="809"/>
      <c r="CB342" s="803"/>
      <c r="CC342" s="804"/>
      <c r="CD342" s="791"/>
      <c r="CE342" s="791"/>
    </row>
    <row r="343" spans="2:83" x14ac:dyDescent="0.25">
      <c r="B343" s="748"/>
      <c r="C343" s="749"/>
      <c r="O343" s="750"/>
      <c r="P343" s="751"/>
      <c r="Q343" s="749"/>
      <c r="S343" s="749"/>
      <c r="BB343" s="806"/>
      <c r="BC343" s="806"/>
      <c r="BD343" s="806"/>
      <c r="BE343" s="806"/>
      <c r="BF343" s="806"/>
      <c r="BH343" s="806"/>
      <c r="BI343" s="806"/>
      <c r="BJ343" s="806"/>
      <c r="BK343" s="806"/>
      <c r="BL343" s="806"/>
      <c r="BQ343" s="791"/>
      <c r="BR343" s="791"/>
      <c r="BS343" s="791"/>
      <c r="BT343" s="791"/>
      <c r="CA343" s="809"/>
      <c r="CB343" s="803"/>
      <c r="CC343" s="804"/>
      <c r="CD343" s="791"/>
      <c r="CE343" s="791"/>
    </row>
    <row r="344" spans="2:83" x14ac:dyDescent="0.25">
      <c r="B344" s="748"/>
      <c r="C344" s="749"/>
      <c r="O344" s="750"/>
      <c r="P344" s="751"/>
      <c r="Q344" s="749"/>
      <c r="S344" s="749"/>
      <c r="BB344" s="806"/>
      <c r="BC344" s="806"/>
      <c r="BD344" s="806"/>
      <c r="BE344" s="806"/>
      <c r="BF344" s="806"/>
      <c r="BH344" s="806"/>
      <c r="BI344" s="806"/>
      <c r="BJ344" s="806"/>
      <c r="BK344" s="806"/>
      <c r="BL344" s="806"/>
      <c r="BQ344" s="791"/>
      <c r="BR344" s="791"/>
      <c r="BS344" s="791"/>
      <c r="BT344" s="791"/>
      <c r="CA344" s="809"/>
      <c r="CB344" s="803"/>
      <c r="CC344" s="804"/>
      <c r="CD344" s="791"/>
      <c r="CE344" s="791"/>
    </row>
    <row r="345" spans="2:83" x14ac:dyDescent="0.25">
      <c r="B345" s="748"/>
      <c r="C345" s="749"/>
      <c r="O345" s="750"/>
      <c r="P345" s="751"/>
      <c r="Q345" s="749"/>
      <c r="S345" s="749"/>
      <c r="BB345" s="806"/>
      <c r="BC345" s="806"/>
      <c r="BD345" s="806"/>
      <c r="BE345" s="806"/>
      <c r="BF345" s="806"/>
      <c r="BH345" s="806"/>
      <c r="BI345" s="806"/>
      <c r="BJ345" s="806"/>
      <c r="BK345" s="806"/>
      <c r="BL345" s="806"/>
      <c r="BQ345" s="791"/>
      <c r="BR345" s="791"/>
      <c r="BS345" s="791"/>
      <c r="BT345" s="791"/>
      <c r="CA345" s="809"/>
      <c r="CB345" s="803"/>
      <c r="CC345" s="804"/>
      <c r="CD345" s="791"/>
      <c r="CE345" s="791"/>
    </row>
    <row r="346" spans="2:83" x14ac:dyDescent="0.25">
      <c r="B346" s="748"/>
      <c r="C346" s="749"/>
      <c r="O346" s="750"/>
      <c r="P346" s="751"/>
      <c r="Q346" s="749"/>
      <c r="S346" s="749"/>
      <c r="BB346" s="806"/>
      <c r="BC346" s="806"/>
      <c r="BD346" s="806"/>
      <c r="BE346" s="806"/>
      <c r="BF346" s="806"/>
      <c r="BH346" s="806"/>
      <c r="BI346" s="806"/>
      <c r="BJ346" s="806"/>
      <c r="BK346" s="806"/>
      <c r="BL346" s="806"/>
      <c r="BQ346" s="791"/>
      <c r="BR346" s="791"/>
      <c r="BS346" s="791"/>
      <c r="BT346" s="791"/>
      <c r="CA346" s="809"/>
      <c r="CB346" s="803"/>
      <c r="CC346" s="804"/>
      <c r="CD346" s="791"/>
      <c r="CE346" s="791"/>
    </row>
    <row r="347" spans="2:83" x14ac:dyDescent="0.25">
      <c r="B347" s="748"/>
      <c r="C347" s="749"/>
      <c r="O347" s="750"/>
      <c r="P347" s="751"/>
      <c r="Q347" s="749"/>
      <c r="S347" s="749"/>
      <c r="BB347" s="806"/>
      <c r="BC347" s="806"/>
      <c r="BD347" s="806"/>
      <c r="BE347" s="806"/>
      <c r="BF347" s="806"/>
      <c r="BH347" s="806"/>
      <c r="BI347" s="806"/>
      <c r="BJ347" s="806"/>
      <c r="BK347" s="806"/>
      <c r="BL347" s="806"/>
      <c r="BQ347" s="791"/>
      <c r="BR347" s="791"/>
      <c r="BS347" s="791"/>
      <c r="BT347" s="791"/>
      <c r="CA347" s="809"/>
      <c r="CB347" s="803"/>
      <c r="CC347" s="804"/>
      <c r="CD347" s="791"/>
      <c r="CE347" s="791"/>
    </row>
    <row r="348" spans="2:83" x14ac:dyDescent="0.25">
      <c r="B348" s="748"/>
      <c r="C348" s="749"/>
      <c r="O348" s="750"/>
      <c r="P348" s="751"/>
      <c r="Q348" s="749"/>
      <c r="S348" s="749"/>
      <c r="BB348" s="806"/>
      <c r="BC348" s="806"/>
      <c r="BD348" s="806"/>
      <c r="BE348" s="806"/>
      <c r="BF348" s="806"/>
      <c r="BH348" s="806"/>
      <c r="BI348" s="806"/>
      <c r="BJ348" s="806"/>
      <c r="BK348" s="806"/>
      <c r="BL348" s="806"/>
      <c r="BQ348" s="791"/>
      <c r="BR348" s="791"/>
      <c r="BS348" s="791"/>
      <c r="BT348" s="791"/>
      <c r="CA348" s="809"/>
      <c r="CB348" s="803"/>
      <c r="CC348" s="804"/>
      <c r="CD348" s="791"/>
      <c r="CE348" s="791"/>
    </row>
    <row r="349" spans="2:83" x14ac:dyDescent="0.25">
      <c r="B349" s="748"/>
      <c r="C349" s="749"/>
      <c r="O349" s="750"/>
      <c r="P349" s="751"/>
      <c r="Q349" s="749"/>
      <c r="S349" s="749"/>
      <c r="BB349" s="806"/>
      <c r="BC349" s="806"/>
      <c r="BD349" s="806"/>
      <c r="BE349" s="806"/>
      <c r="BF349" s="806"/>
      <c r="BH349" s="806"/>
      <c r="BI349" s="806"/>
      <c r="BJ349" s="806"/>
      <c r="BK349" s="806"/>
      <c r="BL349" s="806"/>
      <c r="BQ349" s="791"/>
      <c r="BR349" s="791"/>
      <c r="BS349" s="791"/>
      <c r="BT349" s="791"/>
      <c r="CA349" s="809"/>
      <c r="CB349" s="803"/>
      <c r="CC349" s="804"/>
      <c r="CD349" s="791"/>
      <c r="CE349" s="791"/>
    </row>
    <row r="350" spans="2:83" x14ac:dyDescent="0.25">
      <c r="B350" s="748"/>
      <c r="C350" s="749"/>
      <c r="O350" s="750"/>
      <c r="P350" s="751"/>
      <c r="Q350" s="749"/>
      <c r="S350" s="749"/>
      <c r="BB350" s="806"/>
      <c r="BC350" s="806"/>
      <c r="BD350" s="806"/>
      <c r="BE350" s="806"/>
      <c r="BF350" s="806"/>
      <c r="BH350" s="806"/>
      <c r="BI350" s="806"/>
      <c r="BJ350" s="806"/>
      <c r="BK350" s="806"/>
      <c r="BL350" s="806"/>
      <c r="BQ350" s="791"/>
      <c r="BR350" s="791"/>
      <c r="BS350" s="791"/>
      <c r="BT350" s="791"/>
      <c r="CA350" s="809"/>
      <c r="CB350" s="803"/>
      <c r="CC350" s="804"/>
      <c r="CD350" s="791"/>
      <c r="CE350" s="791"/>
    </row>
    <row r="351" spans="2:83" x14ac:dyDescent="0.25">
      <c r="B351" s="748"/>
      <c r="C351" s="749"/>
      <c r="O351" s="750"/>
      <c r="P351" s="751"/>
      <c r="Q351" s="749"/>
      <c r="S351" s="749"/>
      <c r="BB351" s="806"/>
      <c r="BC351" s="806"/>
      <c r="BD351" s="806"/>
      <c r="BE351" s="806"/>
      <c r="BF351" s="806"/>
      <c r="BH351" s="806"/>
      <c r="BI351" s="806"/>
      <c r="BJ351" s="806"/>
      <c r="BK351" s="806"/>
      <c r="BL351" s="806"/>
      <c r="BQ351" s="791"/>
      <c r="BR351" s="791"/>
      <c r="BS351" s="791"/>
      <c r="BT351" s="791"/>
      <c r="CA351" s="809"/>
      <c r="CB351" s="803"/>
      <c r="CC351" s="804"/>
      <c r="CD351" s="791"/>
      <c r="CE351" s="791"/>
    </row>
    <row r="352" spans="2:83" x14ac:dyDescent="0.25">
      <c r="B352" s="748"/>
      <c r="C352" s="749"/>
      <c r="O352" s="750"/>
      <c r="P352" s="751"/>
      <c r="Q352" s="749"/>
      <c r="S352" s="749"/>
      <c r="BB352" s="806"/>
      <c r="BC352" s="806"/>
      <c r="BD352" s="806"/>
      <c r="BE352" s="806"/>
      <c r="BF352" s="806"/>
      <c r="BH352" s="806"/>
      <c r="BI352" s="806"/>
      <c r="BJ352" s="806"/>
      <c r="BK352" s="806"/>
      <c r="BL352" s="806"/>
      <c r="BQ352" s="791"/>
      <c r="BR352" s="791"/>
      <c r="BS352" s="791"/>
      <c r="BT352" s="791"/>
      <c r="CA352" s="809"/>
      <c r="CB352" s="803"/>
      <c r="CC352" s="804"/>
      <c r="CD352" s="791"/>
      <c r="CE352" s="791"/>
    </row>
    <row r="353" spans="2:83" x14ac:dyDescent="0.25">
      <c r="B353" s="748"/>
      <c r="C353" s="749"/>
      <c r="O353" s="750"/>
      <c r="P353" s="751"/>
      <c r="Q353" s="749"/>
      <c r="S353" s="749"/>
      <c r="BB353" s="806"/>
      <c r="BC353" s="806"/>
      <c r="BD353" s="806"/>
      <c r="BE353" s="806"/>
      <c r="BF353" s="806"/>
      <c r="BH353" s="806"/>
      <c r="BI353" s="806"/>
      <c r="BJ353" s="806"/>
      <c r="BK353" s="806"/>
      <c r="BL353" s="806"/>
      <c r="BQ353" s="791"/>
      <c r="BR353" s="791"/>
      <c r="BS353" s="791"/>
      <c r="BT353" s="791"/>
      <c r="CA353" s="809"/>
      <c r="CB353" s="803"/>
      <c r="CC353" s="804"/>
      <c r="CD353" s="791"/>
      <c r="CE353" s="791"/>
    </row>
    <row r="354" spans="2:83" x14ac:dyDescent="0.25">
      <c r="B354" s="748"/>
      <c r="C354" s="749"/>
      <c r="O354" s="750"/>
      <c r="P354" s="751"/>
      <c r="Q354" s="749"/>
      <c r="S354" s="749"/>
      <c r="BB354" s="806"/>
      <c r="BC354" s="806"/>
      <c r="BD354" s="806"/>
      <c r="BE354" s="806"/>
      <c r="BF354" s="806"/>
      <c r="BH354" s="806"/>
      <c r="BI354" s="806"/>
      <c r="BJ354" s="806"/>
      <c r="BK354" s="806"/>
      <c r="BL354" s="806"/>
      <c r="BQ354" s="791"/>
      <c r="BR354" s="791"/>
      <c r="BS354" s="791"/>
      <c r="BT354" s="791"/>
      <c r="CA354" s="809"/>
      <c r="CB354" s="803"/>
      <c r="CC354" s="804"/>
      <c r="CD354" s="791"/>
      <c r="CE354" s="791"/>
    </row>
    <row r="355" spans="2:83" x14ac:dyDescent="0.25">
      <c r="B355" s="748"/>
      <c r="C355" s="749"/>
      <c r="O355" s="750"/>
      <c r="P355" s="751"/>
      <c r="Q355" s="749"/>
      <c r="S355" s="749"/>
      <c r="BB355" s="806"/>
      <c r="BC355" s="806"/>
      <c r="BD355" s="806"/>
      <c r="BE355" s="806"/>
      <c r="BF355" s="806"/>
      <c r="BH355" s="806"/>
      <c r="BI355" s="806"/>
      <c r="BJ355" s="806"/>
      <c r="BK355" s="806"/>
      <c r="BL355" s="806"/>
      <c r="BQ355" s="791"/>
      <c r="BR355" s="791"/>
      <c r="BS355" s="791"/>
      <c r="BT355" s="791"/>
      <c r="CA355" s="809"/>
      <c r="CB355" s="803"/>
      <c r="CC355" s="804"/>
      <c r="CD355" s="791"/>
      <c r="CE355" s="791"/>
    </row>
    <row r="356" spans="2:83" x14ac:dyDescent="0.25">
      <c r="B356" s="748"/>
      <c r="C356" s="749"/>
      <c r="O356" s="750"/>
      <c r="P356" s="751"/>
      <c r="Q356" s="749"/>
      <c r="S356" s="749"/>
      <c r="BB356" s="806"/>
      <c r="BC356" s="806"/>
      <c r="BD356" s="806"/>
      <c r="BE356" s="806"/>
      <c r="BF356" s="806"/>
      <c r="BH356" s="806"/>
      <c r="BI356" s="806"/>
      <c r="BJ356" s="806"/>
      <c r="BK356" s="806"/>
      <c r="BL356" s="806"/>
      <c r="BQ356" s="791"/>
      <c r="BR356" s="791"/>
      <c r="BS356" s="791"/>
      <c r="BT356" s="791"/>
      <c r="CA356" s="809"/>
      <c r="CB356" s="810"/>
      <c r="CC356" s="811"/>
    </row>
    <row r="357" spans="2:83" x14ac:dyDescent="0.25">
      <c r="B357" s="748"/>
      <c r="C357" s="749"/>
      <c r="O357" s="750"/>
      <c r="P357" s="751"/>
      <c r="Q357" s="749"/>
      <c r="S357" s="749"/>
      <c r="BB357" s="806"/>
      <c r="BC357" s="806"/>
      <c r="BD357" s="806"/>
      <c r="BE357" s="806"/>
      <c r="BF357" s="806"/>
      <c r="BH357" s="806"/>
      <c r="BI357" s="806"/>
      <c r="BJ357" s="806"/>
      <c r="BK357" s="806"/>
      <c r="BL357" s="806"/>
      <c r="BQ357" s="791"/>
      <c r="BR357" s="791"/>
      <c r="BS357" s="791"/>
      <c r="BT357" s="791"/>
      <c r="CA357" s="809"/>
      <c r="CB357" s="810"/>
      <c r="CC357" s="811"/>
    </row>
    <row r="358" spans="2:83" x14ac:dyDescent="0.25">
      <c r="B358" s="748"/>
      <c r="C358" s="749"/>
      <c r="O358" s="750"/>
      <c r="P358" s="751"/>
      <c r="Q358" s="749"/>
      <c r="S358" s="749"/>
      <c r="BB358" s="806"/>
      <c r="BC358" s="806"/>
      <c r="BD358" s="806"/>
      <c r="BE358" s="806"/>
      <c r="BF358" s="806"/>
      <c r="BH358" s="806"/>
      <c r="BI358" s="806"/>
      <c r="BJ358" s="806"/>
      <c r="BK358" s="806"/>
      <c r="BL358" s="806"/>
      <c r="BQ358" s="791"/>
      <c r="BR358" s="791"/>
      <c r="BS358" s="791"/>
      <c r="BT358" s="791"/>
      <c r="CA358" s="809"/>
      <c r="CB358" s="810"/>
      <c r="CC358" s="811"/>
    </row>
    <row r="359" spans="2:83" x14ac:dyDescent="0.25">
      <c r="B359" s="748"/>
      <c r="C359" s="749"/>
      <c r="O359" s="750"/>
      <c r="P359" s="751"/>
      <c r="Q359" s="749"/>
      <c r="S359" s="749"/>
      <c r="BB359" s="806"/>
      <c r="BC359" s="806"/>
      <c r="BD359" s="806"/>
      <c r="BE359" s="806"/>
      <c r="BF359" s="806"/>
      <c r="BH359" s="806"/>
      <c r="BI359" s="806"/>
      <c r="BJ359" s="806"/>
      <c r="BK359" s="806"/>
      <c r="BL359" s="806"/>
      <c r="BQ359" s="791"/>
      <c r="BR359" s="791"/>
      <c r="BS359" s="791"/>
      <c r="BT359" s="791"/>
      <c r="CA359" s="809"/>
      <c r="CB359" s="810"/>
      <c r="CC359" s="811"/>
    </row>
    <row r="360" spans="2:83" x14ac:dyDescent="0.25">
      <c r="B360" s="748"/>
      <c r="C360" s="749"/>
      <c r="O360" s="750"/>
      <c r="P360" s="751"/>
      <c r="Q360" s="749"/>
      <c r="S360" s="749"/>
      <c r="BB360" s="806"/>
      <c r="BC360" s="806"/>
      <c r="BD360" s="806"/>
      <c r="BE360" s="806"/>
      <c r="BF360" s="806"/>
      <c r="BH360" s="806"/>
      <c r="BI360" s="806"/>
      <c r="BJ360" s="806"/>
      <c r="BK360" s="806"/>
      <c r="BL360" s="806"/>
      <c r="BQ360" s="791"/>
      <c r="BR360" s="791"/>
      <c r="BS360" s="791"/>
      <c r="BT360" s="791"/>
      <c r="CA360" s="809"/>
      <c r="CB360" s="810"/>
      <c r="CC360" s="811"/>
    </row>
    <row r="361" spans="2:83" x14ac:dyDescent="0.25">
      <c r="B361" s="748"/>
      <c r="C361" s="749"/>
      <c r="O361" s="750"/>
      <c r="P361" s="751"/>
      <c r="Q361" s="749"/>
      <c r="S361" s="749"/>
      <c r="BB361" s="806"/>
      <c r="BC361" s="806"/>
      <c r="BD361" s="806"/>
      <c r="BE361" s="806"/>
      <c r="BF361" s="806"/>
      <c r="BH361" s="806"/>
      <c r="BI361" s="806"/>
      <c r="BJ361" s="806"/>
      <c r="BK361" s="806"/>
      <c r="BL361" s="806"/>
      <c r="BQ361" s="791"/>
      <c r="BR361" s="791"/>
      <c r="BS361" s="791"/>
      <c r="BT361" s="791"/>
      <c r="CA361" s="809"/>
      <c r="CB361" s="810"/>
      <c r="CC361" s="811"/>
    </row>
    <row r="362" spans="2:83" x14ac:dyDescent="0.25">
      <c r="B362" s="748"/>
      <c r="C362" s="749"/>
      <c r="O362" s="750"/>
      <c r="P362" s="751"/>
      <c r="Q362" s="749"/>
      <c r="S362" s="749"/>
      <c r="BB362" s="806"/>
      <c r="BC362" s="806"/>
      <c r="BD362" s="806"/>
      <c r="BE362" s="806"/>
      <c r="BF362" s="806"/>
      <c r="BH362" s="806"/>
      <c r="BI362" s="806"/>
      <c r="BJ362" s="806"/>
      <c r="BK362" s="806"/>
      <c r="BL362" s="806"/>
      <c r="BQ362" s="791"/>
      <c r="BR362" s="791"/>
      <c r="BS362" s="791"/>
      <c r="BT362" s="791"/>
      <c r="CA362" s="809"/>
      <c r="CB362" s="810"/>
      <c r="CC362" s="811"/>
    </row>
    <row r="363" spans="2:83" x14ac:dyDescent="0.25">
      <c r="B363" s="748"/>
      <c r="C363" s="749"/>
      <c r="O363" s="750"/>
      <c r="P363" s="751"/>
      <c r="Q363" s="749"/>
      <c r="S363" s="749"/>
      <c r="BB363" s="806"/>
      <c r="BC363" s="806"/>
      <c r="BD363" s="806"/>
      <c r="BE363" s="806"/>
      <c r="BF363" s="806"/>
      <c r="BH363" s="806"/>
      <c r="BI363" s="806"/>
      <c r="BJ363" s="806"/>
      <c r="BK363" s="806"/>
      <c r="BL363" s="806"/>
      <c r="BQ363" s="791"/>
      <c r="BR363" s="791"/>
      <c r="BS363" s="791"/>
      <c r="BT363" s="791"/>
      <c r="CA363" s="809"/>
      <c r="CB363" s="810"/>
      <c r="CC363" s="811"/>
    </row>
    <row r="364" spans="2:83" x14ac:dyDescent="0.25">
      <c r="B364" s="748"/>
      <c r="C364" s="749"/>
      <c r="O364" s="750"/>
      <c r="P364" s="751"/>
      <c r="Q364" s="749"/>
      <c r="S364" s="749"/>
      <c r="BB364" s="806"/>
      <c r="BC364" s="806"/>
      <c r="BD364" s="806"/>
      <c r="BE364" s="806"/>
      <c r="BF364" s="806"/>
      <c r="BH364" s="806"/>
      <c r="BI364" s="806"/>
      <c r="BJ364" s="806"/>
      <c r="BK364" s="806"/>
      <c r="BL364" s="806"/>
      <c r="BQ364" s="791"/>
      <c r="BR364" s="791"/>
      <c r="BS364" s="791"/>
      <c r="BT364" s="791"/>
      <c r="CA364" s="809"/>
      <c r="CB364" s="810"/>
      <c r="CC364" s="811"/>
    </row>
    <row r="365" spans="2:83" x14ac:dyDescent="0.25">
      <c r="B365" s="748"/>
      <c r="C365" s="749"/>
      <c r="O365" s="750"/>
      <c r="P365" s="751"/>
      <c r="Q365" s="749"/>
      <c r="S365" s="749"/>
      <c r="BB365" s="806"/>
      <c r="BC365" s="806"/>
      <c r="BD365" s="806"/>
      <c r="BE365" s="806"/>
      <c r="BF365" s="806"/>
      <c r="BH365" s="806"/>
      <c r="BI365" s="806"/>
      <c r="BJ365" s="806"/>
      <c r="BK365" s="806"/>
      <c r="BL365" s="806"/>
      <c r="BQ365" s="791"/>
      <c r="BR365" s="791"/>
      <c r="BS365" s="791"/>
      <c r="BT365" s="791"/>
      <c r="CA365" s="809"/>
      <c r="CB365" s="810"/>
      <c r="CC365" s="811"/>
    </row>
    <row r="366" spans="2:83" x14ac:dyDescent="0.25">
      <c r="B366" s="748"/>
      <c r="C366" s="749"/>
      <c r="O366" s="750"/>
      <c r="P366" s="751"/>
      <c r="Q366" s="749"/>
      <c r="S366" s="749"/>
      <c r="BB366" s="806"/>
      <c r="BC366" s="806"/>
      <c r="BD366" s="806"/>
      <c r="BE366" s="806"/>
      <c r="BF366" s="806"/>
      <c r="BH366" s="806"/>
      <c r="BI366" s="806"/>
      <c r="BJ366" s="806"/>
      <c r="BK366" s="806"/>
      <c r="BL366" s="806"/>
      <c r="BQ366" s="791"/>
      <c r="BR366" s="791"/>
      <c r="BS366" s="791"/>
      <c r="BT366" s="791"/>
      <c r="CA366" s="809"/>
      <c r="CB366" s="810"/>
      <c r="CC366" s="811"/>
    </row>
    <row r="367" spans="2:83" x14ac:dyDescent="0.25">
      <c r="B367" s="748"/>
      <c r="C367" s="749"/>
      <c r="O367" s="750"/>
      <c r="P367" s="751"/>
      <c r="Q367" s="749"/>
      <c r="S367" s="749"/>
      <c r="BB367" s="806"/>
      <c r="BC367" s="806"/>
      <c r="BD367" s="806"/>
      <c r="BE367" s="806"/>
      <c r="BF367" s="806"/>
      <c r="BH367" s="806"/>
      <c r="BI367" s="806"/>
      <c r="BJ367" s="806"/>
      <c r="BK367" s="806"/>
      <c r="BL367" s="806"/>
      <c r="BQ367" s="791"/>
      <c r="BR367" s="791"/>
      <c r="BS367" s="791"/>
      <c r="BT367" s="791"/>
      <c r="CA367" s="809"/>
      <c r="CB367" s="810"/>
      <c r="CC367" s="811"/>
    </row>
    <row r="368" spans="2:83" x14ac:dyDescent="0.25">
      <c r="B368" s="748"/>
      <c r="C368" s="749"/>
      <c r="O368" s="750"/>
      <c r="P368" s="751"/>
      <c r="Q368" s="749"/>
      <c r="S368" s="749"/>
      <c r="BB368" s="806"/>
      <c r="BC368" s="806"/>
      <c r="BD368" s="806"/>
      <c r="BE368" s="806"/>
      <c r="BF368" s="806"/>
      <c r="BH368" s="806"/>
      <c r="BI368" s="806"/>
      <c r="BJ368" s="806"/>
      <c r="BK368" s="806"/>
      <c r="BL368" s="806"/>
      <c r="BQ368" s="791"/>
      <c r="BR368" s="791"/>
      <c r="BS368" s="791"/>
      <c r="BT368" s="791"/>
      <c r="CA368" s="809"/>
      <c r="CB368" s="810"/>
      <c r="CC368" s="811"/>
    </row>
    <row r="369" spans="2:81" x14ac:dyDescent="0.25">
      <c r="B369" s="748"/>
      <c r="C369" s="749"/>
      <c r="O369" s="750"/>
      <c r="P369" s="751"/>
      <c r="Q369" s="749"/>
      <c r="S369" s="749"/>
      <c r="BB369" s="806"/>
      <c r="BC369" s="806"/>
      <c r="BD369" s="806"/>
      <c r="BE369" s="806"/>
      <c r="BF369" s="806"/>
      <c r="BH369" s="806"/>
      <c r="BI369" s="806"/>
      <c r="BJ369" s="806"/>
      <c r="BK369" s="806"/>
      <c r="BL369" s="806"/>
      <c r="BQ369" s="791"/>
      <c r="BR369" s="791"/>
      <c r="BS369" s="791"/>
      <c r="BT369" s="791"/>
      <c r="CA369" s="809"/>
      <c r="CB369" s="810"/>
      <c r="CC369" s="811"/>
    </row>
    <row r="370" spans="2:81" x14ac:dyDescent="0.25">
      <c r="B370" s="748"/>
      <c r="C370" s="749"/>
      <c r="O370" s="750"/>
      <c r="P370" s="751"/>
      <c r="Q370" s="749"/>
      <c r="S370" s="749"/>
      <c r="BB370" s="806"/>
      <c r="BC370" s="806"/>
      <c r="BD370" s="806"/>
      <c r="BE370" s="806"/>
      <c r="BF370" s="806"/>
      <c r="BH370" s="806"/>
      <c r="BI370" s="806"/>
      <c r="BJ370" s="806"/>
      <c r="BK370" s="806"/>
      <c r="BL370" s="806"/>
      <c r="BQ370" s="791"/>
      <c r="BR370" s="791"/>
      <c r="BS370" s="791"/>
      <c r="BT370" s="791"/>
      <c r="CA370" s="809"/>
      <c r="CB370" s="810"/>
      <c r="CC370" s="811"/>
    </row>
    <row r="371" spans="2:81" x14ac:dyDescent="0.25">
      <c r="B371" s="748"/>
      <c r="C371" s="749"/>
      <c r="O371" s="750"/>
      <c r="P371" s="751"/>
      <c r="Q371" s="749"/>
      <c r="S371" s="749"/>
      <c r="BB371" s="806"/>
      <c r="BC371" s="806"/>
      <c r="BD371" s="806"/>
      <c r="BE371" s="806"/>
      <c r="BF371" s="806"/>
      <c r="BH371" s="806"/>
      <c r="BI371" s="806"/>
      <c r="BJ371" s="806"/>
      <c r="BK371" s="806"/>
      <c r="BL371" s="806"/>
      <c r="BQ371" s="791"/>
      <c r="BR371" s="791"/>
      <c r="BS371" s="791"/>
      <c r="BT371" s="791"/>
      <c r="CA371" s="809"/>
      <c r="CB371" s="810"/>
      <c r="CC371" s="811"/>
    </row>
    <row r="372" spans="2:81" x14ac:dyDescent="0.25">
      <c r="B372" s="748"/>
      <c r="C372" s="749"/>
      <c r="O372" s="750"/>
      <c r="P372" s="751"/>
      <c r="Q372" s="749"/>
      <c r="S372" s="749"/>
      <c r="BB372" s="806"/>
      <c r="BC372" s="806"/>
      <c r="BD372" s="806"/>
      <c r="BE372" s="806"/>
      <c r="BF372" s="806"/>
      <c r="BH372" s="806"/>
      <c r="BI372" s="806"/>
      <c r="BJ372" s="806"/>
      <c r="BK372" s="806"/>
      <c r="BL372" s="806"/>
      <c r="BQ372" s="791"/>
      <c r="BR372" s="791"/>
      <c r="BS372" s="791"/>
      <c r="BT372" s="791"/>
      <c r="CA372" s="809"/>
      <c r="CB372" s="810"/>
      <c r="CC372" s="811"/>
    </row>
    <row r="373" spans="2:81" x14ac:dyDescent="0.25">
      <c r="B373" s="748"/>
      <c r="C373" s="749"/>
      <c r="O373" s="750"/>
      <c r="P373" s="751"/>
      <c r="Q373" s="749"/>
      <c r="S373" s="749"/>
      <c r="BB373" s="806"/>
      <c r="BC373" s="806"/>
      <c r="BD373" s="806"/>
      <c r="BE373" s="806"/>
      <c r="BF373" s="806"/>
      <c r="BH373" s="806"/>
      <c r="BI373" s="806"/>
      <c r="BJ373" s="806"/>
      <c r="BK373" s="806"/>
      <c r="BL373" s="806"/>
      <c r="BQ373" s="791"/>
      <c r="BR373" s="791"/>
      <c r="BS373" s="791"/>
      <c r="BT373" s="791"/>
      <c r="CA373" s="809"/>
      <c r="CB373" s="810"/>
      <c r="CC373" s="811"/>
    </row>
    <row r="374" spans="2:81" x14ac:dyDescent="0.25">
      <c r="B374" s="748"/>
      <c r="C374" s="749"/>
      <c r="O374" s="750"/>
      <c r="P374" s="751"/>
      <c r="Q374" s="749"/>
      <c r="S374" s="749"/>
      <c r="BB374" s="806"/>
      <c r="BC374" s="806"/>
      <c r="BD374" s="806"/>
      <c r="BE374" s="806"/>
      <c r="BF374" s="806"/>
      <c r="BH374" s="806"/>
      <c r="BI374" s="806"/>
      <c r="BJ374" s="806"/>
      <c r="BK374" s="806"/>
      <c r="BL374" s="806"/>
      <c r="BQ374" s="791"/>
      <c r="BR374" s="791"/>
      <c r="BS374" s="791"/>
      <c r="BT374" s="791"/>
      <c r="CA374" s="809"/>
      <c r="CB374" s="810"/>
      <c r="CC374" s="811"/>
    </row>
    <row r="375" spans="2:81" x14ac:dyDescent="0.25">
      <c r="B375" s="748"/>
      <c r="C375" s="749"/>
      <c r="O375" s="750"/>
      <c r="P375" s="751"/>
      <c r="Q375" s="749"/>
      <c r="S375" s="749"/>
      <c r="BB375" s="806"/>
      <c r="BC375" s="806"/>
      <c r="BD375" s="806"/>
      <c r="BE375" s="806"/>
      <c r="BF375" s="806"/>
      <c r="BH375" s="806"/>
      <c r="BI375" s="806"/>
      <c r="BJ375" s="806"/>
      <c r="BK375" s="806"/>
      <c r="BL375" s="806"/>
      <c r="BQ375" s="791"/>
      <c r="BR375" s="791"/>
      <c r="BS375" s="791"/>
      <c r="BT375" s="791"/>
      <c r="CA375" s="809"/>
      <c r="CB375" s="810"/>
      <c r="CC375" s="811"/>
    </row>
    <row r="376" spans="2:81" x14ac:dyDescent="0.25">
      <c r="B376" s="748"/>
      <c r="C376" s="749"/>
      <c r="O376" s="750"/>
      <c r="P376" s="751"/>
      <c r="Q376" s="749"/>
      <c r="S376" s="749"/>
      <c r="BB376" s="806"/>
      <c r="BC376" s="806"/>
      <c r="BD376" s="806"/>
      <c r="BE376" s="806"/>
      <c r="BF376" s="806"/>
      <c r="BH376" s="806"/>
      <c r="BI376" s="806"/>
      <c r="BJ376" s="806"/>
      <c r="BK376" s="806"/>
      <c r="BL376" s="806"/>
      <c r="BQ376" s="791"/>
      <c r="BR376" s="791"/>
      <c r="BS376" s="791"/>
      <c r="BT376" s="791"/>
      <c r="CA376" s="809"/>
      <c r="CB376" s="810"/>
      <c r="CC376" s="811"/>
    </row>
    <row r="377" spans="2:81" x14ac:dyDescent="0.25">
      <c r="B377" s="748"/>
      <c r="C377" s="749"/>
      <c r="O377" s="750"/>
      <c r="P377" s="751"/>
      <c r="Q377" s="749"/>
      <c r="S377" s="749"/>
      <c r="BB377" s="806"/>
      <c r="BC377" s="806"/>
      <c r="BD377" s="806"/>
      <c r="BE377" s="806"/>
      <c r="BF377" s="806"/>
      <c r="BH377" s="806"/>
      <c r="BI377" s="806"/>
      <c r="BJ377" s="806"/>
      <c r="BK377" s="806"/>
      <c r="BL377" s="806"/>
      <c r="BQ377" s="791"/>
      <c r="BR377" s="791"/>
      <c r="BS377" s="791"/>
      <c r="BT377" s="791"/>
      <c r="CA377" s="809"/>
      <c r="CB377" s="810"/>
      <c r="CC377" s="811"/>
    </row>
    <row r="378" spans="2:81" x14ac:dyDescent="0.25">
      <c r="B378" s="748"/>
      <c r="C378" s="749"/>
      <c r="O378" s="750"/>
      <c r="P378" s="751"/>
      <c r="Q378" s="749"/>
      <c r="S378" s="749"/>
      <c r="BB378" s="806"/>
      <c r="BC378" s="806"/>
      <c r="BD378" s="806"/>
      <c r="BE378" s="806"/>
      <c r="BF378" s="806"/>
      <c r="BH378" s="806"/>
      <c r="BI378" s="806"/>
      <c r="BJ378" s="806"/>
      <c r="BK378" s="806"/>
      <c r="BL378" s="806"/>
      <c r="BQ378" s="791"/>
      <c r="BR378" s="791"/>
      <c r="BS378" s="791"/>
      <c r="BT378" s="791"/>
      <c r="CA378" s="809"/>
      <c r="CB378" s="810"/>
      <c r="CC378" s="811"/>
    </row>
    <row r="379" spans="2:81" x14ac:dyDescent="0.25">
      <c r="B379" s="748"/>
      <c r="C379" s="749"/>
      <c r="O379" s="750"/>
      <c r="P379" s="751"/>
      <c r="Q379" s="749"/>
      <c r="S379" s="749"/>
      <c r="BB379" s="806"/>
      <c r="BC379" s="806"/>
      <c r="BD379" s="806"/>
      <c r="BE379" s="806"/>
      <c r="BF379" s="806"/>
      <c r="BH379" s="806"/>
      <c r="BI379" s="806"/>
      <c r="BJ379" s="806"/>
      <c r="BK379" s="806"/>
      <c r="BL379" s="806"/>
      <c r="BQ379" s="791"/>
      <c r="BR379" s="791"/>
      <c r="BS379" s="791"/>
      <c r="BT379" s="791"/>
      <c r="CA379" s="809"/>
      <c r="CB379" s="810"/>
      <c r="CC379" s="811"/>
    </row>
    <row r="380" spans="2:81" x14ac:dyDescent="0.25">
      <c r="B380" s="748"/>
      <c r="C380" s="749"/>
      <c r="O380" s="750"/>
      <c r="P380" s="751"/>
      <c r="Q380" s="749"/>
      <c r="S380" s="749"/>
      <c r="BB380" s="806"/>
      <c r="BC380" s="806"/>
      <c r="BD380" s="806"/>
      <c r="BE380" s="806"/>
      <c r="BF380" s="806"/>
      <c r="BH380" s="806"/>
      <c r="BI380" s="806"/>
      <c r="BJ380" s="806"/>
      <c r="BK380" s="806"/>
      <c r="BL380" s="806"/>
      <c r="BQ380" s="791"/>
      <c r="BR380" s="791"/>
      <c r="BS380" s="791"/>
      <c r="BT380" s="791"/>
      <c r="CA380" s="809"/>
      <c r="CB380" s="810"/>
      <c r="CC380" s="811"/>
    </row>
    <row r="381" spans="2:81" x14ac:dyDescent="0.25">
      <c r="B381" s="748"/>
      <c r="C381" s="749"/>
      <c r="O381" s="750"/>
      <c r="P381" s="751"/>
      <c r="Q381" s="749"/>
      <c r="S381" s="749"/>
      <c r="BB381" s="806"/>
      <c r="BC381" s="806"/>
      <c r="BD381" s="806"/>
      <c r="BE381" s="806"/>
      <c r="BF381" s="806"/>
      <c r="BH381" s="806"/>
      <c r="BI381" s="806"/>
      <c r="BJ381" s="806"/>
      <c r="BK381" s="806"/>
      <c r="BL381" s="806"/>
      <c r="BQ381" s="791"/>
      <c r="BR381" s="791"/>
      <c r="BS381" s="791"/>
      <c r="BT381" s="791"/>
      <c r="CA381" s="809"/>
      <c r="CB381" s="810"/>
      <c r="CC381" s="811"/>
    </row>
    <row r="382" spans="2:81" x14ac:dyDescent="0.25">
      <c r="B382" s="748"/>
      <c r="C382" s="749"/>
      <c r="O382" s="750"/>
      <c r="P382" s="751"/>
      <c r="Q382" s="749"/>
      <c r="S382" s="749"/>
      <c r="BB382" s="806"/>
      <c r="BC382" s="806"/>
      <c r="BD382" s="806"/>
      <c r="BE382" s="806"/>
      <c r="BF382" s="806"/>
      <c r="BH382" s="806"/>
      <c r="BI382" s="806"/>
      <c r="BJ382" s="806"/>
      <c r="BK382" s="806"/>
      <c r="BL382" s="806"/>
      <c r="BQ382" s="791"/>
      <c r="BR382" s="791"/>
      <c r="BS382" s="791"/>
      <c r="BT382" s="791"/>
      <c r="CA382" s="809"/>
      <c r="CB382" s="810"/>
      <c r="CC382" s="811"/>
    </row>
    <row r="383" spans="2:81" x14ac:dyDescent="0.25">
      <c r="B383" s="748"/>
      <c r="C383" s="749"/>
      <c r="O383" s="750"/>
      <c r="P383" s="751"/>
      <c r="Q383" s="749"/>
      <c r="S383" s="749"/>
      <c r="BB383" s="806"/>
      <c r="BC383" s="806"/>
      <c r="BD383" s="806"/>
      <c r="BE383" s="806"/>
      <c r="BF383" s="806"/>
      <c r="BH383" s="806"/>
      <c r="BI383" s="806"/>
      <c r="BJ383" s="806"/>
      <c r="BK383" s="806"/>
      <c r="BL383" s="806"/>
      <c r="BQ383" s="791"/>
      <c r="BR383" s="791"/>
      <c r="BS383" s="791"/>
      <c r="BT383" s="791"/>
      <c r="CA383" s="809"/>
      <c r="CB383" s="810"/>
      <c r="CC383" s="811"/>
    </row>
    <row r="384" spans="2:81" x14ac:dyDescent="0.25">
      <c r="B384" s="748"/>
      <c r="C384" s="749"/>
      <c r="O384" s="750"/>
      <c r="P384" s="751"/>
      <c r="Q384" s="749"/>
      <c r="S384" s="749"/>
      <c r="BB384" s="806"/>
      <c r="BC384" s="806"/>
      <c r="BD384" s="806"/>
      <c r="BE384" s="806"/>
      <c r="BF384" s="806"/>
      <c r="BH384" s="806"/>
      <c r="BI384" s="806"/>
      <c r="BJ384" s="806"/>
      <c r="BK384" s="806"/>
      <c r="BL384" s="806"/>
      <c r="BQ384" s="791"/>
      <c r="BR384" s="791"/>
      <c r="BS384" s="791"/>
      <c r="BT384" s="791"/>
      <c r="CA384" s="809"/>
      <c r="CB384" s="810"/>
      <c r="CC384" s="811"/>
    </row>
    <row r="385" spans="2:81" x14ac:dyDescent="0.25">
      <c r="B385" s="748"/>
      <c r="C385" s="749"/>
      <c r="O385" s="750"/>
      <c r="P385" s="751"/>
      <c r="Q385" s="749"/>
      <c r="S385" s="749"/>
      <c r="BB385" s="806"/>
      <c r="BC385" s="806"/>
      <c r="BD385" s="806"/>
      <c r="BE385" s="806"/>
      <c r="BF385" s="806"/>
      <c r="BH385" s="806"/>
      <c r="BI385" s="806"/>
      <c r="BJ385" s="806"/>
      <c r="BK385" s="806"/>
      <c r="BL385" s="806"/>
      <c r="BQ385" s="791"/>
      <c r="BR385" s="791"/>
      <c r="BS385" s="791"/>
      <c r="BT385" s="791"/>
      <c r="CA385" s="809"/>
      <c r="CB385" s="810"/>
      <c r="CC385" s="811"/>
    </row>
    <row r="386" spans="2:81" x14ac:dyDescent="0.25">
      <c r="B386" s="748"/>
      <c r="C386" s="749"/>
      <c r="O386" s="750"/>
      <c r="P386" s="751"/>
      <c r="Q386" s="749"/>
      <c r="S386" s="749"/>
      <c r="BB386" s="806"/>
      <c r="BC386" s="806"/>
      <c r="BD386" s="806"/>
      <c r="BE386" s="806"/>
      <c r="BF386" s="806"/>
      <c r="BH386" s="806"/>
      <c r="BI386" s="806"/>
      <c r="BJ386" s="806"/>
      <c r="BK386" s="806"/>
      <c r="BL386" s="806"/>
      <c r="BQ386" s="791"/>
      <c r="BR386" s="791"/>
      <c r="BS386" s="791"/>
      <c r="BT386" s="791"/>
      <c r="CA386" s="809"/>
      <c r="CB386" s="810"/>
      <c r="CC386" s="811"/>
    </row>
    <row r="387" spans="2:81" x14ac:dyDescent="0.25">
      <c r="B387" s="748"/>
      <c r="C387" s="749"/>
      <c r="O387" s="750"/>
      <c r="P387" s="751"/>
      <c r="Q387" s="749"/>
      <c r="S387" s="749"/>
      <c r="BB387" s="806"/>
      <c r="BC387" s="806"/>
      <c r="BD387" s="806"/>
      <c r="BE387" s="806"/>
      <c r="BF387" s="806"/>
      <c r="BH387" s="806"/>
      <c r="BI387" s="806"/>
      <c r="BJ387" s="806"/>
      <c r="BK387" s="806"/>
      <c r="BL387" s="806"/>
      <c r="BQ387" s="791"/>
      <c r="BR387" s="791"/>
      <c r="BS387" s="791"/>
      <c r="BT387" s="791"/>
      <c r="CA387" s="809"/>
      <c r="CB387" s="810"/>
      <c r="CC387" s="811"/>
    </row>
    <row r="388" spans="2:81" x14ac:dyDescent="0.25">
      <c r="B388" s="748"/>
      <c r="C388" s="749"/>
      <c r="O388" s="750"/>
      <c r="P388" s="751"/>
      <c r="Q388" s="749"/>
      <c r="S388" s="749"/>
      <c r="BB388" s="806"/>
      <c r="BC388" s="806"/>
      <c r="BD388" s="806"/>
      <c r="BE388" s="806"/>
      <c r="BF388" s="806"/>
      <c r="BH388" s="806"/>
      <c r="BI388" s="806"/>
      <c r="BJ388" s="806"/>
      <c r="BK388" s="806"/>
      <c r="BL388" s="806"/>
      <c r="BQ388" s="791"/>
      <c r="BR388" s="791"/>
      <c r="BS388" s="791"/>
      <c r="BT388" s="791"/>
      <c r="CA388" s="809"/>
      <c r="CB388" s="810"/>
      <c r="CC388" s="811"/>
    </row>
    <row r="389" spans="2:81" x14ac:dyDescent="0.25">
      <c r="B389" s="748"/>
      <c r="C389" s="749"/>
      <c r="O389" s="750"/>
      <c r="P389" s="751"/>
      <c r="Q389" s="749"/>
      <c r="S389" s="749"/>
      <c r="BB389" s="806"/>
      <c r="BC389" s="806"/>
      <c r="BD389" s="806"/>
      <c r="BE389" s="806"/>
      <c r="BF389" s="806"/>
      <c r="BH389" s="806"/>
      <c r="BI389" s="806"/>
      <c r="BJ389" s="806"/>
      <c r="BK389" s="806"/>
      <c r="BL389" s="806"/>
      <c r="BQ389" s="791"/>
      <c r="BR389" s="791"/>
      <c r="BS389" s="791"/>
      <c r="BT389" s="791"/>
      <c r="CA389" s="809"/>
      <c r="CB389" s="810"/>
      <c r="CC389" s="811"/>
    </row>
    <row r="390" spans="2:81" x14ac:dyDescent="0.25">
      <c r="B390" s="748"/>
      <c r="C390" s="749"/>
      <c r="O390" s="750"/>
      <c r="P390" s="751"/>
      <c r="Q390" s="749"/>
      <c r="S390" s="749"/>
      <c r="BB390" s="806"/>
      <c r="BC390" s="806"/>
      <c r="BD390" s="806"/>
      <c r="BE390" s="806"/>
      <c r="BF390" s="806"/>
      <c r="BH390" s="806"/>
      <c r="BI390" s="806"/>
      <c r="BJ390" s="806"/>
      <c r="BK390" s="806"/>
      <c r="BL390" s="806"/>
      <c r="BQ390" s="791"/>
      <c r="BR390" s="791"/>
      <c r="BS390" s="791"/>
      <c r="BT390" s="791"/>
      <c r="CA390" s="809"/>
      <c r="CB390" s="810"/>
      <c r="CC390" s="811"/>
    </row>
    <row r="391" spans="2:81" x14ac:dyDescent="0.25">
      <c r="B391" s="748"/>
      <c r="C391" s="749"/>
      <c r="O391" s="750"/>
      <c r="P391" s="751"/>
      <c r="Q391" s="749"/>
      <c r="S391" s="749"/>
      <c r="BB391" s="806"/>
      <c r="BC391" s="806"/>
      <c r="BD391" s="806"/>
      <c r="BE391" s="806"/>
      <c r="BF391" s="806"/>
      <c r="BH391" s="806"/>
      <c r="BI391" s="806"/>
      <c r="BJ391" s="806"/>
      <c r="BK391" s="806"/>
      <c r="BL391" s="806"/>
      <c r="BQ391" s="791"/>
      <c r="BR391" s="791"/>
      <c r="BS391" s="791"/>
      <c r="BT391" s="791"/>
      <c r="CA391" s="809"/>
      <c r="CB391" s="810"/>
      <c r="CC391" s="811"/>
    </row>
    <row r="392" spans="2:81" x14ac:dyDescent="0.25">
      <c r="B392" s="748"/>
      <c r="C392" s="749"/>
      <c r="O392" s="750"/>
      <c r="P392" s="751"/>
      <c r="Q392" s="749"/>
      <c r="S392" s="749"/>
      <c r="BB392" s="806"/>
      <c r="BC392" s="806"/>
      <c r="BD392" s="806"/>
      <c r="BE392" s="806"/>
      <c r="BF392" s="806"/>
      <c r="BH392" s="806"/>
      <c r="BI392" s="806"/>
      <c r="BJ392" s="806"/>
      <c r="BK392" s="806"/>
      <c r="BL392" s="806"/>
      <c r="BQ392" s="791"/>
      <c r="BR392" s="791"/>
      <c r="BS392" s="791"/>
      <c r="BT392" s="791"/>
      <c r="CA392" s="809"/>
      <c r="CB392" s="810"/>
      <c r="CC392" s="811"/>
    </row>
    <row r="393" spans="2:81" x14ac:dyDescent="0.25">
      <c r="B393" s="748"/>
      <c r="C393" s="749"/>
      <c r="O393" s="750"/>
      <c r="P393" s="751"/>
      <c r="Q393" s="749"/>
      <c r="S393" s="749"/>
      <c r="BB393" s="806"/>
      <c r="BC393" s="806"/>
      <c r="BD393" s="806"/>
      <c r="BE393" s="806"/>
      <c r="BF393" s="806"/>
      <c r="BH393" s="806"/>
      <c r="BI393" s="806"/>
      <c r="BJ393" s="806"/>
      <c r="BK393" s="806"/>
      <c r="BL393" s="806"/>
      <c r="BQ393" s="791"/>
      <c r="BR393" s="791"/>
      <c r="BS393" s="791"/>
      <c r="BT393" s="791"/>
      <c r="CA393" s="809"/>
      <c r="CB393" s="810"/>
      <c r="CC393" s="811"/>
    </row>
    <row r="394" spans="2:81" x14ac:dyDescent="0.25">
      <c r="B394" s="748"/>
      <c r="C394" s="749"/>
      <c r="O394" s="750"/>
      <c r="P394" s="751"/>
      <c r="Q394" s="749"/>
      <c r="S394" s="749"/>
      <c r="BB394" s="806"/>
      <c r="BC394" s="806"/>
      <c r="BD394" s="806"/>
      <c r="BE394" s="806"/>
      <c r="BF394" s="806"/>
      <c r="BH394" s="806"/>
      <c r="BI394" s="806"/>
      <c r="BJ394" s="806"/>
      <c r="BK394" s="806"/>
      <c r="BL394" s="806"/>
      <c r="BQ394" s="791"/>
      <c r="BR394" s="791"/>
      <c r="BS394" s="791"/>
      <c r="BT394" s="791"/>
      <c r="CA394" s="809"/>
      <c r="CB394" s="810"/>
      <c r="CC394" s="811"/>
    </row>
    <row r="395" spans="2:81" x14ac:dyDescent="0.25">
      <c r="B395" s="748"/>
      <c r="C395" s="749"/>
      <c r="O395" s="750"/>
      <c r="P395" s="751"/>
      <c r="Q395" s="749"/>
      <c r="S395" s="749"/>
      <c r="BB395" s="806"/>
      <c r="BC395" s="806"/>
      <c r="BD395" s="806"/>
      <c r="BE395" s="806"/>
      <c r="BF395" s="806"/>
      <c r="BH395" s="806"/>
      <c r="BI395" s="806"/>
      <c r="BJ395" s="806"/>
      <c r="BK395" s="806"/>
      <c r="BL395" s="806"/>
      <c r="BQ395" s="791"/>
      <c r="BR395" s="791"/>
      <c r="BS395" s="791"/>
      <c r="BT395" s="791"/>
      <c r="CA395" s="809"/>
      <c r="CB395" s="810"/>
      <c r="CC395" s="811"/>
    </row>
    <row r="396" spans="2:81" x14ac:dyDescent="0.25">
      <c r="B396" s="748"/>
      <c r="C396" s="749"/>
      <c r="O396" s="750"/>
      <c r="P396" s="751"/>
      <c r="Q396" s="749"/>
      <c r="S396" s="749"/>
      <c r="BB396" s="806"/>
      <c r="BC396" s="806"/>
      <c r="BD396" s="806"/>
      <c r="BE396" s="806"/>
      <c r="BF396" s="806"/>
      <c r="BH396" s="806"/>
      <c r="BI396" s="806"/>
      <c r="BJ396" s="806"/>
      <c r="BK396" s="806"/>
      <c r="BL396" s="806"/>
      <c r="BQ396" s="791"/>
      <c r="BR396" s="791"/>
      <c r="BS396" s="791"/>
      <c r="BT396" s="791"/>
      <c r="CA396" s="809"/>
      <c r="CB396" s="810"/>
      <c r="CC396" s="811"/>
    </row>
    <row r="397" spans="2:81" x14ac:dyDescent="0.25">
      <c r="B397" s="748"/>
      <c r="C397" s="749"/>
      <c r="O397" s="750"/>
      <c r="P397" s="751"/>
      <c r="Q397" s="749"/>
      <c r="S397" s="749"/>
      <c r="BB397" s="806"/>
      <c r="BC397" s="806"/>
      <c r="BD397" s="806"/>
      <c r="BE397" s="806"/>
      <c r="BF397" s="806"/>
      <c r="BH397" s="806"/>
      <c r="BI397" s="806"/>
      <c r="BJ397" s="806"/>
      <c r="BK397" s="806"/>
      <c r="BL397" s="806"/>
      <c r="BQ397" s="791"/>
      <c r="BR397" s="791"/>
      <c r="BS397" s="791"/>
      <c r="BT397" s="791"/>
      <c r="CA397" s="809"/>
      <c r="CB397" s="810"/>
      <c r="CC397" s="811"/>
    </row>
    <row r="398" spans="2:81" x14ac:dyDescent="0.25">
      <c r="B398" s="748"/>
      <c r="C398" s="749"/>
      <c r="O398" s="750"/>
      <c r="P398" s="751"/>
      <c r="Q398" s="749"/>
      <c r="S398" s="749"/>
      <c r="BB398" s="806"/>
      <c r="BC398" s="806"/>
      <c r="BD398" s="806"/>
      <c r="BE398" s="806"/>
      <c r="BF398" s="806"/>
      <c r="BH398" s="806"/>
      <c r="BI398" s="806"/>
      <c r="BJ398" s="806"/>
      <c r="BK398" s="806"/>
      <c r="BL398" s="806"/>
      <c r="BQ398" s="791"/>
      <c r="BR398" s="791"/>
      <c r="BS398" s="791"/>
      <c r="BT398" s="791"/>
      <c r="CA398" s="809"/>
      <c r="CB398" s="810"/>
      <c r="CC398" s="811"/>
    </row>
    <row r="399" spans="2:81" x14ac:dyDescent="0.25">
      <c r="B399" s="748"/>
      <c r="C399" s="749"/>
      <c r="O399" s="750"/>
      <c r="P399" s="751"/>
      <c r="Q399" s="749"/>
      <c r="S399" s="749"/>
      <c r="BB399" s="806"/>
      <c r="BC399" s="806"/>
      <c r="BD399" s="806"/>
      <c r="BE399" s="806"/>
      <c r="BF399" s="806"/>
      <c r="BH399" s="806"/>
      <c r="BI399" s="806"/>
      <c r="BJ399" s="806"/>
      <c r="BK399" s="806"/>
      <c r="BL399" s="806"/>
      <c r="BQ399" s="791"/>
      <c r="BR399" s="791"/>
      <c r="BS399" s="791"/>
      <c r="BT399" s="791"/>
      <c r="CA399" s="809"/>
      <c r="CB399" s="810"/>
      <c r="CC399" s="811"/>
    </row>
    <row r="400" spans="2:81" x14ac:dyDescent="0.25">
      <c r="B400" s="748"/>
      <c r="C400" s="749"/>
      <c r="O400" s="750"/>
      <c r="P400" s="751"/>
      <c r="Q400" s="749"/>
      <c r="S400" s="749"/>
      <c r="BB400" s="806"/>
      <c r="BC400" s="806"/>
      <c r="BD400" s="806"/>
      <c r="BE400" s="806"/>
      <c r="BF400" s="806"/>
      <c r="BH400" s="806"/>
      <c r="BI400" s="806"/>
      <c r="BJ400" s="806"/>
      <c r="BK400" s="806"/>
      <c r="BL400" s="806"/>
      <c r="BQ400" s="791"/>
      <c r="BR400" s="791"/>
      <c r="BS400" s="791"/>
      <c r="BT400" s="791"/>
      <c r="CA400" s="809"/>
      <c r="CB400" s="810"/>
      <c r="CC400" s="811"/>
    </row>
    <row r="401" spans="2:81" x14ac:dyDescent="0.25">
      <c r="B401" s="748"/>
      <c r="C401" s="749"/>
      <c r="O401" s="750"/>
      <c r="P401" s="751"/>
      <c r="Q401" s="749"/>
      <c r="S401" s="749"/>
      <c r="BB401" s="806"/>
      <c r="BC401" s="806"/>
      <c r="BD401" s="806"/>
      <c r="BE401" s="806"/>
      <c r="BF401" s="806"/>
      <c r="BH401" s="806"/>
      <c r="BI401" s="806"/>
      <c r="BJ401" s="806"/>
      <c r="BK401" s="806"/>
      <c r="BL401" s="806"/>
      <c r="BQ401" s="791"/>
      <c r="BR401" s="791"/>
      <c r="BS401" s="791"/>
      <c r="BT401" s="791"/>
      <c r="CA401" s="809"/>
      <c r="CB401" s="810"/>
      <c r="CC401" s="811"/>
    </row>
    <row r="402" spans="2:81" x14ac:dyDescent="0.25">
      <c r="B402" s="748"/>
      <c r="C402" s="749"/>
      <c r="O402" s="750"/>
      <c r="P402" s="751"/>
      <c r="Q402" s="749"/>
      <c r="S402" s="749"/>
      <c r="BB402" s="806"/>
      <c r="BC402" s="806"/>
      <c r="BD402" s="806"/>
      <c r="BE402" s="806"/>
      <c r="BF402" s="806"/>
      <c r="BH402" s="806"/>
      <c r="BI402" s="806"/>
      <c r="BJ402" s="806"/>
      <c r="BK402" s="806"/>
      <c r="BL402" s="806"/>
      <c r="BQ402" s="791"/>
      <c r="BR402" s="791"/>
      <c r="BS402" s="791"/>
      <c r="BT402" s="791"/>
      <c r="CA402" s="809"/>
      <c r="CB402" s="810"/>
      <c r="CC402" s="811"/>
    </row>
    <row r="403" spans="2:81" x14ac:dyDescent="0.25">
      <c r="B403" s="748"/>
      <c r="C403" s="749"/>
      <c r="O403" s="750"/>
      <c r="P403" s="751"/>
      <c r="Q403" s="749"/>
      <c r="S403" s="749"/>
      <c r="BB403" s="806"/>
      <c r="BC403" s="806"/>
      <c r="BD403" s="806"/>
      <c r="BE403" s="806"/>
      <c r="BF403" s="806"/>
      <c r="BH403" s="806"/>
      <c r="BI403" s="806"/>
      <c r="BJ403" s="806"/>
      <c r="BK403" s="806"/>
      <c r="BL403" s="806"/>
      <c r="BQ403" s="791"/>
      <c r="BR403" s="791"/>
      <c r="BS403" s="791"/>
      <c r="BT403" s="791"/>
      <c r="CA403" s="809"/>
      <c r="CB403" s="810"/>
      <c r="CC403" s="811"/>
    </row>
    <row r="404" spans="2:81" x14ac:dyDescent="0.25">
      <c r="B404" s="748"/>
      <c r="C404" s="749"/>
      <c r="O404" s="750"/>
      <c r="P404" s="751"/>
      <c r="Q404" s="749"/>
      <c r="S404" s="749"/>
      <c r="BB404" s="806"/>
      <c r="BC404" s="806"/>
      <c r="BD404" s="806"/>
      <c r="BE404" s="806"/>
      <c r="BF404" s="806"/>
      <c r="BH404" s="806"/>
      <c r="BI404" s="806"/>
      <c r="BJ404" s="806"/>
      <c r="BK404" s="806"/>
      <c r="BL404" s="806"/>
      <c r="BQ404" s="791"/>
      <c r="BR404" s="791"/>
      <c r="BS404" s="791"/>
      <c r="BT404" s="791"/>
      <c r="CA404" s="809"/>
      <c r="CB404" s="810"/>
      <c r="CC404" s="811"/>
    </row>
    <row r="405" spans="2:81" x14ac:dyDescent="0.25">
      <c r="B405" s="748"/>
      <c r="C405" s="749"/>
      <c r="O405" s="750"/>
      <c r="P405" s="751"/>
      <c r="Q405" s="749"/>
      <c r="S405" s="749"/>
      <c r="BB405" s="806"/>
      <c r="BC405" s="806"/>
      <c r="BD405" s="806"/>
      <c r="BE405" s="806"/>
      <c r="BF405" s="806"/>
      <c r="BH405" s="806"/>
      <c r="BI405" s="806"/>
      <c r="BJ405" s="806"/>
      <c r="BK405" s="806"/>
      <c r="BL405" s="806"/>
      <c r="BQ405" s="791"/>
      <c r="BR405" s="791"/>
      <c r="BS405" s="791"/>
      <c r="BT405" s="791"/>
      <c r="CA405" s="809"/>
      <c r="CB405" s="810"/>
      <c r="CC405" s="811"/>
    </row>
    <row r="406" spans="2:81" x14ac:dyDescent="0.25">
      <c r="B406" s="748"/>
      <c r="C406" s="749"/>
      <c r="O406" s="750"/>
      <c r="P406" s="751"/>
      <c r="Q406" s="749"/>
      <c r="S406" s="749"/>
      <c r="BB406" s="806"/>
      <c r="BC406" s="806"/>
      <c r="BD406" s="806"/>
      <c r="BE406" s="806"/>
      <c r="BF406" s="806"/>
      <c r="BH406" s="806"/>
      <c r="BI406" s="806"/>
      <c r="BJ406" s="806"/>
      <c r="BK406" s="806"/>
      <c r="BL406" s="806"/>
      <c r="BQ406" s="791"/>
      <c r="BR406" s="791"/>
      <c r="BS406" s="791"/>
      <c r="BT406" s="791"/>
      <c r="CA406" s="809"/>
      <c r="CB406" s="810"/>
      <c r="CC406" s="811"/>
    </row>
    <row r="407" spans="2:81" x14ac:dyDescent="0.25">
      <c r="B407" s="748"/>
      <c r="C407" s="749"/>
      <c r="O407" s="750"/>
      <c r="P407" s="751"/>
      <c r="Q407" s="749"/>
      <c r="S407" s="749"/>
      <c r="BB407" s="806"/>
      <c r="BC407" s="806"/>
      <c r="BD407" s="806"/>
      <c r="BE407" s="806"/>
      <c r="BF407" s="806"/>
      <c r="BH407" s="806"/>
      <c r="BI407" s="806"/>
      <c r="BJ407" s="806"/>
      <c r="BK407" s="806"/>
      <c r="BL407" s="806"/>
      <c r="BQ407" s="791"/>
      <c r="BR407" s="791"/>
      <c r="BS407" s="791"/>
      <c r="BT407" s="791"/>
      <c r="CA407" s="809"/>
      <c r="CB407" s="810"/>
      <c r="CC407" s="811"/>
    </row>
    <row r="408" spans="2:81" x14ac:dyDescent="0.25">
      <c r="B408" s="748"/>
      <c r="C408" s="749"/>
      <c r="O408" s="750"/>
      <c r="P408" s="751"/>
      <c r="Q408" s="749"/>
      <c r="S408" s="749"/>
      <c r="BB408" s="806"/>
      <c r="BC408" s="806"/>
      <c r="BD408" s="806"/>
      <c r="BE408" s="806"/>
      <c r="BF408" s="806"/>
      <c r="BH408" s="806"/>
      <c r="BI408" s="806"/>
      <c r="BJ408" s="806"/>
      <c r="BK408" s="806"/>
      <c r="BL408" s="806"/>
      <c r="BQ408" s="791"/>
      <c r="BR408" s="791"/>
      <c r="BS408" s="791"/>
      <c r="BT408" s="791"/>
      <c r="CA408" s="809"/>
      <c r="CB408" s="810"/>
      <c r="CC408" s="811"/>
    </row>
    <row r="409" spans="2:81" x14ac:dyDescent="0.25">
      <c r="B409" s="748"/>
      <c r="C409" s="749"/>
      <c r="O409" s="750"/>
      <c r="P409" s="751"/>
      <c r="Q409" s="749"/>
      <c r="S409" s="749"/>
      <c r="BB409" s="806"/>
      <c r="BC409" s="806"/>
      <c r="BD409" s="806"/>
      <c r="BE409" s="806"/>
      <c r="BF409" s="806"/>
      <c r="BH409" s="806"/>
      <c r="BI409" s="806"/>
      <c r="BJ409" s="806"/>
      <c r="BK409" s="806"/>
      <c r="BL409" s="806"/>
      <c r="BQ409" s="791"/>
      <c r="BR409" s="791"/>
      <c r="BS409" s="791"/>
      <c r="BT409" s="791"/>
      <c r="CA409" s="809"/>
      <c r="CB409" s="810"/>
      <c r="CC409" s="811"/>
    </row>
    <row r="410" spans="2:81" x14ac:dyDescent="0.25">
      <c r="B410" s="748"/>
      <c r="C410" s="749"/>
      <c r="O410" s="750"/>
      <c r="P410" s="751"/>
      <c r="Q410" s="749"/>
      <c r="S410" s="749"/>
      <c r="BB410" s="806"/>
      <c r="BC410" s="806"/>
      <c r="BD410" s="806"/>
      <c r="BE410" s="806"/>
      <c r="BF410" s="806"/>
      <c r="BH410" s="806"/>
      <c r="BI410" s="806"/>
      <c r="BJ410" s="806"/>
      <c r="BK410" s="806"/>
      <c r="BL410" s="806"/>
      <c r="BQ410" s="791"/>
      <c r="BR410" s="791"/>
      <c r="BS410" s="791"/>
      <c r="BT410" s="791"/>
      <c r="CA410" s="809"/>
      <c r="CB410" s="810"/>
      <c r="CC410" s="811"/>
    </row>
    <row r="411" spans="2:81" x14ac:dyDescent="0.25">
      <c r="B411" s="748"/>
      <c r="C411" s="749"/>
      <c r="O411" s="750"/>
      <c r="P411" s="751"/>
      <c r="Q411" s="749"/>
      <c r="S411" s="749"/>
      <c r="BB411" s="806"/>
      <c r="BC411" s="806"/>
      <c r="BD411" s="806"/>
      <c r="BE411" s="806"/>
      <c r="BF411" s="806"/>
      <c r="BH411" s="806"/>
      <c r="BI411" s="806"/>
      <c r="BJ411" s="806"/>
      <c r="BK411" s="806"/>
      <c r="BL411" s="806"/>
      <c r="BQ411" s="791"/>
      <c r="BR411" s="791"/>
      <c r="BS411" s="791"/>
      <c r="BT411" s="791"/>
      <c r="CA411" s="809"/>
      <c r="CB411" s="810"/>
      <c r="CC411" s="811"/>
    </row>
    <row r="412" spans="2:81" x14ac:dyDescent="0.25">
      <c r="B412" s="748"/>
      <c r="C412" s="749"/>
      <c r="O412" s="750"/>
      <c r="P412" s="751"/>
      <c r="Q412" s="749"/>
      <c r="S412" s="749"/>
      <c r="BB412" s="806"/>
      <c r="BC412" s="806"/>
      <c r="BD412" s="806"/>
      <c r="BE412" s="806"/>
      <c r="BF412" s="806"/>
      <c r="BH412" s="806"/>
      <c r="BI412" s="806"/>
      <c r="BJ412" s="806"/>
      <c r="BK412" s="806"/>
      <c r="BL412" s="806"/>
      <c r="BQ412" s="791"/>
      <c r="BR412" s="791"/>
      <c r="BS412" s="791"/>
      <c r="BT412" s="791"/>
      <c r="CA412" s="809"/>
      <c r="CB412" s="810"/>
      <c r="CC412" s="811"/>
    </row>
    <row r="413" spans="2:81" x14ac:dyDescent="0.25">
      <c r="B413" s="748"/>
      <c r="C413" s="749"/>
      <c r="O413" s="750"/>
      <c r="P413" s="751"/>
      <c r="Q413" s="749"/>
      <c r="S413" s="749"/>
      <c r="BB413" s="806"/>
      <c r="BC413" s="806"/>
      <c r="BD413" s="806"/>
      <c r="BE413" s="806"/>
      <c r="BF413" s="806"/>
      <c r="BH413" s="806"/>
      <c r="BI413" s="806"/>
      <c r="BJ413" s="806"/>
      <c r="BK413" s="806"/>
      <c r="BL413" s="806"/>
      <c r="BQ413" s="791"/>
      <c r="BR413" s="791"/>
      <c r="BS413" s="791"/>
      <c r="BT413" s="791"/>
      <c r="CA413" s="809"/>
      <c r="CB413" s="810"/>
      <c r="CC413" s="811"/>
    </row>
    <row r="414" spans="2:81" x14ac:dyDescent="0.25">
      <c r="B414" s="748"/>
      <c r="C414" s="749"/>
      <c r="O414" s="750"/>
      <c r="P414" s="751"/>
      <c r="Q414" s="749"/>
      <c r="S414" s="749"/>
      <c r="BB414" s="806"/>
      <c r="BC414" s="806"/>
      <c r="BD414" s="806"/>
      <c r="BE414" s="806"/>
      <c r="BF414" s="806"/>
      <c r="BH414" s="806"/>
      <c r="BI414" s="806"/>
      <c r="BJ414" s="806"/>
      <c r="BK414" s="806"/>
      <c r="BL414" s="806"/>
      <c r="BQ414" s="791"/>
      <c r="BR414" s="791"/>
      <c r="BS414" s="791"/>
      <c r="BT414" s="791"/>
      <c r="CA414" s="809"/>
      <c r="CB414" s="810"/>
      <c r="CC414" s="811"/>
    </row>
    <row r="415" spans="2:81" x14ac:dyDescent="0.25">
      <c r="B415" s="748"/>
      <c r="C415" s="749"/>
      <c r="O415" s="750"/>
      <c r="P415" s="751"/>
      <c r="Q415" s="749"/>
      <c r="S415" s="749"/>
      <c r="BB415" s="806"/>
      <c r="BC415" s="806"/>
      <c r="BD415" s="806"/>
      <c r="BE415" s="806"/>
      <c r="BF415" s="806"/>
      <c r="BH415" s="806"/>
      <c r="BI415" s="806"/>
      <c r="BJ415" s="806"/>
      <c r="BK415" s="806"/>
      <c r="BL415" s="806"/>
      <c r="BQ415" s="791"/>
      <c r="BR415" s="791"/>
      <c r="BS415" s="791"/>
      <c r="BT415" s="791"/>
      <c r="CA415" s="809"/>
      <c r="CB415" s="810"/>
      <c r="CC415" s="811"/>
    </row>
    <row r="416" spans="2:81" x14ac:dyDescent="0.25">
      <c r="B416" s="748"/>
      <c r="C416" s="749"/>
      <c r="O416" s="750"/>
      <c r="P416" s="751"/>
      <c r="Q416" s="749"/>
      <c r="S416" s="749"/>
      <c r="BB416" s="806"/>
      <c r="BC416" s="806"/>
      <c r="BD416" s="806"/>
      <c r="BE416" s="806"/>
      <c r="BF416" s="806"/>
      <c r="BH416" s="806"/>
      <c r="BI416" s="806"/>
      <c r="BJ416" s="806"/>
      <c r="BK416" s="806"/>
      <c r="BL416" s="806"/>
      <c r="BQ416" s="791"/>
      <c r="BR416" s="791"/>
      <c r="BS416" s="791"/>
      <c r="BT416" s="791"/>
      <c r="CA416" s="809"/>
      <c r="CB416" s="810"/>
      <c r="CC416" s="811"/>
    </row>
    <row r="417" spans="2:81" x14ac:dyDescent="0.25">
      <c r="B417" s="748"/>
      <c r="C417" s="749"/>
      <c r="O417" s="750"/>
      <c r="P417" s="751"/>
      <c r="Q417" s="749"/>
      <c r="S417" s="749"/>
      <c r="BB417" s="806"/>
      <c r="BC417" s="806"/>
      <c r="BD417" s="806"/>
      <c r="BE417" s="806"/>
      <c r="BF417" s="806"/>
      <c r="BH417" s="806"/>
      <c r="BI417" s="806"/>
      <c r="BJ417" s="806"/>
      <c r="BK417" s="806"/>
      <c r="BL417" s="806"/>
      <c r="BQ417" s="791"/>
      <c r="BR417" s="791"/>
      <c r="BS417" s="791"/>
      <c r="BT417" s="791"/>
      <c r="CA417" s="809"/>
      <c r="CB417" s="810"/>
      <c r="CC417" s="811"/>
    </row>
    <row r="418" spans="2:81" x14ac:dyDescent="0.25">
      <c r="B418" s="748"/>
      <c r="C418" s="749"/>
      <c r="O418" s="750"/>
      <c r="P418" s="751"/>
      <c r="Q418" s="749"/>
      <c r="S418" s="749"/>
      <c r="BB418" s="806"/>
      <c r="BC418" s="806"/>
      <c r="BD418" s="806"/>
      <c r="BE418" s="806"/>
      <c r="BF418" s="806"/>
      <c r="BH418" s="806"/>
      <c r="BI418" s="806"/>
      <c r="BJ418" s="806"/>
      <c r="BK418" s="806"/>
      <c r="BL418" s="806"/>
      <c r="BQ418" s="791"/>
      <c r="BR418" s="791"/>
      <c r="BS418" s="791"/>
      <c r="BT418" s="791"/>
      <c r="CA418" s="809"/>
      <c r="CB418" s="810"/>
      <c r="CC418" s="811"/>
    </row>
    <row r="419" spans="2:81" x14ac:dyDescent="0.25">
      <c r="B419" s="748"/>
      <c r="C419" s="749"/>
      <c r="O419" s="750"/>
      <c r="P419" s="751"/>
      <c r="Q419" s="749"/>
      <c r="S419" s="749"/>
      <c r="BB419" s="806"/>
      <c r="BC419" s="806"/>
      <c r="BD419" s="806"/>
      <c r="BE419" s="806"/>
      <c r="BF419" s="806"/>
      <c r="BH419" s="806"/>
      <c r="BI419" s="806"/>
      <c r="BJ419" s="806"/>
      <c r="BK419" s="806"/>
      <c r="BL419" s="806"/>
      <c r="BQ419" s="791"/>
      <c r="BR419" s="791"/>
      <c r="BS419" s="791"/>
      <c r="BT419" s="791"/>
      <c r="CA419" s="809"/>
      <c r="CB419" s="810"/>
      <c r="CC419" s="811"/>
    </row>
    <row r="420" spans="2:81" x14ac:dyDescent="0.25">
      <c r="B420" s="748"/>
      <c r="C420" s="749"/>
      <c r="O420" s="750"/>
      <c r="P420" s="751"/>
      <c r="Q420" s="749"/>
      <c r="S420" s="749"/>
      <c r="BB420" s="806"/>
      <c r="BC420" s="806"/>
      <c r="BD420" s="806"/>
      <c r="BE420" s="806"/>
      <c r="BF420" s="806"/>
      <c r="BH420" s="806"/>
      <c r="BI420" s="806"/>
      <c r="BJ420" s="806"/>
      <c r="BK420" s="806"/>
      <c r="BL420" s="806"/>
      <c r="BQ420" s="791"/>
      <c r="BR420" s="791"/>
      <c r="BS420" s="791"/>
      <c r="BT420" s="791"/>
      <c r="CA420" s="809"/>
      <c r="CB420" s="810"/>
      <c r="CC420" s="811"/>
    </row>
    <row r="421" spans="2:81" x14ac:dyDescent="0.25">
      <c r="B421" s="748"/>
      <c r="C421" s="749"/>
      <c r="O421" s="750"/>
      <c r="P421" s="751"/>
      <c r="Q421" s="749"/>
      <c r="S421" s="749"/>
      <c r="BB421" s="806"/>
      <c r="BC421" s="806"/>
      <c r="BD421" s="806"/>
      <c r="BE421" s="806"/>
      <c r="BF421" s="806"/>
      <c r="BH421" s="806"/>
      <c r="BI421" s="806"/>
      <c r="BJ421" s="806"/>
      <c r="BK421" s="806"/>
      <c r="BL421" s="806"/>
      <c r="BQ421" s="791"/>
      <c r="BR421" s="791"/>
      <c r="BS421" s="791"/>
      <c r="BT421" s="791"/>
      <c r="CA421" s="809"/>
      <c r="CB421" s="810"/>
      <c r="CC421" s="811"/>
    </row>
    <row r="422" spans="2:81" x14ac:dyDescent="0.25">
      <c r="B422" s="748"/>
      <c r="C422" s="749"/>
      <c r="O422" s="750"/>
      <c r="P422" s="751"/>
      <c r="Q422" s="749"/>
      <c r="S422" s="749"/>
      <c r="BB422" s="806"/>
      <c r="BC422" s="806"/>
      <c r="BD422" s="806"/>
      <c r="BE422" s="806"/>
      <c r="BF422" s="806"/>
      <c r="BH422" s="806"/>
      <c r="BI422" s="806"/>
      <c r="BJ422" s="806"/>
      <c r="BK422" s="806"/>
      <c r="BL422" s="806"/>
      <c r="BQ422" s="791"/>
      <c r="BR422" s="791"/>
      <c r="BS422" s="791"/>
      <c r="BT422" s="791"/>
      <c r="CA422" s="809"/>
      <c r="CB422" s="810"/>
      <c r="CC422" s="811"/>
    </row>
    <row r="423" spans="2:81" x14ac:dyDescent="0.25">
      <c r="B423" s="748"/>
      <c r="C423" s="749"/>
      <c r="O423" s="750"/>
      <c r="P423" s="751"/>
      <c r="Q423" s="749"/>
      <c r="S423" s="749"/>
      <c r="BB423" s="806"/>
      <c r="BC423" s="806"/>
      <c r="BD423" s="806"/>
      <c r="BE423" s="806"/>
      <c r="BF423" s="806"/>
      <c r="BH423" s="806"/>
      <c r="BI423" s="806"/>
      <c r="BJ423" s="806"/>
      <c r="BK423" s="806"/>
      <c r="BL423" s="806"/>
      <c r="BQ423" s="791"/>
      <c r="BR423" s="791"/>
      <c r="BS423" s="791"/>
      <c r="BT423" s="791"/>
      <c r="CA423" s="809"/>
      <c r="CB423" s="810"/>
      <c r="CC423" s="811"/>
    </row>
    <row r="424" spans="2:81" x14ac:dyDescent="0.25">
      <c r="B424" s="748"/>
      <c r="C424" s="749"/>
      <c r="O424" s="750"/>
      <c r="P424" s="751"/>
      <c r="Q424" s="749"/>
      <c r="S424" s="749"/>
      <c r="BB424" s="806"/>
      <c r="BC424" s="806"/>
      <c r="BD424" s="806"/>
      <c r="BE424" s="806"/>
      <c r="BF424" s="806"/>
      <c r="BH424" s="806"/>
      <c r="BI424" s="806"/>
      <c r="BJ424" s="806"/>
      <c r="BK424" s="806"/>
      <c r="BL424" s="806"/>
      <c r="BQ424" s="791"/>
      <c r="BR424" s="791"/>
      <c r="BS424" s="791"/>
      <c r="BT424" s="791"/>
      <c r="CA424" s="809"/>
      <c r="CB424" s="810"/>
      <c r="CC424" s="811"/>
    </row>
    <row r="425" spans="2:81" x14ac:dyDescent="0.25">
      <c r="B425" s="748"/>
      <c r="C425" s="749"/>
      <c r="O425" s="750"/>
      <c r="P425" s="751"/>
      <c r="Q425" s="749"/>
      <c r="S425" s="749"/>
      <c r="BB425" s="806"/>
      <c r="BC425" s="806"/>
      <c r="BD425" s="806"/>
      <c r="BE425" s="806"/>
      <c r="BF425" s="806"/>
      <c r="BH425" s="806"/>
      <c r="BI425" s="806"/>
      <c r="BJ425" s="806"/>
      <c r="BK425" s="806"/>
      <c r="BL425" s="806"/>
      <c r="BQ425" s="791"/>
      <c r="BR425" s="791"/>
      <c r="BS425" s="791"/>
      <c r="BT425" s="791"/>
      <c r="CA425" s="809"/>
      <c r="CB425" s="810"/>
      <c r="CC425" s="811"/>
    </row>
    <row r="426" spans="2:81" x14ac:dyDescent="0.25">
      <c r="B426" s="748"/>
      <c r="C426" s="749"/>
      <c r="O426" s="750"/>
      <c r="P426" s="751"/>
      <c r="Q426" s="749"/>
      <c r="S426" s="749"/>
      <c r="BB426" s="806"/>
      <c r="BC426" s="806"/>
      <c r="BD426" s="806"/>
      <c r="BE426" s="806"/>
      <c r="BF426" s="806"/>
      <c r="BH426" s="806"/>
      <c r="BI426" s="806"/>
      <c r="BJ426" s="806"/>
      <c r="BK426" s="806"/>
      <c r="BL426" s="806"/>
      <c r="BQ426" s="791"/>
      <c r="BR426" s="791"/>
      <c r="BS426" s="791"/>
      <c r="BT426" s="791"/>
      <c r="CA426" s="809"/>
      <c r="CB426" s="810"/>
      <c r="CC426" s="811"/>
    </row>
    <row r="427" spans="2:81" x14ac:dyDescent="0.25">
      <c r="B427" s="748"/>
      <c r="C427" s="749"/>
      <c r="O427" s="750"/>
      <c r="P427" s="751"/>
      <c r="Q427" s="749"/>
      <c r="S427" s="749"/>
      <c r="BB427" s="806"/>
      <c r="BC427" s="806"/>
      <c r="BD427" s="806"/>
      <c r="BE427" s="806"/>
      <c r="BF427" s="806"/>
      <c r="BH427" s="806"/>
      <c r="BI427" s="806"/>
      <c r="BJ427" s="806"/>
      <c r="BK427" s="806"/>
      <c r="BL427" s="806"/>
      <c r="BQ427" s="791"/>
      <c r="BR427" s="791"/>
      <c r="BS427" s="791"/>
      <c r="BT427" s="791"/>
      <c r="CA427" s="809"/>
      <c r="CB427" s="810"/>
      <c r="CC427" s="811"/>
    </row>
    <row r="428" spans="2:81" x14ac:dyDescent="0.25">
      <c r="B428" s="748"/>
      <c r="C428" s="749"/>
      <c r="O428" s="750"/>
      <c r="P428" s="751"/>
      <c r="Q428" s="749"/>
      <c r="S428" s="749"/>
      <c r="BB428" s="806"/>
      <c r="BC428" s="806"/>
      <c r="BD428" s="806"/>
      <c r="BE428" s="806"/>
      <c r="BF428" s="806"/>
      <c r="BH428" s="806"/>
      <c r="BI428" s="806"/>
      <c r="BJ428" s="806"/>
      <c r="BK428" s="806"/>
      <c r="BL428" s="806"/>
      <c r="BQ428" s="791"/>
      <c r="BR428" s="791"/>
      <c r="BS428" s="791"/>
      <c r="BT428" s="791"/>
      <c r="CA428" s="809"/>
      <c r="CB428" s="810"/>
      <c r="CC428" s="811"/>
    </row>
    <row r="429" spans="2:81" x14ac:dyDescent="0.25">
      <c r="B429" s="748"/>
      <c r="C429" s="749"/>
      <c r="O429" s="750"/>
      <c r="P429" s="751"/>
      <c r="Q429" s="749"/>
      <c r="S429" s="749"/>
      <c r="BB429" s="806"/>
      <c r="BC429" s="806"/>
      <c r="BD429" s="806"/>
      <c r="BE429" s="806"/>
      <c r="BF429" s="806"/>
      <c r="BH429" s="806"/>
      <c r="BI429" s="806"/>
      <c r="BJ429" s="806"/>
      <c r="BK429" s="806"/>
      <c r="BL429" s="806"/>
      <c r="BQ429" s="791"/>
      <c r="BR429" s="791"/>
      <c r="BS429" s="791"/>
      <c r="BT429" s="791"/>
      <c r="CA429" s="809"/>
      <c r="CB429" s="810"/>
      <c r="CC429" s="811"/>
    </row>
    <row r="430" spans="2:81" x14ac:dyDescent="0.25">
      <c r="B430" s="748"/>
      <c r="C430" s="749"/>
      <c r="O430" s="750"/>
      <c r="P430" s="751"/>
      <c r="Q430" s="749"/>
      <c r="S430" s="749"/>
      <c r="BB430" s="806"/>
      <c r="BC430" s="806"/>
      <c r="BD430" s="806"/>
      <c r="BE430" s="806"/>
      <c r="BF430" s="806"/>
      <c r="BH430" s="806"/>
      <c r="BI430" s="806"/>
      <c r="BJ430" s="806"/>
      <c r="BK430" s="806"/>
      <c r="BL430" s="806"/>
      <c r="BQ430" s="791"/>
      <c r="BR430" s="791"/>
      <c r="BS430" s="791"/>
      <c r="BT430" s="791"/>
      <c r="CA430" s="809"/>
      <c r="CB430" s="810"/>
      <c r="CC430" s="811"/>
    </row>
    <row r="431" spans="2:81" x14ac:dyDescent="0.25">
      <c r="B431" s="748"/>
      <c r="C431" s="749"/>
      <c r="O431" s="750"/>
      <c r="P431" s="751"/>
      <c r="Q431" s="749"/>
      <c r="S431" s="749"/>
      <c r="BB431" s="806"/>
      <c r="BC431" s="806"/>
      <c r="BD431" s="806"/>
      <c r="BE431" s="806"/>
      <c r="BF431" s="806"/>
      <c r="BH431" s="806"/>
      <c r="BI431" s="806"/>
      <c r="BJ431" s="806"/>
      <c r="BK431" s="806"/>
      <c r="BL431" s="806"/>
      <c r="BQ431" s="791"/>
      <c r="BR431" s="791"/>
      <c r="BS431" s="791"/>
      <c r="BT431" s="791"/>
      <c r="CA431" s="809"/>
      <c r="CB431" s="810"/>
      <c r="CC431" s="811"/>
    </row>
    <row r="432" spans="2:81" x14ac:dyDescent="0.25">
      <c r="B432" s="748"/>
      <c r="C432" s="749"/>
      <c r="O432" s="750"/>
      <c r="P432" s="751"/>
      <c r="Q432" s="749"/>
      <c r="S432" s="749"/>
      <c r="BB432" s="806"/>
      <c r="BC432" s="806"/>
      <c r="BD432" s="806"/>
      <c r="BE432" s="806"/>
      <c r="BF432" s="806"/>
      <c r="BH432" s="806"/>
      <c r="BI432" s="806"/>
      <c r="BJ432" s="806"/>
      <c r="BK432" s="806"/>
      <c r="BL432" s="806"/>
      <c r="BQ432" s="791"/>
      <c r="BR432" s="791"/>
      <c r="BS432" s="791"/>
      <c r="BT432" s="791"/>
      <c r="CA432" s="809"/>
      <c r="CB432" s="810"/>
      <c r="CC432" s="811"/>
    </row>
    <row r="433" spans="2:81" x14ac:dyDescent="0.25">
      <c r="B433" s="748"/>
      <c r="C433" s="749"/>
      <c r="O433" s="750"/>
      <c r="P433" s="751"/>
      <c r="Q433" s="749"/>
      <c r="S433" s="749"/>
      <c r="BB433" s="806"/>
      <c r="BC433" s="806"/>
      <c r="BD433" s="806"/>
      <c r="BE433" s="806"/>
      <c r="BF433" s="806"/>
      <c r="BH433" s="806"/>
      <c r="BI433" s="806"/>
      <c r="BJ433" s="806"/>
      <c r="BK433" s="806"/>
      <c r="BL433" s="806"/>
      <c r="BQ433" s="791"/>
      <c r="BR433" s="791"/>
      <c r="BS433" s="791"/>
      <c r="BT433" s="791"/>
      <c r="CA433" s="809"/>
      <c r="CB433" s="810"/>
      <c r="CC433" s="811"/>
    </row>
    <row r="434" spans="2:81" x14ac:dyDescent="0.25">
      <c r="B434" s="748"/>
      <c r="C434" s="749"/>
      <c r="O434" s="750"/>
      <c r="P434" s="751"/>
      <c r="Q434" s="749"/>
      <c r="S434" s="749"/>
      <c r="BB434" s="806"/>
      <c r="BC434" s="806"/>
      <c r="BD434" s="806"/>
      <c r="BE434" s="806"/>
      <c r="BF434" s="806"/>
      <c r="BH434" s="806"/>
      <c r="BI434" s="806"/>
      <c r="BJ434" s="806"/>
      <c r="BK434" s="806"/>
      <c r="BL434" s="806"/>
      <c r="BQ434" s="791"/>
      <c r="BR434" s="791"/>
      <c r="BS434" s="791"/>
      <c r="BT434" s="791"/>
      <c r="CA434" s="809"/>
      <c r="CB434" s="810"/>
      <c r="CC434" s="811"/>
    </row>
    <row r="435" spans="2:81" x14ac:dyDescent="0.25">
      <c r="B435" s="748"/>
      <c r="C435" s="749"/>
      <c r="O435" s="750"/>
      <c r="P435" s="751"/>
      <c r="Q435" s="749"/>
      <c r="S435" s="749"/>
      <c r="BB435" s="806"/>
      <c r="BC435" s="806"/>
      <c r="BD435" s="806"/>
      <c r="BE435" s="806"/>
      <c r="BF435" s="806"/>
      <c r="BH435" s="806"/>
      <c r="BI435" s="806"/>
      <c r="BJ435" s="806"/>
      <c r="BK435" s="806"/>
      <c r="BL435" s="806"/>
      <c r="BQ435" s="791"/>
      <c r="BR435" s="791"/>
      <c r="BS435" s="791"/>
      <c r="BT435" s="791"/>
      <c r="CA435" s="809"/>
      <c r="CB435" s="810"/>
      <c r="CC435" s="811"/>
    </row>
    <row r="436" spans="2:81" x14ac:dyDescent="0.25">
      <c r="B436" s="748"/>
      <c r="C436" s="749"/>
      <c r="O436" s="750"/>
      <c r="P436" s="751"/>
      <c r="Q436" s="749"/>
      <c r="S436" s="749"/>
      <c r="BB436" s="806"/>
      <c r="BC436" s="806"/>
      <c r="BD436" s="806"/>
      <c r="BE436" s="806"/>
      <c r="BF436" s="806"/>
      <c r="BH436" s="806"/>
      <c r="BI436" s="806"/>
      <c r="BJ436" s="806"/>
      <c r="BK436" s="806"/>
      <c r="BL436" s="806"/>
      <c r="BQ436" s="791"/>
      <c r="BR436" s="791"/>
      <c r="BS436" s="791"/>
      <c r="BT436" s="791"/>
      <c r="CA436" s="809"/>
      <c r="CB436" s="810"/>
      <c r="CC436" s="811"/>
    </row>
    <row r="437" spans="2:81" x14ac:dyDescent="0.25">
      <c r="B437" s="748"/>
      <c r="C437" s="749"/>
      <c r="O437" s="750"/>
      <c r="P437" s="751"/>
      <c r="Q437" s="749"/>
      <c r="S437" s="749"/>
      <c r="BB437" s="806"/>
      <c r="BC437" s="806"/>
      <c r="BD437" s="806"/>
      <c r="BE437" s="806"/>
      <c r="BF437" s="806"/>
      <c r="BH437" s="806"/>
      <c r="BI437" s="806"/>
      <c r="BJ437" s="806"/>
      <c r="BK437" s="806"/>
      <c r="BL437" s="806"/>
      <c r="BQ437" s="791"/>
      <c r="BR437" s="791"/>
      <c r="BS437" s="791"/>
      <c r="BT437" s="791"/>
      <c r="CA437" s="809"/>
      <c r="CB437" s="810"/>
      <c r="CC437" s="811"/>
    </row>
    <row r="438" spans="2:81" x14ac:dyDescent="0.25">
      <c r="B438" s="748"/>
      <c r="C438" s="749"/>
      <c r="O438" s="750"/>
      <c r="P438" s="751"/>
      <c r="Q438" s="749"/>
      <c r="S438" s="749"/>
      <c r="BB438" s="806"/>
      <c r="BC438" s="806"/>
      <c r="BD438" s="806"/>
      <c r="BE438" s="806"/>
      <c r="BF438" s="806"/>
      <c r="BH438" s="806"/>
      <c r="BI438" s="806"/>
      <c r="BJ438" s="806"/>
      <c r="BK438" s="806"/>
      <c r="BL438" s="806"/>
      <c r="BQ438" s="791"/>
      <c r="BR438" s="791"/>
      <c r="BS438" s="791"/>
      <c r="BT438" s="791"/>
      <c r="CA438" s="809"/>
      <c r="CB438" s="810"/>
      <c r="CC438" s="811"/>
    </row>
    <row r="439" spans="2:81" x14ac:dyDescent="0.25">
      <c r="B439" s="748"/>
      <c r="C439" s="749"/>
      <c r="O439" s="750"/>
      <c r="P439" s="751"/>
      <c r="Q439" s="749"/>
      <c r="S439" s="749"/>
      <c r="BB439" s="806"/>
      <c r="BC439" s="806"/>
      <c r="BD439" s="806"/>
      <c r="BE439" s="806"/>
      <c r="BF439" s="806"/>
      <c r="BH439" s="806"/>
      <c r="BI439" s="806"/>
      <c r="BJ439" s="806"/>
      <c r="BK439" s="806"/>
      <c r="BL439" s="806"/>
      <c r="BQ439" s="791"/>
      <c r="BR439" s="791"/>
      <c r="BS439" s="791"/>
      <c r="BT439" s="791"/>
      <c r="CA439" s="809"/>
      <c r="CB439" s="810"/>
      <c r="CC439" s="811"/>
    </row>
    <row r="440" spans="2:81" x14ac:dyDescent="0.25">
      <c r="B440" s="748"/>
      <c r="C440" s="749"/>
      <c r="O440" s="750"/>
      <c r="P440" s="751"/>
      <c r="Q440" s="749"/>
      <c r="S440" s="749"/>
      <c r="BB440" s="806"/>
      <c r="BC440" s="806"/>
      <c r="BD440" s="806"/>
      <c r="BE440" s="806"/>
      <c r="BF440" s="806"/>
      <c r="BH440" s="806"/>
      <c r="BI440" s="806"/>
      <c r="BJ440" s="806"/>
      <c r="BK440" s="806"/>
      <c r="BL440" s="806"/>
      <c r="BQ440" s="791"/>
      <c r="BR440" s="791"/>
      <c r="BS440" s="791"/>
      <c r="BT440" s="791"/>
      <c r="CA440" s="809"/>
      <c r="CB440" s="810"/>
      <c r="CC440" s="811"/>
    </row>
    <row r="441" spans="2:81" x14ac:dyDescent="0.25">
      <c r="B441" s="748"/>
      <c r="C441" s="749"/>
      <c r="O441" s="750"/>
      <c r="P441" s="751"/>
      <c r="Q441" s="749"/>
      <c r="S441" s="749"/>
      <c r="BB441" s="806"/>
      <c r="BC441" s="806"/>
      <c r="BD441" s="806"/>
      <c r="BE441" s="806"/>
      <c r="BF441" s="806"/>
      <c r="BH441" s="806"/>
      <c r="BI441" s="806"/>
      <c r="BJ441" s="806"/>
      <c r="BK441" s="806"/>
      <c r="BL441" s="806"/>
      <c r="BQ441" s="791"/>
      <c r="BR441" s="791"/>
      <c r="BS441" s="791"/>
      <c r="BT441" s="791"/>
      <c r="CA441" s="809"/>
      <c r="CB441" s="810"/>
      <c r="CC441" s="811"/>
    </row>
    <row r="442" spans="2:81" x14ac:dyDescent="0.25">
      <c r="B442" s="748"/>
      <c r="C442" s="749"/>
      <c r="O442" s="750"/>
      <c r="P442" s="751"/>
      <c r="Q442" s="749"/>
      <c r="S442" s="749"/>
      <c r="BB442" s="806"/>
      <c r="BC442" s="806"/>
      <c r="BD442" s="806"/>
      <c r="BE442" s="806"/>
      <c r="BF442" s="806"/>
      <c r="BH442" s="806"/>
      <c r="BI442" s="806"/>
      <c r="BJ442" s="806"/>
      <c r="BK442" s="806"/>
      <c r="BL442" s="806"/>
      <c r="BQ442" s="791"/>
      <c r="BR442" s="791"/>
      <c r="BS442" s="791"/>
      <c r="BT442" s="791"/>
      <c r="CA442" s="809"/>
      <c r="CB442" s="810"/>
      <c r="CC442" s="811"/>
    </row>
    <row r="443" spans="2:81" x14ac:dyDescent="0.25">
      <c r="B443" s="748"/>
      <c r="C443" s="749"/>
      <c r="O443" s="750"/>
      <c r="P443" s="751"/>
      <c r="Q443" s="749"/>
      <c r="S443" s="749"/>
      <c r="BB443" s="806"/>
      <c r="BC443" s="806"/>
      <c r="BD443" s="806"/>
      <c r="BE443" s="806"/>
      <c r="BF443" s="806"/>
      <c r="BH443" s="806"/>
      <c r="BI443" s="806"/>
      <c r="BJ443" s="806"/>
      <c r="BK443" s="806"/>
      <c r="BL443" s="806"/>
      <c r="BQ443" s="791"/>
      <c r="BR443" s="791"/>
      <c r="BS443" s="791"/>
      <c r="BT443" s="791"/>
      <c r="CA443" s="809"/>
      <c r="CB443" s="810"/>
      <c r="CC443" s="811"/>
    </row>
    <row r="444" spans="2:81" x14ac:dyDescent="0.25">
      <c r="B444" s="748"/>
      <c r="C444" s="749"/>
      <c r="O444" s="750"/>
      <c r="P444" s="751"/>
      <c r="Q444" s="749"/>
      <c r="S444" s="749"/>
      <c r="BB444" s="806"/>
      <c r="BC444" s="806"/>
      <c r="BD444" s="806"/>
      <c r="BE444" s="806"/>
      <c r="BF444" s="806"/>
      <c r="BH444" s="806"/>
      <c r="BI444" s="806"/>
      <c r="BJ444" s="806"/>
      <c r="BK444" s="806"/>
      <c r="BL444" s="806"/>
      <c r="BQ444" s="791"/>
      <c r="BR444" s="791"/>
      <c r="BS444" s="791"/>
      <c r="BT444" s="791"/>
      <c r="CA444" s="809"/>
      <c r="CB444" s="810"/>
      <c r="CC444" s="811"/>
    </row>
    <row r="445" spans="2:81" x14ac:dyDescent="0.25">
      <c r="B445" s="748"/>
      <c r="C445" s="749"/>
      <c r="O445" s="750"/>
      <c r="P445" s="751"/>
      <c r="Q445" s="749"/>
      <c r="S445" s="749"/>
      <c r="BB445" s="806"/>
      <c r="BC445" s="806"/>
      <c r="BD445" s="806"/>
      <c r="BE445" s="806"/>
      <c r="BF445" s="806"/>
      <c r="BH445" s="806"/>
      <c r="BI445" s="806"/>
      <c r="BJ445" s="806"/>
      <c r="BK445" s="806"/>
      <c r="BL445" s="806"/>
      <c r="BQ445" s="791"/>
      <c r="BR445" s="791"/>
      <c r="BS445" s="791"/>
      <c r="BT445" s="791"/>
      <c r="CA445" s="809"/>
      <c r="CB445" s="810"/>
      <c r="CC445" s="811"/>
    </row>
    <row r="446" spans="2:81" x14ac:dyDescent="0.25">
      <c r="B446" s="748"/>
      <c r="C446" s="749"/>
      <c r="O446" s="750"/>
      <c r="P446" s="751"/>
      <c r="Q446" s="749"/>
      <c r="S446" s="749"/>
      <c r="BB446" s="806"/>
      <c r="BC446" s="806"/>
      <c r="BD446" s="806"/>
      <c r="BE446" s="806"/>
      <c r="BF446" s="806"/>
      <c r="BH446" s="806"/>
      <c r="BI446" s="806"/>
      <c r="BJ446" s="806"/>
      <c r="BK446" s="806"/>
      <c r="BL446" s="806"/>
      <c r="BQ446" s="791"/>
      <c r="BR446" s="791"/>
      <c r="BS446" s="791"/>
      <c r="BT446" s="791"/>
      <c r="CA446" s="809"/>
      <c r="CB446" s="810"/>
      <c r="CC446" s="811"/>
    </row>
    <row r="447" spans="2:81" x14ac:dyDescent="0.25">
      <c r="B447" s="748"/>
      <c r="C447" s="749"/>
      <c r="O447" s="750"/>
      <c r="P447" s="751"/>
      <c r="Q447" s="749"/>
      <c r="S447" s="749"/>
      <c r="BB447" s="806"/>
      <c r="BC447" s="806"/>
      <c r="BD447" s="806"/>
      <c r="BE447" s="806"/>
      <c r="BF447" s="806"/>
      <c r="BH447" s="806"/>
      <c r="BI447" s="806"/>
      <c r="BJ447" s="806"/>
      <c r="BK447" s="806"/>
      <c r="BL447" s="806"/>
      <c r="BQ447" s="791"/>
      <c r="BR447" s="791"/>
      <c r="BS447" s="791"/>
      <c r="BT447" s="791"/>
      <c r="CA447" s="809"/>
      <c r="CB447" s="810"/>
      <c r="CC447" s="811"/>
    </row>
    <row r="448" spans="2:81" x14ac:dyDescent="0.25">
      <c r="B448" s="748"/>
      <c r="C448" s="749"/>
      <c r="O448" s="750"/>
      <c r="P448" s="751"/>
      <c r="Q448" s="749"/>
      <c r="S448" s="749"/>
      <c r="BB448" s="806"/>
      <c r="BC448" s="806"/>
      <c r="BD448" s="806"/>
      <c r="BE448" s="806"/>
      <c r="BF448" s="806"/>
      <c r="BH448" s="806"/>
      <c r="BI448" s="806"/>
      <c r="BJ448" s="806"/>
      <c r="BK448" s="806"/>
      <c r="BL448" s="806"/>
      <c r="BQ448" s="791"/>
      <c r="BR448" s="791"/>
      <c r="BS448" s="791"/>
      <c r="BT448" s="791"/>
      <c r="CA448" s="809"/>
      <c r="CB448" s="810"/>
      <c r="CC448" s="811"/>
    </row>
    <row r="449" spans="2:81" x14ac:dyDescent="0.25">
      <c r="B449" s="748"/>
      <c r="C449" s="749"/>
      <c r="O449" s="750"/>
      <c r="P449" s="751"/>
      <c r="Q449" s="749"/>
      <c r="S449" s="749"/>
      <c r="BB449" s="806"/>
      <c r="BC449" s="806"/>
      <c r="BD449" s="806"/>
      <c r="BE449" s="806"/>
      <c r="BF449" s="806"/>
      <c r="BH449" s="806"/>
      <c r="BI449" s="806"/>
      <c r="BJ449" s="806"/>
      <c r="BK449" s="806"/>
      <c r="BL449" s="806"/>
      <c r="BQ449" s="791"/>
      <c r="BR449" s="791"/>
      <c r="BS449" s="791"/>
      <c r="BT449" s="791"/>
      <c r="CA449" s="809"/>
      <c r="CB449" s="810"/>
      <c r="CC449" s="811"/>
    </row>
    <row r="450" spans="2:81" x14ac:dyDescent="0.25">
      <c r="B450" s="748"/>
      <c r="C450" s="749"/>
      <c r="O450" s="750"/>
      <c r="P450" s="751"/>
      <c r="Q450" s="749"/>
      <c r="S450" s="749"/>
      <c r="BB450" s="806"/>
      <c r="BC450" s="806"/>
      <c r="BD450" s="806"/>
      <c r="BE450" s="806"/>
      <c r="BF450" s="806"/>
      <c r="BH450" s="806"/>
      <c r="BI450" s="806"/>
      <c r="BJ450" s="806"/>
      <c r="BK450" s="806"/>
      <c r="BL450" s="806"/>
      <c r="BQ450" s="791"/>
      <c r="BR450" s="791"/>
      <c r="BS450" s="791"/>
      <c r="BT450" s="791"/>
      <c r="CA450" s="809"/>
      <c r="CB450" s="810"/>
      <c r="CC450" s="811"/>
    </row>
    <row r="451" spans="2:81" x14ac:dyDescent="0.25">
      <c r="B451" s="748"/>
      <c r="C451" s="749"/>
      <c r="O451" s="750"/>
      <c r="P451" s="751"/>
      <c r="Q451" s="749"/>
      <c r="S451" s="749"/>
      <c r="BB451" s="806"/>
      <c r="BC451" s="806"/>
      <c r="BD451" s="806"/>
      <c r="BE451" s="806"/>
      <c r="BF451" s="806"/>
      <c r="BH451" s="806"/>
      <c r="BI451" s="806"/>
      <c r="BJ451" s="806"/>
      <c r="BK451" s="806"/>
      <c r="BL451" s="806"/>
      <c r="BQ451" s="791"/>
      <c r="BR451" s="791"/>
      <c r="BS451" s="791"/>
      <c r="BT451" s="791"/>
      <c r="CA451" s="809"/>
      <c r="CB451" s="810"/>
      <c r="CC451" s="811"/>
    </row>
    <row r="452" spans="2:81" x14ac:dyDescent="0.25">
      <c r="B452" s="748"/>
      <c r="C452" s="749"/>
      <c r="O452" s="750"/>
      <c r="P452" s="751"/>
      <c r="Q452" s="749"/>
      <c r="S452" s="749"/>
      <c r="BB452" s="806"/>
      <c r="BC452" s="806"/>
      <c r="BD452" s="806"/>
      <c r="BE452" s="806"/>
      <c r="BF452" s="806"/>
      <c r="BH452" s="806"/>
      <c r="BI452" s="806"/>
      <c r="BJ452" s="806"/>
      <c r="BK452" s="806"/>
      <c r="BL452" s="806"/>
      <c r="BQ452" s="791"/>
      <c r="BR452" s="791"/>
      <c r="BS452" s="791"/>
      <c r="BT452" s="791"/>
      <c r="CA452" s="809"/>
      <c r="CB452" s="810"/>
      <c r="CC452" s="811"/>
    </row>
    <row r="453" spans="2:81" x14ac:dyDescent="0.25">
      <c r="B453" s="748"/>
      <c r="C453" s="749"/>
      <c r="O453" s="750"/>
      <c r="P453" s="751"/>
      <c r="Q453" s="749"/>
      <c r="S453" s="749"/>
      <c r="BB453" s="806"/>
      <c r="BC453" s="806"/>
      <c r="BD453" s="806"/>
      <c r="BE453" s="806"/>
      <c r="BF453" s="806"/>
      <c r="BH453" s="806"/>
      <c r="BI453" s="806"/>
      <c r="BJ453" s="806"/>
      <c r="BK453" s="806"/>
      <c r="BL453" s="806"/>
      <c r="BQ453" s="791"/>
      <c r="BR453" s="791"/>
      <c r="BS453" s="791"/>
      <c r="BT453" s="791"/>
      <c r="CA453" s="809"/>
      <c r="CB453" s="810"/>
      <c r="CC453" s="811"/>
    </row>
    <row r="454" spans="2:81" x14ac:dyDescent="0.25">
      <c r="B454" s="748"/>
      <c r="C454" s="749"/>
      <c r="O454" s="750"/>
      <c r="P454" s="751"/>
      <c r="Q454" s="749"/>
      <c r="S454" s="749"/>
      <c r="BB454" s="806"/>
      <c r="BC454" s="806"/>
      <c r="BD454" s="806"/>
      <c r="BE454" s="806"/>
      <c r="BF454" s="806"/>
      <c r="BH454" s="806"/>
      <c r="BI454" s="806"/>
      <c r="BJ454" s="806"/>
      <c r="BK454" s="806"/>
      <c r="BL454" s="806"/>
      <c r="BQ454" s="791"/>
      <c r="BR454" s="791"/>
      <c r="BS454" s="791"/>
      <c r="BT454" s="791"/>
      <c r="CA454" s="809"/>
      <c r="CB454" s="810"/>
      <c r="CC454" s="811"/>
    </row>
    <row r="455" spans="2:81" x14ac:dyDescent="0.25">
      <c r="B455" s="748"/>
      <c r="C455" s="749"/>
      <c r="O455" s="750"/>
      <c r="P455" s="751"/>
      <c r="Q455" s="749"/>
      <c r="S455" s="749"/>
      <c r="BB455" s="806"/>
      <c r="BC455" s="806"/>
      <c r="BD455" s="806"/>
      <c r="BE455" s="806"/>
      <c r="BF455" s="806"/>
      <c r="BH455" s="806"/>
      <c r="BI455" s="806"/>
      <c r="BJ455" s="806"/>
      <c r="BK455" s="806"/>
      <c r="BL455" s="806"/>
      <c r="BQ455" s="791"/>
      <c r="BR455" s="791"/>
      <c r="BS455" s="791"/>
      <c r="BT455" s="791"/>
      <c r="CA455" s="809"/>
      <c r="CB455" s="810"/>
      <c r="CC455" s="811"/>
    </row>
    <row r="456" spans="2:81" x14ac:dyDescent="0.25">
      <c r="B456" s="748"/>
      <c r="C456" s="749"/>
      <c r="O456" s="750"/>
      <c r="P456" s="751"/>
      <c r="Q456" s="749"/>
      <c r="S456" s="749"/>
      <c r="BB456" s="806"/>
      <c r="BC456" s="806"/>
      <c r="BD456" s="806"/>
      <c r="BE456" s="806"/>
      <c r="BF456" s="806"/>
      <c r="BH456" s="806"/>
      <c r="BI456" s="806"/>
      <c r="BJ456" s="806"/>
      <c r="BK456" s="806"/>
      <c r="BL456" s="806"/>
      <c r="BQ456" s="791"/>
      <c r="BR456" s="791"/>
      <c r="BS456" s="791"/>
      <c r="BT456" s="791"/>
      <c r="CA456" s="809"/>
      <c r="CB456" s="810"/>
      <c r="CC456" s="811"/>
    </row>
    <row r="457" spans="2:81" x14ac:dyDescent="0.25">
      <c r="B457" s="748"/>
      <c r="C457" s="749"/>
      <c r="O457" s="750"/>
      <c r="P457" s="751"/>
      <c r="Q457" s="749"/>
      <c r="S457" s="749"/>
      <c r="BB457" s="806"/>
      <c r="BC457" s="806"/>
      <c r="BD457" s="806"/>
      <c r="BE457" s="806"/>
      <c r="BF457" s="806"/>
      <c r="BH457" s="806"/>
      <c r="BI457" s="806"/>
      <c r="BJ457" s="806"/>
      <c r="BK457" s="806"/>
      <c r="BL457" s="806"/>
      <c r="BQ457" s="791"/>
      <c r="BR457" s="791"/>
      <c r="BS457" s="791"/>
      <c r="BT457" s="791"/>
      <c r="CA457" s="809"/>
      <c r="CB457" s="810"/>
      <c r="CC457" s="811"/>
    </row>
    <row r="458" spans="2:81" x14ac:dyDescent="0.25">
      <c r="B458" s="748"/>
      <c r="C458" s="749"/>
      <c r="O458" s="750"/>
      <c r="P458" s="751"/>
      <c r="Q458" s="749"/>
      <c r="S458" s="749"/>
      <c r="BB458" s="806"/>
      <c r="BC458" s="806"/>
      <c r="BD458" s="806"/>
      <c r="BE458" s="806"/>
      <c r="BF458" s="806"/>
      <c r="BH458" s="806"/>
      <c r="BI458" s="806"/>
      <c r="BJ458" s="806"/>
      <c r="BK458" s="806"/>
      <c r="BL458" s="806"/>
      <c r="BQ458" s="791"/>
      <c r="BR458" s="791"/>
      <c r="BS458" s="791"/>
      <c r="BT458" s="791"/>
      <c r="CA458" s="809"/>
      <c r="CB458" s="810"/>
      <c r="CC458" s="811"/>
    </row>
    <row r="459" spans="2:81" x14ac:dyDescent="0.25">
      <c r="B459" s="748"/>
      <c r="C459" s="749"/>
      <c r="O459" s="750"/>
      <c r="P459" s="751"/>
      <c r="Q459" s="749"/>
      <c r="S459" s="749"/>
      <c r="BB459" s="806"/>
      <c r="BC459" s="806"/>
      <c r="BD459" s="806"/>
      <c r="BE459" s="806"/>
      <c r="BF459" s="806"/>
      <c r="BH459" s="806"/>
      <c r="BI459" s="806"/>
      <c r="BJ459" s="806"/>
      <c r="BK459" s="806"/>
      <c r="BL459" s="806"/>
      <c r="BQ459" s="791"/>
      <c r="BR459" s="791"/>
      <c r="BS459" s="791"/>
      <c r="BT459" s="791"/>
      <c r="CA459" s="809"/>
      <c r="CB459" s="810"/>
      <c r="CC459" s="811"/>
    </row>
    <row r="460" spans="2:81" x14ac:dyDescent="0.25">
      <c r="B460" s="748"/>
      <c r="C460" s="749"/>
      <c r="O460" s="750"/>
      <c r="P460" s="751"/>
      <c r="Q460" s="749"/>
      <c r="S460" s="749"/>
      <c r="BB460" s="806"/>
      <c r="BC460" s="806"/>
      <c r="BD460" s="806"/>
      <c r="BE460" s="806"/>
      <c r="BF460" s="806"/>
      <c r="BH460" s="806"/>
      <c r="BI460" s="806"/>
      <c r="BJ460" s="806"/>
      <c r="BK460" s="806"/>
      <c r="BL460" s="806"/>
      <c r="BQ460" s="791"/>
      <c r="BR460" s="791"/>
      <c r="BS460" s="791"/>
      <c r="BT460" s="791"/>
      <c r="CA460" s="809"/>
      <c r="CB460" s="810"/>
      <c r="CC460" s="811"/>
    </row>
    <row r="461" spans="2:81" x14ac:dyDescent="0.25">
      <c r="B461" s="748"/>
      <c r="C461" s="749"/>
      <c r="O461" s="750"/>
      <c r="P461" s="751"/>
      <c r="Q461" s="749"/>
      <c r="S461" s="749"/>
      <c r="BB461" s="806"/>
      <c r="BC461" s="806"/>
      <c r="BD461" s="806"/>
      <c r="BE461" s="806"/>
      <c r="BF461" s="806"/>
      <c r="BH461" s="806"/>
      <c r="BI461" s="806"/>
      <c r="BJ461" s="806"/>
      <c r="BK461" s="806"/>
      <c r="BL461" s="806"/>
      <c r="BQ461" s="791"/>
      <c r="BR461" s="791"/>
      <c r="BS461" s="791"/>
      <c r="BT461" s="791"/>
      <c r="CA461" s="809"/>
      <c r="CB461" s="810"/>
      <c r="CC461" s="811"/>
    </row>
    <row r="462" spans="2:81" x14ac:dyDescent="0.25">
      <c r="B462" s="748"/>
      <c r="C462" s="749"/>
      <c r="O462" s="750"/>
      <c r="P462" s="751"/>
      <c r="Q462" s="749"/>
      <c r="S462" s="749"/>
      <c r="BB462" s="806"/>
      <c r="BC462" s="806"/>
      <c r="BD462" s="806"/>
      <c r="BE462" s="806"/>
      <c r="BF462" s="806"/>
      <c r="BH462" s="806"/>
      <c r="BI462" s="806"/>
      <c r="BJ462" s="806"/>
      <c r="BK462" s="806"/>
      <c r="BL462" s="806"/>
      <c r="BQ462" s="791"/>
      <c r="BR462" s="791"/>
      <c r="BS462" s="791"/>
      <c r="BT462" s="791"/>
      <c r="CA462" s="809"/>
      <c r="CB462" s="810"/>
      <c r="CC462" s="811"/>
    </row>
    <row r="463" spans="2:81" x14ac:dyDescent="0.25">
      <c r="B463" s="748"/>
      <c r="C463" s="749"/>
      <c r="O463" s="750"/>
      <c r="P463" s="751"/>
      <c r="Q463" s="749"/>
      <c r="S463" s="749"/>
      <c r="BB463" s="806"/>
      <c r="BC463" s="806"/>
      <c r="BD463" s="806"/>
      <c r="BE463" s="806"/>
      <c r="BF463" s="806"/>
      <c r="BH463" s="806"/>
      <c r="BI463" s="806"/>
      <c r="BJ463" s="806"/>
      <c r="BK463" s="806"/>
      <c r="BL463" s="806"/>
      <c r="BQ463" s="791"/>
      <c r="BR463" s="791"/>
      <c r="BS463" s="791"/>
      <c r="BT463" s="791"/>
      <c r="CA463" s="809"/>
      <c r="CB463" s="810"/>
      <c r="CC463" s="811"/>
    </row>
    <row r="464" spans="2:81" x14ac:dyDescent="0.25">
      <c r="B464" s="748"/>
      <c r="C464" s="749"/>
      <c r="O464" s="750"/>
      <c r="P464" s="751"/>
      <c r="Q464" s="749"/>
      <c r="S464" s="749"/>
      <c r="BB464" s="806"/>
      <c r="BC464" s="806"/>
      <c r="BD464" s="806"/>
      <c r="BE464" s="806"/>
      <c r="BF464" s="806"/>
      <c r="BH464" s="806"/>
      <c r="BI464" s="806"/>
      <c r="BJ464" s="806"/>
      <c r="BK464" s="806"/>
      <c r="BL464" s="806"/>
      <c r="BQ464" s="791"/>
      <c r="BR464" s="791"/>
      <c r="BS464" s="791"/>
      <c r="BT464" s="791"/>
      <c r="CA464" s="809"/>
      <c r="CB464" s="810"/>
      <c r="CC464" s="811"/>
    </row>
    <row r="465" spans="2:81" x14ac:dyDescent="0.25">
      <c r="B465" s="748"/>
      <c r="C465" s="749"/>
      <c r="O465" s="750"/>
      <c r="P465" s="751"/>
      <c r="Q465" s="749"/>
      <c r="S465" s="749"/>
      <c r="BB465" s="806"/>
      <c r="BC465" s="806"/>
      <c r="BD465" s="806"/>
      <c r="BE465" s="806"/>
      <c r="BF465" s="806"/>
      <c r="BH465" s="806"/>
      <c r="BI465" s="806"/>
      <c r="BJ465" s="806"/>
      <c r="BK465" s="806"/>
      <c r="BL465" s="806"/>
      <c r="BQ465" s="791"/>
      <c r="BR465" s="791"/>
      <c r="BS465" s="791"/>
      <c r="BT465" s="791"/>
      <c r="CA465" s="809"/>
      <c r="CB465" s="810"/>
      <c r="CC465" s="811"/>
    </row>
    <row r="466" spans="2:81" x14ac:dyDescent="0.25">
      <c r="B466" s="748"/>
      <c r="C466" s="749"/>
      <c r="O466" s="750"/>
      <c r="P466" s="751"/>
      <c r="Q466" s="749"/>
      <c r="S466" s="749"/>
      <c r="BB466" s="806"/>
      <c r="BC466" s="806"/>
      <c r="BD466" s="806"/>
      <c r="BE466" s="806"/>
      <c r="BF466" s="806"/>
      <c r="BH466" s="806"/>
      <c r="BI466" s="806"/>
      <c r="BJ466" s="806"/>
      <c r="BK466" s="806"/>
      <c r="BL466" s="806"/>
      <c r="BQ466" s="791"/>
      <c r="BR466" s="791"/>
      <c r="BS466" s="791"/>
      <c r="BT466" s="791"/>
      <c r="CA466" s="809"/>
      <c r="CB466" s="810"/>
      <c r="CC466" s="811"/>
    </row>
    <row r="467" spans="2:81" x14ac:dyDescent="0.25">
      <c r="B467" s="748"/>
      <c r="C467" s="749"/>
      <c r="O467" s="750"/>
      <c r="P467" s="751"/>
      <c r="Q467" s="749"/>
      <c r="S467" s="749"/>
      <c r="BB467" s="806"/>
      <c r="BC467" s="806"/>
      <c r="BD467" s="806"/>
      <c r="BE467" s="806"/>
      <c r="BF467" s="806"/>
      <c r="BH467" s="806"/>
      <c r="BI467" s="806"/>
      <c r="BJ467" s="806"/>
      <c r="BK467" s="806"/>
      <c r="BL467" s="806"/>
      <c r="BQ467" s="791"/>
      <c r="BR467" s="791"/>
      <c r="BS467" s="791"/>
      <c r="BT467" s="791"/>
      <c r="CA467" s="809"/>
      <c r="CB467" s="810"/>
      <c r="CC467" s="811"/>
    </row>
    <row r="468" spans="2:81" x14ac:dyDescent="0.25">
      <c r="B468" s="748"/>
      <c r="C468" s="749"/>
      <c r="O468" s="750"/>
      <c r="P468" s="751"/>
      <c r="Q468" s="749"/>
      <c r="S468" s="749"/>
      <c r="BB468" s="806"/>
      <c r="BC468" s="806"/>
      <c r="BD468" s="806"/>
      <c r="BE468" s="806"/>
      <c r="BF468" s="806"/>
      <c r="BH468" s="806"/>
      <c r="BI468" s="806"/>
      <c r="BJ468" s="806"/>
      <c r="BK468" s="806"/>
      <c r="BL468" s="806"/>
      <c r="BQ468" s="791"/>
      <c r="BR468" s="791"/>
      <c r="BS468" s="791"/>
      <c r="BT468" s="791"/>
      <c r="CA468" s="809"/>
      <c r="CB468" s="810"/>
      <c r="CC468" s="811"/>
    </row>
    <row r="469" spans="2:81" x14ac:dyDescent="0.25">
      <c r="B469" s="748"/>
      <c r="C469" s="749"/>
      <c r="O469" s="750"/>
      <c r="P469" s="751"/>
      <c r="Q469" s="749"/>
      <c r="S469" s="749"/>
      <c r="BB469" s="806"/>
      <c r="BC469" s="806"/>
      <c r="BD469" s="806"/>
      <c r="BE469" s="806"/>
      <c r="BF469" s="806"/>
      <c r="BH469" s="806"/>
      <c r="BI469" s="806"/>
      <c r="BJ469" s="806"/>
      <c r="BK469" s="806"/>
      <c r="BL469" s="806"/>
      <c r="BQ469" s="791"/>
      <c r="BR469" s="791"/>
      <c r="BS469" s="791"/>
      <c r="BT469" s="791"/>
      <c r="CA469" s="809"/>
      <c r="CB469" s="810"/>
      <c r="CC469" s="811"/>
    </row>
    <row r="470" spans="2:81" x14ac:dyDescent="0.25">
      <c r="B470" s="748"/>
      <c r="C470" s="749"/>
      <c r="O470" s="750"/>
      <c r="P470" s="751"/>
      <c r="Q470" s="749"/>
      <c r="S470" s="749"/>
      <c r="BB470" s="806"/>
      <c r="BC470" s="806"/>
      <c r="BD470" s="806"/>
      <c r="BE470" s="806"/>
      <c r="BF470" s="806"/>
      <c r="BH470" s="806"/>
      <c r="BI470" s="806"/>
      <c r="BJ470" s="806"/>
      <c r="BK470" s="806"/>
      <c r="BL470" s="806"/>
      <c r="BQ470" s="791"/>
      <c r="BR470" s="791"/>
      <c r="BS470" s="791"/>
      <c r="BT470" s="791"/>
      <c r="CA470" s="809"/>
      <c r="CB470" s="810"/>
      <c r="CC470" s="811"/>
    </row>
    <row r="471" spans="2:81" x14ac:dyDescent="0.25">
      <c r="B471" s="748"/>
      <c r="C471" s="749"/>
      <c r="O471" s="750"/>
      <c r="P471" s="751"/>
      <c r="Q471" s="749"/>
      <c r="S471" s="749"/>
      <c r="BB471" s="806"/>
      <c r="BC471" s="806"/>
      <c r="BD471" s="806"/>
      <c r="BE471" s="806"/>
      <c r="BF471" s="806"/>
      <c r="BH471" s="806"/>
      <c r="BI471" s="806"/>
      <c r="BJ471" s="806"/>
      <c r="BK471" s="806"/>
      <c r="BL471" s="806"/>
      <c r="BQ471" s="791"/>
      <c r="BR471" s="791"/>
      <c r="BS471" s="791"/>
      <c r="BT471" s="791"/>
      <c r="CA471" s="809"/>
      <c r="CB471" s="810"/>
      <c r="CC471" s="811"/>
    </row>
    <row r="472" spans="2:81" x14ac:dyDescent="0.25">
      <c r="B472" s="748"/>
      <c r="C472" s="749"/>
      <c r="O472" s="750"/>
      <c r="P472" s="751"/>
      <c r="Q472" s="749"/>
      <c r="S472" s="749"/>
      <c r="BB472" s="806"/>
      <c r="BC472" s="806"/>
      <c r="BD472" s="806"/>
      <c r="BE472" s="806"/>
      <c r="BF472" s="806"/>
      <c r="BH472" s="806"/>
      <c r="BI472" s="806"/>
      <c r="BJ472" s="806"/>
      <c r="BK472" s="806"/>
      <c r="BL472" s="806"/>
      <c r="BQ472" s="791"/>
      <c r="BR472" s="791"/>
      <c r="BS472" s="791"/>
      <c r="BT472" s="791"/>
      <c r="CA472" s="809"/>
      <c r="CB472" s="810"/>
      <c r="CC472" s="811"/>
    </row>
    <row r="473" spans="2:81" x14ac:dyDescent="0.25">
      <c r="B473" s="748"/>
      <c r="C473" s="749"/>
      <c r="O473" s="750"/>
      <c r="P473" s="751"/>
      <c r="Q473" s="749"/>
      <c r="S473" s="749"/>
      <c r="BB473" s="806"/>
      <c r="BC473" s="806"/>
      <c r="BD473" s="806"/>
      <c r="BE473" s="806"/>
      <c r="BF473" s="806"/>
      <c r="BH473" s="806"/>
      <c r="BI473" s="806"/>
      <c r="BJ473" s="806"/>
      <c r="BK473" s="806"/>
      <c r="BL473" s="806"/>
      <c r="BQ473" s="791"/>
      <c r="BR473" s="791"/>
      <c r="BS473" s="791"/>
      <c r="BT473" s="791"/>
      <c r="CA473" s="809"/>
      <c r="CB473" s="810"/>
      <c r="CC473" s="811"/>
    </row>
    <row r="474" spans="2:81" x14ac:dyDescent="0.25">
      <c r="B474" s="748"/>
      <c r="C474" s="749"/>
      <c r="O474" s="750"/>
      <c r="P474" s="751"/>
      <c r="Q474" s="749"/>
      <c r="S474" s="749"/>
      <c r="BB474" s="806"/>
      <c r="BC474" s="806"/>
      <c r="BD474" s="806"/>
      <c r="BE474" s="806"/>
      <c r="BF474" s="806"/>
      <c r="BH474" s="806"/>
      <c r="BI474" s="806"/>
      <c r="BJ474" s="806"/>
      <c r="BK474" s="806"/>
      <c r="BL474" s="806"/>
      <c r="BQ474" s="791"/>
      <c r="BR474" s="791"/>
      <c r="BS474" s="791"/>
      <c r="BT474" s="791"/>
      <c r="CA474" s="809"/>
      <c r="CB474" s="810"/>
      <c r="CC474" s="811"/>
    </row>
    <row r="475" spans="2:81" x14ac:dyDescent="0.25">
      <c r="B475" s="748"/>
      <c r="C475" s="749"/>
      <c r="O475" s="750"/>
      <c r="P475" s="751"/>
      <c r="Q475" s="749"/>
      <c r="S475" s="749"/>
      <c r="BB475" s="806"/>
      <c r="BC475" s="806"/>
      <c r="BD475" s="806"/>
      <c r="BE475" s="806"/>
      <c r="BF475" s="806"/>
      <c r="BH475" s="806"/>
      <c r="BI475" s="806"/>
      <c r="BJ475" s="806"/>
      <c r="BK475" s="806"/>
      <c r="BL475" s="806"/>
      <c r="BQ475" s="791"/>
      <c r="BR475" s="791"/>
      <c r="BS475" s="791"/>
      <c r="BT475" s="791"/>
      <c r="CA475" s="809"/>
      <c r="CB475" s="810"/>
      <c r="CC475" s="811"/>
    </row>
    <row r="476" spans="2:81" x14ac:dyDescent="0.25">
      <c r="B476" s="748"/>
      <c r="C476" s="749"/>
      <c r="O476" s="750"/>
      <c r="P476" s="751"/>
      <c r="Q476" s="749"/>
      <c r="S476" s="749"/>
      <c r="BB476" s="806"/>
      <c r="BC476" s="806"/>
      <c r="BD476" s="806"/>
      <c r="BE476" s="806"/>
      <c r="BF476" s="806"/>
      <c r="BH476" s="806"/>
      <c r="BI476" s="806"/>
      <c r="BJ476" s="806"/>
      <c r="BK476" s="806"/>
      <c r="BL476" s="806"/>
      <c r="BQ476" s="791"/>
      <c r="BR476" s="791"/>
      <c r="BS476" s="791"/>
      <c r="BT476" s="791"/>
      <c r="CA476" s="809"/>
      <c r="CB476" s="810"/>
      <c r="CC476" s="811"/>
    </row>
    <row r="477" spans="2:81" x14ac:dyDescent="0.25">
      <c r="B477" s="748"/>
      <c r="C477" s="749"/>
      <c r="O477" s="750"/>
      <c r="P477" s="751"/>
      <c r="Q477" s="749"/>
      <c r="S477" s="749"/>
      <c r="BB477" s="806"/>
      <c r="BC477" s="806"/>
      <c r="BD477" s="806"/>
      <c r="BE477" s="806"/>
      <c r="BF477" s="806"/>
      <c r="BH477" s="806"/>
      <c r="BI477" s="806"/>
      <c r="BJ477" s="806"/>
      <c r="BK477" s="806"/>
      <c r="BL477" s="806"/>
      <c r="BQ477" s="791"/>
      <c r="BR477" s="791"/>
      <c r="BS477" s="791"/>
      <c r="BT477" s="791"/>
      <c r="CA477" s="809"/>
      <c r="CB477" s="810"/>
      <c r="CC477" s="811"/>
    </row>
    <row r="478" spans="2:81" x14ac:dyDescent="0.25">
      <c r="B478" s="748"/>
      <c r="C478" s="749"/>
      <c r="O478" s="750"/>
      <c r="P478" s="751"/>
      <c r="Q478" s="749"/>
      <c r="S478" s="749"/>
      <c r="BB478" s="806"/>
      <c r="BC478" s="806"/>
      <c r="BD478" s="806"/>
      <c r="BE478" s="806"/>
      <c r="BF478" s="806"/>
      <c r="BH478" s="806"/>
      <c r="BI478" s="806"/>
      <c r="BJ478" s="806"/>
      <c r="BK478" s="806"/>
      <c r="BL478" s="806"/>
      <c r="BQ478" s="791"/>
      <c r="BR478" s="791"/>
      <c r="BS478" s="791"/>
      <c r="BT478" s="791"/>
      <c r="CA478" s="809"/>
      <c r="CB478" s="810"/>
      <c r="CC478" s="811"/>
    </row>
    <row r="479" spans="2:81" x14ac:dyDescent="0.25">
      <c r="B479" s="748"/>
      <c r="C479" s="749"/>
      <c r="O479" s="750"/>
      <c r="P479" s="751"/>
      <c r="Q479" s="749"/>
      <c r="S479" s="749"/>
      <c r="BB479" s="806"/>
      <c r="BC479" s="806"/>
      <c r="BD479" s="806"/>
      <c r="BE479" s="806"/>
      <c r="BF479" s="806"/>
      <c r="BH479" s="806"/>
      <c r="BI479" s="806"/>
      <c r="BJ479" s="806"/>
      <c r="BK479" s="806"/>
      <c r="BL479" s="806"/>
      <c r="BQ479" s="791"/>
      <c r="BR479" s="791"/>
      <c r="BS479" s="791"/>
      <c r="BT479" s="791"/>
      <c r="CA479" s="809"/>
      <c r="CB479" s="810"/>
      <c r="CC479" s="811"/>
    </row>
    <row r="480" spans="2:81" x14ac:dyDescent="0.25">
      <c r="B480" s="748"/>
      <c r="C480" s="749"/>
      <c r="O480" s="750"/>
      <c r="P480" s="751"/>
      <c r="Q480" s="749"/>
      <c r="S480" s="749"/>
      <c r="BB480" s="806"/>
      <c r="BC480" s="806"/>
      <c r="BD480" s="806"/>
      <c r="BE480" s="806"/>
      <c r="BF480" s="806"/>
      <c r="BH480" s="806"/>
      <c r="BI480" s="806"/>
      <c r="BJ480" s="806"/>
      <c r="BK480" s="806"/>
      <c r="BL480" s="806"/>
      <c r="BQ480" s="791"/>
      <c r="BR480" s="791"/>
      <c r="BS480" s="791"/>
      <c r="BT480" s="791"/>
      <c r="CA480" s="809"/>
      <c r="CB480" s="810"/>
      <c r="CC480" s="811"/>
    </row>
    <row r="481" spans="2:81" x14ac:dyDescent="0.25">
      <c r="B481" s="748"/>
      <c r="C481" s="749"/>
      <c r="O481" s="750"/>
      <c r="P481" s="751"/>
      <c r="Q481" s="749"/>
      <c r="S481" s="749"/>
      <c r="BB481" s="806"/>
      <c r="BC481" s="806"/>
      <c r="BD481" s="806"/>
      <c r="BE481" s="806"/>
      <c r="BF481" s="806"/>
      <c r="BH481" s="806"/>
      <c r="BI481" s="806"/>
      <c r="BJ481" s="806"/>
      <c r="BK481" s="806"/>
      <c r="BL481" s="806"/>
      <c r="BQ481" s="791"/>
      <c r="BR481" s="791"/>
      <c r="BS481" s="791"/>
      <c r="BT481" s="791"/>
      <c r="CA481" s="809"/>
      <c r="CB481" s="810"/>
      <c r="CC481" s="811"/>
    </row>
    <row r="482" spans="2:81" x14ac:dyDescent="0.25">
      <c r="B482" s="748"/>
      <c r="C482" s="749"/>
      <c r="O482" s="750"/>
      <c r="P482" s="751"/>
      <c r="Q482" s="749"/>
      <c r="S482" s="749"/>
      <c r="BB482" s="806"/>
      <c r="BC482" s="806"/>
      <c r="BD482" s="806"/>
      <c r="BE482" s="806"/>
      <c r="BF482" s="806"/>
      <c r="BH482" s="806"/>
      <c r="BI482" s="806"/>
      <c r="BJ482" s="806"/>
      <c r="BK482" s="806"/>
      <c r="BL482" s="806"/>
      <c r="BQ482" s="791"/>
      <c r="BR482" s="791"/>
      <c r="BS482" s="791"/>
      <c r="BT482" s="791"/>
      <c r="CA482" s="809"/>
      <c r="CB482" s="810"/>
      <c r="CC482" s="811"/>
    </row>
    <row r="483" spans="2:81" x14ac:dyDescent="0.25">
      <c r="B483" s="748"/>
      <c r="C483" s="749"/>
      <c r="O483" s="750"/>
      <c r="P483" s="751"/>
      <c r="Q483" s="749"/>
      <c r="S483" s="749"/>
      <c r="BB483" s="806"/>
      <c r="BC483" s="806"/>
      <c r="BD483" s="806"/>
      <c r="BE483" s="806"/>
      <c r="BF483" s="806"/>
      <c r="BH483" s="806"/>
      <c r="BI483" s="806"/>
      <c r="BJ483" s="806"/>
      <c r="BK483" s="806"/>
      <c r="BL483" s="806"/>
      <c r="BQ483" s="791"/>
      <c r="BR483" s="791"/>
      <c r="BS483" s="791"/>
      <c r="BT483" s="791"/>
      <c r="CA483" s="809"/>
      <c r="CB483" s="810"/>
      <c r="CC483" s="811"/>
    </row>
    <row r="484" spans="2:81" x14ac:dyDescent="0.25">
      <c r="B484" s="748"/>
      <c r="C484" s="749"/>
      <c r="O484" s="750"/>
      <c r="P484" s="751"/>
      <c r="Q484" s="749"/>
      <c r="S484" s="749"/>
      <c r="BB484" s="806"/>
      <c r="BC484" s="806"/>
      <c r="BD484" s="806"/>
      <c r="BE484" s="806"/>
      <c r="BF484" s="806"/>
      <c r="BH484" s="806"/>
      <c r="BI484" s="806"/>
      <c r="BJ484" s="806"/>
      <c r="BK484" s="806"/>
      <c r="BL484" s="806"/>
      <c r="BQ484" s="791"/>
      <c r="BR484" s="791"/>
      <c r="BS484" s="791"/>
      <c r="BT484" s="791"/>
      <c r="CA484" s="809"/>
      <c r="CB484" s="810"/>
      <c r="CC484" s="811"/>
    </row>
    <row r="485" spans="2:81" x14ac:dyDescent="0.25">
      <c r="B485" s="748"/>
      <c r="C485" s="749"/>
      <c r="O485" s="750"/>
      <c r="P485" s="751"/>
      <c r="Q485" s="749"/>
      <c r="S485" s="749"/>
      <c r="BB485" s="806"/>
      <c r="BC485" s="806"/>
      <c r="BD485" s="806"/>
      <c r="BE485" s="806"/>
      <c r="BF485" s="806"/>
      <c r="BH485" s="806"/>
      <c r="BI485" s="806"/>
      <c r="BJ485" s="806"/>
      <c r="BK485" s="806"/>
      <c r="BL485" s="806"/>
      <c r="BQ485" s="791"/>
      <c r="BR485" s="791"/>
      <c r="BS485" s="791"/>
      <c r="BT485" s="791"/>
      <c r="CA485" s="809"/>
      <c r="CB485" s="810"/>
      <c r="CC485" s="811"/>
    </row>
    <row r="486" spans="2:81" x14ac:dyDescent="0.25">
      <c r="B486" s="748"/>
      <c r="C486" s="749"/>
      <c r="O486" s="750"/>
      <c r="P486" s="751"/>
      <c r="Q486" s="749"/>
      <c r="S486" s="749"/>
      <c r="BB486" s="806"/>
      <c r="BC486" s="806"/>
      <c r="BD486" s="806"/>
      <c r="BE486" s="806"/>
      <c r="BF486" s="806"/>
      <c r="BH486" s="806"/>
      <c r="BI486" s="806"/>
      <c r="BJ486" s="806"/>
      <c r="BK486" s="806"/>
      <c r="BL486" s="806"/>
      <c r="BQ486" s="791"/>
      <c r="BR486" s="791"/>
      <c r="BS486" s="791"/>
      <c r="BT486" s="791"/>
      <c r="CA486" s="809"/>
      <c r="CB486" s="810"/>
      <c r="CC486" s="811"/>
    </row>
    <row r="487" spans="2:81" x14ac:dyDescent="0.25">
      <c r="B487" s="748"/>
      <c r="C487" s="749"/>
      <c r="O487" s="750"/>
      <c r="P487" s="751"/>
      <c r="Q487" s="749"/>
      <c r="S487" s="749"/>
      <c r="BB487" s="806"/>
      <c r="BC487" s="806"/>
      <c r="BD487" s="806"/>
      <c r="BE487" s="806"/>
      <c r="BF487" s="806"/>
      <c r="BH487" s="806"/>
      <c r="BI487" s="806"/>
      <c r="BJ487" s="806"/>
      <c r="BK487" s="806"/>
      <c r="BL487" s="806"/>
      <c r="BQ487" s="791"/>
      <c r="BR487" s="791"/>
      <c r="BS487" s="791"/>
      <c r="BT487" s="791"/>
      <c r="CA487" s="809"/>
      <c r="CB487" s="810"/>
      <c r="CC487" s="811"/>
    </row>
    <row r="488" spans="2:81" x14ac:dyDescent="0.25">
      <c r="B488" s="748"/>
      <c r="C488" s="749"/>
      <c r="O488" s="750"/>
      <c r="P488" s="751"/>
      <c r="Q488" s="749"/>
      <c r="S488" s="749"/>
      <c r="BB488" s="806"/>
      <c r="BC488" s="806"/>
      <c r="BD488" s="806"/>
      <c r="BE488" s="806"/>
      <c r="BF488" s="806"/>
      <c r="BH488" s="806"/>
      <c r="BI488" s="806"/>
      <c r="BJ488" s="806"/>
      <c r="BK488" s="806"/>
      <c r="BL488" s="806"/>
      <c r="BQ488" s="791"/>
      <c r="BR488" s="791"/>
      <c r="BS488" s="791"/>
      <c r="BT488" s="791"/>
      <c r="CA488" s="809"/>
      <c r="CB488" s="810"/>
      <c r="CC488" s="811"/>
    </row>
    <row r="489" spans="2:81" x14ac:dyDescent="0.25">
      <c r="B489" s="748"/>
      <c r="C489" s="749"/>
      <c r="O489" s="750"/>
      <c r="P489" s="751"/>
      <c r="Q489" s="749"/>
      <c r="S489" s="749"/>
      <c r="BB489" s="806"/>
      <c r="BC489" s="806"/>
      <c r="BD489" s="806"/>
      <c r="BE489" s="806"/>
      <c r="BF489" s="806"/>
      <c r="BH489" s="806"/>
      <c r="BI489" s="806"/>
      <c r="BJ489" s="806"/>
      <c r="BK489" s="806"/>
      <c r="BL489" s="806"/>
      <c r="BQ489" s="791"/>
      <c r="BR489" s="791"/>
      <c r="BS489" s="791"/>
      <c r="BT489" s="791"/>
      <c r="CA489" s="809"/>
      <c r="CB489" s="810"/>
      <c r="CC489" s="811"/>
    </row>
    <row r="490" spans="2:81" x14ac:dyDescent="0.25">
      <c r="B490" s="748"/>
      <c r="C490" s="749"/>
      <c r="O490" s="750"/>
      <c r="P490" s="751"/>
      <c r="Q490" s="749"/>
      <c r="S490" s="749"/>
      <c r="BB490" s="806"/>
      <c r="BC490" s="806"/>
      <c r="BD490" s="806"/>
      <c r="BE490" s="806"/>
      <c r="BF490" s="806"/>
      <c r="BH490" s="806"/>
      <c r="BI490" s="806"/>
      <c r="BJ490" s="806"/>
      <c r="BK490" s="806"/>
      <c r="BL490" s="806"/>
      <c r="BQ490" s="791"/>
      <c r="BR490" s="791"/>
      <c r="BS490" s="791"/>
      <c r="BT490" s="791"/>
      <c r="CA490" s="809"/>
      <c r="CB490" s="810"/>
      <c r="CC490" s="811"/>
    </row>
    <row r="491" spans="2:81" x14ac:dyDescent="0.25">
      <c r="B491" s="748"/>
      <c r="C491" s="749"/>
      <c r="O491" s="750"/>
      <c r="P491" s="751"/>
      <c r="Q491" s="749"/>
      <c r="S491" s="749"/>
      <c r="BB491" s="806"/>
      <c r="BC491" s="806"/>
      <c r="BD491" s="806"/>
      <c r="BE491" s="806"/>
      <c r="BF491" s="806"/>
      <c r="BH491" s="806"/>
      <c r="BI491" s="806"/>
      <c r="BJ491" s="806"/>
      <c r="BK491" s="806"/>
      <c r="BL491" s="806"/>
      <c r="BQ491" s="791"/>
      <c r="BR491" s="791"/>
      <c r="BS491" s="791"/>
      <c r="BT491" s="791"/>
      <c r="CA491" s="809"/>
      <c r="CB491" s="810"/>
      <c r="CC491" s="811"/>
    </row>
    <row r="492" spans="2:81" x14ac:dyDescent="0.25">
      <c r="B492" s="748"/>
      <c r="C492" s="749"/>
      <c r="O492" s="750"/>
      <c r="P492" s="751"/>
      <c r="Q492" s="749"/>
      <c r="S492" s="749"/>
      <c r="BB492" s="806"/>
      <c r="BC492" s="806"/>
      <c r="BD492" s="806"/>
      <c r="BE492" s="806"/>
      <c r="BF492" s="806"/>
      <c r="BH492" s="806"/>
      <c r="BI492" s="806"/>
      <c r="BJ492" s="806"/>
      <c r="BK492" s="806"/>
      <c r="BL492" s="806"/>
      <c r="BQ492" s="791"/>
      <c r="BR492" s="791"/>
      <c r="BS492" s="791"/>
      <c r="BT492" s="791"/>
      <c r="CA492" s="809"/>
      <c r="CB492" s="810"/>
      <c r="CC492" s="811"/>
    </row>
    <row r="493" spans="2:81" x14ac:dyDescent="0.25">
      <c r="B493" s="748"/>
      <c r="C493" s="749"/>
      <c r="O493" s="750"/>
      <c r="P493" s="751"/>
      <c r="Q493" s="749"/>
      <c r="S493" s="749"/>
      <c r="BB493" s="806"/>
      <c r="BC493" s="806"/>
      <c r="BD493" s="806"/>
      <c r="BE493" s="806"/>
      <c r="BF493" s="806"/>
      <c r="BH493" s="806"/>
      <c r="BI493" s="806"/>
      <c r="BJ493" s="806"/>
      <c r="BK493" s="806"/>
      <c r="BL493" s="806"/>
      <c r="BQ493" s="791"/>
      <c r="BR493" s="791"/>
      <c r="BS493" s="791"/>
      <c r="BT493" s="791"/>
      <c r="CA493" s="809"/>
      <c r="CB493" s="810"/>
      <c r="CC493" s="811"/>
    </row>
    <row r="494" spans="2:81" x14ac:dyDescent="0.25">
      <c r="B494" s="748"/>
      <c r="C494" s="749"/>
      <c r="O494" s="750"/>
      <c r="P494" s="751"/>
      <c r="Q494" s="749"/>
      <c r="S494" s="749"/>
      <c r="BB494" s="806"/>
      <c r="BC494" s="806"/>
      <c r="BD494" s="806"/>
      <c r="BE494" s="806"/>
      <c r="BF494" s="806"/>
      <c r="BH494" s="806"/>
      <c r="BI494" s="806"/>
      <c r="BJ494" s="806"/>
      <c r="BK494" s="806"/>
      <c r="BL494" s="806"/>
      <c r="BQ494" s="791"/>
      <c r="BR494" s="791"/>
      <c r="BS494" s="791"/>
      <c r="BT494" s="791"/>
      <c r="CA494" s="809"/>
      <c r="CB494" s="810"/>
      <c r="CC494" s="811"/>
    </row>
    <row r="495" spans="2:81" x14ac:dyDescent="0.25">
      <c r="B495" s="748"/>
      <c r="C495" s="749"/>
      <c r="O495" s="750"/>
      <c r="P495" s="751"/>
      <c r="Q495" s="749"/>
      <c r="S495" s="749"/>
      <c r="BB495" s="806"/>
      <c r="BC495" s="806"/>
      <c r="BD495" s="806"/>
      <c r="BE495" s="806"/>
      <c r="BF495" s="806"/>
      <c r="BH495" s="806"/>
      <c r="BI495" s="806"/>
      <c r="BJ495" s="806"/>
      <c r="BK495" s="806"/>
      <c r="BL495" s="806"/>
      <c r="BQ495" s="791"/>
      <c r="BR495" s="791"/>
      <c r="BS495" s="791"/>
      <c r="BT495" s="791"/>
      <c r="CA495" s="809"/>
      <c r="CB495" s="810"/>
      <c r="CC495" s="811"/>
    </row>
    <row r="496" spans="2:81" x14ac:dyDescent="0.25">
      <c r="B496" s="748"/>
      <c r="C496" s="749"/>
      <c r="O496" s="750"/>
      <c r="P496" s="751"/>
      <c r="Q496" s="749"/>
      <c r="S496" s="749"/>
      <c r="BB496" s="806"/>
      <c r="BC496" s="806"/>
      <c r="BD496" s="806"/>
      <c r="BE496" s="806"/>
      <c r="BF496" s="806"/>
      <c r="BH496" s="806"/>
      <c r="BI496" s="806"/>
      <c r="BJ496" s="806"/>
      <c r="BK496" s="806"/>
      <c r="BL496" s="806"/>
      <c r="BQ496" s="791"/>
      <c r="BR496" s="791"/>
      <c r="BS496" s="791"/>
      <c r="BT496" s="791"/>
      <c r="CA496" s="809"/>
      <c r="CB496" s="810"/>
      <c r="CC496" s="811"/>
    </row>
    <row r="497" spans="2:81" x14ac:dyDescent="0.25">
      <c r="B497" s="748"/>
      <c r="C497" s="749"/>
      <c r="O497" s="750"/>
      <c r="P497" s="751"/>
      <c r="Q497" s="749"/>
      <c r="S497" s="749"/>
      <c r="BB497" s="806"/>
      <c r="BC497" s="806"/>
      <c r="BD497" s="806"/>
      <c r="BE497" s="806"/>
      <c r="BF497" s="806"/>
      <c r="BH497" s="806"/>
      <c r="BI497" s="806"/>
      <c r="BJ497" s="806"/>
      <c r="BK497" s="806"/>
      <c r="BL497" s="806"/>
      <c r="BQ497" s="791"/>
      <c r="BR497" s="791"/>
      <c r="BS497" s="791"/>
      <c r="BT497" s="791"/>
      <c r="CA497" s="809"/>
      <c r="CB497" s="810"/>
      <c r="CC497" s="811"/>
    </row>
    <row r="498" spans="2:81" x14ac:dyDescent="0.25">
      <c r="B498" s="748"/>
      <c r="C498" s="749"/>
      <c r="O498" s="750"/>
      <c r="P498" s="751"/>
      <c r="Q498" s="749"/>
      <c r="S498" s="749"/>
      <c r="BB498" s="806"/>
      <c r="BC498" s="806"/>
      <c r="BD498" s="806"/>
      <c r="BE498" s="806"/>
      <c r="BF498" s="806"/>
      <c r="BH498" s="806"/>
      <c r="BI498" s="806"/>
      <c r="BJ498" s="806"/>
      <c r="BK498" s="806"/>
      <c r="BL498" s="806"/>
      <c r="BQ498" s="791"/>
      <c r="BR498" s="791"/>
      <c r="BS498" s="791"/>
      <c r="BT498" s="791"/>
      <c r="CA498" s="809"/>
      <c r="CB498" s="810"/>
      <c r="CC498" s="811"/>
    </row>
    <row r="499" spans="2:81" x14ac:dyDescent="0.25">
      <c r="B499" s="748"/>
      <c r="C499" s="749"/>
      <c r="O499" s="750"/>
      <c r="P499" s="751"/>
      <c r="Q499" s="749"/>
      <c r="S499" s="749"/>
      <c r="BB499" s="806"/>
      <c r="BC499" s="806"/>
      <c r="BD499" s="806"/>
      <c r="BE499" s="806"/>
      <c r="BF499" s="806"/>
      <c r="BH499" s="806"/>
      <c r="BI499" s="806"/>
      <c r="BJ499" s="806"/>
      <c r="BK499" s="806"/>
      <c r="BL499" s="806"/>
      <c r="BQ499" s="791"/>
      <c r="BR499" s="791"/>
      <c r="BS499" s="791"/>
      <c r="BT499" s="791"/>
      <c r="CA499" s="809"/>
      <c r="CB499" s="810"/>
      <c r="CC499" s="811"/>
    </row>
    <row r="500" spans="2:81" x14ac:dyDescent="0.25">
      <c r="B500" s="748"/>
      <c r="C500" s="749"/>
      <c r="O500" s="750"/>
      <c r="P500" s="751"/>
      <c r="Q500" s="749"/>
      <c r="S500" s="749"/>
      <c r="BB500" s="806"/>
      <c r="BC500" s="806"/>
      <c r="BD500" s="806"/>
      <c r="BE500" s="806"/>
      <c r="BF500" s="806"/>
      <c r="BH500" s="806"/>
      <c r="BI500" s="806"/>
      <c r="BJ500" s="806"/>
      <c r="BK500" s="806"/>
      <c r="BL500" s="806"/>
      <c r="BQ500" s="791"/>
      <c r="BR500" s="791"/>
      <c r="BS500" s="791"/>
      <c r="BT500" s="791"/>
      <c r="CA500" s="809"/>
      <c r="CB500" s="810"/>
      <c r="CC500" s="811"/>
    </row>
    <row r="501" spans="2:81" x14ac:dyDescent="0.25">
      <c r="BQ501" s="791"/>
      <c r="BR501" s="791"/>
      <c r="BS501" s="791"/>
      <c r="BT501" s="791"/>
      <c r="CA501" s="809"/>
      <c r="CB501" s="810"/>
      <c r="CC501" s="811"/>
    </row>
    <row r="502" spans="2:81" x14ac:dyDescent="0.25">
      <c r="BQ502" s="791"/>
      <c r="BR502" s="791"/>
      <c r="BS502" s="791"/>
      <c r="BT502" s="791"/>
      <c r="CA502" s="809"/>
      <c r="CB502" s="810"/>
      <c r="CC502" s="811"/>
    </row>
    <row r="503" spans="2:81" x14ac:dyDescent="0.25">
      <c r="BQ503" s="791"/>
      <c r="BR503" s="791"/>
      <c r="BS503" s="791"/>
      <c r="BT503" s="791"/>
      <c r="CA503" s="809"/>
      <c r="CB503" s="810"/>
      <c r="CC503" s="811"/>
    </row>
    <row r="504" spans="2:81" x14ac:dyDescent="0.25">
      <c r="BQ504" s="791"/>
      <c r="BR504" s="791"/>
      <c r="BS504" s="791"/>
      <c r="BT504" s="791"/>
      <c r="CA504" s="809"/>
      <c r="CB504" s="810"/>
      <c r="CC504" s="811"/>
    </row>
    <row r="505" spans="2:81" x14ac:dyDescent="0.25">
      <c r="BQ505" s="791"/>
      <c r="BR505" s="791"/>
      <c r="BS505" s="791"/>
      <c r="BT505" s="791"/>
      <c r="CA505" s="809"/>
      <c r="CB505" s="810"/>
      <c r="CC505" s="811"/>
    </row>
    <row r="506" spans="2:81" x14ac:dyDescent="0.25">
      <c r="BQ506" s="791"/>
      <c r="BR506" s="791"/>
      <c r="BS506" s="791"/>
      <c r="BT506" s="791"/>
      <c r="CA506" s="809"/>
      <c r="CB506" s="810"/>
      <c r="CC506" s="811"/>
    </row>
    <row r="507" spans="2:81" x14ac:dyDescent="0.25">
      <c r="BQ507" s="791"/>
      <c r="BR507" s="791"/>
      <c r="BS507" s="791"/>
      <c r="BT507" s="791"/>
      <c r="CA507" s="809"/>
      <c r="CB507" s="810"/>
      <c r="CC507" s="811"/>
    </row>
    <row r="508" spans="2:81" x14ac:dyDescent="0.25">
      <c r="BQ508" s="791"/>
      <c r="BR508" s="791"/>
      <c r="BS508" s="791"/>
      <c r="BT508" s="791"/>
      <c r="CA508" s="809"/>
      <c r="CB508" s="810"/>
      <c r="CC508" s="811"/>
    </row>
    <row r="509" spans="2:81" x14ac:dyDescent="0.25">
      <c r="BQ509" s="791"/>
      <c r="BR509" s="791"/>
      <c r="BS509" s="791"/>
      <c r="BT509" s="791"/>
      <c r="CA509" s="809"/>
      <c r="CB509" s="810"/>
      <c r="CC509" s="811"/>
    </row>
    <row r="510" spans="2:81" x14ac:dyDescent="0.25">
      <c r="BQ510" s="791"/>
      <c r="BR510" s="791"/>
      <c r="BS510" s="791"/>
      <c r="BT510" s="791"/>
      <c r="CA510" s="809"/>
      <c r="CB510" s="810"/>
      <c r="CC510" s="811"/>
    </row>
    <row r="511" spans="2:81" x14ac:dyDescent="0.25">
      <c r="BQ511" s="791"/>
      <c r="BR511" s="791"/>
      <c r="BS511" s="791"/>
      <c r="BT511" s="791"/>
      <c r="CA511" s="809"/>
      <c r="CB511" s="810"/>
      <c r="CC511" s="811"/>
    </row>
    <row r="512" spans="2:81" x14ac:dyDescent="0.25">
      <c r="BQ512" s="791"/>
      <c r="BR512" s="791"/>
      <c r="BS512" s="791"/>
      <c r="BT512" s="791"/>
      <c r="CA512" s="809"/>
      <c r="CB512" s="810"/>
      <c r="CC512" s="811"/>
    </row>
    <row r="513" spans="69:81" x14ac:dyDescent="0.25">
      <c r="BQ513" s="791"/>
      <c r="BR513" s="791"/>
      <c r="BS513" s="791"/>
      <c r="BT513" s="791"/>
      <c r="CA513" s="809"/>
      <c r="CB513" s="810"/>
      <c r="CC513" s="811"/>
    </row>
    <row r="514" spans="69:81" x14ac:dyDescent="0.25">
      <c r="BQ514" s="791"/>
      <c r="BR514" s="791"/>
      <c r="BS514" s="791"/>
      <c r="BT514" s="791"/>
      <c r="CA514" s="809"/>
      <c r="CB514" s="810"/>
      <c r="CC514" s="811"/>
    </row>
    <row r="515" spans="69:81" x14ac:dyDescent="0.25">
      <c r="BQ515" s="791"/>
      <c r="BR515" s="791"/>
      <c r="BS515" s="791"/>
      <c r="BT515" s="791"/>
      <c r="CA515" s="809"/>
      <c r="CB515" s="810"/>
      <c r="CC515" s="811"/>
    </row>
    <row r="516" spans="69:81" x14ac:dyDescent="0.25">
      <c r="BQ516" s="791"/>
      <c r="BR516" s="791"/>
      <c r="BS516" s="791"/>
      <c r="BT516" s="791"/>
      <c r="CA516" s="809"/>
      <c r="CB516" s="810"/>
      <c r="CC516" s="811"/>
    </row>
    <row r="517" spans="69:81" x14ac:dyDescent="0.25">
      <c r="BQ517" s="791"/>
      <c r="BR517" s="791"/>
      <c r="BS517" s="791"/>
      <c r="BT517" s="791"/>
      <c r="CA517" s="809"/>
      <c r="CB517" s="810"/>
      <c r="CC517" s="811"/>
    </row>
    <row r="518" spans="69:81" x14ac:dyDescent="0.25">
      <c r="BQ518" s="791"/>
      <c r="BR518" s="791"/>
      <c r="BS518" s="791"/>
      <c r="BT518" s="791"/>
      <c r="CA518" s="809"/>
      <c r="CB518" s="810"/>
      <c r="CC518" s="811"/>
    </row>
    <row r="519" spans="69:81" x14ac:dyDescent="0.25">
      <c r="BQ519" s="791"/>
      <c r="BR519" s="791"/>
      <c r="BS519" s="791"/>
      <c r="BT519" s="791"/>
      <c r="CA519" s="809"/>
      <c r="CB519" s="810"/>
      <c r="CC519" s="811"/>
    </row>
    <row r="520" spans="69:81" x14ac:dyDescent="0.25">
      <c r="BQ520" s="791"/>
      <c r="BR520" s="791"/>
      <c r="BS520" s="791"/>
      <c r="BT520" s="791"/>
      <c r="CA520" s="809"/>
      <c r="CB520" s="810"/>
      <c r="CC520" s="811"/>
    </row>
    <row r="521" spans="69:81" x14ac:dyDescent="0.25">
      <c r="BQ521" s="791"/>
      <c r="BR521" s="791"/>
      <c r="BS521" s="791"/>
      <c r="BT521" s="791"/>
      <c r="CA521" s="809"/>
      <c r="CB521" s="810"/>
      <c r="CC521" s="811"/>
    </row>
    <row r="522" spans="69:81" x14ac:dyDescent="0.25">
      <c r="BQ522" s="791"/>
      <c r="BR522" s="791"/>
      <c r="BS522" s="791"/>
      <c r="BT522" s="791"/>
      <c r="CA522" s="809"/>
      <c r="CB522" s="810"/>
      <c r="CC522" s="811"/>
    </row>
    <row r="523" spans="69:81" x14ac:dyDescent="0.25">
      <c r="BQ523" s="791"/>
      <c r="BR523" s="791"/>
      <c r="BS523" s="791"/>
      <c r="BT523" s="791"/>
      <c r="CA523" s="809"/>
      <c r="CB523" s="810"/>
      <c r="CC523" s="811"/>
    </row>
    <row r="524" spans="69:81" x14ac:dyDescent="0.25">
      <c r="BQ524" s="791"/>
      <c r="BR524" s="791"/>
      <c r="BS524" s="791"/>
      <c r="BT524" s="791"/>
      <c r="CA524" s="809"/>
      <c r="CB524" s="810"/>
      <c r="CC524" s="811"/>
    </row>
    <row r="525" spans="69:81" x14ac:dyDescent="0.25">
      <c r="BQ525" s="791"/>
      <c r="BR525" s="791"/>
      <c r="BS525" s="791"/>
      <c r="BT525" s="791"/>
      <c r="CA525" s="809"/>
      <c r="CB525" s="810"/>
      <c r="CC525" s="811"/>
    </row>
    <row r="526" spans="69:81" x14ac:dyDescent="0.25">
      <c r="BQ526" s="791"/>
      <c r="BR526" s="791"/>
      <c r="BS526" s="791"/>
      <c r="BT526" s="791"/>
      <c r="CA526" s="809"/>
      <c r="CB526" s="810"/>
      <c r="CC526" s="811"/>
    </row>
    <row r="527" spans="69:81" x14ac:dyDescent="0.25">
      <c r="BQ527" s="791"/>
      <c r="BR527" s="791"/>
      <c r="BS527" s="791"/>
      <c r="BT527" s="791"/>
      <c r="CA527" s="809"/>
      <c r="CB527" s="810"/>
      <c r="CC527" s="811"/>
    </row>
    <row r="528" spans="69:81" x14ac:dyDescent="0.25">
      <c r="BQ528" s="791"/>
      <c r="BR528" s="791"/>
      <c r="BS528" s="791"/>
      <c r="BT528" s="791"/>
      <c r="CA528" s="809"/>
      <c r="CB528" s="810"/>
      <c r="CC528" s="811"/>
    </row>
    <row r="529" spans="69:81" x14ac:dyDescent="0.25">
      <c r="BQ529" s="791"/>
      <c r="BR529" s="791"/>
      <c r="BS529" s="791"/>
      <c r="BT529" s="791"/>
      <c r="CA529" s="809"/>
      <c r="CB529" s="810"/>
      <c r="CC529" s="811"/>
    </row>
    <row r="530" spans="69:81" x14ac:dyDescent="0.25">
      <c r="BQ530" s="791"/>
      <c r="BR530" s="791"/>
      <c r="BS530" s="791"/>
      <c r="BT530" s="791"/>
      <c r="CA530" s="809"/>
      <c r="CB530" s="810"/>
      <c r="CC530" s="811"/>
    </row>
    <row r="531" spans="69:81" x14ac:dyDescent="0.25">
      <c r="BQ531" s="791"/>
      <c r="BR531" s="791"/>
      <c r="BS531" s="791"/>
      <c r="BT531" s="791"/>
      <c r="CA531" s="809"/>
      <c r="CB531" s="810"/>
      <c r="CC531" s="811"/>
    </row>
    <row r="532" spans="69:81" x14ac:dyDescent="0.25">
      <c r="BQ532" s="791"/>
      <c r="BR532" s="791"/>
      <c r="BS532" s="791"/>
      <c r="BT532" s="791"/>
      <c r="CA532" s="809"/>
      <c r="CB532" s="810"/>
      <c r="CC532" s="811"/>
    </row>
    <row r="533" spans="69:81" x14ac:dyDescent="0.25">
      <c r="BQ533" s="791"/>
      <c r="BR533" s="791"/>
      <c r="BS533" s="791"/>
      <c r="BT533" s="791"/>
      <c r="CA533" s="809"/>
      <c r="CB533" s="810"/>
      <c r="CC533" s="811"/>
    </row>
    <row r="534" spans="69:81" x14ac:dyDescent="0.25">
      <c r="BQ534" s="791"/>
      <c r="BR534" s="791"/>
      <c r="BS534" s="791"/>
      <c r="BT534" s="791"/>
      <c r="CA534" s="809"/>
      <c r="CB534" s="810"/>
      <c r="CC534" s="811"/>
    </row>
    <row r="535" spans="69:81" x14ac:dyDescent="0.25">
      <c r="BQ535" s="791"/>
      <c r="BR535" s="791"/>
      <c r="BS535" s="791"/>
      <c r="BT535" s="791"/>
      <c r="CA535" s="809"/>
      <c r="CB535" s="810"/>
      <c r="CC535" s="811"/>
    </row>
    <row r="536" spans="69:81" x14ac:dyDescent="0.25">
      <c r="BQ536" s="791"/>
      <c r="BR536" s="791"/>
      <c r="BS536" s="791"/>
      <c r="BT536" s="791"/>
      <c r="CA536" s="809"/>
      <c r="CB536" s="810"/>
      <c r="CC536" s="811"/>
    </row>
    <row r="537" spans="69:81" x14ac:dyDescent="0.25">
      <c r="BQ537" s="791"/>
      <c r="BR537" s="791"/>
      <c r="BS537" s="791"/>
      <c r="BT537" s="791"/>
      <c r="CA537" s="809"/>
      <c r="CB537" s="810"/>
      <c r="CC537" s="811"/>
    </row>
    <row r="538" spans="69:81" x14ac:dyDescent="0.25">
      <c r="BQ538" s="791"/>
      <c r="BR538" s="791"/>
      <c r="BS538" s="791"/>
      <c r="BT538" s="791"/>
      <c r="CA538" s="809"/>
      <c r="CB538" s="810"/>
      <c r="CC538" s="811"/>
    </row>
    <row r="539" spans="69:81" x14ac:dyDescent="0.25">
      <c r="BQ539" s="791"/>
      <c r="BR539" s="791"/>
      <c r="BS539" s="791"/>
      <c r="BT539" s="791"/>
      <c r="CA539" s="809"/>
      <c r="CB539" s="810"/>
      <c r="CC539" s="811"/>
    </row>
    <row r="540" spans="69:81" x14ac:dyDescent="0.25">
      <c r="BQ540" s="791"/>
      <c r="BR540" s="791"/>
      <c r="BS540" s="791"/>
      <c r="BT540" s="791"/>
      <c r="CA540" s="809"/>
      <c r="CB540" s="810"/>
      <c r="CC540" s="811"/>
    </row>
    <row r="541" spans="69:81" x14ac:dyDescent="0.25">
      <c r="BQ541" s="791"/>
      <c r="BR541" s="791"/>
      <c r="BS541" s="791"/>
      <c r="BT541" s="791"/>
      <c r="CA541" s="809"/>
      <c r="CB541" s="810"/>
      <c r="CC541" s="811"/>
    </row>
    <row r="542" spans="69:81" x14ac:dyDescent="0.25">
      <c r="BQ542" s="791"/>
      <c r="BR542" s="791"/>
      <c r="BS542" s="791"/>
      <c r="BT542" s="791"/>
      <c r="CA542" s="809"/>
      <c r="CB542" s="810"/>
      <c r="CC542" s="811"/>
    </row>
    <row r="543" spans="69:81" x14ac:dyDescent="0.25">
      <c r="BQ543" s="791"/>
      <c r="BR543" s="791"/>
      <c r="BS543" s="791"/>
      <c r="BT543" s="791"/>
      <c r="CA543" s="809"/>
      <c r="CB543" s="810"/>
      <c r="CC543" s="811"/>
    </row>
    <row r="544" spans="69:81" x14ac:dyDescent="0.25">
      <c r="BQ544" s="791"/>
      <c r="BR544" s="791"/>
      <c r="BS544" s="791"/>
      <c r="BT544" s="791"/>
      <c r="CA544" s="809"/>
      <c r="CB544" s="810"/>
      <c r="CC544" s="811"/>
    </row>
    <row r="545" spans="69:81" x14ac:dyDescent="0.25">
      <c r="BQ545" s="791"/>
      <c r="BR545" s="791"/>
      <c r="BS545" s="791"/>
      <c r="BT545" s="791"/>
      <c r="CA545" s="809"/>
      <c r="CB545" s="810"/>
      <c r="CC545" s="811"/>
    </row>
    <row r="546" spans="69:81" x14ac:dyDescent="0.25">
      <c r="BQ546" s="791"/>
      <c r="BR546" s="791"/>
      <c r="BS546" s="791"/>
      <c r="BT546" s="791"/>
      <c r="CA546" s="809"/>
      <c r="CB546" s="810"/>
      <c r="CC546" s="811"/>
    </row>
    <row r="547" spans="69:81" x14ac:dyDescent="0.25">
      <c r="BQ547" s="791"/>
      <c r="BR547" s="791"/>
      <c r="BS547" s="791"/>
      <c r="BT547" s="791"/>
      <c r="CA547" s="809"/>
      <c r="CB547" s="810"/>
      <c r="CC547" s="811"/>
    </row>
    <row r="548" spans="69:81" x14ac:dyDescent="0.25">
      <c r="BQ548" s="791"/>
      <c r="BR548" s="791"/>
      <c r="BS548" s="791"/>
      <c r="BT548" s="791"/>
      <c r="CA548" s="809"/>
      <c r="CB548" s="810"/>
      <c r="CC548" s="811"/>
    </row>
    <row r="549" spans="69:81" x14ac:dyDescent="0.25">
      <c r="BQ549" s="791"/>
      <c r="BR549" s="791"/>
      <c r="BS549" s="791"/>
      <c r="BT549" s="791"/>
      <c r="CA549" s="809"/>
      <c r="CB549" s="810"/>
      <c r="CC549" s="811"/>
    </row>
    <row r="550" spans="69:81" x14ac:dyDescent="0.25">
      <c r="BQ550" s="791"/>
      <c r="BR550" s="791"/>
      <c r="BS550" s="791"/>
      <c r="BT550" s="791"/>
      <c r="CA550" s="809"/>
      <c r="CB550" s="810"/>
      <c r="CC550" s="811"/>
    </row>
    <row r="551" spans="69:81" x14ac:dyDescent="0.25">
      <c r="BQ551" s="791"/>
      <c r="BR551" s="791"/>
      <c r="BS551" s="791"/>
      <c r="BT551" s="791"/>
      <c r="CA551" s="809"/>
      <c r="CB551" s="810"/>
      <c r="CC551" s="811"/>
    </row>
    <row r="552" spans="69:81" x14ac:dyDescent="0.25">
      <c r="BQ552" s="791"/>
      <c r="BR552" s="791"/>
      <c r="BS552" s="791"/>
      <c r="BT552" s="791"/>
      <c r="CA552" s="809"/>
      <c r="CB552" s="810"/>
      <c r="CC552" s="811"/>
    </row>
    <row r="553" spans="69:81" x14ac:dyDescent="0.25">
      <c r="BQ553" s="791"/>
      <c r="BR553" s="791"/>
      <c r="BS553" s="791"/>
      <c r="BT553" s="791"/>
      <c r="CA553" s="809"/>
      <c r="CB553" s="810"/>
      <c r="CC553" s="811"/>
    </row>
    <row r="554" spans="69:81" x14ac:dyDescent="0.25">
      <c r="BQ554" s="791"/>
      <c r="BR554" s="791"/>
      <c r="BS554" s="791"/>
      <c r="BT554" s="791"/>
      <c r="CA554" s="809"/>
      <c r="CB554" s="810"/>
      <c r="CC554" s="811"/>
    </row>
    <row r="555" spans="69:81" x14ac:dyDescent="0.25">
      <c r="BQ555" s="791"/>
      <c r="BR555" s="791"/>
      <c r="BS555" s="791"/>
      <c r="BT555" s="791"/>
      <c r="CA555" s="809"/>
      <c r="CB555" s="810"/>
      <c r="CC555" s="811"/>
    </row>
    <row r="556" spans="69:81" x14ac:dyDescent="0.25">
      <c r="BQ556" s="791"/>
      <c r="BR556" s="791"/>
      <c r="BS556" s="791"/>
      <c r="BT556" s="791"/>
      <c r="CA556" s="809"/>
      <c r="CB556" s="810"/>
      <c r="CC556" s="811"/>
    </row>
    <row r="557" spans="69:81" x14ac:dyDescent="0.25">
      <c r="BQ557" s="791"/>
      <c r="BR557" s="791"/>
      <c r="BS557" s="791"/>
      <c r="BT557" s="791"/>
      <c r="CA557" s="809"/>
      <c r="CB557" s="810"/>
      <c r="CC557" s="811"/>
    </row>
    <row r="558" spans="69:81" x14ac:dyDescent="0.25">
      <c r="BQ558" s="791"/>
      <c r="BR558" s="791"/>
      <c r="BS558" s="791"/>
      <c r="BT558" s="791"/>
      <c r="CA558" s="809"/>
      <c r="CB558" s="810"/>
      <c r="CC558" s="811"/>
    </row>
    <row r="559" spans="69:81" x14ac:dyDescent="0.25">
      <c r="BQ559" s="791"/>
      <c r="BR559" s="791"/>
      <c r="BS559" s="791"/>
      <c r="BT559" s="791"/>
      <c r="CA559" s="809"/>
      <c r="CB559" s="810"/>
      <c r="CC559" s="811"/>
    </row>
    <row r="560" spans="69:81" x14ac:dyDescent="0.25">
      <c r="BQ560" s="791"/>
      <c r="BR560" s="791"/>
      <c r="BS560" s="791"/>
      <c r="BT560" s="791"/>
      <c r="CA560" s="809"/>
      <c r="CB560" s="810"/>
      <c r="CC560" s="811"/>
    </row>
    <row r="561" spans="69:81" x14ac:dyDescent="0.25">
      <c r="BQ561" s="791"/>
      <c r="BR561" s="791"/>
      <c r="BS561" s="791"/>
      <c r="BT561" s="791"/>
      <c r="CA561" s="809"/>
      <c r="CB561" s="810"/>
      <c r="CC561" s="811"/>
    </row>
    <row r="562" spans="69:81" x14ac:dyDescent="0.25">
      <c r="BQ562" s="791"/>
      <c r="BR562" s="791"/>
      <c r="BS562" s="791"/>
      <c r="BT562" s="791"/>
      <c r="CA562" s="809"/>
      <c r="CB562" s="810"/>
      <c r="CC562" s="811"/>
    </row>
    <row r="563" spans="69:81" x14ac:dyDescent="0.25">
      <c r="BQ563" s="791"/>
      <c r="BR563" s="791"/>
      <c r="BS563" s="791"/>
      <c r="BT563" s="791"/>
      <c r="CA563" s="809"/>
      <c r="CB563" s="810"/>
      <c r="CC563" s="811"/>
    </row>
    <row r="564" spans="69:81" x14ac:dyDescent="0.25">
      <c r="BQ564" s="791"/>
      <c r="BR564" s="791"/>
      <c r="BS564" s="791"/>
      <c r="BT564" s="791"/>
      <c r="CA564" s="809"/>
      <c r="CB564" s="810"/>
      <c r="CC564" s="811"/>
    </row>
    <row r="565" spans="69:81" x14ac:dyDescent="0.25">
      <c r="BQ565" s="791"/>
      <c r="BR565" s="791"/>
      <c r="BS565" s="791"/>
      <c r="BT565" s="791"/>
      <c r="CA565" s="809"/>
      <c r="CB565" s="810"/>
      <c r="CC565" s="811"/>
    </row>
    <row r="566" spans="69:81" x14ac:dyDescent="0.25">
      <c r="BQ566" s="791"/>
      <c r="BR566" s="791"/>
      <c r="BS566" s="791"/>
      <c r="BT566" s="791"/>
      <c r="CA566" s="809"/>
      <c r="CB566" s="810"/>
      <c r="CC566" s="811"/>
    </row>
    <row r="567" spans="69:81" x14ac:dyDescent="0.25">
      <c r="BQ567" s="791"/>
      <c r="BR567" s="791"/>
      <c r="BS567" s="791"/>
      <c r="BT567" s="791"/>
      <c r="CA567" s="809"/>
      <c r="CB567" s="810"/>
      <c r="CC567" s="811"/>
    </row>
    <row r="568" spans="69:81" x14ac:dyDescent="0.25">
      <c r="BQ568" s="791"/>
      <c r="BR568" s="791"/>
      <c r="BS568" s="791"/>
      <c r="BT568" s="791"/>
      <c r="CA568" s="809"/>
      <c r="CB568" s="810"/>
      <c r="CC568" s="811"/>
    </row>
    <row r="569" spans="69:81" x14ac:dyDescent="0.25">
      <c r="BQ569" s="791"/>
      <c r="BR569" s="791"/>
      <c r="BS569" s="791"/>
      <c r="BT569" s="791"/>
      <c r="CA569" s="809"/>
      <c r="CB569" s="810"/>
      <c r="CC569" s="811"/>
    </row>
    <row r="570" spans="69:81" x14ac:dyDescent="0.25">
      <c r="BQ570" s="791"/>
      <c r="BR570" s="791"/>
      <c r="BS570" s="791"/>
      <c r="BT570" s="791"/>
      <c r="CA570" s="809"/>
      <c r="CB570" s="810"/>
      <c r="CC570" s="811"/>
    </row>
    <row r="571" spans="69:81" x14ac:dyDescent="0.25">
      <c r="BQ571" s="791"/>
      <c r="BR571" s="791"/>
      <c r="BS571" s="791"/>
      <c r="BT571" s="791"/>
      <c r="CA571" s="809"/>
      <c r="CB571" s="810"/>
      <c r="CC571" s="811"/>
    </row>
    <row r="572" spans="69:81" x14ac:dyDescent="0.25">
      <c r="BQ572" s="791"/>
      <c r="BR572" s="791"/>
      <c r="BS572" s="791"/>
      <c r="BT572" s="791"/>
      <c r="CA572" s="809"/>
      <c r="CB572" s="810"/>
      <c r="CC572" s="811"/>
    </row>
    <row r="573" spans="69:81" x14ac:dyDescent="0.25">
      <c r="BQ573" s="791"/>
      <c r="BR573" s="791"/>
      <c r="BS573" s="791"/>
      <c r="BT573" s="791"/>
      <c r="CA573" s="809"/>
      <c r="CB573" s="810"/>
      <c r="CC573" s="811"/>
    </row>
    <row r="574" spans="69:81" x14ac:dyDescent="0.25">
      <c r="BQ574" s="791"/>
      <c r="BR574" s="791"/>
      <c r="BS574" s="791"/>
      <c r="BT574" s="791"/>
      <c r="CA574" s="809"/>
      <c r="CB574" s="810"/>
      <c r="CC574" s="811"/>
    </row>
    <row r="575" spans="69:81" x14ac:dyDescent="0.25">
      <c r="BQ575" s="791"/>
      <c r="BR575" s="791"/>
      <c r="BS575" s="791"/>
      <c r="BT575" s="791"/>
      <c r="CA575" s="809"/>
      <c r="CB575" s="810"/>
      <c r="CC575" s="811"/>
    </row>
    <row r="576" spans="69:81" x14ac:dyDescent="0.25">
      <c r="BQ576" s="791"/>
      <c r="BR576" s="791"/>
      <c r="BS576" s="791"/>
      <c r="BT576" s="791"/>
      <c r="CA576" s="809"/>
      <c r="CB576" s="810"/>
      <c r="CC576" s="811"/>
    </row>
    <row r="577" spans="69:81" x14ac:dyDescent="0.25">
      <c r="BQ577" s="791"/>
      <c r="BR577" s="791"/>
      <c r="BS577" s="791"/>
      <c r="BT577" s="791"/>
      <c r="CA577" s="809"/>
      <c r="CB577" s="810"/>
      <c r="CC577" s="811"/>
    </row>
    <row r="578" spans="69:81" x14ac:dyDescent="0.25">
      <c r="BQ578" s="791"/>
      <c r="BR578" s="791"/>
      <c r="BS578" s="791"/>
      <c r="BT578" s="791"/>
      <c r="CA578" s="809"/>
      <c r="CB578" s="810"/>
      <c r="CC578" s="811"/>
    </row>
    <row r="579" spans="69:81" x14ac:dyDescent="0.25">
      <c r="BQ579" s="791"/>
      <c r="BR579" s="791"/>
      <c r="BS579" s="791"/>
      <c r="BT579" s="791"/>
      <c r="CA579" s="809"/>
      <c r="CB579" s="810"/>
      <c r="CC579" s="811"/>
    </row>
    <row r="580" spans="69:81" x14ac:dyDescent="0.25">
      <c r="BQ580" s="791"/>
      <c r="BR580" s="791"/>
      <c r="BS580" s="791"/>
      <c r="BT580" s="791"/>
      <c r="CA580" s="809"/>
      <c r="CB580" s="810"/>
      <c r="CC580" s="811"/>
    </row>
    <row r="581" spans="69:81" x14ac:dyDescent="0.25">
      <c r="BQ581" s="791"/>
      <c r="BR581" s="791"/>
      <c r="BS581" s="791"/>
      <c r="BT581" s="791"/>
      <c r="CA581" s="809"/>
      <c r="CB581" s="810"/>
      <c r="CC581" s="811"/>
    </row>
    <row r="582" spans="69:81" x14ac:dyDescent="0.25">
      <c r="BQ582" s="791"/>
      <c r="BR582" s="791"/>
      <c r="BS582" s="791"/>
      <c r="BT582" s="791"/>
      <c r="CA582" s="809"/>
      <c r="CB582" s="810"/>
      <c r="CC582" s="811"/>
    </row>
    <row r="583" spans="69:81" x14ac:dyDescent="0.25">
      <c r="BQ583" s="791"/>
      <c r="BR583" s="791"/>
      <c r="BS583" s="791"/>
      <c r="BT583" s="791"/>
      <c r="CA583" s="809"/>
      <c r="CB583" s="810"/>
      <c r="CC583" s="811"/>
    </row>
    <row r="584" spans="69:81" x14ac:dyDescent="0.25">
      <c r="BQ584" s="791"/>
      <c r="BR584" s="791"/>
      <c r="BS584" s="791"/>
      <c r="BT584" s="791"/>
      <c r="CA584" s="809"/>
      <c r="CB584" s="810"/>
      <c r="CC584" s="811"/>
    </row>
    <row r="585" spans="69:81" x14ac:dyDescent="0.25">
      <c r="BQ585" s="791"/>
      <c r="BR585" s="791"/>
      <c r="BS585" s="791"/>
      <c r="BT585" s="791"/>
      <c r="CA585" s="809"/>
      <c r="CB585" s="810"/>
      <c r="CC585" s="811"/>
    </row>
    <row r="586" spans="69:81" x14ac:dyDescent="0.25">
      <c r="BQ586" s="791"/>
      <c r="BR586" s="791"/>
      <c r="BS586" s="791"/>
      <c r="BT586" s="791"/>
      <c r="CA586" s="809"/>
      <c r="CB586" s="810"/>
      <c r="CC586" s="811"/>
    </row>
    <row r="587" spans="69:81" x14ac:dyDescent="0.25">
      <c r="BQ587" s="791"/>
      <c r="BR587" s="791"/>
      <c r="BS587" s="791"/>
      <c r="BT587" s="791"/>
      <c r="CA587" s="809"/>
      <c r="CB587" s="810"/>
      <c r="CC587" s="811"/>
    </row>
    <row r="588" spans="69:81" x14ac:dyDescent="0.25">
      <c r="BQ588" s="791"/>
      <c r="BR588" s="791"/>
      <c r="BS588" s="791"/>
      <c r="BT588" s="791"/>
      <c r="CA588" s="809"/>
      <c r="CB588" s="810"/>
      <c r="CC588" s="811"/>
    </row>
    <row r="589" spans="69:81" x14ac:dyDescent="0.25">
      <c r="BQ589" s="791"/>
      <c r="BR589" s="791"/>
      <c r="BS589" s="791"/>
      <c r="BT589" s="791"/>
      <c r="CA589" s="809"/>
      <c r="CB589" s="810"/>
      <c r="CC589" s="811"/>
    </row>
    <row r="590" spans="69:81" x14ac:dyDescent="0.25">
      <c r="BQ590" s="791"/>
      <c r="BR590" s="791"/>
      <c r="BS590" s="791"/>
      <c r="BT590" s="791"/>
      <c r="CA590" s="809"/>
      <c r="CB590" s="810"/>
      <c r="CC590" s="811"/>
    </row>
    <row r="591" spans="69:81" x14ac:dyDescent="0.25">
      <c r="BQ591" s="791"/>
      <c r="BR591" s="791"/>
      <c r="BS591" s="791"/>
      <c r="BT591" s="791"/>
      <c r="CA591" s="809"/>
      <c r="CB591" s="810"/>
      <c r="CC591" s="811"/>
    </row>
    <row r="592" spans="69:81" x14ac:dyDescent="0.25">
      <c r="BQ592" s="791"/>
      <c r="BR592" s="791"/>
      <c r="BS592" s="791"/>
      <c r="BT592" s="791"/>
      <c r="CA592" s="809"/>
      <c r="CB592" s="810"/>
      <c r="CC592" s="811"/>
    </row>
    <row r="593" spans="69:81" x14ac:dyDescent="0.25">
      <c r="BQ593" s="791"/>
      <c r="BR593" s="791"/>
      <c r="BS593" s="791"/>
      <c r="BT593" s="791"/>
      <c r="CA593" s="809"/>
      <c r="CB593" s="810"/>
      <c r="CC593" s="811"/>
    </row>
    <row r="594" spans="69:81" x14ac:dyDescent="0.25">
      <c r="BQ594" s="791"/>
      <c r="BR594" s="791"/>
      <c r="BS594" s="791"/>
      <c r="BT594" s="791"/>
      <c r="CA594" s="809"/>
      <c r="CB594" s="810"/>
      <c r="CC594" s="811"/>
    </row>
    <row r="595" spans="69:81" x14ac:dyDescent="0.25">
      <c r="BQ595" s="791"/>
      <c r="BR595" s="791"/>
      <c r="BS595" s="791"/>
      <c r="BT595" s="791"/>
      <c r="CA595" s="809"/>
      <c r="CB595" s="810"/>
      <c r="CC595" s="811"/>
    </row>
    <row r="596" spans="69:81" x14ac:dyDescent="0.25">
      <c r="BQ596" s="791"/>
      <c r="BR596" s="791"/>
      <c r="BS596" s="791"/>
      <c r="BT596" s="791"/>
      <c r="CA596" s="809"/>
      <c r="CB596" s="810"/>
      <c r="CC596" s="811"/>
    </row>
    <row r="597" spans="69:81" x14ac:dyDescent="0.25">
      <c r="BQ597" s="791"/>
      <c r="BR597" s="791"/>
      <c r="BS597" s="791"/>
      <c r="BT597" s="791"/>
      <c r="CA597" s="809"/>
      <c r="CB597" s="810"/>
      <c r="CC597" s="811"/>
    </row>
    <row r="598" spans="69:81" x14ac:dyDescent="0.25">
      <c r="BQ598" s="791"/>
      <c r="BR598" s="791"/>
      <c r="BS598" s="791"/>
      <c r="BT598" s="791"/>
      <c r="CA598" s="809"/>
      <c r="CB598" s="810"/>
      <c r="CC598" s="811"/>
    </row>
    <row r="599" spans="69:81" x14ac:dyDescent="0.25">
      <c r="BQ599" s="791"/>
      <c r="BR599" s="791"/>
      <c r="BS599" s="791"/>
      <c r="BT599" s="791"/>
      <c r="CA599" s="809"/>
      <c r="CB599" s="810"/>
      <c r="CC599" s="811"/>
    </row>
    <row r="600" spans="69:81" x14ac:dyDescent="0.25">
      <c r="BQ600" s="791"/>
      <c r="BR600" s="791"/>
      <c r="BS600" s="791"/>
      <c r="BT600" s="791"/>
      <c r="CA600" s="809"/>
      <c r="CB600" s="810"/>
      <c r="CC600" s="811"/>
    </row>
    <row r="601" spans="69:81" x14ac:dyDescent="0.25">
      <c r="BQ601" s="791"/>
      <c r="BR601" s="791"/>
      <c r="BS601" s="791"/>
      <c r="BT601" s="791"/>
      <c r="CA601" s="809"/>
      <c r="CB601" s="810"/>
      <c r="CC601" s="811"/>
    </row>
    <row r="602" spans="69:81" x14ac:dyDescent="0.25">
      <c r="BQ602" s="791"/>
      <c r="BR602" s="791"/>
      <c r="BS602" s="791"/>
      <c r="BT602" s="791"/>
      <c r="CA602" s="809"/>
      <c r="CB602" s="810"/>
      <c r="CC602" s="811"/>
    </row>
    <row r="603" spans="69:81" x14ac:dyDescent="0.25">
      <c r="BQ603" s="791"/>
      <c r="BR603" s="791"/>
      <c r="BS603" s="791"/>
      <c r="BT603" s="791"/>
      <c r="CA603" s="809"/>
      <c r="CB603" s="810"/>
      <c r="CC603" s="811"/>
    </row>
    <row r="604" spans="69:81" x14ac:dyDescent="0.25">
      <c r="BQ604" s="791"/>
      <c r="BR604" s="791"/>
      <c r="BS604" s="791"/>
      <c r="BT604" s="791"/>
      <c r="CA604" s="809"/>
      <c r="CB604" s="810"/>
      <c r="CC604" s="811"/>
    </row>
    <row r="605" spans="69:81" x14ac:dyDescent="0.25">
      <c r="BQ605" s="791"/>
      <c r="BR605" s="791"/>
      <c r="BS605" s="791"/>
      <c r="BT605" s="791"/>
      <c r="CA605" s="809"/>
      <c r="CB605" s="810"/>
      <c r="CC605" s="811"/>
    </row>
    <row r="606" spans="69:81" x14ac:dyDescent="0.25">
      <c r="BQ606" s="791"/>
      <c r="BR606" s="791"/>
      <c r="BS606" s="791"/>
      <c r="BT606" s="791"/>
      <c r="CA606" s="809"/>
      <c r="CB606" s="810"/>
      <c r="CC606" s="811"/>
    </row>
    <row r="607" spans="69:81" x14ac:dyDescent="0.25">
      <c r="BQ607" s="791"/>
      <c r="BR607" s="791"/>
      <c r="BS607" s="791"/>
      <c r="BT607" s="791"/>
      <c r="CA607" s="809"/>
      <c r="CB607" s="810"/>
      <c r="CC607" s="811"/>
    </row>
    <row r="608" spans="69:81" x14ac:dyDescent="0.25">
      <c r="BQ608" s="791"/>
      <c r="BR608" s="791"/>
      <c r="BS608" s="791"/>
      <c r="BT608" s="791"/>
      <c r="CA608" s="809"/>
      <c r="CB608" s="810"/>
      <c r="CC608" s="811"/>
    </row>
    <row r="609" spans="69:81" x14ac:dyDescent="0.25">
      <c r="BQ609" s="791"/>
      <c r="BR609" s="791"/>
      <c r="BS609" s="791"/>
      <c r="BT609" s="791"/>
      <c r="CA609" s="809"/>
      <c r="CB609" s="810"/>
      <c r="CC609" s="811"/>
    </row>
    <row r="610" spans="69:81" x14ac:dyDescent="0.25">
      <c r="BQ610" s="791"/>
      <c r="BR610" s="791"/>
      <c r="BS610" s="791"/>
      <c r="BT610" s="791"/>
      <c r="CA610" s="809"/>
      <c r="CB610" s="810"/>
      <c r="CC610" s="811"/>
    </row>
    <row r="611" spans="69:81" x14ac:dyDescent="0.25">
      <c r="BQ611" s="791"/>
      <c r="BR611" s="791"/>
      <c r="BS611" s="791"/>
      <c r="BT611" s="791"/>
      <c r="CA611" s="809"/>
      <c r="CB611" s="810"/>
      <c r="CC611" s="811"/>
    </row>
    <row r="612" spans="69:81" x14ac:dyDescent="0.25">
      <c r="BQ612" s="791"/>
      <c r="BR612" s="791"/>
      <c r="BS612" s="791"/>
      <c r="BT612" s="791"/>
      <c r="CA612" s="809"/>
      <c r="CB612" s="810"/>
      <c r="CC612" s="811"/>
    </row>
    <row r="613" spans="69:81" x14ac:dyDescent="0.25">
      <c r="BQ613" s="791"/>
      <c r="BR613" s="791"/>
      <c r="BS613" s="791"/>
      <c r="BT613" s="791"/>
      <c r="CA613" s="809"/>
      <c r="CB613" s="810"/>
      <c r="CC613" s="811"/>
    </row>
    <row r="614" spans="69:81" x14ac:dyDescent="0.25">
      <c r="BQ614" s="791"/>
      <c r="BR614" s="791"/>
      <c r="BS614" s="791"/>
      <c r="BT614" s="791"/>
      <c r="CA614" s="809"/>
      <c r="CB614" s="810"/>
      <c r="CC614" s="811"/>
    </row>
    <row r="615" spans="69:81" x14ac:dyDescent="0.25">
      <c r="BQ615" s="791"/>
      <c r="BR615" s="791"/>
      <c r="BS615" s="791"/>
      <c r="BT615" s="791"/>
      <c r="CA615" s="809"/>
      <c r="CB615" s="810"/>
      <c r="CC615" s="811"/>
    </row>
    <row r="616" spans="69:81" x14ac:dyDescent="0.25">
      <c r="BQ616" s="791"/>
      <c r="BR616" s="791"/>
      <c r="BS616" s="791"/>
      <c r="BT616" s="791"/>
      <c r="CA616" s="809"/>
      <c r="CB616" s="810"/>
      <c r="CC616" s="811"/>
    </row>
    <row r="617" spans="69:81" x14ac:dyDescent="0.25">
      <c r="BQ617" s="791"/>
      <c r="BR617" s="791"/>
      <c r="BS617" s="791"/>
      <c r="BT617" s="791"/>
      <c r="CA617" s="809"/>
      <c r="CB617" s="810"/>
      <c r="CC617" s="811"/>
    </row>
    <row r="618" spans="69:81" x14ac:dyDescent="0.25">
      <c r="BQ618" s="791"/>
      <c r="BR618" s="791"/>
      <c r="BS618" s="791"/>
      <c r="BT618" s="791"/>
      <c r="CA618" s="809"/>
      <c r="CB618" s="810"/>
      <c r="CC618" s="811"/>
    </row>
    <row r="619" spans="69:81" x14ac:dyDescent="0.25">
      <c r="BQ619" s="791"/>
      <c r="BR619" s="791"/>
      <c r="BS619" s="791"/>
      <c r="BT619" s="791"/>
      <c r="CA619" s="809"/>
      <c r="CB619" s="810"/>
      <c r="CC619" s="811"/>
    </row>
    <row r="620" spans="69:81" x14ac:dyDescent="0.25">
      <c r="BQ620" s="791"/>
      <c r="BR620" s="791"/>
      <c r="BS620" s="791"/>
      <c r="BT620" s="791"/>
      <c r="CA620" s="809"/>
      <c r="CB620" s="810"/>
      <c r="CC620" s="811"/>
    </row>
    <row r="621" spans="69:81" x14ac:dyDescent="0.25">
      <c r="BQ621" s="791"/>
      <c r="BR621" s="791"/>
      <c r="BS621" s="791"/>
      <c r="BT621" s="791"/>
      <c r="CA621" s="809"/>
      <c r="CB621" s="810"/>
      <c r="CC621" s="811"/>
    </row>
    <row r="622" spans="69:81" x14ac:dyDescent="0.25">
      <c r="BQ622" s="791"/>
      <c r="BR622" s="791"/>
      <c r="BS622" s="791"/>
      <c r="BT622" s="791"/>
      <c r="CA622" s="809"/>
      <c r="CB622" s="810"/>
      <c r="CC622" s="811"/>
    </row>
    <row r="623" spans="69:81" x14ac:dyDescent="0.25">
      <c r="BQ623" s="791"/>
      <c r="BR623" s="791"/>
      <c r="BS623" s="791"/>
      <c r="BT623" s="791"/>
      <c r="CA623" s="809"/>
      <c r="CB623" s="810"/>
      <c r="CC623" s="811"/>
    </row>
    <row r="624" spans="69:81" x14ac:dyDescent="0.25">
      <c r="BQ624" s="791"/>
      <c r="BR624" s="791"/>
      <c r="BS624" s="791"/>
      <c r="BT624" s="791"/>
      <c r="CA624" s="809"/>
      <c r="CB624" s="810"/>
      <c r="CC624" s="811"/>
    </row>
    <row r="625" spans="69:81" x14ac:dyDescent="0.25">
      <c r="BQ625" s="791"/>
      <c r="BR625" s="791"/>
      <c r="BS625" s="791"/>
      <c r="BT625" s="791"/>
      <c r="CA625" s="809"/>
      <c r="CB625" s="810"/>
      <c r="CC625" s="811"/>
    </row>
    <row r="626" spans="69:81" x14ac:dyDescent="0.25">
      <c r="BQ626" s="791"/>
      <c r="BR626" s="791"/>
      <c r="BS626" s="791"/>
      <c r="BT626" s="791"/>
      <c r="CA626" s="809"/>
      <c r="CB626" s="810"/>
      <c r="CC626" s="811"/>
    </row>
    <row r="627" spans="69:81" x14ac:dyDescent="0.25">
      <c r="BQ627" s="791"/>
      <c r="BR627" s="791"/>
      <c r="BS627" s="791"/>
      <c r="BT627" s="791"/>
      <c r="CA627" s="809"/>
      <c r="CB627" s="810"/>
      <c r="CC627" s="811"/>
    </row>
    <row r="628" spans="69:81" x14ac:dyDescent="0.25">
      <c r="BQ628" s="791"/>
      <c r="BR628" s="791"/>
      <c r="BS628" s="791"/>
      <c r="BT628" s="791"/>
      <c r="CA628" s="809"/>
      <c r="CB628" s="810"/>
      <c r="CC628" s="811"/>
    </row>
    <row r="629" spans="69:81" x14ac:dyDescent="0.25">
      <c r="BQ629" s="791"/>
      <c r="BR629" s="791"/>
      <c r="BS629" s="791"/>
      <c r="BT629" s="791"/>
      <c r="CA629" s="809"/>
      <c r="CB629" s="810"/>
      <c r="CC629" s="811"/>
    </row>
    <row r="630" spans="69:81" x14ac:dyDescent="0.25">
      <c r="BQ630" s="791"/>
      <c r="BR630" s="791"/>
      <c r="BS630" s="791"/>
      <c r="BT630" s="791"/>
      <c r="CA630" s="809"/>
      <c r="CB630" s="810"/>
      <c r="CC630" s="811"/>
    </row>
    <row r="631" spans="69:81" x14ac:dyDescent="0.25">
      <c r="BQ631" s="791"/>
      <c r="BR631" s="791"/>
      <c r="BS631" s="791"/>
      <c r="BT631" s="791"/>
      <c r="CA631" s="809"/>
      <c r="CB631" s="810"/>
      <c r="CC631" s="811"/>
    </row>
    <row r="632" spans="69:81" x14ac:dyDescent="0.25">
      <c r="BQ632" s="791"/>
      <c r="BR632" s="791"/>
      <c r="BS632" s="791"/>
      <c r="BT632" s="791"/>
      <c r="CA632" s="809"/>
      <c r="CB632" s="810"/>
      <c r="CC632" s="811"/>
    </row>
    <row r="633" spans="69:81" x14ac:dyDescent="0.25">
      <c r="BQ633" s="791"/>
      <c r="BR633" s="791"/>
      <c r="BS633" s="791"/>
      <c r="BT633" s="791"/>
      <c r="CA633" s="809"/>
      <c r="CB633" s="810"/>
      <c r="CC633" s="811"/>
    </row>
    <row r="634" spans="69:81" x14ac:dyDescent="0.25">
      <c r="BQ634" s="791"/>
      <c r="BR634" s="791"/>
      <c r="BS634" s="791"/>
      <c r="BT634" s="791"/>
      <c r="CA634" s="809"/>
      <c r="CB634" s="810"/>
      <c r="CC634" s="811"/>
    </row>
    <row r="635" spans="69:81" x14ac:dyDescent="0.25">
      <c r="BQ635" s="791"/>
      <c r="BR635" s="791"/>
      <c r="BS635" s="791"/>
      <c r="BT635" s="791"/>
      <c r="CA635" s="809"/>
      <c r="CB635" s="810"/>
      <c r="CC635" s="811"/>
    </row>
    <row r="636" spans="69:81" x14ac:dyDescent="0.25">
      <c r="BQ636" s="791"/>
      <c r="BR636" s="791"/>
      <c r="BS636" s="791"/>
      <c r="BT636" s="791"/>
      <c r="CA636" s="809"/>
      <c r="CB636" s="810"/>
      <c r="CC636" s="811"/>
    </row>
    <row r="637" spans="69:81" x14ac:dyDescent="0.25">
      <c r="BQ637" s="791"/>
      <c r="BR637" s="791"/>
      <c r="BS637" s="791"/>
      <c r="BT637" s="791"/>
      <c r="CA637" s="809"/>
      <c r="CB637" s="810"/>
      <c r="CC637" s="811"/>
    </row>
    <row r="638" spans="69:81" x14ac:dyDescent="0.25">
      <c r="BQ638" s="791"/>
      <c r="BR638" s="791"/>
      <c r="BS638" s="791"/>
      <c r="BT638" s="791"/>
      <c r="CA638" s="809"/>
      <c r="CB638" s="810"/>
      <c r="CC638" s="811"/>
    </row>
    <row r="639" spans="69:81" x14ac:dyDescent="0.25">
      <c r="BQ639" s="791"/>
      <c r="BR639" s="791"/>
      <c r="BS639" s="791"/>
      <c r="BT639" s="791"/>
      <c r="CA639" s="809"/>
      <c r="CB639" s="810"/>
      <c r="CC639" s="811"/>
    </row>
    <row r="640" spans="69:81" x14ac:dyDescent="0.25">
      <c r="BQ640" s="791"/>
      <c r="BR640" s="791"/>
      <c r="BS640" s="791"/>
      <c r="BT640" s="791"/>
      <c r="CA640" s="809"/>
      <c r="CB640" s="810"/>
      <c r="CC640" s="811"/>
    </row>
    <row r="641" spans="69:81" x14ac:dyDescent="0.25">
      <c r="BQ641" s="791"/>
      <c r="BR641" s="791"/>
      <c r="BS641" s="791"/>
      <c r="BT641" s="791"/>
      <c r="CA641" s="809"/>
      <c r="CB641" s="810"/>
      <c r="CC641" s="811"/>
    </row>
    <row r="642" spans="69:81" x14ac:dyDescent="0.25">
      <c r="BQ642" s="791"/>
      <c r="BR642" s="791"/>
      <c r="BS642" s="791"/>
      <c r="BT642" s="791"/>
      <c r="CA642" s="809"/>
      <c r="CB642" s="810"/>
      <c r="CC642" s="811"/>
    </row>
    <row r="643" spans="69:81" x14ac:dyDescent="0.25">
      <c r="BQ643" s="791"/>
      <c r="BR643" s="791"/>
      <c r="BS643" s="791"/>
      <c r="BT643" s="791"/>
      <c r="CA643" s="809"/>
      <c r="CB643" s="810"/>
      <c r="CC643" s="811"/>
    </row>
    <row r="644" spans="69:81" x14ac:dyDescent="0.25">
      <c r="BQ644" s="791"/>
      <c r="BR644" s="791"/>
      <c r="BS644" s="791"/>
      <c r="BT644" s="791"/>
      <c r="CA644" s="809"/>
      <c r="CB644" s="810"/>
      <c r="CC644" s="811"/>
    </row>
    <row r="645" spans="69:81" x14ac:dyDescent="0.25">
      <c r="BQ645" s="791"/>
      <c r="BR645" s="791"/>
      <c r="BS645" s="791"/>
      <c r="BT645" s="791"/>
      <c r="CA645" s="809"/>
      <c r="CB645" s="810"/>
      <c r="CC645" s="811"/>
    </row>
    <row r="646" spans="69:81" x14ac:dyDescent="0.25">
      <c r="BQ646" s="791"/>
      <c r="BR646" s="791"/>
      <c r="BS646" s="791"/>
      <c r="BT646" s="791"/>
      <c r="CA646" s="809"/>
      <c r="CB646" s="810"/>
      <c r="CC646" s="811"/>
    </row>
    <row r="647" spans="69:81" x14ac:dyDescent="0.25">
      <c r="BQ647" s="791"/>
      <c r="BR647" s="791"/>
      <c r="BS647" s="791"/>
      <c r="BT647" s="791"/>
      <c r="CA647" s="809"/>
      <c r="CB647" s="810"/>
      <c r="CC647" s="811"/>
    </row>
    <row r="648" spans="69:81" x14ac:dyDescent="0.25">
      <c r="BQ648" s="791"/>
      <c r="BR648" s="791"/>
      <c r="BS648" s="791"/>
      <c r="BT648" s="791"/>
      <c r="CA648" s="809"/>
      <c r="CB648" s="810"/>
      <c r="CC648" s="811"/>
    </row>
    <row r="649" spans="69:81" x14ac:dyDescent="0.25">
      <c r="BQ649" s="791"/>
      <c r="BR649" s="791"/>
      <c r="BS649" s="791"/>
      <c r="BT649" s="791"/>
      <c r="CA649" s="809"/>
      <c r="CB649" s="810"/>
      <c r="CC649" s="811"/>
    </row>
    <row r="650" spans="69:81" x14ac:dyDescent="0.25">
      <c r="BQ650" s="791"/>
      <c r="BR650" s="791"/>
      <c r="BS650" s="791"/>
      <c r="BT650" s="791"/>
      <c r="CA650" s="809"/>
      <c r="CB650" s="810"/>
      <c r="CC650" s="811"/>
    </row>
    <row r="651" spans="69:81" x14ac:dyDescent="0.25">
      <c r="BQ651" s="791"/>
      <c r="BR651" s="791"/>
      <c r="BS651" s="791"/>
      <c r="BT651" s="791"/>
      <c r="CA651" s="809"/>
      <c r="CB651" s="810"/>
      <c r="CC651" s="811"/>
    </row>
    <row r="652" spans="69:81" x14ac:dyDescent="0.25">
      <c r="BQ652" s="791"/>
      <c r="BR652" s="791"/>
      <c r="BS652" s="791"/>
      <c r="BT652" s="791"/>
      <c r="CA652" s="809"/>
      <c r="CB652" s="810"/>
      <c r="CC652" s="811"/>
    </row>
    <row r="653" spans="69:81" x14ac:dyDescent="0.25">
      <c r="BQ653" s="791"/>
      <c r="BR653" s="791"/>
      <c r="BS653" s="791"/>
      <c r="BT653" s="791"/>
      <c r="CA653" s="809"/>
      <c r="CB653" s="810"/>
      <c r="CC653" s="811"/>
    </row>
    <row r="654" spans="69:81" x14ac:dyDescent="0.25">
      <c r="BQ654" s="791"/>
      <c r="BR654" s="791"/>
      <c r="BS654" s="791"/>
      <c r="BT654" s="791"/>
      <c r="CA654" s="809"/>
      <c r="CB654" s="810"/>
      <c r="CC654" s="811"/>
    </row>
    <row r="655" spans="69:81" x14ac:dyDescent="0.25">
      <c r="BQ655" s="791"/>
      <c r="BR655" s="791"/>
      <c r="BS655" s="791"/>
      <c r="BT655" s="791"/>
      <c r="CA655" s="809"/>
      <c r="CB655" s="810"/>
      <c r="CC655" s="811"/>
    </row>
    <row r="656" spans="69:81" x14ac:dyDescent="0.25">
      <c r="BQ656" s="791"/>
      <c r="BR656" s="791"/>
      <c r="BS656" s="791"/>
      <c r="BT656" s="791"/>
      <c r="CA656" s="809"/>
      <c r="CB656" s="810"/>
      <c r="CC656" s="811"/>
    </row>
    <row r="657" spans="69:81" x14ac:dyDescent="0.25">
      <c r="BQ657" s="791"/>
      <c r="BR657" s="791"/>
      <c r="BS657" s="791"/>
      <c r="BT657" s="791"/>
      <c r="CA657" s="809"/>
      <c r="CB657" s="810"/>
      <c r="CC657" s="811"/>
    </row>
    <row r="658" spans="69:81" x14ac:dyDescent="0.25">
      <c r="BQ658" s="791"/>
      <c r="BR658" s="791"/>
      <c r="BS658" s="791"/>
      <c r="BT658" s="791"/>
      <c r="CA658" s="809"/>
      <c r="CB658" s="810"/>
      <c r="CC658" s="811"/>
    </row>
    <row r="659" spans="69:81" x14ac:dyDescent="0.25">
      <c r="BQ659" s="791"/>
      <c r="BR659" s="791"/>
      <c r="BS659" s="791"/>
      <c r="BT659" s="791"/>
      <c r="CA659" s="809"/>
      <c r="CB659" s="810"/>
      <c r="CC659" s="811"/>
    </row>
    <row r="660" spans="69:81" x14ac:dyDescent="0.25">
      <c r="BQ660" s="791"/>
      <c r="BR660" s="791"/>
      <c r="BS660" s="791"/>
      <c r="BT660" s="791"/>
      <c r="CA660" s="809"/>
      <c r="CB660" s="810"/>
      <c r="CC660" s="811"/>
    </row>
    <row r="661" spans="69:81" x14ac:dyDescent="0.25">
      <c r="BQ661" s="791"/>
      <c r="BR661" s="791"/>
      <c r="BS661" s="791"/>
      <c r="BT661" s="791"/>
      <c r="CA661" s="809"/>
      <c r="CB661" s="810"/>
      <c r="CC661" s="811"/>
    </row>
    <row r="662" spans="69:81" x14ac:dyDescent="0.25">
      <c r="BQ662" s="791"/>
      <c r="BR662" s="791"/>
      <c r="BS662" s="791"/>
      <c r="BT662" s="791"/>
      <c r="CA662" s="809"/>
      <c r="CB662" s="810"/>
      <c r="CC662" s="811"/>
    </row>
    <row r="663" spans="69:81" x14ac:dyDescent="0.25">
      <c r="BQ663" s="791"/>
      <c r="BR663" s="791"/>
      <c r="BS663" s="791"/>
      <c r="BT663" s="791"/>
      <c r="CA663" s="809"/>
      <c r="CB663" s="810"/>
      <c r="CC663" s="811"/>
    </row>
    <row r="664" spans="69:81" x14ac:dyDescent="0.25">
      <c r="BQ664" s="791"/>
      <c r="BR664" s="791"/>
      <c r="BS664" s="791"/>
      <c r="BT664" s="791"/>
      <c r="CA664" s="809"/>
      <c r="CB664" s="810"/>
      <c r="CC664" s="811"/>
    </row>
    <row r="665" spans="69:81" x14ac:dyDescent="0.25">
      <c r="BQ665" s="791"/>
      <c r="BR665" s="791"/>
      <c r="BS665" s="791"/>
      <c r="BT665" s="791"/>
      <c r="CA665" s="809"/>
      <c r="CB665" s="810"/>
      <c r="CC665" s="811"/>
    </row>
    <row r="666" spans="69:81" x14ac:dyDescent="0.25">
      <c r="BQ666" s="791"/>
      <c r="BR666" s="791"/>
      <c r="BS666" s="791"/>
      <c r="BT666" s="791"/>
      <c r="CA666" s="809"/>
      <c r="CB666" s="810"/>
      <c r="CC666" s="811"/>
    </row>
    <row r="667" spans="69:81" x14ac:dyDescent="0.25">
      <c r="BQ667" s="791"/>
      <c r="BR667" s="791"/>
      <c r="BS667" s="791"/>
      <c r="BT667" s="791"/>
      <c r="CA667" s="809"/>
      <c r="CB667" s="810"/>
      <c r="CC667" s="811"/>
    </row>
    <row r="668" spans="69:81" x14ac:dyDescent="0.25">
      <c r="BQ668" s="791"/>
      <c r="BR668" s="791"/>
      <c r="BS668" s="791"/>
      <c r="BT668" s="791"/>
      <c r="CA668" s="809"/>
      <c r="CB668" s="810"/>
      <c r="CC668" s="811"/>
    </row>
    <row r="669" spans="69:81" x14ac:dyDescent="0.25">
      <c r="BQ669" s="791"/>
      <c r="BR669" s="791"/>
      <c r="BS669" s="791"/>
      <c r="BT669" s="791"/>
      <c r="CA669" s="809"/>
      <c r="CB669" s="810"/>
      <c r="CC669" s="811"/>
    </row>
    <row r="670" spans="69:81" x14ac:dyDescent="0.25">
      <c r="BQ670" s="791"/>
      <c r="BR670" s="791"/>
      <c r="BS670" s="791"/>
      <c r="BT670" s="791"/>
      <c r="CA670" s="809"/>
      <c r="CB670" s="810"/>
      <c r="CC670" s="811"/>
    </row>
    <row r="671" spans="69:81" x14ac:dyDescent="0.25">
      <c r="BQ671" s="791"/>
      <c r="BR671" s="791"/>
      <c r="BS671" s="791"/>
      <c r="BT671" s="791"/>
      <c r="CA671" s="809"/>
      <c r="CB671" s="810"/>
      <c r="CC671" s="811"/>
    </row>
    <row r="672" spans="69:81" x14ac:dyDescent="0.25">
      <c r="BQ672" s="791"/>
      <c r="BR672" s="791"/>
      <c r="BS672" s="791"/>
      <c r="BT672" s="791"/>
      <c r="CA672" s="809"/>
      <c r="CB672" s="810"/>
      <c r="CC672" s="811"/>
    </row>
    <row r="673" spans="69:81" x14ac:dyDescent="0.25">
      <c r="BQ673" s="791"/>
      <c r="BR673" s="791"/>
      <c r="BS673" s="791"/>
      <c r="BT673" s="791"/>
      <c r="CA673" s="809"/>
      <c r="CB673" s="810"/>
      <c r="CC673" s="811"/>
    </row>
    <row r="674" spans="69:81" x14ac:dyDescent="0.25">
      <c r="BQ674" s="791"/>
      <c r="BR674" s="791"/>
      <c r="BS674" s="791"/>
      <c r="BT674" s="791"/>
      <c r="CA674" s="809"/>
      <c r="CB674" s="810"/>
      <c r="CC674" s="811"/>
    </row>
    <row r="675" spans="69:81" x14ac:dyDescent="0.25">
      <c r="BQ675" s="791"/>
      <c r="BR675" s="791"/>
      <c r="BS675" s="791"/>
      <c r="BT675" s="791"/>
      <c r="CA675" s="809"/>
      <c r="CB675" s="810"/>
      <c r="CC675" s="811"/>
    </row>
    <row r="676" spans="69:81" x14ac:dyDescent="0.25">
      <c r="BQ676" s="791"/>
      <c r="BR676" s="791"/>
      <c r="BS676" s="791"/>
      <c r="BT676" s="791"/>
      <c r="CA676" s="809"/>
      <c r="CB676" s="810"/>
      <c r="CC676" s="811"/>
    </row>
    <row r="677" spans="69:81" x14ac:dyDescent="0.25">
      <c r="BQ677" s="791"/>
      <c r="BR677" s="791"/>
      <c r="BS677" s="791"/>
      <c r="BT677" s="791"/>
      <c r="CA677" s="809"/>
      <c r="CB677" s="810"/>
      <c r="CC677" s="811"/>
    </row>
    <row r="678" spans="69:81" x14ac:dyDescent="0.25">
      <c r="BQ678" s="791"/>
      <c r="BR678" s="791"/>
      <c r="BS678" s="791"/>
      <c r="BT678" s="791"/>
      <c r="CA678" s="809"/>
      <c r="CB678" s="810"/>
      <c r="CC678" s="811"/>
    </row>
    <row r="679" spans="69:81" x14ac:dyDescent="0.25">
      <c r="BQ679" s="791"/>
      <c r="BR679" s="791"/>
      <c r="BS679" s="791"/>
      <c r="BT679" s="791"/>
      <c r="CA679" s="809"/>
      <c r="CB679" s="810"/>
      <c r="CC679" s="811"/>
    </row>
    <row r="680" spans="69:81" x14ac:dyDescent="0.25">
      <c r="BQ680" s="791"/>
      <c r="BR680" s="791"/>
      <c r="BS680" s="791"/>
      <c r="BT680" s="791"/>
      <c r="CA680" s="809"/>
      <c r="CB680" s="810"/>
      <c r="CC680" s="811"/>
    </row>
    <row r="681" spans="69:81" x14ac:dyDescent="0.25">
      <c r="BQ681" s="791"/>
      <c r="BR681" s="791"/>
      <c r="BS681" s="791"/>
      <c r="BT681" s="791"/>
      <c r="CA681" s="809"/>
      <c r="CB681" s="810"/>
      <c r="CC681" s="811"/>
    </row>
    <row r="682" spans="69:81" x14ac:dyDescent="0.25">
      <c r="BQ682" s="791"/>
      <c r="BR682" s="791"/>
      <c r="BS682" s="791"/>
      <c r="BT682" s="791"/>
      <c r="CA682" s="809"/>
      <c r="CB682" s="810"/>
      <c r="CC682" s="811"/>
    </row>
    <row r="683" spans="69:81" x14ac:dyDescent="0.25">
      <c r="BQ683" s="791"/>
      <c r="BR683" s="791"/>
      <c r="BS683" s="791"/>
      <c r="BT683" s="791"/>
      <c r="CA683" s="809"/>
      <c r="CB683" s="810"/>
      <c r="CC683" s="811"/>
    </row>
    <row r="684" spans="69:81" x14ac:dyDescent="0.25">
      <c r="BQ684" s="791"/>
      <c r="BR684" s="791"/>
      <c r="BS684" s="791"/>
      <c r="BT684" s="791"/>
      <c r="CA684" s="809"/>
      <c r="CB684" s="810"/>
      <c r="CC684" s="811"/>
    </row>
    <row r="685" spans="69:81" x14ac:dyDescent="0.25">
      <c r="BQ685" s="791"/>
      <c r="BR685" s="791"/>
      <c r="BS685" s="791"/>
      <c r="BT685" s="791"/>
      <c r="CA685" s="809"/>
      <c r="CB685" s="810"/>
      <c r="CC685" s="811"/>
    </row>
    <row r="686" spans="69:81" x14ac:dyDescent="0.25">
      <c r="BQ686" s="791"/>
      <c r="BR686" s="791"/>
      <c r="BS686" s="791"/>
      <c r="BT686" s="791"/>
      <c r="CA686" s="809"/>
      <c r="CB686" s="810"/>
      <c r="CC686" s="811"/>
    </row>
    <row r="687" spans="69:81" x14ac:dyDescent="0.25">
      <c r="BQ687" s="791"/>
      <c r="BR687" s="791"/>
      <c r="BS687" s="791"/>
      <c r="BT687" s="791"/>
      <c r="CA687" s="809"/>
      <c r="CB687" s="810"/>
      <c r="CC687" s="811"/>
    </row>
    <row r="688" spans="69:81" x14ac:dyDescent="0.25">
      <c r="BQ688" s="791"/>
      <c r="BR688" s="791"/>
      <c r="BS688" s="791"/>
      <c r="BT688" s="791"/>
      <c r="CA688" s="809"/>
      <c r="CB688" s="810"/>
      <c r="CC688" s="811"/>
    </row>
    <row r="689" spans="69:81" x14ac:dyDescent="0.25">
      <c r="BQ689" s="791"/>
      <c r="BR689" s="791"/>
      <c r="BS689" s="791"/>
      <c r="BT689" s="791"/>
      <c r="CA689" s="809"/>
      <c r="CB689" s="810"/>
      <c r="CC689" s="811"/>
    </row>
    <row r="690" spans="69:81" x14ac:dyDescent="0.25">
      <c r="BQ690" s="791"/>
      <c r="BR690" s="791"/>
      <c r="BS690" s="791"/>
      <c r="BT690" s="791"/>
      <c r="CA690" s="809"/>
      <c r="CB690" s="810"/>
      <c r="CC690" s="811"/>
    </row>
    <row r="691" spans="69:81" x14ac:dyDescent="0.25">
      <c r="BQ691" s="791"/>
      <c r="BR691" s="791"/>
      <c r="BS691" s="791"/>
      <c r="BT691" s="791"/>
      <c r="CA691" s="809"/>
      <c r="CB691" s="810"/>
      <c r="CC691" s="811"/>
    </row>
    <row r="692" spans="69:81" x14ac:dyDescent="0.25">
      <c r="BQ692" s="791"/>
      <c r="BR692" s="791"/>
      <c r="BS692" s="791"/>
      <c r="BT692" s="791"/>
      <c r="CA692" s="809"/>
      <c r="CB692" s="810"/>
      <c r="CC692" s="811"/>
    </row>
    <row r="693" spans="69:81" x14ac:dyDescent="0.25">
      <c r="BQ693" s="791"/>
      <c r="BR693" s="791"/>
      <c r="BS693" s="791"/>
      <c r="BT693" s="791"/>
      <c r="CA693" s="809"/>
      <c r="CB693" s="810"/>
      <c r="CC693" s="811"/>
    </row>
    <row r="694" spans="69:81" x14ac:dyDescent="0.25">
      <c r="BQ694" s="791"/>
      <c r="BR694" s="791"/>
      <c r="BS694" s="791"/>
      <c r="BT694" s="791"/>
      <c r="CA694" s="809"/>
      <c r="CB694" s="810"/>
      <c r="CC694" s="811"/>
    </row>
    <row r="695" spans="69:81" x14ac:dyDescent="0.25">
      <c r="BQ695" s="791"/>
      <c r="BR695" s="791"/>
      <c r="BS695" s="791"/>
      <c r="BT695" s="791"/>
      <c r="CA695" s="809"/>
      <c r="CB695" s="810"/>
      <c r="CC695" s="811"/>
    </row>
    <row r="696" spans="69:81" x14ac:dyDescent="0.25">
      <c r="BQ696" s="791"/>
      <c r="BR696" s="791"/>
      <c r="BS696" s="791"/>
      <c r="BT696" s="791"/>
      <c r="CA696" s="809"/>
      <c r="CB696" s="810"/>
      <c r="CC696" s="811"/>
    </row>
    <row r="697" spans="69:81" x14ac:dyDescent="0.25">
      <c r="BQ697" s="791"/>
      <c r="BR697" s="791"/>
      <c r="BS697" s="791"/>
      <c r="BT697" s="791"/>
      <c r="CA697" s="809"/>
      <c r="CB697" s="810"/>
      <c r="CC697" s="811"/>
    </row>
    <row r="698" spans="69:81" x14ac:dyDescent="0.25">
      <c r="BQ698" s="791"/>
      <c r="BR698" s="791"/>
      <c r="BS698" s="791"/>
      <c r="BT698" s="791"/>
      <c r="CA698" s="809"/>
      <c r="CB698" s="810"/>
      <c r="CC698" s="811"/>
    </row>
    <row r="699" spans="69:81" x14ac:dyDescent="0.25">
      <c r="BQ699" s="791"/>
      <c r="BR699" s="791"/>
      <c r="BS699" s="791"/>
      <c r="BT699" s="791"/>
      <c r="CA699" s="809"/>
      <c r="CB699" s="810"/>
      <c r="CC699" s="811"/>
    </row>
    <row r="700" spans="69:81" x14ac:dyDescent="0.25">
      <c r="BQ700" s="791"/>
      <c r="BR700" s="791"/>
      <c r="BS700" s="791"/>
      <c r="BT700" s="791"/>
      <c r="CA700" s="809"/>
      <c r="CB700" s="810"/>
      <c r="CC700" s="811"/>
    </row>
    <row r="701" spans="69:81" x14ac:dyDescent="0.25">
      <c r="BQ701" s="791"/>
      <c r="BR701" s="791"/>
      <c r="BS701" s="791"/>
      <c r="BT701" s="791"/>
      <c r="CA701" s="809"/>
      <c r="CB701" s="810"/>
      <c r="CC701" s="811"/>
    </row>
    <row r="702" spans="69:81" x14ac:dyDescent="0.25">
      <c r="BQ702" s="791"/>
      <c r="BR702" s="791"/>
      <c r="BS702" s="791"/>
      <c r="BT702" s="791"/>
      <c r="CA702" s="809"/>
      <c r="CB702" s="810"/>
      <c r="CC702" s="811"/>
    </row>
    <row r="703" spans="69:81" x14ac:dyDescent="0.25">
      <c r="BQ703" s="791"/>
      <c r="BR703" s="791"/>
      <c r="BS703" s="791"/>
      <c r="BT703" s="791"/>
      <c r="CA703" s="809"/>
      <c r="CB703" s="810"/>
      <c r="CC703" s="811"/>
    </row>
    <row r="704" spans="69:81" x14ac:dyDescent="0.25">
      <c r="BQ704" s="791"/>
      <c r="BR704" s="791"/>
      <c r="BS704" s="791"/>
      <c r="BT704" s="791"/>
      <c r="CA704" s="809"/>
      <c r="CB704" s="810"/>
      <c r="CC704" s="811"/>
    </row>
    <row r="705" spans="69:81" x14ac:dyDescent="0.25">
      <c r="BQ705" s="791"/>
      <c r="BR705" s="791"/>
      <c r="BS705" s="791"/>
      <c r="BT705" s="791"/>
      <c r="CA705" s="809"/>
      <c r="CB705" s="810"/>
      <c r="CC705" s="811"/>
    </row>
    <row r="706" spans="69:81" x14ac:dyDescent="0.25">
      <c r="BQ706" s="791"/>
      <c r="BR706" s="791"/>
      <c r="BS706" s="791"/>
      <c r="BT706" s="791"/>
      <c r="CA706" s="809"/>
      <c r="CB706" s="810"/>
      <c r="CC706" s="811"/>
    </row>
    <row r="707" spans="69:81" x14ac:dyDescent="0.25">
      <c r="BQ707" s="791"/>
      <c r="BR707" s="791"/>
      <c r="BS707" s="791"/>
      <c r="BT707" s="791"/>
      <c r="CA707" s="809"/>
      <c r="CB707" s="810"/>
      <c r="CC707" s="811"/>
    </row>
    <row r="708" spans="69:81" x14ac:dyDescent="0.25">
      <c r="BQ708" s="791"/>
      <c r="BR708" s="791"/>
      <c r="BS708" s="791"/>
      <c r="BT708" s="791"/>
      <c r="CA708" s="809"/>
      <c r="CB708" s="810"/>
      <c r="CC708" s="811"/>
    </row>
    <row r="709" spans="69:81" x14ac:dyDescent="0.25">
      <c r="BQ709" s="791"/>
      <c r="BR709" s="791"/>
      <c r="BS709" s="791"/>
      <c r="BT709" s="791"/>
      <c r="CA709" s="809"/>
      <c r="CB709" s="810"/>
      <c r="CC709" s="811"/>
    </row>
    <row r="710" spans="69:81" x14ac:dyDescent="0.25">
      <c r="BQ710" s="791"/>
      <c r="BR710" s="791"/>
      <c r="BS710" s="791"/>
      <c r="BT710" s="791"/>
      <c r="CA710" s="809"/>
      <c r="CB710" s="810"/>
      <c r="CC710" s="811"/>
    </row>
    <row r="711" spans="69:81" x14ac:dyDescent="0.25">
      <c r="BQ711" s="791"/>
      <c r="BR711" s="791"/>
      <c r="BS711" s="791"/>
      <c r="BT711" s="791"/>
      <c r="CA711" s="809"/>
      <c r="CB711" s="810"/>
      <c r="CC711" s="811"/>
    </row>
    <row r="712" spans="69:81" x14ac:dyDescent="0.25">
      <c r="BQ712" s="791"/>
      <c r="BR712" s="791"/>
      <c r="BS712" s="791"/>
      <c r="BT712" s="791"/>
      <c r="CA712" s="809"/>
      <c r="CB712" s="810"/>
      <c r="CC712" s="811"/>
    </row>
    <row r="713" spans="69:81" x14ac:dyDescent="0.25">
      <c r="BQ713" s="791"/>
      <c r="BR713" s="791"/>
      <c r="BS713" s="791"/>
      <c r="BT713" s="791"/>
      <c r="CA713" s="809"/>
      <c r="CB713" s="810"/>
      <c r="CC713" s="811"/>
    </row>
    <row r="714" spans="69:81" x14ac:dyDescent="0.25">
      <c r="BQ714" s="791"/>
      <c r="BR714" s="791"/>
      <c r="BS714" s="791"/>
      <c r="BT714" s="791"/>
      <c r="CA714" s="809"/>
      <c r="CB714" s="810"/>
      <c r="CC714" s="811"/>
    </row>
    <row r="715" spans="69:81" x14ac:dyDescent="0.25">
      <c r="BQ715" s="791"/>
      <c r="BR715" s="791"/>
      <c r="BS715" s="791"/>
      <c r="BT715" s="791"/>
      <c r="CA715" s="809"/>
      <c r="CB715" s="810"/>
      <c r="CC715" s="811"/>
    </row>
    <row r="716" spans="69:81" x14ac:dyDescent="0.25">
      <c r="BQ716" s="791"/>
      <c r="BR716" s="791"/>
      <c r="BS716" s="791"/>
      <c r="BT716" s="791"/>
      <c r="CA716" s="809"/>
      <c r="CB716" s="810"/>
      <c r="CC716" s="811"/>
    </row>
    <row r="717" spans="69:81" x14ac:dyDescent="0.25">
      <c r="BQ717" s="791"/>
      <c r="BR717" s="791"/>
      <c r="BS717" s="791"/>
      <c r="BT717" s="791"/>
      <c r="CA717" s="809"/>
      <c r="CB717" s="810"/>
      <c r="CC717" s="811"/>
    </row>
    <row r="718" spans="69:81" x14ac:dyDescent="0.25">
      <c r="BQ718" s="791"/>
      <c r="BR718" s="791"/>
      <c r="BS718" s="791"/>
      <c r="BT718" s="791"/>
      <c r="CA718" s="809"/>
      <c r="CB718" s="810"/>
      <c r="CC718" s="811"/>
    </row>
    <row r="719" spans="69:81" x14ac:dyDescent="0.25">
      <c r="BQ719" s="791"/>
      <c r="BR719" s="791"/>
      <c r="BS719" s="791"/>
      <c r="BT719" s="791"/>
      <c r="CA719" s="809"/>
      <c r="CB719" s="810"/>
      <c r="CC719" s="811"/>
    </row>
    <row r="720" spans="69:81" x14ac:dyDescent="0.25">
      <c r="BQ720" s="791"/>
      <c r="BR720" s="791"/>
      <c r="BS720" s="791"/>
      <c r="BT720" s="791"/>
      <c r="CA720" s="809"/>
      <c r="CB720" s="810"/>
      <c r="CC720" s="811"/>
    </row>
    <row r="721" spans="69:81" x14ac:dyDescent="0.25">
      <c r="BQ721" s="791"/>
      <c r="BR721" s="791"/>
      <c r="BS721" s="791"/>
      <c r="BT721" s="791"/>
      <c r="CA721" s="809"/>
      <c r="CB721" s="810"/>
      <c r="CC721" s="811"/>
    </row>
    <row r="722" spans="69:81" x14ac:dyDescent="0.25">
      <c r="BQ722" s="791"/>
      <c r="BR722" s="791"/>
      <c r="BS722" s="791"/>
      <c r="BT722" s="791"/>
      <c r="CA722" s="809"/>
      <c r="CB722" s="810"/>
      <c r="CC722" s="811"/>
    </row>
    <row r="723" spans="69:81" x14ac:dyDescent="0.25">
      <c r="BQ723" s="791"/>
      <c r="BR723" s="791"/>
      <c r="BS723" s="791"/>
      <c r="BT723" s="791"/>
      <c r="CA723" s="809"/>
      <c r="CB723" s="810"/>
      <c r="CC723" s="811"/>
    </row>
    <row r="724" spans="69:81" x14ac:dyDescent="0.25">
      <c r="BQ724" s="791"/>
      <c r="BR724" s="791"/>
      <c r="BS724" s="791"/>
      <c r="BT724" s="791"/>
      <c r="CA724" s="809"/>
      <c r="CB724" s="810"/>
      <c r="CC724" s="811"/>
    </row>
    <row r="725" spans="69:81" x14ac:dyDescent="0.25">
      <c r="BQ725" s="791"/>
      <c r="BR725" s="791"/>
      <c r="BS725" s="791"/>
      <c r="BT725" s="791"/>
      <c r="CA725" s="809"/>
      <c r="CB725" s="810"/>
      <c r="CC725" s="811"/>
    </row>
    <row r="726" spans="69:81" x14ac:dyDescent="0.25">
      <c r="BQ726" s="791"/>
      <c r="BR726" s="791"/>
      <c r="BS726" s="791"/>
      <c r="BT726" s="791"/>
      <c r="CA726" s="809"/>
      <c r="CB726" s="810"/>
      <c r="CC726" s="811"/>
    </row>
    <row r="727" spans="69:81" x14ac:dyDescent="0.25">
      <c r="BQ727" s="791"/>
      <c r="BR727" s="791"/>
      <c r="BS727" s="791"/>
      <c r="BT727" s="791"/>
      <c r="CA727" s="809"/>
      <c r="CB727" s="810"/>
      <c r="CC727" s="811"/>
    </row>
    <row r="728" spans="69:81" x14ac:dyDescent="0.25">
      <c r="BQ728" s="791"/>
      <c r="BR728" s="791"/>
      <c r="BS728" s="791"/>
      <c r="BT728" s="791"/>
      <c r="CA728" s="809"/>
      <c r="CB728" s="810"/>
      <c r="CC728" s="811"/>
    </row>
    <row r="729" spans="69:81" x14ac:dyDescent="0.25">
      <c r="BQ729" s="791"/>
      <c r="BR729" s="791"/>
      <c r="BS729" s="791"/>
      <c r="BT729" s="791"/>
      <c r="CA729" s="809"/>
      <c r="CB729" s="810"/>
      <c r="CC729" s="811"/>
    </row>
    <row r="730" spans="69:81" x14ac:dyDescent="0.25">
      <c r="BQ730" s="791"/>
      <c r="BR730" s="791"/>
      <c r="BS730" s="791"/>
      <c r="BT730" s="791"/>
      <c r="CA730" s="809"/>
      <c r="CB730" s="810"/>
      <c r="CC730" s="811"/>
    </row>
    <row r="731" spans="69:81" x14ac:dyDescent="0.25">
      <c r="BQ731" s="791"/>
      <c r="BR731" s="791"/>
      <c r="BS731" s="791"/>
      <c r="BT731" s="791"/>
      <c r="CA731" s="809"/>
      <c r="CB731" s="810"/>
      <c r="CC731" s="811"/>
    </row>
    <row r="732" spans="69:81" x14ac:dyDescent="0.25">
      <c r="BQ732" s="791"/>
      <c r="BR732" s="791"/>
      <c r="BS732" s="791"/>
      <c r="BT732" s="791"/>
      <c r="CA732" s="809"/>
      <c r="CB732" s="810"/>
      <c r="CC732" s="811"/>
    </row>
    <row r="733" spans="69:81" x14ac:dyDescent="0.25">
      <c r="BQ733" s="791"/>
      <c r="BR733" s="791"/>
      <c r="BS733" s="791"/>
      <c r="BT733" s="791"/>
      <c r="CA733" s="809"/>
      <c r="CB733" s="810"/>
      <c r="CC733" s="811"/>
    </row>
    <row r="734" spans="69:81" x14ac:dyDescent="0.25">
      <c r="BQ734" s="791"/>
      <c r="BR734" s="791"/>
      <c r="BS734" s="791"/>
      <c r="BT734" s="791"/>
      <c r="CA734" s="809"/>
      <c r="CB734" s="810"/>
      <c r="CC734" s="811"/>
    </row>
    <row r="735" spans="69:81" x14ac:dyDescent="0.25">
      <c r="BQ735" s="791"/>
      <c r="BR735" s="791"/>
      <c r="BS735" s="791"/>
      <c r="BT735" s="791"/>
      <c r="CA735" s="809"/>
      <c r="CB735" s="810"/>
      <c r="CC735" s="811"/>
    </row>
    <row r="736" spans="69:81" x14ac:dyDescent="0.25">
      <c r="BQ736" s="791"/>
      <c r="BR736" s="791"/>
      <c r="BS736" s="791"/>
      <c r="BT736" s="791"/>
      <c r="CA736" s="809"/>
      <c r="CB736" s="810"/>
      <c r="CC736" s="811"/>
    </row>
    <row r="737" spans="69:81" x14ac:dyDescent="0.25">
      <c r="BQ737" s="791"/>
      <c r="BR737" s="791"/>
      <c r="BS737" s="791"/>
      <c r="BT737" s="791"/>
      <c r="CA737" s="809"/>
      <c r="CB737" s="810"/>
      <c r="CC737" s="811"/>
    </row>
    <row r="738" spans="69:81" x14ac:dyDescent="0.25">
      <c r="BQ738" s="791"/>
      <c r="BR738" s="791"/>
      <c r="BS738" s="791"/>
      <c r="BT738" s="791"/>
      <c r="CA738" s="809"/>
      <c r="CB738" s="810"/>
      <c r="CC738" s="811"/>
    </row>
    <row r="739" spans="69:81" x14ac:dyDescent="0.25">
      <c r="BQ739" s="791"/>
      <c r="BR739" s="791"/>
      <c r="BS739" s="791"/>
      <c r="BT739" s="791"/>
      <c r="CA739" s="809"/>
      <c r="CB739" s="810"/>
      <c r="CC739" s="811"/>
    </row>
    <row r="740" spans="69:81" x14ac:dyDescent="0.25">
      <c r="BQ740" s="791"/>
      <c r="BR740" s="791"/>
      <c r="BS740" s="791"/>
      <c r="BT740" s="791"/>
      <c r="CA740" s="809"/>
      <c r="CB740" s="810"/>
      <c r="CC740" s="811"/>
    </row>
    <row r="741" spans="69:81" x14ac:dyDescent="0.25">
      <c r="BQ741" s="791"/>
      <c r="BR741" s="791"/>
      <c r="BS741" s="791"/>
      <c r="BT741" s="791"/>
      <c r="CA741" s="809"/>
      <c r="CB741" s="810"/>
      <c r="CC741" s="811"/>
    </row>
    <row r="742" spans="69:81" x14ac:dyDescent="0.25">
      <c r="BQ742" s="791"/>
      <c r="BR742" s="791"/>
      <c r="BS742" s="791"/>
      <c r="BT742" s="791"/>
      <c r="CA742" s="809"/>
      <c r="CB742" s="810"/>
      <c r="CC742" s="811"/>
    </row>
    <row r="743" spans="69:81" x14ac:dyDescent="0.25">
      <c r="BQ743" s="791"/>
      <c r="BR743" s="791"/>
      <c r="BS743" s="791"/>
      <c r="BT743" s="791"/>
      <c r="CA743" s="809"/>
      <c r="CB743" s="810"/>
      <c r="CC743" s="811"/>
    </row>
    <row r="744" spans="69:81" x14ac:dyDescent="0.25">
      <c r="BQ744" s="791"/>
      <c r="BR744" s="791"/>
      <c r="BS744" s="791"/>
      <c r="BT744" s="791"/>
      <c r="CA744" s="809"/>
      <c r="CB744" s="810"/>
      <c r="CC744" s="811"/>
    </row>
    <row r="745" spans="69:81" x14ac:dyDescent="0.25">
      <c r="BQ745" s="791"/>
      <c r="BR745" s="791"/>
      <c r="BS745" s="791"/>
      <c r="BT745" s="791"/>
      <c r="CA745" s="809"/>
      <c r="CB745" s="810"/>
      <c r="CC745" s="811"/>
    </row>
    <row r="746" spans="69:81" x14ac:dyDescent="0.25">
      <c r="BQ746" s="791"/>
      <c r="BR746" s="791"/>
      <c r="BS746" s="791"/>
      <c r="BT746" s="791"/>
      <c r="CA746" s="809"/>
      <c r="CB746" s="810"/>
      <c r="CC746" s="811"/>
    </row>
    <row r="747" spans="69:81" x14ac:dyDescent="0.25">
      <c r="BQ747" s="791"/>
      <c r="BR747" s="791"/>
      <c r="BS747" s="791"/>
      <c r="BT747" s="791"/>
      <c r="CA747" s="809"/>
      <c r="CB747" s="810"/>
      <c r="CC747" s="811"/>
    </row>
    <row r="748" spans="69:81" x14ac:dyDescent="0.25">
      <c r="BQ748" s="791"/>
      <c r="BR748" s="791"/>
      <c r="BS748" s="791"/>
      <c r="BT748" s="791"/>
      <c r="CA748" s="809"/>
      <c r="CB748" s="810"/>
      <c r="CC748" s="811"/>
    </row>
    <row r="749" spans="69:81" x14ac:dyDescent="0.25">
      <c r="BQ749" s="791"/>
      <c r="BR749" s="791"/>
      <c r="BS749" s="791"/>
      <c r="BT749" s="791"/>
      <c r="CA749" s="809"/>
      <c r="CB749" s="810"/>
      <c r="CC749" s="811"/>
    </row>
    <row r="750" spans="69:81" x14ac:dyDescent="0.25">
      <c r="BQ750" s="791"/>
      <c r="BR750" s="791"/>
      <c r="BS750" s="791"/>
      <c r="BT750" s="791"/>
      <c r="CA750" s="809"/>
      <c r="CB750" s="810"/>
      <c r="CC750" s="811"/>
    </row>
    <row r="751" spans="69:81" x14ac:dyDescent="0.25">
      <c r="BQ751" s="791"/>
      <c r="BR751" s="791"/>
      <c r="BS751" s="791"/>
      <c r="BT751" s="791"/>
      <c r="CA751" s="809"/>
      <c r="CB751" s="810"/>
      <c r="CC751" s="811"/>
    </row>
    <row r="752" spans="69:81" x14ac:dyDescent="0.25">
      <c r="BQ752" s="791"/>
      <c r="BR752" s="791"/>
      <c r="BS752" s="791"/>
      <c r="BT752" s="791"/>
      <c r="CA752" s="809"/>
      <c r="CB752" s="810"/>
      <c r="CC752" s="811"/>
    </row>
    <row r="753" spans="69:81" x14ac:dyDescent="0.25">
      <c r="BQ753" s="791"/>
      <c r="BR753" s="791"/>
      <c r="BS753" s="791"/>
      <c r="BT753" s="791"/>
      <c r="CA753" s="809"/>
      <c r="CB753" s="810"/>
      <c r="CC753" s="811"/>
    </row>
    <row r="754" spans="69:81" x14ac:dyDescent="0.25">
      <c r="BQ754" s="791"/>
      <c r="BR754" s="791"/>
      <c r="BS754" s="791"/>
      <c r="BT754" s="791"/>
      <c r="CA754" s="809"/>
      <c r="CB754" s="810"/>
      <c r="CC754" s="811"/>
    </row>
    <row r="755" spans="69:81" x14ac:dyDescent="0.25">
      <c r="BQ755" s="791"/>
      <c r="BR755" s="791"/>
      <c r="BS755" s="791"/>
      <c r="BT755" s="791"/>
      <c r="CA755" s="809"/>
      <c r="CB755" s="810"/>
      <c r="CC755" s="811"/>
    </row>
    <row r="756" spans="69:81" x14ac:dyDescent="0.25">
      <c r="BQ756" s="791"/>
      <c r="BR756" s="791"/>
      <c r="BS756" s="791"/>
      <c r="BT756" s="791"/>
      <c r="CA756" s="809"/>
      <c r="CB756" s="810"/>
      <c r="CC756" s="811"/>
    </row>
    <row r="757" spans="69:81" x14ac:dyDescent="0.25">
      <c r="BQ757" s="791"/>
      <c r="BR757" s="791"/>
      <c r="BS757" s="791"/>
      <c r="BT757" s="791"/>
      <c r="CA757" s="809"/>
      <c r="CB757" s="810"/>
      <c r="CC757" s="811"/>
    </row>
    <row r="758" spans="69:81" x14ac:dyDescent="0.25">
      <c r="BQ758" s="791"/>
      <c r="BR758" s="791"/>
      <c r="BS758" s="791"/>
      <c r="BT758" s="791"/>
      <c r="CA758" s="809"/>
      <c r="CB758" s="810"/>
      <c r="CC758" s="811"/>
    </row>
    <row r="759" spans="69:81" x14ac:dyDescent="0.25">
      <c r="BQ759" s="791"/>
      <c r="BR759" s="791"/>
      <c r="BS759" s="791"/>
      <c r="BT759" s="791"/>
      <c r="CA759" s="809"/>
      <c r="CB759" s="810"/>
      <c r="CC759" s="811"/>
    </row>
    <row r="760" spans="69:81" x14ac:dyDescent="0.25">
      <c r="BQ760" s="791"/>
      <c r="BR760" s="791"/>
      <c r="BS760" s="791"/>
      <c r="BT760" s="791"/>
      <c r="CA760" s="809"/>
      <c r="CB760" s="810"/>
      <c r="CC760" s="811"/>
    </row>
    <row r="761" spans="69:81" x14ac:dyDescent="0.25">
      <c r="BQ761" s="791"/>
      <c r="BR761" s="791"/>
      <c r="BS761" s="791"/>
      <c r="BT761" s="791"/>
      <c r="CA761" s="809"/>
      <c r="CB761" s="810"/>
      <c r="CC761" s="811"/>
    </row>
    <row r="762" spans="69:81" x14ac:dyDescent="0.25">
      <c r="BQ762" s="791"/>
      <c r="BR762" s="791"/>
      <c r="BS762" s="791"/>
      <c r="BT762" s="791"/>
      <c r="CA762" s="809"/>
      <c r="CB762" s="810"/>
      <c r="CC762" s="811"/>
    </row>
    <row r="763" spans="69:81" x14ac:dyDescent="0.25">
      <c r="BQ763" s="791"/>
      <c r="BR763" s="791"/>
      <c r="BS763" s="791"/>
      <c r="BT763" s="791"/>
      <c r="CA763" s="809"/>
      <c r="CB763" s="810"/>
      <c r="CC763" s="811"/>
    </row>
    <row r="764" spans="69:81" x14ac:dyDescent="0.25">
      <c r="BQ764" s="791"/>
      <c r="BR764" s="791"/>
      <c r="BS764" s="791"/>
      <c r="BT764" s="791"/>
      <c r="CA764" s="809"/>
      <c r="CB764" s="810"/>
      <c r="CC764" s="811"/>
    </row>
    <row r="765" spans="69:81" x14ac:dyDescent="0.25">
      <c r="BQ765" s="791"/>
      <c r="BR765" s="791"/>
      <c r="BS765" s="791"/>
      <c r="BT765" s="791"/>
      <c r="CA765" s="809"/>
      <c r="CB765" s="810"/>
      <c r="CC765" s="811"/>
    </row>
    <row r="766" spans="69:81" x14ac:dyDescent="0.25">
      <c r="BQ766" s="791"/>
      <c r="BR766" s="791"/>
      <c r="BS766" s="791"/>
      <c r="BT766" s="791"/>
      <c r="CA766" s="809"/>
      <c r="CB766" s="810"/>
      <c r="CC766" s="811"/>
    </row>
    <row r="767" spans="69:81" x14ac:dyDescent="0.25">
      <c r="BQ767" s="791"/>
      <c r="BR767" s="791"/>
      <c r="BS767" s="791"/>
      <c r="BT767" s="791"/>
      <c r="CA767" s="809"/>
      <c r="CB767" s="810"/>
      <c r="CC767" s="811"/>
    </row>
    <row r="768" spans="69:81" x14ac:dyDescent="0.25">
      <c r="BQ768" s="791"/>
      <c r="BR768" s="791"/>
      <c r="BS768" s="791"/>
      <c r="BT768" s="791"/>
      <c r="CA768" s="809"/>
      <c r="CB768" s="810"/>
      <c r="CC768" s="811"/>
    </row>
    <row r="769" spans="69:81" x14ac:dyDescent="0.25">
      <c r="BQ769" s="791"/>
      <c r="BR769" s="791"/>
      <c r="BS769" s="791"/>
      <c r="BT769" s="791"/>
      <c r="CA769" s="809"/>
      <c r="CB769" s="810"/>
      <c r="CC769" s="811"/>
    </row>
    <row r="770" spans="69:81" x14ac:dyDescent="0.25">
      <c r="BQ770" s="791"/>
      <c r="BR770" s="791"/>
      <c r="BS770" s="791"/>
      <c r="BT770" s="791"/>
      <c r="CA770" s="809"/>
      <c r="CB770" s="810"/>
      <c r="CC770" s="811"/>
    </row>
    <row r="771" spans="69:81" x14ac:dyDescent="0.25">
      <c r="BQ771" s="791"/>
      <c r="BR771" s="791"/>
      <c r="BS771" s="791"/>
      <c r="BT771" s="791"/>
      <c r="CA771" s="809"/>
      <c r="CB771" s="810"/>
      <c r="CC771" s="811"/>
    </row>
    <row r="772" spans="69:81" x14ac:dyDescent="0.25">
      <c r="BQ772" s="791"/>
      <c r="BR772" s="791"/>
      <c r="BS772" s="791"/>
      <c r="BT772" s="791"/>
      <c r="CA772" s="809"/>
      <c r="CB772" s="810"/>
      <c r="CC772" s="811"/>
    </row>
    <row r="773" spans="69:81" x14ac:dyDescent="0.25">
      <c r="BQ773" s="791"/>
      <c r="BR773" s="791"/>
      <c r="BS773" s="791"/>
      <c r="BT773" s="791"/>
      <c r="CA773" s="809"/>
      <c r="CB773" s="810"/>
      <c r="CC773" s="811"/>
    </row>
    <row r="774" spans="69:81" x14ac:dyDescent="0.25">
      <c r="BQ774" s="791"/>
      <c r="BR774" s="791"/>
      <c r="BS774" s="791"/>
      <c r="BT774" s="791"/>
      <c r="CA774" s="809"/>
      <c r="CB774" s="810"/>
      <c r="CC774" s="811"/>
    </row>
    <row r="775" spans="69:81" x14ac:dyDescent="0.25">
      <c r="BQ775" s="791"/>
      <c r="BR775" s="791"/>
      <c r="BS775" s="791"/>
      <c r="BT775" s="791"/>
      <c r="CA775" s="809"/>
      <c r="CB775" s="810"/>
      <c r="CC775" s="811"/>
    </row>
    <row r="776" spans="69:81" x14ac:dyDescent="0.25">
      <c r="BQ776" s="791"/>
      <c r="BR776" s="791"/>
      <c r="BS776" s="791"/>
      <c r="BT776" s="791"/>
      <c r="CA776" s="809"/>
      <c r="CB776" s="810"/>
      <c r="CC776" s="811"/>
    </row>
    <row r="777" spans="69:81" x14ac:dyDescent="0.25">
      <c r="BQ777" s="791"/>
      <c r="BR777" s="791"/>
      <c r="BS777" s="791"/>
      <c r="BT777" s="791"/>
      <c r="CA777" s="809"/>
      <c r="CB777" s="810"/>
      <c r="CC777" s="811"/>
    </row>
    <row r="778" spans="69:81" x14ac:dyDescent="0.25">
      <c r="BQ778" s="791"/>
      <c r="BR778" s="791"/>
      <c r="BS778" s="791"/>
      <c r="BT778" s="791"/>
      <c r="CA778" s="809"/>
      <c r="CB778" s="810"/>
      <c r="CC778" s="811"/>
    </row>
    <row r="779" spans="69:81" x14ac:dyDescent="0.25">
      <c r="BQ779" s="791"/>
      <c r="BR779" s="791"/>
      <c r="BS779" s="791"/>
      <c r="BT779" s="791"/>
      <c r="CA779" s="809"/>
      <c r="CB779" s="810"/>
      <c r="CC779" s="811"/>
    </row>
    <row r="780" spans="69:81" x14ac:dyDescent="0.25">
      <c r="BQ780" s="791"/>
      <c r="BR780" s="791"/>
      <c r="BS780" s="791"/>
      <c r="BT780" s="791"/>
      <c r="CA780" s="809"/>
      <c r="CB780" s="810"/>
      <c r="CC780" s="811"/>
    </row>
    <row r="781" spans="69:81" x14ac:dyDescent="0.25">
      <c r="BQ781" s="791"/>
      <c r="BR781" s="791"/>
      <c r="BS781" s="791"/>
      <c r="BT781" s="791"/>
      <c r="CA781" s="809"/>
      <c r="CB781" s="810"/>
      <c r="CC781" s="811"/>
    </row>
    <row r="782" spans="69:81" x14ac:dyDescent="0.25">
      <c r="BQ782" s="791"/>
      <c r="BR782" s="791"/>
      <c r="BS782" s="791"/>
      <c r="BT782" s="791"/>
      <c r="CA782" s="809"/>
      <c r="CB782" s="810"/>
      <c r="CC782" s="811"/>
    </row>
    <row r="783" spans="69:81" x14ac:dyDescent="0.25">
      <c r="BQ783" s="791"/>
      <c r="BR783" s="791"/>
      <c r="BS783" s="791"/>
      <c r="BT783" s="791"/>
      <c r="CA783" s="809"/>
      <c r="CB783" s="810"/>
      <c r="CC783" s="811"/>
    </row>
    <row r="784" spans="69:81" x14ac:dyDescent="0.25">
      <c r="BQ784" s="791"/>
      <c r="BR784" s="791"/>
      <c r="BS784" s="791"/>
      <c r="BT784" s="791"/>
      <c r="CA784" s="809"/>
      <c r="CB784" s="810"/>
      <c r="CC784" s="811"/>
    </row>
    <row r="785" spans="69:81" x14ac:dyDescent="0.25">
      <c r="BQ785" s="791"/>
      <c r="BR785" s="791"/>
      <c r="BS785" s="791"/>
      <c r="BT785" s="791"/>
      <c r="CA785" s="809"/>
      <c r="CB785" s="810"/>
      <c r="CC785" s="811"/>
    </row>
    <row r="786" spans="69:81" x14ac:dyDescent="0.25">
      <c r="BQ786" s="791"/>
      <c r="BR786" s="791"/>
      <c r="BS786" s="791"/>
      <c r="BT786" s="791"/>
      <c r="CA786" s="809"/>
      <c r="CB786" s="810"/>
      <c r="CC786" s="811"/>
    </row>
    <row r="787" spans="69:81" x14ac:dyDescent="0.25">
      <c r="BQ787" s="791"/>
      <c r="BR787" s="791"/>
      <c r="BS787" s="791"/>
      <c r="BT787" s="791"/>
      <c r="CA787" s="809"/>
      <c r="CB787" s="810"/>
      <c r="CC787" s="811"/>
    </row>
    <row r="788" spans="69:81" x14ac:dyDescent="0.25">
      <c r="BQ788" s="791"/>
      <c r="BR788" s="791"/>
      <c r="BS788" s="791"/>
      <c r="BT788" s="791"/>
      <c r="CA788" s="809"/>
      <c r="CB788" s="810"/>
      <c r="CC788" s="811"/>
    </row>
    <row r="789" spans="69:81" x14ac:dyDescent="0.25">
      <c r="BQ789" s="791"/>
      <c r="BR789" s="791"/>
      <c r="BS789" s="791"/>
      <c r="BT789" s="791"/>
      <c r="CA789" s="809"/>
      <c r="CB789" s="810"/>
      <c r="CC789" s="811"/>
    </row>
    <row r="790" spans="69:81" x14ac:dyDescent="0.25">
      <c r="BQ790" s="791"/>
      <c r="BR790" s="791"/>
      <c r="BS790" s="791"/>
      <c r="BT790" s="791"/>
      <c r="CA790" s="809"/>
      <c r="CB790" s="810"/>
      <c r="CC790" s="811"/>
    </row>
    <row r="791" spans="69:81" x14ac:dyDescent="0.25">
      <c r="BQ791" s="791"/>
      <c r="BR791" s="791"/>
      <c r="BS791" s="791"/>
      <c r="BT791" s="791"/>
      <c r="CA791" s="809"/>
      <c r="CB791" s="810"/>
      <c r="CC791" s="811"/>
    </row>
    <row r="792" spans="69:81" x14ac:dyDescent="0.25">
      <c r="BQ792" s="791"/>
      <c r="BR792" s="791"/>
      <c r="BS792" s="791"/>
      <c r="BT792" s="791"/>
      <c r="CA792" s="809"/>
      <c r="CB792" s="810"/>
      <c r="CC792" s="811"/>
    </row>
    <row r="793" spans="69:81" x14ac:dyDescent="0.25">
      <c r="BQ793" s="791"/>
      <c r="BR793" s="791"/>
      <c r="BS793" s="791"/>
      <c r="BT793" s="791"/>
      <c r="CA793" s="809"/>
      <c r="CB793" s="810"/>
      <c r="CC793" s="811"/>
    </row>
    <row r="794" spans="69:81" x14ac:dyDescent="0.25">
      <c r="BQ794" s="791"/>
      <c r="BR794" s="791"/>
      <c r="BS794" s="791"/>
      <c r="BT794" s="791"/>
      <c r="CA794" s="809"/>
      <c r="CB794" s="810"/>
      <c r="CC794" s="811"/>
    </row>
    <row r="795" spans="69:81" x14ac:dyDescent="0.25">
      <c r="BQ795" s="791"/>
      <c r="BR795" s="791"/>
      <c r="BS795" s="791"/>
      <c r="BT795" s="791"/>
      <c r="CA795" s="809"/>
      <c r="CB795" s="810"/>
      <c r="CC795" s="811"/>
    </row>
    <row r="796" spans="69:81" x14ac:dyDescent="0.25">
      <c r="BQ796" s="791"/>
      <c r="BR796" s="791"/>
      <c r="BS796" s="791"/>
      <c r="BT796" s="791"/>
      <c r="CA796" s="809"/>
      <c r="CB796" s="810"/>
      <c r="CC796" s="811"/>
    </row>
    <row r="797" spans="69:81" x14ac:dyDescent="0.25">
      <c r="BQ797" s="791"/>
      <c r="BR797" s="791"/>
      <c r="BS797" s="791"/>
      <c r="BT797" s="791"/>
      <c r="CA797" s="809"/>
      <c r="CB797" s="810"/>
      <c r="CC797" s="811"/>
    </row>
    <row r="798" spans="69:81" x14ac:dyDescent="0.25">
      <c r="BQ798" s="791"/>
      <c r="BR798" s="791"/>
      <c r="BS798" s="791"/>
      <c r="BT798" s="791"/>
      <c r="CA798" s="809"/>
      <c r="CB798" s="810"/>
      <c r="CC798" s="811"/>
    </row>
    <row r="799" spans="69:81" x14ac:dyDescent="0.25">
      <c r="BQ799" s="791"/>
      <c r="BR799" s="791"/>
      <c r="BS799" s="791"/>
      <c r="BT799" s="791"/>
      <c r="CA799" s="809"/>
      <c r="CB799" s="810"/>
      <c r="CC799" s="811"/>
    </row>
    <row r="800" spans="69:81" x14ac:dyDescent="0.25">
      <c r="BQ800" s="791"/>
      <c r="BR800" s="791"/>
      <c r="BS800" s="791"/>
      <c r="BT800" s="791"/>
      <c r="CA800" s="809"/>
      <c r="CB800" s="810"/>
      <c r="CC800" s="811"/>
    </row>
    <row r="801" spans="69:81" x14ac:dyDescent="0.25">
      <c r="BQ801" s="791"/>
      <c r="BR801" s="791"/>
      <c r="BS801" s="791"/>
      <c r="BT801" s="791"/>
      <c r="CA801" s="809"/>
      <c r="CB801" s="810"/>
      <c r="CC801" s="811"/>
    </row>
    <row r="802" spans="69:81" x14ac:dyDescent="0.25">
      <c r="BQ802" s="791"/>
      <c r="BR802" s="791"/>
      <c r="BS802" s="791"/>
      <c r="BT802" s="791"/>
      <c r="CA802" s="809"/>
      <c r="CB802" s="810"/>
      <c r="CC802" s="811"/>
    </row>
    <row r="803" spans="69:81" x14ac:dyDescent="0.25">
      <c r="BQ803" s="791"/>
      <c r="BR803" s="791"/>
      <c r="BS803" s="791"/>
      <c r="BT803" s="791"/>
      <c r="CA803" s="809"/>
      <c r="CB803" s="810"/>
      <c r="CC803" s="811"/>
    </row>
    <row r="804" spans="69:81" x14ac:dyDescent="0.25">
      <c r="BQ804" s="791"/>
      <c r="BR804" s="791"/>
      <c r="BS804" s="791"/>
      <c r="BT804" s="791"/>
      <c r="CA804" s="809"/>
      <c r="CB804" s="810"/>
      <c r="CC804" s="811"/>
    </row>
    <row r="805" spans="69:81" x14ac:dyDescent="0.25">
      <c r="BQ805" s="791"/>
      <c r="BR805" s="791"/>
      <c r="BS805" s="791"/>
      <c r="BT805" s="791"/>
      <c r="CA805" s="809"/>
      <c r="CB805" s="810"/>
      <c r="CC805" s="811"/>
    </row>
    <row r="806" spans="69:81" x14ac:dyDescent="0.25">
      <c r="BQ806" s="791"/>
      <c r="BR806" s="791"/>
      <c r="BS806" s="791"/>
      <c r="BT806" s="791"/>
      <c r="CA806" s="809"/>
      <c r="CB806" s="810"/>
      <c r="CC806" s="811"/>
    </row>
    <row r="807" spans="69:81" x14ac:dyDescent="0.25">
      <c r="BQ807" s="791"/>
      <c r="BR807" s="791"/>
      <c r="BS807" s="791"/>
      <c r="BT807" s="791"/>
      <c r="CA807" s="809"/>
      <c r="CB807" s="810"/>
      <c r="CC807" s="811"/>
    </row>
    <row r="808" spans="69:81" x14ac:dyDescent="0.25">
      <c r="BQ808" s="791"/>
      <c r="BR808" s="791"/>
      <c r="BS808" s="791"/>
      <c r="BT808" s="791"/>
      <c r="CA808" s="809"/>
      <c r="CB808" s="810"/>
      <c r="CC808" s="811"/>
    </row>
    <row r="809" spans="69:81" x14ac:dyDescent="0.25">
      <c r="BQ809" s="791"/>
      <c r="BR809" s="791"/>
      <c r="BS809" s="791"/>
      <c r="BT809" s="791"/>
      <c r="CA809" s="809"/>
      <c r="CB809" s="810"/>
      <c r="CC809" s="811"/>
    </row>
    <row r="810" spans="69:81" x14ac:dyDescent="0.25">
      <c r="BQ810" s="791"/>
      <c r="BR810" s="791"/>
      <c r="BS810" s="791"/>
      <c r="BT810" s="791"/>
      <c r="CA810" s="809"/>
      <c r="CB810" s="810"/>
      <c r="CC810" s="811"/>
    </row>
    <row r="811" spans="69:81" x14ac:dyDescent="0.25">
      <c r="BQ811" s="791"/>
      <c r="BR811" s="791"/>
      <c r="BS811" s="791"/>
      <c r="BT811" s="791"/>
      <c r="CA811" s="809"/>
      <c r="CB811" s="810"/>
      <c r="CC811" s="811"/>
    </row>
    <row r="812" spans="69:81" x14ac:dyDescent="0.25">
      <c r="BQ812" s="791"/>
      <c r="BR812" s="791"/>
      <c r="BS812" s="791"/>
      <c r="BT812" s="791"/>
      <c r="CA812" s="809"/>
      <c r="CB812" s="810"/>
      <c r="CC812" s="811"/>
    </row>
    <row r="813" spans="69:81" x14ac:dyDescent="0.25">
      <c r="BQ813" s="791"/>
      <c r="BR813" s="791"/>
      <c r="BS813" s="791"/>
      <c r="BT813" s="791"/>
      <c r="CA813" s="809"/>
      <c r="CB813" s="810"/>
      <c r="CC813" s="811"/>
    </row>
    <row r="814" spans="69:81" x14ac:dyDescent="0.25">
      <c r="BQ814" s="791"/>
      <c r="BR814" s="791"/>
      <c r="BS814" s="791"/>
      <c r="BT814" s="791"/>
      <c r="CA814" s="809"/>
      <c r="CB814" s="810"/>
      <c r="CC814" s="811"/>
    </row>
    <row r="815" spans="69:81" x14ac:dyDescent="0.25">
      <c r="BQ815" s="791"/>
      <c r="BR815" s="791"/>
      <c r="BS815" s="791"/>
      <c r="BT815" s="791"/>
      <c r="CA815" s="809"/>
      <c r="CB815" s="810"/>
      <c r="CC815" s="811"/>
    </row>
    <row r="816" spans="69:81" x14ac:dyDescent="0.25">
      <c r="BQ816" s="791"/>
      <c r="BR816" s="791"/>
      <c r="BS816" s="791"/>
      <c r="BT816" s="791"/>
      <c r="CA816" s="809"/>
      <c r="CB816" s="810"/>
      <c r="CC816" s="811"/>
    </row>
    <row r="817" spans="69:81" x14ac:dyDescent="0.25">
      <c r="BQ817" s="791"/>
      <c r="BR817" s="791"/>
      <c r="BS817" s="791"/>
      <c r="BT817" s="791"/>
      <c r="CA817" s="809"/>
      <c r="CB817" s="810"/>
      <c r="CC817" s="811"/>
    </row>
    <row r="818" spans="69:81" x14ac:dyDescent="0.25">
      <c r="BQ818" s="791"/>
      <c r="BR818" s="791"/>
      <c r="BS818" s="791"/>
      <c r="BT818" s="791"/>
      <c r="CA818" s="809"/>
      <c r="CB818" s="810"/>
      <c r="CC818" s="811"/>
    </row>
    <row r="819" spans="69:81" x14ac:dyDescent="0.25">
      <c r="BQ819" s="791"/>
      <c r="BR819" s="791"/>
      <c r="BS819" s="791"/>
      <c r="BT819" s="791"/>
      <c r="CA819" s="809"/>
      <c r="CB819" s="810"/>
      <c r="CC819" s="811"/>
    </row>
    <row r="820" spans="69:81" x14ac:dyDescent="0.25">
      <c r="BQ820" s="791"/>
      <c r="BR820" s="791"/>
      <c r="BS820" s="791"/>
      <c r="BT820" s="791"/>
      <c r="CA820" s="809"/>
      <c r="CB820" s="810"/>
      <c r="CC820" s="811"/>
    </row>
    <row r="821" spans="69:81" x14ac:dyDescent="0.25">
      <c r="BQ821" s="791"/>
      <c r="BR821" s="791"/>
      <c r="BS821" s="791"/>
      <c r="BT821" s="791"/>
      <c r="CA821" s="809"/>
      <c r="CB821" s="810"/>
      <c r="CC821" s="811"/>
    </row>
    <row r="822" spans="69:81" x14ac:dyDescent="0.25">
      <c r="BQ822" s="791"/>
      <c r="BR822" s="791"/>
      <c r="BS822" s="791"/>
      <c r="BT822" s="791"/>
      <c r="CA822" s="809"/>
      <c r="CB822" s="810"/>
      <c r="CC822" s="811"/>
    </row>
    <row r="823" spans="69:81" x14ac:dyDescent="0.25">
      <c r="BQ823" s="791"/>
      <c r="BR823" s="791"/>
      <c r="BS823" s="791"/>
      <c r="BT823" s="791"/>
      <c r="CA823" s="809"/>
      <c r="CB823" s="810"/>
      <c r="CC823" s="811"/>
    </row>
    <row r="824" spans="69:81" x14ac:dyDescent="0.25">
      <c r="BQ824" s="791"/>
      <c r="BR824" s="791"/>
      <c r="BS824" s="791"/>
      <c r="BT824" s="791"/>
      <c r="CA824" s="809"/>
      <c r="CB824" s="810"/>
      <c r="CC824" s="811"/>
    </row>
    <row r="825" spans="69:81" x14ac:dyDescent="0.25">
      <c r="BQ825" s="791"/>
      <c r="BR825" s="791"/>
      <c r="BS825" s="791"/>
      <c r="BT825" s="791"/>
      <c r="CA825" s="809"/>
      <c r="CB825" s="810"/>
      <c r="CC825" s="811"/>
    </row>
    <row r="826" spans="69:81" x14ac:dyDescent="0.25">
      <c r="BQ826" s="791"/>
      <c r="BR826" s="791"/>
      <c r="BS826" s="791"/>
      <c r="BT826" s="791"/>
      <c r="CA826" s="809"/>
      <c r="CB826" s="810"/>
      <c r="CC826" s="811"/>
    </row>
    <row r="827" spans="69:81" x14ac:dyDescent="0.25">
      <c r="BQ827" s="791"/>
      <c r="BR827" s="791"/>
      <c r="BS827" s="791"/>
      <c r="BT827" s="791"/>
      <c r="CA827" s="809"/>
      <c r="CB827" s="810"/>
      <c r="CC827" s="811"/>
    </row>
    <row r="828" spans="69:81" x14ac:dyDescent="0.25">
      <c r="BQ828" s="791"/>
      <c r="BR828" s="791"/>
      <c r="BS828" s="791"/>
      <c r="BT828" s="791"/>
      <c r="CA828" s="809"/>
      <c r="CB828" s="810"/>
      <c r="CC828" s="811"/>
    </row>
    <row r="829" spans="69:81" x14ac:dyDescent="0.25">
      <c r="BQ829" s="791"/>
      <c r="BR829" s="791"/>
      <c r="BS829" s="791"/>
      <c r="BT829" s="791"/>
      <c r="CA829" s="809"/>
      <c r="CB829" s="810"/>
      <c r="CC829" s="811"/>
    </row>
    <row r="830" spans="69:81" x14ac:dyDescent="0.25">
      <c r="BQ830" s="791"/>
      <c r="BR830" s="791"/>
      <c r="BS830" s="791"/>
      <c r="BT830" s="791"/>
      <c r="CA830" s="809"/>
      <c r="CB830" s="810"/>
      <c r="CC830" s="811"/>
    </row>
    <row r="831" spans="69:81" x14ac:dyDescent="0.25">
      <c r="BQ831" s="791"/>
      <c r="BR831" s="791"/>
      <c r="BS831" s="791"/>
      <c r="BT831" s="791"/>
      <c r="CA831" s="809"/>
      <c r="CB831" s="810"/>
      <c r="CC831" s="811"/>
    </row>
    <row r="832" spans="69:81" x14ac:dyDescent="0.25">
      <c r="BQ832" s="791"/>
      <c r="BR832" s="791"/>
      <c r="BS832" s="791"/>
      <c r="BT832" s="791"/>
      <c r="CA832" s="809"/>
      <c r="CB832" s="810"/>
      <c r="CC832" s="811"/>
    </row>
    <row r="833" spans="69:81" x14ac:dyDescent="0.25">
      <c r="BQ833" s="791"/>
      <c r="BR833" s="791"/>
      <c r="BS833" s="791"/>
      <c r="BT833" s="791"/>
      <c r="CA833" s="809"/>
      <c r="CB833" s="810"/>
      <c r="CC833" s="811"/>
    </row>
    <row r="834" spans="69:81" x14ac:dyDescent="0.25">
      <c r="BQ834" s="791"/>
      <c r="BR834" s="791"/>
      <c r="BS834" s="791"/>
      <c r="BT834" s="791"/>
      <c r="CA834" s="809"/>
      <c r="CB834" s="810"/>
      <c r="CC834" s="811"/>
    </row>
    <row r="835" spans="69:81" x14ac:dyDescent="0.25">
      <c r="BQ835" s="791"/>
      <c r="BR835" s="791"/>
      <c r="BS835" s="791"/>
      <c r="BT835" s="791"/>
      <c r="CA835" s="809"/>
      <c r="CB835" s="810"/>
      <c r="CC835" s="811"/>
    </row>
    <row r="836" spans="69:81" x14ac:dyDescent="0.25">
      <c r="BQ836" s="791"/>
      <c r="BR836" s="791"/>
      <c r="BS836" s="791"/>
      <c r="BT836" s="791"/>
      <c r="CA836" s="809"/>
      <c r="CB836" s="810"/>
      <c r="CC836" s="811"/>
    </row>
    <row r="837" spans="69:81" x14ac:dyDescent="0.25">
      <c r="BQ837" s="791"/>
      <c r="BR837" s="791"/>
      <c r="BS837" s="791"/>
      <c r="BT837" s="791"/>
      <c r="CA837" s="809"/>
      <c r="CB837" s="810"/>
      <c r="CC837" s="811"/>
    </row>
    <row r="838" spans="69:81" x14ac:dyDescent="0.25">
      <c r="BQ838" s="791"/>
      <c r="BR838" s="791"/>
      <c r="BS838" s="791"/>
      <c r="BT838" s="791"/>
      <c r="CA838" s="809"/>
      <c r="CB838" s="810"/>
      <c r="CC838" s="811"/>
    </row>
    <row r="839" spans="69:81" x14ac:dyDescent="0.25">
      <c r="BQ839" s="791"/>
      <c r="BR839" s="791"/>
      <c r="BS839" s="791"/>
      <c r="BT839" s="791"/>
      <c r="CA839" s="809"/>
      <c r="CB839" s="810"/>
      <c r="CC839" s="811"/>
    </row>
    <row r="840" spans="69:81" x14ac:dyDescent="0.25">
      <c r="BQ840" s="791"/>
      <c r="BR840" s="791"/>
      <c r="BS840" s="791"/>
      <c r="BT840" s="791"/>
      <c r="CA840" s="809"/>
      <c r="CB840" s="810"/>
      <c r="CC840" s="811"/>
    </row>
    <row r="841" spans="69:81" x14ac:dyDescent="0.25">
      <c r="BQ841" s="791"/>
      <c r="BR841" s="791"/>
      <c r="BS841" s="791"/>
      <c r="BT841" s="791"/>
      <c r="CA841" s="809"/>
      <c r="CB841" s="810"/>
      <c r="CC841" s="811"/>
    </row>
    <row r="842" spans="69:81" x14ac:dyDescent="0.25">
      <c r="BQ842" s="791"/>
      <c r="BR842" s="791"/>
      <c r="BS842" s="791"/>
      <c r="BT842" s="791"/>
      <c r="CA842" s="809"/>
      <c r="CB842" s="810"/>
      <c r="CC842" s="811"/>
    </row>
    <row r="843" spans="69:81" x14ac:dyDescent="0.25">
      <c r="BQ843" s="791"/>
      <c r="BR843" s="791"/>
      <c r="BS843" s="791"/>
      <c r="BT843" s="791"/>
      <c r="CA843" s="809"/>
      <c r="CB843" s="810"/>
      <c r="CC843" s="811"/>
    </row>
    <row r="844" spans="69:81" x14ac:dyDescent="0.25">
      <c r="BQ844" s="791"/>
      <c r="BR844" s="791"/>
      <c r="BS844" s="791"/>
      <c r="BT844" s="791"/>
      <c r="CA844" s="809"/>
      <c r="CB844" s="810"/>
      <c r="CC844" s="811"/>
    </row>
    <row r="845" spans="69:81" x14ac:dyDescent="0.25">
      <c r="BQ845" s="791"/>
      <c r="BR845" s="791"/>
      <c r="BS845" s="791"/>
      <c r="BT845" s="791"/>
      <c r="CA845" s="809"/>
      <c r="CB845" s="810"/>
      <c r="CC845" s="811"/>
    </row>
    <row r="846" spans="69:81" x14ac:dyDescent="0.25">
      <c r="BQ846" s="791"/>
      <c r="BR846" s="791"/>
      <c r="BS846" s="791"/>
      <c r="BT846" s="791"/>
      <c r="CA846" s="809"/>
      <c r="CB846" s="810"/>
      <c r="CC846" s="811"/>
    </row>
    <row r="847" spans="69:81" x14ac:dyDescent="0.25">
      <c r="BQ847" s="791"/>
      <c r="BR847" s="791"/>
      <c r="BS847" s="791"/>
      <c r="BT847" s="791"/>
      <c r="CA847" s="809"/>
      <c r="CB847" s="810"/>
      <c r="CC847" s="811"/>
    </row>
    <row r="848" spans="69:81" x14ac:dyDescent="0.25">
      <c r="BQ848" s="791"/>
      <c r="BR848" s="791"/>
      <c r="BS848" s="791"/>
      <c r="BT848" s="791"/>
      <c r="CA848" s="809"/>
      <c r="CB848" s="810"/>
      <c r="CC848" s="811"/>
    </row>
    <row r="849" spans="69:81" x14ac:dyDescent="0.25">
      <c r="BQ849" s="791"/>
      <c r="BR849" s="791"/>
      <c r="BS849" s="791"/>
      <c r="BT849" s="791"/>
      <c r="CA849" s="809"/>
      <c r="CB849" s="810"/>
      <c r="CC849" s="811"/>
    </row>
    <row r="850" spans="69:81" x14ac:dyDescent="0.25">
      <c r="BQ850" s="791"/>
      <c r="BR850" s="791"/>
      <c r="BS850" s="791"/>
      <c r="BT850" s="791"/>
      <c r="CA850" s="809"/>
      <c r="CB850" s="810"/>
      <c r="CC850" s="811"/>
    </row>
    <row r="851" spans="69:81" x14ac:dyDescent="0.25">
      <c r="BQ851" s="791"/>
      <c r="BR851" s="791"/>
      <c r="BS851" s="791"/>
      <c r="BT851" s="791"/>
      <c r="CA851" s="809"/>
      <c r="CB851" s="810"/>
      <c r="CC851" s="811"/>
    </row>
    <row r="852" spans="69:81" x14ac:dyDescent="0.25">
      <c r="BQ852" s="791"/>
      <c r="BR852" s="791"/>
      <c r="BS852" s="791"/>
      <c r="BT852" s="791"/>
      <c r="CA852" s="809"/>
      <c r="CB852" s="810"/>
      <c r="CC852" s="811"/>
    </row>
    <row r="853" spans="69:81" x14ac:dyDescent="0.25">
      <c r="BQ853" s="791"/>
      <c r="BR853" s="791"/>
      <c r="BS853" s="791"/>
      <c r="BT853" s="791"/>
      <c r="CA853" s="809"/>
      <c r="CB853" s="810"/>
      <c r="CC853" s="811"/>
    </row>
    <row r="854" spans="69:81" x14ac:dyDescent="0.25">
      <c r="BQ854" s="791"/>
      <c r="BR854" s="791"/>
      <c r="BS854" s="791"/>
      <c r="BT854" s="791"/>
      <c r="CA854" s="809"/>
      <c r="CB854" s="810"/>
      <c r="CC854" s="811"/>
    </row>
    <row r="855" spans="69:81" x14ac:dyDescent="0.25">
      <c r="BQ855" s="791"/>
      <c r="BR855" s="791"/>
      <c r="BS855" s="791"/>
      <c r="BT855" s="791"/>
      <c r="CA855" s="809"/>
      <c r="CB855" s="810"/>
      <c r="CC855" s="811"/>
    </row>
    <row r="856" spans="69:81" x14ac:dyDescent="0.25">
      <c r="BQ856" s="791"/>
      <c r="BR856" s="791"/>
      <c r="BS856" s="791"/>
      <c r="BT856" s="791"/>
      <c r="CA856" s="809"/>
      <c r="CB856" s="810"/>
      <c r="CC856" s="811"/>
    </row>
    <row r="857" spans="69:81" x14ac:dyDescent="0.25">
      <c r="BQ857" s="791"/>
      <c r="BR857" s="791"/>
      <c r="BS857" s="791"/>
      <c r="BT857" s="791"/>
      <c r="CA857" s="809"/>
      <c r="CB857" s="810"/>
      <c r="CC857" s="811"/>
    </row>
    <row r="858" spans="69:81" x14ac:dyDescent="0.25">
      <c r="BQ858" s="791"/>
      <c r="BR858" s="791"/>
      <c r="BS858" s="791"/>
      <c r="BT858" s="791"/>
      <c r="CA858" s="809"/>
      <c r="CB858" s="810"/>
      <c r="CC858" s="811"/>
    </row>
    <row r="859" spans="69:81" x14ac:dyDescent="0.25">
      <c r="BQ859" s="791"/>
      <c r="BR859" s="791"/>
      <c r="BS859" s="791"/>
      <c r="BT859" s="791"/>
      <c r="CA859" s="809"/>
      <c r="CB859" s="810"/>
      <c r="CC859" s="811"/>
    </row>
    <row r="860" spans="69:81" x14ac:dyDescent="0.25">
      <c r="BQ860" s="791"/>
      <c r="BR860" s="791"/>
      <c r="BS860" s="791"/>
      <c r="BT860" s="791"/>
      <c r="CA860" s="809"/>
      <c r="CB860" s="810"/>
      <c r="CC860" s="811"/>
    </row>
    <row r="861" spans="69:81" x14ac:dyDescent="0.25">
      <c r="BQ861" s="791"/>
      <c r="BR861" s="791"/>
      <c r="BS861" s="791"/>
      <c r="BT861" s="791"/>
      <c r="CA861" s="809"/>
      <c r="CB861" s="810"/>
      <c r="CC861" s="811"/>
    </row>
    <row r="862" spans="69:81" x14ac:dyDescent="0.25">
      <c r="BQ862" s="791"/>
      <c r="BR862" s="791"/>
      <c r="BS862" s="791"/>
      <c r="BT862" s="791"/>
      <c r="CA862" s="809"/>
      <c r="CB862" s="810"/>
      <c r="CC862" s="811"/>
    </row>
    <row r="863" spans="69:81" x14ac:dyDescent="0.25">
      <c r="BQ863" s="791"/>
      <c r="BR863" s="791"/>
      <c r="BS863" s="791"/>
      <c r="BT863" s="791"/>
      <c r="CA863" s="809"/>
      <c r="CB863" s="810"/>
      <c r="CC863" s="811"/>
    </row>
    <row r="864" spans="69:81" x14ac:dyDescent="0.25">
      <c r="BQ864" s="791"/>
      <c r="BR864" s="791"/>
      <c r="BS864" s="791"/>
      <c r="BT864" s="791"/>
      <c r="CA864" s="809"/>
      <c r="CB864" s="810"/>
      <c r="CC864" s="811"/>
    </row>
    <row r="865" spans="69:81" x14ac:dyDescent="0.25">
      <c r="BQ865" s="791"/>
      <c r="BR865" s="791"/>
      <c r="BS865" s="791"/>
      <c r="BT865" s="791"/>
      <c r="CA865" s="809"/>
      <c r="CB865" s="810"/>
      <c r="CC865" s="811"/>
    </row>
    <row r="866" spans="69:81" x14ac:dyDescent="0.25">
      <c r="BQ866" s="791"/>
      <c r="BR866" s="791"/>
      <c r="BS866" s="791"/>
      <c r="BT866" s="791"/>
      <c r="CA866" s="809"/>
      <c r="CB866" s="810"/>
      <c r="CC866" s="811"/>
    </row>
    <row r="867" spans="69:81" x14ac:dyDescent="0.25">
      <c r="BQ867" s="791"/>
      <c r="BR867" s="791"/>
      <c r="BS867" s="791"/>
      <c r="BT867" s="791"/>
      <c r="CA867" s="809"/>
      <c r="CB867" s="810"/>
      <c r="CC867" s="811"/>
    </row>
    <row r="868" spans="69:81" x14ac:dyDescent="0.25">
      <c r="BQ868" s="791"/>
      <c r="BR868" s="791"/>
      <c r="BS868" s="791"/>
      <c r="BT868" s="791"/>
      <c r="CA868" s="809"/>
      <c r="CB868" s="810"/>
      <c r="CC868" s="811"/>
    </row>
    <row r="869" spans="69:81" x14ac:dyDescent="0.25">
      <c r="BQ869" s="791"/>
      <c r="BR869" s="791"/>
      <c r="BS869" s="791"/>
      <c r="BT869" s="791"/>
      <c r="CA869" s="809"/>
      <c r="CB869" s="810"/>
      <c r="CC869" s="811"/>
    </row>
    <row r="870" spans="69:81" x14ac:dyDescent="0.25">
      <c r="BQ870" s="791"/>
      <c r="BR870" s="791"/>
      <c r="BS870" s="791"/>
      <c r="BT870" s="791"/>
      <c r="CA870" s="809"/>
      <c r="CB870" s="810"/>
      <c r="CC870" s="811"/>
    </row>
    <row r="871" spans="69:81" x14ac:dyDescent="0.25">
      <c r="BQ871" s="791"/>
      <c r="BR871" s="791"/>
      <c r="BS871" s="791"/>
      <c r="BT871" s="791"/>
      <c r="CA871" s="809"/>
      <c r="CB871" s="810"/>
      <c r="CC871" s="811"/>
    </row>
    <row r="872" spans="69:81" x14ac:dyDescent="0.25">
      <c r="BQ872" s="791"/>
      <c r="BR872" s="791"/>
      <c r="BS872" s="791"/>
      <c r="BT872" s="791"/>
      <c r="CA872" s="809"/>
      <c r="CB872" s="810"/>
      <c r="CC872" s="811"/>
    </row>
    <row r="873" spans="69:81" x14ac:dyDescent="0.25">
      <c r="BQ873" s="791"/>
      <c r="BR873" s="791"/>
      <c r="BS873" s="791"/>
      <c r="BT873" s="791"/>
      <c r="CA873" s="809"/>
      <c r="CB873" s="810"/>
      <c r="CC873" s="811"/>
    </row>
    <row r="874" spans="69:81" x14ac:dyDescent="0.25">
      <c r="BQ874" s="791"/>
      <c r="BR874" s="791"/>
      <c r="BS874" s="791"/>
      <c r="BT874" s="791"/>
      <c r="CA874" s="809"/>
      <c r="CB874" s="810"/>
      <c r="CC874" s="811"/>
    </row>
    <row r="875" spans="69:81" x14ac:dyDescent="0.25">
      <c r="BQ875" s="791"/>
      <c r="BR875" s="791"/>
      <c r="BS875" s="791"/>
      <c r="BT875" s="791"/>
      <c r="CA875" s="809"/>
      <c r="CB875" s="810"/>
      <c r="CC875" s="811"/>
    </row>
    <row r="876" spans="69:81" x14ac:dyDescent="0.25">
      <c r="BQ876" s="791"/>
      <c r="BR876" s="791"/>
      <c r="BS876" s="791"/>
      <c r="BT876" s="791"/>
      <c r="CA876" s="809"/>
      <c r="CB876" s="810"/>
      <c r="CC876" s="811"/>
    </row>
    <row r="877" spans="69:81" x14ac:dyDescent="0.25">
      <c r="BQ877" s="791"/>
      <c r="BR877" s="791"/>
      <c r="BS877" s="791"/>
      <c r="BT877" s="791"/>
      <c r="CA877" s="809"/>
      <c r="CB877" s="810"/>
      <c r="CC877" s="811"/>
    </row>
    <row r="878" spans="69:81" x14ac:dyDescent="0.25">
      <c r="BQ878" s="791"/>
      <c r="BR878" s="791"/>
      <c r="BS878" s="791"/>
      <c r="BT878" s="791"/>
      <c r="CA878" s="809"/>
      <c r="CB878" s="810"/>
      <c r="CC878" s="811"/>
    </row>
    <row r="879" spans="69:81" x14ac:dyDescent="0.25">
      <c r="BQ879" s="791"/>
      <c r="BR879" s="791"/>
      <c r="BS879" s="791"/>
      <c r="BT879" s="791"/>
      <c r="CA879" s="809"/>
      <c r="CB879" s="810"/>
      <c r="CC879" s="811"/>
    </row>
    <row r="880" spans="69:81" x14ac:dyDescent="0.25">
      <c r="BQ880" s="791"/>
      <c r="BR880" s="791"/>
      <c r="BS880" s="791"/>
      <c r="BT880" s="791"/>
      <c r="CA880" s="809"/>
      <c r="CB880" s="810"/>
      <c r="CC880" s="811"/>
    </row>
    <row r="881" spans="69:81" x14ac:dyDescent="0.25">
      <c r="BQ881" s="791"/>
      <c r="BR881" s="791"/>
      <c r="BS881" s="791"/>
      <c r="BT881" s="791"/>
      <c r="CA881" s="809"/>
      <c r="CB881" s="810"/>
      <c r="CC881" s="811"/>
    </row>
    <row r="882" spans="69:81" x14ac:dyDescent="0.25">
      <c r="BQ882" s="791"/>
      <c r="BR882" s="791"/>
      <c r="BS882" s="791"/>
      <c r="BT882" s="791"/>
      <c r="CA882" s="809"/>
      <c r="CB882" s="810"/>
      <c r="CC882" s="811"/>
    </row>
    <row r="883" spans="69:81" x14ac:dyDescent="0.25">
      <c r="BQ883" s="791"/>
      <c r="BR883" s="791"/>
      <c r="BS883" s="791"/>
      <c r="BT883" s="791"/>
      <c r="CA883" s="809"/>
      <c r="CB883" s="810"/>
      <c r="CC883" s="811"/>
    </row>
    <row r="884" spans="69:81" x14ac:dyDescent="0.25">
      <c r="BQ884" s="791"/>
      <c r="BR884" s="791"/>
      <c r="BS884" s="791"/>
      <c r="BT884" s="791"/>
      <c r="CA884" s="809"/>
      <c r="CB884" s="810"/>
      <c r="CC884" s="811"/>
    </row>
    <row r="885" spans="69:81" x14ac:dyDescent="0.25">
      <c r="BQ885" s="791"/>
      <c r="BR885" s="791"/>
      <c r="BS885" s="791"/>
      <c r="BT885" s="791"/>
      <c r="CA885" s="809"/>
      <c r="CB885" s="810"/>
      <c r="CC885" s="811"/>
    </row>
    <row r="886" spans="69:81" x14ac:dyDescent="0.25">
      <c r="BQ886" s="791"/>
      <c r="BR886" s="791"/>
      <c r="BS886" s="791"/>
      <c r="BT886" s="791"/>
      <c r="CA886" s="809"/>
      <c r="CB886" s="810"/>
      <c r="CC886" s="811"/>
    </row>
    <row r="887" spans="69:81" x14ac:dyDescent="0.25">
      <c r="BQ887" s="791"/>
      <c r="BR887" s="791"/>
      <c r="BS887" s="791"/>
      <c r="BT887" s="791"/>
      <c r="CA887" s="809"/>
      <c r="CB887" s="810"/>
      <c r="CC887" s="811"/>
    </row>
    <row r="888" spans="69:81" x14ac:dyDescent="0.25">
      <c r="BQ888" s="791"/>
      <c r="BR888" s="791"/>
      <c r="BS888" s="791"/>
      <c r="BT888" s="791"/>
      <c r="CA888" s="809"/>
      <c r="CB888" s="810"/>
      <c r="CC888" s="811"/>
    </row>
    <row r="889" spans="69:81" x14ac:dyDescent="0.25">
      <c r="BQ889" s="791"/>
      <c r="BR889" s="791"/>
      <c r="BS889" s="791"/>
      <c r="BT889" s="791"/>
      <c r="CA889" s="809"/>
      <c r="CB889" s="810"/>
      <c r="CC889" s="811"/>
    </row>
    <row r="890" spans="69:81" x14ac:dyDescent="0.25">
      <c r="BQ890" s="791"/>
      <c r="BR890" s="791"/>
      <c r="BS890" s="791"/>
      <c r="BT890" s="791"/>
      <c r="CA890" s="809"/>
      <c r="CB890" s="810"/>
      <c r="CC890" s="811"/>
    </row>
    <row r="891" spans="69:81" x14ac:dyDescent="0.25">
      <c r="BQ891" s="791"/>
      <c r="BR891" s="791"/>
      <c r="BS891" s="791"/>
      <c r="BT891" s="791"/>
      <c r="CA891" s="809"/>
      <c r="CB891" s="810"/>
      <c r="CC891" s="811"/>
    </row>
    <row r="892" spans="69:81" x14ac:dyDescent="0.25">
      <c r="BQ892" s="791"/>
      <c r="BR892" s="791"/>
      <c r="BS892" s="791"/>
      <c r="BT892" s="791"/>
      <c r="CA892" s="809"/>
      <c r="CB892" s="810"/>
      <c r="CC892" s="811"/>
    </row>
    <row r="893" spans="69:81" x14ac:dyDescent="0.25">
      <c r="BQ893" s="791"/>
      <c r="BR893" s="791"/>
      <c r="BS893" s="791"/>
      <c r="BT893" s="791"/>
      <c r="CA893" s="809"/>
      <c r="CB893" s="810"/>
      <c r="CC893" s="811"/>
    </row>
    <row r="894" spans="69:81" x14ac:dyDescent="0.25">
      <c r="BQ894" s="791"/>
      <c r="BR894" s="791"/>
      <c r="BS894" s="791"/>
      <c r="BT894" s="791"/>
      <c r="CA894" s="809"/>
      <c r="CB894" s="810"/>
      <c r="CC894" s="811"/>
    </row>
    <row r="895" spans="69:81" x14ac:dyDescent="0.25">
      <c r="BQ895" s="791"/>
      <c r="BR895" s="791"/>
      <c r="BS895" s="791"/>
      <c r="BT895" s="791"/>
      <c r="CA895" s="809"/>
      <c r="CB895" s="810"/>
      <c r="CC895" s="811"/>
    </row>
    <row r="896" spans="69:81" x14ac:dyDescent="0.25">
      <c r="BQ896" s="791"/>
      <c r="BR896" s="791"/>
      <c r="BS896" s="791"/>
      <c r="BT896" s="791"/>
      <c r="CA896" s="809"/>
      <c r="CB896" s="810"/>
      <c r="CC896" s="811"/>
    </row>
    <row r="897" spans="69:81" x14ac:dyDescent="0.25">
      <c r="BQ897" s="791"/>
      <c r="BR897" s="791"/>
      <c r="BS897" s="791"/>
      <c r="BT897" s="791"/>
      <c r="CA897" s="809"/>
      <c r="CB897" s="810"/>
      <c r="CC897" s="811"/>
    </row>
    <row r="898" spans="69:81" x14ac:dyDescent="0.25">
      <c r="BQ898" s="791"/>
      <c r="BR898" s="791"/>
      <c r="BS898" s="791"/>
      <c r="BT898" s="791"/>
      <c r="CA898" s="809"/>
      <c r="CB898" s="810"/>
      <c r="CC898" s="811"/>
    </row>
    <row r="899" spans="69:81" x14ac:dyDescent="0.25">
      <c r="BQ899" s="791"/>
      <c r="BR899" s="791"/>
      <c r="BS899" s="791"/>
      <c r="BT899" s="791"/>
      <c r="CA899" s="809"/>
      <c r="CB899" s="810"/>
      <c r="CC899" s="811"/>
    </row>
    <row r="900" spans="69:81" x14ac:dyDescent="0.25">
      <c r="BQ900" s="791"/>
      <c r="BR900" s="791"/>
      <c r="BS900" s="791"/>
      <c r="BT900" s="791"/>
      <c r="CA900" s="809"/>
      <c r="CB900" s="810"/>
      <c r="CC900" s="811"/>
    </row>
    <row r="901" spans="69:81" x14ac:dyDescent="0.25">
      <c r="BQ901" s="791"/>
      <c r="BR901" s="791"/>
      <c r="BS901" s="791"/>
      <c r="BT901" s="791"/>
      <c r="CA901" s="809"/>
      <c r="CB901" s="810"/>
      <c r="CC901" s="811"/>
    </row>
    <row r="902" spans="69:81" x14ac:dyDescent="0.25">
      <c r="BQ902" s="791"/>
      <c r="BR902" s="791"/>
      <c r="BS902" s="791"/>
      <c r="BT902" s="791"/>
      <c r="CA902" s="809"/>
      <c r="CB902" s="810"/>
      <c r="CC902" s="811"/>
    </row>
    <row r="903" spans="69:81" x14ac:dyDescent="0.25">
      <c r="BQ903" s="791"/>
      <c r="BR903" s="791"/>
      <c r="BS903" s="791"/>
      <c r="BT903" s="791"/>
      <c r="CA903" s="809"/>
      <c r="CB903" s="810"/>
      <c r="CC903" s="811"/>
    </row>
    <row r="904" spans="69:81" x14ac:dyDescent="0.25">
      <c r="BQ904" s="791"/>
      <c r="BR904" s="791"/>
      <c r="BS904" s="791"/>
      <c r="BT904" s="791"/>
      <c r="CA904" s="809"/>
      <c r="CB904" s="810"/>
      <c r="CC904" s="811"/>
    </row>
    <row r="905" spans="69:81" x14ac:dyDescent="0.25">
      <c r="BQ905" s="791"/>
      <c r="BR905" s="791"/>
      <c r="BS905" s="791"/>
      <c r="BT905" s="791"/>
      <c r="CA905" s="809"/>
      <c r="CB905" s="810"/>
      <c r="CC905" s="811"/>
    </row>
    <row r="906" spans="69:81" x14ac:dyDescent="0.25">
      <c r="BQ906" s="791"/>
      <c r="BR906" s="791"/>
      <c r="BS906" s="791"/>
      <c r="BT906" s="791"/>
      <c r="CA906" s="809"/>
      <c r="CB906" s="810"/>
      <c r="CC906" s="811"/>
    </row>
    <row r="907" spans="69:81" x14ac:dyDescent="0.25">
      <c r="BQ907" s="791"/>
      <c r="BR907" s="791"/>
      <c r="BS907" s="791"/>
      <c r="BT907" s="791"/>
      <c r="CA907" s="809"/>
      <c r="CB907" s="810"/>
      <c r="CC907" s="811"/>
    </row>
    <row r="908" spans="69:81" x14ac:dyDescent="0.25">
      <c r="BQ908" s="791"/>
      <c r="BR908" s="791"/>
      <c r="BS908" s="791"/>
      <c r="BT908" s="791"/>
      <c r="CA908" s="809"/>
      <c r="CB908" s="810"/>
      <c r="CC908" s="811"/>
    </row>
    <row r="909" spans="69:81" x14ac:dyDescent="0.25">
      <c r="BQ909" s="791"/>
      <c r="BR909" s="791"/>
      <c r="BS909" s="791"/>
      <c r="BT909" s="791"/>
      <c r="CA909" s="809"/>
      <c r="CB909" s="810"/>
      <c r="CC909" s="811"/>
    </row>
    <row r="910" spans="69:81" x14ac:dyDescent="0.25">
      <c r="BQ910" s="791"/>
      <c r="BR910" s="791"/>
      <c r="BS910" s="791"/>
      <c r="BT910" s="791"/>
      <c r="CA910" s="809"/>
      <c r="CB910" s="810"/>
      <c r="CC910" s="811"/>
    </row>
    <row r="911" spans="69:81" x14ac:dyDescent="0.25">
      <c r="BQ911" s="791"/>
      <c r="BR911" s="791"/>
      <c r="BS911" s="791"/>
      <c r="BT911" s="791"/>
      <c r="CA911" s="809"/>
      <c r="CB911" s="810"/>
      <c r="CC911" s="811"/>
    </row>
    <row r="912" spans="69:81" x14ac:dyDescent="0.25">
      <c r="BQ912" s="791"/>
      <c r="BR912" s="791"/>
      <c r="BS912" s="791"/>
      <c r="BT912" s="791"/>
      <c r="CA912" s="809"/>
      <c r="CB912" s="810"/>
      <c r="CC912" s="811"/>
    </row>
    <row r="913" spans="69:81" x14ac:dyDescent="0.25">
      <c r="BQ913" s="791"/>
      <c r="BR913" s="791"/>
      <c r="BS913" s="791"/>
      <c r="BT913" s="791"/>
      <c r="CA913" s="809"/>
      <c r="CB913" s="810"/>
      <c r="CC913" s="811"/>
    </row>
    <row r="914" spans="69:81" x14ac:dyDescent="0.25">
      <c r="BQ914" s="791"/>
      <c r="BR914" s="791"/>
      <c r="BS914" s="791"/>
      <c r="BT914" s="791"/>
      <c r="CA914" s="809"/>
      <c r="CB914" s="810"/>
      <c r="CC914" s="811"/>
    </row>
    <row r="915" spans="69:81" x14ac:dyDescent="0.25">
      <c r="BQ915" s="791"/>
      <c r="BR915" s="791"/>
      <c r="BS915" s="791"/>
      <c r="BT915" s="791"/>
      <c r="CA915" s="809"/>
      <c r="CB915" s="810"/>
      <c r="CC915" s="811"/>
    </row>
    <row r="916" spans="69:81" x14ac:dyDescent="0.25">
      <c r="BQ916" s="791"/>
      <c r="BR916" s="791"/>
      <c r="BS916" s="791"/>
      <c r="BT916" s="791"/>
      <c r="CA916" s="809"/>
      <c r="CB916" s="810"/>
      <c r="CC916" s="811"/>
    </row>
    <row r="917" spans="69:81" x14ac:dyDescent="0.25">
      <c r="BQ917" s="791"/>
      <c r="BR917" s="791"/>
      <c r="BS917" s="791"/>
      <c r="BT917" s="791"/>
      <c r="CA917" s="809"/>
      <c r="CB917" s="810"/>
      <c r="CC917" s="811"/>
    </row>
    <row r="918" spans="69:81" x14ac:dyDescent="0.25">
      <c r="BQ918" s="791"/>
      <c r="BR918" s="791"/>
      <c r="BS918" s="791"/>
      <c r="BT918" s="791"/>
      <c r="CA918" s="809"/>
      <c r="CB918" s="810"/>
      <c r="CC918" s="811"/>
    </row>
    <row r="919" spans="69:81" x14ac:dyDescent="0.25">
      <c r="BQ919" s="791"/>
      <c r="BR919" s="791"/>
      <c r="BS919" s="791"/>
      <c r="BT919" s="791"/>
      <c r="CA919" s="809"/>
      <c r="CB919" s="810"/>
      <c r="CC919" s="811"/>
    </row>
    <row r="920" spans="69:81" x14ac:dyDescent="0.25">
      <c r="BQ920" s="791"/>
      <c r="BR920" s="791"/>
      <c r="BS920" s="791"/>
      <c r="BT920" s="791"/>
      <c r="CA920" s="809"/>
      <c r="CB920" s="810"/>
      <c r="CC920" s="811"/>
    </row>
    <row r="921" spans="69:81" x14ac:dyDescent="0.25">
      <c r="BQ921" s="791"/>
      <c r="BR921" s="791"/>
      <c r="BS921" s="791"/>
      <c r="BT921" s="791"/>
      <c r="CA921" s="809"/>
      <c r="CB921" s="810"/>
      <c r="CC921" s="811"/>
    </row>
    <row r="922" spans="69:81" x14ac:dyDescent="0.25">
      <c r="BQ922" s="791"/>
      <c r="BR922" s="791"/>
      <c r="BS922" s="791"/>
      <c r="BT922" s="791"/>
      <c r="CA922" s="809"/>
      <c r="CB922" s="810"/>
      <c r="CC922" s="811"/>
    </row>
    <row r="923" spans="69:81" x14ac:dyDescent="0.25">
      <c r="BQ923" s="791"/>
      <c r="BR923" s="791"/>
      <c r="BS923" s="791"/>
      <c r="BT923" s="791"/>
      <c r="CA923" s="809"/>
      <c r="CB923" s="810"/>
      <c r="CC923" s="811"/>
    </row>
    <row r="924" spans="69:81" x14ac:dyDescent="0.25">
      <c r="BQ924" s="791"/>
      <c r="BR924" s="791"/>
      <c r="BS924" s="791"/>
      <c r="BT924" s="791"/>
      <c r="CA924" s="809"/>
      <c r="CB924" s="810"/>
      <c r="CC924" s="811"/>
    </row>
    <row r="925" spans="69:81" x14ac:dyDescent="0.25">
      <c r="BQ925" s="791"/>
      <c r="BR925" s="791"/>
      <c r="BS925" s="791"/>
      <c r="BT925" s="791"/>
      <c r="CA925" s="809"/>
      <c r="CB925" s="810"/>
      <c r="CC925" s="811"/>
    </row>
    <row r="926" spans="69:81" x14ac:dyDescent="0.25">
      <c r="BQ926" s="791"/>
      <c r="BR926" s="791"/>
      <c r="BS926" s="791"/>
      <c r="BT926" s="791"/>
      <c r="CA926" s="809"/>
      <c r="CB926" s="810"/>
      <c r="CC926" s="811"/>
    </row>
    <row r="927" spans="69:81" x14ac:dyDescent="0.25">
      <c r="BQ927" s="791"/>
      <c r="BR927" s="791"/>
      <c r="BS927" s="791"/>
      <c r="BT927" s="791"/>
      <c r="CA927" s="809"/>
      <c r="CB927" s="810"/>
      <c r="CC927" s="811"/>
    </row>
    <row r="928" spans="69:81" x14ac:dyDescent="0.25">
      <c r="BQ928" s="791"/>
      <c r="BR928" s="791"/>
      <c r="BS928" s="791"/>
      <c r="BT928" s="791"/>
      <c r="CA928" s="809"/>
      <c r="CB928" s="810"/>
      <c r="CC928" s="811"/>
    </row>
    <row r="929" spans="69:81" x14ac:dyDescent="0.25">
      <c r="BQ929" s="791"/>
      <c r="BR929" s="791"/>
      <c r="BS929" s="791"/>
      <c r="BT929" s="791"/>
      <c r="CA929" s="809"/>
      <c r="CB929" s="810"/>
      <c r="CC929" s="811"/>
    </row>
    <row r="930" spans="69:81" x14ac:dyDescent="0.25">
      <c r="BQ930" s="791"/>
      <c r="BR930" s="791"/>
      <c r="BS930" s="791"/>
      <c r="BT930" s="791"/>
      <c r="CA930" s="809"/>
      <c r="CB930" s="810"/>
      <c r="CC930" s="811"/>
    </row>
    <row r="931" spans="69:81" x14ac:dyDescent="0.25">
      <c r="BQ931" s="791"/>
      <c r="BR931" s="791"/>
      <c r="BS931" s="791"/>
      <c r="BT931" s="791"/>
      <c r="CA931" s="809"/>
      <c r="CB931" s="810"/>
      <c r="CC931" s="811"/>
    </row>
    <row r="932" spans="69:81" x14ac:dyDescent="0.25">
      <c r="BQ932" s="791"/>
      <c r="BR932" s="791"/>
      <c r="BS932" s="791"/>
      <c r="BT932" s="791"/>
      <c r="CA932" s="809"/>
      <c r="CB932" s="810"/>
      <c r="CC932" s="811"/>
    </row>
    <row r="933" spans="69:81" x14ac:dyDescent="0.25">
      <c r="BQ933" s="791"/>
      <c r="BR933" s="791"/>
      <c r="BS933" s="791"/>
      <c r="BT933" s="791"/>
      <c r="CA933" s="809"/>
      <c r="CB933" s="810"/>
      <c r="CC933" s="811"/>
    </row>
    <row r="934" spans="69:81" x14ac:dyDescent="0.25">
      <c r="BQ934" s="791"/>
      <c r="BR934" s="791"/>
      <c r="BS934" s="791"/>
      <c r="BT934" s="791"/>
      <c r="CA934" s="809"/>
      <c r="CB934" s="810"/>
      <c r="CC934" s="811"/>
    </row>
    <row r="935" spans="69:81" x14ac:dyDescent="0.25">
      <c r="BQ935" s="791"/>
      <c r="BR935" s="791"/>
      <c r="BS935" s="791"/>
      <c r="BT935" s="791"/>
      <c r="CA935" s="809"/>
      <c r="CB935" s="810"/>
      <c r="CC935" s="811"/>
    </row>
    <row r="936" spans="69:81" x14ac:dyDescent="0.25">
      <c r="BQ936" s="791"/>
      <c r="BR936" s="791"/>
      <c r="BS936" s="791"/>
      <c r="BT936" s="791"/>
      <c r="CA936" s="809"/>
      <c r="CB936" s="810"/>
      <c r="CC936" s="811"/>
    </row>
    <row r="937" spans="69:81" x14ac:dyDescent="0.25">
      <c r="BQ937" s="791"/>
      <c r="BR937" s="791"/>
      <c r="BS937" s="791"/>
      <c r="BT937" s="791"/>
      <c r="CA937" s="809"/>
      <c r="CB937" s="810"/>
      <c r="CC937" s="811"/>
    </row>
    <row r="938" spans="69:81" x14ac:dyDescent="0.25">
      <c r="BQ938" s="791"/>
      <c r="BR938" s="791"/>
      <c r="BS938" s="791"/>
      <c r="BT938" s="791"/>
      <c r="CA938" s="809"/>
      <c r="CB938" s="810"/>
      <c r="CC938" s="811"/>
    </row>
    <row r="939" spans="69:81" x14ac:dyDescent="0.25">
      <c r="BQ939" s="791"/>
      <c r="BR939" s="791"/>
      <c r="BS939" s="791"/>
      <c r="BT939" s="791"/>
      <c r="CA939" s="809"/>
      <c r="CB939" s="810"/>
      <c r="CC939" s="811"/>
    </row>
    <row r="940" spans="69:81" x14ac:dyDescent="0.25">
      <c r="BQ940" s="791"/>
      <c r="BR940" s="791"/>
      <c r="BS940" s="791"/>
      <c r="BT940" s="791"/>
      <c r="CA940" s="809"/>
      <c r="CB940" s="810"/>
      <c r="CC940" s="811"/>
    </row>
    <row r="941" spans="69:81" x14ac:dyDescent="0.25">
      <c r="BQ941" s="791"/>
      <c r="BR941" s="791"/>
      <c r="BS941" s="791"/>
      <c r="BT941" s="791"/>
      <c r="CA941" s="809"/>
      <c r="CB941" s="810"/>
      <c r="CC941" s="811"/>
    </row>
    <row r="942" spans="69:81" x14ac:dyDescent="0.25">
      <c r="BQ942" s="791"/>
      <c r="BR942" s="791"/>
      <c r="BS942" s="791"/>
      <c r="BT942" s="791"/>
      <c r="CA942" s="809"/>
      <c r="CB942" s="810"/>
      <c r="CC942" s="811"/>
    </row>
    <row r="943" spans="69:81" x14ac:dyDescent="0.25">
      <c r="BQ943" s="791"/>
      <c r="BR943" s="791"/>
      <c r="BS943" s="791"/>
      <c r="BT943" s="791"/>
      <c r="CA943" s="809"/>
      <c r="CB943" s="810"/>
      <c r="CC943" s="811"/>
    </row>
    <row r="944" spans="69:81" x14ac:dyDescent="0.25">
      <c r="BQ944" s="791"/>
      <c r="BR944" s="791"/>
      <c r="BS944" s="791"/>
      <c r="BT944" s="791"/>
      <c r="CA944" s="809"/>
      <c r="CB944" s="810"/>
      <c r="CC944" s="811"/>
    </row>
    <row r="945" spans="69:81" x14ac:dyDescent="0.25">
      <c r="BQ945" s="791"/>
      <c r="BR945" s="791"/>
      <c r="BS945" s="791"/>
      <c r="BT945" s="791"/>
      <c r="CA945" s="809"/>
      <c r="CB945" s="810"/>
      <c r="CC945" s="811"/>
    </row>
    <row r="946" spans="69:81" x14ac:dyDescent="0.25">
      <c r="BQ946" s="791"/>
      <c r="BR946" s="791"/>
      <c r="BS946" s="791"/>
      <c r="BT946" s="791"/>
      <c r="CA946" s="809"/>
      <c r="CB946" s="810"/>
      <c r="CC946" s="811"/>
    </row>
    <row r="947" spans="69:81" x14ac:dyDescent="0.25">
      <c r="BQ947" s="791"/>
      <c r="BR947" s="791"/>
      <c r="BS947" s="791"/>
      <c r="BT947" s="791"/>
      <c r="CA947" s="809"/>
      <c r="CB947" s="810"/>
      <c r="CC947" s="811"/>
    </row>
    <row r="948" spans="69:81" x14ac:dyDescent="0.25">
      <c r="BQ948" s="791"/>
      <c r="BR948" s="791"/>
      <c r="BS948" s="791"/>
      <c r="BT948" s="791"/>
      <c r="CA948" s="809"/>
      <c r="CB948" s="810"/>
      <c r="CC948" s="811"/>
    </row>
    <row r="949" spans="69:81" x14ac:dyDescent="0.25">
      <c r="BQ949" s="791"/>
      <c r="BR949" s="791"/>
      <c r="BS949" s="791"/>
      <c r="BT949" s="791"/>
      <c r="CA949" s="809"/>
      <c r="CB949" s="810"/>
      <c r="CC949" s="811"/>
    </row>
    <row r="950" spans="69:81" x14ac:dyDescent="0.25">
      <c r="BQ950" s="791"/>
      <c r="BR950" s="791"/>
      <c r="BS950" s="791"/>
      <c r="BT950" s="791"/>
      <c r="CA950" s="809"/>
      <c r="CB950" s="810"/>
      <c r="CC950" s="811"/>
    </row>
    <row r="951" spans="69:81" x14ac:dyDescent="0.25">
      <c r="BQ951" s="791"/>
      <c r="BR951" s="791"/>
      <c r="BS951" s="791"/>
      <c r="BT951" s="791"/>
      <c r="CA951" s="809"/>
      <c r="CB951" s="810"/>
      <c r="CC951" s="811"/>
    </row>
    <row r="952" spans="69:81" x14ac:dyDescent="0.25">
      <c r="BQ952" s="791"/>
      <c r="BR952" s="791"/>
      <c r="BS952" s="791"/>
      <c r="BT952" s="791"/>
      <c r="CA952" s="809"/>
      <c r="CB952" s="810"/>
      <c r="CC952" s="811"/>
    </row>
    <row r="953" spans="69:81" x14ac:dyDescent="0.25">
      <c r="BQ953" s="791"/>
      <c r="BR953" s="791"/>
      <c r="BS953" s="791"/>
      <c r="BT953" s="791"/>
      <c r="CA953" s="809"/>
      <c r="CB953" s="810"/>
      <c r="CC953" s="811"/>
    </row>
    <row r="954" spans="69:81" x14ac:dyDescent="0.25">
      <c r="BQ954" s="791"/>
      <c r="BR954" s="791"/>
      <c r="BS954" s="791"/>
      <c r="BT954" s="791"/>
      <c r="CA954" s="809"/>
      <c r="CB954" s="810"/>
      <c r="CC954" s="811"/>
    </row>
    <row r="955" spans="69:81" x14ac:dyDescent="0.25">
      <c r="BQ955" s="791"/>
      <c r="BR955" s="791"/>
      <c r="BS955" s="791"/>
      <c r="BT955" s="791"/>
      <c r="CA955" s="809"/>
      <c r="CB955" s="810"/>
      <c r="CC955" s="811"/>
    </row>
    <row r="956" spans="69:81" x14ac:dyDescent="0.25">
      <c r="BQ956" s="791"/>
      <c r="BR956" s="791"/>
      <c r="BS956" s="791"/>
      <c r="BT956" s="791"/>
      <c r="CA956" s="809"/>
      <c r="CB956" s="810"/>
      <c r="CC956" s="811"/>
    </row>
    <row r="957" spans="69:81" x14ac:dyDescent="0.25">
      <c r="BQ957" s="791"/>
      <c r="BR957" s="791"/>
      <c r="BS957" s="791"/>
      <c r="BT957" s="791"/>
      <c r="CA957" s="809"/>
      <c r="CB957" s="810"/>
      <c r="CC957" s="811"/>
    </row>
    <row r="958" spans="69:81" x14ac:dyDescent="0.25">
      <c r="BQ958" s="791"/>
      <c r="BR958" s="791"/>
      <c r="BS958" s="791"/>
      <c r="BT958" s="791"/>
      <c r="CA958" s="809"/>
      <c r="CB958" s="810"/>
      <c r="CC958" s="811"/>
    </row>
    <row r="959" spans="69:81" x14ac:dyDescent="0.25">
      <c r="BQ959" s="791"/>
      <c r="BR959" s="791"/>
      <c r="BS959" s="791"/>
      <c r="BT959" s="791"/>
      <c r="CA959" s="809"/>
      <c r="CB959" s="810"/>
      <c r="CC959" s="811"/>
    </row>
    <row r="960" spans="69:81" x14ac:dyDescent="0.25">
      <c r="BQ960" s="791"/>
      <c r="BR960" s="791"/>
      <c r="BS960" s="791"/>
      <c r="BT960" s="791"/>
      <c r="CA960" s="809"/>
      <c r="CB960" s="810"/>
      <c r="CC960" s="811"/>
    </row>
    <row r="961" spans="69:81" x14ac:dyDescent="0.25">
      <c r="BQ961" s="791"/>
      <c r="BR961" s="791"/>
      <c r="BS961" s="791"/>
      <c r="BT961" s="791"/>
      <c r="CA961" s="809"/>
      <c r="CB961" s="810"/>
      <c r="CC961" s="811"/>
    </row>
    <row r="962" spans="69:81" x14ac:dyDescent="0.25">
      <c r="BQ962" s="791"/>
      <c r="BR962" s="791"/>
      <c r="BS962" s="791"/>
      <c r="BT962" s="791"/>
      <c r="CA962" s="809"/>
      <c r="CB962" s="810"/>
      <c r="CC962" s="811"/>
    </row>
    <row r="963" spans="69:81" x14ac:dyDescent="0.25">
      <c r="BQ963" s="791"/>
      <c r="BR963" s="791"/>
      <c r="BS963" s="791"/>
      <c r="BT963" s="791"/>
      <c r="CA963" s="809"/>
      <c r="CB963" s="810"/>
      <c r="CC963" s="811"/>
    </row>
    <row r="964" spans="69:81" x14ac:dyDescent="0.25">
      <c r="BQ964" s="791"/>
      <c r="BR964" s="791"/>
      <c r="BS964" s="791"/>
      <c r="BT964" s="791"/>
      <c r="CA964" s="809"/>
      <c r="CB964" s="810"/>
      <c r="CC964" s="811"/>
    </row>
    <row r="965" spans="69:81" x14ac:dyDescent="0.25">
      <c r="BQ965" s="791"/>
      <c r="BR965" s="791"/>
      <c r="BS965" s="791"/>
      <c r="BT965" s="791"/>
      <c r="CA965" s="809"/>
      <c r="CB965" s="810"/>
      <c r="CC965" s="811"/>
    </row>
    <row r="966" spans="69:81" x14ac:dyDescent="0.25">
      <c r="BQ966" s="791"/>
      <c r="BR966" s="791"/>
      <c r="BS966" s="791"/>
      <c r="BT966" s="791"/>
      <c r="CA966" s="809"/>
      <c r="CB966" s="810"/>
      <c r="CC966" s="811"/>
    </row>
    <row r="967" spans="69:81" x14ac:dyDescent="0.25">
      <c r="BQ967" s="791"/>
      <c r="BR967" s="791"/>
      <c r="BS967" s="791"/>
      <c r="BT967" s="791"/>
      <c r="CA967" s="809"/>
      <c r="CB967" s="810"/>
      <c r="CC967" s="811"/>
    </row>
    <row r="968" spans="69:81" x14ac:dyDescent="0.25">
      <c r="BQ968" s="791"/>
      <c r="BR968" s="791"/>
      <c r="BS968" s="791"/>
      <c r="BT968" s="791"/>
      <c r="CA968" s="809"/>
      <c r="CB968" s="810"/>
      <c r="CC968" s="811"/>
    </row>
    <row r="969" spans="69:81" x14ac:dyDescent="0.25">
      <c r="BQ969" s="791"/>
      <c r="BR969" s="791"/>
      <c r="BS969" s="791"/>
      <c r="BT969" s="791"/>
      <c r="CA969" s="809"/>
      <c r="CB969" s="810"/>
      <c r="CC969" s="811"/>
    </row>
    <row r="970" spans="69:81" x14ac:dyDescent="0.25">
      <c r="BQ970" s="791"/>
      <c r="BR970" s="791"/>
      <c r="BS970" s="791"/>
      <c r="BT970" s="791"/>
      <c r="CA970" s="809"/>
      <c r="CB970" s="810"/>
      <c r="CC970" s="811"/>
    </row>
    <row r="971" spans="69:81" x14ac:dyDescent="0.25">
      <c r="BQ971" s="791"/>
      <c r="BR971" s="791"/>
      <c r="BS971" s="791"/>
      <c r="BT971" s="791"/>
      <c r="CA971" s="809"/>
      <c r="CB971" s="810"/>
      <c r="CC971" s="811"/>
    </row>
    <row r="972" spans="69:81" x14ac:dyDescent="0.25">
      <c r="BQ972" s="791"/>
      <c r="BR972" s="791"/>
      <c r="BS972" s="791"/>
      <c r="BT972" s="791"/>
      <c r="CA972" s="809"/>
      <c r="CB972" s="810"/>
      <c r="CC972" s="811"/>
    </row>
    <row r="973" spans="69:81" x14ac:dyDescent="0.25">
      <c r="BQ973" s="791"/>
      <c r="BR973" s="791"/>
      <c r="BS973" s="791"/>
      <c r="BT973" s="791"/>
      <c r="CA973" s="809"/>
      <c r="CB973" s="810"/>
      <c r="CC973" s="811"/>
    </row>
    <row r="974" spans="69:81" x14ac:dyDescent="0.25">
      <c r="BQ974" s="791"/>
      <c r="BR974" s="791"/>
      <c r="BS974" s="791"/>
      <c r="BT974" s="791"/>
      <c r="CA974" s="809"/>
      <c r="CB974" s="810"/>
      <c r="CC974" s="811"/>
    </row>
    <row r="975" spans="69:81" x14ac:dyDescent="0.25">
      <c r="BQ975" s="791"/>
      <c r="BR975" s="791"/>
      <c r="BS975" s="791"/>
      <c r="BT975" s="791"/>
      <c r="CA975" s="809"/>
      <c r="CB975" s="810"/>
      <c r="CC975" s="811"/>
    </row>
    <row r="976" spans="69:81" x14ac:dyDescent="0.25">
      <c r="BQ976" s="791"/>
      <c r="BR976" s="791"/>
      <c r="BS976" s="791"/>
      <c r="BT976" s="791"/>
      <c r="CA976" s="809"/>
      <c r="CB976" s="810"/>
      <c r="CC976" s="811"/>
    </row>
    <row r="977" spans="69:81" x14ac:dyDescent="0.25">
      <c r="BQ977" s="791"/>
      <c r="BR977" s="791"/>
      <c r="BS977" s="791"/>
      <c r="BT977" s="791"/>
      <c r="CA977" s="809"/>
      <c r="CB977" s="810"/>
      <c r="CC977" s="811"/>
    </row>
    <row r="978" spans="69:81" x14ac:dyDescent="0.25">
      <c r="BQ978" s="791"/>
      <c r="BR978" s="791"/>
      <c r="BS978" s="791"/>
      <c r="BT978" s="791"/>
      <c r="CA978" s="809"/>
      <c r="CB978" s="810"/>
      <c r="CC978" s="811"/>
    </row>
    <row r="979" spans="69:81" x14ac:dyDescent="0.25">
      <c r="BQ979" s="791"/>
      <c r="BR979" s="791"/>
      <c r="BS979" s="791"/>
      <c r="BT979" s="791"/>
      <c r="CA979" s="809"/>
      <c r="CB979" s="810"/>
      <c r="CC979" s="811"/>
    </row>
    <row r="980" spans="69:81" x14ac:dyDescent="0.25">
      <c r="BQ980" s="791"/>
      <c r="BR980" s="791"/>
      <c r="BS980" s="791"/>
      <c r="BT980" s="791"/>
      <c r="CA980" s="809"/>
      <c r="CB980" s="810"/>
      <c r="CC980" s="811"/>
    </row>
    <row r="981" spans="69:81" x14ac:dyDescent="0.25">
      <c r="BQ981" s="791"/>
      <c r="BR981" s="791"/>
      <c r="BS981" s="791"/>
      <c r="BT981" s="791"/>
      <c r="CA981" s="809"/>
      <c r="CB981" s="810"/>
      <c r="CC981" s="811"/>
    </row>
    <row r="982" spans="69:81" x14ac:dyDescent="0.25">
      <c r="BQ982" s="791"/>
      <c r="BR982" s="791"/>
      <c r="BS982" s="791"/>
      <c r="BT982" s="791"/>
      <c r="CA982" s="809"/>
      <c r="CB982" s="810"/>
      <c r="CC982" s="811"/>
    </row>
    <row r="983" spans="69:81" x14ac:dyDescent="0.25">
      <c r="BQ983" s="791"/>
      <c r="BR983" s="791"/>
      <c r="BS983" s="791"/>
      <c r="BT983" s="791"/>
      <c r="CA983" s="809"/>
      <c r="CB983" s="810"/>
      <c r="CC983" s="811"/>
    </row>
    <row r="984" spans="69:81" x14ac:dyDescent="0.25">
      <c r="BQ984" s="791"/>
      <c r="BR984" s="791"/>
      <c r="BS984" s="791"/>
      <c r="BT984" s="791"/>
      <c r="CA984" s="809"/>
      <c r="CB984" s="810"/>
      <c r="CC984" s="811"/>
    </row>
    <row r="985" spans="69:81" x14ac:dyDescent="0.25">
      <c r="BQ985" s="791"/>
      <c r="BR985" s="791"/>
      <c r="BS985" s="791"/>
      <c r="BT985" s="791"/>
      <c r="CA985" s="809"/>
      <c r="CB985" s="810"/>
      <c r="CC985" s="811"/>
    </row>
    <row r="986" spans="69:81" x14ac:dyDescent="0.25">
      <c r="BQ986" s="791"/>
      <c r="BR986" s="791"/>
      <c r="BS986" s="791"/>
      <c r="BT986" s="791"/>
      <c r="CA986" s="809"/>
      <c r="CB986" s="810"/>
      <c r="CC986" s="811"/>
    </row>
    <row r="987" spans="69:81" x14ac:dyDescent="0.25">
      <c r="BQ987" s="791"/>
      <c r="BR987" s="791"/>
      <c r="BS987" s="791"/>
      <c r="BT987" s="791"/>
      <c r="CA987" s="809"/>
      <c r="CB987" s="810"/>
      <c r="CC987" s="811"/>
    </row>
    <row r="988" spans="69:81" x14ac:dyDescent="0.25">
      <c r="BQ988" s="791"/>
      <c r="BR988" s="791"/>
      <c r="BS988" s="791"/>
      <c r="BT988" s="791"/>
      <c r="CA988" s="809"/>
      <c r="CB988" s="810"/>
      <c r="CC988" s="811"/>
    </row>
    <row r="989" spans="69:81" x14ac:dyDescent="0.25">
      <c r="BQ989" s="791"/>
      <c r="BR989" s="791"/>
      <c r="BS989" s="791"/>
      <c r="BT989" s="791"/>
      <c r="CA989" s="809"/>
      <c r="CB989" s="810"/>
      <c r="CC989" s="811"/>
    </row>
    <row r="990" spans="69:81" x14ac:dyDescent="0.25">
      <c r="BQ990" s="791"/>
      <c r="BR990" s="791"/>
      <c r="BS990" s="791"/>
      <c r="BT990" s="791"/>
      <c r="CA990" s="809"/>
      <c r="CB990" s="810"/>
      <c r="CC990" s="811"/>
    </row>
    <row r="991" spans="69:81" x14ac:dyDescent="0.25">
      <c r="BQ991" s="791"/>
      <c r="BR991" s="791"/>
      <c r="BS991" s="791"/>
      <c r="BT991" s="791"/>
      <c r="CA991" s="809"/>
      <c r="CB991" s="810"/>
      <c r="CC991" s="811"/>
    </row>
    <row r="992" spans="69:81" x14ac:dyDescent="0.25">
      <c r="BQ992" s="791"/>
      <c r="BR992" s="791"/>
      <c r="BS992" s="791"/>
      <c r="BT992" s="791"/>
      <c r="CA992" s="809"/>
      <c r="CB992" s="810"/>
      <c r="CC992" s="811"/>
    </row>
    <row r="993" spans="69:81" x14ac:dyDescent="0.25">
      <c r="BQ993" s="791"/>
      <c r="BR993" s="791"/>
      <c r="BS993" s="791"/>
      <c r="BT993" s="791"/>
      <c r="CA993" s="809"/>
      <c r="CB993" s="810"/>
      <c r="CC993" s="811"/>
    </row>
    <row r="994" spans="69:81" x14ac:dyDescent="0.25">
      <c r="BQ994" s="791"/>
      <c r="BR994" s="791"/>
      <c r="BS994" s="791"/>
      <c r="BT994" s="791"/>
      <c r="CA994" s="809"/>
      <c r="CB994" s="810"/>
      <c r="CC994" s="811"/>
    </row>
    <row r="995" spans="69:81" x14ac:dyDescent="0.25">
      <c r="BQ995" s="791"/>
      <c r="BR995" s="791"/>
      <c r="BS995" s="791"/>
      <c r="BT995" s="791"/>
      <c r="CA995" s="809"/>
      <c r="CB995" s="810"/>
      <c r="CC995" s="811"/>
    </row>
    <row r="996" spans="69:81" x14ac:dyDescent="0.25">
      <c r="BQ996" s="791"/>
      <c r="BR996" s="791"/>
      <c r="BS996" s="791"/>
      <c r="BT996" s="791"/>
      <c r="CA996" s="809"/>
      <c r="CB996" s="810"/>
      <c r="CC996" s="811"/>
    </row>
    <row r="997" spans="69:81" x14ac:dyDescent="0.25">
      <c r="BQ997" s="791"/>
      <c r="BR997" s="791"/>
      <c r="BS997" s="791"/>
      <c r="BT997" s="791"/>
      <c r="CA997" s="809"/>
      <c r="CB997" s="810"/>
      <c r="CC997" s="811"/>
    </row>
    <row r="998" spans="69:81" x14ac:dyDescent="0.25">
      <c r="BQ998" s="791"/>
      <c r="BR998" s="791"/>
      <c r="BS998" s="791"/>
      <c r="BT998" s="791"/>
      <c r="CA998" s="809"/>
      <c r="CB998" s="810"/>
      <c r="CC998" s="811"/>
    </row>
    <row r="999" spans="69:81" x14ac:dyDescent="0.25">
      <c r="BQ999" s="791"/>
      <c r="BR999" s="791"/>
      <c r="BS999" s="791"/>
      <c r="BT999" s="791"/>
      <c r="CA999" s="809"/>
      <c r="CB999" s="810"/>
      <c r="CC999" s="811"/>
    </row>
    <row r="1000" spans="69:81" x14ac:dyDescent="0.25">
      <c r="BQ1000" s="791"/>
      <c r="BR1000" s="791"/>
      <c r="BS1000" s="791"/>
      <c r="BT1000" s="791"/>
      <c r="CA1000" s="809"/>
      <c r="CB1000" s="810"/>
      <c r="CC1000" s="811"/>
    </row>
    <row r="1001" spans="69:81" x14ac:dyDescent="0.25">
      <c r="BQ1001" s="791"/>
      <c r="BR1001" s="791"/>
      <c r="BS1001" s="791"/>
      <c r="BT1001" s="791"/>
      <c r="CA1001" s="809"/>
      <c r="CB1001" s="810"/>
      <c r="CC1001" s="811"/>
    </row>
    <row r="1002" spans="69:81" x14ac:dyDescent="0.25">
      <c r="BQ1002" s="791"/>
      <c r="BR1002" s="791"/>
      <c r="BS1002" s="791"/>
      <c r="BT1002" s="791"/>
      <c r="CA1002" s="809"/>
      <c r="CB1002" s="810"/>
      <c r="CC1002" s="811"/>
    </row>
    <row r="1003" spans="69:81" x14ac:dyDescent="0.25">
      <c r="BQ1003" s="791"/>
      <c r="BR1003" s="791"/>
      <c r="BS1003" s="791"/>
      <c r="BT1003" s="791"/>
      <c r="CA1003" s="809"/>
      <c r="CB1003" s="810"/>
      <c r="CC1003" s="811"/>
    </row>
    <row r="1004" spans="69:81" x14ac:dyDescent="0.25">
      <c r="BQ1004" s="791"/>
      <c r="BR1004" s="791"/>
      <c r="BS1004" s="791"/>
      <c r="BT1004" s="791"/>
      <c r="CA1004" s="809"/>
      <c r="CB1004" s="810"/>
      <c r="CC1004" s="811"/>
    </row>
    <row r="1005" spans="69:81" x14ac:dyDescent="0.25">
      <c r="BQ1005" s="791"/>
      <c r="BR1005" s="791"/>
      <c r="BS1005" s="791"/>
      <c r="BT1005" s="791"/>
      <c r="CA1005" s="809"/>
      <c r="CB1005" s="810"/>
      <c r="CC1005" s="811"/>
    </row>
    <row r="1006" spans="69:81" x14ac:dyDescent="0.25">
      <c r="BQ1006" s="791"/>
      <c r="BR1006" s="791"/>
      <c r="BS1006" s="791"/>
      <c r="BT1006" s="791"/>
      <c r="CA1006" s="809"/>
      <c r="CB1006" s="810"/>
      <c r="CC1006" s="811"/>
    </row>
    <row r="1007" spans="69:81" x14ac:dyDescent="0.25">
      <c r="BQ1007" s="791"/>
      <c r="BR1007" s="791"/>
      <c r="BS1007" s="791"/>
      <c r="BT1007" s="791"/>
      <c r="CA1007" s="809"/>
      <c r="CB1007" s="810"/>
      <c r="CC1007" s="811"/>
    </row>
    <row r="1008" spans="69:81" x14ac:dyDescent="0.25">
      <c r="BQ1008" s="791"/>
      <c r="BR1008" s="791"/>
      <c r="BS1008" s="791"/>
      <c r="BT1008" s="791"/>
      <c r="CA1008" s="809"/>
      <c r="CB1008" s="810"/>
      <c r="CC1008" s="811"/>
    </row>
    <row r="1009" spans="69:81" x14ac:dyDescent="0.25">
      <c r="BQ1009" s="791"/>
      <c r="BR1009" s="791"/>
      <c r="BS1009" s="791"/>
      <c r="BT1009" s="791"/>
      <c r="CA1009" s="809"/>
      <c r="CB1009" s="810"/>
      <c r="CC1009" s="811"/>
    </row>
    <row r="1010" spans="69:81" x14ac:dyDescent="0.25">
      <c r="BQ1010" s="791"/>
      <c r="BR1010" s="791"/>
      <c r="BS1010" s="791"/>
      <c r="BT1010" s="791"/>
      <c r="CA1010" s="809"/>
      <c r="CB1010" s="810"/>
      <c r="CC1010" s="811"/>
    </row>
    <row r="1011" spans="69:81" x14ac:dyDescent="0.25">
      <c r="BQ1011" s="791"/>
      <c r="BR1011" s="791"/>
      <c r="BS1011" s="791"/>
      <c r="BT1011" s="791"/>
      <c r="CA1011" s="809"/>
      <c r="CB1011" s="810"/>
      <c r="CC1011" s="811"/>
    </row>
    <row r="1012" spans="69:81" x14ac:dyDescent="0.25">
      <c r="BQ1012" s="791"/>
      <c r="BR1012" s="791"/>
      <c r="BS1012" s="791"/>
      <c r="BT1012" s="791"/>
      <c r="CA1012" s="809"/>
      <c r="CB1012" s="810"/>
      <c r="CC1012" s="811"/>
    </row>
    <row r="1013" spans="69:81" x14ac:dyDescent="0.25">
      <c r="BQ1013" s="791"/>
      <c r="BR1013" s="791"/>
      <c r="BS1013" s="791"/>
      <c r="BT1013" s="791"/>
      <c r="CA1013" s="809"/>
      <c r="CB1013" s="810"/>
      <c r="CC1013" s="811"/>
    </row>
    <row r="1014" spans="69:81" x14ac:dyDescent="0.25">
      <c r="BQ1014" s="791"/>
      <c r="BR1014" s="791"/>
      <c r="BS1014" s="791"/>
      <c r="BT1014" s="791"/>
      <c r="CA1014" s="809"/>
      <c r="CB1014" s="810"/>
      <c r="CC1014" s="811"/>
    </row>
    <row r="1015" spans="69:81" x14ac:dyDescent="0.25">
      <c r="BQ1015" s="791"/>
      <c r="BR1015" s="791"/>
      <c r="BS1015" s="791"/>
      <c r="BT1015" s="791"/>
      <c r="CA1015" s="809"/>
      <c r="CB1015" s="810"/>
      <c r="CC1015" s="811"/>
    </row>
    <row r="1016" spans="69:81" x14ac:dyDescent="0.25">
      <c r="BQ1016" s="791"/>
      <c r="BR1016" s="791"/>
      <c r="BS1016" s="791"/>
      <c r="BT1016" s="791"/>
      <c r="CA1016" s="809"/>
      <c r="CB1016" s="810"/>
      <c r="CC1016" s="811"/>
    </row>
    <row r="1017" spans="69:81" x14ac:dyDescent="0.25">
      <c r="BQ1017" s="791"/>
      <c r="BR1017" s="791"/>
      <c r="BS1017" s="791"/>
      <c r="BT1017" s="791"/>
      <c r="CA1017" s="809"/>
      <c r="CB1017" s="810"/>
      <c r="CC1017" s="811"/>
    </row>
    <row r="1018" spans="69:81" x14ac:dyDescent="0.25">
      <c r="BQ1018" s="791"/>
      <c r="BR1018" s="791"/>
      <c r="BS1018" s="791"/>
      <c r="BT1018" s="791"/>
      <c r="CA1018" s="809"/>
      <c r="CB1018" s="810"/>
      <c r="CC1018" s="811"/>
    </row>
    <row r="1019" spans="69:81" x14ac:dyDescent="0.25">
      <c r="BQ1019" s="791"/>
      <c r="BR1019" s="791"/>
      <c r="BS1019" s="791"/>
      <c r="BT1019" s="791"/>
      <c r="CA1019" s="809"/>
      <c r="CB1019" s="810"/>
      <c r="CC1019" s="811"/>
    </row>
    <row r="1020" spans="69:81" x14ac:dyDescent="0.25">
      <c r="BQ1020" s="791"/>
      <c r="BR1020" s="791"/>
      <c r="BS1020" s="791"/>
      <c r="BT1020" s="791"/>
      <c r="CA1020" s="809"/>
      <c r="CB1020" s="810"/>
      <c r="CC1020" s="811"/>
    </row>
    <row r="1021" spans="69:81" x14ac:dyDescent="0.25">
      <c r="BQ1021" s="791"/>
      <c r="BR1021" s="791"/>
      <c r="BS1021" s="791"/>
      <c r="BT1021" s="791"/>
      <c r="CA1021" s="809"/>
      <c r="CB1021" s="810"/>
      <c r="CC1021" s="811"/>
    </row>
    <row r="1022" spans="69:81" x14ac:dyDescent="0.25">
      <c r="BQ1022" s="791"/>
      <c r="BR1022" s="791"/>
      <c r="BS1022" s="791"/>
      <c r="BT1022" s="791"/>
      <c r="CA1022" s="809"/>
      <c r="CB1022" s="810"/>
      <c r="CC1022" s="811"/>
    </row>
    <row r="1023" spans="69:81" x14ac:dyDescent="0.25">
      <c r="BQ1023" s="791"/>
      <c r="BR1023" s="791"/>
      <c r="BS1023" s="791"/>
      <c r="BT1023" s="791"/>
      <c r="CA1023" s="809"/>
      <c r="CB1023" s="810"/>
      <c r="CC1023" s="811"/>
    </row>
    <row r="1024" spans="69:81" x14ac:dyDescent="0.25">
      <c r="BQ1024" s="791"/>
      <c r="BR1024" s="791"/>
      <c r="BS1024" s="791"/>
      <c r="BT1024" s="791"/>
      <c r="CA1024" s="809"/>
      <c r="CB1024" s="810"/>
      <c r="CC1024" s="811"/>
    </row>
    <row r="1025" spans="69:81" x14ac:dyDescent="0.25">
      <c r="BQ1025" s="791"/>
      <c r="BR1025" s="791"/>
      <c r="BS1025" s="791"/>
      <c r="BT1025" s="791"/>
      <c r="CA1025" s="809"/>
      <c r="CB1025" s="810"/>
      <c r="CC1025" s="811"/>
    </row>
    <row r="1026" spans="69:81" x14ac:dyDescent="0.25">
      <c r="BQ1026" s="791"/>
      <c r="BR1026" s="791"/>
      <c r="BS1026" s="791"/>
      <c r="BT1026" s="791"/>
      <c r="CA1026" s="809"/>
      <c r="CB1026" s="810"/>
      <c r="CC1026" s="811"/>
    </row>
    <row r="1027" spans="69:81" x14ac:dyDescent="0.25">
      <c r="BQ1027" s="791"/>
      <c r="BR1027" s="791"/>
      <c r="BS1027" s="791"/>
      <c r="BT1027" s="791"/>
      <c r="CA1027" s="809"/>
      <c r="CB1027" s="810"/>
      <c r="CC1027" s="811"/>
    </row>
    <row r="1028" spans="69:81" x14ac:dyDescent="0.25">
      <c r="BQ1028" s="791"/>
      <c r="BR1028" s="791"/>
      <c r="BS1028" s="791"/>
      <c r="BT1028" s="791"/>
      <c r="CA1028" s="809"/>
      <c r="CB1028" s="810"/>
      <c r="CC1028" s="811"/>
    </row>
    <row r="1029" spans="69:81" x14ac:dyDescent="0.25">
      <c r="BQ1029" s="791"/>
      <c r="BR1029" s="791"/>
      <c r="BS1029" s="791"/>
      <c r="BT1029" s="791"/>
      <c r="CA1029" s="809"/>
      <c r="CB1029" s="810"/>
      <c r="CC1029" s="811"/>
    </row>
    <row r="1030" spans="69:81" x14ac:dyDescent="0.25">
      <c r="BQ1030" s="791"/>
      <c r="BR1030" s="791"/>
      <c r="BS1030" s="791"/>
      <c r="BT1030" s="791"/>
      <c r="CA1030" s="809"/>
      <c r="CB1030" s="810"/>
      <c r="CC1030" s="811"/>
    </row>
    <row r="1031" spans="69:81" x14ac:dyDescent="0.25">
      <c r="BQ1031" s="791"/>
      <c r="BR1031" s="791"/>
      <c r="BS1031" s="791"/>
      <c r="BT1031" s="791"/>
      <c r="CA1031" s="809"/>
      <c r="CB1031" s="810"/>
      <c r="CC1031" s="811"/>
    </row>
    <row r="1032" spans="69:81" x14ac:dyDescent="0.25">
      <c r="BQ1032" s="791"/>
      <c r="BR1032" s="791"/>
      <c r="BS1032" s="791"/>
      <c r="BT1032" s="791"/>
      <c r="CA1032" s="809"/>
      <c r="CB1032" s="810"/>
      <c r="CC1032" s="811"/>
    </row>
    <row r="1033" spans="69:81" x14ac:dyDescent="0.25">
      <c r="BQ1033" s="791"/>
      <c r="BR1033" s="791"/>
      <c r="BS1033" s="791"/>
      <c r="BT1033" s="791"/>
      <c r="CA1033" s="809"/>
      <c r="CB1033" s="810"/>
      <c r="CC1033" s="811"/>
    </row>
    <row r="1034" spans="69:81" x14ac:dyDescent="0.25">
      <c r="BQ1034" s="791"/>
      <c r="BR1034" s="791"/>
      <c r="BS1034" s="791"/>
      <c r="BT1034" s="791"/>
      <c r="CA1034" s="809"/>
      <c r="CB1034" s="810"/>
      <c r="CC1034" s="811"/>
    </row>
    <row r="1035" spans="69:81" x14ac:dyDescent="0.25">
      <c r="BQ1035" s="791"/>
      <c r="BR1035" s="791"/>
      <c r="BS1035" s="791"/>
      <c r="BT1035" s="791"/>
      <c r="CA1035" s="809"/>
      <c r="CB1035" s="810"/>
      <c r="CC1035" s="811"/>
    </row>
    <row r="1036" spans="69:81" x14ac:dyDescent="0.25">
      <c r="BQ1036" s="791"/>
      <c r="BR1036" s="791"/>
      <c r="BS1036" s="791"/>
      <c r="BT1036" s="791"/>
      <c r="CA1036" s="809"/>
      <c r="CB1036" s="810"/>
      <c r="CC1036" s="811"/>
    </row>
    <row r="1037" spans="69:81" x14ac:dyDescent="0.25">
      <c r="BQ1037" s="791"/>
      <c r="BR1037" s="791"/>
      <c r="BS1037" s="791"/>
      <c r="BT1037" s="791"/>
      <c r="CA1037" s="809"/>
      <c r="CB1037" s="810"/>
      <c r="CC1037" s="811"/>
    </row>
    <row r="1038" spans="69:81" x14ac:dyDescent="0.25">
      <c r="BQ1038" s="791"/>
      <c r="BR1038" s="791"/>
      <c r="BS1038" s="791"/>
      <c r="BT1038" s="791"/>
      <c r="CA1038" s="809"/>
      <c r="CB1038" s="810"/>
      <c r="CC1038" s="811"/>
    </row>
    <row r="1039" spans="69:81" x14ac:dyDescent="0.25">
      <c r="BQ1039" s="791"/>
      <c r="BR1039" s="791"/>
      <c r="BS1039" s="791"/>
      <c r="BT1039" s="791"/>
      <c r="CA1039" s="809"/>
      <c r="CB1039" s="810"/>
      <c r="CC1039" s="811"/>
    </row>
    <row r="1040" spans="69:81" x14ac:dyDescent="0.25">
      <c r="BQ1040" s="791"/>
      <c r="BR1040" s="791"/>
      <c r="BS1040" s="791"/>
      <c r="BT1040" s="791"/>
      <c r="CA1040" s="809"/>
      <c r="CB1040" s="810"/>
      <c r="CC1040" s="811"/>
    </row>
    <row r="1041" spans="69:81" x14ac:dyDescent="0.25">
      <c r="BQ1041" s="791"/>
      <c r="BR1041" s="791"/>
      <c r="BS1041" s="791"/>
      <c r="BT1041" s="791"/>
      <c r="CA1041" s="809"/>
      <c r="CB1041" s="810"/>
      <c r="CC1041" s="811"/>
    </row>
    <row r="1042" spans="69:81" x14ac:dyDescent="0.25">
      <c r="BQ1042" s="791"/>
      <c r="BR1042" s="791"/>
      <c r="BS1042" s="791"/>
      <c r="BT1042" s="791"/>
      <c r="CA1042" s="809"/>
      <c r="CB1042" s="810"/>
      <c r="CC1042" s="811"/>
    </row>
    <row r="1043" spans="69:81" x14ac:dyDescent="0.25">
      <c r="BQ1043" s="791"/>
      <c r="BR1043" s="791"/>
      <c r="BS1043" s="791"/>
      <c r="BT1043" s="791"/>
      <c r="CA1043" s="809"/>
      <c r="CB1043" s="810"/>
      <c r="CC1043" s="811"/>
    </row>
    <row r="1044" spans="69:81" x14ac:dyDescent="0.25">
      <c r="BQ1044" s="791"/>
      <c r="BR1044" s="791"/>
      <c r="BS1044" s="791"/>
      <c r="BT1044" s="791"/>
      <c r="CA1044" s="809"/>
      <c r="CB1044" s="810"/>
      <c r="CC1044" s="811"/>
    </row>
    <row r="1045" spans="69:81" x14ac:dyDescent="0.25">
      <c r="BQ1045" s="791"/>
      <c r="BR1045" s="791"/>
      <c r="BS1045" s="791"/>
      <c r="BT1045" s="791"/>
      <c r="CA1045" s="809"/>
      <c r="CB1045" s="810"/>
      <c r="CC1045" s="811"/>
    </row>
    <row r="1046" spans="69:81" x14ac:dyDescent="0.25">
      <c r="BQ1046" s="791"/>
      <c r="BR1046" s="791"/>
      <c r="BS1046" s="791"/>
      <c r="BT1046" s="791"/>
      <c r="CA1046" s="809"/>
      <c r="CB1046" s="810"/>
      <c r="CC1046" s="811"/>
    </row>
    <row r="1047" spans="69:81" x14ac:dyDescent="0.25">
      <c r="BQ1047" s="791"/>
      <c r="BR1047" s="791"/>
      <c r="BS1047" s="791"/>
      <c r="BT1047" s="791"/>
      <c r="CA1047" s="809"/>
      <c r="CB1047" s="810"/>
      <c r="CC1047" s="811"/>
    </row>
    <row r="1048" spans="69:81" x14ac:dyDescent="0.25">
      <c r="BQ1048" s="791"/>
      <c r="BR1048" s="791"/>
      <c r="BS1048" s="791"/>
      <c r="BT1048" s="791"/>
      <c r="CA1048" s="809"/>
      <c r="CB1048" s="810"/>
      <c r="CC1048" s="811"/>
    </row>
    <row r="1049" spans="69:81" x14ac:dyDescent="0.25">
      <c r="BQ1049" s="791"/>
      <c r="BR1049" s="791"/>
      <c r="BS1049" s="791"/>
      <c r="BT1049" s="791"/>
      <c r="CA1049" s="809"/>
      <c r="CB1049" s="810"/>
      <c r="CC1049" s="811"/>
    </row>
    <row r="1050" spans="69:81" x14ac:dyDescent="0.25">
      <c r="BQ1050" s="791"/>
      <c r="BR1050" s="791"/>
      <c r="BS1050" s="791"/>
      <c r="BT1050" s="791"/>
      <c r="CA1050" s="809"/>
      <c r="CB1050" s="810"/>
      <c r="CC1050" s="811"/>
    </row>
    <row r="1051" spans="69:81" x14ac:dyDescent="0.25">
      <c r="BQ1051" s="791"/>
      <c r="BR1051" s="791"/>
      <c r="BS1051" s="791"/>
      <c r="BT1051" s="791"/>
      <c r="CA1051" s="809"/>
      <c r="CB1051" s="810"/>
      <c r="CC1051" s="811"/>
    </row>
    <row r="1052" spans="69:81" x14ac:dyDescent="0.25">
      <c r="BQ1052" s="791"/>
      <c r="BR1052" s="791"/>
      <c r="BS1052" s="791"/>
      <c r="BT1052" s="791"/>
      <c r="CA1052" s="809"/>
      <c r="CB1052" s="810"/>
      <c r="CC1052" s="811"/>
    </row>
    <row r="1053" spans="69:81" x14ac:dyDescent="0.25">
      <c r="BQ1053" s="791"/>
      <c r="BR1053" s="791"/>
      <c r="BS1053" s="791"/>
      <c r="BT1053" s="791"/>
      <c r="CA1053" s="809"/>
      <c r="CB1053" s="810"/>
      <c r="CC1053" s="811"/>
    </row>
    <row r="1054" spans="69:81" x14ac:dyDescent="0.25">
      <c r="BQ1054" s="791"/>
      <c r="BR1054" s="791"/>
      <c r="BS1054" s="791"/>
      <c r="BT1054" s="791"/>
      <c r="CA1054" s="809"/>
      <c r="CB1054" s="810"/>
      <c r="CC1054" s="811"/>
    </row>
    <row r="1055" spans="69:81" x14ac:dyDescent="0.25">
      <c r="BQ1055" s="791"/>
      <c r="BR1055" s="791"/>
      <c r="BS1055" s="791"/>
      <c r="BT1055" s="791"/>
      <c r="CA1055" s="809"/>
      <c r="CB1055" s="810"/>
      <c r="CC1055" s="811"/>
    </row>
    <row r="1056" spans="69:81" x14ac:dyDescent="0.25">
      <c r="BQ1056" s="791"/>
      <c r="BR1056" s="791"/>
      <c r="BS1056" s="791"/>
      <c r="BT1056" s="791"/>
      <c r="CA1056" s="809"/>
      <c r="CB1056" s="810"/>
      <c r="CC1056" s="811"/>
    </row>
    <row r="1057" spans="69:81" x14ac:dyDescent="0.25">
      <c r="BQ1057" s="791"/>
      <c r="BR1057" s="791"/>
      <c r="BS1057" s="791"/>
      <c r="BT1057" s="791"/>
      <c r="CA1057" s="809"/>
      <c r="CB1057" s="810"/>
      <c r="CC1057" s="811"/>
    </row>
    <row r="1058" spans="69:81" x14ac:dyDescent="0.25">
      <c r="BQ1058" s="791"/>
      <c r="BR1058" s="791"/>
      <c r="BS1058" s="791"/>
      <c r="BT1058" s="791"/>
      <c r="CA1058" s="809"/>
      <c r="CB1058" s="810"/>
      <c r="CC1058" s="811"/>
    </row>
    <row r="1059" spans="69:81" x14ac:dyDescent="0.25">
      <c r="BQ1059" s="791"/>
      <c r="BR1059" s="791"/>
      <c r="BS1059" s="791"/>
      <c r="BT1059" s="791"/>
      <c r="CA1059" s="809"/>
      <c r="CB1059" s="810"/>
      <c r="CC1059" s="811"/>
    </row>
    <row r="1060" spans="69:81" x14ac:dyDescent="0.25">
      <c r="BQ1060" s="791"/>
      <c r="BR1060" s="791"/>
      <c r="BS1060" s="791"/>
      <c r="BT1060" s="791"/>
      <c r="CA1060" s="809"/>
      <c r="CB1060" s="810"/>
      <c r="CC1060" s="811"/>
    </row>
    <row r="1061" spans="69:81" x14ac:dyDescent="0.25">
      <c r="BQ1061" s="791"/>
      <c r="BR1061" s="791"/>
      <c r="BS1061" s="791"/>
      <c r="BT1061" s="791"/>
      <c r="CA1061" s="809"/>
      <c r="CB1061" s="810"/>
      <c r="CC1061" s="811"/>
    </row>
    <row r="1062" spans="69:81" x14ac:dyDescent="0.25">
      <c r="BQ1062" s="791"/>
      <c r="BR1062" s="791"/>
      <c r="BS1062" s="791"/>
      <c r="BT1062" s="791"/>
      <c r="CA1062" s="809"/>
      <c r="CB1062" s="810"/>
      <c r="CC1062" s="811"/>
    </row>
    <row r="1063" spans="69:81" x14ac:dyDescent="0.25">
      <c r="BQ1063" s="791"/>
      <c r="BR1063" s="791"/>
      <c r="BS1063" s="791"/>
      <c r="BT1063" s="791"/>
      <c r="CA1063" s="809"/>
      <c r="CB1063" s="810"/>
      <c r="CC1063" s="811"/>
    </row>
    <row r="1064" spans="69:81" x14ac:dyDescent="0.25">
      <c r="BQ1064" s="791"/>
      <c r="BR1064" s="791"/>
      <c r="BS1064" s="791"/>
      <c r="BT1064" s="791"/>
      <c r="CA1064" s="809"/>
      <c r="CB1064" s="810"/>
      <c r="CC1064" s="811"/>
    </row>
    <row r="1065" spans="69:81" x14ac:dyDescent="0.25">
      <c r="BQ1065" s="791"/>
      <c r="BR1065" s="791"/>
      <c r="BS1065" s="791"/>
      <c r="BT1065" s="791"/>
      <c r="CA1065" s="809"/>
      <c r="CB1065" s="810"/>
      <c r="CC1065" s="811"/>
    </row>
    <row r="1066" spans="69:81" x14ac:dyDescent="0.25">
      <c r="BQ1066" s="791"/>
      <c r="BR1066" s="791"/>
      <c r="BS1066" s="791"/>
      <c r="BT1066" s="791"/>
      <c r="CA1066" s="809"/>
      <c r="CB1066" s="810"/>
      <c r="CC1066" s="811"/>
    </row>
    <row r="1067" spans="69:81" x14ac:dyDescent="0.25">
      <c r="BQ1067" s="791"/>
      <c r="BR1067" s="791"/>
      <c r="BS1067" s="791"/>
      <c r="BT1067" s="791"/>
      <c r="CA1067" s="809"/>
      <c r="CB1067" s="810"/>
      <c r="CC1067" s="811"/>
    </row>
    <row r="1068" spans="69:81" x14ac:dyDescent="0.25">
      <c r="BQ1068" s="791"/>
      <c r="BR1068" s="791"/>
      <c r="BS1068" s="791"/>
      <c r="BT1068" s="791"/>
      <c r="CA1068" s="809"/>
      <c r="CB1068" s="810"/>
      <c r="CC1068" s="811"/>
    </row>
    <row r="1069" spans="69:81" x14ac:dyDescent="0.25">
      <c r="BQ1069" s="791"/>
      <c r="BR1069" s="791"/>
      <c r="BS1069" s="791"/>
      <c r="BT1069" s="791"/>
      <c r="CA1069" s="809"/>
      <c r="CB1069" s="810"/>
      <c r="CC1069" s="811"/>
    </row>
    <row r="1070" spans="69:81" x14ac:dyDescent="0.25">
      <c r="BQ1070" s="791"/>
      <c r="BR1070" s="791"/>
      <c r="BS1070" s="791"/>
      <c r="BT1070" s="791"/>
      <c r="CA1070" s="809"/>
      <c r="CB1070" s="810"/>
      <c r="CC1070" s="811"/>
    </row>
    <row r="1071" spans="69:81" x14ac:dyDescent="0.25">
      <c r="BQ1071" s="791"/>
      <c r="BR1071" s="791"/>
      <c r="BS1071" s="791"/>
      <c r="BT1071" s="791"/>
      <c r="CA1071" s="809"/>
      <c r="CB1071" s="810"/>
      <c r="CC1071" s="811"/>
    </row>
    <row r="1072" spans="69:81" x14ac:dyDescent="0.25">
      <c r="BQ1072" s="791"/>
      <c r="BR1072" s="791"/>
      <c r="BS1072" s="791"/>
      <c r="BT1072" s="791"/>
      <c r="CA1072" s="809"/>
      <c r="CB1072" s="810"/>
      <c r="CC1072" s="811"/>
    </row>
    <row r="1073" spans="69:81" x14ac:dyDescent="0.25">
      <c r="BQ1073" s="791"/>
      <c r="BR1073" s="791"/>
      <c r="BS1073" s="791"/>
      <c r="BT1073" s="791"/>
      <c r="CA1073" s="809"/>
      <c r="CB1073" s="810"/>
      <c r="CC1073" s="811"/>
    </row>
    <row r="1074" spans="69:81" x14ac:dyDescent="0.25">
      <c r="BQ1074" s="791"/>
      <c r="BR1074" s="791"/>
      <c r="BS1074" s="791"/>
      <c r="BT1074" s="791"/>
      <c r="CA1074" s="809"/>
      <c r="CB1074" s="810"/>
      <c r="CC1074" s="811"/>
    </row>
    <row r="1075" spans="69:81" x14ac:dyDescent="0.25">
      <c r="BQ1075" s="791"/>
      <c r="BR1075" s="791"/>
      <c r="BS1075" s="791"/>
      <c r="BT1075" s="791"/>
      <c r="CA1075" s="809"/>
      <c r="CB1075" s="810"/>
      <c r="CC1075" s="811"/>
    </row>
    <row r="1076" spans="69:81" x14ac:dyDescent="0.25">
      <c r="BQ1076" s="791"/>
      <c r="BR1076" s="791"/>
      <c r="BS1076" s="791"/>
      <c r="BT1076" s="791"/>
      <c r="CA1076" s="809"/>
      <c r="CB1076" s="810"/>
      <c r="CC1076" s="811"/>
    </row>
    <row r="1077" spans="69:81" x14ac:dyDescent="0.25">
      <c r="BQ1077" s="791"/>
      <c r="BR1077" s="791"/>
      <c r="BS1077" s="791"/>
      <c r="BT1077" s="791"/>
      <c r="CA1077" s="809"/>
      <c r="CB1077" s="810"/>
      <c r="CC1077" s="811"/>
    </row>
    <row r="1078" spans="69:81" x14ac:dyDescent="0.25">
      <c r="BQ1078" s="791"/>
      <c r="BR1078" s="791"/>
      <c r="BS1078" s="791"/>
      <c r="BT1078" s="791"/>
      <c r="CA1078" s="809"/>
      <c r="CB1078" s="810"/>
      <c r="CC1078" s="811"/>
    </row>
    <row r="1079" spans="69:81" x14ac:dyDescent="0.25">
      <c r="BQ1079" s="791"/>
      <c r="BR1079" s="791"/>
      <c r="BS1079" s="791"/>
      <c r="BT1079" s="791"/>
      <c r="CA1079" s="809"/>
      <c r="CB1079" s="810"/>
      <c r="CC1079" s="811"/>
    </row>
    <row r="1080" spans="69:81" x14ac:dyDescent="0.25">
      <c r="BQ1080" s="791"/>
      <c r="BR1080" s="791"/>
      <c r="BS1080" s="791"/>
      <c r="BT1080" s="791"/>
      <c r="CA1080" s="809"/>
      <c r="CB1080" s="810"/>
      <c r="CC1080" s="811"/>
    </row>
    <row r="1081" spans="69:81" x14ac:dyDescent="0.25">
      <c r="BQ1081" s="791"/>
      <c r="BR1081" s="791"/>
      <c r="BS1081" s="791"/>
      <c r="BT1081" s="791"/>
      <c r="CA1081" s="809"/>
      <c r="CB1081" s="810"/>
      <c r="CC1081" s="811"/>
    </row>
    <row r="1082" spans="69:81" x14ac:dyDescent="0.25">
      <c r="BQ1082" s="791"/>
      <c r="BR1082" s="791"/>
      <c r="BS1082" s="791"/>
      <c r="BT1082" s="791"/>
      <c r="CA1082" s="809"/>
      <c r="CB1082" s="810"/>
      <c r="CC1082" s="811"/>
    </row>
    <row r="1083" spans="69:81" x14ac:dyDescent="0.25">
      <c r="BQ1083" s="791"/>
      <c r="BR1083" s="791"/>
      <c r="BS1083" s="791"/>
      <c r="BT1083" s="791"/>
      <c r="CA1083" s="809"/>
      <c r="CB1083" s="810"/>
      <c r="CC1083" s="811"/>
    </row>
    <row r="1084" spans="69:81" x14ac:dyDescent="0.25">
      <c r="BQ1084" s="791"/>
      <c r="BR1084" s="791"/>
      <c r="BS1084" s="791"/>
      <c r="BT1084" s="791"/>
      <c r="CA1084" s="809"/>
      <c r="CB1084" s="810"/>
      <c r="CC1084" s="811"/>
    </row>
    <row r="1085" spans="69:81" x14ac:dyDescent="0.25">
      <c r="BQ1085" s="791"/>
      <c r="BR1085" s="791"/>
      <c r="BS1085" s="791"/>
      <c r="BT1085" s="791"/>
      <c r="CA1085" s="809"/>
      <c r="CB1085" s="810"/>
      <c r="CC1085" s="811"/>
    </row>
    <row r="1086" spans="69:81" x14ac:dyDescent="0.25">
      <c r="BQ1086" s="791"/>
      <c r="BR1086" s="791"/>
      <c r="BS1086" s="791"/>
      <c r="BT1086" s="791"/>
      <c r="CA1086" s="809"/>
      <c r="CB1086" s="810"/>
      <c r="CC1086" s="811"/>
    </row>
    <row r="1087" spans="69:81" x14ac:dyDescent="0.25">
      <c r="BQ1087" s="791"/>
      <c r="BR1087" s="791"/>
      <c r="BS1087" s="791"/>
      <c r="BT1087" s="791"/>
      <c r="CA1087" s="809"/>
      <c r="CB1087" s="810"/>
      <c r="CC1087" s="811"/>
    </row>
    <row r="1088" spans="69:81" x14ac:dyDescent="0.25">
      <c r="BQ1088" s="791"/>
      <c r="BR1088" s="791"/>
      <c r="BS1088" s="791"/>
      <c r="BT1088" s="791"/>
      <c r="CA1088" s="809"/>
      <c r="CB1088" s="810"/>
      <c r="CC1088" s="811"/>
    </row>
    <row r="1089" spans="69:81" x14ac:dyDescent="0.25">
      <c r="BQ1089" s="791"/>
      <c r="BR1089" s="791"/>
      <c r="BS1089" s="791"/>
      <c r="BT1089" s="791"/>
      <c r="CA1089" s="809"/>
      <c r="CB1089" s="810"/>
      <c r="CC1089" s="811"/>
    </row>
    <row r="1090" spans="69:81" x14ac:dyDescent="0.25">
      <c r="BQ1090" s="791"/>
      <c r="BR1090" s="791"/>
      <c r="BS1090" s="791"/>
      <c r="BT1090" s="791"/>
      <c r="CA1090" s="809"/>
      <c r="CB1090" s="810"/>
      <c r="CC1090" s="811"/>
    </row>
    <row r="1091" spans="69:81" x14ac:dyDescent="0.25">
      <c r="BQ1091" s="791"/>
      <c r="BR1091" s="791"/>
      <c r="BS1091" s="791"/>
      <c r="BT1091" s="791"/>
      <c r="CA1091" s="809"/>
      <c r="CB1091" s="810"/>
      <c r="CC1091" s="811"/>
    </row>
    <row r="1092" spans="69:81" x14ac:dyDescent="0.25">
      <c r="BQ1092" s="791"/>
      <c r="BR1092" s="791"/>
      <c r="BS1092" s="791"/>
      <c r="BT1092" s="791"/>
      <c r="CA1092" s="809"/>
      <c r="CB1092" s="810"/>
      <c r="CC1092" s="811"/>
    </row>
    <row r="1093" spans="69:81" x14ac:dyDescent="0.25">
      <c r="BQ1093" s="791"/>
      <c r="BR1093" s="791"/>
      <c r="BS1093" s="791"/>
      <c r="BT1093" s="791"/>
      <c r="CA1093" s="809"/>
      <c r="CB1093" s="810"/>
      <c r="CC1093" s="811"/>
    </row>
    <row r="1094" spans="69:81" x14ac:dyDescent="0.25">
      <c r="BQ1094" s="791"/>
      <c r="BR1094" s="791"/>
      <c r="BS1094" s="791"/>
      <c r="BT1094" s="791"/>
      <c r="CA1094" s="809"/>
      <c r="CB1094" s="810"/>
      <c r="CC1094" s="811"/>
    </row>
    <row r="1095" spans="69:81" x14ac:dyDescent="0.25">
      <c r="BQ1095" s="791"/>
      <c r="BR1095" s="791"/>
      <c r="BS1095" s="791"/>
      <c r="BT1095" s="791"/>
      <c r="CA1095" s="809"/>
      <c r="CB1095" s="810"/>
      <c r="CC1095" s="811"/>
    </row>
    <row r="1096" spans="69:81" x14ac:dyDescent="0.25">
      <c r="BQ1096" s="791"/>
      <c r="BR1096" s="791"/>
      <c r="BS1096" s="791"/>
      <c r="BT1096" s="791"/>
      <c r="CA1096" s="809"/>
      <c r="CB1096" s="810"/>
      <c r="CC1096" s="811"/>
    </row>
    <row r="1097" spans="69:81" x14ac:dyDescent="0.25">
      <c r="BQ1097" s="791"/>
      <c r="BR1097" s="791"/>
      <c r="BS1097" s="791"/>
      <c r="BT1097" s="791"/>
      <c r="CA1097" s="809"/>
      <c r="CB1097" s="810"/>
      <c r="CC1097" s="811"/>
    </row>
    <row r="1098" spans="69:81" x14ac:dyDescent="0.25">
      <c r="BQ1098" s="791"/>
      <c r="BR1098" s="791"/>
      <c r="BS1098" s="791"/>
      <c r="BT1098" s="791"/>
      <c r="CA1098" s="809"/>
      <c r="CB1098" s="810"/>
      <c r="CC1098" s="811"/>
    </row>
    <row r="1099" spans="69:81" x14ac:dyDescent="0.25">
      <c r="BQ1099" s="791"/>
      <c r="BR1099" s="791"/>
      <c r="BS1099" s="791"/>
      <c r="BT1099" s="791"/>
      <c r="CA1099" s="809"/>
      <c r="CB1099" s="810"/>
      <c r="CC1099" s="811"/>
    </row>
    <row r="1100" spans="69:81" x14ac:dyDescent="0.25">
      <c r="BQ1100" s="791"/>
      <c r="BR1100" s="791"/>
      <c r="BS1100" s="791"/>
      <c r="BT1100" s="791"/>
      <c r="CA1100" s="809"/>
      <c r="CB1100" s="810"/>
      <c r="CC1100" s="811"/>
    </row>
    <row r="1101" spans="69:81" x14ac:dyDescent="0.25">
      <c r="BQ1101" s="791"/>
      <c r="BR1101" s="791"/>
      <c r="BS1101" s="791"/>
      <c r="BT1101" s="791"/>
      <c r="CA1101" s="809"/>
      <c r="CB1101" s="810"/>
      <c r="CC1101" s="811"/>
    </row>
    <row r="1102" spans="69:81" x14ac:dyDescent="0.25">
      <c r="BQ1102" s="791"/>
      <c r="BR1102" s="791"/>
      <c r="BS1102" s="791"/>
      <c r="BT1102" s="791"/>
      <c r="CA1102" s="809"/>
      <c r="CB1102" s="810"/>
      <c r="CC1102" s="811"/>
    </row>
    <row r="1103" spans="69:81" x14ac:dyDescent="0.25">
      <c r="BQ1103" s="791"/>
      <c r="BR1103" s="791"/>
      <c r="BS1103" s="791"/>
      <c r="BT1103" s="791"/>
      <c r="CA1103" s="809"/>
      <c r="CB1103" s="810"/>
      <c r="CC1103" s="811"/>
    </row>
    <row r="1104" spans="69:81" x14ac:dyDescent="0.25">
      <c r="BQ1104" s="791"/>
      <c r="BR1104" s="791"/>
      <c r="BS1104" s="791"/>
      <c r="BT1104" s="791"/>
      <c r="CA1104" s="809"/>
      <c r="CB1104" s="810"/>
      <c r="CC1104" s="811"/>
    </row>
    <row r="1105" spans="69:81" x14ac:dyDescent="0.25">
      <c r="BQ1105" s="791"/>
      <c r="BR1105" s="791"/>
      <c r="BS1105" s="791"/>
      <c r="BT1105" s="791"/>
      <c r="CA1105" s="809"/>
      <c r="CB1105" s="810"/>
      <c r="CC1105" s="811"/>
    </row>
    <row r="1106" spans="69:81" x14ac:dyDescent="0.25">
      <c r="BQ1106" s="791"/>
      <c r="BR1106" s="791"/>
      <c r="BS1106" s="791"/>
      <c r="BT1106" s="791"/>
      <c r="CA1106" s="809"/>
      <c r="CB1106" s="810"/>
      <c r="CC1106" s="811"/>
    </row>
    <row r="1107" spans="69:81" x14ac:dyDescent="0.25">
      <c r="BQ1107" s="791"/>
      <c r="BR1107" s="791"/>
      <c r="BS1107" s="791"/>
      <c r="BT1107" s="791"/>
      <c r="CA1107" s="809"/>
      <c r="CB1107" s="810"/>
      <c r="CC1107" s="811"/>
    </row>
    <row r="1108" spans="69:81" x14ac:dyDescent="0.25">
      <c r="BQ1108" s="791"/>
      <c r="BR1108" s="791"/>
      <c r="BS1108" s="791"/>
      <c r="BT1108" s="791"/>
      <c r="CA1108" s="809"/>
      <c r="CB1108" s="810"/>
      <c r="CC1108" s="811"/>
    </row>
    <row r="1109" spans="69:81" x14ac:dyDescent="0.25">
      <c r="BQ1109" s="791"/>
      <c r="BR1109" s="791"/>
      <c r="BS1109" s="791"/>
      <c r="BT1109" s="791"/>
      <c r="CA1109" s="809"/>
      <c r="CB1109" s="810"/>
      <c r="CC1109" s="811"/>
    </row>
    <row r="1110" spans="69:81" x14ac:dyDescent="0.25">
      <c r="BQ1110" s="791"/>
      <c r="BR1110" s="791"/>
      <c r="BS1110" s="791"/>
      <c r="BT1110" s="791"/>
      <c r="CA1110" s="809"/>
      <c r="CB1110" s="810"/>
      <c r="CC1110" s="811"/>
    </row>
    <row r="1111" spans="69:81" x14ac:dyDescent="0.25">
      <c r="BQ1111" s="791"/>
      <c r="BR1111" s="791"/>
      <c r="BS1111" s="791"/>
      <c r="BT1111" s="791"/>
      <c r="CA1111" s="809"/>
      <c r="CB1111" s="810"/>
      <c r="CC1111" s="811"/>
    </row>
    <row r="1112" spans="69:81" x14ac:dyDescent="0.25">
      <c r="BQ1112" s="791"/>
      <c r="BR1112" s="791"/>
      <c r="BS1112" s="791"/>
      <c r="BT1112" s="791"/>
      <c r="CA1112" s="809"/>
      <c r="CB1112" s="810"/>
      <c r="CC1112" s="811"/>
    </row>
    <row r="1113" spans="69:81" x14ac:dyDescent="0.25">
      <c r="BQ1113" s="791"/>
      <c r="BR1113" s="791"/>
      <c r="BS1113" s="791"/>
      <c r="BT1113" s="791"/>
      <c r="CA1113" s="809"/>
      <c r="CB1113" s="810"/>
      <c r="CC1113" s="811"/>
    </row>
    <row r="1114" spans="69:81" x14ac:dyDescent="0.25">
      <c r="BQ1114" s="791"/>
      <c r="BR1114" s="791"/>
      <c r="BS1114" s="791"/>
      <c r="BT1114" s="791"/>
      <c r="CA1114" s="809"/>
      <c r="CB1114" s="810"/>
      <c r="CC1114" s="811"/>
    </row>
    <row r="1115" spans="69:81" x14ac:dyDescent="0.25">
      <c r="BQ1115" s="791"/>
      <c r="BR1115" s="791"/>
      <c r="BS1115" s="791"/>
      <c r="BT1115" s="791"/>
      <c r="CA1115" s="809"/>
      <c r="CB1115" s="810"/>
      <c r="CC1115" s="811"/>
    </row>
    <row r="1116" spans="69:81" x14ac:dyDescent="0.25">
      <c r="BQ1116" s="791"/>
      <c r="BR1116" s="791"/>
      <c r="BS1116" s="791"/>
      <c r="BT1116" s="791"/>
      <c r="CA1116" s="809"/>
      <c r="CB1116" s="810"/>
      <c r="CC1116" s="811"/>
    </row>
    <row r="1117" spans="69:81" x14ac:dyDescent="0.25">
      <c r="BQ1117" s="791"/>
      <c r="BR1117" s="791"/>
      <c r="BS1117" s="791"/>
      <c r="BT1117" s="791"/>
      <c r="CA1117" s="809"/>
      <c r="CB1117" s="810"/>
      <c r="CC1117" s="811"/>
    </row>
    <row r="1118" spans="69:81" x14ac:dyDescent="0.25">
      <c r="BQ1118" s="791"/>
      <c r="BR1118" s="791"/>
      <c r="BS1118" s="791"/>
      <c r="BT1118" s="791"/>
      <c r="CA1118" s="809"/>
      <c r="CB1118" s="810"/>
      <c r="CC1118" s="811"/>
    </row>
    <row r="1119" spans="69:81" x14ac:dyDescent="0.25">
      <c r="BQ1119" s="791"/>
      <c r="BR1119" s="791"/>
      <c r="BS1119" s="791"/>
      <c r="BT1119" s="791"/>
      <c r="CA1119" s="809"/>
      <c r="CB1119" s="810"/>
      <c r="CC1119" s="811"/>
    </row>
    <row r="1120" spans="69:81" x14ac:dyDescent="0.25">
      <c r="BQ1120" s="791"/>
      <c r="BR1120" s="791"/>
      <c r="BS1120" s="791"/>
      <c r="BT1120" s="791"/>
      <c r="CA1120" s="809"/>
      <c r="CB1120" s="810"/>
      <c r="CC1120" s="811"/>
    </row>
    <row r="1121" spans="69:81" x14ac:dyDescent="0.25">
      <c r="BQ1121" s="791"/>
      <c r="BR1121" s="791"/>
      <c r="BS1121" s="791"/>
      <c r="BT1121" s="791"/>
      <c r="CA1121" s="809"/>
      <c r="CB1121" s="810"/>
      <c r="CC1121" s="811"/>
    </row>
    <row r="1122" spans="69:81" x14ac:dyDescent="0.25">
      <c r="BQ1122" s="791"/>
      <c r="BR1122" s="791"/>
      <c r="BS1122" s="791"/>
      <c r="BT1122" s="791"/>
      <c r="CA1122" s="809"/>
      <c r="CB1122" s="810"/>
      <c r="CC1122" s="811"/>
    </row>
    <row r="1123" spans="69:81" x14ac:dyDescent="0.25">
      <c r="BQ1123" s="791"/>
      <c r="BR1123" s="791"/>
      <c r="BS1123" s="791"/>
      <c r="BT1123" s="791"/>
      <c r="CA1123" s="809"/>
      <c r="CB1123" s="810"/>
      <c r="CC1123" s="811"/>
    </row>
    <row r="1124" spans="69:81" x14ac:dyDescent="0.25">
      <c r="BQ1124" s="791"/>
      <c r="BR1124" s="791"/>
      <c r="BS1124" s="791"/>
      <c r="BT1124" s="791"/>
      <c r="CA1124" s="809"/>
      <c r="CB1124" s="810"/>
      <c r="CC1124" s="811"/>
    </row>
    <row r="1125" spans="69:81" x14ac:dyDescent="0.25">
      <c r="BQ1125" s="791"/>
      <c r="BR1125" s="791"/>
      <c r="BS1125" s="791"/>
      <c r="BT1125" s="791"/>
      <c r="CA1125" s="809"/>
      <c r="CB1125" s="810"/>
      <c r="CC1125" s="811"/>
    </row>
    <row r="1126" spans="69:81" x14ac:dyDescent="0.25">
      <c r="BQ1126" s="791"/>
      <c r="BR1126" s="791"/>
      <c r="BS1126" s="791"/>
      <c r="BT1126" s="791"/>
      <c r="CA1126" s="809"/>
      <c r="CB1126" s="810"/>
      <c r="CC1126" s="811"/>
    </row>
    <row r="1127" spans="69:81" x14ac:dyDescent="0.25">
      <c r="BQ1127" s="791"/>
      <c r="BR1127" s="791"/>
      <c r="BS1127" s="791"/>
      <c r="BT1127" s="791"/>
      <c r="CA1127" s="809"/>
      <c r="CB1127" s="810"/>
      <c r="CC1127" s="811"/>
    </row>
    <row r="1128" spans="69:81" x14ac:dyDescent="0.25">
      <c r="BQ1128" s="791"/>
      <c r="BR1128" s="791"/>
      <c r="BS1128" s="791"/>
      <c r="BT1128" s="791"/>
      <c r="CA1128" s="809"/>
      <c r="CB1128" s="810"/>
      <c r="CC1128" s="811"/>
    </row>
    <row r="1129" spans="69:81" x14ac:dyDescent="0.25">
      <c r="BQ1129" s="791"/>
      <c r="BR1129" s="791"/>
      <c r="BS1129" s="791"/>
      <c r="BT1129" s="791"/>
      <c r="CA1129" s="809"/>
      <c r="CB1129" s="810"/>
      <c r="CC1129" s="811"/>
    </row>
    <row r="1130" spans="69:81" x14ac:dyDescent="0.25">
      <c r="BQ1130" s="791"/>
      <c r="BR1130" s="791"/>
      <c r="BS1130" s="791"/>
      <c r="BT1130" s="791"/>
      <c r="CA1130" s="809"/>
      <c r="CB1130" s="810"/>
      <c r="CC1130" s="811"/>
    </row>
    <row r="1131" spans="69:81" x14ac:dyDescent="0.25">
      <c r="BQ1131" s="791"/>
      <c r="BR1131" s="791"/>
      <c r="BS1131" s="791"/>
      <c r="BT1131" s="791"/>
      <c r="CA1131" s="809"/>
      <c r="CB1131" s="810"/>
      <c r="CC1131" s="811"/>
    </row>
    <row r="1132" spans="69:81" x14ac:dyDescent="0.25">
      <c r="BQ1132" s="791"/>
      <c r="BR1132" s="791"/>
      <c r="BS1132" s="791"/>
      <c r="BT1132" s="791"/>
      <c r="CA1132" s="809"/>
      <c r="CB1132" s="810"/>
      <c r="CC1132" s="811"/>
    </row>
    <row r="1133" spans="69:81" x14ac:dyDescent="0.25">
      <c r="BQ1133" s="791"/>
      <c r="BR1133" s="791"/>
      <c r="BS1133" s="791"/>
      <c r="BT1133" s="791"/>
      <c r="CA1133" s="809"/>
      <c r="CB1133" s="810"/>
      <c r="CC1133" s="811"/>
    </row>
    <row r="1134" spans="69:81" x14ac:dyDescent="0.25">
      <c r="BQ1134" s="791"/>
      <c r="BR1134" s="791"/>
      <c r="BS1134" s="791"/>
      <c r="BT1134" s="791"/>
      <c r="CA1134" s="809"/>
      <c r="CB1134" s="810"/>
      <c r="CC1134" s="811"/>
    </row>
    <row r="1135" spans="69:81" x14ac:dyDescent="0.25">
      <c r="BQ1135" s="791"/>
      <c r="BR1135" s="791"/>
      <c r="BS1135" s="791"/>
      <c r="BT1135" s="791"/>
      <c r="CA1135" s="809"/>
      <c r="CB1135" s="810"/>
      <c r="CC1135" s="811"/>
    </row>
    <row r="1136" spans="69:81" x14ac:dyDescent="0.25">
      <c r="BQ1136" s="791"/>
      <c r="BR1136" s="791"/>
      <c r="BS1136" s="791"/>
      <c r="BT1136" s="791"/>
      <c r="CA1136" s="809"/>
      <c r="CB1136" s="810"/>
      <c r="CC1136" s="811"/>
    </row>
    <row r="1137" spans="69:81" x14ac:dyDescent="0.25">
      <c r="BQ1137" s="791"/>
      <c r="BR1137" s="791"/>
      <c r="BS1137" s="791"/>
      <c r="BT1137" s="791"/>
      <c r="CA1137" s="809"/>
      <c r="CB1137" s="810"/>
      <c r="CC1137" s="811"/>
    </row>
    <row r="1138" spans="69:81" x14ac:dyDescent="0.25">
      <c r="BQ1138" s="791"/>
      <c r="BR1138" s="791"/>
      <c r="BS1138" s="791"/>
      <c r="BT1138" s="791"/>
      <c r="CA1138" s="809"/>
      <c r="CB1138" s="810"/>
      <c r="CC1138" s="811"/>
    </row>
    <row r="1139" spans="69:81" x14ac:dyDescent="0.25">
      <c r="BQ1139" s="791"/>
      <c r="BR1139" s="791"/>
      <c r="BS1139" s="791"/>
      <c r="BT1139" s="791"/>
      <c r="CA1139" s="809"/>
      <c r="CB1139" s="810"/>
      <c r="CC1139" s="811"/>
    </row>
    <row r="1140" spans="69:81" x14ac:dyDescent="0.25">
      <c r="BQ1140" s="791"/>
      <c r="BR1140" s="791"/>
      <c r="BS1140" s="791"/>
      <c r="BT1140" s="791"/>
      <c r="CA1140" s="809"/>
      <c r="CB1140" s="810"/>
      <c r="CC1140" s="811"/>
    </row>
    <row r="1141" spans="69:81" x14ac:dyDescent="0.25">
      <c r="BQ1141" s="791"/>
      <c r="BR1141" s="791"/>
      <c r="BS1141" s="791"/>
      <c r="BT1141" s="791"/>
      <c r="CA1141" s="809"/>
      <c r="CB1141" s="810"/>
      <c r="CC1141" s="811"/>
    </row>
    <row r="1142" spans="69:81" x14ac:dyDescent="0.25">
      <c r="BQ1142" s="791"/>
      <c r="BR1142" s="791"/>
      <c r="BS1142" s="791"/>
      <c r="BT1142" s="791"/>
      <c r="CA1142" s="809"/>
      <c r="CB1142" s="810"/>
      <c r="CC1142" s="811"/>
    </row>
    <row r="1143" spans="69:81" x14ac:dyDescent="0.25">
      <c r="BQ1143" s="791"/>
      <c r="BR1143" s="791"/>
      <c r="BS1143" s="791"/>
      <c r="BT1143" s="791"/>
      <c r="CA1143" s="809"/>
      <c r="CB1143" s="810"/>
      <c r="CC1143" s="811"/>
    </row>
    <row r="1144" spans="69:81" x14ac:dyDescent="0.25">
      <c r="BQ1144" s="791"/>
      <c r="BR1144" s="791"/>
      <c r="BS1144" s="791"/>
      <c r="BT1144" s="791"/>
      <c r="CA1144" s="809"/>
      <c r="CB1144" s="810"/>
      <c r="CC1144" s="811"/>
    </row>
    <row r="1145" spans="69:81" x14ac:dyDescent="0.25">
      <c r="BQ1145" s="791"/>
      <c r="BR1145" s="791"/>
      <c r="BS1145" s="791"/>
      <c r="BT1145" s="791"/>
      <c r="CA1145" s="809"/>
      <c r="CB1145" s="810"/>
      <c r="CC1145" s="811"/>
    </row>
    <row r="1146" spans="69:81" x14ac:dyDescent="0.25">
      <c r="BQ1146" s="791"/>
      <c r="BR1146" s="791"/>
      <c r="BS1146" s="791"/>
      <c r="BT1146" s="791"/>
      <c r="CA1146" s="809"/>
      <c r="CB1146" s="810"/>
      <c r="CC1146" s="811"/>
    </row>
    <row r="1147" spans="69:81" x14ac:dyDescent="0.25">
      <c r="BQ1147" s="791"/>
      <c r="BR1147" s="791"/>
      <c r="BS1147" s="791"/>
      <c r="BT1147" s="791"/>
      <c r="CA1147" s="809"/>
      <c r="CB1147" s="810"/>
      <c r="CC1147" s="811"/>
    </row>
    <row r="1148" spans="69:81" x14ac:dyDescent="0.25">
      <c r="BQ1148" s="791"/>
      <c r="BR1148" s="791"/>
      <c r="BS1148" s="791"/>
      <c r="BT1148" s="791"/>
      <c r="CA1148" s="809"/>
      <c r="CB1148" s="810"/>
      <c r="CC1148" s="811"/>
    </row>
    <row r="1149" spans="69:81" x14ac:dyDescent="0.25">
      <c r="BQ1149" s="791"/>
      <c r="BR1149" s="791"/>
      <c r="BS1149" s="791"/>
      <c r="BT1149" s="791"/>
      <c r="CA1149" s="809"/>
      <c r="CB1149" s="810"/>
      <c r="CC1149" s="811"/>
    </row>
    <row r="1150" spans="69:81" x14ac:dyDescent="0.25">
      <c r="BQ1150" s="791"/>
      <c r="BR1150" s="791"/>
      <c r="BS1150" s="791"/>
      <c r="BT1150" s="791"/>
      <c r="CA1150" s="809"/>
      <c r="CB1150" s="810"/>
      <c r="CC1150" s="811"/>
    </row>
    <row r="1151" spans="69:81" x14ac:dyDescent="0.25">
      <c r="BQ1151" s="791"/>
      <c r="BR1151" s="791"/>
      <c r="BS1151" s="791"/>
      <c r="BT1151" s="791"/>
      <c r="CA1151" s="809"/>
      <c r="CB1151" s="810"/>
      <c r="CC1151" s="811"/>
    </row>
    <row r="1152" spans="69:81" x14ac:dyDescent="0.25">
      <c r="BQ1152" s="791"/>
      <c r="BR1152" s="791"/>
      <c r="BS1152" s="791"/>
      <c r="BT1152" s="791"/>
      <c r="CA1152" s="809"/>
      <c r="CB1152" s="810"/>
      <c r="CC1152" s="811"/>
    </row>
    <row r="1153" spans="69:81" x14ac:dyDescent="0.25">
      <c r="BQ1153" s="791"/>
      <c r="BR1153" s="791"/>
      <c r="BS1153" s="791"/>
      <c r="BT1153" s="791"/>
      <c r="CA1153" s="809"/>
      <c r="CB1153" s="810"/>
      <c r="CC1153" s="811"/>
    </row>
    <row r="1154" spans="69:81" x14ac:dyDescent="0.25">
      <c r="BQ1154" s="791"/>
      <c r="BR1154" s="791"/>
      <c r="BS1154" s="791"/>
      <c r="BT1154" s="791"/>
      <c r="CA1154" s="809"/>
      <c r="CB1154" s="810"/>
      <c r="CC1154" s="811"/>
    </row>
    <row r="1155" spans="69:81" x14ac:dyDescent="0.25">
      <c r="BQ1155" s="791"/>
      <c r="BR1155" s="791"/>
      <c r="BS1155" s="791"/>
      <c r="BT1155" s="791"/>
      <c r="CA1155" s="809"/>
      <c r="CB1155" s="810"/>
      <c r="CC1155" s="811"/>
    </row>
    <row r="1156" spans="69:81" x14ac:dyDescent="0.25">
      <c r="BQ1156" s="791"/>
      <c r="BR1156" s="791"/>
      <c r="BS1156" s="791"/>
      <c r="BT1156" s="791"/>
      <c r="CA1156" s="809"/>
      <c r="CB1156" s="810"/>
      <c r="CC1156" s="811"/>
    </row>
    <row r="1157" spans="69:81" x14ac:dyDescent="0.25">
      <c r="BQ1157" s="791"/>
      <c r="BR1157" s="791"/>
      <c r="BS1157" s="791"/>
      <c r="BT1157" s="791"/>
      <c r="CA1157" s="809"/>
      <c r="CB1157" s="810"/>
      <c r="CC1157" s="811"/>
    </row>
    <row r="1158" spans="69:81" x14ac:dyDescent="0.25">
      <c r="BQ1158" s="791"/>
      <c r="BR1158" s="791"/>
      <c r="BS1158" s="791"/>
      <c r="BT1158" s="791"/>
      <c r="CA1158" s="809"/>
      <c r="CB1158" s="810"/>
      <c r="CC1158" s="811"/>
    </row>
    <row r="1159" spans="69:81" x14ac:dyDescent="0.25">
      <c r="BQ1159" s="791"/>
      <c r="BR1159" s="791"/>
      <c r="BS1159" s="791"/>
      <c r="BT1159" s="791"/>
      <c r="CA1159" s="809"/>
      <c r="CB1159" s="810"/>
      <c r="CC1159" s="811"/>
    </row>
    <row r="1160" spans="69:81" x14ac:dyDescent="0.25">
      <c r="BQ1160" s="791"/>
      <c r="BR1160" s="791"/>
      <c r="BS1160" s="791"/>
      <c r="BT1160" s="791"/>
      <c r="CA1160" s="809"/>
      <c r="CB1160" s="810"/>
      <c r="CC1160" s="811"/>
    </row>
    <row r="1161" spans="69:81" x14ac:dyDescent="0.25">
      <c r="BQ1161" s="791"/>
      <c r="BR1161" s="791"/>
      <c r="BS1161" s="791"/>
      <c r="BT1161" s="791"/>
      <c r="CA1161" s="809"/>
      <c r="CB1161" s="810"/>
      <c r="CC1161" s="811"/>
    </row>
    <row r="1162" spans="69:81" x14ac:dyDescent="0.25">
      <c r="BQ1162" s="791"/>
      <c r="BR1162" s="791"/>
      <c r="BS1162" s="791"/>
      <c r="BT1162" s="791"/>
      <c r="CA1162" s="809"/>
      <c r="CB1162" s="810"/>
      <c r="CC1162" s="811"/>
    </row>
    <row r="1163" spans="69:81" x14ac:dyDescent="0.25">
      <c r="BQ1163" s="791"/>
      <c r="BR1163" s="791"/>
      <c r="BS1163" s="791"/>
      <c r="BT1163" s="791"/>
      <c r="CA1163" s="809"/>
      <c r="CB1163" s="810"/>
      <c r="CC1163" s="811"/>
    </row>
    <row r="1164" spans="69:81" x14ac:dyDescent="0.25">
      <c r="BQ1164" s="791"/>
      <c r="BR1164" s="791"/>
      <c r="BS1164" s="791"/>
      <c r="BT1164" s="791"/>
      <c r="CA1164" s="809"/>
      <c r="CB1164" s="810"/>
      <c r="CC1164" s="811"/>
    </row>
    <row r="1165" spans="69:81" x14ac:dyDescent="0.25">
      <c r="BQ1165" s="791"/>
      <c r="BR1165" s="791"/>
      <c r="BS1165" s="791"/>
      <c r="BT1165" s="791"/>
      <c r="CA1165" s="809"/>
      <c r="CB1165" s="810"/>
      <c r="CC1165" s="811"/>
    </row>
    <row r="1166" spans="69:81" x14ac:dyDescent="0.25">
      <c r="BQ1166" s="791"/>
      <c r="BR1166" s="791"/>
      <c r="BS1166" s="791"/>
      <c r="BT1166" s="791"/>
      <c r="CA1166" s="809"/>
      <c r="CB1166" s="810"/>
      <c r="CC1166" s="811"/>
    </row>
    <row r="1167" spans="69:81" x14ac:dyDescent="0.25">
      <c r="BQ1167" s="791"/>
      <c r="BR1167" s="791"/>
      <c r="BS1167" s="791"/>
      <c r="BT1167" s="791"/>
      <c r="CA1167" s="809"/>
      <c r="CB1167" s="810"/>
      <c r="CC1167" s="811"/>
    </row>
    <row r="1168" spans="69:81" x14ac:dyDescent="0.25">
      <c r="BQ1168" s="791"/>
      <c r="BR1168" s="791"/>
      <c r="BS1168" s="791"/>
      <c r="BT1168" s="791"/>
      <c r="CA1168" s="809"/>
      <c r="CB1168" s="810"/>
      <c r="CC1168" s="811"/>
    </row>
    <row r="1169" spans="69:81" x14ac:dyDescent="0.25">
      <c r="BQ1169" s="791"/>
      <c r="BR1169" s="791"/>
      <c r="BS1169" s="791"/>
      <c r="BT1169" s="791"/>
      <c r="CA1169" s="809"/>
      <c r="CB1169" s="810"/>
      <c r="CC1169" s="811"/>
    </row>
    <row r="1170" spans="69:81" x14ac:dyDescent="0.25">
      <c r="BQ1170" s="791"/>
      <c r="BR1170" s="791"/>
      <c r="BS1170" s="791"/>
      <c r="BT1170" s="791"/>
      <c r="CA1170" s="809"/>
      <c r="CB1170" s="810"/>
      <c r="CC1170" s="811"/>
    </row>
    <row r="1171" spans="69:81" x14ac:dyDescent="0.25">
      <c r="BQ1171" s="791"/>
      <c r="BR1171" s="791"/>
      <c r="BS1171" s="791"/>
      <c r="BT1171" s="791"/>
      <c r="CA1171" s="809"/>
      <c r="CB1171" s="810"/>
      <c r="CC1171" s="811"/>
    </row>
    <row r="1172" spans="69:81" x14ac:dyDescent="0.25">
      <c r="BQ1172" s="791"/>
      <c r="BR1172" s="791"/>
      <c r="BS1172" s="791"/>
      <c r="BT1172" s="791"/>
      <c r="CA1172" s="809"/>
      <c r="CB1172" s="810"/>
      <c r="CC1172" s="811"/>
    </row>
    <row r="1173" spans="69:81" x14ac:dyDescent="0.25">
      <c r="BQ1173" s="791"/>
      <c r="BR1173" s="791"/>
      <c r="BS1173" s="791"/>
      <c r="BT1173" s="791"/>
      <c r="CA1173" s="809"/>
      <c r="CB1173" s="810"/>
      <c r="CC1173" s="811"/>
    </row>
    <row r="1174" spans="69:81" x14ac:dyDescent="0.25">
      <c r="BQ1174" s="791"/>
      <c r="BR1174" s="791"/>
      <c r="BS1174" s="791"/>
      <c r="BT1174" s="791"/>
      <c r="CA1174" s="809"/>
      <c r="CB1174" s="810"/>
      <c r="CC1174" s="811"/>
    </row>
    <row r="1175" spans="69:81" x14ac:dyDescent="0.25">
      <c r="BQ1175" s="791"/>
      <c r="BR1175" s="791"/>
      <c r="BS1175" s="791"/>
      <c r="BT1175" s="791"/>
      <c r="CA1175" s="809"/>
      <c r="CB1175" s="810"/>
      <c r="CC1175" s="811"/>
    </row>
    <row r="1176" spans="69:81" x14ac:dyDescent="0.25">
      <c r="BQ1176" s="791"/>
      <c r="BR1176" s="791"/>
      <c r="BS1176" s="791"/>
      <c r="BT1176" s="791"/>
      <c r="CA1176" s="809"/>
      <c r="CB1176" s="810"/>
      <c r="CC1176" s="811"/>
    </row>
    <row r="1177" spans="69:81" x14ac:dyDescent="0.25">
      <c r="BQ1177" s="791"/>
      <c r="BR1177" s="791"/>
      <c r="BS1177" s="791"/>
      <c r="BT1177" s="791"/>
      <c r="CA1177" s="809"/>
      <c r="CB1177" s="810"/>
      <c r="CC1177" s="811"/>
    </row>
    <row r="1178" spans="69:81" x14ac:dyDescent="0.25">
      <c r="BQ1178" s="791"/>
      <c r="BR1178" s="791"/>
      <c r="BS1178" s="791"/>
      <c r="BT1178" s="791"/>
      <c r="CA1178" s="809"/>
      <c r="CB1178" s="810"/>
      <c r="CC1178" s="811"/>
    </row>
    <row r="1179" spans="69:81" x14ac:dyDescent="0.25">
      <c r="BQ1179" s="791"/>
      <c r="BR1179" s="791"/>
      <c r="BS1179" s="791"/>
      <c r="BT1179" s="791"/>
      <c r="CA1179" s="809"/>
      <c r="CB1179" s="810"/>
      <c r="CC1179" s="811"/>
    </row>
    <row r="1180" spans="69:81" x14ac:dyDescent="0.25">
      <c r="BQ1180" s="791"/>
      <c r="BR1180" s="791"/>
      <c r="BS1180" s="791"/>
      <c r="BT1180" s="791"/>
      <c r="CA1180" s="809"/>
      <c r="CB1180" s="810"/>
      <c r="CC1180" s="811"/>
    </row>
    <row r="1181" spans="69:81" x14ac:dyDescent="0.25">
      <c r="BQ1181" s="791"/>
      <c r="BR1181" s="791"/>
      <c r="BS1181" s="791"/>
      <c r="BT1181" s="791"/>
      <c r="CA1181" s="809"/>
      <c r="CB1181" s="810"/>
      <c r="CC1181" s="811"/>
    </row>
    <row r="1182" spans="69:81" x14ac:dyDescent="0.25">
      <c r="BQ1182" s="791"/>
      <c r="BR1182" s="791"/>
      <c r="BS1182" s="791"/>
      <c r="BT1182" s="791"/>
      <c r="CA1182" s="809"/>
      <c r="CB1182" s="810"/>
      <c r="CC1182" s="811"/>
    </row>
    <row r="1183" spans="69:81" x14ac:dyDescent="0.25">
      <c r="BQ1183" s="791"/>
      <c r="BR1183" s="791"/>
      <c r="BS1183" s="791"/>
      <c r="BT1183" s="791"/>
      <c r="CA1183" s="809"/>
      <c r="CB1183" s="810"/>
      <c r="CC1183" s="811"/>
    </row>
    <row r="1184" spans="69:81" x14ac:dyDescent="0.25">
      <c r="BQ1184" s="791"/>
      <c r="BR1184" s="791"/>
      <c r="BS1184" s="791"/>
      <c r="BT1184" s="791"/>
      <c r="CA1184" s="809"/>
      <c r="CB1184" s="810"/>
      <c r="CC1184" s="811"/>
    </row>
    <row r="1185" spans="69:81" x14ac:dyDescent="0.25">
      <c r="BQ1185" s="791"/>
      <c r="BR1185" s="791"/>
      <c r="BS1185" s="791"/>
      <c r="BT1185" s="791"/>
      <c r="CA1185" s="809"/>
      <c r="CB1185" s="810"/>
      <c r="CC1185" s="811"/>
    </row>
    <row r="1186" spans="69:81" x14ac:dyDescent="0.25">
      <c r="BQ1186" s="791"/>
      <c r="BR1186" s="791"/>
      <c r="BS1186" s="791"/>
      <c r="BT1186" s="791"/>
      <c r="CA1186" s="809"/>
      <c r="CB1186" s="810"/>
      <c r="CC1186" s="811"/>
    </row>
    <row r="1187" spans="69:81" x14ac:dyDescent="0.25">
      <c r="BQ1187" s="791"/>
      <c r="BR1187" s="791"/>
      <c r="BS1187" s="791"/>
      <c r="BT1187" s="791"/>
      <c r="CA1187" s="809"/>
      <c r="CB1187" s="810"/>
      <c r="CC1187" s="811"/>
    </row>
    <row r="1188" spans="69:81" x14ac:dyDescent="0.25">
      <c r="BQ1188" s="791"/>
      <c r="BR1188" s="791"/>
      <c r="BS1188" s="791"/>
      <c r="BT1188" s="791"/>
      <c r="CA1188" s="809"/>
      <c r="CB1188" s="810"/>
      <c r="CC1188" s="811"/>
    </row>
    <row r="1189" spans="69:81" x14ac:dyDescent="0.25">
      <c r="BQ1189" s="791"/>
      <c r="BR1189" s="791"/>
      <c r="BS1189" s="791"/>
      <c r="BT1189" s="791"/>
      <c r="CA1189" s="809"/>
      <c r="CB1189" s="810"/>
      <c r="CC1189" s="811"/>
    </row>
    <row r="1190" spans="69:81" x14ac:dyDescent="0.25">
      <c r="BQ1190" s="791"/>
      <c r="BR1190" s="791"/>
      <c r="BS1190" s="791"/>
      <c r="BT1190" s="791"/>
      <c r="CA1190" s="809"/>
      <c r="CB1190" s="810"/>
      <c r="CC1190" s="811"/>
    </row>
    <row r="1191" spans="69:81" x14ac:dyDescent="0.25">
      <c r="BQ1191" s="791"/>
      <c r="BR1191" s="791"/>
      <c r="BS1191" s="791"/>
      <c r="BT1191" s="791"/>
      <c r="CA1191" s="809"/>
      <c r="CB1191" s="810"/>
      <c r="CC1191" s="811"/>
    </row>
    <row r="1192" spans="69:81" x14ac:dyDescent="0.25">
      <c r="BQ1192" s="791"/>
      <c r="BR1192" s="791"/>
      <c r="BS1192" s="791"/>
      <c r="BT1192" s="791"/>
      <c r="CA1192" s="809"/>
      <c r="CB1192" s="810"/>
      <c r="CC1192" s="811"/>
    </row>
    <row r="1193" spans="69:81" x14ac:dyDescent="0.25">
      <c r="BQ1193" s="791"/>
      <c r="BR1193" s="791"/>
      <c r="BS1193" s="791"/>
      <c r="BT1193" s="791"/>
      <c r="CA1193" s="809"/>
      <c r="CB1193" s="810"/>
      <c r="CC1193" s="811"/>
    </row>
    <row r="1194" spans="69:81" x14ac:dyDescent="0.25">
      <c r="BQ1194" s="791"/>
      <c r="BR1194" s="791"/>
      <c r="BS1194" s="791"/>
      <c r="BT1194" s="791"/>
      <c r="CA1194" s="809"/>
      <c r="CB1194" s="810"/>
      <c r="CC1194" s="811"/>
    </row>
    <row r="1195" spans="69:81" x14ac:dyDescent="0.25">
      <c r="BQ1195" s="791"/>
      <c r="BR1195" s="791"/>
      <c r="BS1195" s="791"/>
      <c r="BT1195" s="791"/>
      <c r="CA1195" s="809"/>
      <c r="CB1195" s="810"/>
      <c r="CC1195" s="811"/>
    </row>
    <row r="1196" spans="69:81" x14ac:dyDescent="0.25">
      <c r="BQ1196" s="791"/>
      <c r="BR1196" s="791"/>
      <c r="BS1196" s="791"/>
      <c r="BT1196" s="791"/>
      <c r="CA1196" s="809"/>
      <c r="CB1196" s="810"/>
      <c r="CC1196" s="811"/>
    </row>
    <row r="1197" spans="69:81" x14ac:dyDescent="0.25">
      <c r="BQ1197" s="791"/>
      <c r="BR1197" s="791"/>
      <c r="BS1197" s="791"/>
      <c r="BT1197" s="791"/>
      <c r="CA1197" s="809"/>
      <c r="CB1197" s="810"/>
      <c r="CC1197" s="811"/>
    </row>
    <row r="1198" spans="69:81" x14ac:dyDescent="0.25">
      <c r="BQ1198" s="791"/>
      <c r="BR1198" s="791"/>
      <c r="BS1198" s="791"/>
      <c r="BT1198" s="791"/>
      <c r="CA1198" s="809"/>
      <c r="CB1198" s="810"/>
      <c r="CC1198" s="811"/>
    </row>
    <row r="1199" spans="69:81" x14ac:dyDescent="0.25">
      <c r="BQ1199" s="791"/>
      <c r="BR1199" s="791"/>
      <c r="BS1199" s="791"/>
      <c r="BT1199" s="791"/>
      <c r="CA1199" s="809"/>
      <c r="CB1199" s="810"/>
      <c r="CC1199" s="811"/>
    </row>
    <row r="1200" spans="69:81" x14ac:dyDescent="0.25">
      <c r="BQ1200" s="791"/>
      <c r="BR1200" s="791"/>
      <c r="BS1200" s="791"/>
      <c r="BT1200" s="791"/>
      <c r="CA1200" s="809"/>
      <c r="CB1200" s="810"/>
      <c r="CC1200" s="811"/>
    </row>
    <row r="1201" spans="69:81" x14ac:dyDescent="0.25">
      <c r="BQ1201" s="791"/>
      <c r="BR1201" s="791"/>
      <c r="BS1201" s="791"/>
      <c r="BT1201" s="791"/>
      <c r="CA1201" s="809"/>
      <c r="CB1201" s="810"/>
      <c r="CC1201" s="811"/>
    </row>
    <row r="1202" spans="69:81" x14ac:dyDescent="0.25">
      <c r="BQ1202" s="791"/>
      <c r="BR1202" s="791"/>
      <c r="BS1202" s="791"/>
      <c r="BT1202" s="791"/>
      <c r="CA1202" s="809"/>
      <c r="CB1202" s="810"/>
      <c r="CC1202" s="811"/>
    </row>
    <row r="1203" spans="69:81" x14ac:dyDescent="0.25">
      <c r="BQ1203" s="791"/>
      <c r="BR1203" s="791"/>
      <c r="BS1203" s="791"/>
      <c r="BT1203" s="791"/>
      <c r="CA1203" s="809"/>
      <c r="CB1203" s="810"/>
      <c r="CC1203" s="811"/>
    </row>
    <row r="1204" spans="69:81" x14ac:dyDescent="0.25">
      <c r="BQ1204" s="791"/>
      <c r="BR1204" s="791"/>
      <c r="BS1204" s="791"/>
      <c r="BT1204" s="791"/>
      <c r="CA1204" s="809"/>
      <c r="CB1204" s="810"/>
      <c r="CC1204" s="811"/>
    </row>
    <row r="1205" spans="69:81" x14ac:dyDescent="0.25">
      <c r="BQ1205" s="791"/>
      <c r="BR1205" s="791"/>
      <c r="BS1205" s="791"/>
      <c r="BT1205" s="791"/>
      <c r="CA1205" s="809"/>
      <c r="CB1205" s="810"/>
      <c r="CC1205" s="811"/>
    </row>
    <row r="1206" spans="69:81" x14ac:dyDescent="0.25">
      <c r="BQ1206" s="791"/>
      <c r="BR1206" s="791"/>
      <c r="BS1206" s="791"/>
      <c r="BT1206" s="791"/>
      <c r="CA1206" s="809"/>
      <c r="CB1206" s="810"/>
      <c r="CC1206" s="811"/>
    </row>
    <row r="1207" spans="69:81" x14ac:dyDescent="0.25">
      <c r="BQ1207" s="791"/>
      <c r="BR1207" s="791"/>
      <c r="BS1207" s="791"/>
      <c r="BT1207" s="791"/>
      <c r="CA1207" s="809"/>
      <c r="CB1207" s="810"/>
      <c r="CC1207" s="811"/>
    </row>
    <row r="1208" spans="69:81" x14ac:dyDescent="0.25">
      <c r="BQ1208" s="791"/>
      <c r="BR1208" s="791"/>
      <c r="BS1208" s="791"/>
      <c r="BT1208" s="791"/>
      <c r="CA1208" s="809"/>
      <c r="CB1208" s="810"/>
      <c r="CC1208" s="811"/>
    </row>
    <row r="1209" spans="69:81" x14ac:dyDescent="0.25">
      <c r="BQ1209" s="791"/>
      <c r="BR1209" s="791"/>
      <c r="BS1209" s="791"/>
      <c r="BT1209" s="791"/>
      <c r="CA1209" s="809"/>
      <c r="CB1209" s="810"/>
      <c r="CC1209" s="811"/>
    </row>
    <row r="1210" spans="69:81" x14ac:dyDescent="0.25">
      <c r="BQ1210" s="791"/>
      <c r="BR1210" s="791"/>
      <c r="BS1210" s="791"/>
      <c r="BT1210" s="791"/>
      <c r="CA1210" s="809"/>
      <c r="CB1210" s="810"/>
      <c r="CC1210" s="811"/>
    </row>
    <row r="1211" spans="69:81" x14ac:dyDescent="0.25">
      <c r="BQ1211" s="791"/>
      <c r="BR1211" s="791"/>
      <c r="BS1211" s="791"/>
      <c r="BT1211" s="791"/>
      <c r="CA1211" s="809"/>
      <c r="CB1211" s="810"/>
      <c r="CC1211" s="811"/>
    </row>
    <row r="1212" spans="69:81" x14ac:dyDescent="0.25">
      <c r="BQ1212" s="791"/>
      <c r="BR1212" s="791"/>
      <c r="BS1212" s="791"/>
      <c r="BT1212" s="791"/>
      <c r="CA1212" s="809"/>
      <c r="CB1212" s="810"/>
      <c r="CC1212" s="811"/>
    </row>
    <row r="1213" spans="69:81" x14ac:dyDescent="0.25">
      <c r="BQ1213" s="791"/>
      <c r="BR1213" s="791"/>
      <c r="BS1213" s="791"/>
      <c r="BT1213" s="791"/>
      <c r="CA1213" s="809"/>
      <c r="CB1213" s="810"/>
      <c r="CC1213" s="811"/>
    </row>
    <row r="1214" spans="69:81" x14ac:dyDescent="0.25">
      <c r="BQ1214" s="791"/>
      <c r="BR1214" s="791"/>
      <c r="BS1214" s="791"/>
      <c r="BT1214" s="791"/>
      <c r="CA1214" s="809"/>
      <c r="CB1214" s="810"/>
      <c r="CC1214" s="811"/>
    </row>
    <row r="1215" spans="69:81" x14ac:dyDescent="0.25">
      <c r="BQ1215" s="791"/>
      <c r="BR1215" s="791"/>
      <c r="BS1215" s="791"/>
      <c r="BT1215" s="791"/>
      <c r="CA1215" s="809"/>
      <c r="CB1215" s="810"/>
      <c r="CC1215" s="811"/>
    </row>
    <row r="1216" spans="69:81" x14ac:dyDescent="0.25">
      <c r="BQ1216" s="791"/>
      <c r="BR1216" s="791"/>
      <c r="BS1216" s="791"/>
      <c r="BT1216" s="791"/>
      <c r="CA1216" s="809"/>
      <c r="CB1216" s="810"/>
      <c r="CC1216" s="811"/>
    </row>
    <row r="1217" spans="69:81" x14ac:dyDescent="0.25">
      <c r="BQ1217" s="791"/>
      <c r="BR1217" s="791"/>
      <c r="BS1217" s="791"/>
      <c r="BT1217" s="791"/>
      <c r="CA1217" s="809"/>
      <c r="CB1217" s="810"/>
      <c r="CC1217" s="811"/>
    </row>
    <row r="1218" spans="69:81" x14ac:dyDescent="0.25">
      <c r="BQ1218" s="791"/>
      <c r="BR1218" s="791"/>
      <c r="BS1218" s="791"/>
      <c r="BT1218" s="791"/>
      <c r="CA1218" s="809"/>
      <c r="CB1218" s="810"/>
      <c r="CC1218" s="811"/>
    </row>
    <row r="1219" spans="69:81" x14ac:dyDescent="0.25">
      <c r="BQ1219" s="791"/>
      <c r="BR1219" s="791"/>
      <c r="BS1219" s="791"/>
      <c r="BT1219" s="791"/>
      <c r="CA1219" s="809"/>
      <c r="CB1219" s="810"/>
      <c r="CC1219" s="811"/>
    </row>
    <row r="1220" spans="69:81" x14ac:dyDescent="0.25">
      <c r="BQ1220" s="791"/>
      <c r="BR1220" s="791"/>
      <c r="BS1220" s="791"/>
      <c r="BT1220" s="791"/>
      <c r="CA1220" s="809"/>
      <c r="CB1220" s="810"/>
      <c r="CC1220" s="811"/>
    </row>
    <row r="1221" spans="69:81" x14ac:dyDescent="0.25">
      <c r="BQ1221" s="791"/>
      <c r="BR1221" s="791"/>
      <c r="BS1221" s="791"/>
      <c r="BT1221" s="791"/>
      <c r="CA1221" s="809"/>
      <c r="CB1221" s="810"/>
      <c r="CC1221" s="811"/>
    </row>
    <row r="1222" spans="69:81" x14ac:dyDescent="0.25">
      <c r="BQ1222" s="791"/>
      <c r="BR1222" s="791"/>
      <c r="BS1222" s="791"/>
      <c r="BT1222" s="791"/>
      <c r="CA1222" s="809"/>
      <c r="CB1222" s="810"/>
      <c r="CC1222" s="811"/>
    </row>
    <row r="1223" spans="69:81" x14ac:dyDescent="0.25">
      <c r="BQ1223" s="791"/>
      <c r="BR1223" s="791"/>
      <c r="BS1223" s="791"/>
      <c r="BT1223" s="791"/>
      <c r="CA1223" s="809"/>
      <c r="CB1223" s="810"/>
      <c r="CC1223" s="811"/>
    </row>
    <row r="1224" spans="69:81" x14ac:dyDescent="0.25">
      <c r="BQ1224" s="791"/>
      <c r="BR1224" s="791"/>
      <c r="BS1224" s="791"/>
      <c r="BT1224" s="791"/>
      <c r="CA1224" s="809"/>
      <c r="CB1224" s="810"/>
      <c r="CC1224" s="811"/>
    </row>
    <row r="1225" spans="69:81" x14ac:dyDescent="0.25">
      <c r="BQ1225" s="791"/>
      <c r="BR1225" s="791"/>
      <c r="BS1225" s="791"/>
      <c r="BT1225" s="791"/>
      <c r="CA1225" s="809"/>
      <c r="CB1225" s="810"/>
      <c r="CC1225" s="811"/>
    </row>
    <row r="1226" spans="69:81" x14ac:dyDescent="0.25">
      <c r="BQ1226" s="791"/>
      <c r="BR1226" s="791"/>
      <c r="BS1226" s="791"/>
      <c r="BT1226" s="791"/>
      <c r="CA1226" s="809"/>
      <c r="CB1226" s="810"/>
      <c r="CC1226" s="811"/>
    </row>
    <row r="1227" spans="69:81" x14ac:dyDescent="0.25">
      <c r="BQ1227" s="791"/>
      <c r="BR1227" s="791"/>
      <c r="BS1227" s="791"/>
      <c r="BT1227" s="791"/>
      <c r="CA1227" s="809"/>
      <c r="CB1227" s="810"/>
      <c r="CC1227" s="811"/>
    </row>
    <row r="1228" spans="69:81" x14ac:dyDescent="0.25">
      <c r="BQ1228" s="791"/>
      <c r="BR1228" s="791"/>
      <c r="BS1228" s="791"/>
      <c r="BT1228" s="791"/>
      <c r="CA1228" s="809"/>
      <c r="CB1228" s="810"/>
      <c r="CC1228" s="811"/>
    </row>
    <row r="1229" spans="69:81" x14ac:dyDescent="0.25">
      <c r="BQ1229" s="791"/>
      <c r="BR1229" s="791"/>
      <c r="BS1229" s="791"/>
      <c r="BT1229" s="791"/>
      <c r="CA1229" s="809"/>
      <c r="CB1229" s="810"/>
      <c r="CC1229" s="811"/>
    </row>
    <row r="1230" spans="69:81" x14ac:dyDescent="0.25">
      <c r="BQ1230" s="791"/>
      <c r="BR1230" s="791"/>
      <c r="BS1230" s="791"/>
      <c r="BT1230" s="791"/>
      <c r="CA1230" s="809"/>
      <c r="CB1230" s="810"/>
      <c r="CC1230" s="811"/>
    </row>
    <row r="1231" spans="69:81" x14ac:dyDescent="0.25">
      <c r="BQ1231" s="791"/>
      <c r="BR1231" s="791"/>
      <c r="BS1231" s="791"/>
      <c r="BT1231" s="791"/>
      <c r="CA1231" s="809"/>
      <c r="CB1231" s="810"/>
      <c r="CC1231" s="811"/>
    </row>
    <row r="1232" spans="69:81" x14ac:dyDescent="0.25">
      <c r="BQ1232" s="791"/>
      <c r="BR1232" s="791"/>
      <c r="BS1232" s="791"/>
      <c r="BT1232" s="791"/>
      <c r="CA1232" s="809"/>
      <c r="CB1232" s="810"/>
      <c r="CC1232" s="811"/>
    </row>
    <row r="1233" spans="69:81" x14ac:dyDescent="0.25">
      <c r="BQ1233" s="791"/>
      <c r="BR1233" s="791"/>
      <c r="BS1233" s="791"/>
      <c r="BT1233" s="791"/>
      <c r="CA1233" s="809"/>
      <c r="CB1233" s="810"/>
      <c r="CC1233" s="811"/>
    </row>
    <row r="1234" spans="69:81" x14ac:dyDescent="0.25">
      <c r="BQ1234" s="791"/>
      <c r="BR1234" s="791"/>
      <c r="BS1234" s="791"/>
      <c r="BT1234" s="791"/>
      <c r="CA1234" s="809"/>
      <c r="CB1234" s="810"/>
      <c r="CC1234" s="811"/>
    </row>
    <row r="1235" spans="69:81" x14ac:dyDescent="0.25">
      <c r="BQ1235" s="791"/>
      <c r="BR1235" s="791"/>
      <c r="BS1235" s="791"/>
      <c r="BT1235" s="791"/>
      <c r="CA1235" s="809"/>
      <c r="CB1235" s="810"/>
      <c r="CC1235" s="811"/>
    </row>
    <row r="1236" spans="69:81" x14ac:dyDescent="0.25">
      <c r="BQ1236" s="791"/>
      <c r="BR1236" s="791"/>
      <c r="BS1236" s="791"/>
      <c r="BT1236" s="791"/>
      <c r="CA1236" s="809"/>
      <c r="CB1236" s="810"/>
      <c r="CC1236" s="811"/>
    </row>
    <row r="1237" spans="69:81" x14ac:dyDescent="0.25">
      <c r="BQ1237" s="791"/>
      <c r="BR1237" s="791"/>
      <c r="BS1237" s="791"/>
      <c r="BT1237" s="791"/>
      <c r="CA1237" s="809"/>
      <c r="CB1237" s="810"/>
      <c r="CC1237" s="811"/>
    </row>
    <row r="1238" spans="69:81" x14ac:dyDescent="0.25">
      <c r="BQ1238" s="791"/>
      <c r="BR1238" s="791"/>
      <c r="BS1238" s="791"/>
      <c r="BT1238" s="791"/>
      <c r="CA1238" s="809"/>
      <c r="CB1238" s="810"/>
      <c r="CC1238" s="811"/>
    </row>
    <row r="1239" spans="69:81" x14ac:dyDescent="0.25">
      <c r="BQ1239" s="791"/>
      <c r="BR1239" s="791"/>
      <c r="BS1239" s="791"/>
      <c r="BT1239" s="791"/>
      <c r="CA1239" s="809"/>
      <c r="CB1239" s="810"/>
      <c r="CC1239" s="811"/>
    </row>
    <row r="1240" spans="69:81" x14ac:dyDescent="0.25">
      <c r="BQ1240" s="791"/>
      <c r="BR1240" s="791"/>
      <c r="BS1240" s="791"/>
      <c r="BT1240" s="791"/>
      <c r="CA1240" s="809"/>
      <c r="CB1240" s="810"/>
      <c r="CC1240" s="811"/>
    </row>
    <row r="1241" spans="69:81" x14ac:dyDescent="0.25">
      <c r="BQ1241" s="791"/>
      <c r="BR1241" s="791"/>
      <c r="BS1241" s="791"/>
      <c r="BT1241" s="791"/>
      <c r="CA1241" s="809"/>
      <c r="CB1241" s="810"/>
      <c r="CC1241" s="811"/>
    </row>
    <row r="1242" spans="69:81" x14ac:dyDescent="0.25">
      <c r="BQ1242" s="791"/>
      <c r="BR1242" s="791"/>
      <c r="BS1242" s="791"/>
      <c r="BT1242" s="791"/>
      <c r="CA1242" s="809"/>
      <c r="CB1242" s="810"/>
      <c r="CC1242" s="811"/>
    </row>
    <row r="1243" spans="69:81" x14ac:dyDescent="0.25">
      <c r="BQ1243" s="791"/>
      <c r="BR1243" s="791"/>
      <c r="BS1243" s="791"/>
      <c r="BT1243" s="791"/>
      <c r="CA1243" s="809"/>
      <c r="CB1243" s="810"/>
      <c r="CC1243" s="811"/>
    </row>
    <row r="1244" spans="69:81" x14ac:dyDescent="0.25">
      <c r="BQ1244" s="791"/>
      <c r="BR1244" s="791"/>
      <c r="BS1244" s="791"/>
      <c r="BT1244" s="791"/>
      <c r="CA1244" s="809"/>
      <c r="CB1244" s="810"/>
      <c r="CC1244" s="811"/>
    </row>
    <row r="1245" spans="69:81" x14ac:dyDescent="0.25">
      <c r="BQ1245" s="791"/>
      <c r="BR1245" s="791"/>
      <c r="BS1245" s="791"/>
      <c r="BT1245" s="791"/>
      <c r="CA1245" s="809"/>
      <c r="CB1245" s="810"/>
      <c r="CC1245" s="811"/>
    </row>
    <row r="1246" spans="69:81" x14ac:dyDescent="0.25">
      <c r="BQ1246" s="791"/>
      <c r="BR1246" s="791"/>
      <c r="BS1246" s="791"/>
      <c r="BT1246" s="791"/>
      <c r="CA1246" s="809"/>
      <c r="CB1246" s="810"/>
      <c r="CC1246" s="811"/>
    </row>
    <row r="1247" spans="69:81" x14ac:dyDescent="0.25">
      <c r="BQ1247" s="791"/>
      <c r="BR1247" s="791"/>
      <c r="BS1247" s="791"/>
      <c r="BT1247" s="791"/>
      <c r="CA1247" s="809"/>
      <c r="CB1247" s="810"/>
      <c r="CC1247" s="811"/>
    </row>
    <row r="1248" spans="69:81" x14ac:dyDescent="0.25">
      <c r="BQ1248" s="791"/>
      <c r="BR1248" s="791"/>
      <c r="BS1248" s="791"/>
      <c r="BT1248" s="791"/>
      <c r="CA1248" s="809"/>
      <c r="CB1248" s="810"/>
      <c r="CC1248" s="811"/>
    </row>
    <row r="1249" spans="69:81" x14ac:dyDescent="0.25">
      <c r="BQ1249" s="791"/>
      <c r="BR1249" s="791"/>
      <c r="BS1249" s="791"/>
      <c r="BT1249" s="791"/>
      <c r="CA1249" s="809"/>
      <c r="CB1249" s="810"/>
      <c r="CC1249" s="811"/>
    </row>
    <row r="1250" spans="69:81" x14ac:dyDescent="0.25">
      <c r="BQ1250" s="791"/>
      <c r="BR1250" s="791"/>
      <c r="BS1250" s="791"/>
      <c r="BT1250" s="791"/>
      <c r="CA1250" s="809"/>
      <c r="CB1250" s="810"/>
      <c r="CC1250" s="811"/>
    </row>
    <row r="1251" spans="69:81" x14ac:dyDescent="0.25">
      <c r="BQ1251" s="791"/>
      <c r="BR1251" s="791"/>
      <c r="BS1251" s="791"/>
      <c r="BT1251" s="791"/>
      <c r="CA1251" s="809"/>
      <c r="CB1251" s="810"/>
      <c r="CC1251" s="811"/>
    </row>
    <row r="1252" spans="69:81" x14ac:dyDescent="0.25">
      <c r="BQ1252" s="791"/>
      <c r="BR1252" s="791"/>
      <c r="BS1252" s="791"/>
      <c r="BT1252" s="791"/>
      <c r="CA1252" s="809"/>
      <c r="CB1252" s="810"/>
      <c r="CC1252" s="811"/>
    </row>
    <row r="1253" spans="69:81" x14ac:dyDescent="0.25">
      <c r="BQ1253" s="791"/>
      <c r="BR1253" s="791"/>
      <c r="BS1253" s="791"/>
      <c r="BT1253" s="791"/>
      <c r="CA1253" s="809"/>
      <c r="CB1253" s="810"/>
      <c r="CC1253" s="811"/>
    </row>
    <row r="1254" spans="69:81" x14ac:dyDescent="0.25">
      <c r="BQ1254" s="791"/>
      <c r="BR1254" s="791"/>
      <c r="BS1254" s="791"/>
      <c r="BT1254" s="791"/>
      <c r="CA1254" s="809"/>
      <c r="CB1254" s="810"/>
      <c r="CC1254" s="811"/>
    </row>
    <row r="1255" spans="69:81" x14ac:dyDescent="0.25">
      <c r="BQ1255" s="791"/>
      <c r="BR1255" s="791"/>
      <c r="BS1255" s="791"/>
      <c r="BT1255" s="791"/>
      <c r="CA1255" s="809"/>
      <c r="CB1255" s="810"/>
      <c r="CC1255" s="811"/>
    </row>
    <row r="1256" spans="69:81" x14ac:dyDescent="0.25">
      <c r="BQ1256" s="791"/>
      <c r="BR1256" s="791"/>
      <c r="BS1256" s="791"/>
      <c r="BT1256" s="791"/>
      <c r="CA1256" s="809"/>
      <c r="CB1256" s="810"/>
      <c r="CC1256" s="811"/>
    </row>
    <row r="1257" spans="69:81" x14ac:dyDescent="0.25">
      <c r="BQ1257" s="791"/>
      <c r="BR1257" s="791"/>
      <c r="BS1257" s="791"/>
      <c r="BT1257" s="791"/>
      <c r="CA1257" s="809"/>
      <c r="CB1257" s="810"/>
      <c r="CC1257" s="811"/>
    </row>
    <row r="1258" spans="69:81" x14ac:dyDescent="0.25">
      <c r="BQ1258" s="791"/>
      <c r="BR1258" s="791"/>
      <c r="BS1258" s="791"/>
      <c r="BT1258" s="791"/>
      <c r="CA1258" s="809"/>
      <c r="CB1258" s="810"/>
      <c r="CC1258" s="811"/>
    </row>
    <row r="1259" spans="69:81" x14ac:dyDescent="0.25">
      <c r="BQ1259" s="791"/>
      <c r="BR1259" s="791"/>
      <c r="BS1259" s="791"/>
      <c r="BT1259" s="791"/>
      <c r="CA1259" s="809"/>
      <c r="CB1259" s="810"/>
      <c r="CC1259" s="811"/>
    </row>
    <row r="1260" spans="69:81" x14ac:dyDescent="0.25">
      <c r="BQ1260" s="791"/>
      <c r="BR1260" s="791"/>
      <c r="BS1260" s="791"/>
      <c r="BT1260" s="791"/>
      <c r="CA1260" s="809"/>
      <c r="CB1260" s="810"/>
      <c r="CC1260" s="811"/>
    </row>
    <row r="1261" spans="69:81" x14ac:dyDescent="0.25">
      <c r="BQ1261" s="791"/>
      <c r="BR1261" s="791"/>
      <c r="BS1261" s="791"/>
      <c r="BT1261" s="791"/>
      <c r="CA1261" s="809"/>
      <c r="CB1261" s="810"/>
      <c r="CC1261" s="811"/>
    </row>
    <row r="1262" spans="69:81" x14ac:dyDescent="0.25">
      <c r="BQ1262" s="791"/>
      <c r="BR1262" s="791"/>
      <c r="BS1262" s="791"/>
      <c r="BT1262" s="791"/>
      <c r="CA1262" s="809"/>
      <c r="CB1262" s="810"/>
      <c r="CC1262" s="811"/>
    </row>
    <row r="1263" spans="69:81" x14ac:dyDescent="0.25">
      <c r="BQ1263" s="791"/>
      <c r="BR1263" s="791"/>
      <c r="BS1263" s="791"/>
      <c r="BT1263" s="791"/>
      <c r="CA1263" s="809"/>
      <c r="CB1263" s="810"/>
      <c r="CC1263" s="811"/>
    </row>
    <row r="1264" spans="69:81" x14ac:dyDescent="0.25">
      <c r="BQ1264" s="791"/>
      <c r="BR1264" s="791"/>
      <c r="BS1264" s="791"/>
      <c r="BT1264" s="791"/>
      <c r="CA1264" s="809"/>
      <c r="CB1264" s="810"/>
      <c r="CC1264" s="811"/>
    </row>
    <row r="1265" spans="69:81" x14ac:dyDescent="0.25">
      <c r="BQ1265" s="791"/>
      <c r="BR1265" s="791"/>
      <c r="BS1265" s="791"/>
      <c r="BT1265" s="791"/>
      <c r="CA1265" s="809"/>
      <c r="CB1265" s="810"/>
      <c r="CC1265" s="811"/>
    </row>
    <row r="1266" spans="69:81" x14ac:dyDescent="0.25">
      <c r="BQ1266" s="791"/>
      <c r="BR1266" s="791"/>
      <c r="BS1266" s="791"/>
      <c r="BT1266" s="791"/>
      <c r="CA1266" s="809"/>
      <c r="CB1266" s="810"/>
      <c r="CC1266" s="811"/>
    </row>
    <row r="1267" spans="69:81" x14ac:dyDescent="0.25">
      <c r="BQ1267" s="791"/>
      <c r="BR1267" s="791"/>
      <c r="BS1267" s="791"/>
      <c r="BT1267" s="791"/>
      <c r="CA1267" s="809"/>
      <c r="CB1267" s="810"/>
      <c r="CC1267" s="811"/>
    </row>
    <row r="1268" spans="69:81" x14ac:dyDescent="0.25">
      <c r="BQ1268" s="791"/>
      <c r="BR1268" s="791"/>
      <c r="BS1268" s="791"/>
      <c r="BT1268" s="791"/>
      <c r="CA1268" s="809"/>
      <c r="CB1268" s="810"/>
      <c r="CC1268" s="811"/>
    </row>
    <row r="1269" spans="69:81" x14ac:dyDescent="0.25">
      <c r="BQ1269" s="791"/>
      <c r="BR1269" s="791"/>
      <c r="BS1269" s="791"/>
      <c r="BT1269" s="791"/>
      <c r="CA1269" s="809"/>
      <c r="CB1269" s="810"/>
      <c r="CC1269" s="811"/>
    </row>
    <row r="1270" spans="69:81" x14ac:dyDescent="0.25">
      <c r="BQ1270" s="791"/>
      <c r="BR1270" s="791"/>
      <c r="BS1270" s="791"/>
      <c r="BT1270" s="791"/>
      <c r="CA1270" s="809"/>
      <c r="CB1270" s="810"/>
      <c r="CC1270" s="811"/>
    </row>
    <row r="1271" spans="69:81" x14ac:dyDescent="0.25">
      <c r="BQ1271" s="791"/>
      <c r="BR1271" s="791"/>
      <c r="BS1271" s="791"/>
      <c r="BT1271" s="791"/>
      <c r="CA1271" s="809"/>
      <c r="CB1271" s="810"/>
      <c r="CC1271" s="811"/>
    </row>
    <row r="1272" spans="69:81" x14ac:dyDescent="0.25">
      <c r="BQ1272" s="791"/>
      <c r="BR1272" s="791"/>
      <c r="BS1272" s="791"/>
      <c r="BT1272" s="791"/>
      <c r="CA1272" s="809"/>
      <c r="CB1272" s="810"/>
      <c r="CC1272" s="811"/>
    </row>
    <row r="1273" spans="69:81" x14ac:dyDescent="0.25">
      <c r="BQ1273" s="791"/>
      <c r="BR1273" s="791"/>
      <c r="BS1273" s="791"/>
      <c r="BT1273" s="791"/>
      <c r="CA1273" s="809"/>
      <c r="CB1273" s="810"/>
      <c r="CC1273" s="811"/>
    </row>
    <row r="1274" spans="69:81" x14ac:dyDescent="0.25">
      <c r="BQ1274" s="791"/>
      <c r="BR1274" s="791"/>
      <c r="BS1274" s="791"/>
      <c r="BT1274" s="791"/>
      <c r="CA1274" s="809"/>
      <c r="CB1274" s="810"/>
      <c r="CC1274" s="811"/>
    </row>
    <row r="1275" spans="69:81" x14ac:dyDescent="0.25">
      <c r="BQ1275" s="791"/>
      <c r="BR1275" s="791"/>
      <c r="BS1275" s="791"/>
      <c r="BT1275" s="791"/>
      <c r="CA1275" s="809"/>
      <c r="CB1275" s="810"/>
      <c r="CC1275" s="811"/>
    </row>
    <row r="1276" spans="69:81" x14ac:dyDescent="0.25">
      <c r="BQ1276" s="791"/>
      <c r="BR1276" s="791"/>
      <c r="BS1276" s="791"/>
      <c r="BT1276" s="791"/>
      <c r="CA1276" s="809"/>
      <c r="CB1276" s="810"/>
      <c r="CC1276" s="811"/>
    </row>
    <row r="1277" spans="69:81" x14ac:dyDescent="0.25">
      <c r="BQ1277" s="791"/>
      <c r="BR1277" s="791"/>
      <c r="BS1277" s="791"/>
      <c r="BT1277" s="791"/>
      <c r="CA1277" s="809"/>
      <c r="CB1277" s="810"/>
      <c r="CC1277" s="811"/>
    </row>
    <row r="1278" spans="69:81" x14ac:dyDescent="0.25">
      <c r="BQ1278" s="791"/>
      <c r="BR1278" s="791"/>
      <c r="BS1278" s="791"/>
      <c r="BT1278" s="791"/>
      <c r="CA1278" s="809"/>
      <c r="CB1278" s="810"/>
      <c r="CC1278" s="811"/>
    </row>
    <row r="1279" spans="69:81" x14ac:dyDescent="0.25">
      <c r="BQ1279" s="791"/>
      <c r="BR1279" s="791"/>
      <c r="BS1279" s="791"/>
      <c r="BT1279" s="791"/>
      <c r="CA1279" s="809"/>
      <c r="CB1279" s="810"/>
      <c r="CC1279" s="811"/>
    </row>
    <row r="1280" spans="69:81" x14ac:dyDescent="0.25">
      <c r="BQ1280" s="791"/>
      <c r="BR1280" s="791"/>
      <c r="BS1280" s="791"/>
      <c r="BT1280" s="791"/>
      <c r="CA1280" s="809"/>
      <c r="CB1280" s="810"/>
      <c r="CC1280" s="811"/>
    </row>
    <row r="1281" spans="69:81" x14ac:dyDescent="0.25">
      <c r="BQ1281" s="791"/>
      <c r="BR1281" s="791"/>
      <c r="BS1281" s="791"/>
      <c r="BT1281" s="791"/>
      <c r="CA1281" s="809"/>
      <c r="CB1281" s="810"/>
      <c r="CC1281" s="811"/>
    </row>
    <row r="1282" spans="69:81" x14ac:dyDescent="0.25">
      <c r="BQ1282" s="791"/>
      <c r="BR1282" s="791"/>
      <c r="BS1282" s="791"/>
      <c r="BT1282" s="791"/>
      <c r="CA1282" s="809"/>
      <c r="CB1282" s="810"/>
      <c r="CC1282" s="811"/>
    </row>
    <row r="1283" spans="69:81" x14ac:dyDescent="0.25">
      <c r="BQ1283" s="791"/>
      <c r="BR1283" s="791"/>
      <c r="BS1283" s="791"/>
      <c r="BT1283" s="791"/>
      <c r="CA1283" s="809"/>
      <c r="CB1283" s="810"/>
      <c r="CC1283" s="811"/>
    </row>
    <row r="1284" spans="69:81" x14ac:dyDescent="0.25">
      <c r="BQ1284" s="791"/>
      <c r="BR1284" s="791"/>
      <c r="BS1284" s="791"/>
      <c r="BT1284" s="791"/>
      <c r="CA1284" s="809"/>
      <c r="CB1284" s="810"/>
      <c r="CC1284" s="811"/>
    </row>
    <row r="1285" spans="69:81" x14ac:dyDescent="0.25">
      <c r="BQ1285" s="791"/>
      <c r="BR1285" s="791"/>
      <c r="BS1285" s="791"/>
      <c r="BT1285" s="791"/>
      <c r="CA1285" s="809"/>
      <c r="CB1285" s="810"/>
      <c r="CC1285" s="811"/>
    </row>
    <row r="1286" spans="69:81" x14ac:dyDescent="0.25">
      <c r="BQ1286" s="791"/>
      <c r="BR1286" s="791"/>
      <c r="BS1286" s="791"/>
      <c r="BT1286" s="791"/>
      <c r="CA1286" s="809"/>
      <c r="CB1286" s="810"/>
      <c r="CC1286" s="811"/>
    </row>
    <row r="1287" spans="69:81" x14ac:dyDescent="0.25">
      <c r="BQ1287" s="791"/>
      <c r="BR1287" s="791"/>
      <c r="BS1287" s="791"/>
      <c r="BT1287" s="791"/>
      <c r="CA1287" s="809"/>
      <c r="CB1287" s="810"/>
      <c r="CC1287" s="811"/>
    </row>
    <row r="1288" spans="69:81" x14ac:dyDescent="0.25">
      <c r="BQ1288" s="791"/>
      <c r="BR1288" s="791"/>
      <c r="BS1288" s="791"/>
      <c r="BT1288" s="791"/>
      <c r="CA1288" s="809"/>
      <c r="CB1288" s="810"/>
      <c r="CC1288" s="811"/>
    </row>
    <row r="1289" spans="69:81" x14ac:dyDescent="0.25">
      <c r="BQ1289" s="791"/>
      <c r="BR1289" s="791"/>
      <c r="BS1289" s="791"/>
      <c r="BT1289" s="791"/>
      <c r="CA1289" s="809"/>
      <c r="CB1289" s="810"/>
      <c r="CC1289" s="811"/>
    </row>
    <row r="1290" spans="69:81" x14ac:dyDescent="0.25">
      <c r="BQ1290" s="791"/>
      <c r="BR1290" s="791"/>
      <c r="BS1290" s="791"/>
      <c r="BT1290" s="791"/>
      <c r="CA1290" s="809"/>
      <c r="CB1290" s="810"/>
      <c r="CC1290" s="811"/>
    </row>
    <row r="1291" spans="69:81" x14ac:dyDescent="0.25">
      <c r="BQ1291" s="791"/>
      <c r="BR1291" s="791"/>
      <c r="BS1291" s="791"/>
      <c r="BT1291" s="791"/>
      <c r="CA1291" s="809"/>
      <c r="CB1291" s="810"/>
      <c r="CC1291" s="811"/>
    </row>
    <row r="1292" spans="69:81" x14ac:dyDescent="0.25">
      <c r="BQ1292" s="791"/>
      <c r="BR1292" s="791"/>
      <c r="BS1292" s="791"/>
      <c r="BT1292" s="791"/>
      <c r="CA1292" s="809"/>
      <c r="CB1292" s="810"/>
      <c r="CC1292" s="811"/>
    </row>
    <row r="1293" spans="69:81" x14ac:dyDescent="0.25">
      <c r="BQ1293" s="791"/>
      <c r="BR1293" s="791"/>
      <c r="BS1293" s="791"/>
      <c r="BT1293" s="791"/>
      <c r="CA1293" s="809"/>
      <c r="CB1293" s="810"/>
      <c r="CC1293" s="811"/>
    </row>
    <row r="1294" spans="69:81" x14ac:dyDescent="0.25">
      <c r="BQ1294" s="791"/>
      <c r="BR1294" s="791"/>
      <c r="BS1294" s="791"/>
      <c r="BT1294" s="791"/>
      <c r="CA1294" s="809"/>
      <c r="CB1294" s="810"/>
      <c r="CC1294" s="811"/>
    </row>
    <row r="1295" spans="69:81" x14ac:dyDescent="0.25">
      <c r="BQ1295" s="791"/>
      <c r="BR1295" s="791"/>
      <c r="BS1295" s="791"/>
      <c r="BT1295" s="791"/>
      <c r="CA1295" s="809"/>
      <c r="CB1295" s="810"/>
      <c r="CC1295" s="811"/>
    </row>
    <row r="1296" spans="69:81" x14ac:dyDescent="0.25">
      <c r="BQ1296" s="791"/>
      <c r="BR1296" s="791"/>
      <c r="BS1296" s="791"/>
      <c r="BT1296" s="791"/>
      <c r="CA1296" s="809"/>
      <c r="CB1296" s="810"/>
      <c r="CC1296" s="811"/>
    </row>
    <row r="1297" spans="69:81" x14ac:dyDescent="0.25">
      <c r="BQ1297" s="791"/>
      <c r="BR1297" s="791"/>
      <c r="BS1297" s="791"/>
      <c r="BT1297" s="791"/>
      <c r="CA1297" s="809"/>
      <c r="CB1297" s="810"/>
      <c r="CC1297" s="811"/>
    </row>
    <row r="1298" spans="69:81" x14ac:dyDescent="0.25">
      <c r="BQ1298" s="791"/>
      <c r="BR1298" s="791"/>
      <c r="BS1298" s="791"/>
      <c r="BT1298" s="791"/>
      <c r="CA1298" s="809"/>
      <c r="CB1298" s="810"/>
      <c r="CC1298" s="811"/>
    </row>
    <row r="1299" spans="69:81" x14ac:dyDescent="0.25">
      <c r="BQ1299" s="791"/>
      <c r="BR1299" s="791"/>
      <c r="BS1299" s="791"/>
      <c r="BT1299" s="791"/>
      <c r="CA1299" s="809"/>
      <c r="CB1299" s="810"/>
      <c r="CC1299" s="811"/>
    </row>
    <row r="1300" spans="69:81" x14ac:dyDescent="0.25">
      <c r="BQ1300" s="791"/>
      <c r="BR1300" s="791"/>
      <c r="BS1300" s="791"/>
      <c r="BT1300" s="791"/>
      <c r="CA1300" s="809"/>
      <c r="CB1300" s="810"/>
      <c r="CC1300" s="811"/>
    </row>
    <row r="1301" spans="69:81" x14ac:dyDescent="0.25">
      <c r="BQ1301" s="791"/>
      <c r="BR1301" s="791"/>
      <c r="BS1301" s="791"/>
      <c r="BT1301" s="791"/>
      <c r="CA1301" s="809"/>
      <c r="CB1301" s="810"/>
      <c r="CC1301" s="811"/>
    </row>
    <row r="1302" spans="69:81" x14ac:dyDescent="0.25">
      <c r="BQ1302" s="791"/>
      <c r="BR1302" s="791"/>
      <c r="BS1302" s="791"/>
      <c r="BT1302" s="791"/>
      <c r="CA1302" s="809"/>
      <c r="CB1302" s="810"/>
      <c r="CC1302" s="811"/>
    </row>
    <row r="1303" spans="69:81" x14ac:dyDescent="0.25">
      <c r="BQ1303" s="791"/>
      <c r="BR1303" s="791"/>
      <c r="BS1303" s="791"/>
      <c r="BT1303" s="791"/>
      <c r="CA1303" s="809"/>
      <c r="CB1303" s="810"/>
      <c r="CC1303" s="811"/>
    </row>
    <row r="1304" spans="69:81" x14ac:dyDescent="0.25">
      <c r="BQ1304" s="791"/>
      <c r="BR1304" s="791"/>
      <c r="BS1304" s="791"/>
      <c r="BT1304" s="791"/>
      <c r="CA1304" s="809"/>
      <c r="CB1304" s="810"/>
      <c r="CC1304" s="811"/>
    </row>
    <row r="1305" spans="69:81" x14ac:dyDescent="0.25">
      <c r="BQ1305" s="791"/>
      <c r="BR1305" s="791"/>
      <c r="BS1305" s="791"/>
      <c r="BT1305" s="791"/>
      <c r="CA1305" s="809"/>
      <c r="CB1305" s="810"/>
      <c r="CC1305" s="811"/>
    </row>
    <row r="1306" spans="69:81" x14ac:dyDescent="0.25">
      <c r="BQ1306" s="791"/>
      <c r="BR1306" s="791"/>
      <c r="BS1306" s="791"/>
      <c r="BT1306" s="791"/>
      <c r="CA1306" s="809"/>
      <c r="CB1306" s="810"/>
      <c r="CC1306" s="811"/>
    </row>
    <row r="1307" spans="69:81" x14ac:dyDescent="0.25">
      <c r="BQ1307" s="791"/>
      <c r="BR1307" s="791"/>
      <c r="BS1307" s="791"/>
      <c r="BT1307" s="791"/>
      <c r="CA1307" s="809"/>
      <c r="CB1307" s="810"/>
      <c r="CC1307" s="811"/>
    </row>
    <row r="1308" spans="69:81" x14ac:dyDescent="0.25">
      <c r="BQ1308" s="791"/>
      <c r="BR1308" s="791"/>
      <c r="BS1308" s="791"/>
      <c r="BT1308" s="791"/>
      <c r="CA1308" s="809"/>
      <c r="CB1308" s="810"/>
      <c r="CC1308" s="811"/>
    </row>
    <row r="1309" spans="69:81" x14ac:dyDescent="0.25">
      <c r="BQ1309" s="791"/>
      <c r="BR1309" s="791"/>
      <c r="BS1309" s="791"/>
      <c r="BT1309" s="791"/>
      <c r="CA1309" s="809"/>
      <c r="CB1309" s="810"/>
      <c r="CC1309" s="811"/>
    </row>
    <row r="1310" spans="69:81" x14ac:dyDescent="0.25">
      <c r="BQ1310" s="791"/>
      <c r="BR1310" s="791"/>
      <c r="BS1310" s="791"/>
      <c r="BT1310" s="791"/>
      <c r="CA1310" s="809"/>
      <c r="CB1310" s="810"/>
      <c r="CC1310" s="811"/>
    </row>
    <row r="1311" spans="69:81" x14ac:dyDescent="0.25">
      <c r="BQ1311" s="791"/>
      <c r="BR1311" s="791"/>
      <c r="BS1311" s="791"/>
      <c r="BT1311" s="791"/>
      <c r="CA1311" s="809"/>
      <c r="CB1311" s="810"/>
      <c r="CC1311" s="811"/>
    </row>
    <row r="1312" spans="69:81" x14ac:dyDescent="0.25">
      <c r="BQ1312" s="791"/>
      <c r="BR1312" s="791"/>
      <c r="BS1312" s="791"/>
      <c r="BT1312" s="791"/>
      <c r="CA1312" s="809"/>
      <c r="CB1312" s="810"/>
      <c r="CC1312" s="811"/>
    </row>
    <row r="1313" spans="69:81" x14ac:dyDescent="0.25">
      <c r="BQ1313" s="791"/>
      <c r="BR1313" s="791"/>
      <c r="BS1313" s="791"/>
      <c r="BT1313" s="791"/>
      <c r="CA1313" s="809"/>
      <c r="CB1313" s="810"/>
      <c r="CC1313" s="811"/>
    </row>
    <row r="1314" spans="69:81" x14ac:dyDescent="0.25">
      <c r="BQ1314" s="791"/>
      <c r="BR1314" s="791"/>
      <c r="BS1314" s="791"/>
      <c r="BT1314" s="791"/>
      <c r="CA1314" s="809"/>
      <c r="CB1314" s="810"/>
      <c r="CC1314" s="811"/>
    </row>
    <row r="1315" spans="69:81" x14ac:dyDescent="0.25">
      <c r="BQ1315" s="791"/>
      <c r="BR1315" s="791"/>
      <c r="BS1315" s="791"/>
      <c r="BT1315" s="791"/>
      <c r="CA1315" s="809"/>
      <c r="CB1315" s="810"/>
      <c r="CC1315" s="811"/>
    </row>
    <row r="1316" spans="69:81" x14ac:dyDescent="0.25">
      <c r="BQ1316" s="791"/>
      <c r="BR1316" s="791"/>
      <c r="BS1316" s="791"/>
      <c r="BT1316" s="791"/>
      <c r="CA1316" s="809"/>
      <c r="CB1316" s="810"/>
      <c r="CC1316" s="811"/>
    </row>
    <row r="1317" spans="69:81" x14ac:dyDescent="0.25">
      <c r="BQ1317" s="791"/>
      <c r="BR1317" s="791"/>
      <c r="BS1317" s="791"/>
      <c r="BT1317" s="791"/>
      <c r="CA1317" s="809"/>
      <c r="CB1317" s="810"/>
      <c r="CC1317" s="811"/>
    </row>
    <row r="1318" spans="69:81" x14ac:dyDescent="0.25">
      <c r="BQ1318" s="791"/>
      <c r="BR1318" s="791"/>
      <c r="BS1318" s="791"/>
      <c r="BT1318" s="791"/>
      <c r="CA1318" s="809"/>
      <c r="CB1318" s="810"/>
      <c r="CC1318" s="811"/>
    </row>
    <row r="1319" spans="69:81" x14ac:dyDescent="0.25">
      <c r="BQ1319" s="791"/>
      <c r="BR1319" s="791"/>
      <c r="BS1319" s="791"/>
      <c r="BT1319" s="791"/>
      <c r="CA1319" s="809"/>
      <c r="CB1319" s="810"/>
      <c r="CC1319" s="811"/>
    </row>
    <row r="1320" spans="69:81" x14ac:dyDescent="0.25">
      <c r="BQ1320" s="791"/>
      <c r="BR1320" s="791"/>
      <c r="BS1320" s="791"/>
      <c r="BT1320" s="791"/>
      <c r="CA1320" s="809"/>
      <c r="CB1320" s="810"/>
      <c r="CC1320" s="811"/>
    </row>
    <row r="1321" spans="69:81" x14ac:dyDescent="0.25">
      <c r="BQ1321" s="791"/>
      <c r="BR1321" s="791"/>
      <c r="BS1321" s="791"/>
      <c r="BT1321" s="791"/>
      <c r="CA1321" s="809"/>
      <c r="CB1321" s="810"/>
      <c r="CC1321" s="811"/>
    </row>
    <row r="1322" spans="69:81" x14ac:dyDescent="0.25">
      <c r="BQ1322" s="791"/>
      <c r="BR1322" s="791"/>
      <c r="BS1322" s="791"/>
      <c r="BT1322" s="791"/>
      <c r="CA1322" s="809"/>
      <c r="CB1322" s="810"/>
      <c r="CC1322" s="811"/>
    </row>
    <row r="1323" spans="69:81" x14ac:dyDescent="0.25">
      <c r="BQ1323" s="791"/>
      <c r="BR1323" s="791"/>
      <c r="BS1323" s="791"/>
      <c r="BT1323" s="791"/>
      <c r="CA1323" s="809"/>
      <c r="CB1323" s="810"/>
      <c r="CC1323" s="811"/>
    </row>
    <row r="1324" spans="69:81" x14ac:dyDescent="0.25">
      <c r="BQ1324" s="791"/>
      <c r="BR1324" s="791"/>
      <c r="BS1324" s="791"/>
      <c r="BT1324" s="791"/>
      <c r="CA1324" s="809"/>
      <c r="CB1324" s="810"/>
      <c r="CC1324" s="811"/>
    </row>
    <row r="1325" spans="69:81" x14ac:dyDescent="0.25">
      <c r="BQ1325" s="791"/>
      <c r="BR1325" s="791"/>
      <c r="BS1325" s="791"/>
      <c r="BT1325" s="791"/>
      <c r="CA1325" s="809"/>
      <c r="CB1325" s="810"/>
      <c r="CC1325" s="811"/>
    </row>
    <row r="1326" spans="69:81" x14ac:dyDescent="0.25">
      <c r="BQ1326" s="791"/>
      <c r="BR1326" s="791"/>
      <c r="BS1326" s="791"/>
      <c r="BT1326" s="791"/>
      <c r="CA1326" s="809"/>
      <c r="CB1326" s="810"/>
      <c r="CC1326" s="811"/>
    </row>
    <row r="1327" spans="69:81" x14ac:dyDescent="0.25">
      <c r="BQ1327" s="791"/>
      <c r="BR1327" s="791"/>
      <c r="BS1327" s="791"/>
      <c r="BT1327" s="791"/>
      <c r="CA1327" s="809"/>
      <c r="CB1327" s="810"/>
      <c r="CC1327" s="811"/>
    </row>
    <row r="1328" spans="69:81" x14ac:dyDescent="0.25">
      <c r="BQ1328" s="791"/>
      <c r="BR1328" s="791"/>
      <c r="BS1328" s="791"/>
      <c r="BT1328" s="791"/>
      <c r="CA1328" s="809"/>
      <c r="CB1328" s="810"/>
      <c r="CC1328" s="811"/>
    </row>
    <row r="1329" spans="69:81" x14ac:dyDescent="0.25">
      <c r="BQ1329" s="791"/>
      <c r="BR1329" s="791"/>
      <c r="BS1329" s="791"/>
      <c r="BT1329" s="791"/>
      <c r="CA1329" s="809"/>
      <c r="CB1329" s="810"/>
      <c r="CC1329" s="811"/>
    </row>
    <row r="1330" spans="69:81" x14ac:dyDescent="0.25">
      <c r="BQ1330" s="791"/>
      <c r="BR1330" s="791"/>
      <c r="BS1330" s="791"/>
      <c r="BT1330" s="791"/>
      <c r="CA1330" s="809"/>
      <c r="CB1330" s="810"/>
      <c r="CC1330" s="811"/>
    </row>
    <row r="1331" spans="69:81" x14ac:dyDescent="0.25">
      <c r="BQ1331" s="791"/>
      <c r="BR1331" s="791"/>
      <c r="BS1331" s="791"/>
      <c r="BT1331" s="791"/>
      <c r="CA1331" s="809"/>
      <c r="CB1331" s="810"/>
      <c r="CC1331" s="811"/>
    </row>
    <row r="1332" spans="69:81" x14ac:dyDescent="0.25">
      <c r="BQ1332" s="791"/>
      <c r="BR1332" s="791"/>
      <c r="BS1332" s="791"/>
      <c r="BT1332" s="791"/>
      <c r="CA1332" s="809"/>
      <c r="CB1332" s="810"/>
      <c r="CC1332" s="811"/>
    </row>
    <row r="1333" spans="69:81" x14ac:dyDescent="0.25">
      <c r="BQ1333" s="791"/>
      <c r="BR1333" s="791"/>
      <c r="BS1333" s="791"/>
      <c r="BT1333" s="791"/>
      <c r="CA1333" s="809"/>
      <c r="CB1333" s="810"/>
      <c r="CC1333" s="811"/>
    </row>
    <row r="1334" spans="69:81" x14ac:dyDescent="0.25">
      <c r="BQ1334" s="791"/>
      <c r="BR1334" s="791"/>
      <c r="BS1334" s="791"/>
      <c r="BT1334" s="791"/>
      <c r="CA1334" s="809"/>
      <c r="CB1334" s="810"/>
      <c r="CC1334" s="811"/>
    </row>
    <row r="1335" spans="69:81" x14ac:dyDescent="0.25">
      <c r="BQ1335" s="791"/>
      <c r="BR1335" s="791"/>
      <c r="BS1335" s="791"/>
      <c r="BT1335" s="791"/>
      <c r="CA1335" s="809"/>
      <c r="CB1335" s="810"/>
      <c r="CC1335" s="811"/>
    </row>
    <row r="1336" spans="69:81" x14ac:dyDescent="0.25">
      <c r="BQ1336" s="791"/>
      <c r="BR1336" s="791"/>
      <c r="BS1336" s="791"/>
      <c r="BT1336" s="791"/>
      <c r="CA1336" s="809"/>
      <c r="CB1336" s="810"/>
      <c r="CC1336" s="811"/>
    </row>
    <row r="1337" spans="69:81" x14ac:dyDescent="0.25">
      <c r="BQ1337" s="791"/>
      <c r="BR1337" s="791"/>
      <c r="BS1337" s="791"/>
      <c r="BT1337" s="791"/>
      <c r="CA1337" s="809"/>
      <c r="CB1337" s="810"/>
      <c r="CC1337" s="811"/>
    </row>
    <row r="1338" spans="69:81" x14ac:dyDescent="0.25">
      <c r="BQ1338" s="791"/>
      <c r="BR1338" s="791"/>
      <c r="BS1338" s="791"/>
      <c r="BT1338" s="791"/>
      <c r="CA1338" s="809"/>
      <c r="CB1338" s="810"/>
      <c r="CC1338" s="811"/>
    </row>
    <row r="1339" spans="69:81" x14ac:dyDescent="0.25">
      <c r="BQ1339" s="791"/>
      <c r="BR1339" s="791"/>
      <c r="BS1339" s="791"/>
      <c r="BT1339" s="791"/>
      <c r="CA1339" s="809"/>
      <c r="CB1339" s="810"/>
      <c r="CC1339" s="811"/>
    </row>
    <row r="1340" spans="69:81" x14ac:dyDescent="0.25">
      <c r="BQ1340" s="791"/>
      <c r="BR1340" s="791"/>
      <c r="BS1340" s="791"/>
      <c r="BT1340" s="791"/>
      <c r="CA1340" s="809"/>
      <c r="CB1340" s="810"/>
      <c r="CC1340" s="811"/>
    </row>
    <row r="1341" spans="69:81" x14ac:dyDescent="0.25">
      <c r="BQ1341" s="791"/>
      <c r="BR1341" s="791"/>
      <c r="BS1341" s="791"/>
      <c r="BT1341" s="791"/>
      <c r="CA1341" s="809"/>
      <c r="CB1341" s="810"/>
      <c r="CC1341" s="811"/>
    </row>
    <row r="1342" spans="69:81" x14ac:dyDescent="0.25">
      <c r="BQ1342" s="791"/>
      <c r="BR1342" s="791"/>
      <c r="BS1342" s="791"/>
      <c r="BT1342" s="791"/>
      <c r="CA1342" s="809"/>
      <c r="CB1342" s="810"/>
      <c r="CC1342" s="811"/>
    </row>
    <row r="1343" spans="69:81" x14ac:dyDescent="0.25">
      <c r="BQ1343" s="791"/>
      <c r="BR1343" s="791"/>
      <c r="BS1343" s="791"/>
      <c r="BT1343" s="791"/>
      <c r="CA1343" s="809"/>
      <c r="CB1343" s="810"/>
      <c r="CC1343" s="811"/>
    </row>
    <row r="1344" spans="69:81" x14ac:dyDescent="0.25">
      <c r="BQ1344" s="791"/>
      <c r="BR1344" s="791"/>
      <c r="BS1344" s="791"/>
      <c r="BT1344" s="791"/>
      <c r="CA1344" s="809"/>
      <c r="CB1344" s="810"/>
      <c r="CC1344" s="811"/>
    </row>
    <row r="1345" spans="69:81" x14ac:dyDescent="0.25">
      <c r="BQ1345" s="791"/>
      <c r="BR1345" s="791"/>
      <c r="BS1345" s="791"/>
      <c r="BT1345" s="791"/>
      <c r="CA1345" s="809"/>
      <c r="CB1345" s="810"/>
      <c r="CC1345" s="811"/>
    </row>
    <row r="1346" spans="69:81" x14ac:dyDescent="0.25">
      <c r="BQ1346" s="791"/>
      <c r="BR1346" s="791"/>
      <c r="BS1346" s="791"/>
      <c r="BT1346" s="791"/>
      <c r="CA1346" s="809"/>
      <c r="CB1346" s="810"/>
      <c r="CC1346" s="811"/>
    </row>
    <row r="1347" spans="69:81" x14ac:dyDescent="0.25">
      <c r="BQ1347" s="791"/>
      <c r="BR1347" s="791"/>
      <c r="BS1347" s="791"/>
      <c r="BT1347" s="791"/>
      <c r="CA1347" s="809"/>
      <c r="CB1347" s="810"/>
      <c r="CC1347" s="811"/>
    </row>
    <row r="1348" spans="69:81" x14ac:dyDescent="0.25">
      <c r="BQ1348" s="791"/>
      <c r="BR1348" s="791"/>
      <c r="BS1348" s="791"/>
      <c r="BT1348" s="791"/>
      <c r="CA1348" s="809"/>
      <c r="CB1348" s="810"/>
      <c r="CC1348" s="811"/>
    </row>
    <row r="1349" spans="69:81" x14ac:dyDescent="0.25">
      <c r="BQ1349" s="791"/>
      <c r="BR1349" s="791"/>
      <c r="BS1349" s="791"/>
      <c r="BT1349" s="791"/>
      <c r="CA1349" s="809"/>
      <c r="CB1349" s="810"/>
      <c r="CC1349" s="811"/>
    </row>
    <row r="1350" spans="69:81" x14ac:dyDescent="0.25">
      <c r="BQ1350" s="791"/>
      <c r="BR1350" s="791"/>
      <c r="BS1350" s="791"/>
      <c r="BT1350" s="791"/>
      <c r="CA1350" s="809"/>
      <c r="CB1350" s="810"/>
      <c r="CC1350" s="811"/>
    </row>
    <row r="1351" spans="69:81" x14ac:dyDescent="0.25">
      <c r="BQ1351" s="791"/>
      <c r="BR1351" s="791"/>
      <c r="BS1351" s="791"/>
      <c r="BT1351" s="791"/>
      <c r="CA1351" s="809"/>
      <c r="CB1351" s="810"/>
      <c r="CC1351" s="811"/>
    </row>
    <row r="1352" spans="69:81" x14ac:dyDescent="0.25">
      <c r="BQ1352" s="791"/>
      <c r="BR1352" s="791"/>
      <c r="BS1352" s="791"/>
      <c r="BT1352" s="791"/>
      <c r="CA1352" s="809"/>
      <c r="CB1352" s="810"/>
      <c r="CC1352" s="811"/>
    </row>
    <row r="1353" spans="69:81" x14ac:dyDescent="0.25">
      <c r="BQ1353" s="791"/>
      <c r="BR1353" s="791"/>
      <c r="BS1353" s="791"/>
      <c r="BT1353" s="791"/>
      <c r="CA1353" s="809"/>
      <c r="CB1353" s="810"/>
      <c r="CC1353" s="811"/>
    </row>
    <row r="1354" spans="69:81" x14ac:dyDescent="0.25">
      <c r="BQ1354" s="791"/>
      <c r="BR1354" s="791"/>
      <c r="BS1354" s="791"/>
      <c r="BT1354" s="791"/>
      <c r="CA1354" s="809"/>
      <c r="CB1354" s="810"/>
      <c r="CC1354" s="811"/>
    </row>
    <row r="1355" spans="69:81" x14ac:dyDescent="0.25">
      <c r="BQ1355" s="791"/>
      <c r="BR1355" s="791"/>
      <c r="BS1355" s="791"/>
      <c r="BT1355" s="791"/>
      <c r="CA1355" s="809"/>
      <c r="CB1355" s="810"/>
      <c r="CC1355" s="811"/>
    </row>
    <row r="1356" spans="69:81" x14ac:dyDescent="0.25">
      <c r="BQ1356" s="791"/>
      <c r="BR1356" s="791"/>
      <c r="BS1356" s="791"/>
      <c r="BT1356" s="791"/>
      <c r="CA1356" s="809"/>
      <c r="CB1356" s="810"/>
      <c r="CC1356" s="811"/>
    </row>
    <row r="1357" spans="69:81" x14ac:dyDescent="0.25">
      <c r="BQ1357" s="791"/>
      <c r="BR1357" s="791"/>
      <c r="BS1357" s="791"/>
      <c r="BT1357" s="791"/>
      <c r="CA1357" s="809"/>
      <c r="CB1357" s="810"/>
      <c r="CC1357" s="811"/>
    </row>
    <row r="1358" spans="69:81" x14ac:dyDescent="0.25">
      <c r="BQ1358" s="791"/>
      <c r="BR1358" s="791"/>
      <c r="BS1358" s="791"/>
      <c r="BT1358" s="791"/>
      <c r="CA1358" s="809"/>
      <c r="CB1358" s="810"/>
      <c r="CC1358" s="811"/>
    </row>
    <row r="1359" spans="69:81" x14ac:dyDescent="0.25">
      <c r="BQ1359" s="791"/>
      <c r="BR1359" s="791"/>
      <c r="BS1359" s="791"/>
      <c r="BT1359" s="791"/>
      <c r="CA1359" s="809"/>
      <c r="CB1359" s="810"/>
      <c r="CC1359" s="811"/>
    </row>
    <row r="1360" spans="69:81" x14ac:dyDescent="0.25">
      <c r="BQ1360" s="791"/>
      <c r="BR1360" s="791"/>
      <c r="BS1360" s="791"/>
      <c r="BT1360" s="791"/>
      <c r="CA1360" s="809"/>
      <c r="CB1360" s="810"/>
      <c r="CC1360" s="811"/>
    </row>
    <row r="1361" spans="69:81" x14ac:dyDescent="0.25">
      <c r="BQ1361" s="791"/>
      <c r="BR1361" s="791"/>
      <c r="BS1361" s="791"/>
      <c r="BT1361" s="791"/>
      <c r="CA1361" s="809"/>
      <c r="CB1361" s="810"/>
      <c r="CC1361" s="811"/>
    </row>
    <row r="1362" spans="69:81" x14ac:dyDescent="0.25">
      <c r="BQ1362" s="791"/>
      <c r="BR1362" s="791"/>
      <c r="BS1362" s="791"/>
      <c r="BT1362" s="791"/>
      <c r="CA1362" s="809"/>
      <c r="CB1362" s="810"/>
      <c r="CC1362" s="811"/>
    </row>
    <row r="1363" spans="69:81" x14ac:dyDescent="0.25">
      <c r="BQ1363" s="791"/>
      <c r="BR1363" s="791"/>
      <c r="BS1363" s="791"/>
      <c r="BT1363" s="791"/>
      <c r="CA1363" s="809"/>
      <c r="CB1363" s="810"/>
      <c r="CC1363" s="811"/>
    </row>
    <row r="1364" spans="69:81" x14ac:dyDescent="0.25">
      <c r="BQ1364" s="791"/>
      <c r="BR1364" s="791"/>
      <c r="BS1364" s="791"/>
      <c r="BT1364" s="791"/>
      <c r="CA1364" s="809"/>
      <c r="CB1364" s="810"/>
      <c r="CC1364" s="811"/>
    </row>
    <row r="1365" spans="69:81" x14ac:dyDescent="0.25">
      <c r="BQ1365" s="791"/>
      <c r="BR1365" s="791"/>
      <c r="BS1365" s="791"/>
      <c r="BT1365" s="791"/>
      <c r="CA1365" s="809"/>
      <c r="CB1365" s="810"/>
      <c r="CC1365" s="811"/>
    </row>
    <row r="1366" spans="69:81" x14ac:dyDescent="0.25">
      <c r="BQ1366" s="791"/>
      <c r="BR1366" s="791"/>
      <c r="BS1366" s="791"/>
      <c r="BT1366" s="791"/>
      <c r="CA1366" s="809"/>
      <c r="CB1366" s="810"/>
      <c r="CC1366" s="811"/>
    </row>
    <row r="1367" spans="69:81" x14ac:dyDescent="0.25">
      <c r="BQ1367" s="791"/>
      <c r="BR1367" s="791"/>
      <c r="BS1367" s="791"/>
      <c r="BT1367" s="791"/>
      <c r="CA1367" s="809"/>
      <c r="CB1367" s="810"/>
      <c r="CC1367" s="811"/>
    </row>
    <row r="1368" spans="69:81" x14ac:dyDescent="0.25">
      <c r="BQ1368" s="791"/>
      <c r="BR1368" s="791"/>
      <c r="BS1368" s="791"/>
      <c r="BT1368" s="791"/>
      <c r="CA1368" s="809"/>
      <c r="CB1368" s="810"/>
      <c r="CC1368" s="811"/>
    </row>
    <row r="1369" spans="69:81" x14ac:dyDescent="0.25">
      <c r="BQ1369" s="791"/>
      <c r="BR1369" s="791"/>
      <c r="BS1369" s="791"/>
      <c r="BT1369" s="791"/>
      <c r="CA1369" s="809"/>
      <c r="CB1369" s="810"/>
      <c r="CC1369" s="811"/>
    </row>
    <row r="1370" spans="69:81" x14ac:dyDescent="0.25">
      <c r="BQ1370" s="791"/>
      <c r="BR1370" s="791"/>
      <c r="BS1370" s="791"/>
      <c r="BT1370" s="791"/>
      <c r="CA1370" s="809"/>
      <c r="CB1370" s="810"/>
      <c r="CC1370" s="811"/>
    </row>
    <row r="1371" spans="69:81" x14ac:dyDescent="0.25">
      <c r="BQ1371" s="791"/>
      <c r="BR1371" s="791"/>
      <c r="BS1371" s="791"/>
      <c r="BT1371" s="791"/>
      <c r="CA1371" s="809"/>
      <c r="CB1371" s="810"/>
      <c r="CC1371" s="811"/>
    </row>
    <row r="1372" spans="69:81" x14ac:dyDescent="0.25">
      <c r="BQ1372" s="791"/>
      <c r="BR1372" s="791"/>
      <c r="BS1372" s="791"/>
      <c r="BT1372" s="791"/>
      <c r="CA1372" s="809"/>
      <c r="CB1372" s="810"/>
      <c r="CC1372" s="811"/>
    </row>
    <row r="1373" spans="69:81" x14ac:dyDescent="0.25">
      <c r="BQ1373" s="791"/>
      <c r="BR1373" s="791"/>
      <c r="BS1373" s="791"/>
      <c r="BT1373" s="791"/>
      <c r="CA1373" s="809"/>
      <c r="CB1373" s="810"/>
      <c r="CC1373" s="811"/>
    </row>
    <row r="1374" spans="69:81" x14ac:dyDescent="0.25">
      <c r="BQ1374" s="791"/>
      <c r="BR1374" s="791"/>
      <c r="BS1374" s="791"/>
      <c r="BT1374" s="791"/>
      <c r="CA1374" s="809"/>
      <c r="CB1374" s="810"/>
      <c r="CC1374" s="811"/>
    </row>
    <row r="1375" spans="69:81" x14ac:dyDescent="0.25">
      <c r="BQ1375" s="791"/>
      <c r="BR1375" s="791"/>
      <c r="BS1375" s="791"/>
      <c r="BT1375" s="791"/>
      <c r="CA1375" s="809"/>
      <c r="CB1375" s="810"/>
      <c r="CC1375" s="811"/>
    </row>
    <row r="1376" spans="69:81" x14ac:dyDescent="0.25">
      <c r="BQ1376" s="791"/>
      <c r="BR1376" s="791"/>
      <c r="BS1376" s="791"/>
      <c r="BT1376" s="791"/>
      <c r="CA1376" s="809"/>
      <c r="CB1376" s="810"/>
      <c r="CC1376" s="811"/>
    </row>
    <row r="1377" spans="69:81" x14ac:dyDescent="0.25">
      <c r="BQ1377" s="791"/>
      <c r="BR1377" s="791"/>
      <c r="BS1377" s="791"/>
      <c r="BT1377" s="791"/>
      <c r="CA1377" s="809"/>
      <c r="CB1377" s="810"/>
      <c r="CC1377" s="811"/>
    </row>
    <row r="1378" spans="69:81" x14ac:dyDescent="0.25">
      <c r="BQ1378" s="791"/>
      <c r="BR1378" s="791"/>
      <c r="BS1378" s="791"/>
      <c r="BT1378" s="791"/>
      <c r="CA1378" s="809"/>
      <c r="CB1378" s="810"/>
      <c r="CC1378" s="811"/>
    </row>
    <row r="1379" spans="69:81" x14ac:dyDescent="0.25">
      <c r="BQ1379" s="791"/>
      <c r="BR1379" s="791"/>
      <c r="BS1379" s="791"/>
      <c r="BT1379" s="791"/>
      <c r="CA1379" s="809"/>
      <c r="CB1379" s="810"/>
      <c r="CC1379" s="811"/>
    </row>
    <row r="1380" spans="69:81" x14ac:dyDescent="0.25">
      <c r="BQ1380" s="791"/>
      <c r="BR1380" s="791"/>
      <c r="BS1380" s="791"/>
      <c r="BT1380" s="791"/>
      <c r="CA1380" s="809"/>
      <c r="CB1380" s="810"/>
      <c r="CC1380" s="811"/>
    </row>
    <row r="1381" spans="69:81" x14ac:dyDescent="0.25">
      <c r="BQ1381" s="791"/>
      <c r="BR1381" s="791"/>
      <c r="BS1381" s="791"/>
      <c r="BT1381" s="791"/>
      <c r="CA1381" s="809"/>
      <c r="CB1381" s="810"/>
      <c r="CC1381" s="811"/>
    </row>
    <row r="1382" spans="69:81" x14ac:dyDescent="0.25">
      <c r="BQ1382" s="791"/>
      <c r="BR1382" s="791"/>
      <c r="BS1382" s="791"/>
      <c r="BT1382" s="791"/>
      <c r="CA1382" s="809"/>
      <c r="CB1382" s="810"/>
      <c r="CC1382" s="811"/>
    </row>
    <row r="1383" spans="69:81" x14ac:dyDescent="0.25">
      <c r="BQ1383" s="791"/>
      <c r="BR1383" s="791"/>
      <c r="BS1383" s="791"/>
      <c r="BT1383" s="791"/>
      <c r="CA1383" s="809"/>
      <c r="CB1383" s="810"/>
      <c r="CC1383" s="811"/>
    </row>
    <row r="1384" spans="69:81" x14ac:dyDescent="0.25">
      <c r="BQ1384" s="791"/>
      <c r="BR1384" s="791"/>
      <c r="BS1384" s="791"/>
      <c r="BT1384" s="791"/>
      <c r="CA1384" s="809"/>
      <c r="CB1384" s="810"/>
      <c r="CC1384" s="811"/>
    </row>
    <row r="1385" spans="69:81" x14ac:dyDescent="0.25">
      <c r="BQ1385" s="791"/>
      <c r="BR1385" s="791"/>
      <c r="BS1385" s="791"/>
      <c r="BT1385" s="791"/>
    </row>
    <row r="1386" spans="69:81" x14ac:dyDescent="0.25">
      <c r="BQ1386" s="791"/>
      <c r="BR1386" s="791"/>
      <c r="BS1386" s="791"/>
      <c r="BT1386" s="791"/>
    </row>
    <row r="1387" spans="69:81" x14ac:dyDescent="0.25">
      <c r="BQ1387" s="791"/>
      <c r="BR1387" s="791"/>
      <c r="BS1387" s="791"/>
      <c r="BT1387" s="791"/>
    </row>
    <row r="1388" spans="69:81" x14ac:dyDescent="0.25">
      <c r="BQ1388" s="791"/>
      <c r="BR1388" s="791"/>
      <c r="BS1388" s="791"/>
      <c r="BT1388" s="791"/>
    </row>
    <row r="1389" spans="69:81" x14ac:dyDescent="0.25">
      <c r="BQ1389" s="791"/>
      <c r="BR1389" s="791"/>
      <c r="BS1389" s="791"/>
      <c r="BT1389" s="791"/>
    </row>
    <row r="1390" spans="69:81" x14ac:dyDescent="0.25">
      <c r="BQ1390" s="791"/>
      <c r="BR1390" s="791"/>
      <c r="BS1390" s="791"/>
      <c r="BT1390" s="791"/>
    </row>
    <row r="1391" spans="69:81" x14ac:dyDescent="0.25">
      <c r="BQ1391" s="791"/>
      <c r="BR1391" s="791"/>
      <c r="BS1391" s="791"/>
      <c r="BT1391" s="791"/>
    </row>
    <row r="1392" spans="69:81" x14ac:dyDescent="0.25">
      <c r="BQ1392" s="791"/>
      <c r="BR1392" s="791"/>
      <c r="BS1392" s="791"/>
      <c r="BT1392" s="791"/>
    </row>
    <row r="1393" spans="69:72" x14ac:dyDescent="0.25">
      <c r="BQ1393" s="791"/>
      <c r="BR1393" s="791"/>
      <c r="BS1393" s="791"/>
      <c r="BT1393" s="791"/>
    </row>
    <row r="1394" spans="69:72" x14ac:dyDescent="0.25">
      <c r="BQ1394" s="791"/>
      <c r="BR1394" s="791"/>
      <c r="BS1394" s="791"/>
      <c r="BT1394" s="791"/>
    </row>
    <row r="1395" spans="69:72" x14ac:dyDescent="0.25">
      <c r="BQ1395" s="791"/>
      <c r="BR1395" s="791"/>
      <c r="BS1395" s="791"/>
      <c r="BT1395" s="791"/>
    </row>
    <row r="1396" spans="69:72" x14ac:dyDescent="0.25">
      <c r="BQ1396" s="791"/>
      <c r="BR1396" s="791"/>
      <c r="BS1396" s="791"/>
      <c r="BT1396" s="791"/>
    </row>
    <row r="1397" spans="69:72" x14ac:dyDescent="0.25">
      <c r="BQ1397" s="791"/>
      <c r="BR1397" s="791"/>
      <c r="BS1397" s="791"/>
      <c r="BT1397" s="791"/>
    </row>
    <row r="1398" spans="69:72" x14ac:dyDescent="0.25">
      <c r="BQ1398" s="791"/>
      <c r="BR1398" s="791"/>
      <c r="BS1398" s="791"/>
      <c r="BT1398" s="791"/>
    </row>
    <row r="1399" spans="69:72" x14ac:dyDescent="0.25">
      <c r="BQ1399" s="791"/>
      <c r="BR1399" s="791"/>
      <c r="BS1399" s="791"/>
      <c r="BT1399" s="791"/>
    </row>
    <row r="1400" spans="69:72" x14ac:dyDescent="0.25">
      <c r="BQ1400" s="791"/>
      <c r="BR1400" s="791"/>
      <c r="BS1400" s="791"/>
      <c r="BT1400" s="791"/>
    </row>
    <row r="1401" spans="69:72" x14ac:dyDescent="0.25">
      <c r="BQ1401" s="791"/>
      <c r="BR1401" s="791"/>
      <c r="BS1401" s="791"/>
      <c r="BT1401" s="791"/>
    </row>
    <row r="1402" spans="69:72" x14ac:dyDescent="0.25">
      <c r="BQ1402" s="791"/>
      <c r="BR1402" s="791"/>
      <c r="BS1402" s="791"/>
      <c r="BT1402" s="791"/>
    </row>
    <row r="1403" spans="69:72" x14ac:dyDescent="0.25">
      <c r="BQ1403" s="791"/>
      <c r="BR1403" s="791"/>
      <c r="BS1403" s="791"/>
      <c r="BT1403" s="791"/>
    </row>
    <row r="1404" spans="69:72" x14ac:dyDescent="0.25">
      <c r="BQ1404" s="791"/>
      <c r="BR1404" s="791"/>
      <c r="BS1404" s="791"/>
      <c r="BT1404" s="791"/>
    </row>
    <row r="1405" spans="69:72" x14ac:dyDescent="0.25">
      <c r="BQ1405" s="791"/>
      <c r="BR1405" s="791"/>
      <c r="BS1405" s="791"/>
      <c r="BT1405" s="791"/>
    </row>
    <row r="1406" spans="69:72" x14ac:dyDescent="0.25">
      <c r="BQ1406" s="791"/>
      <c r="BR1406" s="791"/>
      <c r="BS1406" s="791"/>
      <c r="BT1406" s="791"/>
    </row>
    <row r="1407" spans="69:72" x14ac:dyDescent="0.25">
      <c r="BQ1407" s="791"/>
      <c r="BR1407" s="791"/>
      <c r="BS1407" s="791"/>
      <c r="BT1407" s="791"/>
    </row>
    <row r="1408" spans="69:72" x14ac:dyDescent="0.25">
      <c r="BQ1408" s="791"/>
      <c r="BR1408" s="791"/>
      <c r="BS1408" s="791"/>
      <c r="BT1408" s="791"/>
    </row>
    <row r="1409" spans="69:72" x14ac:dyDescent="0.25">
      <c r="BQ1409" s="791"/>
      <c r="BR1409" s="791"/>
      <c r="BS1409" s="791"/>
      <c r="BT1409" s="791"/>
    </row>
    <row r="1410" spans="69:72" x14ac:dyDescent="0.25">
      <c r="BQ1410" s="791"/>
      <c r="BR1410" s="791"/>
      <c r="BS1410" s="791"/>
      <c r="BT1410" s="791"/>
    </row>
    <row r="1411" spans="69:72" x14ac:dyDescent="0.25">
      <c r="BQ1411" s="791"/>
      <c r="BR1411" s="791"/>
      <c r="BS1411" s="791"/>
      <c r="BT1411" s="791"/>
    </row>
    <row r="1412" spans="69:72" x14ac:dyDescent="0.25">
      <c r="BQ1412" s="791"/>
      <c r="BR1412" s="791"/>
      <c r="BS1412" s="791"/>
      <c r="BT1412" s="791"/>
    </row>
    <row r="1413" spans="69:72" x14ac:dyDescent="0.25">
      <c r="BQ1413" s="791"/>
      <c r="BR1413" s="791"/>
      <c r="BS1413" s="791"/>
      <c r="BT1413" s="791"/>
    </row>
    <row r="1414" spans="69:72" x14ac:dyDescent="0.25">
      <c r="BQ1414" s="791"/>
      <c r="BR1414" s="791"/>
      <c r="BS1414" s="791"/>
      <c r="BT1414" s="791"/>
    </row>
    <row r="1415" spans="69:72" x14ac:dyDescent="0.25">
      <c r="BQ1415" s="791"/>
      <c r="BR1415" s="791"/>
      <c r="BS1415" s="791"/>
      <c r="BT1415" s="791"/>
    </row>
    <row r="1416" spans="69:72" x14ac:dyDescent="0.25">
      <c r="BQ1416" s="791"/>
      <c r="BR1416" s="791"/>
      <c r="BS1416" s="791"/>
      <c r="BT1416" s="791"/>
    </row>
    <row r="1417" spans="69:72" x14ac:dyDescent="0.25">
      <c r="BQ1417" s="791"/>
      <c r="BR1417" s="791"/>
      <c r="BS1417" s="791"/>
      <c r="BT1417" s="791"/>
    </row>
    <row r="1418" spans="69:72" x14ac:dyDescent="0.25">
      <c r="BQ1418" s="791"/>
      <c r="BR1418" s="791"/>
      <c r="BS1418" s="791"/>
      <c r="BT1418" s="791"/>
    </row>
    <row r="1419" spans="69:72" x14ac:dyDescent="0.25">
      <c r="BQ1419" s="791"/>
      <c r="BR1419" s="791"/>
      <c r="BS1419" s="791"/>
      <c r="BT1419" s="791"/>
    </row>
    <row r="1420" spans="69:72" x14ac:dyDescent="0.25">
      <c r="BQ1420" s="791"/>
      <c r="BR1420" s="791"/>
      <c r="BS1420" s="791"/>
      <c r="BT1420" s="791"/>
    </row>
    <row r="1421" spans="69:72" x14ac:dyDescent="0.25">
      <c r="BQ1421" s="791"/>
      <c r="BR1421" s="791"/>
      <c r="BS1421" s="791"/>
      <c r="BT1421" s="791"/>
    </row>
    <row r="1422" spans="69:72" x14ac:dyDescent="0.25">
      <c r="BQ1422" s="791"/>
      <c r="BR1422" s="791"/>
      <c r="BS1422" s="791"/>
      <c r="BT1422" s="791"/>
    </row>
    <row r="1423" spans="69:72" x14ac:dyDescent="0.25">
      <c r="BQ1423" s="791"/>
      <c r="BR1423" s="791"/>
      <c r="BS1423" s="791"/>
      <c r="BT1423" s="791"/>
    </row>
    <row r="1424" spans="69:72" x14ac:dyDescent="0.25">
      <c r="BQ1424" s="791"/>
      <c r="BR1424" s="791"/>
      <c r="BS1424" s="791"/>
      <c r="BT1424" s="791"/>
    </row>
    <row r="1425" spans="69:72" x14ac:dyDescent="0.25">
      <c r="BQ1425" s="791"/>
      <c r="BR1425" s="791"/>
      <c r="BS1425" s="791"/>
      <c r="BT1425" s="791"/>
    </row>
    <row r="1426" spans="69:72" x14ac:dyDescent="0.25">
      <c r="BQ1426" s="791"/>
      <c r="BR1426" s="791"/>
      <c r="BS1426" s="791"/>
      <c r="BT1426" s="791"/>
    </row>
    <row r="1427" spans="69:72" x14ac:dyDescent="0.25">
      <c r="BQ1427" s="791"/>
      <c r="BR1427" s="791"/>
      <c r="BS1427" s="791"/>
      <c r="BT1427" s="791"/>
    </row>
    <row r="1428" spans="69:72" x14ac:dyDescent="0.25">
      <c r="BQ1428" s="791"/>
      <c r="BR1428" s="791"/>
      <c r="BS1428" s="791"/>
      <c r="BT1428" s="791"/>
    </row>
    <row r="1429" spans="69:72" x14ac:dyDescent="0.25">
      <c r="BQ1429" s="791"/>
      <c r="BR1429" s="791"/>
      <c r="BS1429" s="791"/>
      <c r="BT1429" s="791"/>
    </row>
    <row r="1430" spans="69:72" x14ac:dyDescent="0.25">
      <c r="BQ1430" s="791"/>
      <c r="BR1430" s="791"/>
      <c r="BS1430" s="791"/>
      <c r="BT1430" s="791"/>
    </row>
    <row r="1431" spans="69:72" x14ac:dyDescent="0.25">
      <c r="BQ1431" s="791"/>
      <c r="BR1431" s="791"/>
      <c r="BS1431" s="791"/>
      <c r="BT1431" s="791"/>
    </row>
    <row r="1432" spans="69:72" x14ac:dyDescent="0.25">
      <c r="BQ1432" s="791"/>
      <c r="BR1432" s="791"/>
      <c r="BS1432" s="791"/>
      <c r="BT1432" s="791"/>
    </row>
    <row r="1433" spans="69:72" x14ac:dyDescent="0.25">
      <c r="BQ1433" s="791"/>
      <c r="BR1433" s="791"/>
      <c r="BS1433" s="791"/>
      <c r="BT1433" s="791"/>
    </row>
    <row r="1434" spans="69:72" x14ac:dyDescent="0.25">
      <c r="BQ1434" s="791"/>
      <c r="BR1434" s="791"/>
      <c r="BS1434" s="791"/>
      <c r="BT1434" s="791"/>
    </row>
    <row r="1435" spans="69:72" x14ac:dyDescent="0.25">
      <c r="BQ1435" s="791"/>
      <c r="BR1435" s="791"/>
      <c r="BS1435" s="791"/>
      <c r="BT1435" s="791"/>
    </row>
    <row r="1436" spans="69:72" x14ac:dyDescent="0.25">
      <c r="BQ1436" s="791"/>
      <c r="BR1436" s="791"/>
      <c r="BS1436" s="791"/>
      <c r="BT1436" s="791"/>
    </row>
    <row r="1437" spans="69:72" x14ac:dyDescent="0.25">
      <c r="BQ1437" s="791"/>
      <c r="BR1437" s="791"/>
      <c r="BS1437" s="791"/>
      <c r="BT1437" s="791"/>
    </row>
    <row r="1438" spans="69:72" x14ac:dyDescent="0.25">
      <c r="BQ1438" s="791"/>
      <c r="BR1438" s="791"/>
      <c r="BS1438" s="791"/>
      <c r="BT1438" s="791"/>
    </row>
    <row r="1439" spans="69:72" x14ac:dyDescent="0.25">
      <c r="BQ1439" s="791"/>
      <c r="BR1439" s="791"/>
      <c r="BS1439" s="791"/>
      <c r="BT1439" s="791"/>
    </row>
    <row r="1440" spans="69:72" x14ac:dyDescent="0.25">
      <c r="BQ1440" s="791"/>
      <c r="BR1440" s="791"/>
      <c r="BS1440" s="791"/>
      <c r="BT1440" s="791"/>
    </row>
  </sheetData>
  <sheetProtection algorithmName="SHA-512" hashValue="WlMIHcXZ/KSkAwhE9dNgjsoErtm3kj08JN829KN2wlIpnN80szGp1Ja74YQ3FfY1XFkhZzdRa7diSVbTJPD2hQ==" saltValue="uIFqUB92fERVR3bQu3Cvtw==" spinCount="100000" sheet="1" formatCells="0" formatColumns="0" formatRows="0" insertColumns="0" insertRows="0" insertHyperlinks="0" deleteColumns="0" deleteRows="0" sort="0" autoFilter="0" pivotTables="0"/>
  <mergeCells count="16">
    <mergeCell ref="F47:G47"/>
    <mergeCell ref="B2:E23"/>
    <mergeCell ref="G2:K2"/>
    <mergeCell ref="O2:U2"/>
    <mergeCell ref="G3:K3"/>
    <mergeCell ref="O8:R8"/>
    <mergeCell ref="S8:V8"/>
    <mergeCell ref="I19:K19"/>
    <mergeCell ref="I20:K20"/>
    <mergeCell ref="I22:K22"/>
    <mergeCell ref="I23:K23"/>
    <mergeCell ref="X2:AA2"/>
    <mergeCell ref="X3:AA3"/>
    <mergeCell ref="X5:AA5"/>
    <mergeCell ref="X6:AA6"/>
    <mergeCell ref="F46:G46"/>
  </mergeCells>
  <dataValidations disablePrompts="1" count="2">
    <dataValidation allowBlank="1" showInputMessage="1" showErrorMessage="1" prompt="Usar formato aaaa/mm/dd" sqref="N7:N8" xr:uid="{00000000-0002-0000-0800-000000000000}"/>
    <dataValidation allowBlank="1" showInputMessage="1" showErrorMessage="1" prompt="Usar formato aaaa/mm/dd_x000d_" sqref="O25:O26" xr:uid="{00000000-0002-0000-0800-000001000000}"/>
  </dataValidations>
  <pageMargins left="0.7" right="0.7" top="0.75" bottom="0.75" header="0.3" footer="0.3"/>
  <pageSetup orientation="portrait" r:id="rId1"/>
  <ignoredErrors>
    <ignoredError sqref="G6:J17" formulaRange="1"/>
    <ignoredError sqref="M16:M17"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43027" r:id="rId4" name="Button 19">
              <controlPr defaultSize="0" print="0" autoFill="0" autoPict="0" macro="[0]!Módulo1.LeeInfo">
                <anchor moveWithCells="1" sizeWithCells="1">
                  <from>
                    <xdr:col>12</xdr:col>
                    <xdr:colOff>142875</xdr:colOff>
                    <xdr:row>1</xdr:row>
                    <xdr:rowOff>161925</xdr:rowOff>
                  </from>
                  <to>
                    <xdr:col>12</xdr:col>
                    <xdr:colOff>876300</xdr:colOff>
                    <xdr:row>5</xdr:row>
                    <xdr:rowOff>38100</xdr:rowOff>
                  </to>
                </anchor>
              </controlPr>
            </control>
          </mc:Choice>
        </mc:AlternateContent>
        <mc:AlternateContent xmlns:mc="http://schemas.openxmlformats.org/markup-compatibility/2006">
          <mc:Choice Requires="x14">
            <control shapeId="43028" r:id="rId5" name="Button 20">
              <controlPr defaultSize="0" print="0" autoFill="0" autoPict="0" macro="[0]!Módulo2.LeeInfo">
                <anchor moveWithCells="1" sizeWithCells="1">
                  <from>
                    <xdr:col>25</xdr:col>
                    <xdr:colOff>152400</xdr:colOff>
                    <xdr:row>7</xdr:row>
                    <xdr:rowOff>123825</xdr:rowOff>
                  </from>
                  <to>
                    <xdr:col>25</xdr:col>
                    <xdr:colOff>809625</xdr:colOff>
                    <xdr:row>12</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30" id="{006FBF44-DE10-4006-BAC4-A1A1FA10BDEC}">
            <x14:iconSet iconSet="3Symbols2" custom="1">
              <x14:cfvo type="percent">
                <xm:f>0</xm:f>
              </x14:cfvo>
              <x14:cfvo type="num">
                <xm:f>0</xm:f>
              </x14:cfvo>
              <x14:cfvo type="num" gte="0">
                <xm:f>1.6</xm:f>
              </x14:cfvo>
              <x14:cfIcon iconSet="3Symbols2" iconId="0"/>
              <x14:cfIcon iconSet="3Symbols2" iconId="2"/>
              <x14:cfIcon iconSet="3Symbols2" iconId="0"/>
            </x14:iconSet>
          </x14:cfRule>
          <xm:sqref>Q6:T6</xm:sqref>
        </x14:conditionalFormatting>
        <x14:conditionalFormatting xmlns:xm="http://schemas.microsoft.com/office/excel/2006/main">
          <x14:cfRule type="iconSet" priority="26" id="{CFB169ED-E582-4023-B76B-72C0BC6666AD}">
            <x14:iconSet iconSet="3Symbols2" custom="1">
              <x14:cfvo type="percent">
                <xm:f>0</xm:f>
              </x14:cfvo>
              <x14:cfvo type="num">
                <xm:f>$C$28</xm:f>
              </x14:cfvo>
              <x14:cfvo type="num" gte="0">
                <xm:f>$C$29</xm:f>
              </x14:cfvo>
              <x14:cfIcon iconSet="3Symbols2" iconId="0"/>
              <x14:cfIcon iconSet="3Symbols2" iconId="2"/>
              <x14:cfIcon iconSet="3Symbols2" iconId="0"/>
            </x14:iconSet>
          </x14:cfRule>
          <xm:sqref>C27</xm:sqref>
        </x14:conditionalFormatting>
        <x14:conditionalFormatting xmlns:xm="http://schemas.microsoft.com/office/excel/2006/main">
          <x14:cfRule type="iconSet" priority="25" id="{65EE0D90-777E-4660-8609-E4CF71CCBBBC}">
            <x14:iconSet iconSet="3Symbols2" custom="1">
              <x14:cfvo type="percent">
                <xm:f>0</xm:f>
              </x14:cfvo>
              <x14:cfvo type="num">
                <xm:f>$H$28</xm:f>
              </x14:cfvo>
              <x14:cfvo type="num" gte="0">
                <xm:f>$I$28</xm:f>
              </x14:cfvo>
              <x14:cfIcon iconSet="3Symbols2" iconId="0"/>
              <x14:cfIcon iconSet="3Symbols2" iconId="2"/>
              <x14:cfIcon iconSet="3Symbols2" iconId="0"/>
            </x14:iconSet>
          </x14:cfRule>
          <xm:sqref>J28</xm:sqref>
        </x14:conditionalFormatting>
        <x14:conditionalFormatting xmlns:xm="http://schemas.microsoft.com/office/excel/2006/main">
          <x14:cfRule type="iconSet" priority="24" id="{4870A0B4-67FC-418B-8DED-B7519A1CAE2A}">
            <x14:iconSet iconSet="3Symbols2" custom="1">
              <x14:cfvo type="percent">
                <xm:f>0</xm:f>
              </x14:cfvo>
              <x14:cfvo type="num">
                <xm:f>$H$29</xm:f>
              </x14:cfvo>
              <x14:cfvo type="num" gte="0">
                <xm:f>$I$29</xm:f>
              </x14:cfvo>
              <x14:cfIcon iconSet="3Symbols2" iconId="0"/>
              <x14:cfIcon iconSet="3Symbols2" iconId="2"/>
              <x14:cfIcon iconSet="3Symbols2" iconId="0"/>
            </x14:iconSet>
          </x14:cfRule>
          <xm:sqref>J29</xm:sqref>
        </x14:conditionalFormatting>
        <x14:conditionalFormatting xmlns:xm="http://schemas.microsoft.com/office/excel/2006/main">
          <x14:cfRule type="iconSet" priority="23" id="{62E90BF8-BEED-4EED-BE74-C386DE057224}">
            <x14:iconSet iconSet="3Symbols2" custom="1">
              <x14:cfvo type="percent">
                <xm:f>0</xm:f>
              </x14:cfvo>
              <x14:cfvo type="num">
                <xm:f>$H$30</xm:f>
              </x14:cfvo>
              <x14:cfvo type="num" gte="0">
                <xm:f>$I$30</xm:f>
              </x14:cfvo>
              <x14:cfIcon iconSet="3Symbols2" iconId="0"/>
              <x14:cfIcon iconSet="3Symbols2" iconId="2"/>
              <x14:cfIcon iconSet="3Symbols2" iconId="0"/>
            </x14:iconSet>
          </x14:cfRule>
          <xm:sqref>J30</xm:sqref>
        </x14:conditionalFormatting>
        <x14:conditionalFormatting xmlns:xm="http://schemas.microsoft.com/office/excel/2006/main">
          <x14:cfRule type="iconSet" priority="22" id="{1DC7AC5D-E0D9-43AE-9DCA-DCA2EAE28A60}">
            <x14:iconSet iconSet="3Symbols2" custom="1">
              <x14:cfvo type="percent">
                <xm:f>0</xm:f>
              </x14:cfvo>
              <x14:cfvo type="num">
                <xm:f>$H$31</xm:f>
              </x14:cfvo>
              <x14:cfvo type="num" gte="0">
                <xm:f>$I$31</xm:f>
              </x14:cfvo>
              <x14:cfIcon iconSet="3Symbols2" iconId="0"/>
              <x14:cfIcon iconSet="3Symbols2" iconId="2"/>
              <x14:cfIcon iconSet="3Symbols2" iconId="0"/>
            </x14:iconSet>
          </x14:cfRule>
          <xm:sqref>J31</xm:sqref>
        </x14:conditionalFormatting>
        <x14:conditionalFormatting xmlns:xm="http://schemas.microsoft.com/office/excel/2006/main">
          <x14:cfRule type="iconSet" priority="21" id="{C9A77A47-C41E-4DC4-9E1E-31C5C1F5BB2A}">
            <x14:iconSet iconSet="3Symbols2" custom="1">
              <x14:cfvo type="percent">
                <xm:f>0</xm:f>
              </x14:cfvo>
              <x14:cfvo type="num">
                <xm:f>$H$32</xm:f>
              </x14:cfvo>
              <x14:cfvo type="num" gte="0">
                <xm:f>$I$32</xm:f>
              </x14:cfvo>
              <x14:cfIcon iconSet="3Symbols2" iconId="0"/>
              <x14:cfIcon iconSet="3Symbols2" iconId="2"/>
              <x14:cfIcon iconSet="3Symbols2" iconId="0"/>
            </x14:iconSet>
          </x14:cfRule>
          <xm:sqref>J32</xm:sqref>
        </x14:conditionalFormatting>
        <x14:conditionalFormatting xmlns:xm="http://schemas.microsoft.com/office/excel/2006/main">
          <x14:cfRule type="iconSet" priority="20" id="{1F049395-44BF-4566-AFE3-55C3335F755E}">
            <x14:iconSet iconSet="3Symbols2" custom="1">
              <x14:cfvo type="percent">
                <xm:f>0</xm:f>
              </x14:cfvo>
              <x14:cfvo type="num">
                <xm:f>$H$33</xm:f>
              </x14:cfvo>
              <x14:cfvo type="num" gte="0">
                <xm:f>$I$33</xm:f>
              </x14:cfvo>
              <x14:cfIcon iconSet="3Symbols2" iconId="0"/>
              <x14:cfIcon iconSet="3Symbols2" iconId="2"/>
              <x14:cfIcon iconSet="3Symbols2" iconId="0"/>
            </x14:iconSet>
          </x14:cfRule>
          <xm:sqref>J33</xm:sqref>
        </x14:conditionalFormatting>
        <x14:conditionalFormatting xmlns:xm="http://schemas.microsoft.com/office/excel/2006/main">
          <x14:cfRule type="iconSet" priority="19" id="{D0F8E2CD-24D9-4B51-8667-A4FD73547EC9}">
            <x14:iconSet iconSet="3Symbols2" custom="1">
              <x14:cfvo type="percent">
                <xm:f>0</xm:f>
              </x14:cfvo>
              <x14:cfvo type="num">
                <xm:f>$H$34</xm:f>
              </x14:cfvo>
              <x14:cfvo type="num" gte="0">
                <xm:f>$I$34</xm:f>
              </x14:cfvo>
              <x14:cfIcon iconSet="3Symbols2" iconId="0"/>
              <x14:cfIcon iconSet="3Symbols2" iconId="2"/>
              <x14:cfIcon iconSet="3Symbols2" iconId="0"/>
            </x14:iconSet>
          </x14:cfRule>
          <xm:sqref>J34</xm:sqref>
        </x14:conditionalFormatting>
        <x14:conditionalFormatting xmlns:xm="http://schemas.microsoft.com/office/excel/2006/main">
          <x14:cfRule type="iconSet" priority="18" id="{A569F450-5082-45E2-A13A-CDDD149248D3}">
            <x14:iconSet iconSet="3Symbols2" custom="1">
              <x14:cfvo type="percent">
                <xm:f>0</xm:f>
              </x14:cfvo>
              <x14:cfvo type="num">
                <xm:f>$H$35</xm:f>
              </x14:cfvo>
              <x14:cfvo type="num" gte="0">
                <xm:f>$I$35</xm:f>
              </x14:cfvo>
              <x14:cfIcon iconSet="3Symbols2" iconId="0"/>
              <x14:cfIcon iconSet="3Symbols2" iconId="2"/>
              <x14:cfIcon iconSet="3Symbols2" iconId="0"/>
            </x14:iconSet>
          </x14:cfRule>
          <xm:sqref>J35</xm:sqref>
        </x14:conditionalFormatting>
        <x14:conditionalFormatting xmlns:xm="http://schemas.microsoft.com/office/excel/2006/main">
          <x14:cfRule type="iconSet" priority="17" id="{3D0DC052-743B-4EED-8F94-31F20A3D57E7}">
            <x14:iconSet iconSet="3Symbols2" custom="1">
              <x14:cfvo type="percent">
                <xm:f>0</xm:f>
              </x14:cfvo>
              <x14:cfvo type="num">
                <xm:f>$H$36</xm:f>
              </x14:cfvo>
              <x14:cfvo type="num" gte="0">
                <xm:f>$I$36</xm:f>
              </x14:cfvo>
              <x14:cfIcon iconSet="3Symbols2" iconId="0"/>
              <x14:cfIcon iconSet="3Symbols2" iconId="2"/>
              <x14:cfIcon iconSet="3Symbols2" iconId="0"/>
            </x14:iconSet>
          </x14:cfRule>
          <xm:sqref>J36</xm:sqref>
        </x14:conditionalFormatting>
        <x14:conditionalFormatting xmlns:xm="http://schemas.microsoft.com/office/excel/2006/main">
          <x14:cfRule type="iconSet" priority="16" id="{A09070E5-9C24-4C90-9007-7D972ED67E94}">
            <x14:iconSet iconSet="3Symbols2" custom="1">
              <x14:cfvo type="percent">
                <xm:f>0</xm:f>
              </x14:cfvo>
              <x14:cfvo type="num">
                <xm:f>$H$37</xm:f>
              </x14:cfvo>
              <x14:cfvo type="num" gte="0">
                <xm:f>$I$37</xm:f>
              </x14:cfvo>
              <x14:cfIcon iconSet="3Symbols2" iconId="0"/>
              <x14:cfIcon iconSet="3Symbols2" iconId="2"/>
              <x14:cfIcon iconSet="3Symbols2" iconId="0"/>
            </x14:iconSet>
          </x14:cfRule>
          <xm:sqref>J37</xm:sqref>
        </x14:conditionalFormatting>
        <x14:conditionalFormatting xmlns:xm="http://schemas.microsoft.com/office/excel/2006/main">
          <x14:cfRule type="iconSet" priority="8" id="{24229D57-9F76-4198-AC94-51925AC370DE}">
            <x14:iconSet iconSet="3Symbols2" custom="1">
              <x14:cfvo type="percent">
                <xm:f>0</xm:f>
              </x14:cfvo>
              <x14:cfvo type="formula">
                <xm:f>$C$41</xm:f>
              </x14:cfvo>
              <x14:cfvo type="formula" gte="0">
                <xm:f>$C$41</xm:f>
              </x14:cfvo>
              <x14:cfIcon iconSet="3Symbols2" iconId="0"/>
              <x14:cfIcon iconSet="3Symbols2" iconId="2"/>
              <x14:cfIcon iconSet="3Symbols2" iconId="0"/>
            </x14:iconSet>
          </x14:cfRule>
          <xm:sqref>E44</xm:sqref>
        </x14:conditionalFormatting>
        <x14:conditionalFormatting xmlns:xm="http://schemas.microsoft.com/office/excel/2006/main">
          <x14:cfRule type="iconSet" priority="9" id="{9FDF094F-FE5E-4B11-9DE2-530EE51E241C}">
            <x14:iconSet iconSet="3Symbols2" custom="1">
              <x14:cfvo type="percent">
                <xm:f>0</xm:f>
              </x14:cfvo>
              <x14:cfvo type="num">
                <xm:f>$E$39</xm:f>
              </x14:cfvo>
              <x14:cfvo type="formula">
                <xm:f>$C$42</xm:f>
              </x14:cfvo>
              <x14:cfIcon iconSet="3Symbols2" iconId="0"/>
              <x14:cfIcon iconSet="3Symbols2" iconId="2"/>
              <x14:cfIcon iconSet="3Symbols2" iconId="0"/>
            </x14:iconSet>
          </x14:cfRule>
          <xm:sqref>E42</xm:sqref>
        </x14:conditionalFormatting>
        <x14:conditionalFormatting xmlns:xm="http://schemas.microsoft.com/office/excel/2006/main">
          <x14:cfRule type="iconSet" priority="10" id="{ABFBE5D0-3666-485E-92A2-6F2D55EB5827}">
            <x14:iconSet iconSet="3Symbols2" custom="1">
              <x14:cfvo type="percent">
                <xm:f>0</xm:f>
              </x14:cfvo>
              <x14:cfvo type="num">
                <xm:f>$E$37</xm:f>
              </x14:cfvo>
              <x14:cfvo type="formula">
                <xm:f>$E$41+$E$38</xm:f>
              </x14:cfvo>
              <x14:cfIcon iconSet="3Symbols2" iconId="0"/>
              <x14:cfIcon iconSet="3Symbols2" iconId="2"/>
              <x14:cfIcon iconSet="3Symbols2" iconId="0"/>
            </x14:iconSet>
          </x14:cfRule>
          <xm:sqref>E43</xm:sqref>
        </x14:conditionalFormatting>
        <x14:conditionalFormatting xmlns:xm="http://schemas.microsoft.com/office/excel/2006/main">
          <x14:cfRule type="iconSet" priority="6" id="{C4E71AED-AA08-4BAF-BC02-6387B0EFDD81}">
            <x14:iconSet iconSet="3Symbols2" custom="1">
              <x14:cfvo type="percent">
                <xm:f>0</xm:f>
              </x14:cfvo>
              <x14:cfvo type="formula">
                <xm:f>$R$18</xm:f>
              </x14:cfvo>
              <x14:cfvo type="num">
                <xm:f>$P$21</xm:f>
              </x14:cfvo>
              <x14:cfIcon iconSet="3Symbols2" iconId="0"/>
              <x14:cfIcon iconSet="3Symbols2" iconId="2"/>
              <x14:cfIcon iconSet="3Symbols2" iconId="0"/>
            </x14:iconSet>
          </x14:cfRule>
          <xm:sqref>R21</xm:sqref>
        </x14:conditionalFormatting>
        <x14:conditionalFormatting xmlns:xm="http://schemas.microsoft.com/office/excel/2006/main">
          <x14:cfRule type="iconSet" priority="7" id="{DC4DB6CF-CD2B-47EF-A27A-9AB114F40DB5}">
            <x14:iconSet iconSet="3Symbols2" custom="1">
              <x14:cfvo type="percent">
                <xm:f>0</xm:f>
              </x14:cfvo>
              <x14:cfvo type="num">
                <xm:f>$R$20</xm:f>
              </x14:cfvo>
              <x14:cfvo type="formula">
                <xm:f>$R$20+$R$17</xm:f>
              </x14:cfvo>
              <x14:cfIcon iconSet="3Symbols2" iconId="0"/>
              <x14:cfIcon iconSet="3Symbols2" iconId="2"/>
              <x14:cfIcon iconSet="3Symbols2" iconId="0"/>
            </x14:iconSet>
          </x14:cfRule>
          <xm:sqref>R22</xm:sqref>
        </x14:conditionalFormatting>
        <x14:conditionalFormatting xmlns:xm="http://schemas.microsoft.com/office/excel/2006/main">
          <x14:cfRule type="iconSet" priority="5" id="{4064233E-C2E0-4B86-866A-7E6726E77F12}">
            <x14:iconSet iconSet="3Symbols2" custom="1">
              <x14:cfvo type="percent">
                <xm:f>0</xm:f>
              </x14:cfvo>
              <x14:cfvo type="formula">
                <xm:f>$P$20</xm:f>
              </x14:cfvo>
              <x14:cfvo type="formula" gte="0">
                <xm:f>$P$20</xm:f>
              </x14:cfvo>
              <x14:cfIcon iconSet="3Symbols2" iconId="0"/>
              <x14:cfIcon iconSet="3Symbols2" iconId="2"/>
              <x14:cfIcon iconSet="3Symbols2" iconId="0"/>
            </x14:iconSet>
          </x14:cfRule>
          <xm:sqref>R23</xm:sqref>
        </x14:conditionalFormatting>
        <x14:conditionalFormatting xmlns:xm="http://schemas.microsoft.com/office/excel/2006/main">
          <x14:cfRule type="iconSet" priority="4" id="{E6FA88AE-3E73-4315-AE4A-1131CB555255}">
            <x14:iconSet iconSet="3Symbols2" custom="1">
              <x14:cfvo type="percent">
                <xm:f>0</xm:f>
              </x14:cfvo>
              <x14:cfvo type="formula">
                <xm:f>$M$17</xm:f>
              </x14:cfvo>
              <x14:cfvo type="formula" gte="0">
                <xm:f>$M$17</xm:f>
              </x14:cfvo>
              <x14:cfIcon iconSet="3Symbols2" iconId="0"/>
              <x14:cfIcon iconSet="3Symbols2" iconId="2"/>
              <x14:cfIcon iconSet="3Symbols2" iconId="0"/>
            </x14:iconSet>
          </x14:cfRule>
          <xm:sqref>M16</xm:sqref>
        </x14:conditionalFormatting>
        <x14:conditionalFormatting xmlns:xm="http://schemas.microsoft.com/office/excel/2006/main">
          <x14:cfRule type="iconSet" priority="3" id="{6ED4030F-07F8-4374-9BF3-A6713E34AEAB}">
            <x14:iconSet iconSet="3Symbols2" custom="1">
              <x14:cfvo type="percent">
                <xm:f>0</xm:f>
              </x14:cfvo>
              <x14:cfvo type="num">
                <xm:f>0</xm:f>
              </x14:cfvo>
              <x14:cfvo type="num" gte="0">
                <xm:f>1.6</xm:f>
              </x14:cfvo>
              <x14:cfIcon iconSet="3Symbols2" iconId="0"/>
              <x14:cfIcon iconSet="3Symbols2" iconId="2"/>
              <x14:cfIcon iconSet="3Symbols2" iconId="0"/>
            </x14:iconSet>
          </x14:cfRule>
          <xm:sqref>T11</xm:sqref>
        </x14:conditionalFormatting>
        <x14:conditionalFormatting xmlns:xm="http://schemas.microsoft.com/office/excel/2006/main">
          <x14:cfRule type="iconSet" priority="2" id="{6CA9AA6B-9C6D-41A9-A800-77CB517E9FF3}">
            <x14:iconSet iconSet="3Symbols2" custom="1">
              <x14:cfvo type="percent">
                <xm:f>0</xm:f>
              </x14:cfvo>
              <x14:cfvo type="num">
                <xm:f>0</xm:f>
              </x14:cfvo>
              <x14:cfvo type="num" gte="0">
                <xm:f>50</xm:f>
              </x14:cfvo>
              <x14:cfIcon iconSet="3Symbols2" iconId="0"/>
              <x14:cfIcon iconSet="3Symbols2" iconId="2"/>
              <x14:cfIcon iconSet="3Symbols2" iconId="0"/>
            </x14:iconSet>
          </x14:cfRule>
          <xm:sqref>Q11</xm:sqref>
        </x14:conditionalFormatting>
        <x14:conditionalFormatting xmlns:xm="http://schemas.microsoft.com/office/excel/2006/main">
          <x14:cfRule type="iconSet" priority="1" id="{19169A62-AEAC-4330-9FD4-890C2294F22C}">
            <x14:iconSet iconSet="3Symbols2" custom="1">
              <x14:cfvo type="percent">
                <xm:f>0</xm:f>
              </x14:cfvo>
              <x14:cfvo type="num">
                <xm:f>0</xm:f>
              </x14:cfvo>
              <x14:cfvo type="num" gte="0">
                <xm:f>1.6</xm:f>
              </x14:cfvo>
              <x14:cfIcon iconSet="3Symbols2" iconId="0"/>
              <x14:cfIcon iconSet="3Symbols2" iconId="2"/>
              <x14:cfIcon iconSet="3Symbols2" iconId="0"/>
            </x14:iconSet>
          </x14:cfRule>
          <xm:sqref>Q16:T16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1"/>
  <dimension ref="A1:DF1440"/>
  <sheetViews>
    <sheetView showGridLines="0" zoomScaleNormal="100" workbookViewId="0">
      <selection activeCell="Z1" sqref="Z1"/>
    </sheetView>
  </sheetViews>
  <sheetFormatPr baseColWidth="10" defaultColWidth="10.85546875" defaultRowHeight="15" x14ac:dyDescent="0.25"/>
  <cols>
    <col min="1" max="1" width="3" style="169" customWidth="1"/>
    <col min="2" max="2" width="16.42578125" style="760" customWidth="1"/>
    <col min="3" max="3" width="15.7109375" style="760" customWidth="1"/>
    <col min="4" max="5" width="15.7109375" style="491" customWidth="1"/>
    <col min="6" max="6" width="4" style="21" customWidth="1"/>
    <col min="7" max="7" width="12" style="169" customWidth="1"/>
    <col min="8" max="10" width="10" style="169" customWidth="1"/>
    <col min="11" max="11" width="12" style="169" customWidth="1"/>
    <col min="12" max="12" width="4.28515625" style="169" customWidth="1"/>
    <col min="13" max="13" width="15.7109375" style="169" customWidth="1"/>
    <col min="14" max="14" width="4.28515625" style="21" customWidth="1"/>
    <col min="15" max="15" width="23.140625" style="759" customWidth="1"/>
    <col min="16" max="17" width="12.140625" style="759" customWidth="1"/>
    <col min="18" max="18" width="15" style="169" customWidth="1"/>
    <col min="19" max="19" width="13.28515625" style="47" customWidth="1"/>
    <col min="20" max="20" width="13.85546875" style="169" customWidth="1"/>
    <col min="21" max="21" width="20.42578125" style="21" customWidth="1"/>
    <col min="22" max="25" width="9.28515625" style="21" customWidth="1"/>
    <col min="26" max="26" width="14.28515625" style="21" customWidth="1"/>
    <col min="27" max="27" width="10" style="21" customWidth="1"/>
    <col min="28" max="28" width="2.85546875" style="21" customWidth="1"/>
    <col min="29" max="29" width="2.85546875" style="169" customWidth="1"/>
    <col min="30" max="30" width="23.7109375" style="491" customWidth="1"/>
    <col min="31" max="31" width="15" style="491" customWidth="1"/>
    <col min="32" max="32" width="12.42578125" style="169" bestFit="1" customWidth="1"/>
    <col min="33" max="33" width="11.42578125" style="169" customWidth="1"/>
    <col min="34" max="35" width="10.85546875" style="169"/>
    <col min="36" max="36" width="10.85546875" style="169" customWidth="1"/>
    <col min="37" max="37" width="12.85546875" style="169" customWidth="1"/>
    <col min="38" max="38" width="10.85546875" style="791"/>
    <col min="39" max="39" width="17.140625" style="806" customWidth="1"/>
    <col min="40" max="46" width="10.85546875" style="806"/>
    <col min="47" max="47" width="10.85546875" style="791"/>
    <col min="48" max="48" width="17.140625" style="806" customWidth="1"/>
    <col min="49" max="52" width="10.85546875" style="806"/>
    <col min="53" max="66" width="10.85546875" style="791"/>
    <col min="67" max="67" width="13.28515625" style="791" bestFit="1" customWidth="1"/>
    <col min="68" max="68" width="10.85546875" style="791"/>
    <col min="69" max="72" width="10.85546875" style="806"/>
    <col min="73" max="73" width="10.85546875" style="791"/>
    <col min="74" max="75" width="15.42578125" style="791" bestFit="1" customWidth="1"/>
    <col min="76" max="76" width="15.42578125" style="791" customWidth="1"/>
    <col min="77" max="78" width="10.85546875" style="791"/>
    <col min="79" max="83" width="10.85546875" style="806"/>
    <col min="84" max="84" width="10.85546875" style="791"/>
    <col min="85" max="86" width="15.42578125" style="791" bestFit="1" customWidth="1"/>
    <col min="87" max="87" width="15.42578125" style="791" customWidth="1"/>
    <col min="88" max="88" width="10.85546875" style="791"/>
    <col min="89" max="110" width="10.85546875" style="47"/>
    <col min="111" max="16384" width="10.85546875" style="169"/>
  </cols>
  <sheetData>
    <row r="1" spans="1:87" ht="15.75" thickBot="1" x14ac:dyDescent="0.3">
      <c r="A1" s="47"/>
      <c r="B1" s="169"/>
      <c r="C1" s="169"/>
      <c r="D1" s="169"/>
      <c r="E1" s="169"/>
      <c r="M1" s="626" t="str">
        <f>IF(Fotometro!C26="OK", "", "ERROR: Revisar valor ingresado en hoja Fotometro; celda C22 y C23")</f>
        <v/>
      </c>
      <c r="N1" s="169"/>
      <c r="O1" s="169"/>
      <c r="P1" s="169"/>
      <c r="Q1" s="169"/>
      <c r="S1" s="169"/>
      <c r="U1" s="169"/>
      <c r="V1" s="169"/>
      <c r="Z1" s="674"/>
      <c r="AM1" s="861" t="s">
        <v>466</v>
      </c>
      <c r="AN1" s="861" t="s">
        <v>467</v>
      </c>
      <c r="AO1" s="862" t="s">
        <v>468</v>
      </c>
      <c r="AP1" s="862" t="s">
        <v>126</v>
      </c>
      <c r="AQ1" s="862" t="s">
        <v>127</v>
      </c>
      <c r="AR1" s="862" t="s">
        <v>470</v>
      </c>
      <c r="AS1" s="862" t="s">
        <v>471</v>
      </c>
      <c r="AT1" s="862" t="s">
        <v>472</v>
      </c>
      <c r="AV1" s="861" t="s">
        <v>466</v>
      </c>
      <c r="AW1" s="861" t="s">
        <v>467</v>
      </c>
      <c r="AX1" s="862" t="s">
        <v>468</v>
      </c>
      <c r="AY1" s="862" t="s">
        <v>126</v>
      </c>
      <c r="AZ1" s="862" t="s">
        <v>127</v>
      </c>
      <c r="BB1" s="813" t="s">
        <v>310</v>
      </c>
      <c r="BC1" s="813" t="s">
        <v>312</v>
      </c>
      <c r="BD1" s="813" t="s">
        <v>311</v>
      </c>
      <c r="BE1" s="813" t="s">
        <v>126</v>
      </c>
      <c r="BF1" s="817" t="s">
        <v>314</v>
      </c>
      <c r="BH1" s="813" t="s">
        <v>310</v>
      </c>
      <c r="BI1" s="813" t="s">
        <v>46</v>
      </c>
      <c r="BJ1" s="813" t="s">
        <v>311</v>
      </c>
      <c r="BK1" s="813" t="s">
        <v>126</v>
      </c>
      <c r="BL1" s="813" t="s">
        <v>313</v>
      </c>
      <c r="BQ1" s="791"/>
      <c r="BR1" s="791"/>
      <c r="BS1" s="791"/>
      <c r="BT1" s="791"/>
      <c r="BW1" s="818">
        <f>BO4</f>
        <v>44966.48541666667</v>
      </c>
      <c r="CA1" s="809"/>
      <c r="CB1" s="803"/>
      <c r="CC1" s="804"/>
      <c r="CD1" s="791"/>
      <c r="CE1" s="791"/>
      <c r="CF1" s="812"/>
      <c r="CG1" s="818">
        <f>BO3</f>
        <v>44966.395833333336</v>
      </c>
      <c r="CH1" s="818">
        <f>BO4</f>
        <v>44966.48541666667</v>
      </c>
      <c r="CI1" s="799"/>
    </row>
    <row r="2" spans="1:87" ht="15.75" thickBot="1" x14ac:dyDescent="0.3">
      <c r="B2" s="1195" t="s">
        <v>55</v>
      </c>
      <c r="C2" s="1196"/>
      <c r="D2" s="1196"/>
      <c r="E2" s="1197"/>
      <c r="F2" s="492"/>
      <c r="G2" s="1204" t="s">
        <v>263</v>
      </c>
      <c r="H2" s="1205"/>
      <c r="I2" s="1205"/>
      <c r="J2" s="1205"/>
      <c r="K2" s="1206"/>
      <c r="L2" s="493"/>
      <c r="M2" s="494"/>
      <c r="O2" s="1192" t="s">
        <v>315</v>
      </c>
      <c r="P2" s="1193"/>
      <c r="Q2" s="1193"/>
      <c r="R2" s="1193"/>
      <c r="S2" s="1193"/>
      <c r="T2" s="1193"/>
      <c r="U2" s="1194"/>
      <c r="X2" s="1214" t="s">
        <v>317</v>
      </c>
      <c r="Y2" s="1215"/>
      <c r="Z2" s="1215"/>
      <c r="AA2" s="1216"/>
      <c r="AB2" s="18"/>
      <c r="AD2" s="495" t="s">
        <v>278</v>
      </c>
      <c r="AE2" s="495" t="s">
        <v>53</v>
      </c>
      <c r="AG2" s="502"/>
      <c r="AJ2" s="496"/>
      <c r="AK2" s="496"/>
      <c r="AM2" s="790">
        <v>44966.395833333336</v>
      </c>
      <c r="AN2" s="789">
        <v>1</v>
      </c>
      <c r="AO2" s="789">
        <v>0</v>
      </c>
      <c r="AP2" s="789" t="s">
        <v>305</v>
      </c>
      <c r="AQ2" s="789">
        <v>254.331323</v>
      </c>
      <c r="AR2" s="789">
        <v>180821</v>
      </c>
      <c r="AS2" s="789">
        <v>138857</v>
      </c>
      <c r="AT2" s="789">
        <v>22.736999999999998</v>
      </c>
      <c r="AV2" s="790">
        <v>44966.395833333336</v>
      </c>
      <c r="AW2" s="789">
        <v>1</v>
      </c>
      <c r="AX2" s="789">
        <v>0</v>
      </c>
      <c r="AY2" s="789" t="s">
        <v>305</v>
      </c>
      <c r="AZ2" s="789">
        <v>0.8841</v>
      </c>
      <c r="BB2" s="793" t="str">
        <f>IFERROR((AO2*10)+AP2, "--")</f>
        <v>--</v>
      </c>
      <c r="BC2" s="791">
        <f>AQ2</f>
        <v>254.331323</v>
      </c>
      <c r="BD2" s="814">
        <v>1</v>
      </c>
      <c r="BE2" s="793">
        <v>1</v>
      </c>
      <c r="BF2" s="819">
        <f>IFERROR(VLOOKUP(BD2, $BB$2:$BC$300, 2, FALSE), "---")</f>
        <v>0</v>
      </c>
      <c r="BH2" s="793" t="str">
        <f>IFERROR((AX2*10)+AY2, "--")</f>
        <v>--</v>
      </c>
      <c r="BI2" s="807">
        <f>AZ2</f>
        <v>0.8841</v>
      </c>
      <c r="BJ2" s="814">
        <v>1</v>
      </c>
      <c r="BK2" s="793">
        <v>1</v>
      </c>
      <c r="BL2" s="807">
        <f>IFERROR(VLOOKUP(BJ2, $BH$2:$BI$300, 2, FALSE), "---")</f>
        <v>-0.23680000000000001</v>
      </c>
      <c r="BN2" s="820" t="s">
        <v>285</v>
      </c>
      <c r="BO2" s="821">
        <f>AD5</f>
        <v>44966.395833333336</v>
      </c>
      <c r="BQ2" s="797"/>
      <c r="BR2" s="791"/>
      <c r="BS2" s="791"/>
      <c r="BT2" s="791"/>
      <c r="BW2" s="815">
        <v>6.9444444444444447E-4</v>
      </c>
      <c r="CA2" s="809"/>
      <c r="CB2" s="803"/>
      <c r="CC2" s="804"/>
      <c r="CD2" s="791"/>
      <c r="CE2" s="791"/>
      <c r="CG2" s="822" t="e">
        <f>MATCH(CG1,CA1:CA5600, 1)</f>
        <v>#N/A</v>
      </c>
      <c r="CH2" s="823" t="e">
        <f>MATCH(CH1,CA1:CA5600, 1)</f>
        <v>#N/A</v>
      </c>
      <c r="CI2" s="824" t="e">
        <f>CH2+2+CI7</f>
        <v>#N/A</v>
      </c>
    </row>
    <row r="3" spans="1:87" ht="15.75" customHeight="1" thickBot="1" x14ac:dyDescent="0.3">
      <c r="B3" s="1198"/>
      <c r="C3" s="1199"/>
      <c r="D3" s="1199"/>
      <c r="E3" s="1200"/>
      <c r="F3" s="492"/>
      <c r="G3" s="1180" t="s">
        <v>499</v>
      </c>
      <c r="H3" s="1181"/>
      <c r="I3" s="1181"/>
      <c r="J3" s="1181"/>
      <c r="K3" s="1182"/>
      <c r="M3" s="497"/>
      <c r="O3" s="498" t="s">
        <v>163</v>
      </c>
      <c r="P3" s="499" t="s">
        <v>91</v>
      </c>
      <c r="Q3" s="234">
        <f>P4</f>
        <v>9</v>
      </c>
      <c r="R3" s="234">
        <f>Q3+1</f>
        <v>10</v>
      </c>
      <c r="S3" s="234">
        <f>R3+1</f>
        <v>11</v>
      </c>
      <c r="T3" s="234">
        <f>S3+1</f>
        <v>12</v>
      </c>
      <c r="U3" s="500"/>
      <c r="X3" s="1189" t="s">
        <v>501</v>
      </c>
      <c r="Y3" s="1190"/>
      <c r="Z3" s="1190"/>
      <c r="AA3" s="1191"/>
      <c r="AB3" s="18"/>
      <c r="AD3" s="501" t="s">
        <v>267</v>
      </c>
      <c r="AE3" s="501" t="s">
        <v>266</v>
      </c>
      <c r="AF3" s="568"/>
      <c r="AM3" s="790">
        <v>44966.395833333336</v>
      </c>
      <c r="AN3" s="789">
        <v>1</v>
      </c>
      <c r="AO3" s="789">
        <v>0</v>
      </c>
      <c r="AP3" s="789" t="s">
        <v>305</v>
      </c>
      <c r="AQ3" s="789">
        <v>0.52699799999999997</v>
      </c>
      <c r="AR3" s="789">
        <v>180813</v>
      </c>
      <c r="AS3" s="789">
        <v>138854</v>
      </c>
      <c r="AT3" s="789">
        <v>22.738</v>
      </c>
      <c r="AV3" s="790">
        <v>44966.395833333336</v>
      </c>
      <c r="AW3" s="789">
        <v>1</v>
      </c>
      <c r="AX3" s="789">
        <v>0</v>
      </c>
      <c r="AY3" s="789" t="s">
        <v>305</v>
      </c>
      <c r="AZ3" s="789">
        <v>-0.29530000000000001</v>
      </c>
      <c r="BB3" s="793" t="str">
        <f t="shared" ref="BB3:BB66" si="0">IFERROR((AO3*10)+AP3, "--")</f>
        <v>--</v>
      </c>
      <c r="BC3" s="791">
        <f t="shared" ref="BC3:BC66" si="1">AQ3</f>
        <v>0.52699799999999997</v>
      </c>
      <c r="BD3" s="814">
        <v>2</v>
      </c>
      <c r="BE3" s="793">
        <v>2</v>
      </c>
      <c r="BF3" s="819">
        <f t="shared" ref="BF3:BF66" si="2">IFERROR(VLOOKUP(BD3, $BB$2:$BC$300, 2, FALSE), "---")</f>
        <v>-0.116836</v>
      </c>
      <c r="BH3" s="793" t="str">
        <f t="shared" ref="BH3:BH66" si="3">IFERROR((AX3*10)+AY3, "--")</f>
        <v>--</v>
      </c>
      <c r="BI3" s="807">
        <f t="shared" ref="BI3:BI66" si="4">AZ3</f>
        <v>-0.29530000000000001</v>
      </c>
      <c r="BJ3" s="814">
        <v>2</v>
      </c>
      <c r="BK3" s="793">
        <v>2</v>
      </c>
      <c r="BL3" s="807">
        <f t="shared" ref="BL3:BL66" si="5">IFERROR(VLOOKUP(BJ3, $BH$2:$BI$300, 2, FALSE), "---")</f>
        <v>-0.97670000000000001</v>
      </c>
      <c r="BN3" s="825" t="s">
        <v>284</v>
      </c>
      <c r="BO3" s="826">
        <f>MIN(AD5:AD300)</f>
        <v>44966.395833333336</v>
      </c>
      <c r="BQ3" s="797"/>
      <c r="BR3" s="791"/>
      <c r="BS3" s="791"/>
      <c r="BT3" s="791"/>
      <c r="BV3" s="827">
        <f>BO3</f>
        <v>44966.395833333336</v>
      </c>
      <c r="BW3" s="828">
        <f>BW1+BW2</f>
        <v>44966.486111111117</v>
      </c>
      <c r="BX3" s="800"/>
      <c r="CA3" s="809"/>
      <c r="CB3" s="803"/>
      <c r="CC3" s="804"/>
      <c r="CD3" s="791"/>
      <c r="CE3" s="791"/>
      <c r="CG3" s="829" t="e">
        <f>INDEX(CA1:CA5600, (CG2+CG7), 1)</f>
        <v>#N/A</v>
      </c>
      <c r="CH3" s="828" t="e">
        <f>INDEX(CA1:CA5600, CH2, 1)</f>
        <v>#N/A</v>
      </c>
      <c r="CI3" s="829" t="e">
        <f>INDEX(CA1:CA5600, CI2, 1)</f>
        <v>#N/A</v>
      </c>
    </row>
    <row r="4" spans="1:87" ht="15.75" customHeight="1" thickBot="1" x14ac:dyDescent="0.3">
      <c r="B4" s="1198"/>
      <c r="C4" s="1199"/>
      <c r="D4" s="1199"/>
      <c r="E4" s="1200"/>
      <c r="F4" s="492"/>
      <c r="G4" s="596"/>
      <c r="H4" s="503"/>
      <c r="M4" s="497"/>
      <c r="O4" s="504" t="s">
        <v>161</v>
      </c>
      <c r="P4" s="165">
        <f>MIN(AF5:AF300)</f>
        <v>9</v>
      </c>
      <c r="Q4" s="243">
        <f>IF(ISNUMBER(AG4), MIN(AG5:AG300), "-")</f>
        <v>22.734999999999999</v>
      </c>
      <c r="R4" s="243">
        <f>IF(ISNUMBER(AH4), MIN(AH5:AH300), "-")</f>
        <v>22.762</v>
      </c>
      <c r="S4" s="243">
        <f>IF(ISNUMBER(AI4), MIN(AI5:AI300), "-")</f>
        <v>22.91</v>
      </c>
      <c r="T4" s="243" t="str">
        <f>IF(ISNUMBER(AJ4), MIN(AJ5:AJ300), "-")</f>
        <v>-</v>
      </c>
      <c r="U4" s="235" t="s">
        <v>166</v>
      </c>
      <c r="X4" s="759"/>
      <c r="Y4" s="759"/>
      <c r="Z4" s="759"/>
      <c r="AA4" s="765"/>
      <c r="AB4" s="76"/>
      <c r="AD4" s="505" t="s">
        <v>265</v>
      </c>
      <c r="AE4" s="506" t="s">
        <v>265</v>
      </c>
      <c r="AF4" s="397"/>
      <c r="AG4" s="242">
        <f>IFERROR(AVERAGE(AG5:AG300), "-")</f>
        <v>22.764115384615391</v>
      </c>
      <c r="AH4" s="242">
        <f>IFERROR(AVERAGE(AH5:AH300), "-")</f>
        <v>22.827772277227712</v>
      </c>
      <c r="AI4" s="242">
        <f>IFERROR(AVERAGE(AI5:AI300), "-")</f>
        <v>23.077544117647061</v>
      </c>
      <c r="AJ4" s="242" t="str">
        <f>IFERROR(AVERAGE(AJ5:AJ300), "-")</f>
        <v>-</v>
      </c>
      <c r="AK4" s="225" t="s">
        <v>97</v>
      </c>
      <c r="AM4" s="790">
        <v>44966.396527777775</v>
      </c>
      <c r="AN4" s="789">
        <v>1</v>
      </c>
      <c r="AO4" s="789">
        <v>0</v>
      </c>
      <c r="AP4" s="789" t="s">
        <v>305</v>
      </c>
      <c r="AQ4" s="789">
        <v>-6.2892000000000003E-2</v>
      </c>
      <c r="AR4" s="789">
        <v>180806</v>
      </c>
      <c r="AS4" s="789">
        <v>138849</v>
      </c>
      <c r="AT4" s="789">
        <v>22.739000000000001</v>
      </c>
      <c r="AV4" s="788">
        <v>44966.396527777775</v>
      </c>
      <c r="AW4" s="787">
        <v>1</v>
      </c>
      <c r="AX4" s="786">
        <v>0</v>
      </c>
      <c r="AY4" s="786" t="s">
        <v>305</v>
      </c>
      <c r="AZ4" s="863">
        <v>-0.2366</v>
      </c>
      <c r="BB4" s="793" t="str">
        <f t="shared" si="0"/>
        <v>--</v>
      </c>
      <c r="BC4" s="791">
        <f t="shared" si="1"/>
        <v>-6.2892000000000003E-2</v>
      </c>
      <c r="BD4" s="814">
        <v>3</v>
      </c>
      <c r="BE4" s="793">
        <v>3</v>
      </c>
      <c r="BF4" s="819">
        <f t="shared" si="2"/>
        <v>-0.21864400000000001</v>
      </c>
      <c r="BH4" s="793" t="str">
        <f t="shared" si="3"/>
        <v>--</v>
      </c>
      <c r="BI4" s="807">
        <f t="shared" si="4"/>
        <v>-0.2366</v>
      </c>
      <c r="BJ4" s="814">
        <v>3</v>
      </c>
      <c r="BK4" s="793">
        <v>3</v>
      </c>
      <c r="BL4" s="807">
        <f t="shared" si="5"/>
        <v>-3.2660000000000002E-2</v>
      </c>
      <c r="BN4" s="830" t="s">
        <v>283</v>
      </c>
      <c r="BO4" s="826">
        <f>MAX(AD5:AD300)</f>
        <v>44966.48541666667</v>
      </c>
      <c r="BQ4" s="797"/>
      <c r="BR4" s="791"/>
      <c r="BS4" s="791"/>
      <c r="BT4" s="791"/>
      <c r="BV4" s="831" t="e">
        <f>MATCH(BV3,BQ2:BQ2800, 1)</f>
        <v>#N/A</v>
      </c>
      <c r="BW4" s="798" t="e">
        <f>MATCH(BW3,BQ2:BQ2800, 1)</f>
        <v>#N/A</v>
      </c>
      <c r="BX4" s="823" t="e">
        <f>BW4+1</f>
        <v>#N/A</v>
      </c>
      <c r="CA4" s="809"/>
      <c r="CB4" s="803"/>
      <c r="CC4" s="804"/>
      <c r="CD4" s="791"/>
      <c r="CE4" s="791"/>
      <c r="CG4" s="832" t="e">
        <f>CG2+CG7</f>
        <v>#N/A</v>
      </c>
    </row>
    <row r="5" spans="1:87" ht="15.75" customHeight="1" thickBot="1" x14ac:dyDescent="0.3">
      <c r="B5" s="1198"/>
      <c r="C5" s="1199"/>
      <c r="D5" s="1199"/>
      <c r="E5" s="1200"/>
      <c r="F5" s="492"/>
      <c r="G5" s="294" t="s">
        <v>2</v>
      </c>
      <c r="H5" s="295" t="s">
        <v>67</v>
      </c>
      <c r="I5" s="295" t="s">
        <v>46</v>
      </c>
      <c r="J5" s="295" t="s">
        <v>67</v>
      </c>
      <c r="K5" s="524" t="s">
        <v>13</v>
      </c>
      <c r="M5" s="497"/>
      <c r="N5" s="169"/>
      <c r="O5" s="504" t="s">
        <v>162</v>
      </c>
      <c r="P5" s="165">
        <f>MAX(AF5:AF300)</f>
        <v>11</v>
      </c>
      <c r="Q5" s="244">
        <f>IF(ISNUMBER(AG4), MAX(AG5:AG300), "-")</f>
        <v>22.788</v>
      </c>
      <c r="R5" s="244">
        <f>IF(ISNUMBER(AH4), MAX(AH5:AH300), "-")</f>
        <v>22.908000000000001</v>
      </c>
      <c r="S5" s="244">
        <f>IF(ISNUMBER(AI4), MAX(AI5:AI300), "-")</f>
        <v>23.231999999999999</v>
      </c>
      <c r="T5" s="244" t="str">
        <f>IF(ISNUMBER(AJ4), MAX(AJ5:AJ300), "-")</f>
        <v>-</v>
      </c>
      <c r="U5" s="236" t="s">
        <v>167</v>
      </c>
      <c r="X5" s="1214" t="s">
        <v>318</v>
      </c>
      <c r="Y5" s="1215"/>
      <c r="Z5" s="1215"/>
      <c r="AA5" s="1216"/>
      <c r="AC5" s="503"/>
      <c r="AD5" s="608">
        <f t="shared" ref="AD5" si="6">IF(AM2="", "-", AM2)</f>
        <v>44966.395833333336</v>
      </c>
      <c r="AE5" s="607">
        <f t="shared" ref="AE5" si="7">IF(AT2="", "-", AT2)</f>
        <v>22.736999999999998</v>
      </c>
      <c r="AF5" s="196">
        <f>IF(ISNUMBER(AE5), HOUR(AD5), "-")</f>
        <v>9</v>
      </c>
      <c r="AG5" s="168">
        <f t="shared" ref="AG5:AG68" si="8">IF(AF5=$Q$3, AE5, "-")</f>
        <v>22.736999999999998</v>
      </c>
      <c r="AH5" s="168" t="str">
        <f t="shared" ref="AH5:AH68" si="9">IF(AF5=$R$3, AE5, "-")</f>
        <v>-</v>
      </c>
      <c r="AI5" s="168" t="str">
        <f t="shared" ref="AI5:AI68" si="10">IF(AF5=$S$3, AE5, "-")</f>
        <v>-</v>
      </c>
      <c r="AJ5" s="168" t="str">
        <f t="shared" ref="AJ5:AJ68" si="11">IF(AF5=$T$3, AE5, "-")</f>
        <v>-</v>
      </c>
      <c r="AK5" s="197" t="s">
        <v>165</v>
      </c>
      <c r="AL5" s="837"/>
      <c r="AM5" s="790">
        <v>44966.396527777775</v>
      </c>
      <c r="AN5" s="789">
        <v>1</v>
      </c>
      <c r="AO5" s="789">
        <v>0</v>
      </c>
      <c r="AP5" s="789" t="s">
        <v>305</v>
      </c>
      <c r="AQ5" s="789">
        <v>0.10481500000000001</v>
      </c>
      <c r="AR5" s="789">
        <v>180813</v>
      </c>
      <c r="AS5" s="789">
        <v>138855</v>
      </c>
      <c r="AT5" s="789">
        <v>22.736999999999998</v>
      </c>
      <c r="AV5" s="788">
        <v>44966.396527777775</v>
      </c>
      <c r="AW5" s="787">
        <v>1</v>
      </c>
      <c r="AX5" s="786">
        <v>0</v>
      </c>
      <c r="AY5" s="786" t="s">
        <v>305</v>
      </c>
      <c r="AZ5" s="863">
        <v>0.94879999999999998</v>
      </c>
      <c r="BB5" s="793" t="str">
        <f t="shared" si="0"/>
        <v>--</v>
      </c>
      <c r="BC5" s="791">
        <f t="shared" si="1"/>
        <v>0.10481500000000001</v>
      </c>
      <c r="BD5" s="814">
        <v>4</v>
      </c>
      <c r="BE5" s="793">
        <v>4</v>
      </c>
      <c r="BF5" s="819">
        <f t="shared" si="2"/>
        <v>9.2884999999999995E-2</v>
      </c>
      <c r="BH5" s="793" t="str">
        <f t="shared" si="3"/>
        <v>--</v>
      </c>
      <c r="BI5" s="807">
        <f t="shared" si="4"/>
        <v>0.94879999999999998</v>
      </c>
      <c r="BJ5" s="814">
        <v>4</v>
      </c>
      <c r="BK5" s="793">
        <v>4</v>
      </c>
      <c r="BL5" s="807">
        <f t="shared" si="5"/>
        <v>0.30299999999999999</v>
      </c>
      <c r="BQ5" s="797"/>
      <c r="BR5" s="791"/>
      <c r="BS5" s="791"/>
      <c r="BT5" s="791"/>
      <c r="BV5" s="833" t="e">
        <f>INDEX(BQ2:BR2800, BV4, 1)</f>
        <v>#N/A</v>
      </c>
      <c r="BW5" s="834" t="e">
        <f>INDEX(BQ2:BQ2800, BW4, 1)</f>
        <v>#N/A</v>
      </c>
      <c r="BX5" s="829" t="e">
        <f>INDEX(BQ2:BQ2800, BX4, 1)</f>
        <v>#N/A</v>
      </c>
      <c r="CA5" s="809"/>
      <c r="CB5" s="803"/>
      <c r="CC5" s="804"/>
      <c r="CD5" s="791"/>
      <c r="CE5" s="791"/>
      <c r="CG5" s="828" t="e">
        <f>INDEX(CA1:CA5600, (CG2+0), 1)</f>
        <v>#N/A</v>
      </c>
      <c r="CI5" s="828" t="e">
        <f>INDEX(CA1:CA5600, CH2, 1)</f>
        <v>#N/A</v>
      </c>
    </row>
    <row r="6" spans="1:87" ht="15" customHeight="1" thickBot="1" x14ac:dyDescent="0.3">
      <c r="B6" s="1198"/>
      <c r="C6" s="1199"/>
      <c r="D6" s="1199"/>
      <c r="E6" s="1200"/>
      <c r="F6" s="492"/>
      <c r="G6" s="388">
        <f>AVERAGE(BD_DIAS!AG15:AG22)</f>
        <v>3.3709375E-2</v>
      </c>
      <c r="H6" s="389">
        <f>_xlfn.STDEV.S(BD_DIAS!AG15:AG22)</f>
        <v>0.14186900023204255</v>
      </c>
      <c r="I6" s="389">
        <f>AVERAGE(BD_DIAS!AI15:AI22)</f>
        <v>-0.18024499999999999</v>
      </c>
      <c r="J6" s="390">
        <f>_xlfn.STDEV.S(BD_DIAS!AI15:AI22)</f>
        <v>0.44093889200853476</v>
      </c>
      <c r="K6" s="133">
        <f t="shared" ref="K6:K17" si="12">I6-G6</f>
        <v>-0.21395437499999997</v>
      </c>
      <c r="M6" s="508"/>
      <c r="O6" s="509"/>
      <c r="P6" s="510"/>
      <c r="Q6" s="245">
        <f>IFERROR(Q5-Q4, "-")</f>
        <v>5.3000000000000824E-2</v>
      </c>
      <c r="R6" s="245">
        <f>IFERROR(R5-R4, "-")</f>
        <v>0.1460000000000008</v>
      </c>
      <c r="S6" s="245">
        <f>IFERROR(S5-S4, "-")</f>
        <v>0.32199999999999918</v>
      </c>
      <c r="T6" s="245" t="str">
        <f>IFERROR(T5-T4, "-")</f>
        <v>-</v>
      </c>
      <c r="U6" s="238" t="s">
        <v>168</v>
      </c>
      <c r="X6" s="1189" t="s">
        <v>498</v>
      </c>
      <c r="Y6" s="1190"/>
      <c r="Z6" s="1190"/>
      <c r="AA6" s="1191"/>
      <c r="AD6" s="608">
        <f t="shared" ref="AD6:AD69" si="13">IF(AM3="", "-", AM3)</f>
        <v>44966.395833333336</v>
      </c>
      <c r="AE6" s="607">
        <f t="shared" ref="AE6:AE69" si="14">IF(AT3="", "-", AT3)</f>
        <v>22.738</v>
      </c>
      <c r="AF6" s="196">
        <f t="shared" ref="AF6:AF69" si="15">IF(ISNUMBER(AE6), HOUR(AD6), "-")</f>
        <v>9</v>
      </c>
      <c r="AG6" s="168">
        <f t="shared" si="8"/>
        <v>22.738</v>
      </c>
      <c r="AH6" s="168" t="str">
        <f t="shared" si="9"/>
        <v>-</v>
      </c>
      <c r="AI6" s="168" t="str">
        <f t="shared" si="10"/>
        <v>-</v>
      </c>
      <c r="AJ6" s="168" t="str">
        <f t="shared" si="11"/>
        <v>-</v>
      </c>
      <c r="AL6" s="837"/>
      <c r="AM6" s="790">
        <v>44966.397222222222</v>
      </c>
      <c r="AN6" s="789">
        <v>1</v>
      </c>
      <c r="AO6" s="789">
        <v>0</v>
      </c>
      <c r="AP6" s="789" t="s">
        <v>305</v>
      </c>
      <c r="AQ6" s="789">
        <v>2.3956999999999999E-2</v>
      </c>
      <c r="AR6" s="789">
        <v>180821</v>
      </c>
      <c r="AS6" s="789">
        <v>138861</v>
      </c>
      <c r="AT6" s="789">
        <v>22.736000000000001</v>
      </c>
      <c r="AV6" s="788">
        <v>44966.397222222222</v>
      </c>
      <c r="AW6" s="787">
        <v>1</v>
      </c>
      <c r="AX6" s="786">
        <v>0</v>
      </c>
      <c r="AY6" s="786" t="s">
        <v>305</v>
      </c>
      <c r="AZ6" s="863">
        <v>-0.2366</v>
      </c>
      <c r="BB6" s="793" t="str">
        <f t="shared" si="0"/>
        <v>--</v>
      </c>
      <c r="BC6" s="791">
        <f t="shared" si="1"/>
        <v>2.3956999999999999E-2</v>
      </c>
      <c r="BD6" s="814">
        <v>5</v>
      </c>
      <c r="BE6" s="793">
        <v>5</v>
      </c>
      <c r="BF6" s="819">
        <f t="shared" si="2"/>
        <v>0.218664</v>
      </c>
      <c r="BH6" s="793" t="str">
        <f t="shared" si="3"/>
        <v>--</v>
      </c>
      <c r="BI6" s="807">
        <f t="shared" si="4"/>
        <v>-0.2366</v>
      </c>
      <c r="BJ6" s="814">
        <v>5</v>
      </c>
      <c r="BK6" s="793">
        <v>5</v>
      </c>
      <c r="BL6" s="807">
        <f t="shared" si="5"/>
        <v>-0.27129999999999999</v>
      </c>
      <c r="BQ6" s="797"/>
      <c r="BR6" s="791"/>
      <c r="BS6" s="791"/>
      <c r="BT6" s="791"/>
      <c r="BV6" s="824" t="e">
        <f>BV4+1</f>
        <v>#N/A</v>
      </c>
      <c r="BX6" s="824" t="e">
        <f>BX4+1</f>
        <v>#N/A</v>
      </c>
      <c r="CA6" s="809"/>
      <c r="CB6" s="803"/>
      <c r="CC6" s="804"/>
      <c r="CD6" s="791"/>
      <c r="CE6" s="791"/>
      <c r="CG6" s="835" t="e">
        <f>CG1-CG5</f>
        <v>#N/A</v>
      </c>
      <c r="CI6" s="835" t="e">
        <f>CH1-CI5</f>
        <v>#N/A</v>
      </c>
    </row>
    <row r="7" spans="1:87" ht="15.75" thickBot="1" x14ac:dyDescent="0.3">
      <c r="B7" s="1198"/>
      <c r="C7" s="1199"/>
      <c r="D7" s="1199"/>
      <c r="E7" s="1200"/>
      <c r="F7" s="492"/>
      <c r="G7" s="391">
        <f>AVERAGE(BD_DIAS!AG23:AG30)</f>
        <v>47.584675374999996</v>
      </c>
      <c r="H7" s="392">
        <f>_xlfn.STDEV.S(BD_DIAS!AG23:AG30)</f>
        <v>0.29769144524487429</v>
      </c>
      <c r="I7" s="392">
        <f>AVERAGE(BD_DIAS!AI23:AI30)</f>
        <v>47.618749999999991</v>
      </c>
      <c r="J7" s="393">
        <f>_xlfn.STDEV.S(BD_DIAS!AI23:AI30)</f>
        <v>0.326690657525259</v>
      </c>
      <c r="K7" s="131">
        <f t="shared" si="12"/>
        <v>3.4074624999995251E-2</v>
      </c>
      <c r="N7" s="512"/>
      <c r="O7" s="21"/>
      <c r="P7" s="21"/>
      <c r="Q7" s="21"/>
      <c r="S7" s="169"/>
      <c r="AD7" s="608">
        <f t="shared" si="13"/>
        <v>44966.396527777775</v>
      </c>
      <c r="AE7" s="607">
        <f t="shared" si="14"/>
        <v>22.739000000000001</v>
      </c>
      <c r="AF7" s="196">
        <f t="shared" si="15"/>
        <v>9</v>
      </c>
      <c r="AG7" s="168">
        <f t="shared" si="8"/>
        <v>22.739000000000001</v>
      </c>
      <c r="AH7" s="168" t="str">
        <f t="shared" si="9"/>
        <v>-</v>
      </c>
      <c r="AI7" s="168" t="str">
        <f t="shared" si="10"/>
        <v>-</v>
      </c>
      <c r="AJ7" s="168" t="str">
        <f t="shared" si="11"/>
        <v>-</v>
      </c>
      <c r="AK7" s="198"/>
      <c r="AL7" s="837"/>
      <c r="AM7" s="790">
        <v>44966.397222222222</v>
      </c>
      <c r="AN7" s="789">
        <v>1</v>
      </c>
      <c r="AO7" s="789">
        <v>0</v>
      </c>
      <c r="AP7" s="789" t="s">
        <v>305</v>
      </c>
      <c r="AQ7" s="789">
        <v>0.30842999999999998</v>
      </c>
      <c r="AR7" s="789">
        <v>180816</v>
      </c>
      <c r="AS7" s="789">
        <v>138859</v>
      </c>
      <c r="AT7" s="789">
        <v>22.734999999999999</v>
      </c>
      <c r="AV7" s="788">
        <v>44966.397222222222</v>
      </c>
      <c r="AW7" s="787">
        <v>1</v>
      </c>
      <c r="AX7" s="786">
        <v>0</v>
      </c>
      <c r="AY7" s="786" t="s">
        <v>305</v>
      </c>
      <c r="AZ7" s="863">
        <v>4.2950000000000002E-3</v>
      </c>
      <c r="BB7" s="793" t="str">
        <f t="shared" si="0"/>
        <v>--</v>
      </c>
      <c r="BC7" s="791">
        <f t="shared" si="1"/>
        <v>0.30842999999999998</v>
      </c>
      <c r="BD7" s="814">
        <v>6</v>
      </c>
      <c r="BE7" s="793">
        <v>6</v>
      </c>
      <c r="BF7" s="819">
        <f t="shared" si="2"/>
        <v>0.116851</v>
      </c>
      <c r="BH7" s="793" t="str">
        <f t="shared" si="3"/>
        <v>--</v>
      </c>
      <c r="BI7" s="807">
        <f t="shared" si="4"/>
        <v>4.2950000000000002E-3</v>
      </c>
      <c r="BJ7" s="814">
        <v>6</v>
      </c>
      <c r="BK7" s="793">
        <v>6</v>
      </c>
      <c r="BL7" s="807">
        <f t="shared" si="5"/>
        <v>-0.57279999999999998</v>
      </c>
      <c r="BQ7" s="797"/>
      <c r="BR7" s="791"/>
      <c r="BS7" s="791"/>
      <c r="BT7" s="791"/>
      <c r="BW7" s="799"/>
      <c r="CA7" s="809"/>
      <c r="CB7" s="803"/>
      <c r="CC7" s="804"/>
      <c r="CD7" s="791"/>
      <c r="CE7" s="791"/>
      <c r="CG7" s="798" t="e">
        <f>IF(CG6=0, -1, 0)</f>
        <v>#N/A</v>
      </c>
      <c r="CI7" s="798" t="e">
        <f>IF(CI6=0, -1, 0)</f>
        <v>#N/A</v>
      </c>
    </row>
    <row r="8" spans="1:87" ht="15.75" customHeight="1" x14ac:dyDescent="0.25">
      <c r="B8" s="1198"/>
      <c r="C8" s="1199"/>
      <c r="D8" s="1199"/>
      <c r="E8" s="1200"/>
      <c r="F8" s="492"/>
      <c r="G8" s="391">
        <f>AVERAGE(BD_DIAS!AG31:AG38)</f>
        <v>94.377907750000006</v>
      </c>
      <c r="H8" s="392">
        <f>_xlfn.STDEV.S(BD_DIAS!AG31:AG38)</f>
        <v>0.16796243668727925</v>
      </c>
      <c r="I8" s="392">
        <f>AVERAGE(BD_DIAS!AI31:AI38)</f>
        <v>94.112499999999997</v>
      </c>
      <c r="J8" s="393">
        <f>_xlfn.STDEV.S(BD_DIAS!AI31:AI38)</f>
        <v>0.35398748969016314</v>
      </c>
      <c r="K8" s="131">
        <f t="shared" si="12"/>
        <v>-0.26540775000000849</v>
      </c>
      <c r="M8" s="585" t="s">
        <v>307</v>
      </c>
      <c r="N8" s="18"/>
      <c r="O8" s="1177" t="s">
        <v>159</v>
      </c>
      <c r="P8" s="1178"/>
      <c r="Q8" s="1178"/>
      <c r="R8" s="1179"/>
      <c r="S8" s="1177" t="s">
        <v>160</v>
      </c>
      <c r="T8" s="1178"/>
      <c r="U8" s="1178"/>
      <c r="V8" s="1179"/>
      <c r="Z8" s="599"/>
      <c r="AD8" s="608">
        <f t="shared" si="13"/>
        <v>44966.396527777775</v>
      </c>
      <c r="AE8" s="607">
        <f t="shared" si="14"/>
        <v>22.736999999999998</v>
      </c>
      <c r="AF8" s="196">
        <f t="shared" si="15"/>
        <v>9</v>
      </c>
      <c r="AG8" s="168">
        <f t="shared" si="8"/>
        <v>22.736999999999998</v>
      </c>
      <c r="AH8" s="168" t="str">
        <f t="shared" si="9"/>
        <v>-</v>
      </c>
      <c r="AI8" s="168" t="str">
        <f t="shared" si="10"/>
        <v>-</v>
      </c>
      <c r="AJ8" s="168" t="str">
        <f t="shared" si="11"/>
        <v>-</v>
      </c>
      <c r="AK8" s="198"/>
      <c r="AL8" s="837"/>
      <c r="AM8" s="790">
        <v>44966.397916666669</v>
      </c>
      <c r="AN8" s="789">
        <v>1</v>
      </c>
      <c r="AO8" s="789">
        <v>0</v>
      </c>
      <c r="AP8" s="789" t="s">
        <v>305</v>
      </c>
      <c r="AQ8" s="789">
        <v>0.39835399999999999</v>
      </c>
      <c r="AR8" s="789">
        <v>180823</v>
      </c>
      <c r="AS8" s="789">
        <v>138862</v>
      </c>
      <c r="AT8" s="789">
        <v>22.734999999999999</v>
      </c>
      <c r="AV8" s="788">
        <v>44966.397916666669</v>
      </c>
      <c r="AW8" s="787">
        <v>1</v>
      </c>
      <c r="AX8" s="786">
        <v>0</v>
      </c>
      <c r="AY8" s="786" t="s">
        <v>305</v>
      </c>
      <c r="AZ8" s="863">
        <v>-0.54120000000000001</v>
      </c>
      <c r="BB8" s="793" t="str">
        <f t="shared" si="0"/>
        <v>--</v>
      </c>
      <c r="BC8" s="791">
        <f t="shared" si="1"/>
        <v>0.39835399999999999</v>
      </c>
      <c r="BD8" s="814">
        <v>7</v>
      </c>
      <c r="BE8" s="793">
        <v>7</v>
      </c>
      <c r="BF8" s="819">
        <f t="shared" si="2"/>
        <v>5.0923999999999997E-2</v>
      </c>
      <c r="BH8" s="793" t="str">
        <f t="shared" si="3"/>
        <v>--</v>
      </c>
      <c r="BI8" s="807">
        <f t="shared" si="4"/>
        <v>-0.54120000000000001</v>
      </c>
      <c r="BJ8" s="814">
        <v>7</v>
      </c>
      <c r="BK8" s="793">
        <v>7</v>
      </c>
      <c r="BL8" s="807">
        <f t="shared" si="5"/>
        <v>0.34100000000000003</v>
      </c>
      <c r="BQ8" s="797"/>
      <c r="BR8" s="791"/>
      <c r="BS8" s="791"/>
      <c r="BT8" s="791"/>
      <c r="CA8" s="809"/>
      <c r="CB8" s="803"/>
      <c r="CC8" s="804"/>
      <c r="CD8" s="791"/>
      <c r="CE8" s="791"/>
    </row>
    <row r="9" spans="1:87" ht="15.75" customHeight="1" x14ac:dyDescent="0.25">
      <c r="B9" s="1198"/>
      <c r="C9" s="1199"/>
      <c r="D9" s="1199"/>
      <c r="E9" s="1200"/>
      <c r="F9" s="492"/>
      <c r="G9" s="391">
        <f>AVERAGE(BD_DIAS!AG39:AG46)</f>
        <v>131.224379</v>
      </c>
      <c r="H9" s="392">
        <f>_xlfn.STDEV.S(BD_DIAS!AG39:AG46)</f>
        <v>0.15715122140155047</v>
      </c>
      <c r="I9" s="392">
        <f>AVERAGE(BD_DIAS!AI39:AI46)</f>
        <v>130.71250000000001</v>
      </c>
      <c r="J9" s="393">
        <f>_xlfn.STDEV.S(BD_DIAS!AI39:AI46)</f>
        <v>0.3090885217631274</v>
      </c>
      <c r="K9" s="131">
        <f t="shared" si="12"/>
        <v>-0.51187899999999331</v>
      </c>
      <c r="M9" s="590" t="str">
        <f>HojaOri</f>
        <v>Guest1</v>
      </c>
      <c r="N9" s="513"/>
      <c r="O9" s="514" t="s">
        <v>279</v>
      </c>
      <c r="P9" s="515" t="s">
        <v>52</v>
      </c>
      <c r="Q9" s="515" t="s">
        <v>280</v>
      </c>
      <c r="R9" s="516" t="s">
        <v>81</v>
      </c>
      <c r="S9" s="514" t="s">
        <v>281</v>
      </c>
      <c r="T9" s="515" t="s">
        <v>51</v>
      </c>
      <c r="U9" s="515" t="s">
        <v>282</v>
      </c>
      <c r="V9" s="516" t="s">
        <v>81</v>
      </c>
      <c r="Z9" s="497"/>
      <c r="AD9" s="608">
        <f t="shared" si="13"/>
        <v>44966.397222222222</v>
      </c>
      <c r="AE9" s="607">
        <f t="shared" si="14"/>
        <v>22.736000000000001</v>
      </c>
      <c r="AF9" s="196">
        <f t="shared" si="15"/>
        <v>9</v>
      </c>
      <c r="AG9" s="168">
        <f t="shared" si="8"/>
        <v>22.736000000000001</v>
      </c>
      <c r="AH9" s="168" t="str">
        <f t="shared" si="9"/>
        <v>-</v>
      </c>
      <c r="AI9" s="168" t="str">
        <f t="shared" si="10"/>
        <v>-</v>
      </c>
      <c r="AJ9" s="168" t="str">
        <f t="shared" si="11"/>
        <v>-</v>
      </c>
      <c r="AK9" s="198"/>
      <c r="AL9" s="837"/>
      <c r="AM9" s="790">
        <v>44966.397916666669</v>
      </c>
      <c r="AN9" s="789">
        <v>1</v>
      </c>
      <c r="AO9" s="789">
        <v>0</v>
      </c>
      <c r="AP9" s="789" t="s">
        <v>305</v>
      </c>
      <c r="AQ9" s="789">
        <v>5.0903999999999998E-2</v>
      </c>
      <c r="AR9" s="789">
        <v>180820</v>
      </c>
      <c r="AS9" s="789">
        <v>138860</v>
      </c>
      <c r="AT9" s="789">
        <v>22.734999999999999</v>
      </c>
      <c r="AV9" s="788">
        <v>44966.397916666669</v>
      </c>
      <c r="AW9" s="787">
        <v>1</v>
      </c>
      <c r="AX9" s="786">
        <v>0</v>
      </c>
      <c r="AY9" s="786" t="s">
        <v>305</v>
      </c>
      <c r="AZ9" s="863">
        <v>0.30280000000000001</v>
      </c>
      <c r="BB9" s="793" t="str">
        <f t="shared" si="0"/>
        <v>--</v>
      </c>
      <c r="BC9" s="791">
        <f t="shared" si="1"/>
        <v>5.0903999999999998E-2</v>
      </c>
      <c r="BD9" s="814">
        <v>8</v>
      </c>
      <c r="BE9" s="793">
        <v>8</v>
      </c>
      <c r="BF9" s="819">
        <f t="shared" si="2"/>
        <v>0.125831</v>
      </c>
      <c r="BH9" s="793" t="str">
        <f t="shared" si="3"/>
        <v>--</v>
      </c>
      <c r="BI9" s="807">
        <f t="shared" si="4"/>
        <v>0.30280000000000001</v>
      </c>
      <c r="BJ9" s="814">
        <v>8</v>
      </c>
      <c r="BK9" s="793">
        <v>8</v>
      </c>
      <c r="BL9" s="807">
        <f t="shared" si="5"/>
        <v>4.3E-3</v>
      </c>
      <c r="BQ9" s="797"/>
      <c r="BR9" s="791"/>
      <c r="BS9" s="791"/>
      <c r="BT9" s="791"/>
      <c r="CA9" s="809"/>
      <c r="CB9" s="803"/>
      <c r="CC9" s="804"/>
      <c r="CD9" s="791"/>
      <c r="CE9" s="791"/>
    </row>
    <row r="10" spans="1:87" ht="15.75" customHeight="1" x14ac:dyDescent="0.25">
      <c r="B10" s="1198"/>
      <c r="C10" s="1199"/>
      <c r="D10" s="1199"/>
      <c r="E10" s="1200"/>
      <c r="F10" s="492"/>
      <c r="G10" s="391">
        <f>AVERAGE(BD_DIAS!AG47:AG54)</f>
        <v>185.01216062500001</v>
      </c>
      <c r="H10" s="392">
        <f>_xlfn.STDEV.S(BD_DIAS!AG47:AG54)</f>
        <v>0.28975911605033011</v>
      </c>
      <c r="I10" s="392">
        <f>AVERAGE(BD_DIAS!AI47:AI54)</f>
        <v>184.76249999999999</v>
      </c>
      <c r="J10" s="393">
        <f>_xlfn.STDEV.S(BD_DIAS!AI47:AI54)</f>
        <v>0.5370222128952028</v>
      </c>
      <c r="K10" s="131">
        <f t="shared" si="12"/>
        <v>-0.2496606250000184</v>
      </c>
      <c r="N10" s="517"/>
      <c r="O10" s="246">
        <f>MIN(Q27:Q300)+R11</f>
        <v>29.759999999999998</v>
      </c>
      <c r="P10" s="130">
        <f>IFERROR(AVERAGE(Q27:Q300)+R11,"-")</f>
        <v>31.30469696969697</v>
      </c>
      <c r="Q10" s="130">
        <f>MAX(Q27:Q300)+R11</f>
        <v>32.76</v>
      </c>
      <c r="R10" s="131">
        <f>IFERROR(_xlfn.STDEV.S(Q27:Q300),"-")</f>
        <v>0.80088828489137165</v>
      </c>
      <c r="S10" s="222">
        <f>MIN(S27:S300)+V11</f>
        <v>21.9</v>
      </c>
      <c r="T10" s="130">
        <f>IFERROR(AVERAGE(S27:S300)+V11,"-")</f>
        <v>22.085227272727284</v>
      </c>
      <c r="U10" s="129">
        <f>MAX(S27:S300)+V11</f>
        <v>22.25</v>
      </c>
      <c r="V10" s="131">
        <f>IFERROR(_xlfn.STDEV.S(S27:S300),"-")</f>
        <v>6.4423052024875346E-2</v>
      </c>
      <c r="Z10" s="497"/>
      <c r="AD10" s="608">
        <f t="shared" si="13"/>
        <v>44966.397222222222</v>
      </c>
      <c r="AE10" s="607">
        <f t="shared" si="14"/>
        <v>22.734999999999999</v>
      </c>
      <c r="AF10" s="196">
        <f t="shared" si="15"/>
        <v>9</v>
      </c>
      <c r="AG10" s="168">
        <f t="shared" si="8"/>
        <v>22.734999999999999</v>
      </c>
      <c r="AH10" s="168" t="str">
        <f t="shared" si="9"/>
        <v>-</v>
      </c>
      <c r="AI10" s="168" t="str">
        <f t="shared" si="10"/>
        <v>-</v>
      </c>
      <c r="AJ10" s="168" t="str">
        <f t="shared" si="11"/>
        <v>-</v>
      </c>
      <c r="AK10" s="198"/>
      <c r="AL10" s="837"/>
      <c r="AM10" s="790">
        <v>44966.398611111108</v>
      </c>
      <c r="AN10" s="789">
        <v>1</v>
      </c>
      <c r="AO10" s="789">
        <v>0</v>
      </c>
      <c r="AP10" s="789" t="s">
        <v>305</v>
      </c>
      <c r="AQ10" s="789">
        <v>-0.14077999999999999</v>
      </c>
      <c r="AR10" s="789">
        <v>180815</v>
      </c>
      <c r="AS10" s="789">
        <v>138857</v>
      </c>
      <c r="AT10" s="789">
        <v>22.739000000000001</v>
      </c>
      <c r="AV10" s="788">
        <v>44966.398611111108</v>
      </c>
      <c r="AW10" s="787">
        <v>1</v>
      </c>
      <c r="AX10" s="786">
        <v>0</v>
      </c>
      <c r="AY10" s="786" t="s">
        <v>305</v>
      </c>
      <c r="AZ10" s="863">
        <v>0.1057</v>
      </c>
      <c r="BB10" s="793" t="str">
        <f t="shared" si="0"/>
        <v>--</v>
      </c>
      <c r="BC10" s="791">
        <f t="shared" si="1"/>
        <v>-0.14077999999999999</v>
      </c>
      <c r="BD10" s="814">
        <v>11</v>
      </c>
      <c r="BE10" s="793">
        <v>1</v>
      </c>
      <c r="BF10" s="819">
        <f t="shared" si="2"/>
        <v>47.049849999999999</v>
      </c>
      <c r="BH10" s="793" t="str">
        <f t="shared" si="3"/>
        <v>--</v>
      </c>
      <c r="BI10" s="807">
        <f t="shared" si="4"/>
        <v>0.1057</v>
      </c>
      <c r="BJ10" s="814">
        <v>11</v>
      </c>
      <c r="BK10" s="793">
        <v>1</v>
      </c>
      <c r="BL10" s="807">
        <f t="shared" si="5"/>
        <v>47.72</v>
      </c>
      <c r="BQ10" s="797"/>
      <c r="BR10" s="791"/>
      <c r="BS10" s="791"/>
      <c r="BT10" s="791"/>
      <c r="CA10" s="809"/>
      <c r="CB10" s="803"/>
      <c r="CC10" s="804"/>
      <c r="CD10" s="791"/>
      <c r="CE10" s="791"/>
    </row>
    <row r="11" spans="1:87" ht="15" customHeight="1" thickBot="1" x14ac:dyDescent="0.3">
      <c r="B11" s="1198"/>
      <c r="C11" s="1199"/>
      <c r="D11" s="1199"/>
      <c r="E11" s="1200"/>
      <c r="F11" s="492"/>
      <c r="G11" s="391">
        <f>AVERAGE(BD_DIAS!AG55:AG62)</f>
        <v>225.15202037500001</v>
      </c>
      <c r="H11" s="392">
        <f>_xlfn.STDEV.S(BD_DIAS!AG55:AG62)</f>
        <v>0.2721641169504373</v>
      </c>
      <c r="I11" s="392">
        <f>AVERAGE(BD_DIAS!AI55:AI62)</f>
        <v>225.0625</v>
      </c>
      <c r="J11" s="393">
        <f>_xlfn.STDEV.S(BD_DIAS!AI55:AI62)</f>
        <v>0.36620642110310431</v>
      </c>
      <c r="K11" s="131">
        <f t="shared" si="12"/>
        <v>-8.9520375000006425E-2</v>
      </c>
      <c r="M11" s="585" t="s">
        <v>308</v>
      </c>
      <c r="N11" s="517"/>
      <c r="O11" s="229"/>
      <c r="P11" s="230" t="s">
        <v>158</v>
      </c>
      <c r="Q11" s="223">
        <f>Q10</f>
        <v>32.76</v>
      </c>
      <c r="R11" s="706">
        <f>Resumen!I25</f>
        <v>0.86</v>
      </c>
      <c r="S11" s="227" t="s">
        <v>128</v>
      </c>
      <c r="T11" s="223">
        <f>U10-S10</f>
        <v>0.35000000000000142</v>
      </c>
      <c r="U11" s="228"/>
      <c r="V11" s="707">
        <f>Resumen!I22</f>
        <v>0.2</v>
      </c>
      <c r="Z11" s="497"/>
      <c r="AD11" s="608">
        <f t="shared" si="13"/>
        <v>44966.397916666669</v>
      </c>
      <c r="AE11" s="607">
        <f t="shared" si="14"/>
        <v>22.734999999999999</v>
      </c>
      <c r="AF11" s="196">
        <f t="shared" si="15"/>
        <v>9</v>
      </c>
      <c r="AG11" s="168">
        <f t="shared" si="8"/>
        <v>22.734999999999999</v>
      </c>
      <c r="AH11" s="168" t="str">
        <f t="shared" si="9"/>
        <v>-</v>
      </c>
      <c r="AI11" s="168" t="str">
        <f t="shared" si="10"/>
        <v>-</v>
      </c>
      <c r="AJ11" s="168" t="str">
        <f t="shared" si="11"/>
        <v>-</v>
      </c>
      <c r="AK11" s="198"/>
      <c r="AL11" s="837"/>
      <c r="AM11" s="790">
        <v>44966.399305555555</v>
      </c>
      <c r="AN11" s="789">
        <v>1</v>
      </c>
      <c r="AO11" s="789">
        <v>0</v>
      </c>
      <c r="AP11" s="789">
        <v>0</v>
      </c>
      <c r="AQ11" s="789">
        <v>6.5902000000000002E-2</v>
      </c>
      <c r="AR11" s="789">
        <v>180806</v>
      </c>
      <c r="AS11" s="789">
        <v>138850</v>
      </c>
      <c r="AT11" s="789">
        <v>22.742999999999999</v>
      </c>
      <c r="AV11" s="788">
        <v>44966.399305555555</v>
      </c>
      <c r="AW11" s="787">
        <v>1</v>
      </c>
      <c r="AX11" s="786">
        <v>0</v>
      </c>
      <c r="AY11" s="786">
        <v>0</v>
      </c>
      <c r="AZ11" s="863">
        <v>0.27750000000000002</v>
      </c>
      <c r="BB11" s="793">
        <f t="shared" si="0"/>
        <v>0</v>
      </c>
      <c r="BC11" s="791">
        <f t="shared" si="1"/>
        <v>6.5902000000000002E-2</v>
      </c>
      <c r="BD11" s="814">
        <v>12</v>
      </c>
      <c r="BE11" s="793">
        <v>2</v>
      </c>
      <c r="BF11" s="819">
        <f t="shared" si="2"/>
        <v>47.396737000000002</v>
      </c>
      <c r="BH11" s="793">
        <f t="shared" si="3"/>
        <v>0</v>
      </c>
      <c r="BI11" s="807">
        <f t="shared" si="4"/>
        <v>0.27750000000000002</v>
      </c>
      <c r="BJ11" s="814">
        <v>12</v>
      </c>
      <c r="BK11" s="793">
        <v>2</v>
      </c>
      <c r="BL11" s="807">
        <f t="shared" si="5"/>
        <v>48.06</v>
      </c>
      <c r="BQ11" s="797"/>
      <c r="BR11" s="791"/>
      <c r="BS11" s="791"/>
      <c r="BT11" s="791"/>
      <c r="CA11" s="809"/>
      <c r="CB11" s="803"/>
      <c r="CC11" s="804"/>
      <c r="CD11" s="791"/>
      <c r="CE11" s="791"/>
    </row>
    <row r="12" spans="1:87" ht="15" customHeight="1" thickBot="1" x14ac:dyDescent="0.3">
      <c r="B12" s="1198"/>
      <c r="C12" s="1199"/>
      <c r="D12" s="1199"/>
      <c r="E12" s="1200"/>
      <c r="F12" s="492"/>
      <c r="G12" s="391">
        <f>AVERAGE(BD_DIAS!AG63:AG70)</f>
        <v>271.82688987500001</v>
      </c>
      <c r="H12" s="392">
        <f>_xlfn.STDEV.S(BD_DIAS!AG63:AG70)</f>
        <v>0.22584200330409612</v>
      </c>
      <c r="I12" s="392">
        <f>AVERAGE(BD_DIAS!AI63:AI70)</f>
        <v>271.66250000000002</v>
      </c>
      <c r="J12" s="393">
        <f>_xlfn.STDEV.S(BD_DIAS!AI63:AI70)</f>
        <v>0.58538753952280798</v>
      </c>
      <c r="K12" s="131">
        <f t="shared" si="12"/>
        <v>-0.16438987499998348</v>
      </c>
      <c r="M12" s="590" t="str">
        <f ca="1">IF(_xlfn.SHEET()=10, "Dia6", "---")</f>
        <v>Dia6</v>
      </c>
      <c r="N12" s="517"/>
      <c r="O12" s="21"/>
      <c r="P12" s="21"/>
      <c r="Q12" s="21"/>
      <c r="S12" s="169"/>
      <c r="Z12" s="497"/>
      <c r="AD12" s="608">
        <f t="shared" si="13"/>
        <v>44966.397916666669</v>
      </c>
      <c r="AE12" s="607">
        <f t="shared" si="14"/>
        <v>22.734999999999999</v>
      </c>
      <c r="AF12" s="196">
        <f t="shared" si="15"/>
        <v>9</v>
      </c>
      <c r="AG12" s="168">
        <f t="shared" si="8"/>
        <v>22.734999999999999</v>
      </c>
      <c r="AH12" s="168" t="str">
        <f t="shared" si="9"/>
        <v>-</v>
      </c>
      <c r="AI12" s="168" t="str">
        <f t="shared" si="10"/>
        <v>-</v>
      </c>
      <c r="AJ12" s="168" t="str">
        <f t="shared" si="11"/>
        <v>-</v>
      </c>
      <c r="AK12" s="198"/>
      <c r="AL12" s="837"/>
      <c r="AM12" s="790">
        <v>44966.399305555555</v>
      </c>
      <c r="AN12" s="789">
        <v>1</v>
      </c>
      <c r="AO12" s="789">
        <v>0</v>
      </c>
      <c r="AP12" s="789">
        <v>1</v>
      </c>
      <c r="AQ12" s="789">
        <v>0</v>
      </c>
      <c r="AR12" s="789">
        <v>180806</v>
      </c>
      <c r="AS12" s="789">
        <v>138850</v>
      </c>
      <c r="AT12" s="789">
        <v>22.745999999999999</v>
      </c>
      <c r="AV12" s="788">
        <v>44966.399305555555</v>
      </c>
      <c r="AW12" s="787">
        <v>1</v>
      </c>
      <c r="AX12" s="786">
        <v>0</v>
      </c>
      <c r="AY12" s="786">
        <v>1</v>
      </c>
      <c r="AZ12" s="863">
        <v>-0.23680000000000001</v>
      </c>
      <c r="BB12" s="793">
        <f t="shared" si="0"/>
        <v>1</v>
      </c>
      <c r="BC12" s="791">
        <f t="shared" si="1"/>
        <v>0</v>
      </c>
      <c r="BD12" s="814">
        <v>13</v>
      </c>
      <c r="BE12" s="793">
        <v>3</v>
      </c>
      <c r="BF12" s="819">
        <f t="shared" si="2"/>
        <v>47.385764000000002</v>
      </c>
      <c r="BH12" s="793">
        <f t="shared" si="3"/>
        <v>1</v>
      </c>
      <c r="BI12" s="807">
        <f t="shared" si="4"/>
        <v>-0.23680000000000001</v>
      </c>
      <c r="BJ12" s="814">
        <v>13</v>
      </c>
      <c r="BK12" s="793">
        <v>3</v>
      </c>
      <c r="BL12" s="807">
        <f t="shared" si="5"/>
        <v>47.11</v>
      </c>
      <c r="BQ12" s="797"/>
      <c r="BR12" s="791"/>
      <c r="BS12" s="791"/>
      <c r="BT12" s="791"/>
      <c r="CA12" s="809"/>
      <c r="CB12" s="803"/>
      <c r="CC12" s="804"/>
      <c r="CD12" s="791"/>
      <c r="CE12" s="791"/>
    </row>
    <row r="13" spans="1:87" ht="15" customHeight="1" thickBot="1" x14ac:dyDescent="0.3">
      <c r="B13" s="1198"/>
      <c r="C13" s="1199"/>
      <c r="D13" s="1199"/>
      <c r="E13" s="1200"/>
      <c r="F13" s="492"/>
      <c r="G13" s="391">
        <f>AVERAGE(BD_DIAS!AG71:AG78)</f>
        <v>327.31414975000001</v>
      </c>
      <c r="H13" s="392">
        <f>_xlfn.STDEV.S(BD_DIAS!AG71:AG78)</f>
        <v>0.33206076007250646</v>
      </c>
      <c r="I13" s="392">
        <f>AVERAGE(BD_DIAS!AI71:AI78)</f>
        <v>327.28750000000002</v>
      </c>
      <c r="J13" s="393">
        <f>_xlfn.STDEV.S(BD_DIAS!AI71:AI78)</f>
        <v>0.61280968847245265</v>
      </c>
      <c r="K13" s="131">
        <f t="shared" si="12"/>
        <v>-2.6649749999990036E-2</v>
      </c>
      <c r="M13" s="588">
        <f ca="1">_xlfn.SHEET()</f>
        <v>10</v>
      </c>
      <c r="N13" s="517"/>
      <c r="O13" s="518" t="s">
        <v>272</v>
      </c>
      <c r="P13" s="499" t="s">
        <v>91</v>
      </c>
      <c r="Q13" s="234">
        <f>P14</f>
        <v>9</v>
      </c>
      <c r="R13" s="234">
        <f>Q13+1</f>
        <v>10</v>
      </c>
      <c r="S13" s="234">
        <f>R13+1</f>
        <v>11</v>
      </c>
      <c r="T13" s="234">
        <f>S13+1</f>
        <v>12</v>
      </c>
      <c r="U13" s="500"/>
      <c r="Z13" s="508"/>
      <c r="AD13" s="608">
        <f t="shared" si="13"/>
        <v>44966.398611111108</v>
      </c>
      <c r="AE13" s="607">
        <f t="shared" si="14"/>
        <v>22.739000000000001</v>
      </c>
      <c r="AF13" s="196">
        <f t="shared" si="15"/>
        <v>9</v>
      </c>
      <c r="AG13" s="168">
        <f t="shared" si="8"/>
        <v>22.739000000000001</v>
      </c>
      <c r="AH13" s="168" t="str">
        <f t="shared" si="9"/>
        <v>-</v>
      </c>
      <c r="AI13" s="168" t="str">
        <f t="shared" si="10"/>
        <v>-</v>
      </c>
      <c r="AJ13" s="168" t="str">
        <f t="shared" si="11"/>
        <v>-</v>
      </c>
      <c r="AK13" s="198"/>
      <c r="AL13" s="837"/>
      <c r="AM13" s="790">
        <v>44966.400000000001</v>
      </c>
      <c r="AN13" s="789">
        <v>1</v>
      </c>
      <c r="AO13" s="789">
        <v>0</v>
      </c>
      <c r="AP13" s="789">
        <v>2</v>
      </c>
      <c r="AQ13" s="789">
        <v>-0.116836</v>
      </c>
      <c r="AR13" s="789">
        <v>180809</v>
      </c>
      <c r="AS13" s="789">
        <v>138853</v>
      </c>
      <c r="AT13" s="789">
        <v>22.748000000000001</v>
      </c>
      <c r="AV13" s="788">
        <v>44966.400000000001</v>
      </c>
      <c r="AW13" s="787">
        <v>1</v>
      </c>
      <c r="AX13" s="786">
        <v>0</v>
      </c>
      <c r="AY13" s="786">
        <v>2</v>
      </c>
      <c r="AZ13" s="863">
        <v>-0.97670000000000001</v>
      </c>
      <c r="BB13" s="793">
        <f t="shared" si="0"/>
        <v>2</v>
      </c>
      <c r="BC13" s="791">
        <f t="shared" si="1"/>
        <v>-0.116836</v>
      </c>
      <c r="BD13" s="814">
        <v>14</v>
      </c>
      <c r="BE13" s="793">
        <v>4</v>
      </c>
      <c r="BF13" s="819">
        <f t="shared" si="2"/>
        <v>47.564933000000003</v>
      </c>
      <c r="BH13" s="793">
        <f t="shared" si="3"/>
        <v>2</v>
      </c>
      <c r="BI13" s="807">
        <f t="shared" si="4"/>
        <v>-0.97670000000000001</v>
      </c>
      <c r="BJ13" s="814">
        <v>14</v>
      </c>
      <c r="BK13" s="793">
        <v>4</v>
      </c>
      <c r="BL13" s="807">
        <f t="shared" si="5"/>
        <v>47.14</v>
      </c>
      <c r="BQ13" s="797"/>
      <c r="BR13" s="791"/>
      <c r="BS13" s="791"/>
      <c r="BT13" s="791"/>
      <c r="CA13" s="809"/>
      <c r="CB13" s="803"/>
      <c r="CC13" s="804"/>
      <c r="CD13" s="791"/>
      <c r="CE13" s="791"/>
    </row>
    <row r="14" spans="1:87" ht="15" customHeight="1" x14ac:dyDescent="0.25">
      <c r="B14" s="1198"/>
      <c r="C14" s="1199"/>
      <c r="D14" s="1199"/>
      <c r="E14" s="1200"/>
      <c r="F14" s="492"/>
      <c r="G14" s="391">
        <f>AVERAGE(BD_DIAS!AG79:AG86)</f>
        <v>367.696522125</v>
      </c>
      <c r="H14" s="392">
        <f>_xlfn.STDEV.S(BD_DIAS!AG79:AG86)</f>
        <v>0.39511953034906599</v>
      </c>
      <c r="I14" s="392">
        <f>AVERAGE(BD_DIAS!AI79:AI86)</f>
        <v>367.58749999999992</v>
      </c>
      <c r="J14" s="393">
        <f>_xlfn.STDEV.S(BD_DIAS!AI79:AI86)</f>
        <v>0.60104076400856521</v>
      </c>
      <c r="K14" s="131">
        <f t="shared" si="12"/>
        <v>-0.10902212500008091</v>
      </c>
      <c r="M14" s="585" t="s">
        <v>303</v>
      </c>
      <c r="N14" s="517"/>
      <c r="O14" s="504" t="s">
        <v>161</v>
      </c>
      <c r="P14" s="165">
        <f>MIN(U25:U300)</f>
        <v>9</v>
      </c>
      <c r="Q14" s="166">
        <f>IF(ISNUMBER(V26), MIN(V27:V300)+V11, "-")</f>
        <v>22</v>
      </c>
      <c r="R14" s="166">
        <f>IF(ISNUMBER(W26), MIN(W27:W300)+V11, "-")</f>
        <v>21.9</v>
      </c>
      <c r="S14" s="166">
        <f>IF(ISNUMBER(X26), MIN(X27:X300)+V11, "-")</f>
        <v>22</v>
      </c>
      <c r="T14" s="166" t="str">
        <f>IF(ISNUMBER(Y26), MIN(Y27:Y300)+V11, "-")</f>
        <v>-</v>
      </c>
      <c r="U14" s="235" t="s">
        <v>93</v>
      </c>
      <c r="AD14" s="608">
        <f t="shared" si="13"/>
        <v>44966.399305555555</v>
      </c>
      <c r="AE14" s="607">
        <f t="shared" si="14"/>
        <v>22.742999999999999</v>
      </c>
      <c r="AF14" s="196">
        <f t="shared" si="15"/>
        <v>9</v>
      </c>
      <c r="AG14" s="168">
        <f t="shared" si="8"/>
        <v>22.742999999999999</v>
      </c>
      <c r="AH14" s="168" t="str">
        <f t="shared" si="9"/>
        <v>-</v>
      </c>
      <c r="AI14" s="168" t="str">
        <f t="shared" si="10"/>
        <v>-</v>
      </c>
      <c r="AJ14" s="168" t="str">
        <f t="shared" si="11"/>
        <v>-</v>
      </c>
      <c r="AK14" s="198"/>
      <c r="AL14" s="837"/>
      <c r="AM14" s="790">
        <v>44966.400000000001</v>
      </c>
      <c r="AN14" s="789">
        <v>1</v>
      </c>
      <c r="AO14" s="789">
        <v>0</v>
      </c>
      <c r="AP14" s="789">
        <v>3</v>
      </c>
      <c r="AQ14" s="789">
        <v>-0.21864400000000001</v>
      </c>
      <c r="AR14" s="789">
        <v>180812</v>
      </c>
      <c r="AS14" s="789">
        <v>138854</v>
      </c>
      <c r="AT14" s="789">
        <v>22.748999999999999</v>
      </c>
      <c r="AV14" s="788">
        <v>44966.400694444441</v>
      </c>
      <c r="AW14" s="787">
        <v>1</v>
      </c>
      <c r="AX14" s="786">
        <v>0</v>
      </c>
      <c r="AY14" s="786">
        <v>3</v>
      </c>
      <c r="AZ14" s="863">
        <v>-3.2660000000000002E-2</v>
      </c>
      <c r="BB14" s="793">
        <f t="shared" si="0"/>
        <v>3</v>
      </c>
      <c r="BC14" s="791">
        <f t="shared" si="1"/>
        <v>-0.21864400000000001</v>
      </c>
      <c r="BD14" s="814">
        <v>15</v>
      </c>
      <c r="BE14" s="793">
        <v>5</v>
      </c>
      <c r="BF14" s="819">
        <f t="shared" si="2"/>
        <v>47.708322000000003</v>
      </c>
      <c r="BH14" s="793">
        <f t="shared" si="3"/>
        <v>3</v>
      </c>
      <c r="BI14" s="807">
        <f t="shared" si="4"/>
        <v>-3.2660000000000002E-2</v>
      </c>
      <c r="BJ14" s="814">
        <v>15</v>
      </c>
      <c r="BK14" s="793">
        <v>5</v>
      </c>
      <c r="BL14" s="807">
        <f t="shared" si="5"/>
        <v>47.69</v>
      </c>
      <c r="BQ14" s="797"/>
      <c r="BR14" s="791"/>
      <c r="BS14" s="791"/>
      <c r="BT14" s="791"/>
      <c r="CA14" s="809"/>
      <c r="CB14" s="803"/>
      <c r="CC14" s="804"/>
      <c r="CD14" s="791"/>
      <c r="CE14" s="791"/>
    </row>
    <row r="15" spans="1:87" ht="15" customHeight="1" x14ac:dyDescent="0.25">
      <c r="B15" s="1198"/>
      <c r="C15" s="1199"/>
      <c r="D15" s="1199"/>
      <c r="E15" s="1200"/>
      <c r="F15" s="492"/>
      <c r="G15" s="391">
        <f>AVERAGE(BD_DIAS!AG87:AG94)</f>
        <v>408.76176349999992</v>
      </c>
      <c r="H15" s="392">
        <f>_xlfn.STDEV.S(BD_DIAS!AG87:AG94)</f>
        <v>0.44024752799209249</v>
      </c>
      <c r="I15" s="392">
        <f>AVERAGE(BD_DIAS!AI87:AI94)</f>
        <v>408.52500000000003</v>
      </c>
      <c r="J15" s="393">
        <f>_xlfn.STDEV.S(BD_DIAS!AI87:AI94)</f>
        <v>0.54182232195751678</v>
      </c>
      <c r="K15" s="131">
        <f t="shared" si="12"/>
        <v>-0.23676349999988133</v>
      </c>
      <c r="M15" s="836" t="s">
        <v>500</v>
      </c>
      <c r="N15" s="517"/>
      <c r="O15" s="504" t="s">
        <v>162</v>
      </c>
      <c r="P15" s="165">
        <f>MAX(U25:U300)</f>
        <v>11</v>
      </c>
      <c r="Q15" s="167">
        <f>IF(ISNUMBER(V26), MAX(V27:V300)+V11, "-")</f>
        <v>22.25</v>
      </c>
      <c r="R15" s="167">
        <f>IF(ISNUMBER(W26), MAX(W27:W300)+V11, "-")</f>
        <v>22.2</v>
      </c>
      <c r="S15" s="167">
        <f>IF(ISNUMBER(X26), MAX(X27:X300)+V11, "-")</f>
        <v>22.099999999999998</v>
      </c>
      <c r="T15" s="167" t="str">
        <f>IF(ISNUMBER(Y26), MAX(Y27:Y300)+V11, "-")</f>
        <v>-</v>
      </c>
      <c r="U15" s="236" t="s">
        <v>92</v>
      </c>
      <c r="AD15" s="608">
        <f t="shared" si="13"/>
        <v>44966.399305555555</v>
      </c>
      <c r="AE15" s="607">
        <f t="shared" si="14"/>
        <v>22.745999999999999</v>
      </c>
      <c r="AF15" s="196">
        <f t="shared" si="15"/>
        <v>9</v>
      </c>
      <c r="AG15" s="168">
        <f t="shared" si="8"/>
        <v>22.745999999999999</v>
      </c>
      <c r="AH15" s="168" t="str">
        <f t="shared" si="9"/>
        <v>-</v>
      </c>
      <c r="AI15" s="168" t="str">
        <f t="shared" si="10"/>
        <v>-</v>
      </c>
      <c r="AJ15" s="168" t="str">
        <f t="shared" si="11"/>
        <v>-</v>
      </c>
      <c r="AK15" s="198"/>
      <c r="AL15" s="837"/>
      <c r="AM15" s="790">
        <v>44966.400694444441</v>
      </c>
      <c r="AN15" s="789">
        <v>1</v>
      </c>
      <c r="AO15" s="789">
        <v>0</v>
      </c>
      <c r="AP15" s="789">
        <v>4</v>
      </c>
      <c r="AQ15" s="789">
        <v>9.2884999999999995E-2</v>
      </c>
      <c r="AR15" s="789">
        <v>180801</v>
      </c>
      <c r="AS15" s="789">
        <v>138845</v>
      </c>
      <c r="AT15" s="789">
        <v>22.75</v>
      </c>
      <c r="AV15" s="788">
        <v>44966.400694444441</v>
      </c>
      <c r="AW15" s="787">
        <v>1</v>
      </c>
      <c r="AX15" s="786">
        <v>0</v>
      </c>
      <c r="AY15" s="786">
        <v>4</v>
      </c>
      <c r="AZ15" s="863">
        <v>0.30299999999999999</v>
      </c>
      <c r="BB15" s="793">
        <f t="shared" si="0"/>
        <v>4</v>
      </c>
      <c r="BC15" s="791">
        <f t="shared" si="1"/>
        <v>9.2884999999999995E-2</v>
      </c>
      <c r="BD15" s="814">
        <v>16</v>
      </c>
      <c r="BE15" s="793">
        <v>6</v>
      </c>
      <c r="BF15" s="819">
        <f t="shared" si="2"/>
        <v>47.758674999999997</v>
      </c>
      <c r="BH15" s="793">
        <f t="shared" si="3"/>
        <v>4</v>
      </c>
      <c r="BI15" s="807">
        <f t="shared" si="4"/>
        <v>0.30299999999999999</v>
      </c>
      <c r="BJ15" s="814">
        <v>16</v>
      </c>
      <c r="BK15" s="793">
        <v>6</v>
      </c>
      <c r="BL15" s="807">
        <f t="shared" si="5"/>
        <v>47.71</v>
      </c>
      <c r="BQ15" s="797"/>
      <c r="BR15" s="791"/>
      <c r="BS15" s="791"/>
      <c r="BT15" s="791"/>
      <c r="CA15" s="809"/>
      <c r="CB15" s="803"/>
      <c r="CC15" s="804"/>
      <c r="CD15" s="791"/>
      <c r="CE15" s="791"/>
    </row>
    <row r="16" spans="1:87" ht="15" customHeight="1" thickBot="1" x14ac:dyDescent="0.3">
      <c r="B16" s="1198"/>
      <c r="C16" s="1199"/>
      <c r="D16" s="1199"/>
      <c r="E16" s="1200"/>
      <c r="F16" s="492"/>
      <c r="G16" s="391">
        <f>AVERAGE(BD_DIAS!AG95:AG102)</f>
        <v>457.09235187500002</v>
      </c>
      <c r="H16" s="392">
        <f>_xlfn.STDEV.S(BD_DIAS!AG95:AG102)</f>
        <v>0.16275234944929395</v>
      </c>
      <c r="I16" s="392">
        <f>AVERAGE(BD_DIAS!AI95:AI102)</f>
        <v>457.13750000000005</v>
      </c>
      <c r="J16" s="393">
        <f>_xlfn.STDEV.S(BD_DIAS!AI95:AI102)</f>
        <v>0.34615231989896084</v>
      </c>
      <c r="K16" s="131">
        <f t="shared" si="12"/>
        <v>4.514812500002563E-2</v>
      </c>
      <c r="M16" s="764">
        <f>VALUE(MID(M15,4,8))</f>
        <v>23020900</v>
      </c>
      <c r="N16" s="517"/>
      <c r="O16" s="509"/>
      <c r="P16" s="510"/>
      <c r="Q16" s="237">
        <f>IFERROR(Q15-Q14, "-")</f>
        <v>0.25</v>
      </c>
      <c r="R16" s="237">
        <f>IFERROR(R15-R14, "-")</f>
        <v>0.30000000000000071</v>
      </c>
      <c r="S16" s="237">
        <f>IFERROR(S15-S14, "-")</f>
        <v>9.9999999999997868E-2</v>
      </c>
      <c r="T16" s="237" t="str">
        <f>IFERROR(T15-T14, "-")</f>
        <v>-</v>
      </c>
      <c r="U16" s="238" t="s">
        <v>164</v>
      </c>
      <c r="AD16" s="608">
        <f t="shared" si="13"/>
        <v>44966.400000000001</v>
      </c>
      <c r="AE16" s="607">
        <f t="shared" si="14"/>
        <v>22.748000000000001</v>
      </c>
      <c r="AF16" s="196">
        <f t="shared" si="15"/>
        <v>9</v>
      </c>
      <c r="AG16" s="168">
        <f t="shared" si="8"/>
        <v>22.748000000000001</v>
      </c>
      <c r="AH16" s="168" t="str">
        <f t="shared" si="9"/>
        <v>-</v>
      </c>
      <c r="AI16" s="168" t="str">
        <f t="shared" si="10"/>
        <v>-</v>
      </c>
      <c r="AJ16" s="168" t="str">
        <f t="shared" si="11"/>
        <v>-</v>
      </c>
      <c r="AK16" s="198"/>
      <c r="AL16" s="837"/>
      <c r="AM16" s="790">
        <v>44966.401388888888</v>
      </c>
      <c r="AN16" s="789">
        <v>1</v>
      </c>
      <c r="AO16" s="789">
        <v>0</v>
      </c>
      <c r="AP16" s="789">
        <v>5</v>
      </c>
      <c r="AQ16" s="789">
        <v>0.218664</v>
      </c>
      <c r="AR16" s="789">
        <v>180798</v>
      </c>
      <c r="AS16" s="789">
        <v>138844</v>
      </c>
      <c r="AT16" s="789">
        <v>22.748999999999999</v>
      </c>
      <c r="AV16" s="788">
        <v>44966.401388888888</v>
      </c>
      <c r="AW16" s="787">
        <v>1</v>
      </c>
      <c r="AX16" s="786">
        <v>0</v>
      </c>
      <c r="AY16" s="786">
        <v>5</v>
      </c>
      <c r="AZ16" s="863">
        <v>-0.27129999999999999</v>
      </c>
      <c r="BB16" s="793">
        <f t="shared" si="0"/>
        <v>5</v>
      </c>
      <c r="BC16" s="791">
        <f t="shared" si="1"/>
        <v>0.218664</v>
      </c>
      <c r="BD16" s="814">
        <v>17</v>
      </c>
      <c r="BE16" s="793">
        <v>7</v>
      </c>
      <c r="BF16" s="819">
        <f t="shared" si="2"/>
        <v>47.850695999999999</v>
      </c>
      <c r="BH16" s="793">
        <f t="shared" si="3"/>
        <v>5</v>
      </c>
      <c r="BI16" s="807">
        <f t="shared" si="4"/>
        <v>-0.27129999999999999</v>
      </c>
      <c r="BJ16" s="814">
        <v>17</v>
      </c>
      <c r="BK16" s="793">
        <v>7</v>
      </c>
      <c r="BL16" s="807">
        <f t="shared" si="5"/>
        <v>47.74</v>
      </c>
      <c r="BQ16" s="797"/>
      <c r="BR16" s="791"/>
      <c r="BS16" s="791"/>
      <c r="BT16" s="791"/>
      <c r="CA16" s="809"/>
      <c r="CB16" s="803"/>
      <c r="CC16" s="804"/>
      <c r="CD16" s="791"/>
      <c r="CE16" s="791"/>
    </row>
    <row r="17" spans="2:83" ht="15.75" customHeight="1" thickBot="1" x14ac:dyDescent="0.3">
      <c r="B17" s="1198"/>
      <c r="C17" s="1199"/>
      <c r="D17" s="1199"/>
      <c r="E17" s="1200"/>
      <c r="F17" s="492"/>
      <c r="G17" s="394">
        <f>AVERAGE(BD_DIAS!AG103:AG110)</f>
        <v>-6.4670749999999999E-2</v>
      </c>
      <c r="H17" s="395">
        <f>_xlfn.STDEV.S(BD_DIAS!AG103:AG110)</f>
        <v>0.12718253025559087</v>
      </c>
      <c r="I17" s="395">
        <f>AVERAGE(BD_DIAS!AI103:AI110)</f>
        <v>-8.4577499999999896E-3</v>
      </c>
      <c r="J17" s="396">
        <f>_xlfn.STDEV.S(BD_DIAS!AI103:AI110)</f>
        <v>0.20569479817143094</v>
      </c>
      <c r="K17" s="132">
        <f t="shared" si="12"/>
        <v>5.6213000000000013E-2</v>
      </c>
      <c r="M17" s="597">
        <f>VALUE(MID(G3,4,8))</f>
        <v>23020900</v>
      </c>
      <c r="N17" s="517"/>
      <c r="O17" s="21"/>
      <c r="P17" s="21"/>
      <c r="Q17" s="520" t="s">
        <v>330</v>
      </c>
      <c r="R17" s="487">
        <v>6.8287037037037025E-4</v>
      </c>
      <c r="S17" s="169"/>
      <c r="AD17" s="608">
        <f t="shared" si="13"/>
        <v>44966.400000000001</v>
      </c>
      <c r="AE17" s="607">
        <f t="shared" si="14"/>
        <v>22.748999999999999</v>
      </c>
      <c r="AF17" s="196">
        <f t="shared" si="15"/>
        <v>9</v>
      </c>
      <c r="AG17" s="168">
        <f t="shared" si="8"/>
        <v>22.748999999999999</v>
      </c>
      <c r="AH17" s="168" t="str">
        <f t="shared" si="9"/>
        <v>-</v>
      </c>
      <c r="AI17" s="168" t="str">
        <f t="shared" si="10"/>
        <v>-</v>
      </c>
      <c r="AJ17" s="168" t="str">
        <f t="shared" si="11"/>
        <v>-</v>
      </c>
      <c r="AK17" s="198"/>
      <c r="AL17" s="837"/>
      <c r="AM17" s="790">
        <v>44966.401388888888</v>
      </c>
      <c r="AN17" s="789">
        <v>1</v>
      </c>
      <c r="AO17" s="789">
        <v>0</v>
      </c>
      <c r="AP17" s="789">
        <v>6</v>
      </c>
      <c r="AQ17" s="789">
        <v>0.116851</v>
      </c>
      <c r="AR17" s="789">
        <v>180795</v>
      </c>
      <c r="AS17" s="789">
        <v>138841</v>
      </c>
      <c r="AT17" s="789">
        <v>22.748999999999999</v>
      </c>
      <c r="AV17" s="788">
        <v>44966.401388888888</v>
      </c>
      <c r="AW17" s="787">
        <v>1</v>
      </c>
      <c r="AX17" s="786">
        <v>0</v>
      </c>
      <c r="AY17" s="786">
        <v>6</v>
      </c>
      <c r="AZ17" s="863">
        <v>-0.57279999999999998</v>
      </c>
      <c r="BB17" s="793">
        <f t="shared" si="0"/>
        <v>6</v>
      </c>
      <c r="BC17" s="791">
        <f t="shared" si="1"/>
        <v>0.116851</v>
      </c>
      <c r="BD17" s="814">
        <v>18</v>
      </c>
      <c r="BE17" s="793">
        <v>8</v>
      </c>
      <c r="BF17" s="819">
        <f t="shared" si="2"/>
        <v>47.962426000000001</v>
      </c>
      <c r="BH17" s="793">
        <f t="shared" si="3"/>
        <v>6</v>
      </c>
      <c r="BI17" s="807">
        <f t="shared" si="4"/>
        <v>-0.57279999999999998</v>
      </c>
      <c r="BJ17" s="814">
        <v>18</v>
      </c>
      <c r="BK17" s="793">
        <v>8</v>
      </c>
      <c r="BL17" s="807">
        <f t="shared" si="5"/>
        <v>47.78</v>
      </c>
      <c r="BQ17" s="797"/>
      <c r="BR17" s="791"/>
      <c r="BS17" s="791"/>
      <c r="BT17" s="791"/>
      <c r="CA17" s="809"/>
      <c r="CB17" s="803"/>
      <c r="CC17" s="804"/>
      <c r="CD17" s="791"/>
      <c r="CE17" s="791"/>
    </row>
    <row r="18" spans="2:83" ht="15.75" customHeight="1" thickBot="1" x14ac:dyDescent="0.3">
      <c r="B18" s="1198"/>
      <c r="C18" s="1199"/>
      <c r="D18" s="1199"/>
      <c r="E18" s="1200"/>
      <c r="N18" s="517"/>
      <c r="O18" s="21"/>
      <c r="P18" s="519"/>
      <c r="Q18" s="520" t="s">
        <v>297</v>
      </c>
      <c r="R18" s="487">
        <f>P21-R19</f>
        <v>0.39512731481724012</v>
      </c>
      <c r="S18" s="169"/>
      <c r="AD18" s="608">
        <f t="shared" si="13"/>
        <v>44966.400694444441</v>
      </c>
      <c r="AE18" s="607">
        <f t="shared" si="14"/>
        <v>22.75</v>
      </c>
      <c r="AF18" s="196">
        <f t="shared" si="15"/>
        <v>9</v>
      </c>
      <c r="AG18" s="168">
        <f t="shared" si="8"/>
        <v>22.75</v>
      </c>
      <c r="AH18" s="168" t="str">
        <f t="shared" si="9"/>
        <v>-</v>
      </c>
      <c r="AI18" s="168" t="str">
        <f t="shared" si="10"/>
        <v>-</v>
      </c>
      <c r="AJ18" s="168" t="str">
        <f t="shared" si="11"/>
        <v>-</v>
      </c>
      <c r="AK18" s="198"/>
      <c r="AL18" s="837"/>
      <c r="AM18" s="790">
        <v>44966.402083333334</v>
      </c>
      <c r="AN18" s="789">
        <v>1</v>
      </c>
      <c r="AO18" s="789">
        <v>0</v>
      </c>
      <c r="AP18" s="789">
        <v>7</v>
      </c>
      <c r="AQ18" s="789">
        <v>5.0923999999999997E-2</v>
      </c>
      <c r="AR18" s="789">
        <v>180792</v>
      </c>
      <c r="AS18" s="789">
        <v>138839</v>
      </c>
      <c r="AT18" s="789">
        <v>22.747</v>
      </c>
      <c r="AV18" s="788">
        <v>44966.402083333334</v>
      </c>
      <c r="AW18" s="787">
        <v>1</v>
      </c>
      <c r="AX18" s="786">
        <v>0</v>
      </c>
      <c r="AY18" s="786">
        <v>7</v>
      </c>
      <c r="AZ18" s="863">
        <v>0.34100000000000003</v>
      </c>
      <c r="BB18" s="793">
        <f t="shared" si="0"/>
        <v>7</v>
      </c>
      <c r="BC18" s="791">
        <f t="shared" si="1"/>
        <v>5.0923999999999997E-2</v>
      </c>
      <c r="BD18" s="814">
        <v>21</v>
      </c>
      <c r="BE18" s="793">
        <v>1</v>
      </c>
      <c r="BF18" s="819">
        <f t="shared" si="2"/>
        <v>94.120332000000005</v>
      </c>
      <c r="BH18" s="793">
        <f t="shared" si="3"/>
        <v>7</v>
      </c>
      <c r="BI18" s="807">
        <f t="shared" si="4"/>
        <v>0.34100000000000003</v>
      </c>
      <c r="BJ18" s="814">
        <v>21</v>
      </c>
      <c r="BK18" s="793">
        <v>1</v>
      </c>
      <c r="BL18" s="807">
        <f t="shared" si="5"/>
        <v>93.9</v>
      </c>
      <c r="BQ18" s="797"/>
      <c r="BR18" s="791"/>
      <c r="BS18" s="791"/>
      <c r="BT18" s="791"/>
      <c r="CA18" s="809"/>
      <c r="CB18" s="803"/>
      <c r="CC18" s="804"/>
      <c r="CD18" s="791"/>
      <c r="CE18" s="791"/>
    </row>
    <row r="19" spans="2:83" ht="15.75" customHeight="1" thickBot="1" x14ac:dyDescent="0.3">
      <c r="B19" s="1198"/>
      <c r="C19" s="1199"/>
      <c r="D19" s="1199"/>
      <c r="E19" s="1200"/>
      <c r="G19" s="296" t="s">
        <v>0</v>
      </c>
      <c r="I19" s="1183" t="s">
        <v>9</v>
      </c>
      <c r="J19" s="1184"/>
      <c r="K19" s="1185"/>
      <c r="N19" s="517"/>
      <c r="O19" s="21"/>
      <c r="P19" s="21"/>
      <c r="Q19" s="520" t="s">
        <v>331</v>
      </c>
      <c r="R19" s="487">
        <v>7.0601851851851847E-4</v>
      </c>
      <c r="S19" s="169"/>
      <c r="AD19" s="608">
        <f t="shared" si="13"/>
        <v>44966.401388888888</v>
      </c>
      <c r="AE19" s="607">
        <f t="shared" si="14"/>
        <v>22.748999999999999</v>
      </c>
      <c r="AF19" s="196">
        <f t="shared" si="15"/>
        <v>9</v>
      </c>
      <c r="AG19" s="168">
        <f t="shared" si="8"/>
        <v>22.748999999999999</v>
      </c>
      <c r="AH19" s="168" t="str">
        <f t="shared" si="9"/>
        <v>-</v>
      </c>
      <c r="AI19" s="168" t="str">
        <f t="shared" si="10"/>
        <v>-</v>
      </c>
      <c r="AJ19" s="168" t="str">
        <f t="shared" si="11"/>
        <v>-</v>
      </c>
      <c r="AK19" s="198"/>
      <c r="AL19" s="837"/>
      <c r="AM19" s="790">
        <v>44966.402083333334</v>
      </c>
      <c r="AN19" s="789">
        <v>1</v>
      </c>
      <c r="AO19" s="789">
        <v>0</v>
      </c>
      <c r="AP19" s="789">
        <v>8</v>
      </c>
      <c r="AQ19" s="789">
        <v>0.125831</v>
      </c>
      <c r="AR19" s="789">
        <v>180806</v>
      </c>
      <c r="AS19" s="789">
        <v>138849</v>
      </c>
      <c r="AT19" s="789">
        <v>22.748999999999999</v>
      </c>
      <c r="AV19" s="788">
        <v>44966.402083333334</v>
      </c>
      <c r="AW19" s="787">
        <v>1</v>
      </c>
      <c r="AX19" s="786">
        <v>0</v>
      </c>
      <c r="AY19" s="786">
        <v>8</v>
      </c>
      <c r="AZ19" s="863">
        <v>4.3E-3</v>
      </c>
      <c r="BB19" s="793">
        <f t="shared" si="0"/>
        <v>8</v>
      </c>
      <c r="BC19" s="791">
        <f t="shared" si="1"/>
        <v>0.125831</v>
      </c>
      <c r="BD19" s="814">
        <v>22</v>
      </c>
      <c r="BE19" s="793">
        <v>2</v>
      </c>
      <c r="BF19" s="819">
        <f t="shared" si="2"/>
        <v>94.181916000000001</v>
      </c>
      <c r="BH19" s="793">
        <f t="shared" si="3"/>
        <v>8</v>
      </c>
      <c r="BI19" s="807">
        <f t="shared" si="4"/>
        <v>4.3E-3</v>
      </c>
      <c r="BJ19" s="814">
        <v>22</v>
      </c>
      <c r="BK19" s="793">
        <v>2</v>
      </c>
      <c r="BL19" s="807">
        <f t="shared" si="5"/>
        <v>94.56</v>
      </c>
      <c r="BQ19" s="797"/>
      <c r="BR19" s="791"/>
      <c r="BS19" s="791"/>
      <c r="BT19" s="791"/>
      <c r="CA19" s="809"/>
      <c r="CB19" s="803"/>
      <c r="CC19" s="804"/>
      <c r="CD19" s="791"/>
      <c r="CE19" s="791"/>
    </row>
    <row r="20" spans="2:83" ht="15.75" customHeight="1" thickBot="1" x14ac:dyDescent="0.3">
      <c r="B20" s="1198"/>
      <c r="C20" s="1199"/>
      <c r="D20" s="1199"/>
      <c r="E20" s="1200"/>
      <c r="F20" s="492"/>
      <c r="G20" s="135">
        <f>CORREL(I6:I17,G6:G17)</f>
        <v>0.99999946802130024</v>
      </c>
      <c r="I20" s="1211">
        <f>SLOPE(I6:I17,G6:G17)</f>
        <v>1.0001313205226094</v>
      </c>
      <c r="J20" s="1212"/>
      <c r="K20" s="1213"/>
      <c r="N20" s="517"/>
      <c r="O20" s="522" t="s">
        <v>285</v>
      </c>
      <c r="P20" s="231">
        <f>AD5</f>
        <v>44966.395833333336</v>
      </c>
      <c r="Q20" s="520" t="s">
        <v>299</v>
      </c>
      <c r="R20" s="487">
        <f>P22+R17</f>
        <v>0.48609953704043246</v>
      </c>
      <c r="S20" s="611" t="s">
        <v>329</v>
      </c>
      <c r="AD20" s="608">
        <f t="shared" si="13"/>
        <v>44966.401388888888</v>
      </c>
      <c r="AE20" s="607">
        <f t="shared" si="14"/>
        <v>22.748999999999999</v>
      </c>
      <c r="AF20" s="196">
        <f t="shared" si="15"/>
        <v>9</v>
      </c>
      <c r="AG20" s="168">
        <f t="shared" si="8"/>
        <v>22.748999999999999</v>
      </c>
      <c r="AH20" s="168" t="str">
        <f t="shared" si="9"/>
        <v>-</v>
      </c>
      <c r="AI20" s="168" t="str">
        <f t="shared" si="10"/>
        <v>-</v>
      </c>
      <c r="AJ20" s="168" t="str">
        <f t="shared" si="11"/>
        <v>-</v>
      </c>
      <c r="AK20" s="198"/>
      <c r="AL20" s="837"/>
      <c r="AM20" s="790">
        <v>44966.402777777781</v>
      </c>
      <c r="AN20" s="789">
        <v>1</v>
      </c>
      <c r="AO20" s="789">
        <v>1</v>
      </c>
      <c r="AP20" s="789" t="s">
        <v>469</v>
      </c>
      <c r="AQ20" s="789">
        <v>14.941364</v>
      </c>
      <c r="AR20" s="789">
        <v>180735</v>
      </c>
      <c r="AS20" s="789">
        <v>138840</v>
      </c>
      <c r="AT20" s="789">
        <v>22.754000000000001</v>
      </c>
      <c r="AV20" s="788">
        <v>44966.402777777781</v>
      </c>
      <c r="AW20" s="787">
        <v>1</v>
      </c>
      <c r="AX20" s="786">
        <v>1</v>
      </c>
      <c r="AY20" s="786" t="s">
        <v>469</v>
      </c>
      <c r="AZ20" s="863">
        <v>13.81</v>
      </c>
      <c r="BB20" s="793" t="str">
        <f t="shared" si="0"/>
        <v>--</v>
      </c>
      <c r="BC20" s="791">
        <f t="shared" si="1"/>
        <v>14.941364</v>
      </c>
      <c r="BD20" s="814">
        <v>23</v>
      </c>
      <c r="BE20" s="793">
        <v>3</v>
      </c>
      <c r="BF20" s="819">
        <f t="shared" si="2"/>
        <v>94.275238000000002</v>
      </c>
      <c r="BH20" s="793" t="str">
        <f t="shared" si="3"/>
        <v>--</v>
      </c>
      <c r="BI20" s="807">
        <f t="shared" si="4"/>
        <v>13.81</v>
      </c>
      <c r="BJ20" s="814">
        <v>23</v>
      </c>
      <c r="BK20" s="793">
        <v>3</v>
      </c>
      <c r="BL20" s="807">
        <f t="shared" si="5"/>
        <v>94.08</v>
      </c>
      <c r="BQ20" s="797"/>
      <c r="BR20" s="791"/>
      <c r="BS20" s="791"/>
      <c r="BT20" s="791"/>
      <c r="CA20" s="809"/>
      <c r="CB20" s="803"/>
      <c r="CC20" s="804"/>
      <c r="CD20" s="791"/>
      <c r="CE20" s="791"/>
    </row>
    <row r="21" spans="2:83" ht="15.75" customHeight="1" thickBot="1" x14ac:dyDescent="0.3">
      <c r="B21" s="1198"/>
      <c r="C21" s="1199"/>
      <c r="D21" s="1199"/>
      <c r="E21" s="1200"/>
      <c r="F21" s="492"/>
      <c r="N21" s="517"/>
      <c r="O21" s="525" t="s">
        <v>284</v>
      </c>
      <c r="P21" s="232">
        <f>MIN(AD5:AD300)-INT(P20)</f>
        <v>0.39583333333575865</v>
      </c>
      <c r="Q21" s="21"/>
      <c r="R21" s="612">
        <f>MIN(P27:P300)</f>
        <v>0.39577546296296301</v>
      </c>
      <c r="S21" s="526" t="s">
        <v>268</v>
      </c>
      <c r="AD21" s="608">
        <f t="shared" si="13"/>
        <v>44966.402083333334</v>
      </c>
      <c r="AE21" s="607">
        <f t="shared" si="14"/>
        <v>22.747</v>
      </c>
      <c r="AF21" s="196">
        <f t="shared" si="15"/>
        <v>9</v>
      </c>
      <c r="AG21" s="168">
        <f t="shared" si="8"/>
        <v>22.747</v>
      </c>
      <c r="AH21" s="168" t="str">
        <f t="shared" si="9"/>
        <v>-</v>
      </c>
      <c r="AI21" s="168" t="str">
        <f t="shared" si="10"/>
        <v>-</v>
      </c>
      <c r="AJ21" s="168" t="str">
        <f t="shared" si="11"/>
        <v>-</v>
      </c>
      <c r="AK21" s="198"/>
      <c r="AL21" s="837"/>
      <c r="AM21" s="790">
        <v>44966.40347222222</v>
      </c>
      <c r="AN21" s="789">
        <v>1</v>
      </c>
      <c r="AO21" s="789">
        <v>1</v>
      </c>
      <c r="AP21" s="789" t="s">
        <v>469</v>
      </c>
      <c r="AQ21" s="789">
        <v>18.336857999999999</v>
      </c>
      <c r="AR21" s="789">
        <v>180777</v>
      </c>
      <c r="AS21" s="789">
        <v>138763</v>
      </c>
      <c r="AT21" s="789">
        <v>22.756</v>
      </c>
      <c r="AV21" s="788">
        <v>44966.40347222222</v>
      </c>
      <c r="AW21" s="787">
        <v>1</v>
      </c>
      <c r="AX21" s="786">
        <v>1</v>
      </c>
      <c r="AY21" s="786" t="s">
        <v>469</v>
      </c>
      <c r="AZ21" s="863">
        <v>21.14</v>
      </c>
      <c r="BB21" s="793" t="str">
        <f t="shared" si="0"/>
        <v>--</v>
      </c>
      <c r="BC21" s="791">
        <f t="shared" si="1"/>
        <v>18.336857999999999</v>
      </c>
      <c r="BD21" s="814">
        <v>24</v>
      </c>
      <c r="BE21" s="793">
        <v>4</v>
      </c>
      <c r="BF21" s="819">
        <f t="shared" si="2"/>
        <v>94.526206999999999</v>
      </c>
      <c r="BH21" s="793" t="str">
        <f t="shared" si="3"/>
        <v>--</v>
      </c>
      <c r="BI21" s="807">
        <f t="shared" si="4"/>
        <v>21.14</v>
      </c>
      <c r="BJ21" s="814">
        <v>24</v>
      </c>
      <c r="BK21" s="793">
        <v>4</v>
      </c>
      <c r="BL21" s="807">
        <f t="shared" si="5"/>
        <v>93.67</v>
      </c>
      <c r="BQ21" s="797"/>
      <c r="BR21" s="791"/>
      <c r="BS21" s="791"/>
      <c r="BT21" s="791"/>
      <c r="CA21" s="809"/>
      <c r="CB21" s="803"/>
      <c r="CC21" s="804"/>
      <c r="CD21" s="791"/>
      <c r="CE21" s="791"/>
    </row>
    <row r="22" spans="2:83" ht="15.75" customHeight="1" thickBot="1" x14ac:dyDescent="0.3">
      <c r="B22" s="1198"/>
      <c r="C22" s="1199"/>
      <c r="D22" s="1199"/>
      <c r="E22" s="1200"/>
      <c r="F22" s="492"/>
      <c r="G22" s="296" t="s">
        <v>1</v>
      </c>
      <c r="I22" s="1183" t="s">
        <v>10</v>
      </c>
      <c r="J22" s="1184"/>
      <c r="K22" s="1185"/>
      <c r="N22" s="517"/>
      <c r="O22" s="530" t="s">
        <v>283</v>
      </c>
      <c r="P22" s="233">
        <f>MAX(AD5:AD300)-INT(P20)</f>
        <v>0.48541666667006211</v>
      </c>
      <c r="Q22" s="21"/>
      <c r="R22" s="398">
        <f>MAX(P27:P300)</f>
        <v>0.48674768518518513</v>
      </c>
      <c r="S22" s="531" t="s">
        <v>269</v>
      </c>
      <c r="AD22" s="608">
        <f t="shared" si="13"/>
        <v>44966.402083333334</v>
      </c>
      <c r="AE22" s="607">
        <f t="shared" si="14"/>
        <v>22.748999999999999</v>
      </c>
      <c r="AF22" s="196">
        <f t="shared" si="15"/>
        <v>9</v>
      </c>
      <c r="AG22" s="168">
        <f t="shared" si="8"/>
        <v>22.748999999999999</v>
      </c>
      <c r="AH22" s="168" t="str">
        <f t="shared" si="9"/>
        <v>-</v>
      </c>
      <c r="AI22" s="168" t="str">
        <f t="shared" si="10"/>
        <v>-</v>
      </c>
      <c r="AJ22" s="168" t="str">
        <f t="shared" si="11"/>
        <v>-</v>
      </c>
      <c r="AK22" s="198"/>
      <c r="AL22" s="837"/>
      <c r="AM22" s="790">
        <v>44966.40347222222</v>
      </c>
      <c r="AN22" s="789">
        <v>1</v>
      </c>
      <c r="AO22" s="789">
        <v>1</v>
      </c>
      <c r="AP22" s="789" t="s">
        <v>469</v>
      </c>
      <c r="AQ22" s="789">
        <v>25.303093000000001</v>
      </c>
      <c r="AR22" s="789">
        <v>180664</v>
      </c>
      <c r="AS22" s="789">
        <v>138827</v>
      </c>
      <c r="AT22" s="789">
        <v>22.759</v>
      </c>
      <c r="AV22" s="788">
        <v>44966.40347222222</v>
      </c>
      <c r="AW22" s="787">
        <v>1</v>
      </c>
      <c r="AX22" s="786">
        <v>1</v>
      </c>
      <c r="AY22" s="786" t="s">
        <v>469</v>
      </c>
      <c r="AZ22" s="863">
        <v>28.17</v>
      </c>
      <c r="BB22" s="793" t="str">
        <f t="shared" si="0"/>
        <v>--</v>
      </c>
      <c r="BC22" s="791">
        <f t="shared" si="1"/>
        <v>25.303093000000001</v>
      </c>
      <c r="BD22" s="814">
        <v>25</v>
      </c>
      <c r="BE22" s="793">
        <v>5</v>
      </c>
      <c r="BF22" s="819">
        <f t="shared" si="2"/>
        <v>94.519713999999993</v>
      </c>
      <c r="BH22" s="793" t="str">
        <f t="shared" si="3"/>
        <v>--</v>
      </c>
      <c r="BI22" s="807">
        <f t="shared" si="4"/>
        <v>28.17</v>
      </c>
      <c r="BJ22" s="814">
        <v>25</v>
      </c>
      <c r="BK22" s="793">
        <v>5</v>
      </c>
      <c r="BL22" s="807">
        <f t="shared" si="5"/>
        <v>94.59</v>
      </c>
      <c r="BQ22" s="797"/>
      <c r="BR22" s="791"/>
      <c r="BS22" s="791"/>
      <c r="BT22" s="791"/>
      <c r="CA22" s="809"/>
      <c r="CB22" s="803"/>
      <c r="CC22" s="804"/>
      <c r="CD22" s="791"/>
      <c r="CE22" s="791"/>
    </row>
    <row r="23" spans="2:83" ht="15.75" customHeight="1" thickBot="1" x14ac:dyDescent="0.3">
      <c r="B23" s="1201"/>
      <c r="C23" s="1202"/>
      <c r="D23" s="1202"/>
      <c r="E23" s="1203"/>
      <c r="F23" s="492"/>
      <c r="G23" s="135">
        <f>LINEST(I6:I17,G6:G17,0,FALSE)</f>
        <v>0.99959457534432028</v>
      </c>
      <c r="I23" s="1211">
        <f>INTERCEPT(I6:I17,G6:G17)</f>
        <v>-0.17185130143326433</v>
      </c>
      <c r="J23" s="1212"/>
      <c r="K23" s="1213"/>
      <c r="N23" s="517"/>
      <c r="O23" s="21"/>
      <c r="P23" s="533"/>
      <c r="Q23" s="21"/>
      <c r="R23" s="479">
        <f>IF(INT(P20)=O27, P20, O27)</f>
        <v>44966.395833333336</v>
      </c>
      <c r="S23" s="531" t="s">
        <v>301</v>
      </c>
      <c r="AD23" s="608">
        <f t="shared" si="13"/>
        <v>44966.402777777781</v>
      </c>
      <c r="AE23" s="607">
        <f t="shared" si="14"/>
        <v>22.754000000000001</v>
      </c>
      <c r="AF23" s="196">
        <f t="shared" si="15"/>
        <v>9</v>
      </c>
      <c r="AG23" s="168">
        <f t="shared" si="8"/>
        <v>22.754000000000001</v>
      </c>
      <c r="AH23" s="168" t="str">
        <f t="shared" si="9"/>
        <v>-</v>
      </c>
      <c r="AI23" s="168" t="str">
        <f t="shared" si="10"/>
        <v>-</v>
      </c>
      <c r="AJ23" s="168" t="str">
        <f t="shared" si="11"/>
        <v>-</v>
      </c>
      <c r="AK23" s="198"/>
      <c r="AL23" s="837"/>
      <c r="AM23" s="790">
        <v>44966.404166666667</v>
      </c>
      <c r="AN23" s="789">
        <v>1</v>
      </c>
      <c r="AO23" s="789">
        <v>1</v>
      </c>
      <c r="AP23" s="789" t="s">
        <v>469</v>
      </c>
      <c r="AQ23" s="789">
        <v>32.697983999999998</v>
      </c>
      <c r="AR23" s="789">
        <v>180777</v>
      </c>
      <c r="AS23" s="789">
        <v>138719</v>
      </c>
      <c r="AT23" s="789">
        <v>22.760999999999999</v>
      </c>
      <c r="AV23" s="788">
        <v>44966.404166666667</v>
      </c>
      <c r="AW23" s="787">
        <v>1</v>
      </c>
      <c r="AX23" s="786">
        <v>1</v>
      </c>
      <c r="AY23" s="786" t="s">
        <v>469</v>
      </c>
      <c r="AZ23" s="863">
        <v>35.01</v>
      </c>
      <c r="BB23" s="793" t="str">
        <f t="shared" si="0"/>
        <v>--</v>
      </c>
      <c r="BC23" s="791">
        <f t="shared" si="1"/>
        <v>32.697983999999998</v>
      </c>
      <c r="BD23" s="814">
        <v>26</v>
      </c>
      <c r="BE23" s="793">
        <v>6</v>
      </c>
      <c r="BF23" s="819">
        <f t="shared" si="2"/>
        <v>94.439310000000006</v>
      </c>
      <c r="BH23" s="793" t="str">
        <f t="shared" si="3"/>
        <v>--</v>
      </c>
      <c r="BI23" s="807">
        <f t="shared" si="4"/>
        <v>35.01</v>
      </c>
      <c r="BJ23" s="814">
        <v>26</v>
      </c>
      <c r="BK23" s="793">
        <v>6</v>
      </c>
      <c r="BL23" s="807">
        <f t="shared" si="5"/>
        <v>94.28</v>
      </c>
      <c r="BQ23" s="797"/>
      <c r="BR23" s="791"/>
      <c r="BS23" s="791"/>
      <c r="BT23" s="791"/>
      <c r="CA23" s="809"/>
      <c r="CB23" s="803"/>
      <c r="CC23" s="804"/>
      <c r="CD23" s="791"/>
      <c r="CE23" s="791"/>
    </row>
    <row r="24" spans="2:83" x14ac:dyDescent="0.25">
      <c r="B24" s="169"/>
      <c r="C24" s="169"/>
      <c r="D24" s="169"/>
      <c r="E24" s="169"/>
      <c r="N24" s="517"/>
      <c r="O24" s="21"/>
      <c r="P24" s="570"/>
      <c r="Q24" s="21"/>
      <c r="S24" s="169"/>
      <c r="AD24" s="608">
        <f t="shared" si="13"/>
        <v>44966.40347222222</v>
      </c>
      <c r="AE24" s="607">
        <f t="shared" si="14"/>
        <v>22.756</v>
      </c>
      <c r="AF24" s="196">
        <f t="shared" si="15"/>
        <v>9</v>
      </c>
      <c r="AG24" s="168">
        <f t="shared" si="8"/>
        <v>22.756</v>
      </c>
      <c r="AH24" s="168" t="str">
        <f t="shared" si="9"/>
        <v>-</v>
      </c>
      <c r="AI24" s="168" t="str">
        <f t="shared" si="10"/>
        <v>-</v>
      </c>
      <c r="AJ24" s="168" t="str">
        <f t="shared" si="11"/>
        <v>-</v>
      </c>
      <c r="AK24" s="198"/>
      <c r="AL24" s="837"/>
      <c r="AM24" s="790">
        <v>44966.404166666667</v>
      </c>
      <c r="AN24" s="789">
        <v>1</v>
      </c>
      <c r="AO24" s="789">
        <v>1</v>
      </c>
      <c r="AP24" s="789" t="s">
        <v>469</v>
      </c>
      <c r="AQ24" s="789">
        <v>38.144711999999998</v>
      </c>
      <c r="AR24" s="789">
        <v>180623</v>
      </c>
      <c r="AS24" s="789">
        <v>138828</v>
      </c>
      <c r="AT24" s="789">
        <v>22.762</v>
      </c>
      <c r="AV24" s="788">
        <v>44966.404166666667</v>
      </c>
      <c r="AW24" s="787">
        <v>1</v>
      </c>
      <c r="AX24" s="786">
        <v>1</v>
      </c>
      <c r="AY24" s="786" t="s">
        <v>469</v>
      </c>
      <c r="AZ24" s="863">
        <v>39.630000000000003</v>
      </c>
      <c r="BB24" s="793" t="str">
        <f t="shared" si="0"/>
        <v>--</v>
      </c>
      <c r="BC24" s="791">
        <f t="shared" si="1"/>
        <v>38.144711999999998</v>
      </c>
      <c r="BD24" s="814">
        <v>27</v>
      </c>
      <c r="BE24" s="793">
        <v>7</v>
      </c>
      <c r="BF24" s="819">
        <f t="shared" si="2"/>
        <v>94.392661000000004</v>
      </c>
      <c r="BH24" s="793" t="str">
        <f t="shared" si="3"/>
        <v>--</v>
      </c>
      <c r="BI24" s="807">
        <f t="shared" si="4"/>
        <v>39.630000000000003</v>
      </c>
      <c r="BJ24" s="814">
        <v>27</v>
      </c>
      <c r="BK24" s="793">
        <v>7</v>
      </c>
      <c r="BL24" s="807">
        <f t="shared" si="5"/>
        <v>93.69</v>
      </c>
      <c r="BQ24" s="797"/>
      <c r="BR24" s="791"/>
      <c r="BS24" s="791"/>
      <c r="BT24" s="791"/>
      <c r="CA24" s="809"/>
      <c r="CB24" s="803"/>
      <c r="CC24" s="804"/>
      <c r="CD24" s="791"/>
      <c r="CE24" s="791"/>
    </row>
    <row r="25" spans="2:83" ht="15.75" customHeight="1" x14ac:dyDescent="0.25">
      <c r="B25" s="169" t="s">
        <v>189</v>
      </c>
      <c r="C25" s="125"/>
      <c r="D25" s="125"/>
      <c r="E25" s="169"/>
      <c r="G25" s="571" t="s">
        <v>203</v>
      </c>
      <c r="H25" s="572"/>
      <c r="I25" s="572"/>
      <c r="J25" s="573"/>
      <c r="N25" s="517"/>
      <c r="O25" s="534" t="s">
        <v>22</v>
      </c>
      <c r="P25" s="535" t="s">
        <v>96</v>
      </c>
      <c r="Q25" s="534" t="s">
        <v>54</v>
      </c>
      <c r="R25" s="534" t="s">
        <v>21</v>
      </c>
      <c r="S25" s="534" t="s">
        <v>53</v>
      </c>
      <c r="T25" s="534" t="s">
        <v>15</v>
      </c>
      <c r="AD25" s="608">
        <f t="shared" si="13"/>
        <v>44966.40347222222</v>
      </c>
      <c r="AE25" s="607">
        <f t="shared" si="14"/>
        <v>22.759</v>
      </c>
      <c r="AF25" s="196">
        <f t="shared" si="15"/>
        <v>9</v>
      </c>
      <c r="AG25" s="168">
        <f t="shared" si="8"/>
        <v>22.759</v>
      </c>
      <c r="AH25" s="168" t="str">
        <f t="shared" si="9"/>
        <v>-</v>
      </c>
      <c r="AI25" s="168" t="str">
        <f t="shared" si="10"/>
        <v>-</v>
      </c>
      <c r="AJ25" s="168" t="str">
        <f t="shared" si="11"/>
        <v>-</v>
      </c>
      <c r="AK25" s="198"/>
      <c r="AL25" s="837"/>
      <c r="AM25" s="790">
        <v>44966.404861111114</v>
      </c>
      <c r="AN25" s="789">
        <v>1</v>
      </c>
      <c r="AO25" s="789">
        <v>1</v>
      </c>
      <c r="AP25" s="789" t="s">
        <v>469</v>
      </c>
      <c r="AQ25" s="789">
        <v>41.111001999999999</v>
      </c>
      <c r="AR25" s="789">
        <v>180783</v>
      </c>
      <c r="AS25" s="789">
        <v>138706</v>
      </c>
      <c r="AT25" s="789">
        <v>22.763000000000002</v>
      </c>
      <c r="AV25" s="788">
        <v>44966.404861111114</v>
      </c>
      <c r="AW25" s="787">
        <v>1</v>
      </c>
      <c r="AX25" s="786">
        <v>1</v>
      </c>
      <c r="AY25" s="786" t="s">
        <v>469</v>
      </c>
      <c r="AZ25" s="863">
        <v>41.5</v>
      </c>
      <c r="BB25" s="793" t="str">
        <f t="shared" si="0"/>
        <v>--</v>
      </c>
      <c r="BC25" s="791">
        <f t="shared" si="1"/>
        <v>41.111001999999999</v>
      </c>
      <c r="BD25" s="814">
        <v>28</v>
      </c>
      <c r="BE25" s="793">
        <v>8</v>
      </c>
      <c r="BF25" s="819">
        <f t="shared" si="2"/>
        <v>94.567884000000006</v>
      </c>
      <c r="BH25" s="793" t="str">
        <f t="shared" si="3"/>
        <v>--</v>
      </c>
      <c r="BI25" s="807">
        <f t="shared" si="4"/>
        <v>41.5</v>
      </c>
      <c r="BJ25" s="814">
        <v>28</v>
      </c>
      <c r="BK25" s="793">
        <v>8</v>
      </c>
      <c r="BL25" s="807">
        <f t="shared" si="5"/>
        <v>94.13</v>
      </c>
      <c r="BQ25" s="797"/>
      <c r="BR25" s="791"/>
      <c r="BS25" s="791"/>
      <c r="BT25" s="791"/>
      <c r="CA25" s="809"/>
      <c r="CB25" s="803"/>
      <c r="CC25" s="804"/>
      <c r="CD25" s="791"/>
      <c r="CE25" s="791"/>
    </row>
    <row r="26" spans="2:83" x14ac:dyDescent="0.25">
      <c r="B26" s="169"/>
      <c r="C26" s="297" t="s">
        <v>184</v>
      </c>
      <c r="D26" s="125"/>
      <c r="E26" s="169"/>
      <c r="F26" s="169"/>
      <c r="G26" s="575" t="s">
        <v>194</v>
      </c>
      <c r="H26" s="576" t="s">
        <v>196</v>
      </c>
      <c r="I26" s="576" t="s">
        <v>198</v>
      </c>
      <c r="J26" s="576" t="s">
        <v>200</v>
      </c>
      <c r="N26" s="517"/>
      <c r="O26" s="536" t="s">
        <v>95</v>
      </c>
      <c r="P26" s="537" t="s">
        <v>95</v>
      </c>
      <c r="Q26" s="536" t="s">
        <v>94</v>
      </c>
      <c r="R26" s="538"/>
      <c r="S26" s="536" t="s">
        <v>94</v>
      </c>
      <c r="T26" s="536"/>
      <c r="U26" s="195"/>
      <c r="V26" s="224">
        <f>IFERROR(AVERAGE(V27:V300), "-")</f>
        <v>21.919354838709683</v>
      </c>
      <c r="W26" s="224">
        <f>IFERROR(AVERAGE(W27:W300), "-")</f>
        <v>21.881666666666678</v>
      </c>
      <c r="X26" s="224">
        <f>IFERROR(AVERAGE(X27:X300), "-")</f>
        <v>21.864634146341459</v>
      </c>
      <c r="Y26" s="239" t="str">
        <f>IFERROR(AVERAGE(Y27:Y300), "-")</f>
        <v>-</v>
      </c>
      <c r="Z26" s="225" t="s">
        <v>97</v>
      </c>
      <c r="AD26" s="608">
        <f t="shared" si="13"/>
        <v>44966.404166666667</v>
      </c>
      <c r="AE26" s="607">
        <f t="shared" si="14"/>
        <v>22.760999999999999</v>
      </c>
      <c r="AF26" s="196">
        <f t="shared" si="15"/>
        <v>9</v>
      </c>
      <c r="AG26" s="168">
        <f t="shared" si="8"/>
        <v>22.760999999999999</v>
      </c>
      <c r="AH26" s="168" t="str">
        <f t="shared" si="9"/>
        <v>-</v>
      </c>
      <c r="AI26" s="168" t="str">
        <f t="shared" si="10"/>
        <v>-</v>
      </c>
      <c r="AJ26" s="168" t="str">
        <f t="shared" si="11"/>
        <v>-</v>
      </c>
      <c r="AK26" s="198"/>
      <c r="AL26" s="837"/>
      <c r="AM26" s="790">
        <v>44966.404861111114</v>
      </c>
      <c r="AN26" s="789">
        <v>1</v>
      </c>
      <c r="AO26" s="789">
        <v>1</v>
      </c>
      <c r="AP26" s="789" t="s">
        <v>469</v>
      </c>
      <c r="AQ26" s="789">
        <v>42.984541999999998</v>
      </c>
      <c r="AR26" s="789">
        <v>180611</v>
      </c>
      <c r="AS26" s="789">
        <v>138830</v>
      </c>
      <c r="AT26" s="789">
        <v>22.760999999999999</v>
      </c>
      <c r="AV26" s="788">
        <v>44966.404861111114</v>
      </c>
      <c r="AW26" s="787">
        <v>1</v>
      </c>
      <c r="AX26" s="786">
        <v>1</v>
      </c>
      <c r="AY26" s="786" t="s">
        <v>469</v>
      </c>
      <c r="AZ26" s="863">
        <v>42.55</v>
      </c>
      <c r="BB26" s="793" t="str">
        <f t="shared" si="0"/>
        <v>--</v>
      </c>
      <c r="BC26" s="791">
        <f t="shared" si="1"/>
        <v>42.984541999999998</v>
      </c>
      <c r="BD26" s="814">
        <v>31</v>
      </c>
      <c r="BE26" s="793">
        <v>1</v>
      </c>
      <c r="BF26" s="819">
        <f t="shared" si="2"/>
        <v>131.236884</v>
      </c>
      <c r="BH26" s="793" t="str">
        <f t="shared" si="3"/>
        <v>--</v>
      </c>
      <c r="BI26" s="807">
        <f t="shared" si="4"/>
        <v>42.55</v>
      </c>
      <c r="BJ26" s="814">
        <v>31</v>
      </c>
      <c r="BK26" s="793">
        <v>1</v>
      </c>
      <c r="BL26" s="807">
        <f t="shared" si="5"/>
        <v>130.5</v>
      </c>
      <c r="BQ26" s="797"/>
      <c r="BR26" s="791"/>
      <c r="BS26" s="791"/>
      <c r="BT26" s="791"/>
      <c r="CA26" s="809"/>
      <c r="CB26" s="803"/>
      <c r="CC26" s="804"/>
      <c r="CD26" s="791"/>
      <c r="CE26" s="791"/>
    </row>
    <row r="27" spans="2:83" x14ac:dyDescent="0.25">
      <c r="B27" s="547" t="s">
        <v>186</v>
      </c>
      <c r="C27" s="287">
        <f>I16</f>
        <v>457.13750000000005</v>
      </c>
      <c r="D27" s="169"/>
      <c r="E27" s="169"/>
      <c r="F27" s="169"/>
      <c r="G27" s="577" t="s">
        <v>195</v>
      </c>
      <c r="H27" s="578" t="s">
        <v>197</v>
      </c>
      <c r="I27" s="578" t="s">
        <v>199</v>
      </c>
      <c r="J27" s="578" t="s">
        <v>201</v>
      </c>
      <c r="N27" s="517"/>
      <c r="O27" s="796">
        <v>44966</v>
      </c>
      <c r="P27" s="308">
        <v>0.39577546296296301</v>
      </c>
      <c r="Q27" s="794">
        <v>30.4</v>
      </c>
      <c r="R27" s="165" t="s">
        <v>21</v>
      </c>
      <c r="S27" s="794">
        <v>21.95</v>
      </c>
      <c r="T27" s="165" t="s">
        <v>56</v>
      </c>
      <c r="U27" s="196">
        <f>IF(ISNUMBER(S27), HOUR(P27), "-")</f>
        <v>9</v>
      </c>
      <c r="V27" s="168">
        <f t="shared" ref="V27" si="16">IF(U27=$Q$13, S27, "-")</f>
        <v>21.95</v>
      </c>
      <c r="W27" s="168" t="str">
        <f t="shared" ref="W27" si="17">IF(U27=$R$13, S27, "-")</f>
        <v>-</v>
      </c>
      <c r="X27" s="168" t="str">
        <f t="shared" ref="X27" si="18">IF(U27=$S$13, S27, "-")</f>
        <v>-</v>
      </c>
      <c r="Y27" s="168" t="str">
        <f t="shared" ref="Y27" si="19">IF(U27=$T$13, S27, "-")</f>
        <v>-</v>
      </c>
      <c r="Z27" s="197" t="s">
        <v>165</v>
      </c>
      <c r="AD27" s="608">
        <f t="shared" si="13"/>
        <v>44966.404166666667</v>
      </c>
      <c r="AE27" s="607">
        <f t="shared" si="14"/>
        <v>22.762</v>
      </c>
      <c r="AF27" s="196">
        <f t="shared" si="15"/>
        <v>9</v>
      </c>
      <c r="AG27" s="168">
        <f t="shared" si="8"/>
        <v>22.762</v>
      </c>
      <c r="AH27" s="168" t="str">
        <f t="shared" si="9"/>
        <v>-</v>
      </c>
      <c r="AI27" s="168" t="str">
        <f t="shared" si="10"/>
        <v>-</v>
      </c>
      <c r="AJ27" s="168" t="str">
        <f t="shared" si="11"/>
        <v>-</v>
      </c>
      <c r="AK27" s="198"/>
      <c r="AL27" s="837"/>
      <c r="AM27" s="790">
        <v>44966.405555555553</v>
      </c>
      <c r="AN27" s="789">
        <v>1</v>
      </c>
      <c r="AO27" s="789">
        <v>1</v>
      </c>
      <c r="AP27" s="789" t="s">
        <v>469</v>
      </c>
      <c r="AQ27" s="789">
        <v>44.148305000000001</v>
      </c>
      <c r="AR27" s="789">
        <v>180775</v>
      </c>
      <c r="AS27" s="789">
        <v>138693</v>
      </c>
      <c r="AT27" s="789">
        <v>22.763000000000002</v>
      </c>
      <c r="AV27" s="788">
        <v>44966.405555555553</v>
      </c>
      <c r="AW27" s="787">
        <v>1</v>
      </c>
      <c r="AX27" s="786">
        <v>1</v>
      </c>
      <c r="AY27" s="786" t="s">
        <v>469</v>
      </c>
      <c r="AZ27" s="863">
        <v>44.46</v>
      </c>
      <c r="BB27" s="793" t="str">
        <f t="shared" si="0"/>
        <v>--</v>
      </c>
      <c r="BC27" s="791">
        <f t="shared" si="1"/>
        <v>44.148305000000001</v>
      </c>
      <c r="BD27" s="814">
        <v>32</v>
      </c>
      <c r="BE27" s="793">
        <v>2</v>
      </c>
      <c r="BF27" s="819">
        <f t="shared" si="2"/>
        <v>131.435013</v>
      </c>
      <c r="BH27" s="793" t="str">
        <f t="shared" si="3"/>
        <v>--</v>
      </c>
      <c r="BI27" s="807">
        <f t="shared" si="4"/>
        <v>44.46</v>
      </c>
      <c r="BJ27" s="814">
        <v>32</v>
      </c>
      <c r="BK27" s="793">
        <v>2</v>
      </c>
      <c r="BL27" s="807">
        <f t="shared" si="5"/>
        <v>130.6</v>
      </c>
      <c r="BQ27" s="797"/>
      <c r="BR27" s="791"/>
      <c r="BS27" s="791"/>
      <c r="BT27" s="791"/>
      <c r="CA27" s="809"/>
      <c r="CB27" s="803"/>
      <c r="CC27" s="804"/>
      <c r="CD27" s="791"/>
      <c r="CE27" s="791"/>
    </row>
    <row r="28" spans="2:83" ht="15" customHeight="1" x14ac:dyDescent="0.25">
      <c r="B28" s="547" t="s">
        <v>187</v>
      </c>
      <c r="C28" s="288">
        <f>Fotometro!F28</f>
        <v>427.5</v>
      </c>
      <c r="D28" s="169"/>
      <c r="E28" s="169"/>
      <c r="F28" s="169"/>
      <c r="G28" s="293">
        <f>Fotometro!H29</f>
        <v>45</v>
      </c>
      <c r="H28" s="165">
        <f>G28-15</f>
        <v>30</v>
      </c>
      <c r="I28" s="165">
        <f>G28+15</f>
        <v>60</v>
      </c>
      <c r="J28" s="291">
        <f t="shared" ref="J28:J37" si="20">I7</f>
        <v>47.618749999999991</v>
      </c>
      <c r="N28" s="517"/>
      <c r="O28" s="796">
        <v>44966</v>
      </c>
      <c r="P28" s="308">
        <v>0.3964699074074074</v>
      </c>
      <c r="Q28" s="794">
        <v>30.3</v>
      </c>
      <c r="R28" s="165" t="s">
        <v>21</v>
      </c>
      <c r="S28" s="794">
        <v>21.95</v>
      </c>
      <c r="T28" s="165" t="s">
        <v>56</v>
      </c>
      <c r="U28" s="196">
        <f t="shared" ref="U28:U91" si="21">IF(ISNUMBER(S28), HOUR(P28), "-")</f>
        <v>9</v>
      </c>
      <c r="V28" s="168">
        <f t="shared" ref="V28:V59" si="22">IF(U28=$Q$13, S28, "-")</f>
        <v>21.95</v>
      </c>
      <c r="W28" s="168" t="str">
        <f t="shared" ref="W28:W59" si="23">IF(U28=$R$13, S28, "-")</f>
        <v>-</v>
      </c>
      <c r="X28" s="168" t="str">
        <f t="shared" ref="X28:X59" si="24">IF(U28=$S$13, S28, "-")</f>
        <v>-</v>
      </c>
      <c r="Y28" s="168" t="str">
        <f t="shared" ref="Y28:Y59" si="25">IF(U28=$T$13, S28, "-")</f>
        <v>-</v>
      </c>
      <c r="AD28" s="608">
        <f t="shared" si="13"/>
        <v>44966.404861111114</v>
      </c>
      <c r="AE28" s="607">
        <f t="shared" si="14"/>
        <v>22.763000000000002</v>
      </c>
      <c r="AF28" s="196">
        <f t="shared" si="15"/>
        <v>9</v>
      </c>
      <c r="AG28" s="168">
        <f t="shared" si="8"/>
        <v>22.763000000000002</v>
      </c>
      <c r="AH28" s="168" t="str">
        <f t="shared" si="9"/>
        <v>-</v>
      </c>
      <c r="AI28" s="168" t="str">
        <f t="shared" si="10"/>
        <v>-</v>
      </c>
      <c r="AJ28" s="168" t="str">
        <f t="shared" si="11"/>
        <v>-</v>
      </c>
      <c r="AK28" s="198"/>
      <c r="AL28" s="837"/>
      <c r="AM28" s="790">
        <v>44966.405555555553</v>
      </c>
      <c r="AN28" s="789">
        <v>1</v>
      </c>
      <c r="AO28" s="789">
        <v>1</v>
      </c>
      <c r="AP28" s="789" t="s">
        <v>469</v>
      </c>
      <c r="AQ28" s="789">
        <v>44.635961999999999</v>
      </c>
      <c r="AR28" s="789">
        <v>180602</v>
      </c>
      <c r="AS28" s="789">
        <v>138826</v>
      </c>
      <c r="AT28" s="789">
        <v>22.763999999999999</v>
      </c>
      <c r="AV28" s="788">
        <v>44966.405555555553</v>
      </c>
      <c r="AW28" s="787">
        <v>1</v>
      </c>
      <c r="AX28" s="786">
        <v>1</v>
      </c>
      <c r="AY28" s="786" t="s">
        <v>469</v>
      </c>
      <c r="AZ28" s="863">
        <v>45.7</v>
      </c>
      <c r="BB28" s="793" t="str">
        <f t="shared" si="0"/>
        <v>--</v>
      </c>
      <c r="BC28" s="791">
        <f t="shared" si="1"/>
        <v>44.635961999999999</v>
      </c>
      <c r="BD28" s="814">
        <v>33</v>
      </c>
      <c r="BE28" s="793">
        <v>3</v>
      </c>
      <c r="BF28" s="819">
        <f t="shared" si="2"/>
        <v>131.30437000000001</v>
      </c>
      <c r="BH28" s="793" t="str">
        <f t="shared" si="3"/>
        <v>--</v>
      </c>
      <c r="BI28" s="807">
        <f t="shared" si="4"/>
        <v>45.7</v>
      </c>
      <c r="BJ28" s="814">
        <v>33</v>
      </c>
      <c r="BK28" s="793">
        <v>3</v>
      </c>
      <c r="BL28" s="807">
        <f t="shared" si="5"/>
        <v>131</v>
      </c>
      <c r="BQ28" s="797"/>
      <c r="BR28" s="791"/>
      <c r="BS28" s="791"/>
      <c r="BT28" s="791"/>
      <c r="CA28" s="809"/>
      <c r="CB28" s="803"/>
      <c r="CC28" s="804"/>
      <c r="CD28" s="791"/>
      <c r="CE28" s="791"/>
    </row>
    <row r="29" spans="2:83" x14ac:dyDescent="0.25">
      <c r="B29" s="547" t="s">
        <v>188</v>
      </c>
      <c r="C29" s="288">
        <f>Fotometro!F29</f>
        <v>472.5</v>
      </c>
      <c r="D29" s="169"/>
      <c r="E29" s="169"/>
      <c r="F29" s="169"/>
      <c r="G29" s="293">
        <f>Fotometro!H30</f>
        <v>90</v>
      </c>
      <c r="H29" s="165">
        <f t="shared" ref="H29:H37" si="26">G29-15</f>
        <v>75</v>
      </c>
      <c r="I29" s="165">
        <f t="shared" ref="I29:I37" si="27">G29+15</f>
        <v>105</v>
      </c>
      <c r="J29" s="291">
        <f t="shared" si="20"/>
        <v>94.112499999999997</v>
      </c>
      <c r="O29" s="796">
        <v>44966</v>
      </c>
      <c r="P29" s="308">
        <v>0.39716435185185189</v>
      </c>
      <c r="Q29" s="794">
        <v>30.6</v>
      </c>
      <c r="R29" s="165" t="s">
        <v>21</v>
      </c>
      <c r="S29" s="794">
        <v>21.95</v>
      </c>
      <c r="T29" s="165" t="s">
        <v>56</v>
      </c>
      <c r="U29" s="196">
        <f t="shared" si="21"/>
        <v>9</v>
      </c>
      <c r="V29" s="168">
        <f t="shared" si="22"/>
        <v>21.95</v>
      </c>
      <c r="W29" s="168" t="str">
        <f t="shared" si="23"/>
        <v>-</v>
      </c>
      <c r="X29" s="168" t="str">
        <f t="shared" si="24"/>
        <v>-</v>
      </c>
      <c r="Y29" s="168" t="str">
        <f t="shared" si="25"/>
        <v>-</v>
      </c>
      <c r="AD29" s="608">
        <f t="shared" si="13"/>
        <v>44966.404861111114</v>
      </c>
      <c r="AE29" s="607">
        <f t="shared" si="14"/>
        <v>22.760999999999999</v>
      </c>
      <c r="AF29" s="196">
        <f t="shared" si="15"/>
        <v>9</v>
      </c>
      <c r="AG29" s="168">
        <f t="shared" si="8"/>
        <v>22.760999999999999</v>
      </c>
      <c r="AH29" s="168" t="str">
        <f t="shared" si="9"/>
        <v>-</v>
      </c>
      <c r="AI29" s="168" t="str">
        <f t="shared" si="10"/>
        <v>-</v>
      </c>
      <c r="AJ29" s="168" t="str">
        <f t="shared" si="11"/>
        <v>-</v>
      </c>
      <c r="AK29" s="198"/>
      <c r="AL29" s="837"/>
      <c r="AM29" s="790">
        <v>44966.40625</v>
      </c>
      <c r="AN29" s="789">
        <v>1</v>
      </c>
      <c r="AO29" s="789">
        <v>1</v>
      </c>
      <c r="AP29" s="789" t="s">
        <v>469</v>
      </c>
      <c r="AQ29" s="789">
        <v>45.419685000000001</v>
      </c>
      <c r="AR29" s="789">
        <v>180777</v>
      </c>
      <c r="AS29" s="789">
        <v>138690</v>
      </c>
      <c r="AT29" s="789">
        <v>22.765000000000001</v>
      </c>
      <c r="AV29" s="788">
        <v>44966.40625</v>
      </c>
      <c r="AW29" s="787">
        <v>1</v>
      </c>
      <c r="AX29" s="786">
        <v>1</v>
      </c>
      <c r="AY29" s="786" t="s">
        <v>469</v>
      </c>
      <c r="AZ29" s="863">
        <v>45.18</v>
      </c>
      <c r="BB29" s="793" t="str">
        <f t="shared" si="0"/>
        <v>--</v>
      </c>
      <c r="BC29" s="791">
        <f t="shared" si="1"/>
        <v>45.419685000000001</v>
      </c>
      <c r="BD29" s="814">
        <v>34</v>
      </c>
      <c r="BE29" s="793">
        <v>4</v>
      </c>
      <c r="BF29" s="819">
        <f t="shared" si="2"/>
        <v>131.245103</v>
      </c>
      <c r="BH29" s="793" t="str">
        <f t="shared" si="3"/>
        <v>--</v>
      </c>
      <c r="BI29" s="807">
        <f t="shared" si="4"/>
        <v>45.18</v>
      </c>
      <c r="BJ29" s="814">
        <v>34</v>
      </c>
      <c r="BK29" s="793">
        <v>4</v>
      </c>
      <c r="BL29" s="807">
        <f t="shared" si="5"/>
        <v>130.6</v>
      </c>
      <c r="BQ29" s="797"/>
      <c r="BR29" s="791"/>
      <c r="BS29" s="791"/>
      <c r="BT29" s="791"/>
      <c r="CA29" s="809"/>
      <c r="CB29" s="803"/>
      <c r="CC29" s="804"/>
      <c r="CD29" s="791"/>
      <c r="CE29" s="791"/>
    </row>
    <row r="30" spans="2:83" x14ac:dyDescent="0.25">
      <c r="B30" s="491"/>
      <c r="C30" s="580" t="s">
        <v>185</v>
      </c>
      <c r="F30" s="169"/>
      <c r="G30" s="293">
        <f>Fotometro!H31</f>
        <v>135</v>
      </c>
      <c r="H30" s="165">
        <f t="shared" si="26"/>
        <v>120</v>
      </c>
      <c r="I30" s="165">
        <f t="shared" si="27"/>
        <v>150</v>
      </c>
      <c r="J30" s="291">
        <f t="shared" si="20"/>
        <v>130.71250000000001</v>
      </c>
      <c r="O30" s="796">
        <v>44966</v>
      </c>
      <c r="P30" s="308">
        <v>0.39785879629629628</v>
      </c>
      <c r="Q30" s="794">
        <v>30.4</v>
      </c>
      <c r="R30" s="165" t="s">
        <v>21</v>
      </c>
      <c r="S30" s="794">
        <v>21.9</v>
      </c>
      <c r="T30" s="165" t="s">
        <v>56</v>
      </c>
      <c r="U30" s="196">
        <f t="shared" si="21"/>
        <v>9</v>
      </c>
      <c r="V30" s="168">
        <f t="shared" si="22"/>
        <v>21.9</v>
      </c>
      <c r="W30" s="168" t="str">
        <f t="shared" si="23"/>
        <v>-</v>
      </c>
      <c r="X30" s="168" t="str">
        <f t="shared" si="24"/>
        <v>-</v>
      </c>
      <c r="Y30" s="168" t="str">
        <f t="shared" si="25"/>
        <v>-</v>
      </c>
      <c r="AD30" s="608">
        <f t="shared" si="13"/>
        <v>44966.405555555553</v>
      </c>
      <c r="AE30" s="607">
        <f t="shared" si="14"/>
        <v>22.763000000000002</v>
      </c>
      <c r="AF30" s="196">
        <f t="shared" si="15"/>
        <v>9</v>
      </c>
      <c r="AG30" s="168">
        <f t="shared" si="8"/>
        <v>22.763000000000002</v>
      </c>
      <c r="AH30" s="168" t="str">
        <f t="shared" si="9"/>
        <v>-</v>
      </c>
      <c r="AI30" s="168" t="str">
        <f t="shared" si="10"/>
        <v>-</v>
      </c>
      <c r="AJ30" s="168" t="str">
        <f t="shared" si="11"/>
        <v>-</v>
      </c>
      <c r="AK30" s="198"/>
      <c r="AL30" s="837"/>
      <c r="AM30" s="790">
        <v>44966.40625</v>
      </c>
      <c r="AN30" s="789">
        <v>1</v>
      </c>
      <c r="AO30" s="789">
        <v>1</v>
      </c>
      <c r="AP30" s="789" t="s">
        <v>469</v>
      </c>
      <c r="AQ30" s="789">
        <v>45.835771999999999</v>
      </c>
      <c r="AR30" s="789">
        <v>180600</v>
      </c>
      <c r="AS30" s="789">
        <v>138827</v>
      </c>
      <c r="AT30" s="789">
        <v>22.766999999999999</v>
      </c>
      <c r="AV30" s="788">
        <v>44966.40625</v>
      </c>
      <c r="AW30" s="787">
        <v>1</v>
      </c>
      <c r="AX30" s="786">
        <v>1</v>
      </c>
      <c r="AY30" s="786" t="s">
        <v>469</v>
      </c>
      <c r="AZ30" s="863">
        <v>45.65</v>
      </c>
      <c r="BB30" s="793" t="str">
        <f t="shared" si="0"/>
        <v>--</v>
      </c>
      <c r="BC30" s="791">
        <f t="shared" si="1"/>
        <v>45.835771999999999</v>
      </c>
      <c r="BD30" s="814">
        <v>35</v>
      </c>
      <c r="BE30" s="793">
        <v>5</v>
      </c>
      <c r="BF30" s="819">
        <f t="shared" si="2"/>
        <v>131.29545899999999</v>
      </c>
      <c r="BH30" s="793" t="str">
        <f t="shared" si="3"/>
        <v>--</v>
      </c>
      <c r="BI30" s="807">
        <f t="shared" si="4"/>
        <v>45.65</v>
      </c>
      <c r="BJ30" s="814">
        <v>35</v>
      </c>
      <c r="BK30" s="793">
        <v>5</v>
      </c>
      <c r="BL30" s="807">
        <f t="shared" si="5"/>
        <v>130.69999999999999</v>
      </c>
      <c r="BQ30" s="797"/>
      <c r="BR30" s="791"/>
      <c r="BS30" s="791"/>
      <c r="BT30" s="791"/>
      <c r="CA30" s="809"/>
      <c r="CB30" s="803"/>
      <c r="CC30" s="804"/>
      <c r="CD30" s="791"/>
      <c r="CE30" s="791"/>
    </row>
    <row r="31" spans="2:83" x14ac:dyDescent="0.25">
      <c r="B31" s="491"/>
      <c r="C31" s="491"/>
      <c r="G31" s="293">
        <f>Fotometro!H32</f>
        <v>180</v>
      </c>
      <c r="H31" s="165">
        <f t="shared" si="26"/>
        <v>165</v>
      </c>
      <c r="I31" s="165">
        <f t="shared" si="27"/>
        <v>195</v>
      </c>
      <c r="J31" s="291">
        <f t="shared" si="20"/>
        <v>184.76249999999999</v>
      </c>
      <c r="O31" s="796">
        <v>44966</v>
      </c>
      <c r="P31" s="308">
        <v>0.39855324074074078</v>
      </c>
      <c r="Q31" s="794">
        <v>30.1</v>
      </c>
      <c r="R31" s="165" t="s">
        <v>21</v>
      </c>
      <c r="S31" s="794">
        <v>22</v>
      </c>
      <c r="T31" s="165" t="s">
        <v>56</v>
      </c>
      <c r="U31" s="196">
        <f t="shared" si="21"/>
        <v>9</v>
      </c>
      <c r="V31" s="168">
        <f t="shared" si="22"/>
        <v>22</v>
      </c>
      <c r="W31" s="168" t="str">
        <f t="shared" si="23"/>
        <v>-</v>
      </c>
      <c r="X31" s="168" t="str">
        <f t="shared" si="24"/>
        <v>-</v>
      </c>
      <c r="Y31" s="168" t="str">
        <f t="shared" si="25"/>
        <v>-</v>
      </c>
      <c r="AA31" s="543"/>
      <c r="AB31" s="543"/>
      <c r="AD31" s="608">
        <f t="shared" si="13"/>
        <v>44966.405555555553</v>
      </c>
      <c r="AE31" s="607">
        <f t="shared" si="14"/>
        <v>22.763999999999999</v>
      </c>
      <c r="AF31" s="196">
        <f t="shared" si="15"/>
        <v>9</v>
      </c>
      <c r="AG31" s="168">
        <f t="shared" si="8"/>
        <v>22.763999999999999</v>
      </c>
      <c r="AH31" s="168" t="str">
        <f t="shared" si="9"/>
        <v>-</v>
      </c>
      <c r="AI31" s="168" t="str">
        <f t="shared" si="10"/>
        <v>-</v>
      </c>
      <c r="AJ31" s="168" t="str">
        <f t="shared" si="11"/>
        <v>-</v>
      </c>
      <c r="AK31" s="198"/>
      <c r="AL31" s="837"/>
      <c r="AM31" s="790">
        <v>44966.406944444447</v>
      </c>
      <c r="AN31" s="789">
        <v>1</v>
      </c>
      <c r="AO31" s="789">
        <v>1</v>
      </c>
      <c r="AP31" s="789" t="s">
        <v>469</v>
      </c>
      <c r="AQ31" s="789">
        <v>46.103704999999998</v>
      </c>
      <c r="AR31" s="789">
        <v>180779</v>
      </c>
      <c r="AS31" s="789">
        <v>138690</v>
      </c>
      <c r="AT31" s="789">
        <v>22.765999999999998</v>
      </c>
      <c r="AV31" s="788">
        <v>44966.406944444447</v>
      </c>
      <c r="AW31" s="787">
        <v>1</v>
      </c>
      <c r="AX31" s="786">
        <v>1</v>
      </c>
      <c r="AY31" s="786" t="s">
        <v>469</v>
      </c>
      <c r="AZ31" s="863">
        <v>46.51</v>
      </c>
      <c r="BB31" s="793" t="str">
        <f t="shared" si="0"/>
        <v>--</v>
      </c>
      <c r="BC31" s="791">
        <f t="shared" si="1"/>
        <v>46.103704999999998</v>
      </c>
      <c r="BD31" s="814">
        <v>36</v>
      </c>
      <c r="BE31" s="793">
        <v>6</v>
      </c>
      <c r="BF31" s="819">
        <f t="shared" si="2"/>
        <v>131.29676000000001</v>
      </c>
      <c r="BH31" s="793" t="str">
        <f t="shared" si="3"/>
        <v>--</v>
      </c>
      <c r="BI31" s="807">
        <f t="shared" si="4"/>
        <v>46.51</v>
      </c>
      <c r="BJ31" s="814">
        <v>36</v>
      </c>
      <c r="BK31" s="793">
        <v>6</v>
      </c>
      <c r="BL31" s="807">
        <f t="shared" si="5"/>
        <v>130.69999999999999</v>
      </c>
      <c r="BQ31" s="797"/>
      <c r="BR31" s="791"/>
      <c r="BS31" s="791"/>
      <c r="BT31" s="791"/>
      <c r="CA31" s="809"/>
      <c r="CB31" s="803"/>
      <c r="CC31" s="804"/>
      <c r="CD31" s="791"/>
      <c r="CE31" s="791"/>
    </row>
    <row r="32" spans="2:83" x14ac:dyDescent="0.25">
      <c r="B32" s="491"/>
      <c r="C32" s="491"/>
      <c r="G32" s="293">
        <f>Fotometro!H33</f>
        <v>225</v>
      </c>
      <c r="H32" s="165">
        <f t="shared" si="26"/>
        <v>210</v>
      </c>
      <c r="I32" s="165">
        <f t="shared" si="27"/>
        <v>240</v>
      </c>
      <c r="J32" s="291">
        <f t="shared" si="20"/>
        <v>225.0625</v>
      </c>
      <c r="O32" s="796">
        <v>44966</v>
      </c>
      <c r="P32" s="308">
        <v>0.39924768518518516</v>
      </c>
      <c r="Q32" s="794">
        <v>30.2</v>
      </c>
      <c r="R32" s="165" t="s">
        <v>21</v>
      </c>
      <c r="S32" s="794">
        <v>22.05</v>
      </c>
      <c r="T32" s="165" t="s">
        <v>56</v>
      </c>
      <c r="U32" s="196">
        <f t="shared" si="21"/>
        <v>9</v>
      </c>
      <c r="V32" s="168">
        <f t="shared" si="22"/>
        <v>22.05</v>
      </c>
      <c r="W32" s="168" t="str">
        <f t="shared" si="23"/>
        <v>-</v>
      </c>
      <c r="X32" s="168" t="str">
        <f t="shared" si="24"/>
        <v>-</v>
      </c>
      <c r="Y32" s="168" t="str">
        <f t="shared" si="25"/>
        <v>-</v>
      </c>
      <c r="AD32" s="608">
        <f t="shared" si="13"/>
        <v>44966.40625</v>
      </c>
      <c r="AE32" s="607">
        <f t="shared" si="14"/>
        <v>22.765000000000001</v>
      </c>
      <c r="AF32" s="196">
        <f t="shared" si="15"/>
        <v>9</v>
      </c>
      <c r="AG32" s="168">
        <f t="shared" si="8"/>
        <v>22.765000000000001</v>
      </c>
      <c r="AH32" s="168" t="str">
        <f t="shared" si="9"/>
        <v>-</v>
      </c>
      <c r="AI32" s="168" t="str">
        <f t="shared" si="10"/>
        <v>-</v>
      </c>
      <c r="AJ32" s="168" t="str">
        <f t="shared" si="11"/>
        <v>-</v>
      </c>
      <c r="AK32" s="198"/>
      <c r="AL32" s="837"/>
      <c r="AM32" s="790">
        <v>44966.407638888886</v>
      </c>
      <c r="AN32" s="789">
        <v>1</v>
      </c>
      <c r="AO32" s="789">
        <v>1</v>
      </c>
      <c r="AP32" s="789" t="s">
        <v>469</v>
      </c>
      <c r="AQ32" s="789">
        <v>46.579267999999999</v>
      </c>
      <c r="AR32" s="789">
        <v>180600</v>
      </c>
      <c r="AS32" s="789">
        <v>138830</v>
      </c>
      <c r="AT32" s="789">
        <v>22.768000000000001</v>
      </c>
      <c r="AV32" s="788">
        <v>44966.407638888886</v>
      </c>
      <c r="AW32" s="787">
        <v>1</v>
      </c>
      <c r="AX32" s="786">
        <v>1</v>
      </c>
      <c r="AY32" s="786" t="s">
        <v>469</v>
      </c>
      <c r="AZ32" s="863">
        <v>46.37</v>
      </c>
      <c r="BB32" s="793" t="str">
        <f t="shared" si="0"/>
        <v>--</v>
      </c>
      <c r="BC32" s="791">
        <f t="shared" si="1"/>
        <v>46.579267999999999</v>
      </c>
      <c r="BD32" s="814">
        <v>37</v>
      </c>
      <c r="BE32" s="793">
        <v>7</v>
      </c>
      <c r="BF32" s="819">
        <f t="shared" si="2"/>
        <v>131.02267000000001</v>
      </c>
      <c r="BH32" s="793" t="str">
        <f t="shared" si="3"/>
        <v>--</v>
      </c>
      <c r="BI32" s="807">
        <f t="shared" si="4"/>
        <v>46.37</v>
      </c>
      <c r="BJ32" s="814">
        <v>37</v>
      </c>
      <c r="BK32" s="793">
        <v>7</v>
      </c>
      <c r="BL32" s="807">
        <f t="shared" si="5"/>
        <v>131.30000000000001</v>
      </c>
      <c r="BQ32" s="797"/>
      <c r="BR32" s="791"/>
      <c r="BS32" s="791"/>
      <c r="BT32" s="791"/>
      <c r="CA32" s="809"/>
      <c r="CB32" s="803"/>
      <c r="CC32" s="804"/>
      <c r="CD32" s="791"/>
      <c r="CE32" s="791"/>
    </row>
    <row r="33" spans="2:83" x14ac:dyDescent="0.25">
      <c r="B33" s="491"/>
      <c r="C33" s="491"/>
      <c r="G33" s="293">
        <f>Fotometro!H34</f>
        <v>270</v>
      </c>
      <c r="H33" s="165">
        <f t="shared" si="26"/>
        <v>255</v>
      </c>
      <c r="I33" s="165">
        <f t="shared" si="27"/>
        <v>285</v>
      </c>
      <c r="J33" s="291">
        <f t="shared" si="20"/>
        <v>271.66250000000002</v>
      </c>
      <c r="O33" s="796">
        <v>44966</v>
      </c>
      <c r="P33" s="308">
        <v>0.39994212962962966</v>
      </c>
      <c r="Q33" s="794">
        <v>30.3</v>
      </c>
      <c r="R33" s="165" t="s">
        <v>21</v>
      </c>
      <c r="S33" s="794">
        <v>22</v>
      </c>
      <c r="T33" s="165" t="s">
        <v>56</v>
      </c>
      <c r="U33" s="196">
        <f t="shared" si="21"/>
        <v>9</v>
      </c>
      <c r="V33" s="168">
        <f t="shared" si="22"/>
        <v>22</v>
      </c>
      <c r="W33" s="168" t="str">
        <f t="shared" si="23"/>
        <v>-</v>
      </c>
      <c r="X33" s="168" t="str">
        <f t="shared" si="24"/>
        <v>-</v>
      </c>
      <c r="Y33" s="168" t="str">
        <f t="shared" si="25"/>
        <v>-</v>
      </c>
      <c r="AD33" s="608">
        <f t="shared" si="13"/>
        <v>44966.40625</v>
      </c>
      <c r="AE33" s="607">
        <f t="shared" si="14"/>
        <v>22.766999999999999</v>
      </c>
      <c r="AF33" s="196">
        <f t="shared" si="15"/>
        <v>9</v>
      </c>
      <c r="AG33" s="168">
        <f t="shared" si="8"/>
        <v>22.766999999999999</v>
      </c>
      <c r="AH33" s="168" t="str">
        <f t="shared" si="9"/>
        <v>-</v>
      </c>
      <c r="AI33" s="168" t="str">
        <f t="shared" si="10"/>
        <v>-</v>
      </c>
      <c r="AJ33" s="168" t="str">
        <f t="shared" si="11"/>
        <v>-</v>
      </c>
      <c r="AK33" s="198"/>
      <c r="AL33" s="837"/>
      <c r="AM33" s="790">
        <v>44966.407638888886</v>
      </c>
      <c r="AN33" s="789">
        <v>1</v>
      </c>
      <c r="AO33" s="789">
        <v>1</v>
      </c>
      <c r="AP33" s="789" t="s">
        <v>469</v>
      </c>
      <c r="AQ33" s="789">
        <v>46.988242</v>
      </c>
      <c r="AR33" s="789">
        <v>180786</v>
      </c>
      <c r="AS33" s="789">
        <v>138693</v>
      </c>
      <c r="AT33" s="789">
        <v>22.771000000000001</v>
      </c>
      <c r="AV33" s="788">
        <v>44966.407638888886</v>
      </c>
      <c r="AW33" s="787">
        <v>1</v>
      </c>
      <c r="AX33" s="786">
        <v>1</v>
      </c>
      <c r="AY33" s="786" t="s">
        <v>469</v>
      </c>
      <c r="AZ33" s="863">
        <v>46.54</v>
      </c>
      <c r="BB33" s="793" t="str">
        <f t="shared" si="0"/>
        <v>--</v>
      </c>
      <c r="BC33" s="791">
        <f t="shared" si="1"/>
        <v>46.988242</v>
      </c>
      <c r="BD33" s="814">
        <v>38</v>
      </c>
      <c r="BE33" s="793">
        <v>8</v>
      </c>
      <c r="BF33" s="819">
        <f t="shared" si="2"/>
        <v>130.95877300000001</v>
      </c>
      <c r="BH33" s="793" t="str">
        <f t="shared" si="3"/>
        <v>--</v>
      </c>
      <c r="BI33" s="807">
        <f t="shared" si="4"/>
        <v>46.54</v>
      </c>
      <c r="BJ33" s="814">
        <v>38</v>
      </c>
      <c r="BK33" s="793">
        <v>8</v>
      </c>
      <c r="BL33" s="807">
        <f t="shared" si="5"/>
        <v>130.30000000000001</v>
      </c>
      <c r="BQ33" s="797"/>
      <c r="BR33" s="791"/>
      <c r="BS33" s="791"/>
      <c r="BT33" s="791"/>
      <c r="CA33" s="809"/>
      <c r="CB33" s="803"/>
      <c r="CC33" s="804"/>
      <c r="CD33" s="791"/>
      <c r="CE33" s="791"/>
    </row>
    <row r="34" spans="2:83" x14ac:dyDescent="0.25">
      <c r="B34" s="491"/>
      <c r="C34" s="491"/>
      <c r="G34" s="293">
        <f>Fotometro!H35</f>
        <v>315</v>
      </c>
      <c r="H34" s="165">
        <f t="shared" si="26"/>
        <v>300</v>
      </c>
      <c r="I34" s="165">
        <f t="shared" si="27"/>
        <v>330</v>
      </c>
      <c r="J34" s="291">
        <f t="shared" si="20"/>
        <v>327.28750000000002</v>
      </c>
      <c r="N34" s="517"/>
      <c r="O34" s="796">
        <v>44966</v>
      </c>
      <c r="P34" s="308">
        <v>0.40063657407407405</v>
      </c>
      <c r="Q34" s="794">
        <v>30.7</v>
      </c>
      <c r="R34" s="165" t="s">
        <v>21</v>
      </c>
      <c r="S34" s="794">
        <v>21.95</v>
      </c>
      <c r="T34" s="165" t="s">
        <v>56</v>
      </c>
      <c r="U34" s="196">
        <f t="shared" si="21"/>
        <v>9</v>
      </c>
      <c r="V34" s="168">
        <f t="shared" si="22"/>
        <v>21.95</v>
      </c>
      <c r="W34" s="168" t="str">
        <f t="shared" si="23"/>
        <v>-</v>
      </c>
      <c r="X34" s="168" t="str">
        <f t="shared" si="24"/>
        <v>-</v>
      </c>
      <c r="Y34" s="168" t="str">
        <f t="shared" si="25"/>
        <v>-</v>
      </c>
      <c r="AD34" s="608">
        <f t="shared" si="13"/>
        <v>44966.406944444447</v>
      </c>
      <c r="AE34" s="607">
        <f t="shared" si="14"/>
        <v>22.765999999999998</v>
      </c>
      <c r="AF34" s="196">
        <f t="shared" si="15"/>
        <v>9</v>
      </c>
      <c r="AG34" s="168">
        <f t="shared" si="8"/>
        <v>22.765999999999998</v>
      </c>
      <c r="AH34" s="168" t="str">
        <f t="shared" si="9"/>
        <v>-</v>
      </c>
      <c r="AI34" s="168" t="str">
        <f t="shared" si="10"/>
        <v>-</v>
      </c>
      <c r="AJ34" s="168" t="str">
        <f t="shared" si="11"/>
        <v>-</v>
      </c>
      <c r="AK34" s="198"/>
      <c r="AL34" s="837"/>
      <c r="AM34" s="790">
        <v>44966.408333333333</v>
      </c>
      <c r="AN34" s="789">
        <v>1</v>
      </c>
      <c r="AO34" s="789">
        <v>1</v>
      </c>
      <c r="AP34" s="789" t="s">
        <v>469</v>
      </c>
      <c r="AQ34" s="789">
        <v>47.080886999999997</v>
      </c>
      <c r="AR34" s="789">
        <v>180594</v>
      </c>
      <c r="AS34" s="789">
        <v>138826</v>
      </c>
      <c r="AT34" s="789">
        <v>22.774000000000001</v>
      </c>
      <c r="AV34" s="788">
        <v>44966.408333333333</v>
      </c>
      <c r="AW34" s="787">
        <v>1</v>
      </c>
      <c r="AX34" s="786">
        <v>1</v>
      </c>
      <c r="AY34" s="786" t="s">
        <v>469</v>
      </c>
      <c r="AZ34" s="863">
        <v>46.4</v>
      </c>
      <c r="BB34" s="793" t="str">
        <f t="shared" si="0"/>
        <v>--</v>
      </c>
      <c r="BC34" s="791">
        <f t="shared" si="1"/>
        <v>47.080886999999997</v>
      </c>
      <c r="BD34" s="814">
        <v>41</v>
      </c>
      <c r="BE34" s="793">
        <v>1</v>
      </c>
      <c r="BF34" s="819">
        <f t="shared" si="2"/>
        <v>185.21213299999999</v>
      </c>
      <c r="BH34" s="793" t="str">
        <f t="shared" si="3"/>
        <v>--</v>
      </c>
      <c r="BI34" s="807">
        <f t="shared" si="4"/>
        <v>46.4</v>
      </c>
      <c r="BJ34" s="814">
        <v>41</v>
      </c>
      <c r="BK34" s="793">
        <v>1</v>
      </c>
      <c r="BL34" s="807">
        <f t="shared" si="5"/>
        <v>185.5</v>
      </c>
      <c r="BQ34" s="797"/>
      <c r="BR34" s="791"/>
      <c r="BS34" s="791"/>
      <c r="BT34" s="791"/>
      <c r="CA34" s="809"/>
      <c r="CB34" s="803"/>
      <c r="CC34" s="804"/>
      <c r="CD34" s="791"/>
      <c r="CE34" s="791"/>
    </row>
    <row r="35" spans="2:83" x14ac:dyDescent="0.25">
      <c r="B35" s="491"/>
      <c r="C35" s="491"/>
      <c r="G35" s="293">
        <f>Fotometro!H36</f>
        <v>360</v>
      </c>
      <c r="H35" s="165">
        <f t="shared" si="26"/>
        <v>345</v>
      </c>
      <c r="I35" s="165">
        <f t="shared" si="27"/>
        <v>375</v>
      </c>
      <c r="J35" s="291">
        <f t="shared" si="20"/>
        <v>367.58749999999992</v>
      </c>
      <c r="N35" s="517"/>
      <c r="O35" s="796">
        <v>44966</v>
      </c>
      <c r="P35" s="308">
        <v>0.40133101851851855</v>
      </c>
      <c r="Q35" s="794">
        <v>30.6</v>
      </c>
      <c r="R35" s="165" t="s">
        <v>21</v>
      </c>
      <c r="S35" s="794">
        <v>21.95</v>
      </c>
      <c r="T35" s="165" t="s">
        <v>56</v>
      </c>
      <c r="U35" s="196">
        <f t="shared" si="21"/>
        <v>9</v>
      </c>
      <c r="V35" s="168">
        <f t="shared" si="22"/>
        <v>21.95</v>
      </c>
      <c r="W35" s="168" t="str">
        <f t="shared" si="23"/>
        <v>-</v>
      </c>
      <c r="X35" s="168" t="str">
        <f t="shared" si="24"/>
        <v>-</v>
      </c>
      <c r="Y35" s="168" t="str">
        <f t="shared" si="25"/>
        <v>-</v>
      </c>
      <c r="AD35" s="608">
        <f t="shared" si="13"/>
        <v>44966.407638888886</v>
      </c>
      <c r="AE35" s="607">
        <f t="shared" si="14"/>
        <v>22.768000000000001</v>
      </c>
      <c r="AF35" s="196">
        <f t="shared" si="15"/>
        <v>9</v>
      </c>
      <c r="AG35" s="168">
        <f t="shared" si="8"/>
        <v>22.768000000000001</v>
      </c>
      <c r="AH35" s="168" t="str">
        <f t="shared" si="9"/>
        <v>-</v>
      </c>
      <c r="AI35" s="168" t="str">
        <f t="shared" si="10"/>
        <v>-</v>
      </c>
      <c r="AJ35" s="168" t="str">
        <f t="shared" si="11"/>
        <v>-</v>
      </c>
      <c r="AK35" s="198"/>
      <c r="AL35" s="837"/>
      <c r="AM35" s="790">
        <v>44966.40902777778</v>
      </c>
      <c r="AN35" s="789">
        <v>1</v>
      </c>
      <c r="AO35" s="789">
        <v>1</v>
      </c>
      <c r="AP35" s="789">
        <v>0</v>
      </c>
      <c r="AQ35" s="789">
        <v>47.124097999999996</v>
      </c>
      <c r="AR35" s="789">
        <v>180768</v>
      </c>
      <c r="AS35" s="789">
        <v>138679</v>
      </c>
      <c r="AT35" s="789">
        <v>22.783000000000001</v>
      </c>
      <c r="AV35" s="788">
        <v>44966.40902777778</v>
      </c>
      <c r="AW35" s="787">
        <v>1</v>
      </c>
      <c r="AX35" s="786">
        <v>1</v>
      </c>
      <c r="AY35" s="786">
        <v>0</v>
      </c>
      <c r="AZ35" s="863">
        <v>47.13</v>
      </c>
      <c r="BB35" s="793">
        <f t="shared" si="0"/>
        <v>10</v>
      </c>
      <c r="BC35" s="791">
        <f t="shared" si="1"/>
        <v>47.124097999999996</v>
      </c>
      <c r="BD35" s="814">
        <v>42</v>
      </c>
      <c r="BE35" s="793">
        <v>2</v>
      </c>
      <c r="BF35" s="819">
        <f t="shared" si="2"/>
        <v>185.257766</v>
      </c>
      <c r="BH35" s="793">
        <f t="shared" si="3"/>
        <v>10</v>
      </c>
      <c r="BI35" s="807">
        <f t="shared" si="4"/>
        <v>47.13</v>
      </c>
      <c r="BJ35" s="814">
        <v>42</v>
      </c>
      <c r="BK35" s="793">
        <v>2</v>
      </c>
      <c r="BL35" s="807">
        <f t="shared" si="5"/>
        <v>185.4</v>
      </c>
      <c r="BQ35" s="797"/>
      <c r="BR35" s="791"/>
      <c r="BS35" s="791"/>
      <c r="BT35" s="791"/>
      <c r="CA35" s="809"/>
      <c r="CB35" s="803"/>
      <c r="CC35" s="804"/>
      <c r="CD35" s="791"/>
      <c r="CE35" s="791"/>
    </row>
    <row r="36" spans="2:83" x14ac:dyDescent="0.25">
      <c r="B36" s="491"/>
      <c r="C36" s="491"/>
      <c r="G36" s="293">
        <f>Fotometro!H37</f>
        <v>405</v>
      </c>
      <c r="H36" s="165">
        <f t="shared" si="26"/>
        <v>390</v>
      </c>
      <c r="I36" s="165">
        <f t="shared" si="27"/>
        <v>420</v>
      </c>
      <c r="J36" s="291">
        <f t="shared" si="20"/>
        <v>408.52500000000003</v>
      </c>
      <c r="N36" s="517"/>
      <c r="O36" s="796">
        <v>44966</v>
      </c>
      <c r="P36" s="308">
        <v>0.40202546296296293</v>
      </c>
      <c r="Q36" s="794">
        <v>30.7</v>
      </c>
      <c r="R36" s="165" t="s">
        <v>21</v>
      </c>
      <c r="S36" s="794">
        <v>21.9</v>
      </c>
      <c r="T36" s="165" t="s">
        <v>56</v>
      </c>
      <c r="U36" s="196">
        <f t="shared" si="21"/>
        <v>9</v>
      </c>
      <c r="V36" s="168">
        <f t="shared" si="22"/>
        <v>21.9</v>
      </c>
      <c r="W36" s="168" t="str">
        <f t="shared" si="23"/>
        <v>-</v>
      </c>
      <c r="X36" s="168" t="str">
        <f t="shared" si="24"/>
        <v>-</v>
      </c>
      <c r="Y36" s="168" t="str">
        <f t="shared" si="25"/>
        <v>-</v>
      </c>
      <c r="AD36" s="608">
        <f t="shared" si="13"/>
        <v>44966.407638888886</v>
      </c>
      <c r="AE36" s="607">
        <f t="shared" si="14"/>
        <v>22.771000000000001</v>
      </c>
      <c r="AF36" s="196">
        <f t="shared" si="15"/>
        <v>9</v>
      </c>
      <c r="AG36" s="168">
        <f t="shared" si="8"/>
        <v>22.771000000000001</v>
      </c>
      <c r="AH36" s="168" t="str">
        <f t="shared" si="9"/>
        <v>-</v>
      </c>
      <c r="AI36" s="168" t="str">
        <f t="shared" si="10"/>
        <v>-</v>
      </c>
      <c r="AJ36" s="168" t="str">
        <f t="shared" si="11"/>
        <v>-</v>
      </c>
      <c r="AK36" s="198"/>
      <c r="AL36" s="837"/>
      <c r="AM36" s="790">
        <v>44966.40902777778</v>
      </c>
      <c r="AN36" s="789">
        <v>1</v>
      </c>
      <c r="AO36" s="789">
        <v>1</v>
      </c>
      <c r="AP36" s="789">
        <v>1</v>
      </c>
      <c r="AQ36" s="789">
        <v>47.049849999999999</v>
      </c>
      <c r="AR36" s="789">
        <v>180588</v>
      </c>
      <c r="AS36" s="789">
        <v>138821</v>
      </c>
      <c r="AT36" s="789">
        <v>22.785</v>
      </c>
      <c r="AV36" s="788">
        <v>44966.40902777778</v>
      </c>
      <c r="AW36" s="787">
        <v>1</v>
      </c>
      <c r="AX36" s="786">
        <v>1</v>
      </c>
      <c r="AY36" s="786">
        <v>1</v>
      </c>
      <c r="AZ36" s="863">
        <v>47.72</v>
      </c>
      <c r="BB36" s="793">
        <f t="shared" si="0"/>
        <v>11</v>
      </c>
      <c r="BC36" s="791">
        <f t="shared" si="1"/>
        <v>47.049849999999999</v>
      </c>
      <c r="BD36" s="814">
        <v>43</v>
      </c>
      <c r="BE36" s="793">
        <v>3</v>
      </c>
      <c r="BF36" s="819">
        <f t="shared" si="2"/>
        <v>185.362978</v>
      </c>
      <c r="BH36" s="793">
        <f t="shared" si="3"/>
        <v>11</v>
      </c>
      <c r="BI36" s="807">
        <f t="shared" si="4"/>
        <v>47.72</v>
      </c>
      <c r="BJ36" s="814">
        <v>43</v>
      </c>
      <c r="BK36" s="793">
        <v>3</v>
      </c>
      <c r="BL36" s="807">
        <f t="shared" si="5"/>
        <v>185</v>
      </c>
      <c r="BQ36" s="797"/>
      <c r="BR36" s="791"/>
      <c r="BS36" s="791"/>
      <c r="BT36" s="791"/>
      <c r="CA36" s="809"/>
      <c r="CB36" s="803"/>
      <c r="CC36" s="804"/>
      <c r="CD36" s="791"/>
      <c r="CE36" s="791"/>
    </row>
    <row r="37" spans="2:83" x14ac:dyDescent="0.25">
      <c r="B37" s="491"/>
      <c r="C37" s="491"/>
      <c r="D37" s="539" t="s">
        <v>300</v>
      </c>
      <c r="E37" s="486">
        <f>C43+E38</f>
        <v>44966.486111111117</v>
      </c>
      <c r="G37" s="293">
        <f>Fotometro!H38</f>
        <v>455</v>
      </c>
      <c r="H37" s="165">
        <f t="shared" si="26"/>
        <v>440</v>
      </c>
      <c r="I37" s="165">
        <f t="shared" si="27"/>
        <v>470</v>
      </c>
      <c r="J37" s="291">
        <f t="shared" si="20"/>
        <v>457.13750000000005</v>
      </c>
      <c r="N37" s="517"/>
      <c r="O37" s="796">
        <v>44966</v>
      </c>
      <c r="P37" s="308">
        <v>0.40271990740740743</v>
      </c>
      <c r="Q37" s="794">
        <v>30.8</v>
      </c>
      <c r="R37" s="165" t="s">
        <v>21</v>
      </c>
      <c r="S37" s="794">
        <v>21.85</v>
      </c>
      <c r="T37" s="165" t="s">
        <v>56</v>
      </c>
      <c r="U37" s="196">
        <f t="shared" si="21"/>
        <v>9</v>
      </c>
      <c r="V37" s="168">
        <f t="shared" si="22"/>
        <v>21.85</v>
      </c>
      <c r="W37" s="168" t="str">
        <f t="shared" si="23"/>
        <v>-</v>
      </c>
      <c r="X37" s="168" t="str">
        <f t="shared" si="24"/>
        <v>-</v>
      </c>
      <c r="Y37" s="168" t="str">
        <f t="shared" si="25"/>
        <v>-</v>
      </c>
      <c r="AD37" s="608">
        <f t="shared" si="13"/>
        <v>44966.408333333333</v>
      </c>
      <c r="AE37" s="607">
        <f t="shared" si="14"/>
        <v>22.774000000000001</v>
      </c>
      <c r="AF37" s="196">
        <f t="shared" si="15"/>
        <v>9</v>
      </c>
      <c r="AG37" s="168">
        <f t="shared" si="8"/>
        <v>22.774000000000001</v>
      </c>
      <c r="AH37" s="168" t="str">
        <f t="shared" si="9"/>
        <v>-</v>
      </c>
      <c r="AI37" s="168" t="str">
        <f t="shared" si="10"/>
        <v>-</v>
      </c>
      <c r="AJ37" s="168" t="str">
        <f t="shared" si="11"/>
        <v>-</v>
      </c>
      <c r="AK37" s="198"/>
      <c r="AL37" s="837"/>
      <c r="AM37" s="790">
        <v>44966.409722222219</v>
      </c>
      <c r="AN37" s="789">
        <v>1</v>
      </c>
      <c r="AO37" s="789">
        <v>1</v>
      </c>
      <c r="AP37" s="789">
        <v>2</v>
      </c>
      <c r="AQ37" s="789">
        <v>47.396737000000002</v>
      </c>
      <c r="AR37" s="789">
        <v>180768</v>
      </c>
      <c r="AS37" s="789">
        <v>138677</v>
      </c>
      <c r="AT37" s="789">
        <v>22.786999999999999</v>
      </c>
      <c r="AV37" s="788">
        <v>44966.409722222219</v>
      </c>
      <c r="AW37" s="787">
        <v>1</v>
      </c>
      <c r="AX37" s="786">
        <v>1</v>
      </c>
      <c r="AY37" s="786">
        <v>2</v>
      </c>
      <c r="AZ37" s="863">
        <v>48.06</v>
      </c>
      <c r="BB37" s="793">
        <f t="shared" si="0"/>
        <v>12</v>
      </c>
      <c r="BC37" s="791">
        <f t="shared" si="1"/>
        <v>47.396737000000002</v>
      </c>
      <c r="BD37" s="814">
        <v>44</v>
      </c>
      <c r="BE37" s="793">
        <v>4</v>
      </c>
      <c r="BF37" s="819">
        <f t="shared" si="2"/>
        <v>185.27043900000001</v>
      </c>
      <c r="BH37" s="793">
        <f t="shared" si="3"/>
        <v>12</v>
      </c>
      <c r="BI37" s="807">
        <f t="shared" si="4"/>
        <v>48.06</v>
      </c>
      <c r="BJ37" s="814">
        <v>44</v>
      </c>
      <c r="BK37" s="793">
        <v>4</v>
      </c>
      <c r="BL37" s="807">
        <f t="shared" si="5"/>
        <v>184</v>
      </c>
      <c r="BQ37" s="797"/>
      <c r="BR37" s="791"/>
      <c r="BS37" s="791"/>
      <c r="BT37" s="791"/>
      <c r="CA37" s="809"/>
      <c r="CB37" s="803"/>
      <c r="CC37" s="804"/>
      <c r="CD37" s="791"/>
      <c r="CE37" s="791"/>
    </row>
    <row r="38" spans="2:83" x14ac:dyDescent="0.25">
      <c r="B38" s="491"/>
      <c r="C38" s="491"/>
      <c r="D38" s="539" t="s">
        <v>296</v>
      </c>
      <c r="E38" s="486">
        <v>6.9444444444444447E-4</v>
      </c>
      <c r="G38" s="169" t="s">
        <v>202</v>
      </c>
      <c r="H38" s="289"/>
      <c r="I38" s="289"/>
      <c r="N38" s="517"/>
      <c r="O38" s="796">
        <v>44966</v>
      </c>
      <c r="P38" s="308">
        <v>0.40341435185185182</v>
      </c>
      <c r="Q38" s="794">
        <v>30.7</v>
      </c>
      <c r="R38" s="165" t="s">
        <v>21</v>
      </c>
      <c r="S38" s="794">
        <v>21.8</v>
      </c>
      <c r="T38" s="165" t="s">
        <v>56</v>
      </c>
      <c r="U38" s="196">
        <f t="shared" si="21"/>
        <v>9</v>
      </c>
      <c r="V38" s="168">
        <f t="shared" si="22"/>
        <v>21.8</v>
      </c>
      <c r="W38" s="168" t="str">
        <f t="shared" si="23"/>
        <v>-</v>
      </c>
      <c r="X38" s="168" t="str">
        <f t="shared" si="24"/>
        <v>-</v>
      </c>
      <c r="Y38" s="168" t="str">
        <f t="shared" si="25"/>
        <v>-</v>
      </c>
      <c r="AD38" s="608">
        <f t="shared" si="13"/>
        <v>44966.40902777778</v>
      </c>
      <c r="AE38" s="607">
        <f t="shared" si="14"/>
        <v>22.783000000000001</v>
      </c>
      <c r="AF38" s="196">
        <f t="shared" si="15"/>
        <v>9</v>
      </c>
      <c r="AG38" s="168">
        <f t="shared" si="8"/>
        <v>22.783000000000001</v>
      </c>
      <c r="AH38" s="168" t="str">
        <f t="shared" si="9"/>
        <v>-</v>
      </c>
      <c r="AI38" s="168" t="str">
        <f t="shared" si="10"/>
        <v>-</v>
      </c>
      <c r="AJ38" s="168" t="str">
        <f t="shared" si="11"/>
        <v>-</v>
      </c>
      <c r="AK38" s="198"/>
      <c r="AL38" s="837"/>
      <c r="AM38" s="790">
        <v>44966.409722222219</v>
      </c>
      <c r="AN38" s="789">
        <v>1</v>
      </c>
      <c r="AO38" s="789">
        <v>1</v>
      </c>
      <c r="AP38" s="789">
        <v>3</v>
      </c>
      <c r="AQ38" s="789">
        <v>47.385764000000002</v>
      </c>
      <c r="AR38" s="789">
        <v>180588</v>
      </c>
      <c r="AS38" s="789">
        <v>138821</v>
      </c>
      <c r="AT38" s="789">
        <v>22.788</v>
      </c>
      <c r="AV38" s="788">
        <v>44966.409722222219</v>
      </c>
      <c r="AW38" s="787">
        <v>1</v>
      </c>
      <c r="AX38" s="786">
        <v>1</v>
      </c>
      <c r="AY38" s="786">
        <v>3</v>
      </c>
      <c r="AZ38" s="863">
        <v>47.11</v>
      </c>
      <c r="BB38" s="793">
        <f t="shared" si="0"/>
        <v>13</v>
      </c>
      <c r="BC38" s="791">
        <f t="shared" si="1"/>
        <v>47.385764000000002</v>
      </c>
      <c r="BD38" s="814">
        <v>45</v>
      </c>
      <c r="BE38" s="793">
        <v>5</v>
      </c>
      <c r="BF38" s="819">
        <f t="shared" si="2"/>
        <v>184.74962600000001</v>
      </c>
      <c r="BH38" s="793">
        <f t="shared" si="3"/>
        <v>13</v>
      </c>
      <c r="BI38" s="807">
        <f t="shared" si="4"/>
        <v>47.11</v>
      </c>
      <c r="BJ38" s="814">
        <v>45</v>
      </c>
      <c r="BK38" s="793">
        <v>5</v>
      </c>
      <c r="BL38" s="807">
        <f t="shared" si="5"/>
        <v>184.2</v>
      </c>
      <c r="BQ38" s="797"/>
      <c r="BR38" s="791"/>
      <c r="BS38" s="791"/>
      <c r="BT38" s="791"/>
      <c r="CA38" s="809"/>
      <c r="CB38" s="803"/>
      <c r="CC38" s="804"/>
      <c r="CD38" s="791"/>
      <c r="CE38" s="791"/>
    </row>
    <row r="39" spans="2:83" x14ac:dyDescent="0.25">
      <c r="B39" s="491"/>
      <c r="C39" s="491"/>
      <c r="D39" s="539" t="s">
        <v>297</v>
      </c>
      <c r="E39" s="487">
        <f>C42-E40</f>
        <v>44966.387500000004</v>
      </c>
      <c r="N39" s="517"/>
      <c r="O39" s="796">
        <v>44966</v>
      </c>
      <c r="P39" s="308">
        <v>0.40410879629629631</v>
      </c>
      <c r="Q39" s="794">
        <v>30.7</v>
      </c>
      <c r="R39" s="165" t="s">
        <v>21</v>
      </c>
      <c r="S39" s="794">
        <v>21.8</v>
      </c>
      <c r="T39" s="165" t="s">
        <v>56</v>
      </c>
      <c r="U39" s="196">
        <f t="shared" si="21"/>
        <v>9</v>
      </c>
      <c r="V39" s="168">
        <f t="shared" si="22"/>
        <v>21.8</v>
      </c>
      <c r="W39" s="168" t="str">
        <f t="shared" si="23"/>
        <v>-</v>
      </c>
      <c r="X39" s="168" t="str">
        <f t="shared" si="24"/>
        <v>-</v>
      </c>
      <c r="Y39" s="168" t="str">
        <f t="shared" si="25"/>
        <v>-</v>
      </c>
      <c r="AD39" s="608">
        <f t="shared" si="13"/>
        <v>44966.40902777778</v>
      </c>
      <c r="AE39" s="607">
        <f t="shared" si="14"/>
        <v>22.785</v>
      </c>
      <c r="AF39" s="196">
        <f t="shared" si="15"/>
        <v>9</v>
      </c>
      <c r="AG39" s="168">
        <f t="shared" si="8"/>
        <v>22.785</v>
      </c>
      <c r="AH39" s="168" t="str">
        <f t="shared" si="9"/>
        <v>-</v>
      </c>
      <c r="AI39" s="168" t="str">
        <f t="shared" si="10"/>
        <v>-</v>
      </c>
      <c r="AJ39" s="168" t="str">
        <f t="shared" si="11"/>
        <v>-</v>
      </c>
      <c r="AK39" s="198"/>
      <c r="AL39" s="837"/>
      <c r="AM39" s="790">
        <v>44966.410416666666</v>
      </c>
      <c r="AN39" s="789">
        <v>1</v>
      </c>
      <c r="AO39" s="789">
        <v>1</v>
      </c>
      <c r="AP39" s="789">
        <v>4</v>
      </c>
      <c r="AQ39" s="789">
        <v>47.564933000000003</v>
      </c>
      <c r="AR39" s="789">
        <v>180768</v>
      </c>
      <c r="AS39" s="789">
        <v>138676</v>
      </c>
      <c r="AT39" s="789">
        <v>22.788</v>
      </c>
      <c r="AV39" s="788">
        <v>44966.410416666666</v>
      </c>
      <c r="AW39" s="787">
        <v>1</v>
      </c>
      <c r="AX39" s="786">
        <v>1</v>
      </c>
      <c r="AY39" s="786">
        <v>4</v>
      </c>
      <c r="AZ39" s="863">
        <v>47.14</v>
      </c>
      <c r="BB39" s="793">
        <f t="shared" si="0"/>
        <v>14</v>
      </c>
      <c r="BC39" s="791">
        <f t="shared" si="1"/>
        <v>47.564933000000003</v>
      </c>
      <c r="BD39" s="814">
        <v>46</v>
      </c>
      <c r="BE39" s="793">
        <v>6</v>
      </c>
      <c r="BF39" s="819">
        <f t="shared" si="2"/>
        <v>184.685058</v>
      </c>
      <c r="BH39" s="793">
        <f t="shared" si="3"/>
        <v>14</v>
      </c>
      <c r="BI39" s="807">
        <f t="shared" si="4"/>
        <v>47.14</v>
      </c>
      <c r="BJ39" s="814">
        <v>46</v>
      </c>
      <c r="BK39" s="793">
        <v>6</v>
      </c>
      <c r="BL39" s="807">
        <f t="shared" si="5"/>
        <v>184.5</v>
      </c>
      <c r="BQ39" s="797"/>
      <c r="BR39" s="791"/>
      <c r="BS39" s="791"/>
      <c r="BT39" s="791"/>
      <c r="CA39" s="809"/>
      <c r="CB39" s="803"/>
      <c r="CC39" s="804"/>
      <c r="CD39" s="791"/>
      <c r="CE39" s="791"/>
    </row>
    <row r="40" spans="2:83" ht="15.75" thickBot="1" x14ac:dyDescent="0.3">
      <c r="B40" s="491"/>
      <c r="C40" s="491"/>
      <c r="D40" s="539" t="s">
        <v>298</v>
      </c>
      <c r="E40" s="487">
        <v>8.3333333333333332E-3</v>
      </c>
      <c r="N40" s="517"/>
      <c r="O40" s="796">
        <v>44966</v>
      </c>
      <c r="P40" s="308">
        <v>0.40480324074074076</v>
      </c>
      <c r="Q40" s="794">
        <v>30.5</v>
      </c>
      <c r="R40" s="165" t="s">
        <v>21</v>
      </c>
      <c r="S40" s="794">
        <v>21.85</v>
      </c>
      <c r="T40" s="165" t="s">
        <v>56</v>
      </c>
      <c r="U40" s="196">
        <f t="shared" si="21"/>
        <v>9</v>
      </c>
      <c r="V40" s="168">
        <f t="shared" si="22"/>
        <v>21.85</v>
      </c>
      <c r="W40" s="168" t="str">
        <f t="shared" si="23"/>
        <v>-</v>
      </c>
      <c r="X40" s="168" t="str">
        <f t="shared" si="24"/>
        <v>-</v>
      </c>
      <c r="Y40" s="168" t="str">
        <f t="shared" si="25"/>
        <v>-</v>
      </c>
      <c r="AD40" s="608">
        <f t="shared" si="13"/>
        <v>44966.409722222219</v>
      </c>
      <c r="AE40" s="607">
        <f t="shared" si="14"/>
        <v>22.786999999999999</v>
      </c>
      <c r="AF40" s="196">
        <f t="shared" si="15"/>
        <v>9</v>
      </c>
      <c r="AG40" s="168">
        <f t="shared" si="8"/>
        <v>22.786999999999999</v>
      </c>
      <c r="AH40" s="168" t="str">
        <f t="shared" si="9"/>
        <v>-</v>
      </c>
      <c r="AI40" s="168" t="str">
        <f t="shared" si="10"/>
        <v>-</v>
      </c>
      <c r="AJ40" s="168" t="str">
        <f t="shared" si="11"/>
        <v>-</v>
      </c>
      <c r="AK40" s="198"/>
      <c r="AL40" s="837"/>
      <c r="AM40" s="790">
        <v>44966.411111111112</v>
      </c>
      <c r="AN40" s="789">
        <v>1</v>
      </c>
      <c r="AO40" s="789">
        <v>1</v>
      </c>
      <c r="AP40" s="789">
        <v>5</v>
      </c>
      <c r="AQ40" s="789">
        <v>47.708322000000003</v>
      </c>
      <c r="AR40" s="789">
        <v>180579</v>
      </c>
      <c r="AS40" s="789">
        <v>138815</v>
      </c>
      <c r="AT40" s="789">
        <v>22.788</v>
      </c>
      <c r="AV40" s="788">
        <v>44966.411111111112</v>
      </c>
      <c r="AW40" s="787">
        <v>1</v>
      </c>
      <c r="AX40" s="786">
        <v>1</v>
      </c>
      <c r="AY40" s="786">
        <v>5</v>
      </c>
      <c r="AZ40" s="863">
        <v>47.69</v>
      </c>
      <c r="BB40" s="793">
        <f t="shared" si="0"/>
        <v>15</v>
      </c>
      <c r="BC40" s="791">
        <f t="shared" si="1"/>
        <v>47.708322000000003</v>
      </c>
      <c r="BD40" s="814">
        <v>47</v>
      </c>
      <c r="BE40" s="793">
        <v>7</v>
      </c>
      <c r="BF40" s="819">
        <f t="shared" si="2"/>
        <v>184.697238</v>
      </c>
      <c r="BH40" s="793">
        <f t="shared" si="3"/>
        <v>15</v>
      </c>
      <c r="BI40" s="807">
        <f t="shared" si="4"/>
        <v>47.69</v>
      </c>
      <c r="BJ40" s="814">
        <v>47</v>
      </c>
      <c r="BK40" s="793">
        <v>7</v>
      </c>
      <c r="BL40" s="807">
        <f t="shared" si="5"/>
        <v>184.6</v>
      </c>
      <c r="BQ40" s="797"/>
      <c r="BR40" s="791"/>
      <c r="BS40" s="791"/>
      <c r="BT40" s="791"/>
      <c r="CA40" s="809"/>
      <c r="CB40" s="803"/>
      <c r="CC40" s="804"/>
      <c r="CD40" s="791"/>
      <c r="CE40" s="791"/>
    </row>
    <row r="41" spans="2:83" ht="15" customHeight="1" x14ac:dyDescent="0.25">
      <c r="B41" s="522" t="s">
        <v>285</v>
      </c>
      <c r="C41" s="231">
        <f>AD5</f>
        <v>44966.395833333336</v>
      </c>
      <c r="D41" s="539" t="s">
        <v>299</v>
      </c>
      <c r="E41" s="487">
        <f>C43+E40</f>
        <v>44966.493750000001</v>
      </c>
      <c r="F41" s="609"/>
      <c r="G41" s="610" t="s">
        <v>329</v>
      </c>
      <c r="N41" s="517"/>
      <c r="O41" s="796">
        <v>44966</v>
      </c>
      <c r="P41" s="308">
        <v>0.4054976851851852</v>
      </c>
      <c r="Q41" s="794">
        <v>30.4</v>
      </c>
      <c r="R41" s="165" t="s">
        <v>21</v>
      </c>
      <c r="S41" s="794">
        <v>21.85</v>
      </c>
      <c r="T41" s="165" t="s">
        <v>56</v>
      </c>
      <c r="U41" s="196">
        <f t="shared" si="21"/>
        <v>9</v>
      </c>
      <c r="V41" s="168">
        <f t="shared" si="22"/>
        <v>21.85</v>
      </c>
      <c r="W41" s="168" t="str">
        <f t="shared" si="23"/>
        <v>-</v>
      </c>
      <c r="X41" s="168" t="str">
        <f t="shared" si="24"/>
        <v>-</v>
      </c>
      <c r="Y41" s="168" t="str">
        <f t="shared" si="25"/>
        <v>-</v>
      </c>
      <c r="AD41" s="608">
        <f t="shared" si="13"/>
        <v>44966.409722222219</v>
      </c>
      <c r="AE41" s="607">
        <f t="shared" si="14"/>
        <v>22.788</v>
      </c>
      <c r="AF41" s="196">
        <f t="shared" si="15"/>
        <v>9</v>
      </c>
      <c r="AG41" s="168">
        <f t="shared" si="8"/>
        <v>22.788</v>
      </c>
      <c r="AH41" s="168" t="str">
        <f t="shared" si="9"/>
        <v>-</v>
      </c>
      <c r="AI41" s="168" t="str">
        <f t="shared" si="10"/>
        <v>-</v>
      </c>
      <c r="AJ41" s="168" t="str">
        <f t="shared" si="11"/>
        <v>-</v>
      </c>
      <c r="AK41" s="198"/>
      <c r="AL41" s="837"/>
      <c r="AM41" s="790">
        <v>44966.411111111112</v>
      </c>
      <c r="AN41" s="789">
        <v>1</v>
      </c>
      <c r="AO41" s="789">
        <v>1</v>
      </c>
      <c r="AP41" s="789">
        <v>6</v>
      </c>
      <c r="AQ41" s="789">
        <v>47.758674999999997</v>
      </c>
      <c r="AR41" s="789">
        <v>180767</v>
      </c>
      <c r="AS41" s="789">
        <v>138675</v>
      </c>
      <c r="AT41" s="789">
        <v>22.788</v>
      </c>
      <c r="AV41" s="788">
        <v>44966.411111111112</v>
      </c>
      <c r="AW41" s="787">
        <v>1</v>
      </c>
      <c r="AX41" s="786">
        <v>1</v>
      </c>
      <c r="AY41" s="786">
        <v>6</v>
      </c>
      <c r="AZ41" s="863">
        <v>47.71</v>
      </c>
      <c r="BB41" s="793">
        <f t="shared" si="0"/>
        <v>16</v>
      </c>
      <c r="BC41" s="791">
        <f t="shared" si="1"/>
        <v>47.758674999999997</v>
      </c>
      <c r="BD41" s="814">
        <v>48</v>
      </c>
      <c r="BE41" s="793">
        <v>8</v>
      </c>
      <c r="BF41" s="819">
        <f t="shared" si="2"/>
        <v>184.86204699999999</v>
      </c>
      <c r="BH41" s="793">
        <f t="shared" si="3"/>
        <v>16</v>
      </c>
      <c r="BI41" s="807">
        <f t="shared" si="4"/>
        <v>47.71</v>
      </c>
      <c r="BJ41" s="814">
        <v>48</v>
      </c>
      <c r="BK41" s="793">
        <v>8</v>
      </c>
      <c r="BL41" s="807">
        <f t="shared" si="5"/>
        <v>184.9</v>
      </c>
      <c r="BQ41" s="797"/>
      <c r="BR41" s="791"/>
      <c r="BS41" s="791"/>
      <c r="BT41" s="791"/>
      <c r="CA41" s="809"/>
      <c r="CB41" s="803"/>
      <c r="CC41" s="804"/>
      <c r="CD41" s="791"/>
      <c r="CE41" s="791"/>
    </row>
    <row r="42" spans="2:83" x14ac:dyDescent="0.25">
      <c r="B42" s="525" t="s">
        <v>284</v>
      </c>
      <c r="C42" s="232">
        <f>MIN(AD5:AD300)</f>
        <v>44966.395833333336</v>
      </c>
      <c r="E42" s="398">
        <f>MIN(B49:B300)</f>
        <v>44966.395254629628</v>
      </c>
      <c r="F42" s="581"/>
      <c r="G42" s="526" t="s">
        <v>268</v>
      </c>
      <c r="N42" s="517"/>
      <c r="O42" s="796">
        <v>44966</v>
      </c>
      <c r="P42" s="308">
        <v>0.40619212962962964</v>
      </c>
      <c r="Q42" s="794">
        <v>30.4</v>
      </c>
      <c r="R42" s="165" t="s">
        <v>21</v>
      </c>
      <c r="S42" s="794">
        <v>21.8</v>
      </c>
      <c r="T42" s="165" t="s">
        <v>56</v>
      </c>
      <c r="U42" s="196">
        <f t="shared" si="21"/>
        <v>9</v>
      </c>
      <c r="V42" s="168">
        <f t="shared" si="22"/>
        <v>21.8</v>
      </c>
      <c r="W42" s="168" t="str">
        <f t="shared" si="23"/>
        <v>-</v>
      </c>
      <c r="X42" s="168" t="str">
        <f t="shared" si="24"/>
        <v>-</v>
      </c>
      <c r="Y42" s="168" t="str">
        <f t="shared" si="25"/>
        <v>-</v>
      </c>
      <c r="AD42" s="608">
        <f t="shared" si="13"/>
        <v>44966.410416666666</v>
      </c>
      <c r="AE42" s="607">
        <f t="shared" si="14"/>
        <v>22.788</v>
      </c>
      <c r="AF42" s="196">
        <f t="shared" si="15"/>
        <v>9</v>
      </c>
      <c r="AG42" s="168">
        <f t="shared" si="8"/>
        <v>22.788</v>
      </c>
      <c r="AH42" s="168" t="str">
        <f t="shared" si="9"/>
        <v>-</v>
      </c>
      <c r="AI42" s="168" t="str">
        <f t="shared" si="10"/>
        <v>-</v>
      </c>
      <c r="AJ42" s="168" t="str">
        <f t="shared" si="11"/>
        <v>-</v>
      </c>
      <c r="AK42" s="198"/>
      <c r="AL42" s="837"/>
      <c r="AM42" s="790">
        <v>44966.411805555559</v>
      </c>
      <c r="AN42" s="789">
        <v>1</v>
      </c>
      <c r="AO42" s="789">
        <v>1</v>
      </c>
      <c r="AP42" s="789">
        <v>7</v>
      </c>
      <c r="AQ42" s="789">
        <v>47.850695999999999</v>
      </c>
      <c r="AR42" s="789">
        <v>180573</v>
      </c>
      <c r="AS42" s="789">
        <v>138811</v>
      </c>
      <c r="AT42" s="789">
        <v>22.788</v>
      </c>
      <c r="AV42" s="788">
        <v>44966.411805555559</v>
      </c>
      <c r="AW42" s="787">
        <v>1</v>
      </c>
      <c r="AX42" s="786">
        <v>1</v>
      </c>
      <c r="AY42" s="786">
        <v>7</v>
      </c>
      <c r="AZ42" s="863">
        <v>47.74</v>
      </c>
      <c r="BB42" s="793">
        <f t="shared" si="0"/>
        <v>17</v>
      </c>
      <c r="BC42" s="791">
        <f t="shared" si="1"/>
        <v>47.850695999999999</v>
      </c>
      <c r="BD42" s="814">
        <v>51</v>
      </c>
      <c r="BE42" s="793">
        <v>1</v>
      </c>
      <c r="BF42" s="819">
        <f t="shared" si="2"/>
        <v>225.670196</v>
      </c>
      <c r="BH42" s="793">
        <f t="shared" si="3"/>
        <v>17</v>
      </c>
      <c r="BI42" s="807">
        <f t="shared" si="4"/>
        <v>47.74</v>
      </c>
      <c r="BJ42" s="814">
        <v>51</v>
      </c>
      <c r="BK42" s="793">
        <v>1</v>
      </c>
      <c r="BL42" s="807">
        <f t="shared" si="5"/>
        <v>225.6</v>
      </c>
      <c r="BQ42" s="797"/>
      <c r="BR42" s="791"/>
      <c r="BS42" s="791"/>
      <c r="BT42" s="791"/>
      <c r="CA42" s="809"/>
      <c r="CB42" s="803"/>
      <c r="CC42" s="804"/>
      <c r="CD42" s="791"/>
      <c r="CE42" s="791"/>
    </row>
    <row r="43" spans="2:83" ht="15.75" thickBot="1" x14ac:dyDescent="0.3">
      <c r="B43" s="530" t="s">
        <v>283</v>
      </c>
      <c r="C43" s="233">
        <f>MAX(AD5:AD300)</f>
        <v>44966.48541666667</v>
      </c>
      <c r="E43" s="398">
        <f>MAX(B49:B300)</f>
        <v>44966.486921296295</v>
      </c>
      <c r="F43" s="582"/>
      <c r="G43" s="531" t="s">
        <v>269</v>
      </c>
      <c r="N43" s="517"/>
      <c r="O43" s="796">
        <v>44966</v>
      </c>
      <c r="P43" s="308">
        <v>0.40688657407407408</v>
      </c>
      <c r="Q43" s="794">
        <v>30.3</v>
      </c>
      <c r="R43" s="165" t="s">
        <v>21</v>
      </c>
      <c r="S43" s="794">
        <v>21.85</v>
      </c>
      <c r="T43" s="165" t="s">
        <v>56</v>
      </c>
      <c r="U43" s="196">
        <f t="shared" si="21"/>
        <v>9</v>
      </c>
      <c r="V43" s="168">
        <f t="shared" si="22"/>
        <v>21.85</v>
      </c>
      <c r="W43" s="168" t="str">
        <f t="shared" si="23"/>
        <v>-</v>
      </c>
      <c r="X43" s="168" t="str">
        <f t="shared" si="24"/>
        <v>-</v>
      </c>
      <c r="Y43" s="168" t="str">
        <f t="shared" si="25"/>
        <v>-</v>
      </c>
      <c r="AD43" s="608">
        <f t="shared" si="13"/>
        <v>44966.411111111112</v>
      </c>
      <c r="AE43" s="607">
        <f t="shared" si="14"/>
        <v>22.788</v>
      </c>
      <c r="AF43" s="196">
        <f t="shared" si="15"/>
        <v>9</v>
      </c>
      <c r="AG43" s="168">
        <f t="shared" si="8"/>
        <v>22.788</v>
      </c>
      <c r="AH43" s="168" t="str">
        <f t="shared" si="9"/>
        <v>-</v>
      </c>
      <c r="AI43" s="168" t="str">
        <f t="shared" si="10"/>
        <v>-</v>
      </c>
      <c r="AJ43" s="168" t="str">
        <f t="shared" si="11"/>
        <v>-</v>
      </c>
      <c r="AK43" s="198"/>
      <c r="AL43" s="837"/>
      <c r="AM43" s="790">
        <v>44966.411805555559</v>
      </c>
      <c r="AN43" s="789">
        <v>1</v>
      </c>
      <c r="AO43" s="789">
        <v>1</v>
      </c>
      <c r="AP43" s="789">
        <v>8</v>
      </c>
      <c r="AQ43" s="789">
        <v>47.962426000000001</v>
      </c>
      <c r="AR43" s="789">
        <v>180773</v>
      </c>
      <c r="AS43" s="789">
        <v>138679</v>
      </c>
      <c r="AT43" s="789">
        <v>22.786999999999999</v>
      </c>
      <c r="AV43" s="788">
        <v>44966.411805555559</v>
      </c>
      <c r="AW43" s="787">
        <v>1</v>
      </c>
      <c r="AX43" s="786">
        <v>1</v>
      </c>
      <c r="AY43" s="786">
        <v>8</v>
      </c>
      <c r="AZ43" s="863">
        <v>47.78</v>
      </c>
      <c r="BB43" s="793">
        <f t="shared" si="0"/>
        <v>18</v>
      </c>
      <c r="BC43" s="791">
        <f t="shared" si="1"/>
        <v>47.962426000000001</v>
      </c>
      <c r="BD43" s="814">
        <v>52</v>
      </c>
      <c r="BE43" s="793">
        <v>2</v>
      </c>
      <c r="BF43" s="819">
        <f t="shared" si="2"/>
        <v>225.33612400000001</v>
      </c>
      <c r="BH43" s="793">
        <f t="shared" si="3"/>
        <v>18</v>
      </c>
      <c r="BI43" s="807">
        <f t="shared" si="4"/>
        <v>47.78</v>
      </c>
      <c r="BJ43" s="814">
        <v>52</v>
      </c>
      <c r="BK43" s="793">
        <v>2</v>
      </c>
      <c r="BL43" s="807">
        <f t="shared" si="5"/>
        <v>225.4</v>
      </c>
      <c r="BQ43" s="797"/>
      <c r="BR43" s="791"/>
      <c r="BS43" s="791"/>
      <c r="BT43" s="791"/>
      <c r="CA43" s="809"/>
      <c r="CB43" s="803"/>
      <c r="CC43" s="804"/>
      <c r="CD43" s="791"/>
      <c r="CE43" s="791"/>
    </row>
    <row r="44" spans="2:83" x14ac:dyDescent="0.25">
      <c r="B44" s="21"/>
      <c r="C44" s="21"/>
      <c r="E44" s="479">
        <f>IF(INT(C41)=INT(B49), C41, B49)</f>
        <v>44966.395833333336</v>
      </c>
      <c r="F44" s="581"/>
      <c r="G44" s="526" t="s">
        <v>301</v>
      </c>
      <c r="N44" s="517"/>
      <c r="O44" s="796">
        <v>44966</v>
      </c>
      <c r="P44" s="308">
        <v>0.40758101851851852</v>
      </c>
      <c r="Q44" s="794">
        <v>30.3</v>
      </c>
      <c r="R44" s="165" t="s">
        <v>21</v>
      </c>
      <c r="S44" s="794">
        <v>21.85</v>
      </c>
      <c r="T44" s="165" t="s">
        <v>56</v>
      </c>
      <c r="U44" s="196">
        <f t="shared" si="21"/>
        <v>9</v>
      </c>
      <c r="V44" s="168">
        <f t="shared" si="22"/>
        <v>21.85</v>
      </c>
      <c r="W44" s="168" t="str">
        <f t="shared" si="23"/>
        <v>-</v>
      </c>
      <c r="X44" s="168" t="str">
        <f t="shared" si="24"/>
        <v>-</v>
      </c>
      <c r="Y44" s="168" t="str">
        <f t="shared" si="25"/>
        <v>-</v>
      </c>
      <c r="Z44" s="543"/>
      <c r="AD44" s="608">
        <f t="shared" si="13"/>
        <v>44966.411111111112</v>
      </c>
      <c r="AE44" s="607">
        <f t="shared" si="14"/>
        <v>22.788</v>
      </c>
      <c r="AF44" s="196">
        <f t="shared" si="15"/>
        <v>9</v>
      </c>
      <c r="AG44" s="168">
        <f t="shared" si="8"/>
        <v>22.788</v>
      </c>
      <c r="AH44" s="168" t="str">
        <f t="shared" si="9"/>
        <v>-</v>
      </c>
      <c r="AI44" s="168" t="str">
        <f t="shared" si="10"/>
        <v>-</v>
      </c>
      <c r="AJ44" s="168" t="str">
        <f t="shared" si="11"/>
        <v>-</v>
      </c>
      <c r="AK44" s="198"/>
      <c r="AL44" s="837"/>
      <c r="AM44" s="790">
        <v>44966.412499999999</v>
      </c>
      <c r="AN44" s="789">
        <v>1</v>
      </c>
      <c r="AO44" s="789">
        <v>2</v>
      </c>
      <c r="AP44" s="789" t="s">
        <v>469</v>
      </c>
      <c r="AQ44" s="789">
        <v>82.256938000000005</v>
      </c>
      <c r="AR44" s="789">
        <v>180395</v>
      </c>
      <c r="AS44" s="789">
        <v>138822</v>
      </c>
      <c r="AT44" s="789">
        <v>22.788</v>
      </c>
      <c r="AV44" s="788">
        <v>44966.412499999999</v>
      </c>
      <c r="AW44" s="787">
        <v>1</v>
      </c>
      <c r="AX44" s="786">
        <v>2</v>
      </c>
      <c r="AY44" s="786" t="s">
        <v>469</v>
      </c>
      <c r="AZ44" s="863">
        <v>88.72</v>
      </c>
      <c r="BB44" s="793" t="str">
        <f t="shared" si="0"/>
        <v>--</v>
      </c>
      <c r="BC44" s="791">
        <f t="shared" si="1"/>
        <v>82.256938000000005</v>
      </c>
      <c r="BD44" s="814">
        <v>53</v>
      </c>
      <c r="BE44" s="793">
        <v>3</v>
      </c>
      <c r="BF44" s="819">
        <f t="shared" si="2"/>
        <v>225.01379700000001</v>
      </c>
      <c r="BH44" s="793" t="str">
        <f t="shared" si="3"/>
        <v>--</v>
      </c>
      <c r="BI44" s="807">
        <f t="shared" si="4"/>
        <v>88.72</v>
      </c>
      <c r="BJ44" s="814">
        <v>53</v>
      </c>
      <c r="BK44" s="793">
        <v>3</v>
      </c>
      <c r="BL44" s="807">
        <f t="shared" si="5"/>
        <v>225</v>
      </c>
      <c r="BQ44" s="797"/>
      <c r="BR44" s="791"/>
      <c r="BS44" s="791"/>
      <c r="BT44" s="791"/>
      <c r="CA44" s="809"/>
      <c r="CB44" s="803"/>
      <c r="CC44" s="804"/>
      <c r="CD44" s="791"/>
      <c r="CE44" s="791"/>
    </row>
    <row r="45" spans="2:83" ht="15.75" thickBot="1" x14ac:dyDescent="0.3">
      <c r="B45" s="491"/>
      <c r="C45" s="491"/>
      <c r="N45" s="517"/>
      <c r="O45" s="796">
        <v>44966</v>
      </c>
      <c r="P45" s="308">
        <v>0.40827546296296297</v>
      </c>
      <c r="Q45" s="794">
        <v>30.3</v>
      </c>
      <c r="R45" s="165" t="s">
        <v>21</v>
      </c>
      <c r="S45" s="794">
        <v>21.85</v>
      </c>
      <c r="T45" s="165" t="s">
        <v>56</v>
      </c>
      <c r="U45" s="196">
        <f t="shared" si="21"/>
        <v>9</v>
      </c>
      <c r="V45" s="168">
        <f t="shared" si="22"/>
        <v>21.85</v>
      </c>
      <c r="W45" s="168" t="str">
        <f t="shared" si="23"/>
        <v>-</v>
      </c>
      <c r="X45" s="168" t="str">
        <f t="shared" si="24"/>
        <v>-</v>
      </c>
      <c r="Y45" s="168" t="str">
        <f t="shared" si="25"/>
        <v>-</v>
      </c>
      <c r="AD45" s="608">
        <f t="shared" si="13"/>
        <v>44966.411805555559</v>
      </c>
      <c r="AE45" s="607">
        <f t="shared" si="14"/>
        <v>22.788</v>
      </c>
      <c r="AF45" s="196">
        <f t="shared" si="15"/>
        <v>9</v>
      </c>
      <c r="AG45" s="168">
        <f t="shared" si="8"/>
        <v>22.788</v>
      </c>
      <c r="AH45" s="168" t="str">
        <f t="shared" si="9"/>
        <v>-</v>
      </c>
      <c r="AI45" s="168" t="str">
        <f t="shared" si="10"/>
        <v>-</v>
      </c>
      <c r="AJ45" s="168" t="str">
        <f t="shared" si="11"/>
        <v>-</v>
      </c>
      <c r="AK45" s="198"/>
      <c r="AL45" s="837"/>
      <c r="AM45" s="790">
        <v>44966.413194444445</v>
      </c>
      <c r="AN45" s="789">
        <v>1</v>
      </c>
      <c r="AO45" s="789">
        <v>2</v>
      </c>
      <c r="AP45" s="789" t="s">
        <v>469</v>
      </c>
      <c r="AQ45" s="789">
        <v>97.404555999999999</v>
      </c>
      <c r="AR45" s="789">
        <v>180767</v>
      </c>
      <c r="AS45" s="789">
        <v>138528</v>
      </c>
      <c r="AT45" s="789">
        <v>22.788</v>
      </c>
      <c r="AV45" s="788">
        <v>44966.413194444445</v>
      </c>
      <c r="AW45" s="787">
        <v>1</v>
      </c>
      <c r="AX45" s="786">
        <v>2</v>
      </c>
      <c r="AY45" s="786" t="s">
        <v>469</v>
      </c>
      <c r="AZ45" s="863">
        <v>97.71</v>
      </c>
      <c r="BB45" s="793" t="str">
        <f t="shared" si="0"/>
        <v>--</v>
      </c>
      <c r="BC45" s="791">
        <f t="shared" si="1"/>
        <v>97.404555999999999</v>
      </c>
      <c r="BD45" s="814">
        <v>54</v>
      </c>
      <c r="BE45" s="793">
        <v>4</v>
      </c>
      <c r="BF45" s="819">
        <f t="shared" si="2"/>
        <v>225.08988199999999</v>
      </c>
      <c r="BH45" s="793" t="str">
        <f t="shared" si="3"/>
        <v>--</v>
      </c>
      <c r="BI45" s="807">
        <f t="shared" si="4"/>
        <v>97.71</v>
      </c>
      <c r="BJ45" s="814">
        <v>54</v>
      </c>
      <c r="BK45" s="793">
        <v>4</v>
      </c>
      <c r="BL45" s="807">
        <f t="shared" si="5"/>
        <v>224.6</v>
      </c>
      <c r="BQ45" s="797"/>
      <c r="BR45" s="791"/>
      <c r="BS45" s="791"/>
      <c r="BT45" s="791"/>
      <c r="CA45" s="809"/>
      <c r="CB45" s="803"/>
      <c r="CC45" s="804"/>
      <c r="CD45" s="791"/>
      <c r="CE45" s="791"/>
    </row>
    <row r="46" spans="2:83" ht="15" customHeight="1" x14ac:dyDescent="0.25">
      <c r="B46" s="545" t="s">
        <v>25</v>
      </c>
      <c r="C46" s="546" t="s">
        <v>40</v>
      </c>
      <c r="D46" s="546" t="s">
        <v>152</v>
      </c>
      <c r="E46" s="546" t="s">
        <v>153</v>
      </c>
      <c r="F46" s="1209" t="s">
        <v>157</v>
      </c>
      <c r="G46" s="1210"/>
      <c r="N46" s="517"/>
      <c r="O46" s="796">
        <v>44966</v>
      </c>
      <c r="P46" s="308">
        <v>0.40896990740740741</v>
      </c>
      <c r="Q46" s="794">
        <v>30</v>
      </c>
      <c r="R46" s="165" t="s">
        <v>21</v>
      </c>
      <c r="S46" s="794">
        <v>21.9</v>
      </c>
      <c r="T46" s="165" t="s">
        <v>56</v>
      </c>
      <c r="U46" s="196">
        <f t="shared" si="21"/>
        <v>9</v>
      </c>
      <c r="V46" s="168">
        <f t="shared" si="22"/>
        <v>21.9</v>
      </c>
      <c r="W46" s="168" t="str">
        <f t="shared" si="23"/>
        <v>-</v>
      </c>
      <c r="X46" s="168" t="str">
        <f t="shared" si="24"/>
        <v>-</v>
      </c>
      <c r="Y46" s="168" t="str">
        <f t="shared" si="25"/>
        <v>-</v>
      </c>
      <c r="AD46" s="608">
        <f t="shared" si="13"/>
        <v>44966.411805555559</v>
      </c>
      <c r="AE46" s="607">
        <f t="shared" si="14"/>
        <v>22.786999999999999</v>
      </c>
      <c r="AF46" s="196">
        <f t="shared" si="15"/>
        <v>9</v>
      </c>
      <c r="AG46" s="168">
        <f t="shared" si="8"/>
        <v>22.786999999999999</v>
      </c>
      <c r="AH46" s="168" t="str">
        <f t="shared" si="9"/>
        <v>-</v>
      </c>
      <c r="AI46" s="168" t="str">
        <f t="shared" si="10"/>
        <v>-</v>
      </c>
      <c r="AJ46" s="168" t="str">
        <f t="shared" si="11"/>
        <v>-</v>
      </c>
      <c r="AK46" s="198"/>
      <c r="AL46" s="837"/>
      <c r="AM46" s="790">
        <v>44966.413194444445</v>
      </c>
      <c r="AN46" s="789">
        <v>1</v>
      </c>
      <c r="AO46" s="789">
        <v>2</v>
      </c>
      <c r="AP46" s="789" t="s">
        <v>469</v>
      </c>
      <c r="AQ46" s="789">
        <v>96.414681999999999</v>
      </c>
      <c r="AR46" s="789">
        <v>180396</v>
      </c>
      <c r="AS46" s="789">
        <v>138817</v>
      </c>
      <c r="AT46" s="789">
        <v>22.785</v>
      </c>
      <c r="AV46" s="788">
        <v>44966.413194444445</v>
      </c>
      <c r="AW46" s="787">
        <v>1</v>
      </c>
      <c r="AX46" s="786">
        <v>2</v>
      </c>
      <c r="AY46" s="786" t="s">
        <v>469</v>
      </c>
      <c r="AZ46" s="863">
        <v>95.78</v>
      </c>
      <c r="BB46" s="793" t="str">
        <f t="shared" si="0"/>
        <v>--</v>
      </c>
      <c r="BC46" s="791">
        <f t="shared" si="1"/>
        <v>96.414681999999999</v>
      </c>
      <c r="BD46" s="814">
        <v>55</v>
      </c>
      <c r="BE46" s="793">
        <v>5</v>
      </c>
      <c r="BF46" s="819">
        <f t="shared" si="2"/>
        <v>225.13738900000001</v>
      </c>
      <c r="BH46" s="793" t="str">
        <f t="shared" si="3"/>
        <v>--</v>
      </c>
      <c r="BI46" s="807">
        <f t="shared" si="4"/>
        <v>95.78</v>
      </c>
      <c r="BJ46" s="814">
        <v>55</v>
      </c>
      <c r="BK46" s="793">
        <v>5</v>
      </c>
      <c r="BL46" s="807">
        <f t="shared" si="5"/>
        <v>225</v>
      </c>
      <c r="BQ46" s="797"/>
      <c r="BR46" s="791"/>
      <c r="BS46" s="791"/>
      <c r="BT46" s="791"/>
      <c r="CA46" s="809"/>
      <c r="CB46" s="803"/>
      <c r="CC46" s="804"/>
      <c r="CD46" s="791"/>
      <c r="CE46" s="791"/>
    </row>
    <row r="47" spans="2:83" ht="15" customHeight="1" thickBot="1" x14ac:dyDescent="0.3">
      <c r="B47" s="548" t="s">
        <v>271</v>
      </c>
      <c r="C47" s="127">
        <f>IFERROR(AVERAGE(C49:C300)+D48,"-")</f>
        <v>853.11438202247189</v>
      </c>
      <c r="D47" s="127">
        <f>IFERROR(MIN(C49:C300)+D48,"-")</f>
        <v>851.84</v>
      </c>
      <c r="E47" s="127">
        <f>IFERROR(MAX(C49:C300)+D48,"-")</f>
        <v>854.22</v>
      </c>
      <c r="F47" s="1207">
        <f>IFERROR((_xlfn.STDEV.S(C49:C300)),"-")</f>
        <v>0.69360382171043244</v>
      </c>
      <c r="G47" s="1208"/>
      <c r="N47" s="517"/>
      <c r="O47" s="796">
        <v>44966</v>
      </c>
      <c r="P47" s="308">
        <v>0.40966435185185185</v>
      </c>
      <c r="Q47" s="794">
        <v>29.8</v>
      </c>
      <c r="R47" s="165" t="s">
        <v>21</v>
      </c>
      <c r="S47" s="794">
        <v>21.9</v>
      </c>
      <c r="T47" s="165" t="s">
        <v>56</v>
      </c>
      <c r="U47" s="196">
        <f t="shared" si="21"/>
        <v>9</v>
      </c>
      <c r="V47" s="168">
        <f t="shared" si="22"/>
        <v>21.9</v>
      </c>
      <c r="W47" s="168" t="str">
        <f t="shared" si="23"/>
        <v>-</v>
      </c>
      <c r="X47" s="168" t="str">
        <f t="shared" si="24"/>
        <v>-</v>
      </c>
      <c r="Y47" s="168" t="str">
        <f t="shared" si="25"/>
        <v>-</v>
      </c>
      <c r="AD47" s="608">
        <f t="shared" si="13"/>
        <v>44966.412499999999</v>
      </c>
      <c r="AE47" s="607">
        <f t="shared" si="14"/>
        <v>22.788</v>
      </c>
      <c r="AF47" s="196">
        <f t="shared" si="15"/>
        <v>9</v>
      </c>
      <c r="AG47" s="168">
        <f t="shared" si="8"/>
        <v>22.788</v>
      </c>
      <c r="AH47" s="168" t="str">
        <f t="shared" si="9"/>
        <v>-</v>
      </c>
      <c r="AI47" s="168" t="str">
        <f t="shared" si="10"/>
        <v>-</v>
      </c>
      <c r="AJ47" s="168" t="str">
        <f t="shared" si="11"/>
        <v>-</v>
      </c>
      <c r="AK47" s="198"/>
      <c r="AL47" s="837"/>
      <c r="AM47" s="790">
        <v>44966.413888888892</v>
      </c>
      <c r="AN47" s="789">
        <v>1</v>
      </c>
      <c r="AO47" s="789">
        <v>2</v>
      </c>
      <c r="AP47" s="789" t="s">
        <v>469</v>
      </c>
      <c r="AQ47" s="789">
        <v>95.447669000000005</v>
      </c>
      <c r="AR47" s="789">
        <v>180775</v>
      </c>
      <c r="AS47" s="789">
        <v>138540</v>
      </c>
      <c r="AT47" s="789">
        <v>22.785</v>
      </c>
      <c r="AV47" s="788">
        <v>44966.413888888892</v>
      </c>
      <c r="AW47" s="787">
        <v>1</v>
      </c>
      <c r="AX47" s="786">
        <v>2</v>
      </c>
      <c r="AY47" s="786" t="s">
        <v>469</v>
      </c>
      <c r="AZ47" s="863">
        <v>95.29</v>
      </c>
      <c r="BB47" s="793" t="str">
        <f t="shared" si="0"/>
        <v>--</v>
      </c>
      <c r="BC47" s="791">
        <f t="shared" si="1"/>
        <v>95.447669000000005</v>
      </c>
      <c r="BD47" s="814">
        <v>56</v>
      </c>
      <c r="BE47" s="793">
        <v>6</v>
      </c>
      <c r="BF47" s="819">
        <f t="shared" si="2"/>
        <v>225.19108299999999</v>
      </c>
      <c r="BH47" s="793" t="str">
        <f t="shared" si="3"/>
        <v>--</v>
      </c>
      <c r="BI47" s="807">
        <f t="shared" si="4"/>
        <v>95.29</v>
      </c>
      <c r="BJ47" s="814">
        <v>56</v>
      </c>
      <c r="BK47" s="793">
        <v>6</v>
      </c>
      <c r="BL47" s="807">
        <f t="shared" si="5"/>
        <v>224.8</v>
      </c>
      <c r="BQ47" s="797"/>
      <c r="BR47" s="791"/>
      <c r="BS47" s="791"/>
      <c r="BT47" s="791"/>
      <c r="CA47" s="809"/>
      <c r="CB47" s="803"/>
      <c r="CC47" s="804"/>
      <c r="CD47" s="791"/>
      <c r="CE47" s="791"/>
    </row>
    <row r="48" spans="2:83" ht="15.75" thickBot="1" x14ac:dyDescent="0.3">
      <c r="B48" s="549" t="s">
        <v>45</v>
      </c>
      <c r="C48" s="298" t="s">
        <v>274</v>
      </c>
      <c r="D48" s="710">
        <f>Resumen!I29</f>
        <v>0</v>
      </c>
      <c r="E48" s="169"/>
      <c r="F48" s="169"/>
      <c r="N48" s="517"/>
      <c r="O48" s="796">
        <v>44966</v>
      </c>
      <c r="P48" s="308">
        <v>0.41035879629629629</v>
      </c>
      <c r="Q48" s="794">
        <v>29.7</v>
      </c>
      <c r="R48" s="165" t="s">
        <v>21</v>
      </c>
      <c r="S48" s="794">
        <v>21.9</v>
      </c>
      <c r="T48" s="165" t="s">
        <v>56</v>
      </c>
      <c r="U48" s="196">
        <f t="shared" si="21"/>
        <v>9</v>
      </c>
      <c r="V48" s="168">
        <f t="shared" si="22"/>
        <v>21.9</v>
      </c>
      <c r="W48" s="168" t="str">
        <f t="shared" si="23"/>
        <v>-</v>
      </c>
      <c r="X48" s="168" t="str">
        <f t="shared" si="24"/>
        <v>-</v>
      </c>
      <c r="Y48" s="168" t="str">
        <f t="shared" si="25"/>
        <v>-</v>
      </c>
      <c r="AD48" s="608">
        <f t="shared" si="13"/>
        <v>44966.413194444445</v>
      </c>
      <c r="AE48" s="607">
        <f t="shared" si="14"/>
        <v>22.788</v>
      </c>
      <c r="AF48" s="196">
        <f t="shared" si="15"/>
        <v>9</v>
      </c>
      <c r="AG48" s="168">
        <f t="shared" si="8"/>
        <v>22.788</v>
      </c>
      <c r="AH48" s="168" t="str">
        <f t="shared" si="9"/>
        <v>-</v>
      </c>
      <c r="AI48" s="168" t="str">
        <f t="shared" si="10"/>
        <v>-</v>
      </c>
      <c r="AJ48" s="168" t="str">
        <f t="shared" si="11"/>
        <v>-</v>
      </c>
      <c r="AK48" s="198"/>
      <c r="AL48" s="837"/>
      <c r="AM48" s="790">
        <v>44966.413888888892</v>
      </c>
      <c r="AN48" s="789">
        <v>1</v>
      </c>
      <c r="AO48" s="789">
        <v>2</v>
      </c>
      <c r="AP48" s="789" t="s">
        <v>469</v>
      </c>
      <c r="AQ48" s="789">
        <v>95.039552</v>
      </c>
      <c r="AR48" s="789">
        <v>180412</v>
      </c>
      <c r="AS48" s="789">
        <v>138827</v>
      </c>
      <c r="AT48" s="789">
        <v>22.788</v>
      </c>
      <c r="AV48" s="788">
        <v>44966.413888888892</v>
      </c>
      <c r="AW48" s="787">
        <v>1</v>
      </c>
      <c r="AX48" s="786">
        <v>2</v>
      </c>
      <c r="AY48" s="786" t="s">
        <v>469</v>
      </c>
      <c r="AZ48" s="863">
        <v>94.87</v>
      </c>
      <c r="BB48" s="793" t="str">
        <f t="shared" si="0"/>
        <v>--</v>
      </c>
      <c r="BC48" s="791">
        <f t="shared" si="1"/>
        <v>95.039552</v>
      </c>
      <c r="BD48" s="814">
        <v>57</v>
      </c>
      <c r="BE48" s="793">
        <v>7</v>
      </c>
      <c r="BF48" s="819">
        <f t="shared" si="2"/>
        <v>225.051457</v>
      </c>
      <c r="BH48" s="793" t="str">
        <f t="shared" si="3"/>
        <v>--</v>
      </c>
      <c r="BI48" s="807">
        <f t="shared" si="4"/>
        <v>94.87</v>
      </c>
      <c r="BJ48" s="814">
        <v>57</v>
      </c>
      <c r="BK48" s="793">
        <v>7</v>
      </c>
      <c r="BL48" s="807">
        <f t="shared" si="5"/>
        <v>224.7</v>
      </c>
      <c r="BQ48" s="797"/>
      <c r="BR48" s="791"/>
      <c r="BS48" s="791"/>
      <c r="BT48" s="791"/>
      <c r="CA48" s="809"/>
      <c r="CB48" s="803"/>
      <c r="CC48" s="804"/>
      <c r="CD48" s="791"/>
      <c r="CE48" s="791"/>
    </row>
    <row r="49" spans="2:83" x14ac:dyDescent="0.25">
      <c r="B49" s="307">
        <v>44966.395254629628</v>
      </c>
      <c r="C49" s="794">
        <v>854.22</v>
      </c>
      <c r="E49" s="492"/>
      <c r="N49" s="517"/>
      <c r="O49" s="796">
        <v>44966</v>
      </c>
      <c r="P49" s="308">
        <v>0.41105324074074073</v>
      </c>
      <c r="Q49" s="794">
        <v>29.6</v>
      </c>
      <c r="R49" s="165" t="s">
        <v>21</v>
      </c>
      <c r="S49" s="794">
        <v>21.95</v>
      </c>
      <c r="T49" s="165" t="s">
        <v>56</v>
      </c>
      <c r="U49" s="196">
        <f t="shared" si="21"/>
        <v>9</v>
      </c>
      <c r="V49" s="168">
        <f t="shared" si="22"/>
        <v>21.95</v>
      </c>
      <c r="W49" s="168" t="str">
        <f t="shared" si="23"/>
        <v>-</v>
      </c>
      <c r="X49" s="168" t="str">
        <f t="shared" si="24"/>
        <v>-</v>
      </c>
      <c r="Y49" s="168" t="str">
        <f t="shared" si="25"/>
        <v>-</v>
      </c>
      <c r="AD49" s="608">
        <f t="shared" si="13"/>
        <v>44966.413194444445</v>
      </c>
      <c r="AE49" s="607">
        <f t="shared" si="14"/>
        <v>22.785</v>
      </c>
      <c r="AF49" s="196">
        <f t="shared" si="15"/>
        <v>9</v>
      </c>
      <c r="AG49" s="168">
        <f t="shared" si="8"/>
        <v>22.785</v>
      </c>
      <c r="AH49" s="168" t="str">
        <f t="shared" si="9"/>
        <v>-</v>
      </c>
      <c r="AI49" s="168" t="str">
        <f t="shared" si="10"/>
        <v>-</v>
      </c>
      <c r="AJ49" s="168" t="str">
        <f t="shared" si="11"/>
        <v>-</v>
      </c>
      <c r="AK49" s="198"/>
      <c r="AL49" s="837"/>
      <c r="AM49" s="790">
        <v>44966.414583333331</v>
      </c>
      <c r="AN49" s="789">
        <v>1</v>
      </c>
      <c r="AO49" s="789">
        <v>2</v>
      </c>
      <c r="AP49" s="789" t="s">
        <v>469</v>
      </c>
      <c r="AQ49" s="789">
        <v>94.775887999999995</v>
      </c>
      <c r="AR49" s="789">
        <v>180778</v>
      </c>
      <c r="AS49" s="789">
        <v>138544</v>
      </c>
      <c r="AT49" s="789">
        <v>22.785</v>
      </c>
      <c r="AV49" s="788">
        <v>44966.414583333331</v>
      </c>
      <c r="AW49" s="787">
        <v>1</v>
      </c>
      <c r="AX49" s="786">
        <v>2</v>
      </c>
      <c r="AY49" s="786" t="s">
        <v>469</v>
      </c>
      <c r="AZ49" s="863">
        <v>94.61</v>
      </c>
      <c r="BB49" s="793" t="str">
        <f t="shared" si="0"/>
        <v>--</v>
      </c>
      <c r="BC49" s="791">
        <f t="shared" si="1"/>
        <v>94.775887999999995</v>
      </c>
      <c r="BD49" s="814">
        <v>58</v>
      </c>
      <c r="BE49" s="793">
        <v>8</v>
      </c>
      <c r="BF49" s="819">
        <f t="shared" si="2"/>
        <v>224.726235</v>
      </c>
      <c r="BH49" s="793" t="str">
        <f t="shared" si="3"/>
        <v>--</v>
      </c>
      <c r="BI49" s="807">
        <f t="shared" si="4"/>
        <v>94.61</v>
      </c>
      <c r="BJ49" s="814">
        <v>58</v>
      </c>
      <c r="BK49" s="793">
        <v>8</v>
      </c>
      <c r="BL49" s="807">
        <f t="shared" si="5"/>
        <v>225.4</v>
      </c>
      <c r="BQ49" s="797"/>
      <c r="BR49" s="791"/>
      <c r="BS49" s="791"/>
      <c r="BT49" s="791"/>
      <c r="CA49" s="809"/>
      <c r="CB49" s="803"/>
      <c r="CC49" s="804"/>
      <c r="CD49" s="791"/>
      <c r="CE49" s="791"/>
    </row>
    <row r="50" spans="2:83" x14ac:dyDescent="0.25">
      <c r="B50" s="307">
        <v>44966.396296296298</v>
      </c>
      <c r="C50" s="794">
        <v>854.15</v>
      </c>
      <c r="D50" s="551"/>
      <c r="E50" s="492"/>
      <c r="N50" s="517"/>
      <c r="O50" s="796">
        <v>44966</v>
      </c>
      <c r="P50" s="308">
        <v>0.41174768518518517</v>
      </c>
      <c r="Q50" s="794">
        <v>29.5</v>
      </c>
      <c r="R50" s="165" t="s">
        <v>21</v>
      </c>
      <c r="S50" s="794">
        <v>22</v>
      </c>
      <c r="T50" s="165" t="s">
        <v>56</v>
      </c>
      <c r="U50" s="196">
        <f t="shared" si="21"/>
        <v>9</v>
      </c>
      <c r="V50" s="168">
        <f t="shared" si="22"/>
        <v>22</v>
      </c>
      <c r="W50" s="168" t="str">
        <f t="shared" si="23"/>
        <v>-</v>
      </c>
      <c r="X50" s="168" t="str">
        <f t="shared" si="24"/>
        <v>-</v>
      </c>
      <c r="Y50" s="168" t="str">
        <f t="shared" si="25"/>
        <v>-</v>
      </c>
      <c r="AD50" s="608">
        <f t="shared" si="13"/>
        <v>44966.413888888892</v>
      </c>
      <c r="AE50" s="607">
        <f t="shared" si="14"/>
        <v>22.785</v>
      </c>
      <c r="AF50" s="196">
        <f t="shared" si="15"/>
        <v>9</v>
      </c>
      <c r="AG50" s="168">
        <f t="shared" si="8"/>
        <v>22.785</v>
      </c>
      <c r="AH50" s="168" t="str">
        <f t="shared" si="9"/>
        <v>-</v>
      </c>
      <c r="AI50" s="168" t="str">
        <f t="shared" si="10"/>
        <v>-</v>
      </c>
      <c r="AJ50" s="168" t="str">
        <f t="shared" si="11"/>
        <v>-</v>
      </c>
      <c r="AK50" s="198"/>
      <c r="AL50" s="837"/>
      <c r="AM50" s="790">
        <v>44966.414583333331</v>
      </c>
      <c r="AN50" s="789">
        <v>1</v>
      </c>
      <c r="AO50" s="789">
        <v>2</v>
      </c>
      <c r="AP50" s="789" t="s">
        <v>469</v>
      </c>
      <c r="AQ50" s="789">
        <v>94.585953000000003</v>
      </c>
      <c r="AR50" s="789">
        <v>180412</v>
      </c>
      <c r="AS50" s="789">
        <v>138826</v>
      </c>
      <c r="AT50" s="789">
        <v>22.782</v>
      </c>
      <c r="AV50" s="788">
        <v>44966.414583333331</v>
      </c>
      <c r="AW50" s="787">
        <v>1</v>
      </c>
      <c r="AX50" s="786">
        <v>2</v>
      </c>
      <c r="AY50" s="786" t="s">
        <v>469</v>
      </c>
      <c r="AZ50" s="863">
        <v>94.92</v>
      </c>
      <c r="BB50" s="793" t="str">
        <f t="shared" si="0"/>
        <v>--</v>
      </c>
      <c r="BC50" s="791">
        <f t="shared" si="1"/>
        <v>94.585953000000003</v>
      </c>
      <c r="BD50" s="814">
        <v>61</v>
      </c>
      <c r="BE50" s="793">
        <v>1</v>
      </c>
      <c r="BF50" s="819">
        <f t="shared" si="2"/>
        <v>271.88497599999999</v>
      </c>
      <c r="BH50" s="793" t="str">
        <f t="shared" si="3"/>
        <v>--</v>
      </c>
      <c r="BI50" s="807">
        <f t="shared" si="4"/>
        <v>94.92</v>
      </c>
      <c r="BJ50" s="814">
        <v>61</v>
      </c>
      <c r="BK50" s="793">
        <v>1</v>
      </c>
      <c r="BL50" s="807">
        <f t="shared" si="5"/>
        <v>272.2</v>
      </c>
      <c r="BQ50" s="797"/>
      <c r="BR50" s="791"/>
      <c r="BS50" s="791"/>
      <c r="BT50" s="791"/>
      <c r="CA50" s="809"/>
      <c r="CB50" s="803"/>
      <c r="CC50" s="804"/>
      <c r="CD50" s="791"/>
      <c r="CE50" s="791"/>
    </row>
    <row r="51" spans="2:83" x14ac:dyDescent="0.25">
      <c r="B51" s="307">
        <v>44966.397337962961</v>
      </c>
      <c r="C51" s="794">
        <v>854.17</v>
      </c>
      <c r="D51" s="551"/>
      <c r="E51" s="492"/>
      <c r="N51" s="517"/>
      <c r="O51" s="796">
        <v>44966</v>
      </c>
      <c r="P51" s="308">
        <v>0.41244212962962962</v>
      </c>
      <c r="Q51" s="794">
        <v>29.6</v>
      </c>
      <c r="R51" s="165" t="s">
        <v>21</v>
      </c>
      <c r="S51" s="794">
        <v>21.95</v>
      </c>
      <c r="T51" s="165" t="s">
        <v>56</v>
      </c>
      <c r="U51" s="196">
        <f t="shared" si="21"/>
        <v>9</v>
      </c>
      <c r="V51" s="168">
        <f t="shared" si="22"/>
        <v>21.95</v>
      </c>
      <c r="W51" s="168" t="str">
        <f t="shared" si="23"/>
        <v>-</v>
      </c>
      <c r="X51" s="168" t="str">
        <f t="shared" si="24"/>
        <v>-</v>
      </c>
      <c r="Y51" s="168" t="str">
        <f t="shared" si="25"/>
        <v>-</v>
      </c>
      <c r="AD51" s="608">
        <f t="shared" si="13"/>
        <v>44966.413888888892</v>
      </c>
      <c r="AE51" s="607">
        <f t="shared" si="14"/>
        <v>22.788</v>
      </c>
      <c r="AF51" s="196">
        <f t="shared" si="15"/>
        <v>9</v>
      </c>
      <c r="AG51" s="168">
        <f t="shared" si="8"/>
        <v>22.788</v>
      </c>
      <c r="AH51" s="168" t="str">
        <f t="shared" si="9"/>
        <v>-</v>
      </c>
      <c r="AI51" s="168" t="str">
        <f t="shared" si="10"/>
        <v>-</v>
      </c>
      <c r="AJ51" s="168" t="str">
        <f t="shared" si="11"/>
        <v>-</v>
      </c>
      <c r="AK51" s="198"/>
      <c r="AL51" s="837"/>
      <c r="AM51" s="790">
        <v>44966.415277777778</v>
      </c>
      <c r="AN51" s="789">
        <v>1</v>
      </c>
      <c r="AO51" s="789">
        <v>2</v>
      </c>
      <c r="AP51" s="789">
        <v>0</v>
      </c>
      <c r="AQ51" s="789">
        <v>94.425278000000006</v>
      </c>
      <c r="AR51" s="789">
        <v>180757</v>
      </c>
      <c r="AS51" s="789">
        <v>138529</v>
      </c>
      <c r="AT51" s="789">
        <v>22.780999999999999</v>
      </c>
      <c r="AV51" s="788">
        <v>44966.415277777778</v>
      </c>
      <c r="AW51" s="787">
        <v>1</v>
      </c>
      <c r="AX51" s="786">
        <v>2</v>
      </c>
      <c r="AY51" s="786">
        <v>0</v>
      </c>
      <c r="AZ51" s="863">
        <v>94.27</v>
      </c>
      <c r="BB51" s="793">
        <f t="shared" si="0"/>
        <v>20</v>
      </c>
      <c r="BC51" s="791">
        <f t="shared" si="1"/>
        <v>94.425278000000006</v>
      </c>
      <c r="BD51" s="814">
        <v>62</v>
      </c>
      <c r="BE51" s="793">
        <v>2</v>
      </c>
      <c r="BF51" s="819">
        <f t="shared" si="2"/>
        <v>272.23303099999998</v>
      </c>
      <c r="BH51" s="793">
        <f t="shared" si="3"/>
        <v>20</v>
      </c>
      <c r="BI51" s="807">
        <f t="shared" si="4"/>
        <v>94.27</v>
      </c>
      <c r="BJ51" s="814">
        <v>62</v>
      </c>
      <c r="BK51" s="793">
        <v>2</v>
      </c>
      <c r="BL51" s="807">
        <f t="shared" si="5"/>
        <v>271.89999999999998</v>
      </c>
      <c r="BQ51" s="797"/>
      <c r="BR51" s="791"/>
      <c r="BS51" s="791"/>
      <c r="BT51" s="791"/>
      <c r="CA51" s="809"/>
      <c r="CB51" s="803"/>
      <c r="CC51" s="804"/>
      <c r="CD51" s="791"/>
      <c r="CE51" s="791"/>
    </row>
    <row r="52" spans="2:83" ht="15" customHeight="1" x14ac:dyDescent="0.25">
      <c r="B52" s="307">
        <v>44966.398379629631</v>
      </c>
      <c r="C52" s="794">
        <v>854.13</v>
      </c>
      <c r="D52" s="551"/>
      <c r="N52" s="517"/>
      <c r="O52" s="796">
        <v>44966</v>
      </c>
      <c r="P52" s="308">
        <v>0.41313657407407406</v>
      </c>
      <c r="Q52" s="794">
        <v>29.5</v>
      </c>
      <c r="R52" s="165" t="s">
        <v>21</v>
      </c>
      <c r="S52" s="794">
        <v>21.95</v>
      </c>
      <c r="T52" s="165" t="s">
        <v>56</v>
      </c>
      <c r="U52" s="196">
        <f t="shared" si="21"/>
        <v>9</v>
      </c>
      <c r="V52" s="168">
        <f t="shared" si="22"/>
        <v>21.95</v>
      </c>
      <c r="W52" s="168" t="str">
        <f t="shared" si="23"/>
        <v>-</v>
      </c>
      <c r="X52" s="168" t="str">
        <f t="shared" si="24"/>
        <v>-</v>
      </c>
      <c r="Y52" s="168" t="str">
        <f t="shared" si="25"/>
        <v>-</v>
      </c>
      <c r="AD52" s="608">
        <f t="shared" si="13"/>
        <v>44966.414583333331</v>
      </c>
      <c r="AE52" s="607">
        <f t="shared" si="14"/>
        <v>22.785</v>
      </c>
      <c r="AF52" s="196">
        <f t="shared" si="15"/>
        <v>9</v>
      </c>
      <c r="AG52" s="168">
        <f t="shared" si="8"/>
        <v>22.785</v>
      </c>
      <c r="AH52" s="168" t="str">
        <f t="shared" si="9"/>
        <v>-</v>
      </c>
      <c r="AI52" s="168" t="str">
        <f t="shared" si="10"/>
        <v>-</v>
      </c>
      <c r="AJ52" s="168" t="str">
        <f t="shared" si="11"/>
        <v>-</v>
      </c>
      <c r="AK52" s="198"/>
      <c r="AL52" s="837"/>
      <c r="AM52" s="790">
        <v>44966.415972222225</v>
      </c>
      <c r="AN52" s="789">
        <v>1</v>
      </c>
      <c r="AO52" s="789">
        <v>2</v>
      </c>
      <c r="AP52" s="789">
        <v>1</v>
      </c>
      <c r="AQ52" s="789">
        <v>94.120332000000005</v>
      </c>
      <c r="AR52" s="789">
        <v>180383</v>
      </c>
      <c r="AS52" s="789">
        <v>138802</v>
      </c>
      <c r="AT52" s="789">
        <v>22.779</v>
      </c>
      <c r="AV52" s="788">
        <v>44966.415972222225</v>
      </c>
      <c r="AW52" s="787">
        <v>1</v>
      </c>
      <c r="AX52" s="786">
        <v>2</v>
      </c>
      <c r="AY52" s="786">
        <v>1</v>
      </c>
      <c r="AZ52" s="863">
        <v>93.9</v>
      </c>
      <c r="BB52" s="793">
        <f t="shared" si="0"/>
        <v>21</v>
      </c>
      <c r="BC52" s="791">
        <f t="shared" si="1"/>
        <v>94.120332000000005</v>
      </c>
      <c r="BD52" s="814">
        <v>63</v>
      </c>
      <c r="BE52" s="793">
        <v>3</v>
      </c>
      <c r="BF52" s="819">
        <f t="shared" si="2"/>
        <v>271.96916700000003</v>
      </c>
      <c r="BH52" s="793">
        <f t="shared" si="3"/>
        <v>21</v>
      </c>
      <c r="BI52" s="807">
        <f t="shared" si="4"/>
        <v>93.9</v>
      </c>
      <c r="BJ52" s="814">
        <v>63</v>
      </c>
      <c r="BK52" s="793">
        <v>3</v>
      </c>
      <c r="BL52" s="807">
        <f t="shared" si="5"/>
        <v>272.2</v>
      </c>
      <c r="BQ52" s="797"/>
      <c r="BR52" s="791"/>
      <c r="BS52" s="791"/>
      <c r="BT52" s="791"/>
      <c r="CA52" s="809"/>
      <c r="CB52" s="803"/>
      <c r="CC52" s="804"/>
      <c r="CD52" s="791"/>
      <c r="CE52" s="791"/>
    </row>
    <row r="53" spans="2:83" x14ac:dyDescent="0.25">
      <c r="B53" s="307">
        <v>44966.399421296293</v>
      </c>
      <c r="C53" s="794">
        <v>854.09</v>
      </c>
      <c r="D53" s="551"/>
      <c r="N53" s="517"/>
      <c r="O53" s="796">
        <v>44966</v>
      </c>
      <c r="P53" s="308">
        <v>0.4138310185185185</v>
      </c>
      <c r="Q53" s="794">
        <v>29.6</v>
      </c>
      <c r="R53" s="165" t="s">
        <v>21</v>
      </c>
      <c r="S53" s="794">
        <v>21.95</v>
      </c>
      <c r="T53" s="165" t="s">
        <v>56</v>
      </c>
      <c r="U53" s="196">
        <f t="shared" si="21"/>
        <v>9</v>
      </c>
      <c r="V53" s="168">
        <f t="shared" si="22"/>
        <v>21.95</v>
      </c>
      <c r="W53" s="168" t="str">
        <f t="shared" si="23"/>
        <v>-</v>
      </c>
      <c r="X53" s="168" t="str">
        <f t="shared" si="24"/>
        <v>-</v>
      </c>
      <c r="Y53" s="168" t="str">
        <f t="shared" si="25"/>
        <v>-</v>
      </c>
      <c r="AD53" s="608">
        <f t="shared" si="13"/>
        <v>44966.414583333331</v>
      </c>
      <c r="AE53" s="607">
        <f t="shared" si="14"/>
        <v>22.782</v>
      </c>
      <c r="AF53" s="196">
        <f t="shared" si="15"/>
        <v>9</v>
      </c>
      <c r="AG53" s="168">
        <f t="shared" si="8"/>
        <v>22.782</v>
      </c>
      <c r="AH53" s="168" t="str">
        <f t="shared" si="9"/>
        <v>-</v>
      </c>
      <c r="AI53" s="168" t="str">
        <f t="shared" si="10"/>
        <v>-</v>
      </c>
      <c r="AJ53" s="168" t="str">
        <f t="shared" si="11"/>
        <v>-</v>
      </c>
      <c r="AK53" s="198"/>
      <c r="AL53" s="837"/>
      <c r="AM53" s="790">
        <v>44966.415972222225</v>
      </c>
      <c r="AN53" s="789">
        <v>1</v>
      </c>
      <c r="AO53" s="789">
        <v>2</v>
      </c>
      <c r="AP53" s="789">
        <v>2</v>
      </c>
      <c r="AQ53" s="789">
        <v>94.181916000000001</v>
      </c>
      <c r="AR53" s="789">
        <v>180756</v>
      </c>
      <c r="AS53" s="789">
        <v>138528</v>
      </c>
      <c r="AT53" s="789">
        <v>22.776</v>
      </c>
      <c r="AV53" s="788">
        <v>44966.415972222225</v>
      </c>
      <c r="AW53" s="787">
        <v>1</v>
      </c>
      <c r="AX53" s="786">
        <v>2</v>
      </c>
      <c r="AY53" s="786">
        <v>2</v>
      </c>
      <c r="AZ53" s="863">
        <v>94.56</v>
      </c>
      <c r="BB53" s="793">
        <f t="shared" si="0"/>
        <v>22</v>
      </c>
      <c r="BC53" s="791">
        <f t="shared" si="1"/>
        <v>94.181916000000001</v>
      </c>
      <c r="BD53" s="814">
        <v>64</v>
      </c>
      <c r="BE53" s="793">
        <v>4</v>
      </c>
      <c r="BF53" s="819">
        <f t="shared" si="2"/>
        <v>271.85620699999998</v>
      </c>
      <c r="BH53" s="793">
        <f t="shared" si="3"/>
        <v>22</v>
      </c>
      <c r="BI53" s="807">
        <f t="shared" si="4"/>
        <v>94.56</v>
      </c>
      <c r="BJ53" s="814">
        <v>64</v>
      </c>
      <c r="BK53" s="793">
        <v>4</v>
      </c>
      <c r="BL53" s="807">
        <f t="shared" si="5"/>
        <v>271.3</v>
      </c>
      <c r="BQ53" s="797"/>
      <c r="BR53" s="791"/>
      <c r="BS53" s="791"/>
      <c r="BT53" s="791"/>
      <c r="CA53" s="809"/>
      <c r="CB53" s="803"/>
      <c r="CC53" s="804"/>
      <c r="CD53" s="791"/>
      <c r="CE53" s="791"/>
    </row>
    <row r="54" spans="2:83" x14ac:dyDescent="0.25">
      <c r="B54" s="307">
        <v>44966.400462962964</v>
      </c>
      <c r="C54" s="794">
        <v>854.05</v>
      </c>
      <c r="D54" s="492"/>
      <c r="E54" s="583"/>
      <c r="N54" s="517"/>
      <c r="O54" s="796">
        <v>44966</v>
      </c>
      <c r="P54" s="308">
        <v>0.41452546296296294</v>
      </c>
      <c r="Q54" s="794">
        <v>29.3</v>
      </c>
      <c r="R54" s="165" t="s">
        <v>21</v>
      </c>
      <c r="S54" s="794">
        <v>21.95</v>
      </c>
      <c r="T54" s="165" t="s">
        <v>56</v>
      </c>
      <c r="U54" s="196">
        <f t="shared" si="21"/>
        <v>9</v>
      </c>
      <c r="V54" s="168">
        <f t="shared" si="22"/>
        <v>21.95</v>
      </c>
      <c r="W54" s="168" t="str">
        <f t="shared" si="23"/>
        <v>-</v>
      </c>
      <c r="X54" s="168" t="str">
        <f t="shared" si="24"/>
        <v>-</v>
      </c>
      <c r="Y54" s="168" t="str">
        <f t="shared" si="25"/>
        <v>-</v>
      </c>
      <c r="AD54" s="608">
        <f t="shared" si="13"/>
        <v>44966.415277777778</v>
      </c>
      <c r="AE54" s="607">
        <f t="shared" si="14"/>
        <v>22.780999999999999</v>
      </c>
      <c r="AF54" s="196">
        <f t="shared" si="15"/>
        <v>9</v>
      </c>
      <c r="AG54" s="168">
        <f t="shared" si="8"/>
        <v>22.780999999999999</v>
      </c>
      <c r="AH54" s="168" t="str">
        <f t="shared" si="9"/>
        <v>-</v>
      </c>
      <c r="AI54" s="168" t="str">
        <f t="shared" si="10"/>
        <v>-</v>
      </c>
      <c r="AJ54" s="168" t="str">
        <f t="shared" si="11"/>
        <v>-</v>
      </c>
      <c r="AK54" s="198"/>
      <c r="AL54" s="837"/>
      <c r="AM54" s="790">
        <v>44966.416666666664</v>
      </c>
      <c r="AN54" s="789">
        <v>1</v>
      </c>
      <c r="AO54" s="789">
        <v>2</v>
      </c>
      <c r="AP54" s="789">
        <v>3</v>
      </c>
      <c r="AQ54" s="789">
        <v>94.275238000000002</v>
      </c>
      <c r="AR54" s="789">
        <v>180399</v>
      </c>
      <c r="AS54" s="789">
        <v>138815</v>
      </c>
      <c r="AT54" s="789">
        <v>22.774999999999999</v>
      </c>
      <c r="AV54" s="788">
        <v>44966.416666666664</v>
      </c>
      <c r="AW54" s="787">
        <v>1</v>
      </c>
      <c r="AX54" s="786">
        <v>2</v>
      </c>
      <c r="AY54" s="786">
        <v>3</v>
      </c>
      <c r="AZ54" s="863">
        <v>94.08</v>
      </c>
      <c r="BB54" s="793">
        <f t="shared" si="0"/>
        <v>23</v>
      </c>
      <c r="BC54" s="791">
        <f t="shared" si="1"/>
        <v>94.275238000000002</v>
      </c>
      <c r="BD54" s="814">
        <v>65</v>
      </c>
      <c r="BE54" s="793">
        <v>5</v>
      </c>
      <c r="BF54" s="819">
        <f t="shared" si="2"/>
        <v>271.81550399999998</v>
      </c>
      <c r="BH54" s="793">
        <f t="shared" si="3"/>
        <v>23</v>
      </c>
      <c r="BI54" s="807">
        <f t="shared" si="4"/>
        <v>94.08</v>
      </c>
      <c r="BJ54" s="814">
        <v>65</v>
      </c>
      <c r="BK54" s="793">
        <v>5</v>
      </c>
      <c r="BL54" s="807">
        <f t="shared" si="5"/>
        <v>272.39999999999998</v>
      </c>
      <c r="BQ54" s="797"/>
      <c r="BR54" s="791"/>
      <c r="BS54" s="791"/>
      <c r="BT54" s="791"/>
      <c r="CA54" s="809"/>
      <c r="CB54" s="803"/>
      <c r="CC54" s="804"/>
      <c r="CD54" s="791"/>
      <c r="CE54" s="791"/>
    </row>
    <row r="55" spans="2:83" x14ac:dyDescent="0.25">
      <c r="B55" s="307">
        <v>44966.401504629626</v>
      </c>
      <c r="C55" s="794">
        <v>854.01</v>
      </c>
      <c r="D55" s="492"/>
      <c r="E55" s="492"/>
      <c r="N55" s="517"/>
      <c r="O55" s="796">
        <v>44966</v>
      </c>
      <c r="P55" s="308">
        <v>0.41521990740740744</v>
      </c>
      <c r="Q55" s="794">
        <v>29.1</v>
      </c>
      <c r="R55" s="165" t="s">
        <v>21</v>
      </c>
      <c r="S55" s="794">
        <v>21.95</v>
      </c>
      <c r="T55" s="165" t="s">
        <v>56</v>
      </c>
      <c r="U55" s="196">
        <f t="shared" si="21"/>
        <v>9</v>
      </c>
      <c r="V55" s="168">
        <f t="shared" si="22"/>
        <v>21.95</v>
      </c>
      <c r="W55" s="168" t="str">
        <f t="shared" si="23"/>
        <v>-</v>
      </c>
      <c r="X55" s="168" t="str">
        <f t="shared" si="24"/>
        <v>-</v>
      </c>
      <c r="Y55" s="168" t="str">
        <f t="shared" si="25"/>
        <v>-</v>
      </c>
      <c r="AD55" s="608">
        <f t="shared" si="13"/>
        <v>44966.415972222225</v>
      </c>
      <c r="AE55" s="607">
        <f t="shared" si="14"/>
        <v>22.779</v>
      </c>
      <c r="AF55" s="196">
        <f t="shared" si="15"/>
        <v>9</v>
      </c>
      <c r="AG55" s="168">
        <f t="shared" si="8"/>
        <v>22.779</v>
      </c>
      <c r="AH55" s="168" t="str">
        <f t="shared" si="9"/>
        <v>-</v>
      </c>
      <c r="AI55" s="168" t="str">
        <f t="shared" si="10"/>
        <v>-</v>
      </c>
      <c r="AJ55" s="168" t="str">
        <f t="shared" si="11"/>
        <v>-</v>
      </c>
      <c r="AK55" s="198"/>
      <c r="AL55" s="837"/>
      <c r="AM55" s="790">
        <v>44966.417361111111</v>
      </c>
      <c r="AN55" s="789">
        <v>1</v>
      </c>
      <c r="AO55" s="789">
        <v>2</v>
      </c>
      <c r="AP55" s="789">
        <v>4</v>
      </c>
      <c r="AQ55" s="789">
        <v>94.526206999999999</v>
      </c>
      <c r="AR55" s="789">
        <v>180763</v>
      </c>
      <c r="AS55" s="789">
        <v>138532</v>
      </c>
      <c r="AT55" s="789">
        <v>22.773</v>
      </c>
      <c r="AV55" s="788">
        <v>44966.417361111111</v>
      </c>
      <c r="AW55" s="787">
        <v>1</v>
      </c>
      <c r="AX55" s="786">
        <v>2</v>
      </c>
      <c r="AY55" s="786">
        <v>4</v>
      </c>
      <c r="AZ55" s="863">
        <v>93.67</v>
      </c>
      <c r="BB55" s="793">
        <f t="shared" si="0"/>
        <v>24</v>
      </c>
      <c r="BC55" s="791">
        <f t="shared" si="1"/>
        <v>94.526206999999999</v>
      </c>
      <c r="BD55" s="814">
        <v>66</v>
      </c>
      <c r="BE55" s="793">
        <v>6</v>
      </c>
      <c r="BF55" s="819">
        <f t="shared" si="2"/>
        <v>271.76969800000001</v>
      </c>
      <c r="BH55" s="793">
        <f t="shared" si="3"/>
        <v>24</v>
      </c>
      <c r="BI55" s="807">
        <f t="shared" si="4"/>
        <v>93.67</v>
      </c>
      <c r="BJ55" s="814">
        <v>66</v>
      </c>
      <c r="BK55" s="793">
        <v>6</v>
      </c>
      <c r="BL55" s="807">
        <f t="shared" si="5"/>
        <v>271.39999999999998</v>
      </c>
      <c r="BQ55" s="797"/>
      <c r="BR55" s="791"/>
      <c r="BS55" s="791"/>
      <c r="BT55" s="791"/>
      <c r="CA55" s="809"/>
      <c r="CB55" s="803"/>
      <c r="CC55" s="804"/>
      <c r="CD55" s="791"/>
      <c r="CE55" s="791"/>
    </row>
    <row r="56" spans="2:83" x14ac:dyDescent="0.25">
      <c r="B56" s="307">
        <v>44966.402546296296</v>
      </c>
      <c r="C56" s="794">
        <v>853.99</v>
      </c>
      <c r="D56" s="492"/>
      <c r="E56" s="492"/>
      <c r="N56" s="517"/>
      <c r="O56" s="796">
        <v>44966</v>
      </c>
      <c r="P56" s="308">
        <v>0.41591435185185183</v>
      </c>
      <c r="Q56" s="794">
        <v>28.9</v>
      </c>
      <c r="R56" s="165" t="s">
        <v>21</v>
      </c>
      <c r="S56" s="794">
        <v>22.05</v>
      </c>
      <c r="T56" s="165" t="s">
        <v>56</v>
      </c>
      <c r="U56" s="196">
        <f t="shared" si="21"/>
        <v>9</v>
      </c>
      <c r="V56" s="168">
        <f t="shared" si="22"/>
        <v>22.05</v>
      </c>
      <c r="W56" s="168" t="str">
        <f t="shared" si="23"/>
        <v>-</v>
      </c>
      <c r="X56" s="168" t="str">
        <f t="shared" si="24"/>
        <v>-</v>
      </c>
      <c r="Y56" s="168" t="str">
        <f t="shared" si="25"/>
        <v>-</v>
      </c>
      <c r="AD56" s="608">
        <f t="shared" si="13"/>
        <v>44966.415972222225</v>
      </c>
      <c r="AE56" s="607">
        <f t="shared" si="14"/>
        <v>22.776</v>
      </c>
      <c r="AF56" s="196">
        <f t="shared" si="15"/>
        <v>9</v>
      </c>
      <c r="AG56" s="168">
        <f t="shared" si="8"/>
        <v>22.776</v>
      </c>
      <c r="AH56" s="168" t="str">
        <f t="shared" si="9"/>
        <v>-</v>
      </c>
      <c r="AI56" s="168" t="str">
        <f t="shared" si="10"/>
        <v>-</v>
      </c>
      <c r="AJ56" s="168" t="str">
        <f t="shared" si="11"/>
        <v>-</v>
      </c>
      <c r="AK56" s="198"/>
      <c r="AL56" s="837"/>
      <c r="AM56" s="790">
        <v>44966.417361111111</v>
      </c>
      <c r="AN56" s="789">
        <v>1</v>
      </c>
      <c r="AO56" s="789">
        <v>2</v>
      </c>
      <c r="AP56" s="789">
        <v>5</v>
      </c>
      <c r="AQ56" s="789">
        <v>94.519713999999993</v>
      </c>
      <c r="AR56" s="789">
        <v>180395</v>
      </c>
      <c r="AS56" s="789">
        <v>138812</v>
      </c>
      <c r="AT56" s="789">
        <v>22.771000000000001</v>
      </c>
      <c r="AV56" s="788">
        <v>44966.417361111111</v>
      </c>
      <c r="AW56" s="787">
        <v>1</v>
      </c>
      <c r="AX56" s="786">
        <v>2</v>
      </c>
      <c r="AY56" s="786">
        <v>5</v>
      </c>
      <c r="AZ56" s="863">
        <v>94.59</v>
      </c>
      <c r="BB56" s="793">
        <f t="shared" si="0"/>
        <v>25</v>
      </c>
      <c r="BC56" s="791">
        <f t="shared" si="1"/>
        <v>94.519713999999993</v>
      </c>
      <c r="BD56" s="814">
        <v>67</v>
      </c>
      <c r="BE56" s="793">
        <v>7</v>
      </c>
      <c r="BF56" s="819">
        <f t="shared" si="2"/>
        <v>271.584024</v>
      </c>
      <c r="BH56" s="793">
        <f t="shared" si="3"/>
        <v>25</v>
      </c>
      <c r="BI56" s="807">
        <f t="shared" si="4"/>
        <v>94.59</v>
      </c>
      <c r="BJ56" s="814">
        <v>67</v>
      </c>
      <c r="BK56" s="793">
        <v>7</v>
      </c>
      <c r="BL56" s="807">
        <f t="shared" si="5"/>
        <v>270.89999999999998</v>
      </c>
      <c r="BQ56" s="797"/>
      <c r="BR56" s="791"/>
      <c r="BS56" s="791"/>
      <c r="BT56" s="791"/>
      <c r="CA56" s="809"/>
      <c r="CB56" s="803"/>
      <c r="CC56" s="804"/>
      <c r="CD56" s="791"/>
      <c r="CE56" s="791"/>
    </row>
    <row r="57" spans="2:83" x14ac:dyDescent="0.25">
      <c r="B57" s="307">
        <v>44966.403587962966</v>
      </c>
      <c r="C57" s="794">
        <v>853.97</v>
      </c>
      <c r="D57" s="492"/>
      <c r="E57" s="492"/>
      <c r="N57" s="517"/>
      <c r="O57" s="796">
        <v>44966</v>
      </c>
      <c r="P57" s="308">
        <v>0.41660879629629632</v>
      </c>
      <c r="Q57" s="794">
        <v>29.2</v>
      </c>
      <c r="R57" s="165" t="s">
        <v>21</v>
      </c>
      <c r="S57" s="794">
        <v>21.95</v>
      </c>
      <c r="T57" s="165" t="s">
        <v>56</v>
      </c>
      <c r="U57" s="196">
        <f t="shared" si="21"/>
        <v>9</v>
      </c>
      <c r="V57" s="168">
        <f t="shared" si="22"/>
        <v>21.95</v>
      </c>
      <c r="W57" s="168" t="str">
        <f t="shared" si="23"/>
        <v>-</v>
      </c>
      <c r="X57" s="168" t="str">
        <f t="shared" si="24"/>
        <v>-</v>
      </c>
      <c r="Y57" s="168" t="str">
        <f t="shared" si="25"/>
        <v>-</v>
      </c>
      <c r="AD57" s="608">
        <f t="shared" si="13"/>
        <v>44966.416666666664</v>
      </c>
      <c r="AE57" s="607">
        <f t="shared" si="14"/>
        <v>22.774999999999999</v>
      </c>
      <c r="AF57" s="196">
        <f t="shared" si="15"/>
        <v>10</v>
      </c>
      <c r="AG57" s="168" t="str">
        <f t="shared" si="8"/>
        <v>-</v>
      </c>
      <c r="AH57" s="168">
        <f t="shared" si="9"/>
        <v>22.774999999999999</v>
      </c>
      <c r="AI57" s="168" t="str">
        <f t="shared" si="10"/>
        <v>-</v>
      </c>
      <c r="AJ57" s="168" t="str">
        <f t="shared" si="11"/>
        <v>-</v>
      </c>
      <c r="AK57" s="198"/>
      <c r="AL57" s="837"/>
      <c r="AM57" s="790">
        <v>44966.418055555558</v>
      </c>
      <c r="AN57" s="789">
        <v>1</v>
      </c>
      <c r="AO57" s="789">
        <v>2</v>
      </c>
      <c r="AP57" s="789">
        <v>6</v>
      </c>
      <c r="AQ57" s="789">
        <v>94.439310000000006</v>
      </c>
      <c r="AR57" s="789">
        <v>180757</v>
      </c>
      <c r="AS57" s="789">
        <v>138528</v>
      </c>
      <c r="AT57" s="789">
        <v>22.768000000000001</v>
      </c>
      <c r="AV57" s="788">
        <v>44966.418055555558</v>
      </c>
      <c r="AW57" s="787">
        <v>1</v>
      </c>
      <c r="AX57" s="786">
        <v>2</v>
      </c>
      <c r="AY57" s="786">
        <v>6</v>
      </c>
      <c r="AZ57" s="863">
        <v>94.28</v>
      </c>
      <c r="BB57" s="793">
        <f t="shared" si="0"/>
        <v>26</v>
      </c>
      <c r="BC57" s="791">
        <f t="shared" si="1"/>
        <v>94.439310000000006</v>
      </c>
      <c r="BD57" s="814">
        <v>68</v>
      </c>
      <c r="BE57" s="793">
        <v>8</v>
      </c>
      <c r="BF57" s="819">
        <f t="shared" si="2"/>
        <v>271.50251200000002</v>
      </c>
      <c r="BH57" s="793">
        <f t="shared" si="3"/>
        <v>26</v>
      </c>
      <c r="BI57" s="807">
        <f t="shared" si="4"/>
        <v>94.28</v>
      </c>
      <c r="BJ57" s="814">
        <v>68</v>
      </c>
      <c r="BK57" s="793">
        <v>8</v>
      </c>
      <c r="BL57" s="807">
        <f t="shared" si="5"/>
        <v>271</v>
      </c>
      <c r="BQ57" s="797"/>
      <c r="BR57" s="791"/>
      <c r="BS57" s="791"/>
      <c r="BT57" s="791"/>
      <c r="CA57" s="809"/>
      <c r="CB57" s="803"/>
      <c r="CC57" s="804"/>
      <c r="CD57" s="791"/>
      <c r="CE57" s="791"/>
    </row>
    <row r="58" spans="2:83" x14ac:dyDescent="0.25">
      <c r="B58" s="307">
        <v>44966.404629629629</v>
      </c>
      <c r="C58" s="794">
        <v>853.95</v>
      </c>
      <c r="D58" s="584"/>
      <c r="E58" s="492"/>
      <c r="N58" s="517"/>
      <c r="O58" s="796">
        <v>44966</v>
      </c>
      <c r="P58" s="308">
        <v>0.41730324074074071</v>
      </c>
      <c r="Q58" s="794">
        <v>29.3</v>
      </c>
      <c r="R58" s="165" t="s">
        <v>21</v>
      </c>
      <c r="S58" s="794">
        <v>21.95</v>
      </c>
      <c r="T58" s="165" t="s">
        <v>56</v>
      </c>
      <c r="U58" s="196">
        <f t="shared" si="21"/>
        <v>10</v>
      </c>
      <c r="V58" s="168" t="str">
        <f t="shared" si="22"/>
        <v>-</v>
      </c>
      <c r="W58" s="168">
        <f t="shared" si="23"/>
        <v>21.95</v>
      </c>
      <c r="X58" s="168" t="str">
        <f t="shared" si="24"/>
        <v>-</v>
      </c>
      <c r="Y58" s="168" t="str">
        <f t="shared" si="25"/>
        <v>-</v>
      </c>
      <c r="AD58" s="608">
        <f t="shared" si="13"/>
        <v>44966.417361111111</v>
      </c>
      <c r="AE58" s="607">
        <f t="shared" si="14"/>
        <v>22.773</v>
      </c>
      <c r="AF58" s="196">
        <f t="shared" si="15"/>
        <v>10</v>
      </c>
      <c r="AG58" s="168" t="str">
        <f t="shared" si="8"/>
        <v>-</v>
      </c>
      <c r="AH58" s="168">
        <f t="shared" si="9"/>
        <v>22.773</v>
      </c>
      <c r="AI58" s="168" t="str">
        <f t="shared" si="10"/>
        <v>-</v>
      </c>
      <c r="AJ58" s="168" t="str">
        <f t="shared" si="11"/>
        <v>-</v>
      </c>
      <c r="AK58" s="198"/>
      <c r="AL58" s="837"/>
      <c r="AM58" s="790">
        <v>44966.418055555558</v>
      </c>
      <c r="AN58" s="789">
        <v>1</v>
      </c>
      <c r="AO58" s="789">
        <v>2</v>
      </c>
      <c r="AP58" s="789">
        <v>7</v>
      </c>
      <c r="AQ58" s="789">
        <v>94.392661000000004</v>
      </c>
      <c r="AR58" s="789">
        <v>180403</v>
      </c>
      <c r="AS58" s="789">
        <v>138818</v>
      </c>
      <c r="AT58" s="789">
        <v>22.765999999999998</v>
      </c>
      <c r="AV58" s="788">
        <v>44966.418055555558</v>
      </c>
      <c r="AW58" s="787">
        <v>1</v>
      </c>
      <c r="AX58" s="786">
        <v>2</v>
      </c>
      <c r="AY58" s="786">
        <v>7</v>
      </c>
      <c r="AZ58" s="863">
        <v>93.69</v>
      </c>
      <c r="BB58" s="793">
        <f t="shared" si="0"/>
        <v>27</v>
      </c>
      <c r="BC58" s="791">
        <f t="shared" si="1"/>
        <v>94.392661000000004</v>
      </c>
      <c r="BD58" s="814">
        <v>71</v>
      </c>
      <c r="BE58" s="793">
        <v>1</v>
      </c>
      <c r="BF58" s="819">
        <f t="shared" si="2"/>
        <v>327.48962899999998</v>
      </c>
      <c r="BH58" s="793">
        <f t="shared" si="3"/>
        <v>27</v>
      </c>
      <c r="BI58" s="807">
        <f t="shared" si="4"/>
        <v>93.69</v>
      </c>
      <c r="BJ58" s="814">
        <v>71</v>
      </c>
      <c r="BK58" s="793">
        <v>1</v>
      </c>
      <c r="BL58" s="807">
        <f t="shared" si="5"/>
        <v>327.8</v>
      </c>
      <c r="BQ58" s="797"/>
      <c r="BR58" s="791"/>
      <c r="BS58" s="791"/>
      <c r="BT58" s="791"/>
      <c r="CA58" s="809"/>
      <c r="CB58" s="803"/>
      <c r="CC58" s="804"/>
      <c r="CD58" s="791"/>
      <c r="CE58" s="791"/>
    </row>
    <row r="59" spans="2:83" x14ac:dyDescent="0.25">
      <c r="B59" s="307">
        <v>44966.405671296299</v>
      </c>
      <c r="C59" s="794">
        <v>853.83</v>
      </c>
      <c r="D59" s="492"/>
      <c r="E59" s="492"/>
      <c r="N59" s="517"/>
      <c r="O59" s="796">
        <v>44966</v>
      </c>
      <c r="P59" s="308">
        <v>0.41799768518518521</v>
      </c>
      <c r="Q59" s="794">
        <v>29.5</v>
      </c>
      <c r="R59" s="165" t="s">
        <v>21</v>
      </c>
      <c r="S59" s="794">
        <v>21.9</v>
      </c>
      <c r="T59" s="165" t="s">
        <v>56</v>
      </c>
      <c r="U59" s="196">
        <f t="shared" si="21"/>
        <v>10</v>
      </c>
      <c r="V59" s="168" t="str">
        <f t="shared" si="22"/>
        <v>-</v>
      </c>
      <c r="W59" s="168">
        <f t="shared" si="23"/>
        <v>21.9</v>
      </c>
      <c r="X59" s="168" t="str">
        <f t="shared" si="24"/>
        <v>-</v>
      </c>
      <c r="Y59" s="168" t="str">
        <f t="shared" si="25"/>
        <v>-</v>
      </c>
      <c r="AD59" s="608">
        <f t="shared" si="13"/>
        <v>44966.417361111111</v>
      </c>
      <c r="AE59" s="607">
        <f t="shared" si="14"/>
        <v>22.771000000000001</v>
      </c>
      <c r="AF59" s="196">
        <f t="shared" si="15"/>
        <v>10</v>
      </c>
      <c r="AG59" s="168" t="str">
        <f t="shared" si="8"/>
        <v>-</v>
      </c>
      <c r="AH59" s="168">
        <f t="shared" si="9"/>
        <v>22.771000000000001</v>
      </c>
      <c r="AI59" s="168" t="str">
        <f t="shared" si="10"/>
        <v>-</v>
      </c>
      <c r="AJ59" s="168" t="str">
        <f t="shared" si="11"/>
        <v>-</v>
      </c>
      <c r="AK59" s="198"/>
      <c r="AL59" s="837"/>
      <c r="AM59" s="790">
        <v>44966.418749999997</v>
      </c>
      <c r="AN59" s="789">
        <v>1</v>
      </c>
      <c r="AO59" s="789">
        <v>2</v>
      </c>
      <c r="AP59" s="789">
        <v>8</v>
      </c>
      <c r="AQ59" s="789">
        <v>94.567884000000006</v>
      </c>
      <c r="AR59" s="789">
        <v>180766</v>
      </c>
      <c r="AS59" s="789">
        <v>138534</v>
      </c>
      <c r="AT59" s="789">
        <v>22.765999999999998</v>
      </c>
      <c r="AV59" s="788">
        <v>44966.418749999997</v>
      </c>
      <c r="AW59" s="787">
        <v>1</v>
      </c>
      <c r="AX59" s="786">
        <v>2</v>
      </c>
      <c r="AY59" s="786">
        <v>8</v>
      </c>
      <c r="AZ59" s="863">
        <v>94.13</v>
      </c>
      <c r="BB59" s="793">
        <f t="shared" si="0"/>
        <v>28</v>
      </c>
      <c r="BC59" s="791">
        <f t="shared" si="1"/>
        <v>94.567884000000006</v>
      </c>
      <c r="BD59" s="814">
        <v>72</v>
      </c>
      <c r="BE59" s="793">
        <v>2</v>
      </c>
      <c r="BF59" s="819">
        <f t="shared" si="2"/>
        <v>327.81750199999999</v>
      </c>
      <c r="BH59" s="793">
        <f t="shared" si="3"/>
        <v>28</v>
      </c>
      <c r="BI59" s="807">
        <f t="shared" si="4"/>
        <v>94.13</v>
      </c>
      <c r="BJ59" s="814">
        <v>72</v>
      </c>
      <c r="BK59" s="793">
        <v>2</v>
      </c>
      <c r="BL59" s="807">
        <f t="shared" si="5"/>
        <v>328.4</v>
      </c>
      <c r="BQ59" s="797"/>
      <c r="BR59" s="791"/>
      <c r="BS59" s="791"/>
      <c r="BT59" s="791"/>
      <c r="CA59" s="809"/>
      <c r="CB59" s="803"/>
      <c r="CC59" s="804"/>
      <c r="CD59" s="791"/>
      <c r="CE59" s="791"/>
    </row>
    <row r="60" spans="2:83" x14ac:dyDescent="0.25">
      <c r="B60" s="307">
        <v>44966.406712962962</v>
      </c>
      <c r="C60" s="794">
        <v>853.53</v>
      </c>
      <c r="D60" s="492"/>
      <c r="E60" s="492"/>
      <c r="N60" s="517"/>
      <c r="O60" s="796">
        <v>44966</v>
      </c>
      <c r="P60" s="308">
        <v>0.41869212962962959</v>
      </c>
      <c r="Q60" s="794">
        <v>29.3</v>
      </c>
      <c r="R60" s="165" t="s">
        <v>21</v>
      </c>
      <c r="S60" s="794">
        <v>21.95</v>
      </c>
      <c r="T60" s="165" t="s">
        <v>56</v>
      </c>
      <c r="U60" s="196">
        <f t="shared" si="21"/>
        <v>10</v>
      </c>
      <c r="V60" s="168" t="str">
        <f t="shared" ref="V60:V90" si="28">IF(U60=$Q$13, S60, "-")</f>
        <v>-</v>
      </c>
      <c r="W60" s="168">
        <f t="shared" ref="W60:W90" si="29">IF(U60=$R$13, S60, "-")</f>
        <v>21.95</v>
      </c>
      <c r="X60" s="168" t="str">
        <f t="shared" ref="X60:X90" si="30">IF(U60=$S$13, S60, "-")</f>
        <v>-</v>
      </c>
      <c r="Y60" s="168" t="str">
        <f t="shared" ref="Y60:Y90" si="31">IF(U60=$T$13, S60, "-")</f>
        <v>-</v>
      </c>
      <c r="AD60" s="608">
        <f t="shared" si="13"/>
        <v>44966.418055555558</v>
      </c>
      <c r="AE60" s="607">
        <f t="shared" si="14"/>
        <v>22.768000000000001</v>
      </c>
      <c r="AF60" s="196">
        <f t="shared" si="15"/>
        <v>10</v>
      </c>
      <c r="AG60" s="168" t="str">
        <f t="shared" si="8"/>
        <v>-</v>
      </c>
      <c r="AH60" s="168">
        <f t="shared" si="9"/>
        <v>22.768000000000001</v>
      </c>
      <c r="AI60" s="168" t="str">
        <f t="shared" si="10"/>
        <v>-</v>
      </c>
      <c r="AJ60" s="168" t="str">
        <f t="shared" si="11"/>
        <v>-</v>
      </c>
      <c r="AK60" s="198"/>
      <c r="AL60" s="837"/>
      <c r="AM60" s="790">
        <v>44966.419444444444</v>
      </c>
      <c r="AN60" s="789">
        <v>1</v>
      </c>
      <c r="AO60" s="789">
        <v>3</v>
      </c>
      <c r="AP60" s="789" t="s">
        <v>469</v>
      </c>
      <c r="AQ60" s="789">
        <v>123.671094</v>
      </c>
      <c r="AR60" s="789">
        <v>180243</v>
      </c>
      <c r="AS60" s="789">
        <v>138816</v>
      </c>
      <c r="AT60" s="789">
        <v>22.766999999999999</v>
      </c>
      <c r="AV60" s="788">
        <v>44966.419444444444</v>
      </c>
      <c r="AW60" s="787">
        <v>1</v>
      </c>
      <c r="AX60" s="786">
        <v>3</v>
      </c>
      <c r="AY60" s="786" t="s">
        <v>469</v>
      </c>
      <c r="AZ60" s="863">
        <v>127.3</v>
      </c>
      <c r="BB60" s="793" t="str">
        <f t="shared" si="0"/>
        <v>--</v>
      </c>
      <c r="BC60" s="791">
        <f t="shared" si="1"/>
        <v>123.671094</v>
      </c>
      <c r="BD60" s="814">
        <v>73</v>
      </c>
      <c r="BE60" s="793">
        <v>3</v>
      </c>
      <c r="BF60" s="819">
        <f t="shared" si="2"/>
        <v>327.68816600000002</v>
      </c>
      <c r="BH60" s="793" t="str">
        <f t="shared" si="3"/>
        <v>--</v>
      </c>
      <c r="BI60" s="807">
        <f t="shared" si="4"/>
        <v>127.3</v>
      </c>
      <c r="BJ60" s="814">
        <v>73</v>
      </c>
      <c r="BK60" s="793">
        <v>3</v>
      </c>
      <c r="BL60" s="807">
        <f t="shared" si="5"/>
        <v>327.39999999999998</v>
      </c>
      <c r="BQ60" s="797"/>
      <c r="BR60" s="791"/>
      <c r="BS60" s="791"/>
      <c r="BT60" s="791"/>
      <c r="CA60" s="809"/>
      <c r="CB60" s="803"/>
      <c r="CC60" s="804"/>
      <c r="CD60" s="791"/>
      <c r="CE60" s="791"/>
    </row>
    <row r="61" spans="2:83" x14ac:dyDescent="0.25">
      <c r="B61" s="307">
        <v>44966.407754629632</v>
      </c>
      <c r="C61" s="794">
        <v>853.85</v>
      </c>
      <c r="D61" s="492"/>
      <c r="E61" s="492"/>
      <c r="N61" s="517"/>
      <c r="O61" s="796">
        <v>44966</v>
      </c>
      <c r="P61" s="308">
        <v>0.41938657407407409</v>
      </c>
      <c r="Q61" s="794">
        <v>29.6</v>
      </c>
      <c r="R61" s="165" t="s">
        <v>21</v>
      </c>
      <c r="S61" s="794">
        <v>21.9</v>
      </c>
      <c r="T61" s="165" t="s">
        <v>56</v>
      </c>
      <c r="U61" s="196">
        <f t="shared" si="21"/>
        <v>10</v>
      </c>
      <c r="V61" s="168" t="str">
        <f t="shared" si="28"/>
        <v>-</v>
      </c>
      <c r="W61" s="168">
        <f t="shared" si="29"/>
        <v>21.9</v>
      </c>
      <c r="X61" s="168" t="str">
        <f t="shared" si="30"/>
        <v>-</v>
      </c>
      <c r="Y61" s="168" t="str">
        <f t="shared" si="31"/>
        <v>-</v>
      </c>
      <c r="AD61" s="608">
        <f t="shared" si="13"/>
        <v>44966.418055555558</v>
      </c>
      <c r="AE61" s="607">
        <f t="shared" si="14"/>
        <v>22.765999999999998</v>
      </c>
      <c r="AF61" s="196">
        <f t="shared" si="15"/>
        <v>10</v>
      </c>
      <c r="AG61" s="168" t="str">
        <f t="shared" si="8"/>
        <v>-</v>
      </c>
      <c r="AH61" s="168">
        <f t="shared" si="9"/>
        <v>22.765999999999998</v>
      </c>
      <c r="AI61" s="168" t="str">
        <f t="shared" si="10"/>
        <v>-</v>
      </c>
      <c r="AJ61" s="168" t="str">
        <f t="shared" si="11"/>
        <v>-</v>
      </c>
      <c r="AK61" s="198"/>
      <c r="AL61" s="837"/>
      <c r="AM61" s="790">
        <v>44966.419444444444</v>
      </c>
      <c r="AN61" s="789">
        <v>1</v>
      </c>
      <c r="AO61" s="789">
        <v>3</v>
      </c>
      <c r="AP61" s="789" t="s">
        <v>469</v>
      </c>
      <c r="AQ61" s="789">
        <v>134.53250800000001</v>
      </c>
      <c r="AR61" s="789">
        <v>180755</v>
      </c>
      <c r="AS61" s="789">
        <v>138409</v>
      </c>
      <c r="AT61" s="789">
        <v>22.765999999999998</v>
      </c>
      <c r="AV61" s="788">
        <v>44966.419444444444</v>
      </c>
      <c r="AW61" s="787">
        <v>1</v>
      </c>
      <c r="AX61" s="786">
        <v>3</v>
      </c>
      <c r="AY61" s="786" t="s">
        <v>469</v>
      </c>
      <c r="AZ61" s="863">
        <v>134.69999999999999</v>
      </c>
      <c r="BB61" s="793" t="str">
        <f t="shared" si="0"/>
        <v>--</v>
      </c>
      <c r="BC61" s="791">
        <f t="shared" si="1"/>
        <v>134.53250800000001</v>
      </c>
      <c r="BD61" s="814">
        <v>74</v>
      </c>
      <c r="BE61" s="793">
        <v>4</v>
      </c>
      <c r="BF61" s="819">
        <f t="shared" si="2"/>
        <v>327.35520000000002</v>
      </c>
      <c r="BH61" s="793" t="str">
        <f t="shared" si="3"/>
        <v>--</v>
      </c>
      <c r="BI61" s="807">
        <f t="shared" si="4"/>
        <v>134.69999999999999</v>
      </c>
      <c r="BJ61" s="814">
        <v>74</v>
      </c>
      <c r="BK61" s="793">
        <v>4</v>
      </c>
      <c r="BL61" s="807">
        <f t="shared" si="5"/>
        <v>327.39999999999998</v>
      </c>
      <c r="BQ61" s="797"/>
      <c r="BR61" s="791"/>
      <c r="BS61" s="791"/>
      <c r="BT61" s="791"/>
      <c r="CA61" s="809"/>
      <c r="CB61" s="803"/>
      <c r="CC61" s="804"/>
      <c r="CD61" s="791"/>
      <c r="CE61" s="791"/>
    </row>
    <row r="62" spans="2:83" x14ac:dyDescent="0.25">
      <c r="B62" s="307">
        <v>44966.408796296295</v>
      </c>
      <c r="C62" s="794">
        <v>853.88</v>
      </c>
      <c r="D62" s="492"/>
      <c r="E62" s="492"/>
      <c r="N62" s="517"/>
      <c r="O62" s="796">
        <v>44966</v>
      </c>
      <c r="P62" s="308">
        <v>0.42008101851851848</v>
      </c>
      <c r="Q62" s="794">
        <v>29.4</v>
      </c>
      <c r="R62" s="165" t="s">
        <v>21</v>
      </c>
      <c r="S62" s="794">
        <v>21.9</v>
      </c>
      <c r="T62" s="165" t="s">
        <v>56</v>
      </c>
      <c r="U62" s="196">
        <f t="shared" si="21"/>
        <v>10</v>
      </c>
      <c r="V62" s="168" t="str">
        <f t="shared" si="28"/>
        <v>-</v>
      </c>
      <c r="W62" s="168">
        <f t="shared" si="29"/>
        <v>21.9</v>
      </c>
      <c r="X62" s="168" t="str">
        <f t="shared" si="30"/>
        <v>-</v>
      </c>
      <c r="Y62" s="168" t="str">
        <f t="shared" si="31"/>
        <v>-</v>
      </c>
      <c r="AD62" s="608">
        <f t="shared" si="13"/>
        <v>44966.418749999997</v>
      </c>
      <c r="AE62" s="607">
        <f t="shared" si="14"/>
        <v>22.765999999999998</v>
      </c>
      <c r="AF62" s="196">
        <f t="shared" si="15"/>
        <v>10</v>
      </c>
      <c r="AG62" s="168" t="str">
        <f t="shared" si="8"/>
        <v>-</v>
      </c>
      <c r="AH62" s="168">
        <f t="shared" si="9"/>
        <v>22.765999999999998</v>
      </c>
      <c r="AI62" s="168" t="str">
        <f t="shared" si="10"/>
        <v>-</v>
      </c>
      <c r="AJ62" s="168" t="str">
        <f t="shared" si="11"/>
        <v>-</v>
      </c>
      <c r="AK62" s="198"/>
      <c r="AL62" s="837"/>
      <c r="AM62" s="790">
        <v>44966.420138888891</v>
      </c>
      <c r="AN62" s="789">
        <v>1</v>
      </c>
      <c r="AO62" s="789">
        <v>3</v>
      </c>
      <c r="AP62" s="789" t="s">
        <v>469</v>
      </c>
      <c r="AQ62" s="789">
        <v>133.16073499999999</v>
      </c>
      <c r="AR62" s="789">
        <v>180243</v>
      </c>
      <c r="AS62" s="789">
        <v>138808</v>
      </c>
      <c r="AT62" s="789">
        <v>22.765000000000001</v>
      </c>
      <c r="AV62" s="788">
        <v>44966.420138888891</v>
      </c>
      <c r="AW62" s="787">
        <v>1</v>
      </c>
      <c r="AX62" s="786">
        <v>3</v>
      </c>
      <c r="AY62" s="786" t="s">
        <v>469</v>
      </c>
      <c r="AZ62" s="863">
        <v>132.1</v>
      </c>
      <c r="BB62" s="793" t="str">
        <f t="shared" si="0"/>
        <v>--</v>
      </c>
      <c r="BC62" s="791">
        <f t="shared" si="1"/>
        <v>133.16073499999999</v>
      </c>
      <c r="BD62" s="814">
        <v>75</v>
      </c>
      <c r="BE62" s="793">
        <v>5</v>
      </c>
      <c r="BF62" s="819">
        <f t="shared" si="2"/>
        <v>327.16010699999998</v>
      </c>
      <c r="BH62" s="793" t="str">
        <f t="shared" si="3"/>
        <v>--</v>
      </c>
      <c r="BI62" s="807">
        <f t="shared" si="4"/>
        <v>132.1</v>
      </c>
      <c r="BJ62" s="814">
        <v>75</v>
      </c>
      <c r="BK62" s="793">
        <v>5</v>
      </c>
      <c r="BL62" s="807">
        <f t="shared" si="5"/>
        <v>326.8</v>
      </c>
      <c r="BQ62" s="797"/>
      <c r="BR62" s="791"/>
      <c r="BS62" s="791"/>
      <c r="BT62" s="791"/>
      <c r="CA62" s="809"/>
      <c r="CB62" s="803"/>
      <c r="CC62" s="804"/>
      <c r="CD62" s="791"/>
      <c r="CE62" s="791"/>
    </row>
    <row r="63" spans="2:83" x14ac:dyDescent="0.25">
      <c r="B63" s="307">
        <v>44966.409837962965</v>
      </c>
      <c r="C63" s="794">
        <v>853.88</v>
      </c>
      <c r="D63" s="492"/>
      <c r="E63" s="492"/>
      <c r="N63" s="517"/>
      <c r="O63" s="796">
        <v>44966</v>
      </c>
      <c r="P63" s="308">
        <v>0.42077546296296298</v>
      </c>
      <c r="Q63" s="794">
        <v>29.5</v>
      </c>
      <c r="R63" s="165" t="s">
        <v>21</v>
      </c>
      <c r="S63" s="794">
        <v>21.9</v>
      </c>
      <c r="T63" s="165" t="s">
        <v>56</v>
      </c>
      <c r="U63" s="196">
        <f t="shared" si="21"/>
        <v>10</v>
      </c>
      <c r="V63" s="168" t="str">
        <f t="shared" si="28"/>
        <v>-</v>
      </c>
      <c r="W63" s="168">
        <f t="shared" si="29"/>
        <v>21.9</v>
      </c>
      <c r="X63" s="168" t="str">
        <f t="shared" si="30"/>
        <v>-</v>
      </c>
      <c r="Y63" s="168" t="str">
        <f t="shared" si="31"/>
        <v>-</v>
      </c>
      <c r="AD63" s="608">
        <f t="shared" si="13"/>
        <v>44966.419444444444</v>
      </c>
      <c r="AE63" s="607">
        <f t="shared" si="14"/>
        <v>22.766999999999999</v>
      </c>
      <c r="AF63" s="196">
        <f t="shared" si="15"/>
        <v>10</v>
      </c>
      <c r="AG63" s="168" t="str">
        <f t="shared" si="8"/>
        <v>-</v>
      </c>
      <c r="AH63" s="168">
        <f t="shared" si="9"/>
        <v>22.766999999999999</v>
      </c>
      <c r="AI63" s="168" t="str">
        <f t="shared" si="10"/>
        <v>-</v>
      </c>
      <c r="AJ63" s="168" t="str">
        <f t="shared" si="11"/>
        <v>-</v>
      </c>
      <c r="AK63" s="198"/>
      <c r="AL63" s="837"/>
      <c r="AM63" s="790">
        <v>44966.420138888891</v>
      </c>
      <c r="AN63" s="789">
        <v>1</v>
      </c>
      <c r="AO63" s="789">
        <v>3</v>
      </c>
      <c r="AP63" s="789" t="s">
        <v>469</v>
      </c>
      <c r="AQ63" s="789">
        <v>132.02390299999999</v>
      </c>
      <c r="AR63" s="789">
        <v>180759</v>
      </c>
      <c r="AS63" s="789">
        <v>138419</v>
      </c>
      <c r="AT63" s="789">
        <v>22.765000000000001</v>
      </c>
      <c r="AV63" s="788">
        <v>44966.420138888891</v>
      </c>
      <c r="AW63" s="787">
        <v>1</v>
      </c>
      <c r="AX63" s="786">
        <v>3</v>
      </c>
      <c r="AY63" s="786" t="s">
        <v>469</v>
      </c>
      <c r="AZ63" s="863">
        <v>131.9</v>
      </c>
      <c r="BB63" s="793" t="str">
        <f t="shared" si="0"/>
        <v>--</v>
      </c>
      <c r="BC63" s="791">
        <f t="shared" si="1"/>
        <v>132.02390299999999</v>
      </c>
      <c r="BD63" s="814">
        <v>76</v>
      </c>
      <c r="BE63" s="793">
        <v>6</v>
      </c>
      <c r="BF63" s="819">
        <f t="shared" si="2"/>
        <v>327.042035</v>
      </c>
      <c r="BH63" s="793" t="str">
        <f t="shared" si="3"/>
        <v>--</v>
      </c>
      <c r="BI63" s="807">
        <f t="shared" si="4"/>
        <v>131.9</v>
      </c>
      <c r="BJ63" s="814">
        <v>76</v>
      </c>
      <c r="BK63" s="793">
        <v>6</v>
      </c>
      <c r="BL63" s="807">
        <f t="shared" si="5"/>
        <v>327.2</v>
      </c>
      <c r="BQ63" s="797"/>
      <c r="BR63" s="791"/>
      <c r="BS63" s="791"/>
      <c r="BT63" s="791"/>
      <c r="CA63" s="809"/>
      <c r="CB63" s="803"/>
      <c r="CC63" s="804"/>
      <c r="CD63" s="791"/>
      <c r="CE63" s="791"/>
    </row>
    <row r="64" spans="2:83" x14ac:dyDescent="0.25">
      <c r="B64" s="307">
        <v>44966.410879629628</v>
      </c>
      <c r="C64" s="794">
        <v>853.87</v>
      </c>
      <c r="D64" s="492"/>
      <c r="E64" s="492"/>
      <c r="N64" s="517"/>
      <c r="O64" s="796">
        <v>44966</v>
      </c>
      <c r="P64" s="308">
        <v>0.42146990740740736</v>
      </c>
      <c r="Q64" s="794">
        <v>29.4</v>
      </c>
      <c r="R64" s="165" t="s">
        <v>21</v>
      </c>
      <c r="S64" s="794">
        <v>21.9</v>
      </c>
      <c r="T64" s="165" t="s">
        <v>56</v>
      </c>
      <c r="U64" s="196">
        <f t="shared" si="21"/>
        <v>10</v>
      </c>
      <c r="V64" s="168" t="str">
        <f t="shared" si="28"/>
        <v>-</v>
      </c>
      <c r="W64" s="168">
        <f t="shared" si="29"/>
        <v>21.9</v>
      </c>
      <c r="X64" s="168" t="str">
        <f t="shared" si="30"/>
        <v>-</v>
      </c>
      <c r="Y64" s="168" t="str">
        <f t="shared" si="31"/>
        <v>-</v>
      </c>
      <c r="AD64" s="608">
        <f t="shared" si="13"/>
        <v>44966.419444444444</v>
      </c>
      <c r="AE64" s="607">
        <f t="shared" si="14"/>
        <v>22.765999999999998</v>
      </c>
      <c r="AF64" s="196">
        <f t="shared" si="15"/>
        <v>10</v>
      </c>
      <c r="AG64" s="168" t="str">
        <f t="shared" si="8"/>
        <v>-</v>
      </c>
      <c r="AH64" s="168">
        <f t="shared" si="9"/>
        <v>22.765999999999998</v>
      </c>
      <c r="AI64" s="168" t="str">
        <f t="shared" si="10"/>
        <v>-</v>
      </c>
      <c r="AJ64" s="168" t="str">
        <f t="shared" si="11"/>
        <v>-</v>
      </c>
      <c r="AK64" s="198"/>
      <c r="AL64" s="837"/>
      <c r="AM64" s="790">
        <v>44966.42083333333</v>
      </c>
      <c r="AN64" s="789">
        <v>1</v>
      </c>
      <c r="AO64" s="789">
        <v>3</v>
      </c>
      <c r="AP64" s="789" t="s">
        <v>469</v>
      </c>
      <c r="AQ64" s="789">
        <v>131.40216899999999</v>
      </c>
      <c r="AR64" s="789">
        <v>180245</v>
      </c>
      <c r="AS64" s="789">
        <v>138806</v>
      </c>
      <c r="AT64" s="789">
        <v>22.765999999999998</v>
      </c>
      <c r="AV64" s="788">
        <v>44966.42083333333</v>
      </c>
      <c r="AW64" s="787">
        <v>1</v>
      </c>
      <c r="AX64" s="786">
        <v>3</v>
      </c>
      <c r="AY64" s="786" t="s">
        <v>469</v>
      </c>
      <c r="AZ64" s="863">
        <v>131.9</v>
      </c>
      <c r="BB64" s="793" t="str">
        <f t="shared" si="0"/>
        <v>--</v>
      </c>
      <c r="BC64" s="791">
        <f t="shared" si="1"/>
        <v>131.40216899999999</v>
      </c>
      <c r="BD64" s="814">
        <v>77</v>
      </c>
      <c r="BE64" s="793">
        <v>7</v>
      </c>
      <c r="BF64" s="819">
        <f t="shared" si="2"/>
        <v>326.867571</v>
      </c>
      <c r="BH64" s="793" t="str">
        <f t="shared" si="3"/>
        <v>--</v>
      </c>
      <c r="BI64" s="807">
        <f t="shared" si="4"/>
        <v>131.9</v>
      </c>
      <c r="BJ64" s="814">
        <v>77</v>
      </c>
      <c r="BK64" s="793">
        <v>7</v>
      </c>
      <c r="BL64" s="807">
        <f t="shared" si="5"/>
        <v>326.8</v>
      </c>
      <c r="BQ64" s="797"/>
      <c r="BR64" s="791"/>
      <c r="BS64" s="791"/>
      <c r="BT64" s="791"/>
      <c r="CA64" s="809"/>
      <c r="CB64" s="803"/>
      <c r="CC64" s="804"/>
      <c r="CD64" s="791"/>
      <c r="CE64" s="791"/>
    </row>
    <row r="65" spans="2:83" x14ac:dyDescent="0.25">
      <c r="B65" s="307">
        <v>44966.411921296298</v>
      </c>
      <c r="C65" s="794">
        <v>853.86</v>
      </c>
      <c r="D65" s="492"/>
      <c r="E65" s="492"/>
      <c r="N65" s="517"/>
      <c r="O65" s="796">
        <v>44966</v>
      </c>
      <c r="P65" s="308">
        <v>0.42216435185185186</v>
      </c>
      <c r="Q65" s="794">
        <v>29.4</v>
      </c>
      <c r="R65" s="165" t="s">
        <v>21</v>
      </c>
      <c r="S65" s="794">
        <v>21.95</v>
      </c>
      <c r="T65" s="165" t="s">
        <v>56</v>
      </c>
      <c r="U65" s="196">
        <f t="shared" si="21"/>
        <v>10</v>
      </c>
      <c r="V65" s="168" t="str">
        <f t="shared" si="28"/>
        <v>-</v>
      </c>
      <c r="W65" s="168">
        <f t="shared" si="29"/>
        <v>21.95</v>
      </c>
      <c r="X65" s="168" t="str">
        <f t="shared" si="30"/>
        <v>-</v>
      </c>
      <c r="Y65" s="168" t="str">
        <f t="shared" si="31"/>
        <v>-</v>
      </c>
      <c r="AD65" s="608">
        <f t="shared" si="13"/>
        <v>44966.420138888891</v>
      </c>
      <c r="AE65" s="607">
        <f t="shared" si="14"/>
        <v>22.765000000000001</v>
      </c>
      <c r="AF65" s="196">
        <f t="shared" si="15"/>
        <v>10</v>
      </c>
      <c r="AG65" s="168" t="str">
        <f t="shared" si="8"/>
        <v>-</v>
      </c>
      <c r="AH65" s="168">
        <f t="shared" si="9"/>
        <v>22.765000000000001</v>
      </c>
      <c r="AI65" s="168" t="str">
        <f t="shared" si="10"/>
        <v>-</v>
      </c>
      <c r="AJ65" s="168" t="str">
        <f t="shared" si="11"/>
        <v>-</v>
      </c>
      <c r="AK65" s="198"/>
      <c r="AL65" s="837"/>
      <c r="AM65" s="790">
        <v>44966.42083333333</v>
      </c>
      <c r="AN65" s="789">
        <v>1</v>
      </c>
      <c r="AO65" s="789">
        <v>3</v>
      </c>
      <c r="AP65" s="789" t="s">
        <v>469</v>
      </c>
      <c r="AQ65" s="789">
        <v>131.629447</v>
      </c>
      <c r="AR65" s="789">
        <v>180754</v>
      </c>
      <c r="AS65" s="789">
        <v>138414</v>
      </c>
      <c r="AT65" s="789">
        <v>22.763999999999999</v>
      </c>
      <c r="AV65" s="788">
        <v>44966.42083333333</v>
      </c>
      <c r="AW65" s="787">
        <v>1</v>
      </c>
      <c r="AX65" s="786">
        <v>3</v>
      </c>
      <c r="AY65" s="786" t="s">
        <v>469</v>
      </c>
      <c r="AZ65" s="863">
        <v>131.30000000000001</v>
      </c>
      <c r="BB65" s="793" t="str">
        <f t="shared" si="0"/>
        <v>--</v>
      </c>
      <c r="BC65" s="791">
        <f t="shared" si="1"/>
        <v>131.629447</v>
      </c>
      <c r="BD65" s="814">
        <v>78</v>
      </c>
      <c r="BE65" s="793">
        <v>8</v>
      </c>
      <c r="BF65" s="819">
        <f t="shared" si="2"/>
        <v>327.09298799999999</v>
      </c>
      <c r="BH65" s="793" t="str">
        <f t="shared" si="3"/>
        <v>--</v>
      </c>
      <c r="BI65" s="807">
        <f t="shared" si="4"/>
        <v>131.30000000000001</v>
      </c>
      <c r="BJ65" s="814">
        <v>78</v>
      </c>
      <c r="BK65" s="793">
        <v>8</v>
      </c>
      <c r="BL65" s="807">
        <f t="shared" si="5"/>
        <v>326.5</v>
      </c>
      <c r="BQ65" s="797"/>
      <c r="BR65" s="791"/>
      <c r="BS65" s="791"/>
      <c r="BT65" s="791"/>
      <c r="CA65" s="809"/>
      <c r="CB65" s="803"/>
      <c r="CC65" s="804"/>
      <c r="CD65" s="791"/>
      <c r="CE65" s="791"/>
    </row>
    <row r="66" spans="2:83" x14ac:dyDescent="0.25">
      <c r="B66" s="307">
        <v>44966.412962962961</v>
      </c>
      <c r="C66" s="794">
        <v>853.85</v>
      </c>
      <c r="D66" s="492"/>
      <c r="E66" s="492"/>
      <c r="N66" s="517"/>
      <c r="O66" s="796">
        <v>44966</v>
      </c>
      <c r="P66" s="308">
        <v>0.42285879629629625</v>
      </c>
      <c r="Q66" s="794">
        <v>29.7</v>
      </c>
      <c r="R66" s="165" t="s">
        <v>21</v>
      </c>
      <c r="S66" s="794">
        <v>21.9</v>
      </c>
      <c r="T66" s="165" t="s">
        <v>56</v>
      </c>
      <c r="U66" s="196">
        <f t="shared" si="21"/>
        <v>10</v>
      </c>
      <c r="V66" s="168" t="str">
        <f t="shared" si="28"/>
        <v>-</v>
      </c>
      <c r="W66" s="168">
        <f t="shared" si="29"/>
        <v>21.9</v>
      </c>
      <c r="X66" s="168" t="str">
        <f t="shared" si="30"/>
        <v>-</v>
      </c>
      <c r="Y66" s="168" t="str">
        <f t="shared" si="31"/>
        <v>-</v>
      </c>
      <c r="AD66" s="608">
        <f t="shared" si="13"/>
        <v>44966.420138888891</v>
      </c>
      <c r="AE66" s="607">
        <f t="shared" si="14"/>
        <v>22.765000000000001</v>
      </c>
      <c r="AF66" s="196">
        <f t="shared" si="15"/>
        <v>10</v>
      </c>
      <c r="AG66" s="168" t="str">
        <f t="shared" si="8"/>
        <v>-</v>
      </c>
      <c r="AH66" s="168">
        <f t="shared" si="9"/>
        <v>22.765000000000001</v>
      </c>
      <c r="AI66" s="168" t="str">
        <f t="shared" si="10"/>
        <v>-</v>
      </c>
      <c r="AJ66" s="168" t="str">
        <f t="shared" si="11"/>
        <v>-</v>
      </c>
      <c r="AK66" s="198"/>
      <c r="AL66" s="837"/>
      <c r="AM66" s="790">
        <v>44966.421527777777</v>
      </c>
      <c r="AN66" s="789">
        <v>1</v>
      </c>
      <c r="AO66" s="789">
        <v>3</v>
      </c>
      <c r="AP66" s="789" t="s">
        <v>469</v>
      </c>
      <c r="AQ66" s="789">
        <v>131.405339</v>
      </c>
      <c r="AR66" s="789">
        <v>180253</v>
      </c>
      <c r="AS66" s="789">
        <v>138811</v>
      </c>
      <c r="AT66" s="789">
        <v>22.763999999999999</v>
      </c>
      <c r="AV66" s="788">
        <v>44966.421527777777</v>
      </c>
      <c r="AW66" s="787">
        <v>1</v>
      </c>
      <c r="AX66" s="786">
        <v>3</v>
      </c>
      <c r="AY66" s="786" t="s">
        <v>469</v>
      </c>
      <c r="AZ66" s="863">
        <v>131.6</v>
      </c>
      <c r="BB66" s="793" t="str">
        <f t="shared" si="0"/>
        <v>--</v>
      </c>
      <c r="BC66" s="791">
        <f t="shared" si="1"/>
        <v>131.405339</v>
      </c>
      <c r="BD66" s="814">
        <v>81</v>
      </c>
      <c r="BE66" s="793">
        <v>1</v>
      </c>
      <c r="BF66" s="819">
        <f t="shared" si="2"/>
        <v>368.25064300000003</v>
      </c>
      <c r="BH66" s="793" t="str">
        <f t="shared" si="3"/>
        <v>--</v>
      </c>
      <c r="BI66" s="807">
        <f t="shared" si="4"/>
        <v>131.6</v>
      </c>
      <c r="BJ66" s="814">
        <v>81</v>
      </c>
      <c r="BK66" s="793">
        <v>1</v>
      </c>
      <c r="BL66" s="807">
        <f t="shared" si="5"/>
        <v>368.4</v>
      </c>
      <c r="BQ66" s="797"/>
      <c r="BR66" s="791"/>
      <c r="BS66" s="791"/>
      <c r="BT66" s="791"/>
      <c r="CA66" s="809"/>
      <c r="CB66" s="803"/>
      <c r="CC66" s="804"/>
      <c r="CD66" s="791"/>
      <c r="CE66" s="791"/>
    </row>
    <row r="67" spans="2:83" x14ac:dyDescent="0.25">
      <c r="B67" s="307">
        <v>44966.414004629631</v>
      </c>
      <c r="C67" s="794">
        <v>853.84</v>
      </c>
      <c r="D67" s="492"/>
      <c r="E67" s="492"/>
      <c r="N67" s="517"/>
      <c r="O67" s="796">
        <v>44966</v>
      </c>
      <c r="P67" s="308">
        <v>0.42355324074074074</v>
      </c>
      <c r="Q67" s="794">
        <v>29.8</v>
      </c>
      <c r="R67" s="165" t="s">
        <v>21</v>
      </c>
      <c r="S67" s="794">
        <v>21.85</v>
      </c>
      <c r="T67" s="165" t="s">
        <v>56</v>
      </c>
      <c r="U67" s="196">
        <f t="shared" si="21"/>
        <v>10</v>
      </c>
      <c r="V67" s="168" t="str">
        <f t="shared" si="28"/>
        <v>-</v>
      </c>
      <c r="W67" s="168">
        <f t="shared" si="29"/>
        <v>21.85</v>
      </c>
      <c r="X67" s="168" t="str">
        <f t="shared" si="30"/>
        <v>-</v>
      </c>
      <c r="Y67" s="168" t="str">
        <f t="shared" si="31"/>
        <v>-</v>
      </c>
      <c r="AD67" s="608">
        <f t="shared" si="13"/>
        <v>44966.42083333333</v>
      </c>
      <c r="AE67" s="607">
        <f t="shared" si="14"/>
        <v>22.765999999999998</v>
      </c>
      <c r="AF67" s="196">
        <f t="shared" si="15"/>
        <v>10</v>
      </c>
      <c r="AG67" s="168" t="str">
        <f t="shared" si="8"/>
        <v>-</v>
      </c>
      <c r="AH67" s="168">
        <f t="shared" si="9"/>
        <v>22.765999999999998</v>
      </c>
      <c r="AI67" s="168" t="str">
        <f t="shared" si="10"/>
        <v>-</v>
      </c>
      <c r="AJ67" s="168" t="str">
        <f t="shared" si="11"/>
        <v>-</v>
      </c>
      <c r="AK67" s="198"/>
      <c r="AL67" s="837"/>
      <c r="AM67" s="790">
        <v>44966.422222222223</v>
      </c>
      <c r="AN67" s="789">
        <v>1</v>
      </c>
      <c r="AO67" s="789">
        <v>3</v>
      </c>
      <c r="AP67" s="789">
        <v>0</v>
      </c>
      <c r="AQ67" s="789">
        <v>131.16420400000001</v>
      </c>
      <c r="AR67" s="789">
        <v>180761</v>
      </c>
      <c r="AS67" s="789">
        <v>138421</v>
      </c>
      <c r="AT67" s="789">
        <v>22.763000000000002</v>
      </c>
      <c r="AV67" s="788">
        <v>44966.422222222223</v>
      </c>
      <c r="AW67" s="787">
        <v>1</v>
      </c>
      <c r="AX67" s="786">
        <v>3</v>
      </c>
      <c r="AY67" s="786">
        <v>0</v>
      </c>
      <c r="AZ67" s="863">
        <v>131.30000000000001</v>
      </c>
      <c r="BB67" s="793">
        <f t="shared" ref="BB67:BB130" si="32">IFERROR((AO67*10)+AP67, "--")</f>
        <v>30</v>
      </c>
      <c r="BC67" s="791">
        <f t="shared" ref="BC67:BC130" si="33">AQ67</f>
        <v>131.16420400000001</v>
      </c>
      <c r="BD67" s="814">
        <v>82</v>
      </c>
      <c r="BE67" s="793">
        <v>2</v>
      </c>
      <c r="BF67" s="819">
        <f t="shared" ref="BF67:BF97" si="34">IFERROR(VLOOKUP(BD67, $BB$2:$BC$300, 2, FALSE), "---")</f>
        <v>368.335758</v>
      </c>
      <c r="BH67" s="793">
        <f t="shared" ref="BH67:BH130" si="35">IFERROR((AX67*10)+AY67, "--")</f>
        <v>30</v>
      </c>
      <c r="BI67" s="807">
        <f t="shared" ref="BI67:BI130" si="36">AZ67</f>
        <v>131.30000000000001</v>
      </c>
      <c r="BJ67" s="814">
        <v>82</v>
      </c>
      <c r="BK67" s="793">
        <v>2</v>
      </c>
      <c r="BL67" s="807">
        <f t="shared" ref="BL67:BL97" si="37">IFERROR(VLOOKUP(BJ67, $BH$2:$BI$300, 2, FALSE), "---")</f>
        <v>368.1</v>
      </c>
      <c r="BQ67" s="797"/>
      <c r="BR67" s="791"/>
      <c r="BS67" s="791"/>
      <c r="BT67" s="791"/>
      <c r="CA67" s="809"/>
      <c r="CB67" s="803"/>
      <c r="CC67" s="804"/>
      <c r="CD67" s="791"/>
      <c r="CE67" s="791"/>
    </row>
    <row r="68" spans="2:83" x14ac:dyDescent="0.25">
      <c r="B68" s="307">
        <v>44966.415046296293</v>
      </c>
      <c r="C68" s="794">
        <v>853.82</v>
      </c>
      <c r="D68" s="492"/>
      <c r="E68" s="492"/>
      <c r="N68" s="517"/>
      <c r="O68" s="796">
        <v>44966</v>
      </c>
      <c r="P68" s="308">
        <v>0.42424768518518513</v>
      </c>
      <c r="Q68" s="794">
        <v>29.9</v>
      </c>
      <c r="R68" s="165" t="s">
        <v>21</v>
      </c>
      <c r="S68" s="794">
        <v>21.85</v>
      </c>
      <c r="T68" s="165" t="s">
        <v>56</v>
      </c>
      <c r="U68" s="196">
        <f t="shared" si="21"/>
        <v>10</v>
      </c>
      <c r="V68" s="168" t="str">
        <f t="shared" si="28"/>
        <v>-</v>
      </c>
      <c r="W68" s="168">
        <f t="shared" si="29"/>
        <v>21.85</v>
      </c>
      <c r="X68" s="168" t="str">
        <f t="shared" si="30"/>
        <v>-</v>
      </c>
      <c r="Y68" s="168" t="str">
        <f t="shared" si="31"/>
        <v>-</v>
      </c>
      <c r="AD68" s="608">
        <f t="shared" si="13"/>
        <v>44966.42083333333</v>
      </c>
      <c r="AE68" s="607">
        <f t="shared" si="14"/>
        <v>22.763999999999999</v>
      </c>
      <c r="AF68" s="196">
        <f t="shared" si="15"/>
        <v>10</v>
      </c>
      <c r="AG68" s="168" t="str">
        <f t="shared" si="8"/>
        <v>-</v>
      </c>
      <c r="AH68" s="168">
        <f t="shared" si="9"/>
        <v>22.763999999999999</v>
      </c>
      <c r="AI68" s="168" t="str">
        <f t="shared" si="10"/>
        <v>-</v>
      </c>
      <c r="AJ68" s="168" t="str">
        <f t="shared" si="11"/>
        <v>-</v>
      </c>
      <c r="AK68" s="198"/>
      <c r="AL68" s="837"/>
      <c r="AM68" s="790">
        <v>44966.422222222223</v>
      </c>
      <c r="AN68" s="789">
        <v>1</v>
      </c>
      <c r="AO68" s="789">
        <v>3</v>
      </c>
      <c r="AP68" s="789">
        <v>1</v>
      </c>
      <c r="AQ68" s="789">
        <v>131.236884</v>
      </c>
      <c r="AR68" s="789">
        <v>180260</v>
      </c>
      <c r="AS68" s="789">
        <v>138817</v>
      </c>
      <c r="AT68" s="789">
        <v>22.762</v>
      </c>
      <c r="AV68" s="788">
        <v>44966.422222222223</v>
      </c>
      <c r="AW68" s="787">
        <v>1</v>
      </c>
      <c r="AX68" s="786">
        <v>3</v>
      </c>
      <c r="AY68" s="786">
        <v>1</v>
      </c>
      <c r="AZ68" s="863">
        <v>130.5</v>
      </c>
      <c r="BB68" s="793">
        <f t="shared" si="32"/>
        <v>31</v>
      </c>
      <c r="BC68" s="791">
        <f t="shared" si="33"/>
        <v>131.236884</v>
      </c>
      <c r="BD68" s="814">
        <v>83</v>
      </c>
      <c r="BE68" s="793">
        <v>3</v>
      </c>
      <c r="BF68" s="819">
        <f t="shared" si="34"/>
        <v>367.79200400000002</v>
      </c>
      <c r="BH68" s="793">
        <f t="shared" si="35"/>
        <v>31</v>
      </c>
      <c r="BI68" s="807">
        <f t="shared" si="36"/>
        <v>130.5</v>
      </c>
      <c r="BJ68" s="814">
        <v>83</v>
      </c>
      <c r="BK68" s="793">
        <v>3</v>
      </c>
      <c r="BL68" s="807">
        <f t="shared" si="37"/>
        <v>368.1</v>
      </c>
      <c r="BQ68" s="797"/>
      <c r="BR68" s="791"/>
      <c r="BS68" s="791"/>
      <c r="BT68" s="791"/>
      <c r="CA68" s="809"/>
      <c r="CB68" s="803"/>
      <c r="CC68" s="804"/>
      <c r="CD68" s="791"/>
      <c r="CE68" s="791"/>
    </row>
    <row r="69" spans="2:83" x14ac:dyDescent="0.25">
      <c r="B69" s="307">
        <v>44966.416087962964</v>
      </c>
      <c r="C69" s="794">
        <v>853.8</v>
      </c>
      <c r="D69" s="492"/>
      <c r="E69" s="492"/>
      <c r="N69" s="517"/>
      <c r="O69" s="796">
        <v>44966</v>
      </c>
      <c r="P69" s="308">
        <v>0.42494212962962963</v>
      </c>
      <c r="Q69" s="794">
        <v>30.1</v>
      </c>
      <c r="R69" s="165" t="s">
        <v>21</v>
      </c>
      <c r="S69" s="794">
        <v>21.85</v>
      </c>
      <c r="T69" s="165" t="s">
        <v>56</v>
      </c>
      <c r="U69" s="196">
        <f t="shared" si="21"/>
        <v>10</v>
      </c>
      <c r="V69" s="168" t="str">
        <f t="shared" si="28"/>
        <v>-</v>
      </c>
      <c r="W69" s="168">
        <f t="shared" si="29"/>
        <v>21.85</v>
      </c>
      <c r="X69" s="168" t="str">
        <f t="shared" si="30"/>
        <v>-</v>
      </c>
      <c r="Y69" s="168" t="str">
        <f t="shared" si="31"/>
        <v>-</v>
      </c>
      <c r="AD69" s="608">
        <f t="shared" si="13"/>
        <v>44966.421527777777</v>
      </c>
      <c r="AE69" s="607">
        <f t="shared" si="14"/>
        <v>22.763999999999999</v>
      </c>
      <c r="AF69" s="196">
        <f t="shared" si="15"/>
        <v>10</v>
      </c>
      <c r="AG69" s="168" t="str">
        <f t="shared" ref="AG69:AG132" si="38">IF(AF69=$Q$3, AE69, "-")</f>
        <v>-</v>
      </c>
      <c r="AH69" s="168">
        <f t="shared" ref="AH69:AH132" si="39">IF(AF69=$R$3, AE69, "-")</f>
        <v>22.763999999999999</v>
      </c>
      <c r="AI69" s="168" t="str">
        <f t="shared" ref="AI69:AI132" si="40">IF(AF69=$S$3, AE69, "-")</f>
        <v>-</v>
      </c>
      <c r="AJ69" s="168" t="str">
        <f t="shared" ref="AJ69:AJ132" si="41">IF(AF69=$T$3, AE69, "-")</f>
        <v>-</v>
      </c>
      <c r="AK69" s="198"/>
      <c r="AL69" s="837"/>
      <c r="AM69" s="790">
        <v>44966.42291666667</v>
      </c>
      <c r="AN69" s="789">
        <v>1</v>
      </c>
      <c r="AO69" s="789">
        <v>3</v>
      </c>
      <c r="AP69" s="789">
        <v>2</v>
      </c>
      <c r="AQ69" s="789">
        <v>131.435013</v>
      </c>
      <c r="AR69" s="789">
        <v>180761</v>
      </c>
      <c r="AS69" s="789">
        <v>138420</v>
      </c>
      <c r="AT69" s="789">
        <v>22.763000000000002</v>
      </c>
      <c r="AV69" s="788">
        <v>44966.42291666667</v>
      </c>
      <c r="AW69" s="787">
        <v>1</v>
      </c>
      <c r="AX69" s="786">
        <v>3</v>
      </c>
      <c r="AY69" s="786">
        <v>2</v>
      </c>
      <c r="AZ69" s="863">
        <v>130.6</v>
      </c>
      <c r="BB69" s="793">
        <f t="shared" si="32"/>
        <v>32</v>
      </c>
      <c r="BC69" s="791">
        <f t="shared" si="33"/>
        <v>131.435013</v>
      </c>
      <c r="BD69" s="814">
        <v>84</v>
      </c>
      <c r="BE69" s="793">
        <v>4</v>
      </c>
      <c r="BF69" s="819">
        <f t="shared" si="34"/>
        <v>367.43137100000001</v>
      </c>
      <c r="BH69" s="793">
        <f t="shared" si="35"/>
        <v>32</v>
      </c>
      <c r="BI69" s="807">
        <f t="shared" si="36"/>
        <v>130.6</v>
      </c>
      <c r="BJ69" s="814">
        <v>84</v>
      </c>
      <c r="BK69" s="793">
        <v>4</v>
      </c>
      <c r="BL69" s="807">
        <f t="shared" si="37"/>
        <v>367.1</v>
      </c>
      <c r="BQ69" s="797"/>
      <c r="BR69" s="791"/>
      <c r="BS69" s="791"/>
      <c r="BT69" s="791"/>
      <c r="CA69" s="809"/>
      <c r="CB69" s="803"/>
      <c r="CC69" s="804"/>
      <c r="CD69" s="791"/>
      <c r="CE69" s="791"/>
    </row>
    <row r="70" spans="2:83" x14ac:dyDescent="0.25">
      <c r="B70" s="307">
        <v>44966.417129629626</v>
      </c>
      <c r="C70" s="794">
        <v>853.78</v>
      </c>
      <c r="D70" s="492"/>
      <c r="E70" s="492"/>
      <c r="N70" s="517"/>
      <c r="O70" s="796">
        <v>44966</v>
      </c>
      <c r="P70" s="308">
        <v>0.42563657407407413</v>
      </c>
      <c r="Q70" s="794">
        <v>30.2</v>
      </c>
      <c r="R70" s="165" t="s">
        <v>21</v>
      </c>
      <c r="S70" s="794">
        <v>21.8</v>
      </c>
      <c r="T70" s="165" t="s">
        <v>56</v>
      </c>
      <c r="U70" s="196">
        <f t="shared" si="21"/>
        <v>10</v>
      </c>
      <c r="V70" s="168" t="str">
        <f t="shared" si="28"/>
        <v>-</v>
      </c>
      <c r="W70" s="168">
        <f t="shared" si="29"/>
        <v>21.8</v>
      </c>
      <c r="X70" s="168" t="str">
        <f t="shared" si="30"/>
        <v>-</v>
      </c>
      <c r="Y70" s="168" t="str">
        <f t="shared" si="31"/>
        <v>-</v>
      </c>
      <c r="AD70" s="608">
        <f t="shared" ref="AD70:AD133" si="42">IF(AM67="", "-", AM67)</f>
        <v>44966.422222222223</v>
      </c>
      <c r="AE70" s="607">
        <f t="shared" ref="AE70:AE133" si="43">IF(AT67="", "-", AT67)</f>
        <v>22.763000000000002</v>
      </c>
      <c r="AF70" s="196">
        <f t="shared" ref="AF70:AF133" si="44">IF(ISNUMBER(AE70), HOUR(AD70), "-")</f>
        <v>10</v>
      </c>
      <c r="AG70" s="168" t="str">
        <f t="shared" si="38"/>
        <v>-</v>
      </c>
      <c r="AH70" s="168">
        <f t="shared" si="39"/>
        <v>22.763000000000002</v>
      </c>
      <c r="AI70" s="168" t="str">
        <f t="shared" si="40"/>
        <v>-</v>
      </c>
      <c r="AJ70" s="168" t="str">
        <f t="shared" si="41"/>
        <v>-</v>
      </c>
      <c r="AK70" s="198"/>
      <c r="AL70" s="837"/>
      <c r="AM70" s="790">
        <v>44966.423611111109</v>
      </c>
      <c r="AN70" s="789">
        <v>1</v>
      </c>
      <c r="AO70" s="789">
        <v>3</v>
      </c>
      <c r="AP70" s="789">
        <v>3</v>
      </c>
      <c r="AQ70" s="789">
        <v>131.30437000000001</v>
      </c>
      <c r="AR70" s="789">
        <v>180253</v>
      </c>
      <c r="AS70" s="789">
        <v>138811</v>
      </c>
      <c r="AT70" s="789">
        <v>22.762</v>
      </c>
      <c r="AV70" s="788">
        <v>44966.423611111109</v>
      </c>
      <c r="AW70" s="787">
        <v>1</v>
      </c>
      <c r="AX70" s="786">
        <v>3</v>
      </c>
      <c r="AY70" s="786">
        <v>3</v>
      </c>
      <c r="AZ70" s="863">
        <v>131</v>
      </c>
      <c r="BB70" s="793">
        <f t="shared" si="32"/>
        <v>33</v>
      </c>
      <c r="BC70" s="791">
        <f t="shared" si="33"/>
        <v>131.30437000000001</v>
      </c>
      <c r="BD70" s="814">
        <v>85</v>
      </c>
      <c r="BE70" s="793">
        <v>5</v>
      </c>
      <c r="BF70" s="819">
        <f t="shared" si="34"/>
        <v>367.41360100000003</v>
      </c>
      <c r="BH70" s="793">
        <f t="shared" si="35"/>
        <v>33</v>
      </c>
      <c r="BI70" s="807">
        <f t="shared" si="36"/>
        <v>131</v>
      </c>
      <c r="BJ70" s="814">
        <v>85</v>
      </c>
      <c r="BK70" s="793">
        <v>5</v>
      </c>
      <c r="BL70" s="807">
        <f t="shared" si="37"/>
        <v>367.8</v>
      </c>
      <c r="BQ70" s="797"/>
      <c r="BR70" s="791"/>
      <c r="BS70" s="791"/>
      <c r="BT70" s="791"/>
      <c r="CA70" s="809"/>
      <c r="CB70" s="803"/>
      <c r="CC70" s="804"/>
      <c r="CD70" s="791"/>
      <c r="CE70" s="791"/>
    </row>
    <row r="71" spans="2:83" x14ac:dyDescent="0.25">
      <c r="B71" s="307">
        <v>44966.418171296296</v>
      </c>
      <c r="C71" s="794">
        <v>853.75</v>
      </c>
      <c r="D71" s="492"/>
      <c r="E71" s="492"/>
      <c r="N71" s="517"/>
      <c r="O71" s="796">
        <v>44966</v>
      </c>
      <c r="P71" s="308">
        <v>0.42633101851851851</v>
      </c>
      <c r="Q71" s="794">
        <v>30.2</v>
      </c>
      <c r="R71" s="165" t="s">
        <v>21</v>
      </c>
      <c r="S71" s="794">
        <v>21.8</v>
      </c>
      <c r="T71" s="165" t="s">
        <v>56</v>
      </c>
      <c r="U71" s="196">
        <f t="shared" si="21"/>
        <v>10</v>
      </c>
      <c r="V71" s="168" t="str">
        <f t="shared" si="28"/>
        <v>-</v>
      </c>
      <c r="W71" s="168">
        <f t="shared" si="29"/>
        <v>21.8</v>
      </c>
      <c r="X71" s="168" t="str">
        <f t="shared" si="30"/>
        <v>-</v>
      </c>
      <c r="Y71" s="168" t="str">
        <f t="shared" si="31"/>
        <v>-</v>
      </c>
      <c r="AD71" s="608">
        <f t="shared" si="42"/>
        <v>44966.422222222223</v>
      </c>
      <c r="AE71" s="607">
        <f t="shared" si="43"/>
        <v>22.762</v>
      </c>
      <c r="AF71" s="196">
        <f t="shared" si="44"/>
        <v>10</v>
      </c>
      <c r="AG71" s="168" t="str">
        <f t="shared" si="38"/>
        <v>-</v>
      </c>
      <c r="AH71" s="168">
        <f t="shared" si="39"/>
        <v>22.762</v>
      </c>
      <c r="AI71" s="168" t="str">
        <f t="shared" si="40"/>
        <v>-</v>
      </c>
      <c r="AJ71" s="168" t="str">
        <f t="shared" si="41"/>
        <v>-</v>
      </c>
      <c r="AK71" s="198"/>
      <c r="AL71" s="837"/>
      <c r="AM71" s="790">
        <v>44966.423611111109</v>
      </c>
      <c r="AN71" s="789">
        <v>1</v>
      </c>
      <c r="AO71" s="789">
        <v>3</v>
      </c>
      <c r="AP71" s="789">
        <v>4</v>
      </c>
      <c r="AQ71" s="789">
        <v>131.245103</v>
      </c>
      <c r="AR71" s="789">
        <v>180759</v>
      </c>
      <c r="AS71" s="789">
        <v>138419</v>
      </c>
      <c r="AT71" s="789">
        <v>22.763999999999999</v>
      </c>
      <c r="AV71" s="788">
        <v>44966.423611111109</v>
      </c>
      <c r="AW71" s="787">
        <v>1</v>
      </c>
      <c r="AX71" s="786">
        <v>3</v>
      </c>
      <c r="AY71" s="786">
        <v>4</v>
      </c>
      <c r="AZ71" s="863">
        <v>130.6</v>
      </c>
      <c r="BB71" s="793">
        <f t="shared" si="32"/>
        <v>34</v>
      </c>
      <c r="BC71" s="791">
        <f t="shared" si="33"/>
        <v>131.245103</v>
      </c>
      <c r="BD71" s="814">
        <v>86</v>
      </c>
      <c r="BE71" s="793">
        <v>6</v>
      </c>
      <c r="BF71" s="819">
        <f t="shared" si="34"/>
        <v>367.59876200000002</v>
      </c>
      <c r="BH71" s="793">
        <f t="shared" si="35"/>
        <v>34</v>
      </c>
      <c r="BI71" s="807">
        <f t="shared" si="36"/>
        <v>130.6</v>
      </c>
      <c r="BJ71" s="814">
        <v>86</v>
      </c>
      <c r="BK71" s="793">
        <v>6</v>
      </c>
      <c r="BL71" s="807">
        <f t="shared" si="37"/>
        <v>367.4</v>
      </c>
      <c r="BQ71" s="797"/>
      <c r="BR71" s="791"/>
      <c r="BS71" s="791"/>
      <c r="BT71" s="791"/>
      <c r="CA71" s="809"/>
      <c r="CB71" s="803"/>
      <c r="CC71" s="804"/>
      <c r="CD71" s="791"/>
      <c r="CE71" s="791"/>
    </row>
    <row r="72" spans="2:83" x14ac:dyDescent="0.25">
      <c r="B72" s="307">
        <v>44966.419212962966</v>
      </c>
      <c r="C72" s="794">
        <v>853.72</v>
      </c>
      <c r="D72" s="492"/>
      <c r="E72" s="492"/>
      <c r="N72" s="517"/>
      <c r="O72" s="796">
        <v>44966</v>
      </c>
      <c r="P72" s="308">
        <v>0.42702546296296301</v>
      </c>
      <c r="Q72" s="794">
        <v>30.2</v>
      </c>
      <c r="R72" s="165" t="s">
        <v>21</v>
      </c>
      <c r="S72" s="794">
        <v>21.8</v>
      </c>
      <c r="T72" s="165" t="s">
        <v>56</v>
      </c>
      <c r="U72" s="196">
        <f t="shared" si="21"/>
        <v>10</v>
      </c>
      <c r="V72" s="168" t="str">
        <f t="shared" si="28"/>
        <v>-</v>
      </c>
      <c r="W72" s="168">
        <f t="shared" si="29"/>
        <v>21.8</v>
      </c>
      <c r="X72" s="168" t="str">
        <f t="shared" si="30"/>
        <v>-</v>
      </c>
      <c r="Y72" s="168" t="str">
        <f t="shared" si="31"/>
        <v>-</v>
      </c>
      <c r="AD72" s="608">
        <f t="shared" si="42"/>
        <v>44966.42291666667</v>
      </c>
      <c r="AE72" s="607">
        <f t="shared" si="43"/>
        <v>22.763000000000002</v>
      </c>
      <c r="AF72" s="196">
        <f t="shared" si="44"/>
        <v>10</v>
      </c>
      <c r="AG72" s="168" t="str">
        <f t="shared" si="38"/>
        <v>-</v>
      </c>
      <c r="AH72" s="168">
        <f t="shared" si="39"/>
        <v>22.763000000000002</v>
      </c>
      <c r="AI72" s="168" t="str">
        <f t="shared" si="40"/>
        <v>-</v>
      </c>
      <c r="AJ72" s="168" t="str">
        <f t="shared" si="41"/>
        <v>-</v>
      </c>
      <c r="AK72" s="198"/>
      <c r="AL72" s="837"/>
      <c r="AM72" s="790">
        <v>44966.424305555556</v>
      </c>
      <c r="AN72" s="789">
        <v>1</v>
      </c>
      <c r="AO72" s="789">
        <v>3</v>
      </c>
      <c r="AP72" s="789">
        <v>5</v>
      </c>
      <c r="AQ72" s="789">
        <v>131.29545899999999</v>
      </c>
      <c r="AR72" s="789">
        <v>180255</v>
      </c>
      <c r="AS72" s="789">
        <v>138813</v>
      </c>
      <c r="AT72" s="789">
        <v>22.765999999999998</v>
      </c>
      <c r="AV72" s="788">
        <v>44966.424305555556</v>
      </c>
      <c r="AW72" s="787">
        <v>1</v>
      </c>
      <c r="AX72" s="786">
        <v>3</v>
      </c>
      <c r="AY72" s="786">
        <v>5</v>
      </c>
      <c r="AZ72" s="863">
        <v>130.69999999999999</v>
      </c>
      <c r="BB72" s="793">
        <f t="shared" si="32"/>
        <v>35</v>
      </c>
      <c r="BC72" s="791">
        <f t="shared" si="33"/>
        <v>131.29545899999999</v>
      </c>
      <c r="BD72" s="814">
        <v>87</v>
      </c>
      <c r="BE72" s="793">
        <v>7</v>
      </c>
      <c r="BF72" s="819">
        <f t="shared" si="34"/>
        <v>367.401588</v>
      </c>
      <c r="BH72" s="793">
        <f t="shared" si="35"/>
        <v>35</v>
      </c>
      <c r="BI72" s="807">
        <f t="shared" si="36"/>
        <v>130.69999999999999</v>
      </c>
      <c r="BJ72" s="814">
        <v>87</v>
      </c>
      <c r="BK72" s="793">
        <v>7</v>
      </c>
      <c r="BL72" s="807">
        <f t="shared" si="37"/>
        <v>367.1</v>
      </c>
      <c r="BQ72" s="797"/>
      <c r="BR72" s="791"/>
      <c r="BS72" s="791"/>
      <c r="BT72" s="791"/>
      <c r="CA72" s="809"/>
      <c r="CB72" s="803"/>
      <c r="CC72" s="804"/>
      <c r="CD72" s="791"/>
      <c r="CE72" s="791"/>
    </row>
    <row r="73" spans="2:83" x14ac:dyDescent="0.25">
      <c r="B73" s="307">
        <v>44966.420254629629</v>
      </c>
      <c r="C73" s="794">
        <v>853.68</v>
      </c>
      <c r="D73" s="492"/>
      <c r="E73" s="492"/>
      <c r="N73" s="517"/>
      <c r="O73" s="796">
        <v>44966</v>
      </c>
      <c r="P73" s="308">
        <v>0.4277199074074074</v>
      </c>
      <c r="Q73" s="794">
        <v>30.2</v>
      </c>
      <c r="R73" s="165" t="s">
        <v>21</v>
      </c>
      <c r="S73" s="794">
        <v>21.85</v>
      </c>
      <c r="T73" s="165" t="s">
        <v>56</v>
      </c>
      <c r="U73" s="196">
        <f t="shared" si="21"/>
        <v>10</v>
      </c>
      <c r="V73" s="168" t="str">
        <f t="shared" si="28"/>
        <v>-</v>
      </c>
      <c r="W73" s="168">
        <f t="shared" si="29"/>
        <v>21.85</v>
      </c>
      <c r="X73" s="168" t="str">
        <f t="shared" si="30"/>
        <v>-</v>
      </c>
      <c r="Y73" s="168" t="str">
        <f t="shared" si="31"/>
        <v>-</v>
      </c>
      <c r="AD73" s="608">
        <f t="shared" si="42"/>
        <v>44966.423611111109</v>
      </c>
      <c r="AE73" s="607">
        <f t="shared" si="43"/>
        <v>22.762</v>
      </c>
      <c r="AF73" s="196">
        <f t="shared" si="44"/>
        <v>10</v>
      </c>
      <c r="AG73" s="168" t="str">
        <f t="shared" si="38"/>
        <v>-</v>
      </c>
      <c r="AH73" s="168">
        <f t="shared" si="39"/>
        <v>22.762</v>
      </c>
      <c r="AI73" s="168" t="str">
        <f t="shared" si="40"/>
        <v>-</v>
      </c>
      <c r="AJ73" s="168" t="str">
        <f t="shared" si="41"/>
        <v>-</v>
      </c>
      <c r="AK73" s="198"/>
      <c r="AL73" s="837"/>
      <c r="AM73" s="790">
        <v>44966.424305555556</v>
      </c>
      <c r="AN73" s="789">
        <v>1</v>
      </c>
      <c r="AO73" s="789">
        <v>3</v>
      </c>
      <c r="AP73" s="789">
        <v>6</v>
      </c>
      <c r="AQ73" s="789">
        <v>131.29676000000001</v>
      </c>
      <c r="AR73" s="789">
        <v>180764</v>
      </c>
      <c r="AS73" s="789">
        <v>138423</v>
      </c>
      <c r="AT73" s="789">
        <v>22.768000000000001</v>
      </c>
      <c r="AV73" s="788">
        <v>44966.424305555556</v>
      </c>
      <c r="AW73" s="787">
        <v>1</v>
      </c>
      <c r="AX73" s="786">
        <v>3</v>
      </c>
      <c r="AY73" s="786">
        <v>6</v>
      </c>
      <c r="AZ73" s="863">
        <v>130.69999999999999</v>
      </c>
      <c r="BB73" s="793">
        <f t="shared" si="32"/>
        <v>36</v>
      </c>
      <c r="BC73" s="791">
        <f t="shared" si="33"/>
        <v>131.29676000000001</v>
      </c>
      <c r="BD73" s="814">
        <v>88</v>
      </c>
      <c r="BE73" s="793">
        <v>8</v>
      </c>
      <c r="BF73" s="819">
        <f t="shared" si="34"/>
        <v>367.34845000000001</v>
      </c>
      <c r="BH73" s="793">
        <f t="shared" si="35"/>
        <v>36</v>
      </c>
      <c r="BI73" s="807">
        <f t="shared" si="36"/>
        <v>130.69999999999999</v>
      </c>
      <c r="BJ73" s="814">
        <v>88</v>
      </c>
      <c r="BK73" s="793">
        <v>8</v>
      </c>
      <c r="BL73" s="807">
        <f t="shared" si="37"/>
        <v>366.7</v>
      </c>
      <c r="BQ73" s="797"/>
      <c r="BR73" s="791"/>
      <c r="BS73" s="791"/>
      <c r="BT73" s="791"/>
      <c r="CA73" s="809"/>
      <c r="CB73" s="803"/>
      <c r="CC73" s="804"/>
      <c r="CD73" s="791"/>
      <c r="CE73" s="791"/>
    </row>
    <row r="74" spans="2:83" x14ac:dyDescent="0.25">
      <c r="B74" s="307">
        <v>44966.421296296299</v>
      </c>
      <c r="C74" s="794">
        <v>853.65</v>
      </c>
      <c r="D74" s="492"/>
      <c r="E74" s="492"/>
      <c r="N74" s="517"/>
      <c r="O74" s="796">
        <v>44966</v>
      </c>
      <c r="P74" s="308">
        <v>0.42841435185185189</v>
      </c>
      <c r="Q74" s="794">
        <v>30.4</v>
      </c>
      <c r="R74" s="165" t="s">
        <v>21</v>
      </c>
      <c r="S74" s="794">
        <v>21.8</v>
      </c>
      <c r="T74" s="165" t="s">
        <v>56</v>
      </c>
      <c r="U74" s="196">
        <f t="shared" si="21"/>
        <v>10</v>
      </c>
      <c r="V74" s="168" t="str">
        <f t="shared" si="28"/>
        <v>-</v>
      </c>
      <c r="W74" s="168">
        <f t="shared" si="29"/>
        <v>21.8</v>
      </c>
      <c r="X74" s="168" t="str">
        <f t="shared" si="30"/>
        <v>-</v>
      </c>
      <c r="Y74" s="168" t="str">
        <f t="shared" si="31"/>
        <v>-</v>
      </c>
      <c r="AD74" s="608">
        <f t="shared" si="42"/>
        <v>44966.423611111109</v>
      </c>
      <c r="AE74" s="607">
        <f t="shared" si="43"/>
        <v>22.763999999999999</v>
      </c>
      <c r="AF74" s="196">
        <f t="shared" si="44"/>
        <v>10</v>
      </c>
      <c r="AG74" s="168" t="str">
        <f t="shared" si="38"/>
        <v>-</v>
      </c>
      <c r="AH74" s="168">
        <f t="shared" si="39"/>
        <v>22.763999999999999</v>
      </c>
      <c r="AI74" s="168" t="str">
        <f t="shared" si="40"/>
        <v>-</v>
      </c>
      <c r="AJ74" s="168" t="str">
        <f t="shared" si="41"/>
        <v>-</v>
      </c>
      <c r="AK74" s="198"/>
      <c r="AL74" s="837"/>
      <c r="AM74" s="790">
        <v>44966.425000000003</v>
      </c>
      <c r="AN74" s="789">
        <v>1</v>
      </c>
      <c r="AO74" s="789">
        <v>3</v>
      </c>
      <c r="AP74" s="789">
        <v>7</v>
      </c>
      <c r="AQ74" s="789">
        <v>131.02267000000001</v>
      </c>
      <c r="AR74" s="789">
        <v>180266</v>
      </c>
      <c r="AS74" s="789">
        <v>138820</v>
      </c>
      <c r="AT74" s="789">
        <v>22.768999999999998</v>
      </c>
      <c r="AV74" s="788">
        <v>44966.425000000003</v>
      </c>
      <c r="AW74" s="787">
        <v>1</v>
      </c>
      <c r="AX74" s="786">
        <v>3</v>
      </c>
      <c r="AY74" s="786">
        <v>7</v>
      </c>
      <c r="AZ74" s="863">
        <v>131.30000000000001</v>
      </c>
      <c r="BB74" s="793">
        <f t="shared" si="32"/>
        <v>37</v>
      </c>
      <c r="BC74" s="791">
        <f t="shared" si="33"/>
        <v>131.02267000000001</v>
      </c>
      <c r="BD74" s="814">
        <v>91</v>
      </c>
      <c r="BE74" s="793">
        <v>1</v>
      </c>
      <c r="BF74" s="819">
        <f t="shared" si="34"/>
        <v>409.31432000000001</v>
      </c>
      <c r="BH74" s="793">
        <f t="shared" si="35"/>
        <v>37</v>
      </c>
      <c r="BI74" s="807">
        <f t="shared" si="36"/>
        <v>131.30000000000001</v>
      </c>
      <c r="BJ74" s="814">
        <v>91</v>
      </c>
      <c r="BK74" s="793">
        <v>1</v>
      </c>
      <c r="BL74" s="807">
        <f t="shared" si="37"/>
        <v>409.2</v>
      </c>
      <c r="BQ74" s="797"/>
      <c r="BR74" s="791"/>
      <c r="BS74" s="791"/>
      <c r="BT74" s="791"/>
      <c r="CA74" s="809"/>
      <c r="CB74" s="803"/>
      <c r="CC74" s="804"/>
      <c r="CD74" s="791"/>
      <c r="CE74" s="791"/>
    </row>
    <row r="75" spans="2:83" x14ac:dyDescent="0.25">
      <c r="B75" s="307">
        <v>44966.422337962962</v>
      </c>
      <c r="C75" s="794">
        <v>853.62</v>
      </c>
      <c r="D75" s="492"/>
      <c r="E75" s="492"/>
      <c r="N75" s="517"/>
      <c r="O75" s="796">
        <v>44966</v>
      </c>
      <c r="P75" s="308">
        <v>0.42910879629629628</v>
      </c>
      <c r="Q75" s="794">
        <v>30</v>
      </c>
      <c r="R75" s="165" t="s">
        <v>21</v>
      </c>
      <c r="S75" s="794">
        <v>21.85</v>
      </c>
      <c r="T75" s="165" t="s">
        <v>56</v>
      </c>
      <c r="U75" s="196">
        <f t="shared" si="21"/>
        <v>10</v>
      </c>
      <c r="V75" s="168" t="str">
        <f t="shared" si="28"/>
        <v>-</v>
      </c>
      <c r="W75" s="168">
        <f t="shared" si="29"/>
        <v>21.85</v>
      </c>
      <c r="X75" s="168" t="str">
        <f t="shared" si="30"/>
        <v>-</v>
      </c>
      <c r="Y75" s="168" t="str">
        <f t="shared" si="31"/>
        <v>-</v>
      </c>
      <c r="AD75" s="608">
        <f t="shared" si="42"/>
        <v>44966.424305555556</v>
      </c>
      <c r="AE75" s="607">
        <f t="shared" si="43"/>
        <v>22.765999999999998</v>
      </c>
      <c r="AF75" s="196">
        <f t="shared" si="44"/>
        <v>10</v>
      </c>
      <c r="AG75" s="168" t="str">
        <f t="shared" si="38"/>
        <v>-</v>
      </c>
      <c r="AH75" s="168">
        <f t="shared" si="39"/>
        <v>22.765999999999998</v>
      </c>
      <c r="AI75" s="168" t="str">
        <f t="shared" si="40"/>
        <v>-</v>
      </c>
      <c r="AJ75" s="168" t="str">
        <f t="shared" si="41"/>
        <v>-</v>
      </c>
      <c r="AK75" s="198"/>
      <c r="AL75" s="837"/>
      <c r="AM75" s="790">
        <v>44966.425694444442</v>
      </c>
      <c r="AN75" s="789">
        <v>1</v>
      </c>
      <c r="AO75" s="789">
        <v>3</v>
      </c>
      <c r="AP75" s="789">
        <v>8</v>
      </c>
      <c r="AQ75" s="789">
        <v>130.95877300000001</v>
      </c>
      <c r="AR75" s="789">
        <v>180792</v>
      </c>
      <c r="AS75" s="789">
        <v>138445</v>
      </c>
      <c r="AT75" s="789">
        <v>22.771999999999998</v>
      </c>
      <c r="AV75" s="788">
        <v>44966.425694444442</v>
      </c>
      <c r="AW75" s="787">
        <v>1</v>
      </c>
      <c r="AX75" s="786">
        <v>3</v>
      </c>
      <c r="AY75" s="786">
        <v>8</v>
      </c>
      <c r="AZ75" s="863">
        <v>130.30000000000001</v>
      </c>
      <c r="BB75" s="793">
        <f t="shared" si="32"/>
        <v>38</v>
      </c>
      <c r="BC75" s="791">
        <f t="shared" si="33"/>
        <v>130.95877300000001</v>
      </c>
      <c r="BD75" s="814">
        <v>92</v>
      </c>
      <c r="BE75" s="793">
        <v>2</v>
      </c>
      <c r="BF75" s="819">
        <f t="shared" si="34"/>
        <v>408.888352</v>
      </c>
      <c r="BH75" s="793">
        <f t="shared" si="35"/>
        <v>38</v>
      </c>
      <c r="BI75" s="807">
        <f t="shared" si="36"/>
        <v>130.30000000000001</v>
      </c>
      <c r="BJ75" s="814">
        <v>92</v>
      </c>
      <c r="BK75" s="793">
        <v>2</v>
      </c>
      <c r="BL75" s="807">
        <f t="shared" si="37"/>
        <v>408.7</v>
      </c>
      <c r="BQ75" s="797"/>
      <c r="BR75" s="791"/>
      <c r="BS75" s="791"/>
      <c r="BT75" s="791"/>
      <c r="CA75" s="809"/>
      <c r="CB75" s="803"/>
      <c r="CC75" s="804"/>
      <c r="CD75" s="791"/>
      <c r="CE75" s="791"/>
    </row>
    <row r="76" spans="2:83" x14ac:dyDescent="0.25">
      <c r="B76" s="307">
        <v>44966.423379629632</v>
      </c>
      <c r="C76" s="794">
        <v>853.6</v>
      </c>
      <c r="D76" s="492"/>
      <c r="E76" s="492"/>
      <c r="N76" s="517"/>
      <c r="O76" s="796">
        <v>44966</v>
      </c>
      <c r="P76" s="308">
        <v>0.42980324074074078</v>
      </c>
      <c r="Q76" s="794">
        <v>30.1</v>
      </c>
      <c r="R76" s="165" t="s">
        <v>21</v>
      </c>
      <c r="S76" s="794">
        <v>21.85</v>
      </c>
      <c r="T76" s="165" t="s">
        <v>56</v>
      </c>
      <c r="U76" s="196">
        <f t="shared" si="21"/>
        <v>10</v>
      </c>
      <c r="V76" s="168" t="str">
        <f t="shared" si="28"/>
        <v>-</v>
      </c>
      <c r="W76" s="168">
        <f t="shared" si="29"/>
        <v>21.85</v>
      </c>
      <c r="X76" s="168" t="str">
        <f t="shared" si="30"/>
        <v>-</v>
      </c>
      <c r="Y76" s="168" t="str">
        <f t="shared" si="31"/>
        <v>-</v>
      </c>
      <c r="AA76" s="567"/>
      <c r="AB76" s="567"/>
      <c r="AD76" s="608">
        <f t="shared" si="42"/>
        <v>44966.424305555556</v>
      </c>
      <c r="AE76" s="607">
        <f t="shared" si="43"/>
        <v>22.768000000000001</v>
      </c>
      <c r="AF76" s="196">
        <f t="shared" si="44"/>
        <v>10</v>
      </c>
      <c r="AG76" s="168" t="str">
        <f t="shared" si="38"/>
        <v>-</v>
      </c>
      <c r="AH76" s="168">
        <f t="shared" si="39"/>
        <v>22.768000000000001</v>
      </c>
      <c r="AI76" s="168" t="str">
        <f t="shared" si="40"/>
        <v>-</v>
      </c>
      <c r="AJ76" s="168" t="str">
        <f t="shared" si="41"/>
        <v>-</v>
      </c>
      <c r="AK76" s="198"/>
      <c r="AL76" s="837"/>
      <c r="AM76" s="790">
        <v>44966.425694444442</v>
      </c>
      <c r="AN76" s="789">
        <v>1</v>
      </c>
      <c r="AO76" s="789">
        <v>4</v>
      </c>
      <c r="AP76" s="789" t="s">
        <v>469</v>
      </c>
      <c r="AQ76" s="789">
        <v>168.91066599999999</v>
      </c>
      <c r="AR76" s="789">
        <v>180044</v>
      </c>
      <c r="AS76" s="789">
        <v>138836</v>
      </c>
      <c r="AT76" s="789">
        <v>22.774999999999999</v>
      </c>
      <c r="AV76" s="788">
        <v>44966.425694444442</v>
      </c>
      <c r="AW76" s="787">
        <v>1</v>
      </c>
      <c r="AX76" s="786">
        <v>4</v>
      </c>
      <c r="AY76" s="786" t="s">
        <v>469</v>
      </c>
      <c r="AZ76" s="863">
        <v>185.5</v>
      </c>
      <c r="BB76" s="793" t="str">
        <f t="shared" si="32"/>
        <v>--</v>
      </c>
      <c r="BC76" s="791">
        <f t="shared" si="33"/>
        <v>168.91066599999999</v>
      </c>
      <c r="BD76" s="814">
        <v>93</v>
      </c>
      <c r="BE76" s="793">
        <v>3</v>
      </c>
      <c r="BF76" s="819">
        <f t="shared" si="34"/>
        <v>408.94866400000001</v>
      </c>
      <c r="BH76" s="793" t="str">
        <f t="shared" si="35"/>
        <v>--</v>
      </c>
      <c r="BI76" s="807">
        <f t="shared" si="36"/>
        <v>185.5</v>
      </c>
      <c r="BJ76" s="814">
        <v>93</v>
      </c>
      <c r="BK76" s="793">
        <v>3</v>
      </c>
      <c r="BL76" s="807">
        <f t="shared" si="37"/>
        <v>409</v>
      </c>
      <c r="BQ76" s="797"/>
      <c r="BR76" s="791"/>
      <c r="BS76" s="791"/>
      <c r="BT76" s="791"/>
      <c r="CA76" s="809"/>
      <c r="CB76" s="803"/>
      <c r="CC76" s="804"/>
      <c r="CD76" s="791"/>
      <c r="CE76" s="791"/>
    </row>
    <row r="77" spans="2:83" x14ac:dyDescent="0.25">
      <c r="B77" s="307">
        <v>44966.424421296295</v>
      </c>
      <c r="C77" s="794">
        <v>853.59</v>
      </c>
      <c r="D77" s="492"/>
      <c r="E77" s="492"/>
      <c r="N77" s="517"/>
      <c r="O77" s="796">
        <v>44966</v>
      </c>
      <c r="P77" s="308">
        <v>0.43049768518518516</v>
      </c>
      <c r="Q77" s="794">
        <v>30</v>
      </c>
      <c r="R77" s="165" t="s">
        <v>21</v>
      </c>
      <c r="S77" s="794">
        <v>21.85</v>
      </c>
      <c r="T77" s="165" t="s">
        <v>56</v>
      </c>
      <c r="U77" s="196">
        <f t="shared" si="21"/>
        <v>10</v>
      </c>
      <c r="V77" s="168" t="str">
        <f t="shared" si="28"/>
        <v>-</v>
      </c>
      <c r="W77" s="168">
        <f t="shared" si="29"/>
        <v>21.85</v>
      </c>
      <c r="X77" s="168" t="str">
        <f t="shared" si="30"/>
        <v>-</v>
      </c>
      <c r="Y77" s="168" t="str">
        <f t="shared" si="31"/>
        <v>-</v>
      </c>
      <c r="AA77" s="567"/>
      <c r="AB77" s="567"/>
      <c r="AD77" s="608">
        <f t="shared" si="42"/>
        <v>44966.425000000003</v>
      </c>
      <c r="AE77" s="607">
        <f t="shared" si="43"/>
        <v>22.768999999999998</v>
      </c>
      <c r="AF77" s="196">
        <f t="shared" si="44"/>
        <v>10</v>
      </c>
      <c r="AG77" s="168" t="str">
        <f t="shared" si="38"/>
        <v>-</v>
      </c>
      <c r="AH77" s="168">
        <f t="shared" si="39"/>
        <v>22.768999999999998</v>
      </c>
      <c r="AI77" s="168" t="str">
        <f t="shared" si="40"/>
        <v>-</v>
      </c>
      <c r="AJ77" s="168" t="str">
        <f t="shared" si="41"/>
        <v>-</v>
      </c>
      <c r="AK77" s="198"/>
      <c r="AL77" s="837"/>
      <c r="AM77" s="790">
        <v>44966.426388888889</v>
      </c>
      <c r="AN77" s="789">
        <v>1</v>
      </c>
      <c r="AO77" s="789">
        <v>4</v>
      </c>
      <c r="AP77" s="789" t="s">
        <v>469</v>
      </c>
      <c r="AQ77" s="789">
        <v>191.65006700000001</v>
      </c>
      <c r="AR77" s="789">
        <v>180793</v>
      </c>
      <c r="AS77" s="789">
        <v>138272</v>
      </c>
      <c r="AT77" s="789">
        <v>22.777999999999999</v>
      </c>
      <c r="AV77" s="788">
        <v>44966.426388888889</v>
      </c>
      <c r="AW77" s="787">
        <v>1</v>
      </c>
      <c r="AX77" s="786">
        <v>4</v>
      </c>
      <c r="AY77" s="786" t="s">
        <v>469</v>
      </c>
      <c r="AZ77" s="863">
        <v>189.9</v>
      </c>
      <c r="BB77" s="793" t="str">
        <f t="shared" si="32"/>
        <v>--</v>
      </c>
      <c r="BC77" s="791">
        <f t="shared" si="33"/>
        <v>191.65006700000001</v>
      </c>
      <c r="BD77" s="814">
        <v>94</v>
      </c>
      <c r="BE77" s="793">
        <v>4</v>
      </c>
      <c r="BF77" s="819">
        <f t="shared" si="34"/>
        <v>409.19618400000002</v>
      </c>
      <c r="BH77" s="793" t="str">
        <f t="shared" si="35"/>
        <v>--</v>
      </c>
      <c r="BI77" s="807">
        <f t="shared" si="36"/>
        <v>189.9</v>
      </c>
      <c r="BJ77" s="814">
        <v>94</v>
      </c>
      <c r="BK77" s="793">
        <v>4</v>
      </c>
      <c r="BL77" s="807">
        <f t="shared" si="37"/>
        <v>408.4</v>
      </c>
      <c r="BQ77" s="797"/>
      <c r="BR77" s="791"/>
      <c r="BS77" s="791"/>
      <c r="BT77" s="791"/>
      <c r="CA77" s="809"/>
      <c r="CB77" s="803"/>
      <c r="CC77" s="804"/>
      <c r="CD77" s="791"/>
      <c r="CE77" s="791"/>
    </row>
    <row r="78" spans="2:83" x14ac:dyDescent="0.25">
      <c r="B78" s="307">
        <v>44966.425462962965</v>
      </c>
      <c r="C78" s="794">
        <v>853.57</v>
      </c>
      <c r="D78" s="492"/>
      <c r="E78" s="492"/>
      <c r="N78" s="517"/>
      <c r="O78" s="796">
        <v>44966</v>
      </c>
      <c r="P78" s="308">
        <v>0.43119212962962966</v>
      </c>
      <c r="Q78" s="794">
        <v>30.1</v>
      </c>
      <c r="R78" s="165" t="s">
        <v>21</v>
      </c>
      <c r="S78" s="794">
        <v>21.9</v>
      </c>
      <c r="T78" s="165" t="s">
        <v>56</v>
      </c>
      <c r="U78" s="196">
        <f t="shared" si="21"/>
        <v>10</v>
      </c>
      <c r="V78" s="168" t="str">
        <f t="shared" si="28"/>
        <v>-</v>
      </c>
      <c r="W78" s="168">
        <f t="shared" si="29"/>
        <v>21.9</v>
      </c>
      <c r="X78" s="168" t="str">
        <f t="shared" si="30"/>
        <v>-</v>
      </c>
      <c r="Y78" s="168" t="str">
        <f t="shared" si="31"/>
        <v>-</v>
      </c>
      <c r="AA78" s="567"/>
      <c r="AB78" s="567"/>
      <c r="AD78" s="608">
        <f t="shared" si="42"/>
        <v>44966.425694444442</v>
      </c>
      <c r="AE78" s="607">
        <f t="shared" si="43"/>
        <v>22.771999999999998</v>
      </c>
      <c r="AF78" s="196">
        <f t="shared" si="44"/>
        <v>10</v>
      </c>
      <c r="AG78" s="168" t="str">
        <f t="shared" si="38"/>
        <v>-</v>
      </c>
      <c r="AH78" s="168">
        <f t="shared" si="39"/>
        <v>22.771999999999998</v>
      </c>
      <c r="AI78" s="168" t="str">
        <f t="shared" si="40"/>
        <v>-</v>
      </c>
      <c r="AJ78" s="168" t="str">
        <f t="shared" si="41"/>
        <v>-</v>
      </c>
      <c r="AK78" s="198"/>
      <c r="AL78" s="837"/>
      <c r="AM78" s="790">
        <v>44966.426388888889</v>
      </c>
      <c r="AN78" s="789">
        <v>1</v>
      </c>
      <c r="AO78" s="789">
        <v>4</v>
      </c>
      <c r="AP78" s="789" t="s">
        <v>469</v>
      </c>
      <c r="AQ78" s="789">
        <v>188.893303</v>
      </c>
      <c r="AR78" s="789">
        <v>180065</v>
      </c>
      <c r="AS78" s="789">
        <v>138836</v>
      </c>
      <c r="AT78" s="789">
        <v>22.783999999999999</v>
      </c>
      <c r="AV78" s="788">
        <v>44966.426388888889</v>
      </c>
      <c r="AW78" s="787">
        <v>1</v>
      </c>
      <c r="AX78" s="786">
        <v>4</v>
      </c>
      <c r="AY78" s="786" t="s">
        <v>469</v>
      </c>
      <c r="AZ78" s="863">
        <v>188.4</v>
      </c>
      <c r="BB78" s="793" t="str">
        <f t="shared" si="32"/>
        <v>--</v>
      </c>
      <c r="BC78" s="791">
        <f t="shared" si="33"/>
        <v>188.893303</v>
      </c>
      <c r="BD78" s="814">
        <v>95</v>
      </c>
      <c r="BE78" s="793">
        <v>5</v>
      </c>
      <c r="BF78" s="819">
        <f t="shared" si="34"/>
        <v>408.86404499999998</v>
      </c>
      <c r="BH78" s="793" t="str">
        <f t="shared" si="35"/>
        <v>--</v>
      </c>
      <c r="BI78" s="807">
        <f t="shared" si="36"/>
        <v>188.4</v>
      </c>
      <c r="BJ78" s="814">
        <v>95</v>
      </c>
      <c r="BK78" s="793">
        <v>5</v>
      </c>
      <c r="BL78" s="807">
        <f t="shared" si="37"/>
        <v>408.4</v>
      </c>
      <c r="BQ78" s="797"/>
      <c r="BR78" s="791"/>
      <c r="BS78" s="791"/>
      <c r="BT78" s="791"/>
      <c r="CA78" s="809"/>
      <c r="CB78" s="803"/>
      <c r="CC78" s="804"/>
      <c r="CD78" s="791"/>
      <c r="CE78" s="791"/>
    </row>
    <row r="79" spans="2:83" x14ac:dyDescent="0.25">
      <c r="B79" s="307">
        <v>44966.426504629628</v>
      </c>
      <c r="C79" s="794">
        <v>853.55</v>
      </c>
      <c r="D79" s="492"/>
      <c r="E79" s="492"/>
      <c r="N79" s="517"/>
      <c r="O79" s="796">
        <v>44966</v>
      </c>
      <c r="P79" s="308">
        <v>0.43188657407407405</v>
      </c>
      <c r="Q79" s="794">
        <v>30.1</v>
      </c>
      <c r="R79" s="165" t="s">
        <v>21</v>
      </c>
      <c r="S79" s="794">
        <v>21.85</v>
      </c>
      <c r="T79" s="165" t="s">
        <v>56</v>
      </c>
      <c r="U79" s="196">
        <f t="shared" si="21"/>
        <v>10</v>
      </c>
      <c r="V79" s="168" t="str">
        <f t="shared" si="28"/>
        <v>-</v>
      </c>
      <c r="W79" s="168">
        <f t="shared" si="29"/>
        <v>21.85</v>
      </c>
      <c r="X79" s="168" t="str">
        <f t="shared" si="30"/>
        <v>-</v>
      </c>
      <c r="Y79" s="168" t="str">
        <f t="shared" si="31"/>
        <v>-</v>
      </c>
      <c r="AA79" s="567"/>
      <c r="AB79" s="567"/>
      <c r="AD79" s="608">
        <f t="shared" si="42"/>
        <v>44966.425694444442</v>
      </c>
      <c r="AE79" s="607">
        <f t="shared" si="43"/>
        <v>22.774999999999999</v>
      </c>
      <c r="AF79" s="196">
        <f t="shared" si="44"/>
        <v>10</v>
      </c>
      <c r="AG79" s="168" t="str">
        <f t="shared" si="38"/>
        <v>-</v>
      </c>
      <c r="AH79" s="168">
        <f t="shared" si="39"/>
        <v>22.774999999999999</v>
      </c>
      <c r="AI79" s="168" t="str">
        <f t="shared" si="40"/>
        <v>-</v>
      </c>
      <c r="AJ79" s="168" t="str">
        <f t="shared" si="41"/>
        <v>-</v>
      </c>
      <c r="AK79" s="198"/>
      <c r="AL79" s="837"/>
      <c r="AM79" s="790">
        <v>44966.427083333336</v>
      </c>
      <c r="AN79" s="789">
        <v>1</v>
      </c>
      <c r="AO79" s="789">
        <v>4</v>
      </c>
      <c r="AP79" s="789" t="s">
        <v>469</v>
      </c>
      <c r="AQ79" s="789">
        <v>187.919409</v>
      </c>
      <c r="AR79" s="789">
        <v>180789</v>
      </c>
      <c r="AS79" s="789">
        <v>138275</v>
      </c>
      <c r="AT79" s="789">
        <v>22.789000000000001</v>
      </c>
      <c r="AV79" s="788">
        <v>44966.427083333336</v>
      </c>
      <c r="AW79" s="787">
        <v>1</v>
      </c>
      <c r="AX79" s="786">
        <v>4</v>
      </c>
      <c r="AY79" s="786" t="s">
        <v>469</v>
      </c>
      <c r="AZ79" s="863">
        <v>186.9</v>
      </c>
      <c r="BB79" s="793" t="str">
        <f t="shared" si="32"/>
        <v>--</v>
      </c>
      <c r="BC79" s="791">
        <f t="shared" si="33"/>
        <v>187.919409</v>
      </c>
      <c r="BD79" s="814">
        <v>96</v>
      </c>
      <c r="BE79" s="793">
        <v>6</v>
      </c>
      <c r="BF79" s="819">
        <f t="shared" si="34"/>
        <v>408.59734500000002</v>
      </c>
      <c r="BH79" s="793" t="str">
        <f t="shared" si="35"/>
        <v>--</v>
      </c>
      <c r="BI79" s="807">
        <f t="shared" si="36"/>
        <v>186.9</v>
      </c>
      <c r="BJ79" s="814">
        <v>96</v>
      </c>
      <c r="BK79" s="793">
        <v>6</v>
      </c>
      <c r="BL79" s="807">
        <f t="shared" si="37"/>
        <v>408.7</v>
      </c>
      <c r="BQ79" s="797"/>
      <c r="BR79" s="791"/>
      <c r="BS79" s="791"/>
      <c r="BT79" s="791"/>
      <c r="CA79" s="809"/>
      <c r="CB79" s="803"/>
      <c r="CC79" s="804"/>
      <c r="CD79" s="791"/>
      <c r="CE79" s="791"/>
    </row>
    <row r="80" spans="2:83" x14ac:dyDescent="0.25">
      <c r="B80" s="307">
        <v>44966.427546296298</v>
      </c>
      <c r="C80" s="794">
        <v>853.54</v>
      </c>
      <c r="D80" s="492"/>
      <c r="E80" s="492"/>
      <c r="N80" s="517"/>
      <c r="O80" s="796">
        <v>44966</v>
      </c>
      <c r="P80" s="308">
        <v>0.43258101851851855</v>
      </c>
      <c r="Q80" s="794">
        <v>30.5</v>
      </c>
      <c r="R80" s="165" t="s">
        <v>21</v>
      </c>
      <c r="S80" s="794">
        <v>21.85</v>
      </c>
      <c r="T80" s="165" t="s">
        <v>56</v>
      </c>
      <c r="U80" s="196">
        <f t="shared" si="21"/>
        <v>10</v>
      </c>
      <c r="V80" s="168" t="str">
        <f t="shared" si="28"/>
        <v>-</v>
      </c>
      <c r="W80" s="168">
        <f t="shared" si="29"/>
        <v>21.85</v>
      </c>
      <c r="X80" s="168" t="str">
        <f t="shared" si="30"/>
        <v>-</v>
      </c>
      <c r="Y80" s="168" t="str">
        <f t="shared" si="31"/>
        <v>-</v>
      </c>
      <c r="AA80" s="567"/>
      <c r="AB80" s="567"/>
      <c r="AD80" s="608">
        <f t="shared" si="42"/>
        <v>44966.426388888889</v>
      </c>
      <c r="AE80" s="607">
        <f t="shared" si="43"/>
        <v>22.777999999999999</v>
      </c>
      <c r="AF80" s="196">
        <f t="shared" si="44"/>
        <v>10</v>
      </c>
      <c r="AG80" s="168" t="str">
        <f t="shared" si="38"/>
        <v>-</v>
      </c>
      <c r="AH80" s="168">
        <f t="shared" si="39"/>
        <v>22.777999999999999</v>
      </c>
      <c r="AI80" s="168" t="str">
        <f t="shared" si="40"/>
        <v>-</v>
      </c>
      <c r="AJ80" s="168" t="str">
        <f t="shared" si="41"/>
        <v>-</v>
      </c>
      <c r="AK80" s="198"/>
      <c r="AL80" s="837"/>
      <c r="AM80" s="790">
        <v>44966.427083333336</v>
      </c>
      <c r="AN80" s="789">
        <v>1</v>
      </c>
      <c r="AO80" s="789">
        <v>4</v>
      </c>
      <c r="AP80" s="789" t="s">
        <v>469</v>
      </c>
      <c r="AQ80" s="789">
        <v>187.069965</v>
      </c>
      <c r="AR80" s="789">
        <v>180057</v>
      </c>
      <c r="AS80" s="789">
        <v>138825</v>
      </c>
      <c r="AT80" s="789">
        <v>22.795000000000002</v>
      </c>
      <c r="AV80" s="788">
        <v>44966.427083333336</v>
      </c>
      <c r="AW80" s="787">
        <v>1</v>
      </c>
      <c r="AX80" s="786">
        <v>4</v>
      </c>
      <c r="AY80" s="786" t="s">
        <v>469</v>
      </c>
      <c r="AZ80" s="863">
        <v>186.4</v>
      </c>
      <c r="BB80" s="793" t="str">
        <f t="shared" si="32"/>
        <v>--</v>
      </c>
      <c r="BC80" s="791">
        <f t="shared" si="33"/>
        <v>187.069965</v>
      </c>
      <c r="BD80" s="814">
        <v>97</v>
      </c>
      <c r="BE80" s="793">
        <v>7</v>
      </c>
      <c r="BF80" s="819">
        <f t="shared" si="34"/>
        <v>408.20385499999998</v>
      </c>
      <c r="BH80" s="793" t="str">
        <f t="shared" si="35"/>
        <v>--</v>
      </c>
      <c r="BI80" s="807">
        <f t="shared" si="36"/>
        <v>186.4</v>
      </c>
      <c r="BJ80" s="814">
        <v>97</v>
      </c>
      <c r="BK80" s="793">
        <v>7</v>
      </c>
      <c r="BL80" s="807">
        <f t="shared" si="37"/>
        <v>408.4</v>
      </c>
      <c r="BQ80" s="797"/>
      <c r="BR80" s="791"/>
      <c r="BS80" s="791"/>
      <c r="BT80" s="791"/>
      <c r="CA80" s="809"/>
      <c r="CB80" s="803"/>
      <c r="CC80" s="804"/>
      <c r="CD80" s="791"/>
      <c r="CE80" s="791"/>
    </row>
    <row r="81" spans="2:83" x14ac:dyDescent="0.25">
      <c r="B81" s="307">
        <v>44966.428587962961</v>
      </c>
      <c r="C81" s="794">
        <v>853.54</v>
      </c>
      <c r="D81" s="492"/>
      <c r="E81" s="492"/>
      <c r="N81" s="517"/>
      <c r="O81" s="796">
        <v>44966</v>
      </c>
      <c r="P81" s="308">
        <v>0.43327546296296293</v>
      </c>
      <c r="Q81" s="794">
        <v>30.4</v>
      </c>
      <c r="R81" s="165" t="s">
        <v>21</v>
      </c>
      <c r="S81" s="794">
        <v>21.85</v>
      </c>
      <c r="T81" s="165" t="s">
        <v>56</v>
      </c>
      <c r="U81" s="196">
        <f t="shared" si="21"/>
        <v>10</v>
      </c>
      <c r="V81" s="168" t="str">
        <f t="shared" si="28"/>
        <v>-</v>
      </c>
      <c r="W81" s="168">
        <f t="shared" si="29"/>
        <v>21.85</v>
      </c>
      <c r="X81" s="168" t="str">
        <f t="shared" si="30"/>
        <v>-</v>
      </c>
      <c r="Y81" s="168" t="str">
        <f t="shared" si="31"/>
        <v>-</v>
      </c>
      <c r="AD81" s="608">
        <f t="shared" si="42"/>
        <v>44966.426388888889</v>
      </c>
      <c r="AE81" s="607">
        <f t="shared" si="43"/>
        <v>22.783999999999999</v>
      </c>
      <c r="AF81" s="196">
        <f t="shared" si="44"/>
        <v>10</v>
      </c>
      <c r="AG81" s="168" t="str">
        <f t="shared" si="38"/>
        <v>-</v>
      </c>
      <c r="AH81" s="168">
        <f t="shared" si="39"/>
        <v>22.783999999999999</v>
      </c>
      <c r="AI81" s="168" t="str">
        <f t="shared" si="40"/>
        <v>-</v>
      </c>
      <c r="AJ81" s="168" t="str">
        <f t="shared" si="41"/>
        <v>-</v>
      </c>
      <c r="AK81" s="198"/>
      <c r="AL81" s="837"/>
      <c r="AM81" s="790">
        <v>44966.427777777775</v>
      </c>
      <c r="AN81" s="789">
        <v>1</v>
      </c>
      <c r="AO81" s="789">
        <v>4</v>
      </c>
      <c r="AP81" s="789" t="s">
        <v>469</v>
      </c>
      <c r="AQ81" s="789">
        <v>186.51651000000001</v>
      </c>
      <c r="AR81" s="789">
        <v>180770</v>
      </c>
      <c r="AS81" s="789">
        <v>138264</v>
      </c>
      <c r="AT81" s="789">
        <v>22.795000000000002</v>
      </c>
      <c r="AV81" s="788">
        <v>44966.427777777775</v>
      </c>
      <c r="AW81" s="787">
        <v>1</v>
      </c>
      <c r="AX81" s="786">
        <v>4</v>
      </c>
      <c r="AY81" s="786" t="s">
        <v>469</v>
      </c>
      <c r="AZ81" s="863">
        <v>185.8</v>
      </c>
      <c r="BB81" s="793" t="str">
        <f t="shared" si="32"/>
        <v>--</v>
      </c>
      <c r="BC81" s="791">
        <f t="shared" si="33"/>
        <v>186.51651000000001</v>
      </c>
      <c r="BD81" s="814">
        <v>98</v>
      </c>
      <c r="BE81" s="793">
        <v>8</v>
      </c>
      <c r="BF81" s="819">
        <f t="shared" si="34"/>
        <v>408.081343</v>
      </c>
      <c r="BH81" s="793" t="str">
        <f t="shared" si="35"/>
        <v>--</v>
      </c>
      <c r="BI81" s="807">
        <f t="shared" si="36"/>
        <v>185.8</v>
      </c>
      <c r="BJ81" s="814">
        <v>98</v>
      </c>
      <c r="BK81" s="793">
        <v>8</v>
      </c>
      <c r="BL81" s="807">
        <f t="shared" si="37"/>
        <v>407.4</v>
      </c>
      <c r="BQ81" s="797"/>
      <c r="BR81" s="791"/>
      <c r="BS81" s="791"/>
      <c r="BT81" s="791"/>
      <c r="CA81" s="809"/>
      <c r="CB81" s="803"/>
      <c r="CC81" s="804"/>
      <c r="CD81" s="791"/>
      <c r="CE81" s="791"/>
    </row>
    <row r="82" spans="2:83" x14ac:dyDescent="0.25">
      <c r="B82" s="307">
        <v>44966.429629629631</v>
      </c>
      <c r="C82" s="794">
        <v>853.52</v>
      </c>
      <c r="D82" s="492"/>
      <c r="E82" s="492"/>
      <c r="N82" s="517"/>
      <c r="O82" s="796">
        <v>44966</v>
      </c>
      <c r="P82" s="308">
        <v>0.43396990740740743</v>
      </c>
      <c r="Q82" s="794">
        <v>30.5</v>
      </c>
      <c r="R82" s="165" t="s">
        <v>21</v>
      </c>
      <c r="S82" s="794">
        <v>21.75</v>
      </c>
      <c r="T82" s="165" t="s">
        <v>56</v>
      </c>
      <c r="U82" s="196">
        <f t="shared" si="21"/>
        <v>10</v>
      </c>
      <c r="V82" s="168" t="str">
        <f t="shared" si="28"/>
        <v>-</v>
      </c>
      <c r="W82" s="168">
        <f t="shared" si="29"/>
        <v>21.75</v>
      </c>
      <c r="X82" s="168" t="str">
        <f t="shared" si="30"/>
        <v>-</v>
      </c>
      <c r="Y82" s="168" t="str">
        <f t="shared" si="31"/>
        <v>-</v>
      </c>
      <c r="AD82" s="608">
        <f t="shared" si="42"/>
        <v>44966.427083333336</v>
      </c>
      <c r="AE82" s="607">
        <f t="shared" si="43"/>
        <v>22.789000000000001</v>
      </c>
      <c r="AF82" s="196">
        <f t="shared" si="44"/>
        <v>10</v>
      </c>
      <c r="AG82" s="168" t="str">
        <f t="shared" si="38"/>
        <v>-</v>
      </c>
      <c r="AH82" s="168">
        <f t="shared" si="39"/>
        <v>22.789000000000001</v>
      </c>
      <c r="AI82" s="168" t="str">
        <f t="shared" si="40"/>
        <v>-</v>
      </c>
      <c r="AJ82" s="168" t="str">
        <f t="shared" si="41"/>
        <v>-</v>
      </c>
      <c r="AK82" s="198"/>
      <c r="AL82" s="837"/>
      <c r="AM82" s="790">
        <v>44966.427777777775</v>
      </c>
      <c r="AN82" s="789">
        <v>1</v>
      </c>
      <c r="AO82" s="789">
        <v>4</v>
      </c>
      <c r="AP82" s="789" t="s">
        <v>469</v>
      </c>
      <c r="AQ82" s="789">
        <v>185.98523599999999</v>
      </c>
      <c r="AR82" s="789">
        <v>180053</v>
      </c>
      <c r="AS82" s="789">
        <v>138819</v>
      </c>
      <c r="AT82" s="789">
        <v>22.795000000000002</v>
      </c>
      <c r="AV82" s="788">
        <v>44966.427777777775</v>
      </c>
      <c r="AW82" s="787">
        <v>1</v>
      </c>
      <c r="AX82" s="786">
        <v>4</v>
      </c>
      <c r="AY82" s="786" t="s">
        <v>469</v>
      </c>
      <c r="AZ82" s="863">
        <v>186.2</v>
      </c>
      <c r="BB82" s="793" t="str">
        <f t="shared" si="32"/>
        <v>--</v>
      </c>
      <c r="BC82" s="791">
        <f t="shared" si="33"/>
        <v>185.98523599999999</v>
      </c>
      <c r="BD82" s="814">
        <v>101</v>
      </c>
      <c r="BE82" s="793">
        <v>1</v>
      </c>
      <c r="BF82" s="819">
        <f t="shared" si="34"/>
        <v>457.34371099999998</v>
      </c>
      <c r="BH82" s="793" t="str">
        <f t="shared" si="35"/>
        <v>--</v>
      </c>
      <c r="BI82" s="807">
        <f t="shared" si="36"/>
        <v>186.2</v>
      </c>
      <c r="BJ82" s="814">
        <v>101</v>
      </c>
      <c r="BK82" s="793">
        <v>1</v>
      </c>
      <c r="BL82" s="807">
        <f t="shared" si="37"/>
        <v>457.5</v>
      </c>
      <c r="BQ82" s="797"/>
      <c r="BR82" s="791"/>
      <c r="BS82" s="791"/>
      <c r="BT82" s="791"/>
      <c r="CA82" s="809"/>
      <c r="CB82" s="803"/>
      <c r="CC82" s="804"/>
      <c r="CD82" s="791"/>
      <c r="CE82" s="791"/>
    </row>
    <row r="83" spans="2:83" x14ac:dyDescent="0.25">
      <c r="B83" s="307">
        <v>44966.430671296293</v>
      </c>
      <c r="C83" s="794">
        <v>853.48</v>
      </c>
      <c r="D83" s="492"/>
      <c r="E83" s="492"/>
      <c r="N83" s="517"/>
      <c r="O83" s="796">
        <v>44966</v>
      </c>
      <c r="P83" s="308">
        <v>0.43466435185185182</v>
      </c>
      <c r="Q83" s="794">
        <v>30.4</v>
      </c>
      <c r="R83" s="165" t="s">
        <v>21</v>
      </c>
      <c r="S83" s="794">
        <v>21.75</v>
      </c>
      <c r="T83" s="165" t="s">
        <v>56</v>
      </c>
      <c r="U83" s="196">
        <f t="shared" si="21"/>
        <v>10</v>
      </c>
      <c r="V83" s="168" t="str">
        <f t="shared" si="28"/>
        <v>-</v>
      </c>
      <c r="W83" s="168">
        <f t="shared" si="29"/>
        <v>21.75</v>
      </c>
      <c r="X83" s="168" t="str">
        <f t="shared" si="30"/>
        <v>-</v>
      </c>
      <c r="Y83" s="168" t="str">
        <f t="shared" si="31"/>
        <v>-</v>
      </c>
      <c r="AD83" s="608">
        <f t="shared" si="42"/>
        <v>44966.427083333336</v>
      </c>
      <c r="AE83" s="607">
        <f t="shared" si="43"/>
        <v>22.795000000000002</v>
      </c>
      <c r="AF83" s="196">
        <f t="shared" si="44"/>
        <v>10</v>
      </c>
      <c r="AG83" s="168" t="str">
        <f t="shared" si="38"/>
        <v>-</v>
      </c>
      <c r="AH83" s="168">
        <f t="shared" si="39"/>
        <v>22.795000000000002</v>
      </c>
      <c r="AI83" s="168" t="str">
        <f t="shared" si="40"/>
        <v>-</v>
      </c>
      <c r="AJ83" s="168" t="str">
        <f t="shared" si="41"/>
        <v>-</v>
      </c>
      <c r="AK83" s="198"/>
      <c r="AL83" s="837"/>
      <c r="AM83" s="790">
        <v>44966.428472222222</v>
      </c>
      <c r="AN83" s="789">
        <v>1</v>
      </c>
      <c r="AO83" s="789">
        <v>4</v>
      </c>
      <c r="AP83" s="789" t="s">
        <v>469</v>
      </c>
      <c r="AQ83" s="789">
        <v>185.66982999999999</v>
      </c>
      <c r="AR83" s="789">
        <v>180779</v>
      </c>
      <c r="AS83" s="789">
        <v>138273</v>
      </c>
      <c r="AT83" s="789">
        <v>22.795000000000002</v>
      </c>
      <c r="AV83" s="788">
        <v>44966.428472222222</v>
      </c>
      <c r="AW83" s="787">
        <v>1</v>
      </c>
      <c r="AX83" s="786">
        <v>4</v>
      </c>
      <c r="AY83" s="786" t="s">
        <v>469</v>
      </c>
      <c r="AZ83" s="863">
        <v>185.6</v>
      </c>
      <c r="BB83" s="793" t="str">
        <f t="shared" si="32"/>
        <v>--</v>
      </c>
      <c r="BC83" s="791">
        <f t="shared" si="33"/>
        <v>185.66982999999999</v>
      </c>
      <c r="BD83" s="814">
        <v>102</v>
      </c>
      <c r="BE83" s="793">
        <v>2</v>
      </c>
      <c r="BF83" s="819">
        <f t="shared" si="34"/>
        <v>457.32815399999998</v>
      </c>
      <c r="BH83" s="793" t="str">
        <f t="shared" si="35"/>
        <v>--</v>
      </c>
      <c r="BI83" s="807">
        <f t="shared" si="36"/>
        <v>185.6</v>
      </c>
      <c r="BJ83" s="814">
        <v>102</v>
      </c>
      <c r="BK83" s="793">
        <v>2</v>
      </c>
      <c r="BL83" s="807">
        <f t="shared" si="37"/>
        <v>457.5</v>
      </c>
      <c r="BQ83" s="797"/>
      <c r="BR83" s="791"/>
      <c r="BS83" s="791"/>
      <c r="BT83" s="791"/>
      <c r="CA83" s="809"/>
      <c r="CB83" s="803"/>
      <c r="CC83" s="804"/>
      <c r="CD83" s="791"/>
      <c r="CE83" s="791"/>
    </row>
    <row r="84" spans="2:83" x14ac:dyDescent="0.25">
      <c r="B84" s="307">
        <v>44966.431712962964</v>
      </c>
      <c r="C84" s="794">
        <v>853.48</v>
      </c>
      <c r="D84" s="492"/>
      <c r="E84" s="492"/>
      <c r="N84" s="517"/>
      <c r="O84" s="796">
        <v>44966</v>
      </c>
      <c r="P84" s="308">
        <v>0.43535879629629631</v>
      </c>
      <c r="Q84" s="794">
        <v>30.4</v>
      </c>
      <c r="R84" s="165" t="s">
        <v>21</v>
      </c>
      <c r="S84" s="794">
        <v>21.75</v>
      </c>
      <c r="T84" s="165" t="s">
        <v>56</v>
      </c>
      <c r="U84" s="196">
        <f t="shared" si="21"/>
        <v>10</v>
      </c>
      <c r="V84" s="168" t="str">
        <f t="shared" si="28"/>
        <v>-</v>
      </c>
      <c r="W84" s="168">
        <f t="shared" si="29"/>
        <v>21.75</v>
      </c>
      <c r="X84" s="168" t="str">
        <f t="shared" si="30"/>
        <v>-</v>
      </c>
      <c r="Y84" s="168" t="str">
        <f t="shared" si="31"/>
        <v>-</v>
      </c>
      <c r="AD84" s="608">
        <f t="shared" si="42"/>
        <v>44966.427777777775</v>
      </c>
      <c r="AE84" s="607">
        <f t="shared" si="43"/>
        <v>22.795000000000002</v>
      </c>
      <c r="AF84" s="196">
        <f t="shared" si="44"/>
        <v>10</v>
      </c>
      <c r="AG84" s="168" t="str">
        <f t="shared" si="38"/>
        <v>-</v>
      </c>
      <c r="AH84" s="168">
        <f t="shared" si="39"/>
        <v>22.795000000000002</v>
      </c>
      <c r="AI84" s="168" t="str">
        <f t="shared" si="40"/>
        <v>-</v>
      </c>
      <c r="AJ84" s="168" t="str">
        <f t="shared" si="41"/>
        <v>-</v>
      </c>
      <c r="AK84" s="198"/>
      <c r="AL84" s="837"/>
      <c r="AM84" s="790">
        <v>44966.429166666669</v>
      </c>
      <c r="AN84" s="789">
        <v>1</v>
      </c>
      <c r="AO84" s="789">
        <v>4</v>
      </c>
      <c r="AP84" s="789" t="s">
        <v>469</v>
      </c>
      <c r="AQ84" s="789">
        <v>185.80792</v>
      </c>
      <c r="AR84" s="789">
        <v>180062</v>
      </c>
      <c r="AS84" s="789">
        <v>138827</v>
      </c>
      <c r="AT84" s="789">
        <v>22.797000000000001</v>
      </c>
      <c r="AV84" s="788">
        <v>44966.429166666669</v>
      </c>
      <c r="AW84" s="787">
        <v>1</v>
      </c>
      <c r="AX84" s="786">
        <v>4</v>
      </c>
      <c r="AY84" s="786" t="s">
        <v>469</v>
      </c>
      <c r="AZ84" s="863">
        <v>185.8</v>
      </c>
      <c r="BB84" s="793" t="str">
        <f t="shared" si="32"/>
        <v>--</v>
      </c>
      <c r="BC84" s="791">
        <f t="shared" si="33"/>
        <v>185.80792</v>
      </c>
      <c r="BD84" s="814">
        <v>103</v>
      </c>
      <c r="BE84" s="793">
        <v>3</v>
      </c>
      <c r="BF84" s="819">
        <f t="shared" si="34"/>
        <v>457.04450400000002</v>
      </c>
      <c r="BH84" s="793" t="str">
        <f t="shared" si="35"/>
        <v>--</v>
      </c>
      <c r="BI84" s="807">
        <f t="shared" si="36"/>
        <v>185.8</v>
      </c>
      <c r="BJ84" s="814">
        <v>103</v>
      </c>
      <c r="BK84" s="793">
        <v>3</v>
      </c>
      <c r="BL84" s="807">
        <f t="shared" si="37"/>
        <v>457.3</v>
      </c>
      <c r="BQ84" s="797"/>
      <c r="BR84" s="791"/>
      <c r="BS84" s="791"/>
      <c r="BT84" s="791"/>
      <c r="CA84" s="809"/>
      <c r="CB84" s="803"/>
      <c r="CC84" s="804"/>
      <c r="CD84" s="791"/>
      <c r="CE84" s="791"/>
    </row>
    <row r="85" spans="2:83" x14ac:dyDescent="0.25">
      <c r="B85" s="307">
        <v>44966.432754629626</v>
      </c>
      <c r="C85" s="794">
        <v>853.45</v>
      </c>
      <c r="D85" s="492"/>
      <c r="E85" s="492"/>
      <c r="N85" s="517"/>
      <c r="O85" s="796">
        <v>44966</v>
      </c>
      <c r="P85" s="308">
        <v>0.43605324074074076</v>
      </c>
      <c r="Q85" s="794">
        <v>30.4</v>
      </c>
      <c r="R85" s="165" t="s">
        <v>21</v>
      </c>
      <c r="S85" s="794">
        <v>21.7</v>
      </c>
      <c r="T85" s="165" t="s">
        <v>56</v>
      </c>
      <c r="U85" s="196">
        <f t="shared" si="21"/>
        <v>10</v>
      </c>
      <c r="V85" s="168" t="str">
        <f t="shared" si="28"/>
        <v>-</v>
      </c>
      <c r="W85" s="168">
        <f t="shared" si="29"/>
        <v>21.7</v>
      </c>
      <c r="X85" s="168" t="str">
        <f t="shared" si="30"/>
        <v>-</v>
      </c>
      <c r="Y85" s="168" t="str">
        <f t="shared" si="31"/>
        <v>-</v>
      </c>
      <c r="AD85" s="608">
        <f t="shared" si="42"/>
        <v>44966.427777777775</v>
      </c>
      <c r="AE85" s="607">
        <f t="shared" si="43"/>
        <v>22.795000000000002</v>
      </c>
      <c r="AF85" s="196">
        <f t="shared" si="44"/>
        <v>10</v>
      </c>
      <c r="AG85" s="168" t="str">
        <f t="shared" si="38"/>
        <v>-</v>
      </c>
      <c r="AH85" s="168">
        <f t="shared" si="39"/>
        <v>22.795000000000002</v>
      </c>
      <c r="AI85" s="168" t="str">
        <f t="shared" si="40"/>
        <v>-</v>
      </c>
      <c r="AJ85" s="168" t="str">
        <f t="shared" si="41"/>
        <v>-</v>
      </c>
      <c r="AK85" s="198"/>
      <c r="AL85" s="837"/>
      <c r="AM85" s="790">
        <v>44966.429861111108</v>
      </c>
      <c r="AN85" s="789">
        <v>1</v>
      </c>
      <c r="AO85" s="789">
        <v>4</v>
      </c>
      <c r="AP85" s="789">
        <v>0</v>
      </c>
      <c r="AQ85" s="789">
        <v>185.77549999999999</v>
      </c>
      <c r="AR85" s="789">
        <v>180764</v>
      </c>
      <c r="AS85" s="789">
        <v>138262</v>
      </c>
      <c r="AT85" s="789">
        <v>22.798999999999999</v>
      </c>
      <c r="AV85" s="788">
        <v>44966.429861111108</v>
      </c>
      <c r="AW85" s="787">
        <v>1</v>
      </c>
      <c r="AX85" s="786">
        <v>4</v>
      </c>
      <c r="AY85" s="786">
        <v>0</v>
      </c>
      <c r="AZ85" s="863">
        <v>185.2</v>
      </c>
      <c r="BB85" s="793">
        <f t="shared" si="32"/>
        <v>40</v>
      </c>
      <c r="BC85" s="791">
        <f t="shared" si="33"/>
        <v>185.77549999999999</v>
      </c>
      <c r="BD85" s="814">
        <v>104</v>
      </c>
      <c r="BE85" s="793">
        <v>4</v>
      </c>
      <c r="BF85" s="819">
        <f t="shared" si="34"/>
        <v>456.970302</v>
      </c>
      <c r="BH85" s="793">
        <f t="shared" si="35"/>
        <v>40</v>
      </c>
      <c r="BI85" s="807">
        <f t="shared" si="36"/>
        <v>185.2</v>
      </c>
      <c r="BJ85" s="814">
        <v>104</v>
      </c>
      <c r="BK85" s="793">
        <v>4</v>
      </c>
      <c r="BL85" s="807">
        <f t="shared" si="37"/>
        <v>457.2</v>
      </c>
      <c r="BQ85" s="797"/>
      <c r="BR85" s="791"/>
      <c r="BS85" s="791"/>
      <c r="BT85" s="791"/>
      <c r="CA85" s="809"/>
      <c r="CB85" s="803"/>
      <c r="CC85" s="804"/>
      <c r="CD85" s="791"/>
      <c r="CE85" s="791"/>
    </row>
    <row r="86" spans="2:83" x14ac:dyDescent="0.25">
      <c r="B86" s="307">
        <v>44966.433796296296</v>
      </c>
      <c r="C86" s="794">
        <v>853.42</v>
      </c>
      <c r="D86" s="492"/>
      <c r="E86" s="492"/>
      <c r="N86" s="517"/>
      <c r="O86" s="796">
        <v>44966</v>
      </c>
      <c r="P86" s="308">
        <v>0.4367476851851852</v>
      </c>
      <c r="Q86" s="794">
        <v>30.1</v>
      </c>
      <c r="R86" s="165" t="s">
        <v>21</v>
      </c>
      <c r="S86" s="794">
        <v>21.8</v>
      </c>
      <c r="T86" s="165" t="s">
        <v>56</v>
      </c>
      <c r="U86" s="196">
        <f t="shared" si="21"/>
        <v>10</v>
      </c>
      <c r="V86" s="168" t="str">
        <f t="shared" si="28"/>
        <v>-</v>
      </c>
      <c r="W86" s="168">
        <f t="shared" si="29"/>
        <v>21.8</v>
      </c>
      <c r="X86" s="168" t="str">
        <f t="shared" si="30"/>
        <v>-</v>
      </c>
      <c r="Y86" s="168" t="str">
        <f t="shared" si="31"/>
        <v>-</v>
      </c>
      <c r="AD86" s="608">
        <f t="shared" si="42"/>
        <v>44966.428472222222</v>
      </c>
      <c r="AE86" s="607">
        <f t="shared" si="43"/>
        <v>22.795000000000002</v>
      </c>
      <c r="AF86" s="196">
        <f t="shared" si="44"/>
        <v>10</v>
      </c>
      <c r="AG86" s="168" t="str">
        <f t="shared" si="38"/>
        <v>-</v>
      </c>
      <c r="AH86" s="168">
        <f t="shared" si="39"/>
        <v>22.795000000000002</v>
      </c>
      <c r="AI86" s="168" t="str">
        <f t="shared" si="40"/>
        <v>-</v>
      </c>
      <c r="AJ86" s="168" t="str">
        <f t="shared" si="41"/>
        <v>-</v>
      </c>
      <c r="AK86" s="198"/>
      <c r="AL86" s="837"/>
      <c r="AM86" s="790">
        <v>44966.429861111108</v>
      </c>
      <c r="AN86" s="789">
        <v>1</v>
      </c>
      <c r="AO86" s="789">
        <v>4</v>
      </c>
      <c r="AP86" s="789">
        <v>1</v>
      </c>
      <c r="AQ86" s="789">
        <v>185.21213299999999</v>
      </c>
      <c r="AR86" s="789">
        <v>180057</v>
      </c>
      <c r="AS86" s="789">
        <v>138820</v>
      </c>
      <c r="AT86" s="789">
        <v>22.802</v>
      </c>
      <c r="AV86" s="788">
        <v>44966.429861111108</v>
      </c>
      <c r="AW86" s="787">
        <v>1</v>
      </c>
      <c r="AX86" s="786">
        <v>4</v>
      </c>
      <c r="AY86" s="786">
        <v>1</v>
      </c>
      <c r="AZ86" s="863">
        <v>185.5</v>
      </c>
      <c r="BB86" s="793">
        <f t="shared" si="32"/>
        <v>41</v>
      </c>
      <c r="BC86" s="791">
        <f t="shared" si="33"/>
        <v>185.21213299999999</v>
      </c>
      <c r="BD86" s="814">
        <v>105</v>
      </c>
      <c r="BE86" s="793">
        <v>5</v>
      </c>
      <c r="BF86" s="819">
        <f t="shared" si="34"/>
        <v>456.94090699999998</v>
      </c>
      <c r="BH86" s="793">
        <f t="shared" si="35"/>
        <v>41</v>
      </c>
      <c r="BI86" s="807">
        <f t="shared" si="36"/>
        <v>185.5</v>
      </c>
      <c r="BJ86" s="814">
        <v>105</v>
      </c>
      <c r="BK86" s="793">
        <v>5</v>
      </c>
      <c r="BL86" s="807">
        <f t="shared" si="37"/>
        <v>456.9</v>
      </c>
      <c r="BQ86" s="797"/>
      <c r="BR86" s="791"/>
      <c r="BS86" s="791"/>
      <c r="BT86" s="791"/>
      <c r="CA86" s="809"/>
      <c r="CB86" s="803"/>
      <c r="CC86" s="804"/>
      <c r="CD86" s="791"/>
      <c r="CE86" s="791"/>
    </row>
    <row r="87" spans="2:83" x14ac:dyDescent="0.25">
      <c r="B87" s="307">
        <v>44966.434837962966</v>
      </c>
      <c r="C87" s="794">
        <v>853.38</v>
      </c>
      <c r="D87" s="492"/>
      <c r="E87" s="492"/>
      <c r="N87" s="517"/>
      <c r="O87" s="796">
        <v>44966</v>
      </c>
      <c r="P87" s="308">
        <v>0.43744212962962964</v>
      </c>
      <c r="Q87" s="794">
        <v>30.3</v>
      </c>
      <c r="R87" s="165" t="s">
        <v>21</v>
      </c>
      <c r="S87" s="794">
        <v>21.8</v>
      </c>
      <c r="T87" s="165" t="s">
        <v>56</v>
      </c>
      <c r="U87" s="196">
        <f t="shared" si="21"/>
        <v>10</v>
      </c>
      <c r="V87" s="168" t="str">
        <f t="shared" si="28"/>
        <v>-</v>
      </c>
      <c r="W87" s="168">
        <f t="shared" si="29"/>
        <v>21.8</v>
      </c>
      <c r="X87" s="168" t="str">
        <f t="shared" si="30"/>
        <v>-</v>
      </c>
      <c r="Y87" s="168" t="str">
        <f t="shared" si="31"/>
        <v>-</v>
      </c>
      <c r="AD87" s="608">
        <f t="shared" si="42"/>
        <v>44966.429166666669</v>
      </c>
      <c r="AE87" s="607">
        <f t="shared" si="43"/>
        <v>22.797000000000001</v>
      </c>
      <c r="AF87" s="196">
        <f t="shared" si="44"/>
        <v>10</v>
      </c>
      <c r="AG87" s="168" t="str">
        <f t="shared" si="38"/>
        <v>-</v>
      </c>
      <c r="AH87" s="168">
        <f t="shared" si="39"/>
        <v>22.797000000000001</v>
      </c>
      <c r="AI87" s="168" t="str">
        <f t="shared" si="40"/>
        <v>-</v>
      </c>
      <c r="AJ87" s="168" t="str">
        <f t="shared" si="41"/>
        <v>-</v>
      </c>
      <c r="AK87" s="198"/>
      <c r="AL87" s="837"/>
      <c r="AM87" s="790">
        <v>44966.430555555555</v>
      </c>
      <c r="AN87" s="789">
        <v>1</v>
      </c>
      <c r="AO87" s="789">
        <v>4</v>
      </c>
      <c r="AP87" s="789">
        <v>2</v>
      </c>
      <c r="AQ87" s="789">
        <v>185.257766</v>
      </c>
      <c r="AR87" s="789">
        <v>180781</v>
      </c>
      <c r="AS87" s="789">
        <v>138275</v>
      </c>
      <c r="AT87" s="789">
        <v>22.805</v>
      </c>
      <c r="AV87" s="788">
        <v>44966.430555555555</v>
      </c>
      <c r="AW87" s="787">
        <v>1</v>
      </c>
      <c r="AX87" s="786">
        <v>4</v>
      </c>
      <c r="AY87" s="786">
        <v>2</v>
      </c>
      <c r="AZ87" s="863">
        <v>185.4</v>
      </c>
      <c r="BB87" s="793">
        <f t="shared" si="32"/>
        <v>42</v>
      </c>
      <c r="BC87" s="791">
        <f t="shared" si="33"/>
        <v>185.257766</v>
      </c>
      <c r="BD87" s="814">
        <v>106</v>
      </c>
      <c r="BE87" s="793">
        <v>6</v>
      </c>
      <c r="BF87" s="819">
        <f t="shared" si="34"/>
        <v>457.08980700000001</v>
      </c>
      <c r="BH87" s="793">
        <f t="shared" si="35"/>
        <v>42</v>
      </c>
      <c r="BI87" s="807">
        <f t="shared" si="36"/>
        <v>185.4</v>
      </c>
      <c r="BJ87" s="814">
        <v>106</v>
      </c>
      <c r="BK87" s="793">
        <v>6</v>
      </c>
      <c r="BL87" s="807">
        <f t="shared" si="37"/>
        <v>456.5</v>
      </c>
      <c r="BQ87" s="797"/>
      <c r="BR87" s="791"/>
      <c r="BS87" s="791"/>
      <c r="BT87" s="791"/>
      <c r="CA87" s="809"/>
      <c r="CB87" s="803"/>
      <c r="CC87" s="804"/>
      <c r="CD87" s="791"/>
      <c r="CE87" s="791"/>
    </row>
    <row r="88" spans="2:83" x14ac:dyDescent="0.25">
      <c r="B88" s="307">
        <v>44966.435879629629</v>
      </c>
      <c r="C88" s="794">
        <v>853.34</v>
      </c>
      <c r="D88" s="492"/>
      <c r="E88" s="492"/>
      <c r="N88" s="517"/>
      <c r="O88" s="796">
        <v>44966</v>
      </c>
      <c r="P88" s="308">
        <v>0.43813657407407408</v>
      </c>
      <c r="Q88" s="794">
        <v>30</v>
      </c>
      <c r="R88" s="165" t="s">
        <v>21</v>
      </c>
      <c r="S88" s="794">
        <v>21.8</v>
      </c>
      <c r="T88" s="165" t="s">
        <v>56</v>
      </c>
      <c r="U88" s="196">
        <f t="shared" si="21"/>
        <v>10</v>
      </c>
      <c r="V88" s="168" t="str">
        <f t="shared" si="28"/>
        <v>-</v>
      </c>
      <c r="W88" s="168">
        <f t="shared" si="29"/>
        <v>21.8</v>
      </c>
      <c r="X88" s="168" t="str">
        <f t="shared" si="30"/>
        <v>-</v>
      </c>
      <c r="Y88" s="168" t="str">
        <f t="shared" si="31"/>
        <v>-</v>
      </c>
      <c r="AD88" s="608">
        <f t="shared" si="42"/>
        <v>44966.429861111108</v>
      </c>
      <c r="AE88" s="607">
        <f t="shared" si="43"/>
        <v>22.798999999999999</v>
      </c>
      <c r="AF88" s="196">
        <f t="shared" si="44"/>
        <v>10</v>
      </c>
      <c r="AG88" s="168" t="str">
        <f t="shared" si="38"/>
        <v>-</v>
      </c>
      <c r="AH88" s="168">
        <f t="shared" si="39"/>
        <v>22.798999999999999</v>
      </c>
      <c r="AI88" s="168" t="str">
        <f t="shared" si="40"/>
        <v>-</v>
      </c>
      <c r="AJ88" s="168" t="str">
        <f t="shared" si="41"/>
        <v>-</v>
      </c>
      <c r="AK88" s="198"/>
      <c r="AL88" s="837"/>
      <c r="AM88" s="790">
        <v>44966.430555555555</v>
      </c>
      <c r="AN88" s="789">
        <v>1</v>
      </c>
      <c r="AO88" s="789">
        <v>4</v>
      </c>
      <c r="AP88" s="789">
        <v>3</v>
      </c>
      <c r="AQ88" s="789">
        <v>185.362978</v>
      </c>
      <c r="AR88" s="789">
        <v>180052</v>
      </c>
      <c r="AS88" s="789">
        <v>138817</v>
      </c>
      <c r="AT88" s="789">
        <v>22.803000000000001</v>
      </c>
      <c r="AV88" s="788">
        <v>44966.430555555555</v>
      </c>
      <c r="AW88" s="787">
        <v>1</v>
      </c>
      <c r="AX88" s="786">
        <v>4</v>
      </c>
      <c r="AY88" s="786">
        <v>3</v>
      </c>
      <c r="AZ88" s="863">
        <v>185</v>
      </c>
      <c r="BB88" s="793">
        <f t="shared" si="32"/>
        <v>43</v>
      </c>
      <c r="BC88" s="791">
        <f t="shared" si="33"/>
        <v>185.362978</v>
      </c>
      <c r="BD88" s="814">
        <v>107</v>
      </c>
      <c r="BE88" s="793">
        <v>7</v>
      </c>
      <c r="BF88" s="819">
        <f t="shared" si="34"/>
        <v>457.09188599999999</v>
      </c>
      <c r="BH88" s="793">
        <f t="shared" si="35"/>
        <v>43</v>
      </c>
      <c r="BI88" s="807">
        <f t="shared" si="36"/>
        <v>185</v>
      </c>
      <c r="BJ88" s="814">
        <v>107</v>
      </c>
      <c r="BK88" s="793">
        <v>7</v>
      </c>
      <c r="BL88" s="807">
        <f t="shared" si="37"/>
        <v>456.9</v>
      </c>
      <c r="BQ88" s="797"/>
      <c r="BR88" s="791"/>
      <c r="BS88" s="791"/>
      <c r="BT88" s="791"/>
      <c r="CA88" s="809"/>
      <c r="CB88" s="803"/>
      <c r="CC88" s="804"/>
      <c r="CD88" s="791"/>
      <c r="CE88" s="791"/>
    </row>
    <row r="89" spans="2:83" x14ac:dyDescent="0.25">
      <c r="B89" s="307">
        <v>44966.436921296299</v>
      </c>
      <c r="C89" s="794">
        <v>853.31</v>
      </c>
      <c r="D89" s="492"/>
      <c r="E89" s="492"/>
      <c r="N89" s="517"/>
      <c r="O89" s="796">
        <v>44966</v>
      </c>
      <c r="P89" s="308">
        <v>0.43883101851851852</v>
      </c>
      <c r="Q89" s="794">
        <v>30.1</v>
      </c>
      <c r="R89" s="165" t="s">
        <v>21</v>
      </c>
      <c r="S89" s="794">
        <v>21.85</v>
      </c>
      <c r="T89" s="165" t="s">
        <v>56</v>
      </c>
      <c r="U89" s="196">
        <f t="shared" si="21"/>
        <v>10</v>
      </c>
      <c r="V89" s="168" t="str">
        <f t="shared" si="28"/>
        <v>-</v>
      </c>
      <c r="W89" s="168">
        <f t="shared" si="29"/>
        <v>21.85</v>
      </c>
      <c r="X89" s="168" t="str">
        <f t="shared" si="30"/>
        <v>-</v>
      </c>
      <c r="Y89" s="168" t="str">
        <f t="shared" si="31"/>
        <v>-</v>
      </c>
      <c r="Z89" s="567"/>
      <c r="AD89" s="608">
        <f t="shared" si="42"/>
        <v>44966.429861111108</v>
      </c>
      <c r="AE89" s="607">
        <f t="shared" si="43"/>
        <v>22.802</v>
      </c>
      <c r="AF89" s="196">
        <f t="shared" si="44"/>
        <v>10</v>
      </c>
      <c r="AG89" s="168" t="str">
        <f t="shared" si="38"/>
        <v>-</v>
      </c>
      <c r="AH89" s="168">
        <f t="shared" si="39"/>
        <v>22.802</v>
      </c>
      <c r="AI89" s="168" t="str">
        <f t="shared" si="40"/>
        <v>-</v>
      </c>
      <c r="AJ89" s="168" t="str">
        <f t="shared" si="41"/>
        <v>-</v>
      </c>
      <c r="AK89" s="198"/>
      <c r="AL89" s="837"/>
      <c r="AM89" s="790">
        <v>44966.431250000001</v>
      </c>
      <c r="AN89" s="789">
        <v>1</v>
      </c>
      <c r="AO89" s="789">
        <v>4</v>
      </c>
      <c r="AP89" s="789">
        <v>4</v>
      </c>
      <c r="AQ89" s="789">
        <v>185.27043900000001</v>
      </c>
      <c r="AR89" s="789">
        <v>180780</v>
      </c>
      <c r="AS89" s="789">
        <v>138275</v>
      </c>
      <c r="AT89" s="789">
        <v>22.802</v>
      </c>
      <c r="AV89" s="788">
        <v>44966.431250000001</v>
      </c>
      <c r="AW89" s="787">
        <v>1</v>
      </c>
      <c r="AX89" s="786">
        <v>4</v>
      </c>
      <c r="AY89" s="786">
        <v>4</v>
      </c>
      <c r="AZ89" s="863">
        <v>184</v>
      </c>
      <c r="BB89" s="793">
        <f t="shared" si="32"/>
        <v>44</v>
      </c>
      <c r="BC89" s="791">
        <f t="shared" si="33"/>
        <v>185.27043900000001</v>
      </c>
      <c r="BD89" s="814">
        <v>108</v>
      </c>
      <c r="BE89" s="793">
        <v>8</v>
      </c>
      <c r="BF89" s="819">
        <f t="shared" si="34"/>
        <v>456.92954400000002</v>
      </c>
      <c r="BH89" s="793">
        <f t="shared" si="35"/>
        <v>44</v>
      </c>
      <c r="BI89" s="807">
        <f t="shared" si="36"/>
        <v>184</v>
      </c>
      <c r="BJ89" s="814">
        <v>108</v>
      </c>
      <c r="BK89" s="793">
        <v>8</v>
      </c>
      <c r="BL89" s="807">
        <f t="shared" si="37"/>
        <v>457.3</v>
      </c>
      <c r="BQ89" s="797"/>
      <c r="BR89" s="791"/>
      <c r="BS89" s="791"/>
      <c r="BT89" s="791"/>
      <c r="CA89" s="809"/>
      <c r="CB89" s="803"/>
      <c r="CC89" s="804"/>
      <c r="CD89" s="791"/>
      <c r="CE89" s="791"/>
    </row>
    <row r="90" spans="2:83" x14ac:dyDescent="0.25">
      <c r="B90" s="307">
        <v>44966.437962962962</v>
      </c>
      <c r="C90" s="794">
        <v>853.3</v>
      </c>
      <c r="D90" s="492"/>
      <c r="E90" s="492"/>
      <c r="N90" s="517"/>
      <c r="O90" s="796">
        <v>44966</v>
      </c>
      <c r="P90" s="308">
        <v>0.43952546296296297</v>
      </c>
      <c r="Q90" s="794">
        <v>30.1</v>
      </c>
      <c r="R90" s="165" t="s">
        <v>21</v>
      </c>
      <c r="S90" s="794">
        <v>21.85</v>
      </c>
      <c r="T90" s="165" t="s">
        <v>56</v>
      </c>
      <c r="U90" s="196">
        <f t="shared" si="21"/>
        <v>10</v>
      </c>
      <c r="V90" s="168" t="str">
        <f t="shared" si="28"/>
        <v>-</v>
      </c>
      <c r="W90" s="168">
        <f t="shared" si="29"/>
        <v>21.85</v>
      </c>
      <c r="X90" s="168" t="str">
        <f t="shared" si="30"/>
        <v>-</v>
      </c>
      <c r="Y90" s="168" t="str">
        <f t="shared" si="31"/>
        <v>-</v>
      </c>
      <c r="Z90" s="567"/>
      <c r="AD90" s="608">
        <f t="shared" si="42"/>
        <v>44966.430555555555</v>
      </c>
      <c r="AE90" s="607">
        <f t="shared" si="43"/>
        <v>22.805</v>
      </c>
      <c r="AF90" s="196">
        <f t="shared" si="44"/>
        <v>10</v>
      </c>
      <c r="AG90" s="168" t="str">
        <f t="shared" si="38"/>
        <v>-</v>
      </c>
      <c r="AH90" s="168">
        <f t="shared" si="39"/>
        <v>22.805</v>
      </c>
      <c r="AI90" s="168" t="str">
        <f t="shared" si="40"/>
        <v>-</v>
      </c>
      <c r="AJ90" s="168" t="str">
        <f t="shared" si="41"/>
        <v>-</v>
      </c>
      <c r="AK90" s="198"/>
      <c r="AL90" s="837"/>
      <c r="AM90" s="790">
        <v>44966.431250000001</v>
      </c>
      <c r="AN90" s="789">
        <v>1</v>
      </c>
      <c r="AO90" s="789">
        <v>4</v>
      </c>
      <c r="AP90" s="789">
        <v>5</v>
      </c>
      <c r="AQ90" s="789">
        <v>184.74962600000001</v>
      </c>
      <c r="AR90" s="789">
        <v>180070</v>
      </c>
      <c r="AS90" s="789">
        <v>138828</v>
      </c>
      <c r="AT90" s="789">
        <v>22.803999999999998</v>
      </c>
      <c r="AV90" s="788">
        <v>44966.431250000001</v>
      </c>
      <c r="AW90" s="787">
        <v>1</v>
      </c>
      <c r="AX90" s="786">
        <v>4</v>
      </c>
      <c r="AY90" s="786">
        <v>5</v>
      </c>
      <c r="AZ90" s="863">
        <v>184.2</v>
      </c>
      <c r="BB90" s="793">
        <f t="shared" si="32"/>
        <v>45</v>
      </c>
      <c r="BC90" s="791">
        <f t="shared" si="33"/>
        <v>184.74962600000001</v>
      </c>
      <c r="BD90" s="814">
        <v>111</v>
      </c>
      <c r="BE90" s="793">
        <v>1</v>
      </c>
      <c r="BF90" s="819">
        <f t="shared" si="34"/>
        <v>7.8215999999999994E-2</v>
      </c>
      <c r="BH90" s="793">
        <f t="shared" si="35"/>
        <v>45</v>
      </c>
      <c r="BI90" s="807">
        <f t="shared" si="36"/>
        <v>184.2</v>
      </c>
      <c r="BJ90" s="814">
        <v>111</v>
      </c>
      <c r="BK90" s="793">
        <v>1</v>
      </c>
      <c r="BL90" s="807">
        <f t="shared" si="37"/>
        <v>4.1200000000000001E-2</v>
      </c>
      <c r="BQ90" s="797"/>
      <c r="BR90" s="791"/>
      <c r="BS90" s="791"/>
      <c r="BT90" s="791"/>
      <c r="CA90" s="809"/>
      <c r="CB90" s="803"/>
      <c r="CC90" s="804"/>
      <c r="CD90" s="791"/>
      <c r="CE90" s="791"/>
    </row>
    <row r="91" spans="2:83" x14ac:dyDescent="0.25">
      <c r="B91" s="307">
        <v>44966.439004629632</v>
      </c>
      <c r="C91" s="794">
        <v>853.29</v>
      </c>
      <c r="D91" s="492"/>
      <c r="E91" s="492"/>
      <c r="N91" s="517"/>
      <c r="O91" s="796">
        <v>44966</v>
      </c>
      <c r="P91" s="308">
        <v>0.44021990740740741</v>
      </c>
      <c r="Q91" s="794">
        <v>30</v>
      </c>
      <c r="R91" s="165" t="s">
        <v>21</v>
      </c>
      <c r="S91" s="794">
        <v>21.85</v>
      </c>
      <c r="T91" s="165" t="s">
        <v>56</v>
      </c>
      <c r="U91" s="196">
        <f t="shared" si="21"/>
        <v>10</v>
      </c>
      <c r="V91" s="168" t="str">
        <f t="shared" ref="V91:V150" si="45">IF(U91=$Q$13, S91, "-")</f>
        <v>-</v>
      </c>
      <c r="W91" s="168">
        <f t="shared" ref="W91:W150" si="46">IF(U91=$R$13, S91, "-")</f>
        <v>21.85</v>
      </c>
      <c r="X91" s="168" t="str">
        <f t="shared" ref="X91:X150" si="47">IF(U91=$S$13, S91, "-")</f>
        <v>-</v>
      </c>
      <c r="Y91" s="168" t="str">
        <f t="shared" ref="Y91:Y150" si="48">IF(U91=$T$13, S91, "-")</f>
        <v>-</v>
      </c>
      <c r="Z91" s="567"/>
      <c r="AD91" s="608">
        <f t="shared" si="42"/>
        <v>44966.430555555555</v>
      </c>
      <c r="AE91" s="607">
        <f t="shared" si="43"/>
        <v>22.803000000000001</v>
      </c>
      <c r="AF91" s="196">
        <f t="shared" si="44"/>
        <v>10</v>
      </c>
      <c r="AG91" s="168" t="str">
        <f t="shared" si="38"/>
        <v>-</v>
      </c>
      <c r="AH91" s="168">
        <f t="shared" si="39"/>
        <v>22.803000000000001</v>
      </c>
      <c r="AI91" s="168" t="str">
        <f t="shared" si="40"/>
        <v>-</v>
      </c>
      <c r="AJ91" s="168" t="str">
        <f t="shared" si="41"/>
        <v>-</v>
      </c>
      <c r="AK91" s="198"/>
      <c r="AL91" s="837"/>
      <c r="AM91" s="790">
        <v>44966.431944444441</v>
      </c>
      <c r="AN91" s="789">
        <v>1</v>
      </c>
      <c r="AO91" s="789">
        <v>4</v>
      </c>
      <c r="AP91" s="789">
        <v>6</v>
      </c>
      <c r="AQ91" s="789">
        <v>184.685058</v>
      </c>
      <c r="AR91" s="789">
        <v>180770</v>
      </c>
      <c r="AS91" s="789">
        <v>138268</v>
      </c>
      <c r="AT91" s="789">
        <v>22.806000000000001</v>
      </c>
      <c r="AV91" s="788">
        <v>44966.431944444441</v>
      </c>
      <c r="AW91" s="787">
        <v>1</v>
      </c>
      <c r="AX91" s="786">
        <v>4</v>
      </c>
      <c r="AY91" s="786">
        <v>6</v>
      </c>
      <c r="AZ91" s="863">
        <v>184.5</v>
      </c>
      <c r="BB91" s="793">
        <f t="shared" si="32"/>
        <v>46</v>
      </c>
      <c r="BC91" s="791">
        <f t="shared" si="33"/>
        <v>184.685058</v>
      </c>
      <c r="BD91" s="814">
        <v>112</v>
      </c>
      <c r="BE91" s="793">
        <v>2</v>
      </c>
      <c r="BF91" s="819">
        <f t="shared" si="34"/>
        <v>-0.105347</v>
      </c>
      <c r="BH91" s="793">
        <f t="shared" si="35"/>
        <v>46</v>
      </c>
      <c r="BI91" s="807">
        <f t="shared" si="36"/>
        <v>184.5</v>
      </c>
      <c r="BJ91" s="814">
        <v>112</v>
      </c>
      <c r="BK91" s="793">
        <v>2</v>
      </c>
      <c r="BL91" s="807">
        <f t="shared" si="37"/>
        <v>-0.33439999999999998</v>
      </c>
      <c r="BQ91" s="797"/>
      <c r="BR91" s="791"/>
      <c r="BS91" s="791"/>
      <c r="BT91" s="791"/>
      <c r="CA91" s="809"/>
      <c r="CB91" s="803"/>
      <c r="CC91" s="804"/>
      <c r="CD91" s="791"/>
      <c r="CE91" s="791"/>
    </row>
    <row r="92" spans="2:83" x14ac:dyDescent="0.25">
      <c r="B92" s="307">
        <v>44966.440046296295</v>
      </c>
      <c r="C92" s="794">
        <v>853.29</v>
      </c>
      <c r="D92" s="492"/>
      <c r="E92" s="492"/>
      <c r="N92" s="517"/>
      <c r="O92" s="796">
        <v>44966</v>
      </c>
      <c r="P92" s="308">
        <v>0.44091435185185185</v>
      </c>
      <c r="Q92" s="794">
        <v>29.8</v>
      </c>
      <c r="R92" s="165" t="s">
        <v>21</v>
      </c>
      <c r="S92" s="794">
        <v>21.85</v>
      </c>
      <c r="T92" s="165" t="s">
        <v>56</v>
      </c>
      <c r="U92" s="196">
        <f t="shared" ref="U92:U150" si="49">IF(ISNUMBER(S92), HOUR(P92), "-")</f>
        <v>10</v>
      </c>
      <c r="V92" s="168" t="str">
        <f t="shared" si="45"/>
        <v>-</v>
      </c>
      <c r="W92" s="168">
        <f t="shared" si="46"/>
        <v>21.85</v>
      </c>
      <c r="X92" s="168" t="str">
        <f t="shared" si="47"/>
        <v>-</v>
      </c>
      <c r="Y92" s="168" t="str">
        <f t="shared" si="48"/>
        <v>-</v>
      </c>
      <c r="Z92" s="567"/>
      <c r="AD92" s="608">
        <f t="shared" si="42"/>
        <v>44966.431250000001</v>
      </c>
      <c r="AE92" s="607">
        <f t="shared" si="43"/>
        <v>22.802</v>
      </c>
      <c r="AF92" s="196">
        <f t="shared" si="44"/>
        <v>10</v>
      </c>
      <c r="AG92" s="168" t="str">
        <f t="shared" si="38"/>
        <v>-</v>
      </c>
      <c r="AH92" s="168">
        <f t="shared" si="39"/>
        <v>22.802</v>
      </c>
      <c r="AI92" s="168" t="str">
        <f t="shared" si="40"/>
        <v>-</v>
      </c>
      <c r="AJ92" s="168" t="str">
        <f t="shared" si="41"/>
        <v>-</v>
      </c>
      <c r="AK92" s="198"/>
      <c r="AL92" s="837"/>
      <c r="AM92" s="790">
        <v>44966.432638888888</v>
      </c>
      <c r="AN92" s="789">
        <v>1</v>
      </c>
      <c r="AO92" s="789">
        <v>4</v>
      </c>
      <c r="AP92" s="789">
        <v>7</v>
      </c>
      <c r="AQ92" s="789">
        <v>184.697238</v>
      </c>
      <c r="AR92" s="789">
        <v>180067</v>
      </c>
      <c r="AS92" s="789">
        <v>138826</v>
      </c>
      <c r="AT92" s="789">
        <v>22.803999999999998</v>
      </c>
      <c r="AV92" s="788">
        <v>44966.432638888888</v>
      </c>
      <c r="AW92" s="787">
        <v>1</v>
      </c>
      <c r="AX92" s="786">
        <v>4</v>
      </c>
      <c r="AY92" s="786">
        <v>7</v>
      </c>
      <c r="AZ92" s="863">
        <v>184.6</v>
      </c>
      <c r="BB92" s="793">
        <f t="shared" si="32"/>
        <v>47</v>
      </c>
      <c r="BC92" s="791">
        <f t="shared" si="33"/>
        <v>184.697238</v>
      </c>
      <c r="BD92" s="814">
        <v>113</v>
      </c>
      <c r="BE92" s="793">
        <v>3</v>
      </c>
      <c r="BF92" s="819">
        <f t="shared" si="34"/>
        <v>2.7106000000000002E-2</v>
      </c>
      <c r="BH92" s="793">
        <f t="shared" si="35"/>
        <v>47</v>
      </c>
      <c r="BI92" s="807">
        <f t="shared" si="36"/>
        <v>184.6</v>
      </c>
      <c r="BJ92" s="814">
        <v>113</v>
      </c>
      <c r="BK92" s="793">
        <v>3</v>
      </c>
      <c r="BL92" s="807">
        <f t="shared" si="37"/>
        <v>4.1200000000000001E-2</v>
      </c>
      <c r="BQ92" s="797"/>
      <c r="BR92" s="791"/>
      <c r="BS92" s="791"/>
      <c r="BT92" s="791"/>
      <c r="CA92" s="809"/>
      <c r="CB92" s="803"/>
      <c r="CC92" s="804"/>
      <c r="CD92" s="791"/>
      <c r="CE92" s="791"/>
    </row>
    <row r="93" spans="2:83" x14ac:dyDescent="0.25">
      <c r="B93" s="307">
        <v>44966.441087962965</v>
      </c>
      <c r="C93" s="794">
        <v>853.26</v>
      </c>
      <c r="D93" s="492"/>
      <c r="E93" s="492"/>
      <c r="N93" s="517"/>
      <c r="O93" s="796">
        <v>44966</v>
      </c>
      <c r="P93" s="308">
        <v>0.44160879629629629</v>
      </c>
      <c r="Q93" s="794">
        <v>29.7</v>
      </c>
      <c r="R93" s="165" t="s">
        <v>21</v>
      </c>
      <c r="S93" s="794">
        <v>21.8</v>
      </c>
      <c r="T93" s="165" t="s">
        <v>56</v>
      </c>
      <c r="U93" s="196">
        <f t="shared" si="49"/>
        <v>10</v>
      </c>
      <c r="V93" s="168" t="str">
        <f t="shared" si="45"/>
        <v>-</v>
      </c>
      <c r="W93" s="168">
        <f t="shared" si="46"/>
        <v>21.8</v>
      </c>
      <c r="X93" s="168" t="str">
        <f t="shared" si="47"/>
        <v>-</v>
      </c>
      <c r="Y93" s="168" t="str">
        <f t="shared" si="48"/>
        <v>-</v>
      </c>
      <c r="Z93" s="567"/>
      <c r="AD93" s="608">
        <f t="shared" si="42"/>
        <v>44966.431250000001</v>
      </c>
      <c r="AE93" s="607">
        <f t="shared" si="43"/>
        <v>22.803999999999998</v>
      </c>
      <c r="AF93" s="196">
        <f t="shared" si="44"/>
        <v>10</v>
      </c>
      <c r="AG93" s="168" t="str">
        <f t="shared" si="38"/>
        <v>-</v>
      </c>
      <c r="AH93" s="168">
        <f t="shared" si="39"/>
        <v>22.803999999999998</v>
      </c>
      <c r="AI93" s="168" t="str">
        <f t="shared" si="40"/>
        <v>-</v>
      </c>
      <c r="AJ93" s="168" t="str">
        <f t="shared" si="41"/>
        <v>-</v>
      </c>
      <c r="AK93" s="198"/>
      <c r="AL93" s="837"/>
      <c r="AM93" s="790">
        <v>44966.432638888888</v>
      </c>
      <c r="AN93" s="789">
        <v>1</v>
      </c>
      <c r="AO93" s="789">
        <v>4</v>
      </c>
      <c r="AP93" s="789">
        <v>8</v>
      </c>
      <c r="AQ93" s="789">
        <v>184.86204699999999</v>
      </c>
      <c r="AR93" s="789">
        <v>180784</v>
      </c>
      <c r="AS93" s="789">
        <v>138278</v>
      </c>
      <c r="AT93" s="789">
        <v>22.803999999999998</v>
      </c>
      <c r="AV93" s="788">
        <v>44966.432638888888</v>
      </c>
      <c r="AW93" s="787">
        <v>1</v>
      </c>
      <c r="AX93" s="786">
        <v>4</v>
      </c>
      <c r="AY93" s="786">
        <v>8</v>
      </c>
      <c r="AZ93" s="863">
        <v>184.9</v>
      </c>
      <c r="BB93" s="793">
        <f t="shared" si="32"/>
        <v>48</v>
      </c>
      <c r="BC93" s="791">
        <f t="shared" si="33"/>
        <v>184.86204699999999</v>
      </c>
      <c r="BD93" s="814">
        <v>114</v>
      </c>
      <c r="BE93" s="793">
        <v>4</v>
      </c>
      <c r="BF93" s="819">
        <f t="shared" si="34"/>
        <v>5.1121E-2</v>
      </c>
      <c r="BH93" s="793">
        <f t="shared" si="35"/>
        <v>48</v>
      </c>
      <c r="BI93" s="807">
        <f t="shared" si="36"/>
        <v>184.9</v>
      </c>
      <c r="BJ93" s="814">
        <v>114</v>
      </c>
      <c r="BK93" s="793">
        <v>4</v>
      </c>
      <c r="BL93" s="807">
        <f t="shared" si="37"/>
        <v>-0.2737</v>
      </c>
      <c r="BQ93" s="797"/>
      <c r="BR93" s="791"/>
      <c r="BS93" s="791"/>
      <c r="BT93" s="791"/>
      <c r="CA93" s="809"/>
      <c r="CB93" s="803"/>
      <c r="CC93" s="804"/>
      <c r="CD93" s="791"/>
      <c r="CE93" s="791"/>
    </row>
    <row r="94" spans="2:83" x14ac:dyDescent="0.25">
      <c r="B94" s="307">
        <v>44966.442129629628</v>
      </c>
      <c r="C94" s="794">
        <v>853.23</v>
      </c>
      <c r="D94" s="492"/>
      <c r="E94" s="492"/>
      <c r="N94" s="517"/>
      <c r="O94" s="796">
        <v>44966</v>
      </c>
      <c r="P94" s="308">
        <v>0.44230324074074073</v>
      </c>
      <c r="Q94" s="794">
        <v>29.5</v>
      </c>
      <c r="R94" s="165" t="s">
        <v>21</v>
      </c>
      <c r="S94" s="794">
        <v>21.9</v>
      </c>
      <c r="T94" s="165" t="s">
        <v>56</v>
      </c>
      <c r="U94" s="196">
        <f t="shared" si="49"/>
        <v>10</v>
      </c>
      <c r="V94" s="168" t="str">
        <f t="shared" si="45"/>
        <v>-</v>
      </c>
      <c r="W94" s="168">
        <f t="shared" si="46"/>
        <v>21.9</v>
      </c>
      <c r="X94" s="168" t="str">
        <f t="shared" si="47"/>
        <v>-</v>
      </c>
      <c r="Y94" s="168" t="str">
        <f t="shared" si="48"/>
        <v>-</v>
      </c>
      <c r="AD94" s="608">
        <f t="shared" si="42"/>
        <v>44966.431944444441</v>
      </c>
      <c r="AE94" s="607">
        <f t="shared" si="43"/>
        <v>22.806000000000001</v>
      </c>
      <c r="AF94" s="196">
        <f t="shared" si="44"/>
        <v>10</v>
      </c>
      <c r="AG94" s="168" t="str">
        <f t="shared" si="38"/>
        <v>-</v>
      </c>
      <c r="AH94" s="168">
        <f t="shared" si="39"/>
        <v>22.806000000000001</v>
      </c>
      <c r="AI94" s="168" t="str">
        <f t="shared" si="40"/>
        <v>-</v>
      </c>
      <c r="AJ94" s="168" t="str">
        <f t="shared" si="41"/>
        <v>-</v>
      </c>
      <c r="AK94" s="198"/>
      <c r="AL94" s="837"/>
      <c r="AM94" s="790">
        <v>44966.433333333334</v>
      </c>
      <c r="AN94" s="789">
        <v>1</v>
      </c>
      <c r="AO94" s="789">
        <v>5</v>
      </c>
      <c r="AP94" s="789" t="s">
        <v>469</v>
      </c>
      <c r="AQ94" s="789">
        <v>216.09426199999999</v>
      </c>
      <c r="AR94" s="789">
        <v>179873</v>
      </c>
      <c r="AS94" s="789">
        <v>138819</v>
      </c>
      <c r="AT94" s="789">
        <v>22.806999999999999</v>
      </c>
      <c r="AV94" s="788">
        <v>44966.433333333334</v>
      </c>
      <c r="AW94" s="787">
        <v>1</v>
      </c>
      <c r="AX94" s="786">
        <v>5</v>
      </c>
      <c r="AY94" s="786" t="s">
        <v>469</v>
      </c>
      <c r="AZ94" s="863">
        <v>228.7</v>
      </c>
      <c r="BB94" s="793" t="str">
        <f t="shared" si="32"/>
        <v>--</v>
      </c>
      <c r="BC94" s="791">
        <f t="shared" si="33"/>
        <v>216.09426199999999</v>
      </c>
      <c r="BD94" s="814">
        <v>115</v>
      </c>
      <c r="BE94" s="793">
        <v>5</v>
      </c>
      <c r="BF94" s="819">
        <f t="shared" si="34"/>
        <v>-6.6216999999999998E-2</v>
      </c>
      <c r="BH94" s="793" t="str">
        <f t="shared" si="35"/>
        <v>--</v>
      </c>
      <c r="BI94" s="807">
        <f t="shared" si="36"/>
        <v>228.7</v>
      </c>
      <c r="BJ94" s="814">
        <v>115</v>
      </c>
      <c r="BK94" s="793">
        <v>5</v>
      </c>
      <c r="BL94" s="807">
        <f t="shared" si="37"/>
        <v>0.30580000000000002</v>
      </c>
      <c r="BQ94" s="797"/>
      <c r="BR94" s="791"/>
      <c r="BS94" s="791"/>
      <c r="BT94" s="791"/>
      <c r="CA94" s="809"/>
      <c r="CB94" s="803"/>
      <c r="CC94" s="804"/>
      <c r="CD94" s="791"/>
      <c r="CE94" s="791"/>
    </row>
    <row r="95" spans="2:83" x14ac:dyDescent="0.25">
      <c r="B95" s="307">
        <v>44966.443171296298</v>
      </c>
      <c r="C95" s="794">
        <v>853.18</v>
      </c>
      <c r="D95" s="492"/>
      <c r="E95" s="492"/>
      <c r="N95" s="517"/>
      <c r="O95" s="796">
        <v>44966</v>
      </c>
      <c r="P95" s="308">
        <v>0.44299768518518517</v>
      </c>
      <c r="Q95" s="794">
        <v>29.6</v>
      </c>
      <c r="R95" s="165" t="s">
        <v>21</v>
      </c>
      <c r="S95" s="794">
        <v>21.85</v>
      </c>
      <c r="T95" s="165" t="s">
        <v>56</v>
      </c>
      <c r="U95" s="196">
        <f t="shared" si="49"/>
        <v>10</v>
      </c>
      <c r="V95" s="168" t="str">
        <f t="shared" si="45"/>
        <v>-</v>
      </c>
      <c r="W95" s="168">
        <f t="shared" si="46"/>
        <v>21.85</v>
      </c>
      <c r="X95" s="168" t="str">
        <f t="shared" si="47"/>
        <v>-</v>
      </c>
      <c r="Y95" s="168" t="str">
        <f t="shared" si="48"/>
        <v>-</v>
      </c>
      <c r="AD95" s="608">
        <f t="shared" si="42"/>
        <v>44966.432638888888</v>
      </c>
      <c r="AE95" s="607">
        <f t="shared" si="43"/>
        <v>22.803999999999998</v>
      </c>
      <c r="AF95" s="196">
        <f t="shared" si="44"/>
        <v>10</v>
      </c>
      <c r="AG95" s="168" t="str">
        <f t="shared" si="38"/>
        <v>-</v>
      </c>
      <c r="AH95" s="168">
        <f t="shared" si="39"/>
        <v>22.803999999999998</v>
      </c>
      <c r="AI95" s="168" t="str">
        <f t="shared" si="40"/>
        <v>-</v>
      </c>
      <c r="AJ95" s="168" t="str">
        <f t="shared" si="41"/>
        <v>-</v>
      </c>
      <c r="AK95" s="198"/>
      <c r="AL95" s="837"/>
      <c r="AM95" s="790">
        <v>44966.434027777781</v>
      </c>
      <c r="AN95" s="789">
        <v>1</v>
      </c>
      <c r="AO95" s="789">
        <v>5</v>
      </c>
      <c r="AP95" s="789" t="s">
        <v>469</v>
      </c>
      <c r="AQ95" s="789">
        <v>230.45083399999999</v>
      </c>
      <c r="AR95" s="789">
        <v>180779</v>
      </c>
      <c r="AS95" s="789">
        <v>138146</v>
      </c>
      <c r="AT95" s="789">
        <v>22.808</v>
      </c>
      <c r="AV95" s="788">
        <v>44966.434027777781</v>
      </c>
      <c r="AW95" s="787">
        <v>1</v>
      </c>
      <c r="AX95" s="786">
        <v>5</v>
      </c>
      <c r="AY95" s="786" t="s">
        <v>469</v>
      </c>
      <c r="AZ95" s="863">
        <v>228</v>
      </c>
      <c r="BB95" s="793" t="str">
        <f t="shared" si="32"/>
        <v>--</v>
      </c>
      <c r="BC95" s="791">
        <f t="shared" si="33"/>
        <v>230.45083399999999</v>
      </c>
      <c r="BD95" s="814">
        <v>116</v>
      </c>
      <c r="BE95" s="793">
        <v>6</v>
      </c>
      <c r="BF95" s="819">
        <f t="shared" si="34"/>
        <v>-0.156472</v>
      </c>
      <c r="BH95" s="793" t="str">
        <f t="shared" si="35"/>
        <v>--</v>
      </c>
      <c r="BI95" s="807">
        <f t="shared" si="36"/>
        <v>228</v>
      </c>
      <c r="BJ95" s="814">
        <v>116</v>
      </c>
      <c r="BK95" s="793">
        <v>6</v>
      </c>
      <c r="BL95" s="807">
        <f t="shared" si="37"/>
        <v>4.1200000000000001E-2</v>
      </c>
      <c r="BQ95" s="797"/>
      <c r="BR95" s="791"/>
      <c r="BS95" s="791"/>
      <c r="BT95" s="791"/>
      <c r="CA95" s="809"/>
      <c r="CB95" s="803"/>
      <c r="CC95" s="804"/>
      <c r="CD95" s="791"/>
      <c r="CE95" s="791"/>
    </row>
    <row r="96" spans="2:83" x14ac:dyDescent="0.25">
      <c r="B96" s="307">
        <v>44966.444212962961</v>
      </c>
      <c r="C96" s="794">
        <v>853.14</v>
      </c>
      <c r="D96" s="492"/>
      <c r="E96" s="492"/>
      <c r="N96" s="517"/>
      <c r="O96" s="796">
        <v>44966</v>
      </c>
      <c r="P96" s="308">
        <v>0.44369212962962962</v>
      </c>
      <c r="Q96" s="794">
        <v>29.5</v>
      </c>
      <c r="R96" s="165" t="s">
        <v>21</v>
      </c>
      <c r="S96" s="794">
        <v>21.85</v>
      </c>
      <c r="T96" s="165" t="s">
        <v>56</v>
      </c>
      <c r="U96" s="196">
        <f t="shared" si="49"/>
        <v>10</v>
      </c>
      <c r="V96" s="168" t="str">
        <f t="shared" si="45"/>
        <v>-</v>
      </c>
      <c r="W96" s="168">
        <f t="shared" si="46"/>
        <v>21.85</v>
      </c>
      <c r="X96" s="168" t="str">
        <f t="shared" si="47"/>
        <v>-</v>
      </c>
      <c r="Y96" s="168" t="str">
        <f t="shared" si="48"/>
        <v>-</v>
      </c>
      <c r="AD96" s="608">
        <f t="shared" si="42"/>
        <v>44966.432638888888</v>
      </c>
      <c r="AE96" s="607">
        <f t="shared" si="43"/>
        <v>22.803999999999998</v>
      </c>
      <c r="AF96" s="196">
        <f t="shared" si="44"/>
        <v>10</v>
      </c>
      <c r="AG96" s="168" t="str">
        <f t="shared" si="38"/>
        <v>-</v>
      </c>
      <c r="AH96" s="168">
        <f t="shared" si="39"/>
        <v>22.803999999999998</v>
      </c>
      <c r="AI96" s="168" t="str">
        <f t="shared" si="40"/>
        <v>-</v>
      </c>
      <c r="AJ96" s="168" t="str">
        <f t="shared" si="41"/>
        <v>-</v>
      </c>
      <c r="AK96" s="198"/>
      <c r="AL96" s="837"/>
      <c r="AM96" s="790">
        <v>44966.434027777781</v>
      </c>
      <c r="AN96" s="789">
        <v>1</v>
      </c>
      <c r="AO96" s="789">
        <v>5</v>
      </c>
      <c r="AP96" s="789" t="s">
        <v>469</v>
      </c>
      <c r="AQ96" s="789">
        <v>227.75483600000001</v>
      </c>
      <c r="AR96" s="789">
        <v>179909</v>
      </c>
      <c r="AS96" s="789">
        <v>138831</v>
      </c>
      <c r="AT96" s="789">
        <v>22.811</v>
      </c>
      <c r="AV96" s="788">
        <v>44966.434027777781</v>
      </c>
      <c r="AW96" s="787">
        <v>1</v>
      </c>
      <c r="AX96" s="786">
        <v>5</v>
      </c>
      <c r="AY96" s="786" t="s">
        <v>469</v>
      </c>
      <c r="AZ96" s="863">
        <v>227</v>
      </c>
      <c r="BB96" s="793" t="str">
        <f t="shared" si="32"/>
        <v>--</v>
      </c>
      <c r="BC96" s="791">
        <f t="shared" si="33"/>
        <v>227.75483600000001</v>
      </c>
      <c r="BD96" s="814">
        <v>117</v>
      </c>
      <c r="BE96" s="793">
        <v>7</v>
      </c>
      <c r="BF96" s="819">
        <f t="shared" si="34"/>
        <v>-0.30977100000000002</v>
      </c>
      <c r="BH96" s="793" t="str">
        <f t="shared" si="35"/>
        <v>--</v>
      </c>
      <c r="BI96" s="807">
        <f t="shared" si="36"/>
        <v>227</v>
      </c>
      <c r="BJ96" s="814">
        <v>117</v>
      </c>
      <c r="BK96" s="793">
        <v>7</v>
      </c>
      <c r="BL96" s="807">
        <f t="shared" si="37"/>
        <v>0.1067</v>
      </c>
      <c r="BQ96" s="797"/>
      <c r="BR96" s="791"/>
      <c r="BS96" s="791"/>
      <c r="BT96" s="791"/>
      <c r="CA96" s="809"/>
      <c r="CB96" s="803"/>
      <c r="CC96" s="804"/>
      <c r="CD96" s="791"/>
      <c r="CE96" s="791"/>
    </row>
    <row r="97" spans="2:83" x14ac:dyDescent="0.25">
      <c r="B97" s="307">
        <v>44966.445254629631</v>
      </c>
      <c r="C97" s="794">
        <v>853.1</v>
      </c>
      <c r="D97" s="492"/>
      <c r="E97" s="492"/>
      <c r="N97" s="517"/>
      <c r="O97" s="796">
        <v>44966</v>
      </c>
      <c r="P97" s="308">
        <v>0.44438657407407406</v>
      </c>
      <c r="Q97" s="794">
        <v>29.6</v>
      </c>
      <c r="R97" s="165" t="s">
        <v>21</v>
      </c>
      <c r="S97" s="794">
        <v>21.9</v>
      </c>
      <c r="T97" s="165" t="s">
        <v>56</v>
      </c>
      <c r="U97" s="196">
        <f t="shared" si="49"/>
        <v>10</v>
      </c>
      <c r="V97" s="168" t="str">
        <f t="shared" si="45"/>
        <v>-</v>
      </c>
      <c r="W97" s="168">
        <f t="shared" si="46"/>
        <v>21.9</v>
      </c>
      <c r="X97" s="168" t="str">
        <f t="shared" si="47"/>
        <v>-</v>
      </c>
      <c r="Y97" s="168" t="str">
        <f t="shared" si="48"/>
        <v>-</v>
      </c>
      <c r="AD97" s="608">
        <f t="shared" si="42"/>
        <v>44966.433333333334</v>
      </c>
      <c r="AE97" s="607">
        <f t="shared" si="43"/>
        <v>22.806999999999999</v>
      </c>
      <c r="AF97" s="196">
        <f t="shared" si="44"/>
        <v>10</v>
      </c>
      <c r="AG97" s="168" t="str">
        <f t="shared" si="38"/>
        <v>-</v>
      </c>
      <c r="AH97" s="168">
        <f t="shared" si="39"/>
        <v>22.806999999999999</v>
      </c>
      <c r="AI97" s="168" t="str">
        <f t="shared" si="40"/>
        <v>-</v>
      </c>
      <c r="AJ97" s="168" t="str">
        <f t="shared" si="41"/>
        <v>-</v>
      </c>
      <c r="AK97" s="198"/>
      <c r="AL97" s="837"/>
      <c r="AM97" s="790">
        <v>44966.43472222222</v>
      </c>
      <c r="AN97" s="789">
        <v>1</v>
      </c>
      <c r="AO97" s="789">
        <v>5</v>
      </c>
      <c r="AP97" s="789" t="s">
        <v>469</v>
      </c>
      <c r="AQ97" s="789">
        <v>227.16675699999999</v>
      </c>
      <c r="AR97" s="789">
        <v>180791</v>
      </c>
      <c r="AS97" s="789">
        <v>138159</v>
      </c>
      <c r="AT97" s="789">
        <v>22.814</v>
      </c>
      <c r="AV97" s="788">
        <v>44966.43472222222</v>
      </c>
      <c r="AW97" s="787">
        <v>1</v>
      </c>
      <c r="AX97" s="786">
        <v>5</v>
      </c>
      <c r="AY97" s="786" t="s">
        <v>469</v>
      </c>
      <c r="AZ97" s="863">
        <v>226.8</v>
      </c>
      <c r="BB97" s="793" t="str">
        <f t="shared" si="32"/>
        <v>--</v>
      </c>
      <c r="BC97" s="791">
        <f t="shared" si="33"/>
        <v>227.16675699999999</v>
      </c>
      <c r="BD97" s="814">
        <v>118</v>
      </c>
      <c r="BE97" s="793">
        <v>8</v>
      </c>
      <c r="BF97" s="819">
        <f t="shared" si="34"/>
        <v>-3.6001999999999999E-2</v>
      </c>
      <c r="BH97" s="793" t="str">
        <f t="shared" si="35"/>
        <v>--</v>
      </c>
      <c r="BI97" s="807">
        <f t="shared" si="36"/>
        <v>226.8</v>
      </c>
      <c r="BJ97" s="814">
        <v>118</v>
      </c>
      <c r="BK97" s="793">
        <v>8</v>
      </c>
      <c r="BL97" s="807">
        <f t="shared" si="37"/>
        <v>4.3379999999999998E-3</v>
      </c>
      <c r="BQ97" s="797"/>
      <c r="BR97" s="791"/>
      <c r="BS97" s="791"/>
      <c r="BT97" s="791"/>
      <c r="CA97" s="809"/>
      <c r="CB97" s="803"/>
      <c r="CC97" s="804"/>
      <c r="CD97" s="791"/>
      <c r="CE97" s="791"/>
    </row>
    <row r="98" spans="2:83" x14ac:dyDescent="0.25">
      <c r="B98" s="307">
        <v>44966.446296296293</v>
      </c>
      <c r="C98" s="794">
        <v>853.06</v>
      </c>
      <c r="D98" s="492"/>
      <c r="E98" s="492"/>
      <c r="N98" s="517"/>
      <c r="O98" s="796">
        <v>44966</v>
      </c>
      <c r="P98" s="308">
        <v>0.4450810185185185</v>
      </c>
      <c r="Q98" s="794">
        <v>29.4</v>
      </c>
      <c r="R98" s="165" t="s">
        <v>21</v>
      </c>
      <c r="S98" s="794">
        <v>21.9</v>
      </c>
      <c r="T98" s="165" t="s">
        <v>56</v>
      </c>
      <c r="U98" s="196">
        <f t="shared" si="49"/>
        <v>10</v>
      </c>
      <c r="V98" s="168" t="str">
        <f t="shared" si="45"/>
        <v>-</v>
      </c>
      <c r="W98" s="168">
        <f t="shared" si="46"/>
        <v>21.9</v>
      </c>
      <c r="X98" s="168" t="str">
        <f t="shared" si="47"/>
        <v>-</v>
      </c>
      <c r="Y98" s="168" t="str">
        <f t="shared" si="48"/>
        <v>-</v>
      </c>
      <c r="AD98" s="608">
        <f t="shared" si="42"/>
        <v>44966.434027777781</v>
      </c>
      <c r="AE98" s="607">
        <f t="shared" si="43"/>
        <v>22.808</v>
      </c>
      <c r="AF98" s="196">
        <f t="shared" si="44"/>
        <v>10</v>
      </c>
      <c r="AG98" s="168" t="str">
        <f t="shared" si="38"/>
        <v>-</v>
      </c>
      <c r="AH98" s="168">
        <f t="shared" si="39"/>
        <v>22.808</v>
      </c>
      <c r="AI98" s="168" t="str">
        <f t="shared" si="40"/>
        <v>-</v>
      </c>
      <c r="AJ98" s="168" t="str">
        <f t="shared" si="41"/>
        <v>-</v>
      </c>
      <c r="AK98" s="198"/>
      <c r="AL98" s="837"/>
      <c r="AM98" s="790">
        <v>44966.43472222222</v>
      </c>
      <c r="AN98" s="789">
        <v>1</v>
      </c>
      <c r="AO98" s="789">
        <v>5</v>
      </c>
      <c r="AP98" s="789" t="s">
        <v>469</v>
      </c>
      <c r="AQ98" s="789">
        <v>226.62241800000001</v>
      </c>
      <c r="AR98" s="789">
        <v>179918</v>
      </c>
      <c r="AS98" s="789">
        <v>138835</v>
      </c>
      <c r="AT98" s="789">
        <v>22.815000000000001</v>
      </c>
      <c r="AV98" s="788">
        <v>44966.43472222222</v>
      </c>
      <c r="AW98" s="787">
        <v>1</v>
      </c>
      <c r="AX98" s="786">
        <v>5</v>
      </c>
      <c r="AY98" s="786" t="s">
        <v>469</v>
      </c>
      <c r="AZ98" s="863">
        <v>226.2</v>
      </c>
      <c r="BB98" s="793" t="str">
        <f t="shared" si="32"/>
        <v>--</v>
      </c>
      <c r="BC98" s="791">
        <f t="shared" si="33"/>
        <v>226.62241800000001</v>
      </c>
      <c r="BF98" s="819"/>
      <c r="BH98" s="793" t="str">
        <f t="shared" si="35"/>
        <v>--</v>
      </c>
      <c r="BI98" s="807">
        <f t="shared" si="36"/>
        <v>226.2</v>
      </c>
      <c r="BL98" s="807"/>
      <c r="BQ98" s="797"/>
      <c r="BR98" s="791"/>
      <c r="BS98" s="791"/>
      <c r="BT98" s="791"/>
      <c r="CA98" s="809"/>
      <c r="CB98" s="803"/>
      <c r="CC98" s="804"/>
      <c r="CD98" s="791"/>
      <c r="CE98" s="791"/>
    </row>
    <row r="99" spans="2:83" x14ac:dyDescent="0.25">
      <c r="B99" s="307">
        <v>44966.447337962964</v>
      </c>
      <c r="C99" s="794">
        <v>853.02</v>
      </c>
      <c r="D99" s="492"/>
      <c r="E99" s="492"/>
      <c r="N99" s="517"/>
      <c r="O99" s="796">
        <v>44966</v>
      </c>
      <c r="P99" s="308">
        <v>0.44577546296296294</v>
      </c>
      <c r="Q99" s="794">
        <v>29.3</v>
      </c>
      <c r="R99" s="165" t="s">
        <v>21</v>
      </c>
      <c r="S99" s="794">
        <v>21.95</v>
      </c>
      <c r="T99" s="165" t="s">
        <v>56</v>
      </c>
      <c r="U99" s="196">
        <f t="shared" si="49"/>
        <v>10</v>
      </c>
      <c r="V99" s="168" t="str">
        <f t="shared" si="45"/>
        <v>-</v>
      </c>
      <c r="W99" s="168">
        <f t="shared" si="46"/>
        <v>21.95</v>
      </c>
      <c r="X99" s="168" t="str">
        <f t="shared" si="47"/>
        <v>-</v>
      </c>
      <c r="Y99" s="168" t="str">
        <f t="shared" si="48"/>
        <v>-</v>
      </c>
      <c r="AD99" s="608">
        <f t="shared" si="42"/>
        <v>44966.434027777781</v>
      </c>
      <c r="AE99" s="607">
        <f t="shared" si="43"/>
        <v>22.811</v>
      </c>
      <c r="AF99" s="196">
        <f t="shared" si="44"/>
        <v>10</v>
      </c>
      <c r="AG99" s="168" t="str">
        <f t="shared" si="38"/>
        <v>-</v>
      </c>
      <c r="AH99" s="168">
        <f t="shared" si="39"/>
        <v>22.811</v>
      </c>
      <c r="AI99" s="168" t="str">
        <f t="shared" si="40"/>
        <v>-</v>
      </c>
      <c r="AJ99" s="168" t="str">
        <f t="shared" si="41"/>
        <v>-</v>
      </c>
      <c r="AK99" s="198"/>
      <c r="AL99" s="837"/>
      <c r="AM99" s="790">
        <v>44966.435416666667</v>
      </c>
      <c r="AN99" s="789">
        <v>1</v>
      </c>
      <c r="AO99" s="789">
        <v>5</v>
      </c>
      <c r="AP99" s="789" t="s">
        <v>469</v>
      </c>
      <c r="AQ99" s="789">
        <v>226.351854</v>
      </c>
      <c r="AR99" s="789">
        <v>180795</v>
      </c>
      <c r="AS99" s="789">
        <v>138164</v>
      </c>
      <c r="AT99" s="789">
        <v>22.817</v>
      </c>
      <c r="AV99" s="788">
        <v>44966.435416666667</v>
      </c>
      <c r="AW99" s="787">
        <v>1</v>
      </c>
      <c r="AX99" s="786">
        <v>5</v>
      </c>
      <c r="AY99" s="786" t="s">
        <v>469</v>
      </c>
      <c r="AZ99" s="863">
        <v>226.3</v>
      </c>
      <c r="BB99" s="793" t="str">
        <f t="shared" si="32"/>
        <v>--</v>
      </c>
      <c r="BC99" s="791">
        <f t="shared" si="33"/>
        <v>226.351854</v>
      </c>
      <c r="BF99" s="819"/>
      <c r="BH99" s="793" t="str">
        <f t="shared" si="35"/>
        <v>--</v>
      </c>
      <c r="BI99" s="807">
        <f t="shared" si="36"/>
        <v>226.3</v>
      </c>
      <c r="BL99" s="807"/>
      <c r="BQ99" s="797"/>
      <c r="BR99" s="791"/>
      <c r="BS99" s="791"/>
      <c r="BT99" s="791"/>
      <c r="CA99" s="809"/>
      <c r="CB99" s="803"/>
      <c r="CC99" s="804"/>
      <c r="CD99" s="791"/>
      <c r="CE99" s="791"/>
    </row>
    <row r="100" spans="2:83" x14ac:dyDescent="0.25">
      <c r="B100" s="307">
        <v>44966.448379629626</v>
      </c>
      <c r="C100" s="794">
        <v>852.99</v>
      </c>
      <c r="D100" s="492"/>
      <c r="E100" s="492"/>
      <c r="N100" s="517"/>
      <c r="O100" s="796">
        <v>44966</v>
      </c>
      <c r="P100" s="308">
        <v>0.44646990740740744</v>
      </c>
      <c r="Q100" s="794">
        <v>29.5</v>
      </c>
      <c r="R100" s="165" t="s">
        <v>21</v>
      </c>
      <c r="S100" s="794">
        <v>21.95</v>
      </c>
      <c r="T100" s="165" t="s">
        <v>56</v>
      </c>
      <c r="U100" s="196">
        <f t="shared" si="49"/>
        <v>10</v>
      </c>
      <c r="V100" s="168" t="str">
        <f t="shared" si="45"/>
        <v>-</v>
      </c>
      <c r="W100" s="168">
        <f t="shared" si="46"/>
        <v>21.95</v>
      </c>
      <c r="X100" s="168" t="str">
        <f t="shared" si="47"/>
        <v>-</v>
      </c>
      <c r="Y100" s="168" t="str">
        <f t="shared" si="48"/>
        <v>-</v>
      </c>
      <c r="AD100" s="608">
        <f t="shared" si="42"/>
        <v>44966.43472222222</v>
      </c>
      <c r="AE100" s="607">
        <f t="shared" si="43"/>
        <v>22.814</v>
      </c>
      <c r="AF100" s="196">
        <f t="shared" si="44"/>
        <v>10</v>
      </c>
      <c r="AG100" s="168" t="str">
        <f t="shared" si="38"/>
        <v>-</v>
      </c>
      <c r="AH100" s="168">
        <f t="shared" si="39"/>
        <v>22.814</v>
      </c>
      <c r="AI100" s="168" t="str">
        <f t="shared" si="40"/>
        <v>-</v>
      </c>
      <c r="AJ100" s="168" t="str">
        <f t="shared" si="41"/>
        <v>-</v>
      </c>
      <c r="AK100" s="198"/>
      <c r="AL100" s="837"/>
      <c r="AM100" s="790">
        <v>44966.435416666667</v>
      </c>
      <c r="AN100" s="789">
        <v>1</v>
      </c>
      <c r="AO100" s="789">
        <v>5</v>
      </c>
      <c r="AP100" s="789" t="s">
        <v>469</v>
      </c>
      <c r="AQ100" s="789">
        <v>225.828259</v>
      </c>
      <c r="AR100" s="789">
        <v>179923</v>
      </c>
      <c r="AS100" s="789">
        <v>138836</v>
      </c>
      <c r="AT100" s="789">
        <v>22.818999999999999</v>
      </c>
      <c r="AV100" s="788">
        <v>44966.435416666667</v>
      </c>
      <c r="AW100" s="787">
        <v>1</v>
      </c>
      <c r="AX100" s="786">
        <v>5</v>
      </c>
      <c r="AY100" s="786" t="s">
        <v>469</v>
      </c>
      <c r="AZ100" s="863">
        <v>226.2</v>
      </c>
      <c r="BB100" s="793" t="str">
        <f t="shared" si="32"/>
        <v>--</v>
      </c>
      <c r="BC100" s="791">
        <f t="shared" si="33"/>
        <v>225.828259</v>
      </c>
      <c r="BF100" s="819"/>
      <c r="BH100" s="793" t="str">
        <f t="shared" si="35"/>
        <v>--</v>
      </c>
      <c r="BI100" s="807">
        <f t="shared" si="36"/>
        <v>226.2</v>
      </c>
      <c r="BL100" s="807"/>
      <c r="BQ100" s="797"/>
      <c r="BR100" s="791"/>
      <c r="BS100" s="791"/>
      <c r="BT100" s="791"/>
      <c r="CA100" s="809"/>
      <c r="CB100" s="803"/>
      <c r="CC100" s="804"/>
      <c r="CD100" s="791"/>
      <c r="CE100" s="791"/>
    </row>
    <row r="101" spans="2:83" x14ac:dyDescent="0.25">
      <c r="B101" s="307">
        <v>44966.449421296296</v>
      </c>
      <c r="C101" s="794">
        <v>852.98</v>
      </c>
      <c r="D101" s="492"/>
      <c r="E101" s="492"/>
      <c r="N101" s="517"/>
      <c r="O101" s="796">
        <v>44966</v>
      </c>
      <c r="P101" s="308">
        <v>0.44716435185185183</v>
      </c>
      <c r="Q101" s="794">
        <v>29.5</v>
      </c>
      <c r="R101" s="165" t="s">
        <v>21</v>
      </c>
      <c r="S101" s="794">
        <v>21.95</v>
      </c>
      <c r="T101" s="165" t="s">
        <v>56</v>
      </c>
      <c r="U101" s="196">
        <f t="shared" si="49"/>
        <v>10</v>
      </c>
      <c r="V101" s="168" t="str">
        <f t="shared" si="45"/>
        <v>-</v>
      </c>
      <c r="W101" s="168">
        <f t="shared" si="46"/>
        <v>21.95</v>
      </c>
      <c r="X101" s="168" t="str">
        <f t="shared" si="47"/>
        <v>-</v>
      </c>
      <c r="Y101" s="168" t="str">
        <f t="shared" si="48"/>
        <v>-</v>
      </c>
      <c r="AD101" s="608">
        <f t="shared" si="42"/>
        <v>44966.43472222222</v>
      </c>
      <c r="AE101" s="607">
        <f t="shared" si="43"/>
        <v>22.815000000000001</v>
      </c>
      <c r="AF101" s="196">
        <f t="shared" si="44"/>
        <v>10</v>
      </c>
      <c r="AG101" s="168" t="str">
        <f t="shared" si="38"/>
        <v>-</v>
      </c>
      <c r="AH101" s="168">
        <f t="shared" si="39"/>
        <v>22.815000000000001</v>
      </c>
      <c r="AI101" s="168" t="str">
        <f t="shared" si="40"/>
        <v>-</v>
      </c>
      <c r="AJ101" s="168" t="str">
        <f t="shared" si="41"/>
        <v>-</v>
      </c>
      <c r="AK101" s="198"/>
      <c r="AL101" s="837"/>
      <c r="AM101" s="790">
        <v>44966.436111111114</v>
      </c>
      <c r="AN101" s="789">
        <v>1</v>
      </c>
      <c r="AO101" s="789">
        <v>5</v>
      </c>
      <c r="AP101" s="789" t="s">
        <v>469</v>
      </c>
      <c r="AQ101" s="789">
        <v>225.764961</v>
      </c>
      <c r="AR101" s="789">
        <v>180798</v>
      </c>
      <c r="AS101" s="789">
        <v>138167</v>
      </c>
      <c r="AT101" s="789">
        <v>22.823</v>
      </c>
      <c r="AV101" s="788">
        <v>44966.436111111114</v>
      </c>
      <c r="AW101" s="787">
        <v>1</v>
      </c>
      <c r="AX101" s="786">
        <v>5</v>
      </c>
      <c r="AY101" s="786" t="s">
        <v>469</v>
      </c>
      <c r="AZ101" s="863">
        <v>225.3</v>
      </c>
      <c r="BB101" s="793" t="str">
        <f t="shared" si="32"/>
        <v>--</v>
      </c>
      <c r="BC101" s="791">
        <f t="shared" si="33"/>
        <v>225.764961</v>
      </c>
      <c r="BF101" s="819"/>
      <c r="BH101" s="793" t="str">
        <f t="shared" si="35"/>
        <v>--</v>
      </c>
      <c r="BI101" s="807">
        <f t="shared" si="36"/>
        <v>225.3</v>
      </c>
      <c r="BL101" s="807"/>
      <c r="BQ101" s="797"/>
      <c r="BR101" s="791"/>
      <c r="BS101" s="791"/>
      <c r="BT101" s="791"/>
      <c r="CA101" s="809"/>
      <c r="CB101" s="803"/>
      <c r="CC101" s="804"/>
      <c r="CD101" s="791"/>
      <c r="CE101" s="791"/>
    </row>
    <row r="102" spans="2:83" x14ac:dyDescent="0.25">
      <c r="B102" s="307">
        <v>44966.450462962966</v>
      </c>
      <c r="C102" s="794">
        <v>852.95</v>
      </c>
      <c r="D102" s="492"/>
      <c r="E102" s="492"/>
      <c r="N102" s="517"/>
      <c r="O102" s="796">
        <v>44966</v>
      </c>
      <c r="P102" s="308">
        <v>0.44785879629629632</v>
      </c>
      <c r="Q102" s="794">
        <v>29.5</v>
      </c>
      <c r="R102" s="165" t="s">
        <v>21</v>
      </c>
      <c r="S102" s="794">
        <v>22</v>
      </c>
      <c r="T102" s="165" t="s">
        <v>56</v>
      </c>
      <c r="U102" s="196">
        <f t="shared" si="49"/>
        <v>10</v>
      </c>
      <c r="V102" s="168" t="str">
        <f t="shared" si="45"/>
        <v>-</v>
      </c>
      <c r="W102" s="168">
        <f t="shared" si="46"/>
        <v>22</v>
      </c>
      <c r="X102" s="168" t="str">
        <f t="shared" si="47"/>
        <v>-</v>
      </c>
      <c r="Y102" s="168" t="str">
        <f t="shared" si="48"/>
        <v>-</v>
      </c>
      <c r="AD102" s="608">
        <f t="shared" si="42"/>
        <v>44966.435416666667</v>
      </c>
      <c r="AE102" s="607">
        <f t="shared" si="43"/>
        <v>22.817</v>
      </c>
      <c r="AF102" s="196">
        <f t="shared" si="44"/>
        <v>10</v>
      </c>
      <c r="AG102" s="168" t="str">
        <f t="shared" si="38"/>
        <v>-</v>
      </c>
      <c r="AH102" s="168">
        <f t="shared" si="39"/>
        <v>22.817</v>
      </c>
      <c r="AI102" s="168" t="str">
        <f t="shared" si="40"/>
        <v>-</v>
      </c>
      <c r="AJ102" s="168" t="str">
        <f t="shared" si="41"/>
        <v>-</v>
      </c>
      <c r="AK102" s="198"/>
      <c r="AL102" s="837"/>
      <c r="AM102" s="790">
        <v>44966.436805555553</v>
      </c>
      <c r="AN102" s="789">
        <v>1</v>
      </c>
      <c r="AO102" s="789">
        <v>5</v>
      </c>
      <c r="AP102" s="789">
        <v>0</v>
      </c>
      <c r="AQ102" s="789">
        <v>225.93573499999999</v>
      </c>
      <c r="AR102" s="789">
        <v>180783</v>
      </c>
      <c r="AS102" s="789">
        <v>138155</v>
      </c>
      <c r="AT102" s="789">
        <v>22.835999999999999</v>
      </c>
      <c r="AV102" s="788">
        <v>44966.436805555553</v>
      </c>
      <c r="AW102" s="787">
        <v>1</v>
      </c>
      <c r="AX102" s="786">
        <v>5</v>
      </c>
      <c r="AY102" s="786">
        <v>0</v>
      </c>
      <c r="AZ102" s="863">
        <v>225.3</v>
      </c>
      <c r="BB102" s="793">
        <f t="shared" si="32"/>
        <v>50</v>
      </c>
      <c r="BC102" s="791">
        <f t="shared" si="33"/>
        <v>225.93573499999999</v>
      </c>
      <c r="BF102" s="819"/>
      <c r="BH102" s="793">
        <f t="shared" si="35"/>
        <v>50</v>
      </c>
      <c r="BI102" s="807">
        <f t="shared" si="36"/>
        <v>225.3</v>
      </c>
      <c r="BL102" s="807"/>
      <c r="BQ102" s="797"/>
      <c r="BR102" s="791"/>
      <c r="BS102" s="791"/>
      <c r="BT102" s="791"/>
      <c r="CA102" s="809"/>
      <c r="CB102" s="803"/>
      <c r="CC102" s="804"/>
      <c r="CD102" s="791"/>
      <c r="CE102" s="791"/>
    </row>
    <row r="103" spans="2:83" x14ac:dyDescent="0.25">
      <c r="B103" s="307">
        <v>44966.451504629629</v>
      </c>
      <c r="C103" s="794">
        <v>852.93</v>
      </c>
      <c r="D103" s="492"/>
      <c r="E103" s="492"/>
      <c r="F103" s="169"/>
      <c r="N103" s="517"/>
      <c r="O103" s="796">
        <v>44966</v>
      </c>
      <c r="P103" s="308">
        <v>0.44855324074074071</v>
      </c>
      <c r="Q103" s="794">
        <v>29.6</v>
      </c>
      <c r="R103" s="165" t="s">
        <v>21</v>
      </c>
      <c r="S103" s="794">
        <v>22</v>
      </c>
      <c r="T103" s="165" t="s">
        <v>56</v>
      </c>
      <c r="U103" s="196">
        <f t="shared" si="49"/>
        <v>10</v>
      </c>
      <c r="V103" s="168" t="str">
        <f t="shared" si="45"/>
        <v>-</v>
      </c>
      <c r="W103" s="168">
        <f t="shared" si="46"/>
        <v>22</v>
      </c>
      <c r="X103" s="168" t="str">
        <f t="shared" si="47"/>
        <v>-</v>
      </c>
      <c r="Y103" s="168" t="str">
        <f t="shared" si="48"/>
        <v>-</v>
      </c>
      <c r="AD103" s="608">
        <f t="shared" si="42"/>
        <v>44966.435416666667</v>
      </c>
      <c r="AE103" s="607">
        <f t="shared" si="43"/>
        <v>22.818999999999999</v>
      </c>
      <c r="AF103" s="196">
        <f t="shared" si="44"/>
        <v>10</v>
      </c>
      <c r="AG103" s="168" t="str">
        <f t="shared" si="38"/>
        <v>-</v>
      </c>
      <c r="AH103" s="168">
        <f t="shared" si="39"/>
        <v>22.818999999999999</v>
      </c>
      <c r="AI103" s="168" t="str">
        <f t="shared" si="40"/>
        <v>-</v>
      </c>
      <c r="AJ103" s="168" t="str">
        <f t="shared" si="41"/>
        <v>-</v>
      </c>
      <c r="AK103" s="198"/>
      <c r="AL103" s="837"/>
      <c r="AM103" s="790">
        <v>44966.436805555553</v>
      </c>
      <c r="AN103" s="789">
        <v>1</v>
      </c>
      <c r="AO103" s="789">
        <v>5</v>
      </c>
      <c r="AP103" s="789">
        <v>1</v>
      </c>
      <c r="AQ103" s="789">
        <v>225.670196</v>
      </c>
      <c r="AR103" s="789">
        <v>179919</v>
      </c>
      <c r="AS103" s="789">
        <v>138832</v>
      </c>
      <c r="AT103" s="789">
        <v>22.84</v>
      </c>
      <c r="AV103" s="788">
        <v>44966.436805555553</v>
      </c>
      <c r="AW103" s="787">
        <v>1</v>
      </c>
      <c r="AX103" s="786">
        <v>5</v>
      </c>
      <c r="AY103" s="786">
        <v>1</v>
      </c>
      <c r="AZ103" s="863">
        <v>225.6</v>
      </c>
      <c r="BB103" s="793">
        <f t="shared" si="32"/>
        <v>51</v>
      </c>
      <c r="BC103" s="791">
        <f t="shared" si="33"/>
        <v>225.670196</v>
      </c>
      <c r="BF103" s="819"/>
      <c r="BH103" s="793">
        <f t="shared" si="35"/>
        <v>51</v>
      </c>
      <c r="BI103" s="807">
        <f t="shared" si="36"/>
        <v>225.6</v>
      </c>
      <c r="BL103" s="807"/>
      <c r="BQ103" s="797"/>
      <c r="BR103" s="791"/>
      <c r="BS103" s="791"/>
      <c r="BT103" s="791"/>
      <c r="CA103" s="809"/>
      <c r="CB103" s="803"/>
      <c r="CC103" s="804"/>
      <c r="CD103" s="791"/>
      <c r="CE103" s="791"/>
    </row>
    <row r="104" spans="2:83" x14ac:dyDescent="0.25">
      <c r="B104" s="307">
        <v>44966.452546296299</v>
      </c>
      <c r="C104" s="794">
        <v>852.89</v>
      </c>
      <c r="D104" s="492"/>
      <c r="E104" s="492"/>
      <c r="F104" s="169"/>
      <c r="N104" s="517"/>
      <c r="O104" s="796">
        <v>44966</v>
      </c>
      <c r="P104" s="308">
        <v>0.44924768518518521</v>
      </c>
      <c r="Q104" s="794">
        <v>29.8</v>
      </c>
      <c r="R104" s="165" t="s">
        <v>21</v>
      </c>
      <c r="S104" s="794">
        <v>22</v>
      </c>
      <c r="T104" s="165" t="s">
        <v>56</v>
      </c>
      <c r="U104" s="196">
        <f t="shared" si="49"/>
        <v>10</v>
      </c>
      <c r="V104" s="168" t="str">
        <f t="shared" si="45"/>
        <v>-</v>
      </c>
      <c r="W104" s="168">
        <f t="shared" si="46"/>
        <v>22</v>
      </c>
      <c r="X104" s="168" t="str">
        <f t="shared" si="47"/>
        <v>-</v>
      </c>
      <c r="Y104" s="168" t="str">
        <f t="shared" si="48"/>
        <v>-</v>
      </c>
      <c r="AD104" s="608">
        <f t="shared" si="42"/>
        <v>44966.436111111114</v>
      </c>
      <c r="AE104" s="607">
        <f t="shared" si="43"/>
        <v>22.823</v>
      </c>
      <c r="AF104" s="196">
        <f t="shared" si="44"/>
        <v>10</v>
      </c>
      <c r="AG104" s="168" t="str">
        <f t="shared" si="38"/>
        <v>-</v>
      </c>
      <c r="AH104" s="168">
        <f t="shared" si="39"/>
        <v>22.823</v>
      </c>
      <c r="AI104" s="168" t="str">
        <f t="shared" si="40"/>
        <v>-</v>
      </c>
      <c r="AJ104" s="168" t="str">
        <f t="shared" si="41"/>
        <v>-</v>
      </c>
      <c r="AK104" s="198"/>
      <c r="AL104" s="837"/>
      <c r="AM104" s="790">
        <v>44966.4375</v>
      </c>
      <c r="AN104" s="789">
        <v>1</v>
      </c>
      <c r="AO104" s="789">
        <v>5</v>
      </c>
      <c r="AP104" s="789">
        <v>2</v>
      </c>
      <c r="AQ104" s="789">
        <v>225.33612400000001</v>
      </c>
      <c r="AR104" s="789">
        <v>180797</v>
      </c>
      <c r="AS104" s="789">
        <v>138168</v>
      </c>
      <c r="AT104" s="789">
        <v>22.841999999999999</v>
      </c>
      <c r="AV104" s="788">
        <v>44966.4375</v>
      </c>
      <c r="AW104" s="787">
        <v>1</v>
      </c>
      <c r="AX104" s="786">
        <v>5</v>
      </c>
      <c r="AY104" s="786">
        <v>2</v>
      </c>
      <c r="AZ104" s="863">
        <v>225.4</v>
      </c>
      <c r="BB104" s="793">
        <f t="shared" si="32"/>
        <v>52</v>
      </c>
      <c r="BC104" s="791">
        <f t="shared" si="33"/>
        <v>225.33612400000001</v>
      </c>
      <c r="BF104" s="819"/>
      <c r="BH104" s="793">
        <f t="shared" si="35"/>
        <v>52</v>
      </c>
      <c r="BI104" s="807">
        <f t="shared" si="36"/>
        <v>225.4</v>
      </c>
      <c r="BL104" s="807"/>
      <c r="BQ104" s="797"/>
      <c r="BR104" s="791"/>
      <c r="BS104" s="791"/>
      <c r="BT104" s="791"/>
      <c r="CA104" s="809"/>
      <c r="CB104" s="803"/>
      <c r="CC104" s="804"/>
      <c r="CD104" s="791"/>
      <c r="CE104" s="791"/>
    </row>
    <row r="105" spans="2:83" x14ac:dyDescent="0.25">
      <c r="B105" s="307">
        <v>44966.453587962962</v>
      </c>
      <c r="C105" s="794">
        <v>852.87</v>
      </c>
      <c r="D105" s="492"/>
      <c r="E105" s="492"/>
      <c r="F105" s="169"/>
      <c r="N105" s="517"/>
      <c r="O105" s="796">
        <v>44966</v>
      </c>
      <c r="P105" s="308">
        <v>0.44994212962962959</v>
      </c>
      <c r="Q105" s="794">
        <v>29.8</v>
      </c>
      <c r="R105" s="165" t="s">
        <v>21</v>
      </c>
      <c r="S105" s="794">
        <v>21.95</v>
      </c>
      <c r="T105" s="165" t="s">
        <v>56</v>
      </c>
      <c r="U105" s="196">
        <f t="shared" si="49"/>
        <v>10</v>
      </c>
      <c r="V105" s="168" t="str">
        <f t="shared" si="45"/>
        <v>-</v>
      </c>
      <c r="W105" s="168">
        <f t="shared" si="46"/>
        <v>21.95</v>
      </c>
      <c r="X105" s="168" t="str">
        <f t="shared" si="47"/>
        <v>-</v>
      </c>
      <c r="Y105" s="168" t="str">
        <f t="shared" si="48"/>
        <v>-</v>
      </c>
      <c r="AD105" s="608">
        <f t="shared" si="42"/>
        <v>44966.436805555553</v>
      </c>
      <c r="AE105" s="607">
        <f t="shared" si="43"/>
        <v>22.835999999999999</v>
      </c>
      <c r="AF105" s="196">
        <f t="shared" si="44"/>
        <v>10</v>
      </c>
      <c r="AG105" s="168" t="str">
        <f t="shared" si="38"/>
        <v>-</v>
      </c>
      <c r="AH105" s="168">
        <f t="shared" si="39"/>
        <v>22.835999999999999</v>
      </c>
      <c r="AI105" s="168" t="str">
        <f t="shared" si="40"/>
        <v>-</v>
      </c>
      <c r="AJ105" s="168" t="str">
        <f t="shared" si="41"/>
        <v>-</v>
      </c>
      <c r="AK105" s="198"/>
      <c r="AL105" s="837"/>
      <c r="AM105" s="790">
        <v>44966.4375</v>
      </c>
      <c r="AN105" s="789">
        <v>1</v>
      </c>
      <c r="AO105" s="789">
        <v>5</v>
      </c>
      <c r="AP105" s="789">
        <v>3</v>
      </c>
      <c r="AQ105" s="789">
        <v>225.01379700000001</v>
      </c>
      <c r="AR105" s="789">
        <v>179912</v>
      </c>
      <c r="AS105" s="789">
        <v>138825</v>
      </c>
      <c r="AT105" s="789">
        <v>22.841000000000001</v>
      </c>
      <c r="AV105" s="788">
        <v>44966.4375</v>
      </c>
      <c r="AW105" s="787">
        <v>1</v>
      </c>
      <c r="AX105" s="786">
        <v>5</v>
      </c>
      <c r="AY105" s="786">
        <v>3</v>
      </c>
      <c r="AZ105" s="863">
        <v>225</v>
      </c>
      <c r="BB105" s="793">
        <f t="shared" si="32"/>
        <v>53</v>
      </c>
      <c r="BC105" s="791">
        <f t="shared" si="33"/>
        <v>225.01379700000001</v>
      </c>
      <c r="BF105" s="819"/>
      <c r="BH105" s="793">
        <f t="shared" si="35"/>
        <v>53</v>
      </c>
      <c r="BI105" s="807">
        <f t="shared" si="36"/>
        <v>225</v>
      </c>
      <c r="BL105" s="807"/>
      <c r="BQ105" s="797"/>
      <c r="BR105" s="791"/>
      <c r="BS105" s="791"/>
      <c r="BT105" s="791"/>
      <c r="CA105" s="809"/>
      <c r="CB105" s="803"/>
      <c r="CC105" s="804"/>
      <c r="CD105" s="791"/>
      <c r="CE105" s="791"/>
    </row>
    <row r="106" spans="2:83" x14ac:dyDescent="0.25">
      <c r="B106" s="307">
        <v>44966.454629629632</v>
      </c>
      <c r="C106" s="794">
        <v>852.84</v>
      </c>
      <c r="D106" s="492"/>
      <c r="E106" s="492"/>
      <c r="F106" s="169"/>
      <c r="N106" s="517"/>
      <c r="O106" s="796">
        <v>44966</v>
      </c>
      <c r="P106" s="308">
        <v>0.45063657407407409</v>
      </c>
      <c r="Q106" s="794">
        <v>29.7</v>
      </c>
      <c r="R106" s="165" t="s">
        <v>21</v>
      </c>
      <c r="S106" s="794">
        <v>22</v>
      </c>
      <c r="T106" s="165" t="s">
        <v>56</v>
      </c>
      <c r="U106" s="196">
        <f t="shared" si="49"/>
        <v>10</v>
      </c>
      <c r="V106" s="168" t="str">
        <f t="shared" si="45"/>
        <v>-</v>
      </c>
      <c r="W106" s="168">
        <f t="shared" si="46"/>
        <v>22</v>
      </c>
      <c r="X106" s="168" t="str">
        <f t="shared" si="47"/>
        <v>-</v>
      </c>
      <c r="Y106" s="168" t="str">
        <f t="shared" si="48"/>
        <v>-</v>
      </c>
      <c r="AD106" s="608">
        <f t="shared" si="42"/>
        <v>44966.436805555553</v>
      </c>
      <c r="AE106" s="607">
        <f t="shared" si="43"/>
        <v>22.84</v>
      </c>
      <c r="AF106" s="196">
        <f t="shared" si="44"/>
        <v>10</v>
      </c>
      <c r="AG106" s="168" t="str">
        <f t="shared" si="38"/>
        <v>-</v>
      </c>
      <c r="AH106" s="168">
        <f t="shared" si="39"/>
        <v>22.84</v>
      </c>
      <c r="AI106" s="168" t="str">
        <f t="shared" si="40"/>
        <v>-</v>
      </c>
      <c r="AJ106" s="168" t="str">
        <f t="shared" si="41"/>
        <v>-</v>
      </c>
      <c r="AK106" s="198"/>
      <c r="AL106" s="837"/>
      <c r="AM106" s="790">
        <v>44966.438194444447</v>
      </c>
      <c r="AN106" s="789">
        <v>1</v>
      </c>
      <c r="AO106" s="789">
        <v>5</v>
      </c>
      <c r="AP106" s="789">
        <v>4</v>
      </c>
      <c r="AQ106" s="789">
        <v>225.08988199999999</v>
      </c>
      <c r="AR106" s="789">
        <v>180771</v>
      </c>
      <c r="AS106" s="789">
        <v>138148</v>
      </c>
      <c r="AT106" s="789">
        <v>22.841999999999999</v>
      </c>
      <c r="AV106" s="788">
        <v>44966.438194444447</v>
      </c>
      <c r="AW106" s="787">
        <v>1</v>
      </c>
      <c r="AX106" s="786">
        <v>5</v>
      </c>
      <c r="AY106" s="786">
        <v>4</v>
      </c>
      <c r="AZ106" s="863">
        <v>224.6</v>
      </c>
      <c r="BB106" s="793">
        <f t="shared" si="32"/>
        <v>54</v>
      </c>
      <c r="BC106" s="791">
        <f t="shared" si="33"/>
        <v>225.08988199999999</v>
      </c>
      <c r="BF106" s="819"/>
      <c r="BH106" s="793">
        <f t="shared" si="35"/>
        <v>54</v>
      </c>
      <c r="BI106" s="807">
        <f t="shared" si="36"/>
        <v>224.6</v>
      </c>
      <c r="BL106" s="807"/>
      <c r="BQ106" s="797"/>
      <c r="BR106" s="791"/>
      <c r="BS106" s="791"/>
      <c r="BT106" s="791"/>
      <c r="CA106" s="809"/>
      <c r="CB106" s="803"/>
      <c r="CC106" s="804"/>
      <c r="CD106" s="791"/>
      <c r="CE106" s="791"/>
    </row>
    <row r="107" spans="2:83" x14ac:dyDescent="0.25">
      <c r="B107" s="307">
        <v>44966.455671296295</v>
      </c>
      <c r="C107" s="794">
        <v>852.79</v>
      </c>
      <c r="D107" s="492"/>
      <c r="E107" s="492"/>
      <c r="F107" s="169"/>
      <c r="N107" s="517"/>
      <c r="O107" s="796">
        <v>44966</v>
      </c>
      <c r="P107" s="308">
        <v>0.45133101851851848</v>
      </c>
      <c r="Q107" s="794">
        <v>29.7</v>
      </c>
      <c r="R107" s="165" t="s">
        <v>21</v>
      </c>
      <c r="S107" s="794">
        <v>22</v>
      </c>
      <c r="T107" s="165" t="s">
        <v>56</v>
      </c>
      <c r="U107" s="196">
        <f t="shared" si="49"/>
        <v>10</v>
      </c>
      <c r="V107" s="168" t="str">
        <f t="shared" si="45"/>
        <v>-</v>
      </c>
      <c r="W107" s="168">
        <f t="shared" si="46"/>
        <v>22</v>
      </c>
      <c r="X107" s="168" t="str">
        <f t="shared" si="47"/>
        <v>-</v>
      </c>
      <c r="Y107" s="168" t="str">
        <f t="shared" si="48"/>
        <v>-</v>
      </c>
      <c r="AD107" s="608">
        <f t="shared" si="42"/>
        <v>44966.4375</v>
      </c>
      <c r="AE107" s="607">
        <f t="shared" si="43"/>
        <v>22.841999999999999</v>
      </c>
      <c r="AF107" s="196">
        <f t="shared" si="44"/>
        <v>10</v>
      </c>
      <c r="AG107" s="168" t="str">
        <f t="shared" si="38"/>
        <v>-</v>
      </c>
      <c r="AH107" s="168">
        <f t="shared" si="39"/>
        <v>22.841999999999999</v>
      </c>
      <c r="AI107" s="168" t="str">
        <f t="shared" si="40"/>
        <v>-</v>
      </c>
      <c r="AJ107" s="168" t="str">
        <f t="shared" si="41"/>
        <v>-</v>
      </c>
      <c r="AK107" s="198"/>
      <c r="AL107" s="837"/>
      <c r="AM107" s="790">
        <v>44966.438888888886</v>
      </c>
      <c r="AN107" s="789">
        <v>1</v>
      </c>
      <c r="AO107" s="789">
        <v>5</v>
      </c>
      <c r="AP107" s="789">
        <v>5</v>
      </c>
      <c r="AQ107" s="789">
        <v>225.13738900000001</v>
      </c>
      <c r="AR107" s="789">
        <v>179897</v>
      </c>
      <c r="AS107" s="789">
        <v>138814</v>
      </c>
      <c r="AT107" s="789">
        <v>22.844000000000001</v>
      </c>
      <c r="AV107" s="788">
        <v>44966.438888888886</v>
      </c>
      <c r="AW107" s="787">
        <v>1</v>
      </c>
      <c r="AX107" s="786">
        <v>5</v>
      </c>
      <c r="AY107" s="786">
        <v>5</v>
      </c>
      <c r="AZ107" s="863">
        <v>225</v>
      </c>
      <c r="BB107" s="793">
        <f t="shared" si="32"/>
        <v>55</v>
      </c>
      <c r="BC107" s="791">
        <f t="shared" si="33"/>
        <v>225.13738900000001</v>
      </c>
      <c r="BF107" s="819"/>
      <c r="BH107" s="793">
        <f t="shared" si="35"/>
        <v>55</v>
      </c>
      <c r="BI107" s="807">
        <f t="shared" si="36"/>
        <v>225</v>
      </c>
      <c r="BL107" s="807"/>
      <c r="BQ107" s="797"/>
      <c r="BR107" s="791"/>
      <c r="BS107" s="791"/>
      <c r="BT107" s="791"/>
      <c r="CA107" s="809"/>
      <c r="CB107" s="803"/>
      <c r="CC107" s="804"/>
      <c r="CD107" s="791"/>
      <c r="CE107" s="791"/>
    </row>
    <row r="108" spans="2:83" x14ac:dyDescent="0.25">
      <c r="B108" s="307">
        <v>44966.456712962965</v>
      </c>
      <c r="C108" s="794">
        <v>852.74</v>
      </c>
      <c r="D108" s="492"/>
      <c r="E108" s="492"/>
      <c r="F108" s="169"/>
      <c r="N108" s="517"/>
      <c r="O108" s="796">
        <v>44966</v>
      </c>
      <c r="P108" s="308">
        <v>0.45202546296296298</v>
      </c>
      <c r="Q108" s="794">
        <v>29.8</v>
      </c>
      <c r="R108" s="165" t="s">
        <v>21</v>
      </c>
      <c r="S108" s="794">
        <v>21.95</v>
      </c>
      <c r="T108" s="165" t="s">
        <v>56</v>
      </c>
      <c r="U108" s="196">
        <f t="shared" si="49"/>
        <v>10</v>
      </c>
      <c r="V108" s="168" t="str">
        <f t="shared" si="45"/>
        <v>-</v>
      </c>
      <c r="W108" s="168">
        <f t="shared" si="46"/>
        <v>21.95</v>
      </c>
      <c r="X108" s="168" t="str">
        <f t="shared" si="47"/>
        <v>-</v>
      </c>
      <c r="Y108" s="168" t="str">
        <f t="shared" si="48"/>
        <v>-</v>
      </c>
      <c r="AD108" s="608">
        <f t="shared" si="42"/>
        <v>44966.4375</v>
      </c>
      <c r="AE108" s="607">
        <f t="shared" si="43"/>
        <v>22.841000000000001</v>
      </c>
      <c r="AF108" s="196">
        <f t="shared" si="44"/>
        <v>10</v>
      </c>
      <c r="AG108" s="168" t="str">
        <f t="shared" si="38"/>
        <v>-</v>
      </c>
      <c r="AH108" s="168">
        <f t="shared" si="39"/>
        <v>22.841000000000001</v>
      </c>
      <c r="AI108" s="168" t="str">
        <f t="shared" si="40"/>
        <v>-</v>
      </c>
      <c r="AJ108" s="168" t="str">
        <f t="shared" si="41"/>
        <v>-</v>
      </c>
      <c r="AK108" s="198"/>
      <c r="AL108" s="837"/>
      <c r="AM108" s="790">
        <v>44966.438888888886</v>
      </c>
      <c r="AN108" s="789">
        <v>1</v>
      </c>
      <c r="AO108" s="789">
        <v>5</v>
      </c>
      <c r="AP108" s="789">
        <v>6</v>
      </c>
      <c r="AQ108" s="789">
        <v>225.19108299999999</v>
      </c>
      <c r="AR108" s="789">
        <v>180771</v>
      </c>
      <c r="AS108" s="789">
        <v>138148</v>
      </c>
      <c r="AT108" s="789">
        <v>22.844999999999999</v>
      </c>
      <c r="AV108" s="788">
        <v>44966.438888888886</v>
      </c>
      <c r="AW108" s="787">
        <v>1</v>
      </c>
      <c r="AX108" s="786">
        <v>5</v>
      </c>
      <c r="AY108" s="786">
        <v>6</v>
      </c>
      <c r="AZ108" s="863">
        <v>224.8</v>
      </c>
      <c r="BB108" s="793">
        <f t="shared" si="32"/>
        <v>56</v>
      </c>
      <c r="BC108" s="791">
        <f t="shared" si="33"/>
        <v>225.19108299999999</v>
      </c>
      <c r="BF108" s="819"/>
      <c r="BH108" s="793">
        <f t="shared" si="35"/>
        <v>56</v>
      </c>
      <c r="BI108" s="807">
        <f t="shared" si="36"/>
        <v>224.8</v>
      </c>
      <c r="BL108" s="807"/>
      <c r="BQ108" s="797"/>
      <c r="BR108" s="791"/>
      <c r="BS108" s="791"/>
      <c r="BT108" s="791"/>
      <c r="CA108" s="809"/>
      <c r="CB108" s="803"/>
      <c r="CC108" s="804"/>
      <c r="CD108" s="791"/>
      <c r="CE108" s="791"/>
    </row>
    <row r="109" spans="2:83" x14ac:dyDescent="0.25">
      <c r="B109" s="307">
        <v>44966.457754629628</v>
      </c>
      <c r="C109" s="794">
        <v>852.7</v>
      </c>
      <c r="D109" s="492"/>
      <c r="E109" s="492"/>
      <c r="F109" s="169"/>
      <c r="N109" s="517"/>
      <c r="O109" s="796">
        <v>44966</v>
      </c>
      <c r="P109" s="308">
        <v>0.45271990740740736</v>
      </c>
      <c r="Q109" s="794">
        <v>29.9</v>
      </c>
      <c r="R109" s="165" t="s">
        <v>21</v>
      </c>
      <c r="S109" s="794">
        <v>22</v>
      </c>
      <c r="T109" s="165" t="s">
        <v>56</v>
      </c>
      <c r="U109" s="196">
        <f t="shared" si="49"/>
        <v>10</v>
      </c>
      <c r="V109" s="168" t="str">
        <f t="shared" si="45"/>
        <v>-</v>
      </c>
      <c r="W109" s="168">
        <f t="shared" si="46"/>
        <v>22</v>
      </c>
      <c r="X109" s="168" t="str">
        <f t="shared" si="47"/>
        <v>-</v>
      </c>
      <c r="Y109" s="168" t="str">
        <f t="shared" si="48"/>
        <v>-</v>
      </c>
      <c r="AD109" s="608">
        <f t="shared" si="42"/>
        <v>44966.438194444447</v>
      </c>
      <c r="AE109" s="607">
        <f t="shared" si="43"/>
        <v>22.841999999999999</v>
      </c>
      <c r="AF109" s="196">
        <f t="shared" si="44"/>
        <v>10</v>
      </c>
      <c r="AG109" s="168" t="str">
        <f t="shared" si="38"/>
        <v>-</v>
      </c>
      <c r="AH109" s="168">
        <f t="shared" si="39"/>
        <v>22.841999999999999</v>
      </c>
      <c r="AI109" s="168" t="str">
        <f t="shared" si="40"/>
        <v>-</v>
      </c>
      <c r="AJ109" s="168" t="str">
        <f t="shared" si="41"/>
        <v>-</v>
      </c>
      <c r="AK109" s="198"/>
      <c r="AL109" s="837"/>
      <c r="AM109" s="790">
        <v>44966.439583333333</v>
      </c>
      <c r="AN109" s="789">
        <v>1</v>
      </c>
      <c r="AO109" s="789">
        <v>5</v>
      </c>
      <c r="AP109" s="789">
        <v>7</v>
      </c>
      <c r="AQ109" s="789">
        <v>225.051457</v>
      </c>
      <c r="AR109" s="789">
        <v>179899</v>
      </c>
      <c r="AS109" s="789">
        <v>138815</v>
      </c>
      <c r="AT109" s="789">
        <v>22.844000000000001</v>
      </c>
      <c r="AV109" s="788">
        <v>44966.439583333333</v>
      </c>
      <c r="AW109" s="787">
        <v>1</v>
      </c>
      <c r="AX109" s="786">
        <v>5</v>
      </c>
      <c r="AY109" s="786">
        <v>7</v>
      </c>
      <c r="AZ109" s="863">
        <v>224.7</v>
      </c>
      <c r="BB109" s="793">
        <f t="shared" si="32"/>
        <v>57</v>
      </c>
      <c r="BC109" s="791">
        <f t="shared" si="33"/>
        <v>225.051457</v>
      </c>
      <c r="BF109" s="819"/>
      <c r="BH109" s="793">
        <f t="shared" si="35"/>
        <v>57</v>
      </c>
      <c r="BI109" s="807">
        <f t="shared" si="36"/>
        <v>224.7</v>
      </c>
      <c r="BL109" s="807"/>
      <c r="BQ109" s="797"/>
      <c r="BR109" s="791"/>
      <c r="BS109" s="791"/>
      <c r="BT109" s="791"/>
      <c r="CA109" s="809"/>
      <c r="CB109" s="803"/>
      <c r="CC109" s="804"/>
      <c r="CD109" s="791"/>
      <c r="CE109" s="791"/>
    </row>
    <row r="110" spans="2:83" x14ac:dyDescent="0.25">
      <c r="B110" s="307">
        <v>44966.458796296298</v>
      </c>
      <c r="C110" s="794">
        <v>852.67</v>
      </c>
      <c r="D110" s="492"/>
      <c r="E110" s="492"/>
      <c r="F110" s="169"/>
      <c r="N110" s="517"/>
      <c r="O110" s="796">
        <v>44966</v>
      </c>
      <c r="P110" s="308">
        <v>0.45341435185185186</v>
      </c>
      <c r="Q110" s="794">
        <v>30.1</v>
      </c>
      <c r="R110" s="165" t="s">
        <v>21</v>
      </c>
      <c r="S110" s="794">
        <v>21.95</v>
      </c>
      <c r="T110" s="165" t="s">
        <v>56</v>
      </c>
      <c r="U110" s="196">
        <f t="shared" si="49"/>
        <v>10</v>
      </c>
      <c r="V110" s="168" t="str">
        <f t="shared" si="45"/>
        <v>-</v>
      </c>
      <c r="W110" s="168">
        <f t="shared" si="46"/>
        <v>21.95</v>
      </c>
      <c r="X110" s="168" t="str">
        <f t="shared" si="47"/>
        <v>-</v>
      </c>
      <c r="Y110" s="168" t="str">
        <f t="shared" si="48"/>
        <v>-</v>
      </c>
      <c r="AD110" s="608">
        <f t="shared" si="42"/>
        <v>44966.438888888886</v>
      </c>
      <c r="AE110" s="607">
        <f t="shared" si="43"/>
        <v>22.844000000000001</v>
      </c>
      <c r="AF110" s="196">
        <f t="shared" si="44"/>
        <v>10</v>
      </c>
      <c r="AG110" s="168" t="str">
        <f t="shared" si="38"/>
        <v>-</v>
      </c>
      <c r="AH110" s="168">
        <f t="shared" si="39"/>
        <v>22.844000000000001</v>
      </c>
      <c r="AI110" s="168" t="str">
        <f t="shared" si="40"/>
        <v>-</v>
      </c>
      <c r="AJ110" s="168" t="str">
        <f t="shared" si="41"/>
        <v>-</v>
      </c>
      <c r="AK110" s="198"/>
      <c r="AL110" s="837"/>
      <c r="AM110" s="790">
        <v>44966.439583333333</v>
      </c>
      <c r="AN110" s="789">
        <v>1</v>
      </c>
      <c r="AO110" s="789">
        <v>5</v>
      </c>
      <c r="AP110" s="789">
        <v>8</v>
      </c>
      <c r="AQ110" s="789">
        <v>224.726235</v>
      </c>
      <c r="AR110" s="789">
        <v>180776</v>
      </c>
      <c r="AS110" s="789">
        <v>138154</v>
      </c>
      <c r="AT110" s="789">
        <v>22.841000000000001</v>
      </c>
      <c r="AV110" s="788">
        <v>44966.439583333333</v>
      </c>
      <c r="AW110" s="787">
        <v>1</v>
      </c>
      <c r="AX110" s="786">
        <v>5</v>
      </c>
      <c r="AY110" s="786">
        <v>8</v>
      </c>
      <c r="AZ110" s="863">
        <v>225.4</v>
      </c>
      <c r="BB110" s="793">
        <f t="shared" si="32"/>
        <v>58</v>
      </c>
      <c r="BC110" s="791">
        <f t="shared" si="33"/>
        <v>224.726235</v>
      </c>
      <c r="BF110" s="819"/>
      <c r="BH110" s="793">
        <f t="shared" si="35"/>
        <v>58</v>
      </c>
      <c r="BI110" s="807">
        <f t="shared" si="36"/>
        <v>225.4</v>
      </c>
      <c r="BL110" s="807"/>
      <c r="BQ110" s="797"/>
      <c r="BR110" s="791"/>
      <c r="BS110" s="791"/>
      <c r="BT110" s="791"/>
      <c r="CA110" s="809"/>
      <c r="CB110" s="803"/>
      <c r="CC110" s="804"/>
      <c r="CD110" s="791"/>
      <c r="CE110" s="791"/>
    </row>
    <row r="111" spans="2:83" x14ac:dyDescent="0.25">
      <c r="B111" s="307">
        <v>44966.459837962961</v>
      </c>
      <c r="C111" s="794">
        <v>852.62</v>
      </c>
      <c r="D111" s="492"/>
      <c r="E111" s="492"/>
      <c r="F111" s="169"/>
      <c r="N111" s="517"/>
      <c r="O111" s="796">
        <v>44966</v>
      </c>
      <c r="P111" s="308">
        <v>0.45410879629629625</v>
      </c>
      <c r="Q111" s="794">
        <v>30.3</v>
      </c>
      <c r="R111" s="165" t="s">
        <v>21</v>
      </c>
      <c r="S111" s="794">
        <v>21.95</v>
      </c>
      <c r="T111" s="165" t="s">
        <v>56</v>
      </c>
      <c r="U111" s="196">
        <f t="shared" si="49"/>
        <v>10</v>
      </c>
      <c r="V111" s="168" t="str">
        <f t="shared" si="45"/>
        <v>-</v>
      </c>
      <c r="W111" s="168">
        <f t="shared" si="46"/>
        <v>21.95</v>
      </c>
      <c r="X111" s="168" t="str">
        <f t="shared" si="47"/>
        <v>-</v>
      </c>
      <c r="Y111" s="168" t="str">
        <f t="shared" si="48"/>
        <v>-</v>
      </c>
      <c r="AD111" s="608">
        <f t="shared" si="42"/>
        <v>44966.438888888886</v>
      </c>
      <c r="AE111" s="607">
        <f t="shared" si="43"/>
        <v>22.844999999999999</v>
      </c>
      <c r="AF111" s="196">
        <f t="shared" si="44"/>
        <v>10</v>
      </c>
      <c r="AG111" s="168" t="str">
        <f t="shared" si="38"/>
        <v>-</v>
      </c>
      <c r="AH111" s="168">
        <f t="shared" si="39"/>
        <v>22.844999999999999</v>
      </c>
      <c r="AI111" s="168" t="str">
        <f t="shared" si="40"/>
        <v>-</v>
      </c>
      <c r="AJ111" s="168" t="str">
        <f t="shared" si="41"/>
        <v>-</v>
      </c>
      <c r="AK111" s="198"/>
      <c r="AL111" s="837"/>
      <c r="AM111" s="790">
        <v>44966.44027777778</v>
      </c>
      <c r="AN111" s="789">
        <v>1</v>
      </c>
      <c r="AO111" s="789">
        <v>6</v>
      </c>
      <c r="AP111" s="789" t="s">
        <v>469</v>
      </c>
      <c r="AQ111" s="789">
        <v>265.17914200000001</v>
      </c>
      <c r="AR111" s="789">
        <v>179658</v>
      </c>
      <c r="AS111" s="789">
        <v>138819</v>
      </c>
      <c r="AT111" s="789">
        <v>22.843</v>
      </c>
      <c r="AV111" s="788">
        <v>44966.44027777778</v>
      </c>
      <c r="AW111" s="787">
        <v>1</v>
      </c>
      <c r="AX111" s="786">
        <v>6</v>
      </c>
      <c r="AY111" s="786" t="s">
        <v>469</v>
      </c>
      <c r="AZ111" s="863">
        <v>283.39999999999998</v>
      </c>
      <c r="BB111" s="793" t="str">
        <f t="shared" si="32"/>
        <v>--</v>
      </c>
      <c r="BC111" s="791">
        <f t="shared" si="33"/>
        <v>265.17914200000001</v>
      </c>
      <c r="BF111" s="819"/>
      <c r="BH111" s="793" t="str">
        <f t="shared" si="35"/>
        <v>--</v>
      </c>
      <c r="BI111" s="807">
        <f t="shared" si="36"/>
        <v>283.39999999999998</v>
      </c>
      <c r="BL111" s="807"/>
      <c r="BQ111" s="797"/>
      <c r="BR111" s="791"/>
      <c r="BS111" s="791"/>
      <c r="BT111" s="791"/>
      <c r="CA111" s="809"/>
      <c r="CB111" s="803"/>
      <c r="CC111" s="804"/>
      <c r="CD111" s="791"/>
      <c r="CE111" s="791"/>
    </row>
    <row r="112" spans="2:83" x14ac:dyDescent="0.25">
      <c r="B112" s="307">
        <v>44966.460879629631</v>
      </c>
      <c r="C112" s="794">
        <v>852.59</v>
      </c>
      <c r="D112" s="492"/>
      <c r="E112" s="492"/>
      <c r="F112" s="169"/>
      <c r="N112" s="517"/>
      <c r="O112" s="796">
        <v>44966</v>
      </c>
      <c r="P112" s="308">
        <v>0.45480324074074074</v>
      </c>
      <c r="Q112" s="794">
        <v>30.5</v>
      </c>
      <c r="R112" s="165" t="s">
        <v>21</v>
      </c>
      <c r="S112" s="794">
        <v>21.95</v>
      </c>
      <c r="T112" s="165" t="s">
        <v>56</v>
      </c>
      <c r="U112" s="196">
        <f t="shared" si="49"/>
        <v>10</v>
      </c>
      <c r="V112" s="168" t="str">
        <f t="shared" si="45"/>
        <v>-</v>
      </c>
      <c r="W112" s="168">
        <f t="shared" si="46"/>
        <v>21.95</v>
      </c>
      <c r="X112" s="168" t="str">
        <f t="shared" si="47"/>
        <v>-</v>
      </c>
      <c r="Y112" s="168" t="str">
        <f t="shared" si="48"/>
        <v>-</v>
      </c>
      <c r="AD112" s="608">
        <f t="shared" si="42"/>
        <v>44966.439583333333</v>
      </c>
      <c r="AE112" s="607">
        <f t="shared" si="43"/>
        <v>22.844000000000001</v>
      </c>
      <c r="AF112" s="196">
        <f t="shared" si="44"/>
        <v>10</v>
      </c>
      <c r="AG112" s="168" t="str">
        <f t="shared" si="38"/>
        <v>-</v>
      </c>
      <c r="AH112" s="168">
        <f t="shared" si="39"/>
        <v>22.844000000000001</v>
      </c>
      <c r="AI112" s="168" t="str">
        <f t="shared" si="40"/>
        <v>-</v>
      </c>
      <c r="AJ112" s="168" t="str">
        <f t="shared" si="41"/>
        <v>-</v>
      </c>
      <c r="AK112" s="198"/>
      <c r="AL112" s="837"/>
      <c r="AM112" s="790">
        <v>44966.440972222219</v>
      </c>
      <c r="AN112" s="789">
        <v>1</v>
      </c>
      <c r="AO112" s="789">
        <v>6</v>
      </c>
      <c r="AP112" s="789" t="s">
        <v>469</v>
      </c>
      <c r="AQ112" s="789">
        <v>282.848208</v>
      </c>
      <c r="AR112" s="789">
        <v>180772</v>
      </c>
      <c r="AS112" s="789">
        <v>137996</v>
      </c>
      <c r="AT112" s="789">
        <v>22.844999999999999</v>
      </c>
      <c r="AV112" s="788">
        <v>44966.440972222219</v>
      </c>
      <c r="AW112" s="787">
        <v>1</v>
      </c>
      <c r="AX112" s="786">
        <v>6</v>
      </c>
      <c r="AY112" s="786" t="s">
        <v>469</v>
      </c>
      <c r="AZ112" s="863">
        <v>279.89999999999998</v>
      </c>
      <c r="BB112" s="793" t="str">
        <f t="shared" si="32"/>
        <v>--</v>
      </c>
      <c r="BC112" s="791">
        <f t="shared" si="33"/>
        <v>282.848208</v>
      </c>
      <c r="BF112" s="819"/>
      <c r="BH112" s="793" t="str">
        <f t="shared" si="35"/>
        <v>--</v>
      </c>
      <c r="BI112" s="807">
        <f t="shared" si="36"/>
        <v>279.89999999999998</v>
      </c>
      <c r="BL112" s="807"/>
      <c r="BQ112" s="797"/>
      <c r="BR112" s="791"/>
      <c r="BS112" s="791"/>
      <c r="BT112" s="791"/>
      <c r="CA112" s="809"/>
      <c r="CB112" s="803"/>
      <c r="CC112" s="804"/>
      <c r="CD112" s="791"/>
      <c r="CE112" s="791"/>
    </row>
    <row r="113" spans="2:83" x14ac:dyDescent="0.25">
      <c r="B113" s="307">
        <v>44966.461921296293</v>
      </c>
      <c r="C113" s="794">
        <v>852.54</v>
      </c>
      <c r="D113" s="492"/>
      <c r="E113" s="492"/>
      <c r="F113" s="169"/>
      <c r="N113" s="517"/>
      <c r="O113" s="796">
        <v>44966</v>
      </c>
      <c r="P113" s="308">
        <v>0.45549768518518513</v>
      </c>
      <c r="Q113" s="794">
        <v>30.6</v>
      </c>
      <c r="R113" s="165" t="s">
        <v>21</v>
      </c>
      <c r="S113" s="794">
        <v>21.9</v>
      </c>
      <c r="T113" s="165" t="s">
        <v>56</v>
      </c>
      <c r="U113" s="196">
        <f t="shared" si="49"/>
        <v>10</v>
      </c>
      <c r="V113" s="168" t="str">
        <f t="shared" si="45"/>
        <v>-</v>
      </c>
      <c r="W113" s="168">
        <f t="shared" si="46"/>
        <v>21.9</v>
      </c>
      <c r="X113" s="168" t="str">
        <f t="shared" si="47"/>
        <v>-</v>
      </c>
      <c r="Y113" s="168" t="str">
        <f t="shared" si="48"/>
        <v>-</v>
      </c>
      <c r="AD113" s="608">
        <f t="shared" si="42"/>
        <v>44966.439583333333</v>
      </c>
      <c r="AE113" s="607">
        <f t="shared" si="43"/>
        <v>22.841000000000001</v>
      </c>
      <c r="AF113" s="196">
        <f t="shared" si="44"/>
        <v>10</v>
      </c>
      <c r="AG113" s="168" t="str">
        <f t="shared" si="38"/>
        <v>-</v>
      </c>
      <c r="AH113" s="168">
        <f t="shared" si="39"/>
        <v>22.841000000000001</v>
      </c>
      <c r="AI113" s="168" t="str">
        <f t="shared" si="40"/>
        <v>-</v>
      </c>
      <c r="AJ113" s="168" t="str">
        <f t="shared" si="41"/>
        <v>-</v>
      </c>
      <c r="AK113" s="198"/>
      <c r="AL113" s="837"/>
      <c r="AM113" s="790">
        <v>44966.440972222219</v>
      </c>
      <c r="AN113" s="789">
        <v>1</v>
      </c>
      <c r="AO113" s="789">
        <v>6</v>
      </c>
      <c r="AP113" s="789" t="s">
        <v>469</v>
      </c>
      <c r="AQ113" s="789">
        <v>275.94974999999999</v>
      </c>
      <c r="AR113" s="789">
        <v>179712</v>
      </c>
      <c r="AS113" s="789">
        <v>138820</v>
      </c>
      <c r="AT113" s="789">
        <v>22.849</v>
      </c>
      <c r="AV113" s="788">
        <v>44966.440972222219</v>
      </c>
      <c r="AW113" s="787">
        <v>1</v>
      </c>
      <c r="AX113" s="786">
        <v>6</v>
      </c>
      <c r="AY113" s="786" t="s">
        <v>469</v>
      </c>
      <c r="AZ113" s="863">
        <v>275.39999999999998</v>
      </c>
      <c r="BB113" s="793" t="str">
        <f t="shared" si="32"/>
        <v>--</v>
      </c>
      <c r="BC113" s="791">
        <f t="shared" si="33"/>
        <v>275.94974999999999</v>
      </c>
      <c r="BF113" s="819"/>
      <c r="BH113" s="793" t="str">
        <f t="shared" si="35"/>
        <v>--</v>
      </c>
      <c r="BI113" s="807">
        <f t="shared" si="36"/>
        <v>275.39999999999998</v>
      </c>
      <c r="BL113" s="807"/>
      <c r="BQ113" s="797"/>
      <c r="BR113" s="791"/>
      <c r="BS113" s="791"/>
      <c r="BT113" s="791"/>
      <c r="CA113" s="809"/>
      <c r="CB113" s="803"/>
      <c r="CC113" s="804"/>
      <c r="CD113" s="791"/>
      <c r="CE113" s="791"/>
    </row>
    <row r="114" spans="2:83" x14ac:dyDescent="0.25">
      <c r="B114" s="307">
        <v>44966.462962962964</v>
      </c>
      <c r="C114" s="794">
        <v>852.49</v>
      </c>
      <c r="D114" s="492"/>
      <c r="E114" s="492"/>
      <c r="F114" s="169"/>
      <c r="N114" s="517"/>
      <c r="O114" s="796">
        <v>44966</v>
      </c>
      <c r="P114" s="308">
        <v>0.45619212962962963</v>
      </c>
      <c r="Q114" s="794">
        <v>30.4</v>
      </c>
      <c r="R114" s="165" t="s">
        <v>21</v>
      </c>
      <c r="S114" s="794">
        <v>21.9</v>
      </c>
      <c r="T114" s="165" t="s">
        <v>56</v>
      </c>
      <c r="U114" s="196">
        <f t="shared" si="49"/>
        <v>10</v>
      </c>
      <c r="V114" s="168" t="str">
        <f t="shared" si="45"/>
        <v>-</v>
      </c>
      <c r="W114" s="168">
        <f t="shared" si="46"/>
        <v>21.9</v>
      </c>
      <c r="X114" s="168" t="str">
        <f t="shared" si="47"/>
        <v>-</v>
      </c>
      <c r="Y114" s="168" t="str">
        <f t="shared" si="48"/>
        <v>-</v>
      </c>
      <c r="AD114" s="608">
        <f t="shared" si="42"/>
        <v>44966.44027777778</v>
      </c>
      <c r="AE114" s="607">
        <f t="shared" si="43"/>
        <v>22.843</v>
      </c>
      <c r="AF114" s="196">
        <f t="shared" si="44"/>
        <v>10</v>
      </c>
      <c r="AG114" s="168" t="str">
        <f t="shared" si="38"/>
        <v>-</v>
      </c>
      <c r="AH114" s="168">
        <f t="shared" si="39"/>
        <v>22.843</v>
      </c>
      <c r="AI114" s="168" t="str">
        <f t="shared" si="40"/>
        <v>-</v>
      </c>
      <c r="AJ114" s="168" t="str">
        <f t="shared" si="41"/>
        <v>-</v>
      </c>
      <c r="AK114" s="198"/>
      <c r="AL114" s="837"/>
      <c r="AM114" s="790">
        <v>44966.441666666666</v>
      </c>
      <c r="AN114" s="789">
        <v>1</v>
      </c>
      <c r="AO114" s="789">
        <v>6</v>
      </c>
      <c r="AP114" s="789" t="s">
        <v>469</v>
      </c>
      <c r="AQ114" s="789">
        <v>274.54664400000001</v>
      </c>
      <c r="AR114" s="789">
        <v>180775</v>
      </c>
      <c r="AS114" s="789">
        <v>138007</v>
      </c>
      <c r="AT114" s="789">
        <v>22.85</v>
      </c>
      <c r="AV114" s="788">
        <v>44966.441666666666</v>
      </c>
      <c r="AW114" s="787">
        <v>1</v>
      </c>
      <c r="AX114" s="786">
        <v>6</v>
      </c>
      <c r="AY114" s="786" t="s">
        <v>469</v>
      </c>
      <c r="AZ114" s="863">
        <v>274.10000000000002</v>
      </c>
      <c r="BB114" s="793" t="str">
        <f t="shared" si="32"/>
        <v>--</v>
      </c>
      <c r="BC114" s="791">
        <f t="shared" si="33"/>
        <v>274.54664400000001</v>
      </c>
      <c r="BF114" s="819"/>
      <c r="BH114" s="793" t="str">
        <f t="shared" si="35"/>
        <v>--</v>
      </c>
      <c r="BI114" s="807">
        <f t="shared" si="36"/>
        <v>274.10000000000002</v>
      </c>
      <c r="BL114" s="807"/>
      <c r="BQ114" s="797"/>
      <c r="BR114" s="791"/>
      <c r="BS114" s="791"/>
      <c r="BT114" s="791"/>
      <c r="CA114" s="809"/>
      <c r="CB114" s="803"/>
      <c r="CC114" s="804"/>
      <c r="CD114" s="791"/>
      <c r="CE114" s="791"/>
    </row>
    <row r="115" spans="2:83" x14ac:dyDescent="0.25">
      <c r="B115" s="307">
        <v>44966.464004629626</v>
      </c>
      <c r="C115" s="794">
        <v>852.46</v>
      </c>
      <c r="D115" s="492"/>
      <c r="E115" s="492"/>
      <c r="F115" s="169"/>
      <c r="N115" s="517"/>
      <c r="O115" s="796">
        <v>44966</v>
      </c>
      <c r="P115" s="308">
        <v>0.45688657407407413</v>
      </c>
      <c r="Q115" s="794">
        <v>30.6</v>
      </c>
      <c r="R115" s="165" t="s">
        <v>21</v>
      </c>
      <c r="S115" s="794">
        <v>21.9</v>
      </c>
      <c r="T115" s="165" t="s">
        <v>56</v>
      </c>
      <c r="U115" s="196">
        <f t="shared" si="49"/>
        <v>10</v>
      </c>
      <c r="V115" s="168" t="str">
        <f t="shared" si="45"/>
        <v>-</v>
      </c>
      <c r="W115" s="168">
        <f t="shared" si="46"/>
        <v>21.9</v>
      </c>
      <c r="X115" s="168" t="str">
        <f t="shared" si="47"/>
        <v>-</v>
      </c>
      <c r="Y115" s="168" t="str">
        <f t="shared" si="48"/>
        <v>-</v>
      </c>
      <c r="AD115" s="608">
        <f t="shared" si="42"/>
        <v>44966.440972222219</v>
      </c>
      <c r="AE115" s="607">
        <f t="shared" si="43"/>
        <v>22.844999999999999</v>
      </c>
      <c r="AF115" s="196">
        <f t="shared" si="44"/>
        <v>10</v>
      </c>
      <c r="AG115" s="168" t="str">
        <f t="shared" si="38"/>
        <v>-</v>
      </c>
      <c r="AH115" s="168">
        <f t="shared" si="39"/>
        <v>22.844999999999999</v>
      </c>
      <c r="AI115" s="168" t="str">
        <f t="shared" si="40"/>
        <v>-</v>
      </c>
      <c r="AJ115" s="168" t="str">
        <f t="shared" si="41"/>
        <v>-</v>
      </c>
      <c r="AK115" s="198"/>
      <c r="AL115" s="837"/>
      <c r="AM115" s="790">
        <v>44966.441666666666</v>
      </c>
      <c r="AN115" s="789">
        <v>1</v>
      </c>
      <c r="AO115" s="789">
        <v>6</v>
      </c>
      <c r="AP115" s="789" t="s">
        <v>469</v>
      </c>
      <c r="AQ115" s="789">
        <v>273.72918199999998</v>
      </c>
      <c r="AR115" s="789">
        <v>179723</v>
      </c>
      <c r="AS115" s="789">
        <v>138824</v>
      </c>
      <c r="AT115" s="789">
        <v>22.849</v>
      </c>
      <c r="AV115" s="788">
        <v>44966.441666666666</v>
      </c>
      <c r="AW115" s="787">
        <v>1</v>
      </c>
      <c r="AX115" s="786">
        <v>6</v>
      </c>
      <c r="AY115" s="786" t="s">
        <v>469</v>
      </c>
      <c r="AZ115" s="863">
        <v>273.5</v>
      </c>
      <c r="BB115" s="793" t="str">
        <f t="shared" si="32"/>
        <v>--</v>
      </c>
      <c r="BC115" s="791">
        <f t="shared" si="33"/>
        <v>273.72918199999998</v>
      </c>
      <c r="BF115" s="819"/>
      <c r="BH115" s="793" t="str">
        <f t="shared" si="35"/>
        <v>--</v>
      </c>
      <c r="BI115" s="807">
        <f t="shared" si="36"/>
        <v>273.5</v>
      </c>
      <c r="BL115" s="807"/>
      <c r="BQ115" s="797"/>
      <c r="BR115" s="791"/>
      <c r="BS115" s="791"/>
      <c r="BT115" s="791"/>
      <c r="CA115" s="809"/>
      <c r="CB115" s="803"/>
      <c r="CC115" s="804"/>
      <c r="CD115" s="791"/>
      <c r="CE115" s="791"/>
    </row>
    <row r="116" spans="2:83" x14ac:dyDescent="0.25">
      <c r="B116" s="307">
        <v>44966.465046296296</v>
      </c>
      <c r="C116" s="794">
        <v>852.42</v>
      </c>
      <c r="D116" s="492"/>
      <c r="E116" s="492"/>
      <c r="F116" s="169"/>
      <c r="N116" s="517"/>
      <c r="O116" s="796">
        <v>44966</v>
      </c>
      <c r="P116" s="308">
        <v>0.45758101851851851</v>
      </c>
      <c r="Q116" s="794">
        <v>30.6</v>
      </c>
      <c r="R116" s="165" t="s">
        <v>21</v>
      </c>
      <c r="S116" s="794">
        <v>21.9</v>
      </c>
      <c r="T116" s="165" t="s">
        <v>56</v>
      </c>
      <c r="U116" s="196">
        <f t="shared" si="49"/>
        <v>10</v>
      </c>
      <c r="V116" s="168" t="str">
        <f t="shared" si="45"/>
        <v>-</v>
      </c>
      <c r="W116" s="168">
        <f t="shared" si="46"/>
        <v>21.9</v>
      </c>
      <c r="X116" s="168" t="str">
        <f t="shared" si="47"/>
        <v>-</v>
      </c>
      <c r="Y116" s="168" t="str">
        <f t="shared" si="48"/>
        <v>-</v>
      </c>
      <c r="AD116" s="608">
        <f t="shared" si="42"/>
        <v>44966.440972222219</v>
      </c>
      <c r="AE116" s="607">
        <f t="shared" si="43"/>
        <v>22.849</v>
      </c>
      <c r="AF116" s="196">
        <f t="shared" si="44"/>
        <v>10</v>
      </c>
      <c r="AG116" s="168" t="str">
        <f t="shared" si="38"/>
        <v>-</v>
      </c>
      <c r="AH116" s="168">
        <f t="shared" si="39"/>
        <v>22.849</v>
      </c>
      <c r="AI116" s="168" t="str">
        <f t="shared" si="40"/>
        <v>-</v>
      </c>
      <c r="AJ116" s="168" t="str">
        <f t="shared" si="41"/>
        <v>-</v>
      </c>
      <c r="AK116" s="198"/>
      <c r="AL116" s="837"/>
      <c r="AM116" s="790">
        <v>44966.442361111112</v>
      </c>
      <c r="AN116" s="789">
        <v>1</v>
      </c>
      <c r="AO116" s="789">
        <v>6</v>
      </c>
      <c r="AP116" s="789" t="s">
        <v>469</v>
      </c>
      <c r="AQ116" s="789">
        <v>273.00485700000002</v>
      </c>
      <c r="AR116" s="789">
        <v>180778</v>
      </c>
      <c r="AS116" s="789">
        <v>138014</v>
      </c>
      <c r="AT116" s="789">
        <v>22.85</v>
      </c>
      <c r="AV116" s="788">
        <v>44966.442361111112</v>
      </c>
      <c r="AW116" s="787">
        <v>1</v>
      </c>
      <c r="AX116" s="786">
        <v>6</v>
      </c>
      <c r="AY116" s="786" t="s">
        <v>469</v>
      </c>
      <c r="AZ116" s="863">
        <v>273.10000000000002</v>
      </c>
      <c r="BB116" s="793" t="str">
        <f t="shared" si="32"/>
        <v>--</v>
      </c>
      <c r="BC116" s="791">
        <f t="shared" si="33"/>
        <v>273.00485700000002</v>
      </c>
      <c r="BF116" s="819"/>
      <c r="BH116" s="793" t="str">
        <f t="shared" si="35"/>
        <v>--</v>
      </c>
      <c r="BI116" s="807">
        <f t="shared" si="36"/>
        <v>273.10000000000002</v>
      </c>
      <c r="BL116" s="807"/>
      <c r="BQ116" s="797"/>
      <c r="BR116" s="791"/>
      <c r="BS116" s="791"/>
      <c r="BT116" s="791"/>
      <c r="CA116" s="809"/>
      <c r="CB116" s="803"/>
      <c r="CC116" s="804"/>
      <c r="CD116" s="791"/>
      <c r="CE116" s="791"/>
    </row>
    <row r="117" spans="2:83" x14ac:dyDescent="0.25">
      <c r="B117" s="307">
        <v>44966.466087962966</v>
      </c>
      <c r="C117" s="794">
        <v>852.4</v>
      </c>
      <c r="D117" s="492"/>
      <c r="E117" s="492"/>
      <c r="F117" s="169"/>
      <c r="N117" s="517"/>
      <c r="O117" s="796">
        <v>44966</v>
      </c>
      <c r="P117" s="308">
        <v>0.45827546296296301</v>
      </c>
      <c r="Q117" s="794">
        <v>30.6</v>
      </c>
      <c r="R117" s="165" t="s">
        <v>21</v>
      </c>
      <c r="S117" s="794">
        <v>21.9</v>
      </c>
      <c r="T117" s="165" t="s">
        <v>56</v>
      </c>
      <c r="U117" s="196">
        <f t="shared" si="49"/>
        <v>10</v>
      </c>
      <c r="V117" s="168" t="str">
        <f t="shared" si="45"/>
        <v>-</v>
      </c>
      <c r="W117" s="168">
        <f t="shared" si="46"/>
        <v>21.9</v>
      </c>
      <c r="X117" s="168" t="str">
        <f t="shared" si="47"/>
        <v>-</v>
      </c>
      <c r="Y117" s="168" t="str">
        <f t="shared" si="48"/>
        <v>-</v>
      </c>
      <c r="AD117" s="608">
        <f t="shared" si="42"/>
        <v>44966.441666666666</v>
      </c>
      <c r="AE117" s="607">
        <f t="shared" si="43"/>
        <v>22.85</v>
      </c>
      <c r="AF117" s="196">
        <f t="shared" si="44"/>
        <v>10</v>
      </c>
      <c r="AG117" s="168" t="str">
        <f t="shared" si="38"/>
        <v>-</v>
      </c>
      <c r="AH117" s="168">
        <f t="shared" si="39"/>
        <v>22.85</v>
      </c>
      <c r="AI117" s="168" t="str">
        <f t="shared" si="40"/>
        <v>-</v>
      </c>
      <c r="AJ117" s="168" t="str">
        <f t="shared" si="41"/>
        <v>-</v>
      </c>
      <c r="AK117" s="198"/>
      <c r="AL117" s="837"/>
      <c r="AM117" s="790">
        <v>44966.442361111112</v>
      </c>
      <c r="AN117" s="789">
        <v>1</v>
      </c>
      <c r="AO117" s="789">
        <v>6</v>
      </c>
      <c r="AP117" s="789" t="s">
        <v>469</v>
      </c>
      <c r="AQ117" s="789">
        <v>272.48869999999999</v>
      </c>
      <c r="AR117" s="789">
        <v>179733</v>
      </c>
      <c r="AS117" s="789">
        <v>138829</v>
      </c>
      <c r="AT117" s="789">
        <v>22.849</v>
      </c>
      <c r="AV117" s="788">
        <v>44966.442361111112</v>
      </c>
      <c r="AW117" s="787">
        <v>1</v>
      </c>
      <c r="AX117" s="786">
        <v>6</v>
      </c>
      <c r="AY117" s="786" t="s">
        <v>469</v>
      </c>
      <c r="AZ117" s="863">
        <v>273.2</v>
      </c>
      <c r="BB117" s="793" t="str">
        <f t="shared" si="32"/>
        <v>--</v>
      </c>
      <c r="BC117" s="791">
        <f t="shared" si="33"/>
        <v>272.48869999999999</v>
      </c>
      <c r="BF117" s="819"/>
      <c r="BH117" s="793" t="str">
        <f t="shared" si="35"/>
        <v>--</v>
      </c>
      <c r="BI117" s="807">
        <f t="shared" si="36"/>
        <v>273.2</v>
      </c>
      <c r="BL117" s="807"/>
      <c r="BQ117" s="797"/>
      <c r="BR117" s="791"/>
      <c r="BS117" s="791"/>
      <c r="BT117" s="791"/>
      <c r="CA117" s="809"/>
      <c r="CB117" s="803"/>
      <c r="CC117" s="804"/>
      <c r="CD117" s="791"/>
      <c r="CE117" s="791"/>
    </row>
    <row r="118" spans="2:83" x14ac:dyDescent="0.25">
      <c r="B118" s="307">
        <v>44966.467129629629</v>
      </c>
      <c r="C118" s="794">
        <v>852.4</v>
      </c>
      <c r="D118" s="492"/>
      <c r="E118" s="492"/>
      <c r="F118" s="169"/>
      <c r="N118" s="517"/>
      <c r="O118" s="796">
        <v>44966</v>
      </c>
      <c r="P118" s="308">
        <v>0.4589699074074074</v>
      </c>
      <c r="Q118" s="794">
        <v>30.8</v>
      </c>
      <c r="R118" s="165" t="s">
        <v>21</v>
      </c>
      <c r="S118" s="794">
        <v>21.85</v>
      </c>
      <c r="T118" s="165" t="s">
        <v>56</v>
      </c>
      <c r="U118" s="196">
        <f t="shared" si="49"/>
        <v>11</v>
      </c>
      <c r="V118" s="168" t="str">
        <f t="shared" si="45"/>
        <v>-</v>
      </c>
      <c r="W118" s="168" t="str">
        <f t="shared" si="46"/>
        <v>-</v>
      </c>
      <c r="X118" s="168">
        <f t="shared" si="47"/>
        <v>21.85</v>
      </c>
      <c r="Y118" s="168" t="str">
        <f t="shared" si="48"/>
        <v>-</v>
      </c>
      <c r="AD118" s="608">
        <f t="shared" si="42"/>
        <v>44966.441666666666</v>
      </c>
      <c r="AE118" s="607">
        <f t="shared" si="43"/>
        <v>22.849</v>
      </c>
      <c r="AF118" s="196">
        <f t="shared" si="44"/>
        <v>10</v>
      </c>
      <c r="AG118" s="168" t="str">
        <f t="shared" si="38"/>
        <v>-</v>
      </c>
      <c r="AH118" s="168">
        <f t="shared" si="39"/>
        <v>22.849</v>
      </c>
      <c r="AI118" s="168" t="str">
        <f t="shared" si="40"/>
        <v>-</v>
      </c>
      <c r="AJ118" s="168" t="str">
        <f t="shared" si="41"/>
        <v>-</v>
      </c>
      <c r="AK118" s="198"/>
      <c r="AL118" s="837"/>
      <c r="AM118" s="790">
        <v>44966.443055555559</v>
      </c>
      <c r="AN118" s="789">
        <v>1</v>
      </c>
      <c r="AO118" s="789">
        <v>6</v>
      </c>
      <c r="AP118" s="789" t="s">
        <v>469</v>
      </c>
      <c r="AQ118" s="789">
        <v>272.370857</v>
      </c>
      <c r="AR118" s="789">
        <v>180791</v>
      </c>
      <c r="AS118" s="789">
        <v>138025</v>
      </c>
      <c r="AT118" s="789">
        <v>22.849</v>
      </c>
      <c r="AV118" s="788">
        <v>44966.443055555559</v>
      </c>
      <c r="AW118" s="787">
        <v>1</v>
      </c>
      <c r="AX118" s="786">
        <v>6</v>
      </c>
      <c r="AY118" s="786" t="s">
        <v>469</v>
      </c>
      <c r="AZ118" s="863">
        <v>272.60000000000002</v>
      </c>
      <c r="BB118" s="793" t="str">
        <f t="shared" si="32"/>
        <v>--</v>
      </c>
      <c r="BC118" s="791">
        <f t="shared" si="33"/>
        <v>272.370857</v>
      </c>
      <c r="BF118" s="819"/>
      <c r="BH118" s="793" t="str">
        <f t="shared" si="35"/>
        <v>--</v>
      </c>
      <c r="BI118" s="807">
        <f t="shared" si="36"/>
        <v>272.60000000000002</v>
      </c>
      <c r="BL118" s="807"/>
      <c r="BQ118" s="797"/>
      <c r="BR118" s="791"/>
      <c r="BS118" s="791"/>
      <c r="BT118" s="791"/>
      <c r="CA118" s="809"/>
      <c r="CB118" s="803"/>
      <c r="CC118" s="804"/>
      <c r="CD118" s="791"/>
      <c r="CE118" s="791"/>
    </row>
    <row r="119" spans="2:83" x14ac:dyDescent="0.25">
      <c r="B119" s="307">
        <v>44966.468171296299</v>
      </c>
      <c r="C119" s="794">
        <v>852.37</v>
      </c>
      <c r="D119" s="492"/>
      <c r="E119" s="492"/>
      <c r="F119" s="169"/>
      <c r="N119" s="517"/>
      <c r="O119" s="796">
        <v>44966</v>
      </c>
      <c r="P119" s="308">
        <v>0.45966435185185189</v>
      </c>
      <c r="Q119" s="794">
        <v>30.9</v>
      </c>
      <c r="R119" s="165" t="s">
        <v>21</v>
      </c>
      <c r="S119" s="794">
        <v>21.9</v>
      </c>
      <c r="T119" s="165" t="s">
        <v>56</v>
      </c>
      <c r="U119" s="196">
        <f t="shared" si="49"/>
        <v>11</v>
      </c>
      <c r="V119" s="168" t="str">
        <f t="shared" si="45"/>
        <v>-</v>
      </c>
      <c r="W119" s="168" t="str">
        <f t="shared" si="46"/>
        <v>-</v>
      </c>
      <c r="X119" s="168">
        <f t="shared" si="47"/>
        <v>21.9</v>
      </c>
      <c r="Y119" s="168" t="str">
        <f t="shared" si="48"/>
        <v>-</v>
      </c>
      <c r="AD119" s="608">
        <f t="shared" si="42"/>
        <v>44966.442361111112</v>
      </c>
      <c r="AE119" s="607">
        <f t="shared" si="43"/>
        <v>22.85</v>
      </c>
      <c r="AF119" s="196">
        <f t="shared" si="44"/>
        <v>10</v>
      </c>
      <c r="AG119" s="168" t="str">
        <f t="shared" si="38"/>
        <v>-</v>
      </c>
      <c r="AH119" s="168">
        <f t="shared" si="39"/>
        <v>22.85</v>
      </c>
      <c r="AI119" s="168" t="str">
        <f t="shared" si="40"/>
        <v>-</v>
      </c>
      <c r="AJ119" s="168" t="str">
        <f t="shared" si="41"/>
        <v>-</v>
      </c>
      <c r="AK119" s="198"/>
      <c r="AL119" s="837"/>
      <c r="AM119" s="790">
        <v>44966.443055555559</v>
      </c>
      <c r="AN119" s="789">
        <v>1</v>
      </c>
      <c r="AO119" s="789">
        <v>6</v>
      </c>
      <c r="AP119" s="789" t="s">
        <v>469</v>
      </c>
      <c r="AQ119" s="789">
        <v>271.94448199999999</v>
      </c>
      <c r="AR119" s="789">
        <v>179732</v>
      </c>
      <c r="AS119" s="789">
        <v>138826</v>
      </c>
      <c r="AT119" s="789">
        <v>22.847999999999999</v>
      </c>
      <c r="AV119" s="788">
        <v>44966.443055555559</v>
      </c>
      <c r="AW119" s="787">
        <v>1</v>
      </c>
      <c r="AX119" s="786">
        <v>6</v>
      </c>
      <c r="AY119" s="786" t="s">
        <v>469</v>
      </c>
      <c r="AZ119" s="863">
        <v>272.3</v>
      </c>
      <c r="BB119" s="793" t="str">
        <f t="shared" si="32"/>
        <v>--</v>
      </c>
      <c r="BC119" s="791">
        <f t="shared" si="33"/>
        <v>271.94448199999999</v>
      </c>
      <c r="BF119" s="819"/>
      <c r="BH119" s="793" t="str">
        <f t="shared" si="35"/>
        <v>--</v>
      </c>
      <c r="BI119" s="807">
        <f t="shared" si="36"/>
        <v>272.3</v>
      </c>
      <c r="BL119" s="807"/>
      <c r="BQ119" s="797"/>
      <c r="BR119" s="791"/>
      <c r="BS119" s="791"/>
      <c r="BT119" s="791"/>
      <c r="CA119" s="809"/>
      <c r="CB119" s="803"/>
      <c r="CC119" s="804"/>
      <c r="CD119" s="791"/>
      <c r="CE119" s="791"/>
    </row>
    <row r="120" spans="2:83" x14ac:dyDescent="0.25">
      <c r="B120" s="307">
        <v>44966.469212962962</v>
      </c>
      <c r="C120" s="794">
        <v>852.35</v>
      </c>
      <c r="D120" s="492"/>
      <c r="E120" s="492"/>
      <c r="F120" s="169"/>
      <c r="N120" s="517"/>
      <c r="O120" s="796">
        <v>44966</v>
      </c>
      <c r="P120" s="308">
        <v>0.46035879629629628</v>
      </c>
      <c r="Q120" s="794">
        <v>31</v>
      </c>
      <c r="R120" s="165" t="s">
        <v>21</v>
      </c>
      <c r="S120" s="794">
        <v>21.9</v>
      </c>
      <c r="T120" s="165" t="s">
        <v>56</v>
      </c>
      <c r="U120" s="196">
        <f t="shared" si="49"/>
        <v>11</v>
      </c>
      <c r="V120" s="168" t="str">
        <f t="shared" si="45"/>
        <v>-</v>
      </c>
      <c r="W120" s="168" t="str">
        <f t="shared" si="46"/>
        <v>-</v>
      </c>
      <c r="X120" s="168">
        <f t="shared" si="47"/>
        <v>21.9</v>
      </c>
      <c r="Y120" s="168" t="str">
        <f t="shared" si="48"/>
        <v>-</v>
      </c>
      <c r="AD120" s="608">
        <f t="shared" si="42"/>
        <v>44966.442361111112</v>
      </c>
      <c r="AE120" s="607">
        <f t="shared" si="43"/>
        <v>22.849</v>
      </c>
      <c r="AF120" s="196">
        <f t="shared" si="44"/>
        <v>10</v>
      </c>
      <c r="AG120" s="168" t="str">
        <f t="shared" si="38"/>
        <v>-</v>
      </c>
      <c r="AH120" s="168">
        <f t="shared" si="39"/>
        <v>22.849</v>
      </c>
      <c r="AI120" s="168" t="str">
        <f t="shared" si="40"/>
        <v>-</v>
      </c>
      <c r="AJ120" s="168" t="str">
        <f t="shared" si="41"/>
        <v>-</v>
      </c>
      <c r="AK120" s="198"/>
      <c r="AL120" s="837"/>
      <c r="AM120" s="790">
        <v>44966.443749999999</v>
      </c>
      <c r="AN120" s="789">
        <v>1</v>
      </c>
      <c r="AO120" s="789">
        <v>6</v>
      </c>
      <c r="AP120" s="789">
        <v>0</v>
      </c>
      <c r="AQ120" s="789">
        <v>272.050388</v>
      </c>
      <c r="AR120" s="789">
        <v>180786</v>
      </c>
      <c r="AS120" s="789">
        <v>138021</v>
      </c>
      <c r="AT120" s="789">
        <v>22.853000000000002</v>
      </c>
      <c r="AV120" s="788">
        <v>44966.443749999999</v>
      </c>
      <c r="AW120" s="787">
        <v>1</v>
      </c>
      <c r="AX120" s="786">
        <v>6</v>
      </c>
      <c r="AY120" s="786">
        <v>0</v>
      </c>
      <c r="AZ120" s="863">
        <v>271.5</v>
      </c>
      <c r="BB120" s="793">
        <f t="shared" si="32"/>
        <v>60</v>
      </c>
      <c r="BC120" s="791">
        <f t="shared" si="33"/>
        <v>272.050388</v>
      </c>
      <c r="BF120" s="819"/>
      <c r="BH120" s="793">
        <f t="shared" si="35"/>
        <v>60</v>
      </c>
      <c r="BI120" s="807">
        <f t="shared" si="36"/>
        <v>271.5</v>
      </c>
      <c r="BL120" s="807"/>
      <c r="BQ120" s="797"/>
      <c r="BR120" s="791"/>
      <c r="BS120" s="791"/>
      <c r="BT120" s="791"/>
      <c r="CA120" s="809"/>
      <c r="CB120" s="803"/>
      <c r="CC120" s="804"/>
      <c r="CD120" s="791"/>
      <c r="CE120" s="791"/>
    </row>
    <row r="121" spans="2:83" x14ac:dyDescent="0.25">
      <c r="B121" s="307">
        <v>44966.470254629632</v>
      </c>
      <c r="C121" s="794">
        <v>852.31</v>
      </c>
      <c r="D121" s="492"/>
      <c r="E121" s="492"/>
      <c r="F121" s="169"/>
      <c r="N121" s="517"/>
      <c r="O121" s="796">
        <v>44966</v>
      </c>
      <c r="P121" s="308">
        <v>0.46105324074074078</v>
      </c>
      <c r="Q121" s="794">
        <v>31.1</v>
      </c>
      <c r="R121" s="165" t="s">
        <v>21</v>
      </c>
      <c r="S121" s="794">
        <v>21.9</v>
      </c>
      <c r="T121" s="165" t="s">
        <v>56</v>
      </c>
      <c r="U121" s="196">
        <f t="shared" si="49"/>
        <v>11</v>
      </c>
      <c r="V121" s="168" t="str">
        <f t="shared" si="45"/>
        <v>-</v>
      </c>
      <c r="W121" s="168" t="str">
        <f t="shared" si="46"/>
        <v>-</v>
      </c>
      <c r="X121" s="168">
        <f t="shared" si="47"/>
        <v>21.9</v>
      </c>
      <c r="Y121" s="168" t="str">
        <f t="shared" si="48"/>
        <v>-</v>
      </c>
      <c r="AD121" s="608">
        <f t="shared" si="42"/>
        <v>44966.443055555559</v>
      </c>
      <c r="AE121" s="607">
        <f t="shared" si="43"/>
        <v>22.849</v>
      </c>
      <c r="AF121" s="196">
        <f t="shared" si="44"/>
        <v>10</v>
      </c>
      <c r="AG121" s="168" t="str">
        <f t="shared" si="38"/>
        <v>-</v>
      </c>
      <c r="AH121" s="168">
        <f t="shared" si="39"/>
        <v>22.849</v>
      </c>
      <c r="AI121" s="168" t="str">
        <f t="shared" si="40"/>
        <v>-</v>
      </c>
      <c r="AJ121" s="168" t="str">
        <f t="shared" si="41"/>
        <v>-</v>
      </c>
      <c r="AK121" s="198"/>
      <c r="AL121" s="837"/>
      <c r="AM121" s="790">
        <v>44966.444444444445</v>
      </c>
      <c r="AN121" s="789">
        <v>1</v>
      </c>
      <c r="AO121" s="789">
        <v>6</v>
      </c>
      <c r="AP121" s="789">
        <v>1</v>
      </c>
      <c r="AQ121" s="789">
        <v>271.88497599999999</v>
      </c>
      <c r="AR121" s="789">
        <v>179738</v>
      </c>
      <c r="AS121" s="789">
        <v>138830</v>
      </c>
      <c r="AT121" s="789">
        <v>22.855</v>
      </c>
      <c r="AV121" s="788">
        <v>44966.444444444445</v>
      </c>
      <c r="AW121" s="787">
        <v>1</v>
      </c>
      <c r="AX121" s="786">
        <v>6</v>
      </c>
      <c r="AY121" s="786">
        <v>1</v>
      </c>
      <c r="AZ121" s="863">
        <v>272.2</v>
      </c>
      <c r="BB121" s="793">
        <f t="shared" si="32"/>
        <v>61</v>
      </c>
      <c r="BC121" s="791">
        <f t="shared" si="33"/>
        <v>271.88497599999999</v>
      </c>
      <c r="BF121" s="819"/>
      <c r="BH121" s="793">
        <f t="shared" si="35"/>
        <v>61</v>
      </c>
      <c r="BI121" s="807">
        <f t="shared" si="36"/>
        <v>272.2</v>
      </c>
      <c r="BL121" s="807"/>
      <c r="BQ121" s="797"/>
      <c r="BR121" s="791"/>
      <c r="BS121" s="791"/>
      <c r="BT121" s="791"/>
      <c r="CA121" s="809"/>
      <c r="CB121" s="803"/>
      <c r="CC121" s="804"/>
      <c r="CD121" s="791"/>
      <c r="CE121" s="791"/>
    </row>
    <row r="122" spans="2:83" x14ac:dyDescent="0.25">
      <c r="B122" s="307">
        <v>44966.471296296295</v>
      </c>
      <c r="C122" s="794">
        <v>852.29</v>
      </c>
      <c r="D122" s="492"/>
      <c r="E122" s="492"/>
      <c r="F122" s="169"/>
      <c r="N122" s="517"/>
      <c r="O122" s="796">
        <v>44966</v>
      </c>
      <c r="P122" s="308">
        <v>0.46174768518518516</v>
      </c>
      <c r="Q122" s="794">
        <v>31.2</v>
      </c>
      <c r="R122" s="165" t="s">
        <v>21</v>
      </c>
      <c r="S122" s="794">
        <v>21.9</v>
      </c>
      <c r="T122" s="165" t="s">
        <v>56</v>
      </c>
      <c r="U122" s="196">
        <f t="shared" si="49"/>
        <v>11</v>
      </c>
      <c r="V122" s="168" t="str">
        <f t="shared" si="45"/>
        <v>-</v>
      </c>
      <c r="W122" s="168" t="str">
        <f t="shared" si="46"/>
        <v>-</v>
      </c>
      <c r="X122" s="168">
        <f t="shared" si="47"/>
        <v>21.9</v>
      </c>
      <c r="Y122" s="168" t="str">
        <f t="shared" si="48"/>
        <v>-</v>
      </c>
      <c r="AD122" s="608">
        <f t="shared" si="42"/>
        <v>44966.443055555559</v>
      </c>
      <c r="AE122" s="607">
        <f t="shared" si="43"/>
        <v>22.847999999999999</v>
      </c>
      <c r="AF122" s="196">
        <f t="shared" si="44"/>
        <v>10</v>
      </c>
      <c r="AG122" s="168" t="str">
        <f t="shared" si="38"/>
        <v>-</v>
      </c>
      <c r="AH122" s="168">
        <f t="shared" si="39"/>
        <v>22.847999999999999</v>
      </c>
      <c r="AI122" s="168" t="str">
        <f t="shared" si="40"/>
        <v>-</v>
      </c>
      <c r="AJ122" s="168" t="str">
        <f t="shared" si="41"/>
        <v>-</v>
      </c>
      <c r="AK122" s="198"/>
      <c r="AL122" s="837"/>
      <c r="AM122" s="790">
        <v>44966.445138888892</v>
      </c>
      <c r="AN122" s="789">
        <v>1</v>
      </c>
      <c r="AO122" s="789">
        <v>6</v>
      </c>
      <c r="AP122" s="789">
        <v>2</v>
      </c>
      <c r="AQ122" s="789">
        <v>272.23303099999998</v>
      </c>
      <c r="AR122" s="789">
        <v>180779</v>
      </c>
      <c r="AS122" s="789">
        <v>138014</v>
      </c>
      <c r="AT122" s="789">
        <v>22.856000000000002</v>
      </c>
      <c r="AV122" s="788">
        <v>44966.445138888892</v>
      </c>
      <c r="AW122" s="787">
        <v>1</v>
      </c>
      <c r="AX122" s="786">
        <v>6</v>
      </c>
      <c r="AY122" s="786">
        <v>2</v>
      </c>
      <c r="AZ122" s="863">
        <v>271.89999999999998</v>
      </c>
      <c r="BB122" s="793">
        <f t="shared" si="32"/>
        <v>62</v>
      </c>
      <c r="BC122" s="791">
        <f t="shared" si="33"/>
        <v>272.23303099999998</v>
      </c>
      <c r="BF122" s="819"/>
      <c r="BH122" s="793">
        <f t="shared" si="35"/>
        <v>62</v>
      </c>
      <c r="BI122" s="807">
        <f t="shared" si="36"/>
        <v>271.89999999999998</v>
      </c>
      <c r="BL122" s="807"/>
      <c r="BQ122" s="797"/>
      <c r="BR122" s="791"/>
      <c r="BS122" s="791"/>
      <c r="BT122" s="791"/>
      <c r="CA122" s="809"/>
      <c r="CB122" s="803"/>
      <c r="CC122" s="804"/>
      <c r="CD122" s="791"/>
      <c r="CE122" s="791"/>
    </row>
    <row r="123" spans="2:83" x14ac:dyDescent="0.25">
      <c r="B123" s="307">
        <v>44966.472337962965</v>
      </c>
      <c r="C123" s="794">
        <v>852.28</v>
      </c>
      <c r="D123" s="492"/>
      <c r="E123" s="492"/>
      <c r="F123" s="169"/>
      <c r="N123" s="517"/>
      <c r="O123" s="796">
        <v>44966</v>
      </c>
      <c r="P123" s="308">
        <v>0.46244212962962966</v>
      </c>
      <c r="Q123" s="794">
        <v>31.1</v>
      </c>
      <c r="R123" s="165" t="s">
        <v>21</v>
      </c>
      <c r="S123" s="794">
        <v>21.9</v>
      </c>
      <c r="T123" s="165" t="s">
        <v>56</v>
      </c>
      <c r="U123" s="196">
        <f t="shared" si="49"/>
        <v>11</v>
      </c>
      <c r="V123" s="168" t="str">
        <f t="shared" si="45"/>
        <v>-</v>
      </c>
      <c r="W123" s="168" t="str">
        <f t="shared" si="46"/>
        <v>-</v>
      </c>
      <c r="X123" s="168">
        <f t="shared" si="47"/>
        <v>21.9</v>
      </c>
      <c r="Y123" s="168" t="str">
        <f t="shared" si="48"/>
        <v>-</v>
      </c>
      <c r="AD123" s="608">
        <f t="shared" si="42"/>
        <v>44966.443749999999</v>
      </c>
      <c r="AE123" s="607">
        <f t="shared" si="43"/>
        <v>22.853000000000002</v>
      </c>
      <c r="AF123" s="196">
        <f t="shared" si="44"/>
        <v>10</v>
      </c>
      <c r="AG123" s="168" t="str">
        <f t="shared" si="38"/>
        <v>-</v>
      </c>
      <c r="AH123" s="168">
        <f t="shared" si="39"/>
        <v>22.853000000000002</v>
      </c>
      <c r="AI123" s="168" t="str">
        <f t="shared" si="40"/>
        <v>-</v>
      </c>
      <c r="AJ123" s="168" t="str">
        <f t="shared" si="41"/>
        <v>-</v>
      </c>
      <c r="AK123" s="198"/>
      <c r="AL123" s="837"/>
      <c r="AM123" s="790">
        <v>44966.445138888892</v>
      </c>
      <c r="AN123" s="789">
        <v>1</v>
      </c>
      <c r="AO123" s="789">
        <v>6</v>
      </c>
      <c r="AP123" s="789">
        <v>3</v>
      </c>
      <c r="AQ123" s="789">
        <v>271.96916700000003</v>
      </c>
      <c r="AR123" s="789">
        <v>179737</v>
      </c>
      <c r="AS123" s="789">
        <v>138828</v>
      </c>
      <c r="AT123" s="789">
        <v>22.856000000000002</v>
      </c>
      <c r="AV123" s="788">
        <v>44966.445138888892</v>
      </c>
      <c r="AW123" s="787">
        <v>1</v>
      </c>
      <c r="AX123" s="786">
        <v>6</v>
      </c>
      <c r="AY123" s="786">
        <v>3</v>
      </c>
      <c r="AZ123" s="863">
        <v>272.2</v>
      </c>
      <c r="BB123" s="793">
        <f t="shared" si="32"/>
        <v>63</v>
      </c>
      <c r="BC123" s="791">
        <f t="shared" si="33"/>
        <v>271.96916700000003</v>
      </c>
      <c r="BF123" s="819"/>
      <c r="BH123" s="793">
        <f t="shared" si="35"/>
        <v>63</v>
      </c>
      <c r="BI123" s="807">
        <f t="shared" si="36"/>
        <v>272.2</v>
      </c>
      <c r="BL123" s="807"/>
      <c r="BQ123" s="797"/>
      <c r="BR123" s="791"/>
      <c r="BS123" s="791"/>
      <c r="BT123" s="791"/>
      <c r="CA123" s="809"/>
      <c r="CB123" s="803"/>
      <c r="CC123" s="804"/>
      <c r="CD123" s="791"/>
      <c r="CE123" s="791"/>
    </row>
    <row r="124" spans="2:83" x14ac:dyDescent="0.25">
      <c r="B124" s="307">
        <v>44966.473379629628</v>
      </c>
      <c r="C124" s="794">
        <v>852.25</v>
      </c>
      <c r="D124" s="492"/>
      <c r="E124" s="492"/>
      <c r="F124" s="169"/>
      <c r="N124" s="517"/>
      <c r="O124" s="796">
        <v>44966</v>
      </c>
      <c r="P124" s="308">
        <v>0.46313657407407405</v>
      </c>
      <c r="Q124" s="794">
        <v>30.9</v>
      </c>
      <c r="R124" s="165" t="s">
        <v>21</v>
      </c>
      <c r="S124" s="794">
        <v>21.9</v>
      </c>
      <c r="T124" s="165" t="s">
        <v>56</v>
      </c>
      <c r="U124" s="196">
        <f t="shared" si="49"/>
        <v>11</v>
      </c>
      <c r="V124" s="168" t="str">
        <f t="shared" si="45"/>
        <v>-</v>
      </c>
      <c r="W124" s="168" t="str">
        <f t="shared" si="46"/>
        <v>-</v>
      </c>
      <c r="X124" s="168">
        <f t="shared" si="47"/>
        <v>21.9</v>
      </c>
      <c r="Y124" s="168" t="str">
        <f t="shared" si="48"/>
        <v>-</v>
      </c>
      <c r="AD124" s="608">
        <f t="shared" si="42"/>
        <v>44966.444444444445</v>
      </c>
      <c r="AE124" s="607">
        <f t="shared" si="43"/>
        <v>22.855</v>
      </c>
      <c r="AF124" s="196">
        <f t="shared" si="44"/>
        <v>10</v>
      </c>
      <c r="AG124" s="168" t="str">
        <f t="shared" si="38"/>
        <v>-</v>
      </c>
      <c r="AH124" s="168">
        <f t="shared" si="39"/>
        <v>22.855</v>
      </c>
      <c r="AI124" s="168" t="str">
        <f t="shared" si="40"/>
        <v>-</v>
      </c>
      <c r="AJ124" s="168" t="str">
        <f t="shared" si="41"/>
        <v>-</v>
      </c>
      <c r="AK124" s="198"/>
      <c r="AL124" s="837"/>
      <c r="AM124" s="790">
        <v>44966.445833333331</v>
      </c>
      <c r="AN124" s="789">
        <v>1</v>
      </c>
      <c r="AO124" s="789">
        <v>6</v>
      </c>
      <c r="AP124" s="789">
        <v>4</v>
      </c>
      <c r="AQ124" s="789">
        <v>271.85620699999998</v>
      </c>
      <c r="AR124" s="789">
        <v>180792</v>
      </c>
      <c r="AS124" s="789">
        <v>138025</v>
      </c>
      <c r="AT124" s="789">
        <v>22.858000000000001</v>
      </c>
      <c r="AV124" s="788">
        <v>44966.445833333331</v>
      </c>
      <c r="AW124" s="787">
        <v>1</v>
      </c>
      <c r="AX124" s="786">
        <v>6</v>
      </c>
      <c r="AY124" s="786">
        <v>4</v>
      </c>
      <c r="AZ124" s="863">
        <v>271.3</v>
      </c>
      <c r="BB124" s="793">
        <f t="shared" si="32"/>
        <v>64</v>
      </c>
      <c r="BC124" s="791">
        <f t="shared" si="33"/>
        <v>271.85620699999998</v>
      </c>
      <c r="BF124" s="819"/>
      <c r="BH124" s="793">
        <f t="shared" si="35"/>
        <v>64</v>
      </c>
      <c r="BI124" s="807">
        <f t="shared" si="36"/>
        <v>271.3</v>
      </c>
      <c r="BL124" s="807"/>
      <c r="BQ124" s="797"/>
      <c r="BR124" s="791"/>
      <c r="BS124" s="791"/>
      <c r="BT124" s="791"/>
      <c r="CA124" s="809"/>
      <c r="CB124" s="803"/>
      <c r="CC124" s="804"/>
      <c r="CD124" s="791"/>
      <c r="CE124" s="791"/>
    </row>
    <row r="125" spans="2:83" x14ac:dyDescent="0.25">
      <c r="B125" s="307">
        <v>44966.474421296298</v>
      </c>
      <c r="C125" s="794">
        <v>852.24</v>
      </c>
      <c r="D125" s="492"/>
      <c r="E125" s="492"/>
      <c r="F125" s="169"/>
      <c r="N125" s="517"/>
      <c r="O125" s="796">
        <v>44966</v>
      </c>
      <c r="P125" s="308">
        <v>0.46383101851851855</v>
      </c>
      <c r="Q125" s="794">
        <v>30.9</v>
      </c>
      <c r="R125" s="165" t="s">
        <v>21</v>
      </c>
      <c r="S125" s="794">
        <v>21.9</v>
      </c>
      <c r="T125" s="165" t="s">
        <v>56</v>
      </c>
      <c r="U125" s="196">
        <f t="shared" si="49"/>
        <v>11</v>
      </c>
      <c r="V125" s="168" t="str">
        <f t="shared" si="45"/>
        <v>-</v>
      </c>
      <c r="W125" s="168" t="str">
        <f t="shared" si="46"/>
        <v>-</v>
      </c>
      <c r="X125" s="168">
        <f t="shared" si="47"/>
        <v>21.9</v>
      </c>
      <c r="Y125" s="168" t="str">
        <f t="shared" si="48"/>
        <v>-</v>
      </c>
      <c r="AD125" s="608">
        <f t="shared" si="42"/>
        <v>44966.445138888892</v>
      </c>
      <c r="AE125" s="607">
        <f t="shared" si="43"/>
        <v>22.856000000000002</v>
      </c>
      <c r="AF125" s="196">
        <f t="shared" si="44"/>
        <v>10</v>
      </c>
      <c r="AG125" s="168" t="str">
        <f t="shared" si="38"/>
        <v>-</v>
      </c>
      <c r="AH125" s="168">
        <f t="shared" si="39"/>
        <v>22.856000000000002</v>
      </c>
      <c r="AI125" s="168" t="str">
        <f t="shared" si="40"/>
        <v>-</v>
      </c>
      <c r="AJ125" s="168" t="str">
        <f t="shared" si="41"/>
        <v>-</v>
      </c>
      <c r="AK125" s="198"/>
      <c r="AL125" s="837"/>
      <c r="AM125" s="790">
        <v>44966.445833333331</v>
      </c>
      <c r="AN125" s="789">
        <v>1</v>
      </c>
      <c r="AO125" s="789">
        <v>6</v>
      </c>
      <c r="AP125" s="789">
        <v>5</v>
      </c>
      <c r="AQ125" s="789">
        <v>271.81550399999998</v>
      </c>
      <c r="AR125" s="789">
        <v>179733</v>
      </c>
      <c r="AS125" s="789">
        <v>138825</v>
      </c>
      <c r="AT125" s="789">
        <v>22.86</v>
      </c>
      <c r="AV125" s="788">
        <v>44966.445833333331</v>
      </c>
      <c r="AW125" s="787">
        <v>1</v>
      </c>
      <c r="AX125" s="786">
        <v>6</v>
      </c>
      <c r="AY125" s="786">
        <v>5</v>
      </c>
      <c r="AZ125" s="863">
        <v>272.39999999999998</v>
      </c>
      <c r="BB125" s="793">
        <f t="shared" si="32"/>
        <v>65</v>
      </c>
      <c r="BC125" s="791">
        <f t="shared" si="33"/>
        <v>271.81550399999998</v>
      </c>
      <c r="BF125" s="819"/>
      <c r="BH125" s="793">
        <f t="shared" si="35"/>
        <v>65</v>
      </c>
      <c r="BI125" s="807">
        <f t="shared" si="36"/>
        <v>272.39999999999998</v>
      </c>
      <c r="BL125" s="807"/>
      <c r="BQ125" s="797"/>
      <c r="BR125" s="791"/>
      <c r="BS125" s="791"/>
      <c r="BT125" s="791"/>
      <c r="CA125" s="809"/>
      <c r="CB125" s="803"/>
      <c r="CC125" s="804"/>
      <c r="CD125" s="791"/>
      <c r="CE125" s="791"/>
    </row>
    <row r="126" spans="2:83" x14ac:dyDescent="0.25">
      <c r="B126" s="307">
        <v>44966.475462962961</v>
      </c>
      <c r="C126" s="794">
        <v>852.2</v>
      </c>
      <c r="D126" s="492"/>
      <c r="E126" s="492"/>
      <c r="F126" s="169"/>
      <c r="N126" s="517"/>
      <c r="O126" s="796">
        <v>44966</v>
      </c>
      <c r="P126" s="308">
        <v>0.46452546296296293</v>
      </c>
      <c r="Q126" s="794">
        <v>30.9</v>
      </c>
      <c r="R126" s="165" t="s">
        <v>21</v>
      </c>
      <c r="S126" s="794">
        <v>21.9</v>
      </c>
      <c r="T126" s="165" t="s">
        <v>56</v>
      </c>
      <c r="U126" s="196">
        <f t="shared" si="49"/>
        <v>11</v>
      </c>
      <c r="V126" s="168" t="str">
        <f t="shared" si="45"/>
        <v>-</v>
      </c>
      <c r="W126" s="168" t="str">
        <f t="shared" si="46"/>
        <v>-</v>
      </c>
      <c r="X126" s="168">
        <f t="shared" si="47"/>
        <v>21.9</v>
      </c>
      <c r="Y126" s="168" t="str">
        <f t="shared" si="48"/>
        <v>-</v>
      </c>
      <c r="AD126" s="608">
        <f t="shared" si="42"/>
        <v>44966.445138888892</v>
      </c>
      <c r="AE126" s="607">
        <f t="shared" si="43"/>
        <v>22.856000000000002</v>
      </c>
      <c r="AF126" s="196">
        <f t="shared" si="44"/>
        <v>10</v>
      </c>
      <c r="AG126" s="168" t="str">
        <f t="shared" si="38"/>
        <v>-</v>
      </c>
      <c r="AH126" s="168">
        <f t="shared" si="39"/>
        <v>22.856000000000002</v>
      </c>
      <c r="AI126" s="168" t="str">
        <f t="shared" si="40"/>
        <v>-</v>
      </c>
      <c r="AJ126" s="168" t="str">
        <f t="shared" si="41"/>
        <v>-</v>
      </c>
      <c r="AK126" s="198"/>
      <c r="AL126" s="837"/>
      <c r="AM126" s="790">
        <v>44966.446527777778</v>
      </c>
      <c r="AN126" s="789">
        <v>1</v>
      </c>
      <c r="AO126" s="789">
        <v>6</v>
      </c>
      <c r="AP126" s="789">
        <v>6</v>
      </c>
      <c r="AQ126" s="789">
        <v>271.76969800000001</v>
      </c>
      <c r="AR126" s="789">
        <v>180778</v>
      </c>
      <c r="AS126" s="789">
        <v>138015</v>
      </c>
      <c r="AT126" s="789">
        <v>22.86</v>
      </c>
      <c r="AV126" s="788">
        <v>44966.446527777778</v>
      </c>
      <c r="AW126" s="787">
        <v>1</v>
      </c>
      <c r="AX126" s="786">
        <v>6</v>
      </c>
      <c r="AY126" s="786">
        <v>6</v>
      </c>
      <c r="AZ126" s="863">
        <v>271.39999999999998</v>
      </c>
      <c r="BB126" s="793">
        <f t="shared" si="32"/>
        <v>66</v>
      </c>
      <c r="BC126" s="791">
        <f t="shared" si="33"/>
        <v>271.76969800000001</v>
      </c>
      <c r="BF126" s="819"/>
      <c r="BH126" s="793">
        <f t="shared" si="35"/>
        <v>66</v>
      </c>
      <c r="BI126" s="807">
        <f t="shared" si="36"/>
        <v>271.39999999999998</v>
      </c>
      <c r="BL126" s="807"/>
      <c r="BQ126" s="797"/>
      <c r="BR126" s="791"/>
      <c r="BS126" s="791"/>
      <c r="BT126" s="791"/>
      <c r="CA126" s="809"/>
      <c r="CB126" s="803"/>
      <c r="CC126" s="804"/>
      <c r="CD126" s="791"/>
      <c r="CE126" s="791"/>
    </row>
    <row r="127" spans="2:83" x14ac:dyDescent="0.25">
      <c r="B127" s="307">
        <v>44966.476504629631</v>
      </c>
      <c r="C127" s="794">
        <v>852.17</v>
      </c>
      <c r="D127" s="492"/>
      <c r="E127" s="492"/>
      <c r="F127" s="169"/>
      <c r="N127" s="517"/>
      <c r="O127" s="796">
        <v>44966</v>
      </c>
      <c r="P127" s="308">
        <v>0.46521990740740743</v>
      </c>
      <c r="Q127" s="794">
        <v>30.9</v>
      </c>
      <c r="R127" s="165" t="s">
        <v>21</v>
      </c>
      <c r="S127" s="794">
        <v>21.9</v>
      </c>
      <c r="T127" s="165" t="s">
        <v>56</v>
      </c>
      <c r="U127" s="196">
        <f t="shared" si="49"/>
        <v>11</v>
      </c>
      <c r="V127" s="168" t="str">
        <f t="shared" si="45"/>
        <v>-</v>
      </c>
      <c r="W127" s="168" t="str">
        <f t="shared" si="46"/>
        <v>-</v>
      </c>
      <c r="X127" s="168">
        <f t="shared" si="47"/>
        <v>21.9</v>
      </c>
      <c r="Y127" s="168" t="str">
        <f t="shared" si="48"/>
        <v>-</v>
      </c>
      <c r="AD127" s="608">
        <f t="shared" si="42"/>
        <v>44966.445833333331</v>
      </c>
      <c r="AE127" s="607">
        <f t="shared" si="43"/>
        <v>22.858000000000001</v>
      </c>
      <c r="AF127" s="196">
        <f t="shared" si="44"/>
        <v>10</v>
      </c>
      <c r="AG127" s="168" t="str">
        <f t="shared" si="38"/>
        <v>-</v>
      </c>
      <c r="AH127" s="168">
        <f t="shared" si="39"/>
        <v>22.858000000000001</v>
      </c>
      <c r="AI127" s="168" t="str">
        <f t="shared" si="40"/>
        <v>-</v>
      </c>
      <c r="AJ127" s="168" t="str">
        <f t="shared" si="41"/>
        <v>-</v>
      </c>
      <c r="AK127" s="198"/>
      <c r="AL127" s="837"/>
      <c r="AM127" s="790">
        <v>44966.446527777778</v>
      </c>
      <c r="AN127" s="789">
        <v>1</v>
      </c>
      <c r="AO127" s="789">
        <v>6</v>
      </c>
      <c r="AP127" s="789">
        <v>7</v>
      </c>
      <c r="AQ127" s="789">
        <v>271.584024</v>
      </c>
      <c r="AR127" s="789">
        <v>179712</v>
      </c>
      <c r="AS127" s="789">
        <v>138808</v>
      </c>
      <c r="AT127" s="789">
        <v>22.86</v>
      </c>
      <c r="AV127" s="788">
        <v>44966.446527777778</v>
      </c>
      <c r="AW127" s="787">
        <v>1</v>
      </c>
      <c r="AX127" s="786">
        <v>6</v>
      </c>
      <c r="AY127" s="786">
        <v>7</v>
      </c>
      <c r="AZ127" s="863">
        <v>270.89999999999998</v>
      </c>
      <c r="BB127" s="793">
        <f t="shared" si="32"/>
        <v>67</v>
      </c>
      <c r="BC127" s="791">
        <f t="shared" si="33"/>
        <v>271.584024</v>
      </c>
      <c r="BF127" s="819"/>
      <c r="BH127" s="793">
        <f t="shared" si="35"/>
        <v>67</v>
      </c>
      <c r="BI127" s="807">
        <f t="shared" si="36"/>
        <v>270.89999999999998</v>
      </c>
      <c r="BL127" s="807"/>
      <c r="BQ127" s="797"/>
      <c r="BR127" s="791"/>
      <c r="BS127" s="791"/>
      <c r="BT127" s="791"/>
      <c r="CA127" s="809"/>
      <c r="CB127" s="803"/>
      <c r="CC127" s="804"/>
      <c r="CD127" s="791"/>
      <c r="CE127" s="791"/>
    </row>
    <row r="128" spans="2:83" x14ac:dyDescent="0.25">
      <c r="B128" s="307">
        <v>44966.477546296293</v>
      </c>
      <c r="C128" s="794">
        <v>852.14</v>
      </c>
      <c r="D128" s="492"/>
      <c r="E128" s="492"/>
      <c r="F128" s="169"/>
      <c r="N128" s="517"/>
      <c r="O128" s="796">
        <v>44966</v>
      </c>
      <c r="P128" s="308">
        <v>0.46591435185185182</v>
      </c>
      <c r="Q128" s="794">
        <v>31.1</v>
      </c>
      <c r="R128" s="165" t="s">
        <v>21</v>
      </c>
      <c r="S128" s="794">
        <v>21.9</v>
      </c>
      <c r="T128" s="165" t="s">
        <v>56</v>
      </c>
      <c r="U128" s="196">
        <f t="shared" si="49"/>
        <v>11</v>
      </c>
      <c r="V128" s="168" t="str">
        <f t="shared" si="45"/>
        <v>-</v>
      </c>
      <c r="W128" s="168" t="str">
        <f t="shared" si="46"/>
        <v>-</v>
      </c>
      <c r="X128" s="168">
        <f t="shared" si="47"/>
        <v>21.9</v>
      </c>
      <c r="Y128" s="168" t="str">
        <f t="shared" si="48"/>
        <v>-</v>
      </c>
      <c r="AD128" s="608">
        <f t="shared" si="42"/>
        <v>44966.445833333331</v>
      </c>
      <c r="AE128" s="607">
        <f t="shared" si="43"/>
        <v>22.86</v>
      </c>
      <c r="AF128" s="196">
        <f t="shared" si="44"/>
        <v>10</v>
      </c>
      <c r="AG128" s="168" t="str">
        <f t="shared" si="38"/>
        <v>-</v>
      </c>
      <c r="AH128" s="168">
        <f t="shared" si="39"/>
        <v>22.86</v>
      </c>
      <c r="AI128" s="168" t="str">
        <f t="shared" si="40"/>
        <v>-</v>
      </c>
      <c r="AJ128" s="168" t="str">
        <f t="shared" si="41"/>
        <v>-</v>
      </c>
      <c r="AK128" s="198"/>
      <c r="AL128" s="837"/>
      <c r="AM128" s="790">
        <v>44966.447222222225</v>
      </c>
      <c r="AN128" s="789">
        <v>1</v>
      </c>
      <c r="AO128" s="789">
        <v>6</v>
      </c>
      <c r="AP128" s="789">
        <v>8</v>
      </c>
      <c r="AQ128" s="789">
        <v>271.50251200000002</v>
      </c>
      <c r="AR128" s="789">
        <v>180773</v>
      </c>
      <c r="AS128" s="789">
        <v>138012</v>
      </c>
      <c r="AT128" s="789">
        <v>22.859000000000002</v>
      </c>
      <c r="AV128" s="788">
        <v>44966.447222222225</v>
      </c>
      <c r="AW128" s="787">
        <v>1</v>
      </c>
      <c r="AX128" s="786">
        <v>6</v>
      </c>
      <c r="AY128" s="786">
        <v>8</v>
      </c>
      <c r="AZ128" s="863">
        <v>271</v>
      </c>
      <c r="BB128" s="793">
        <f t="shared" si="32"/>
        <v>68</v>
      </c>
      <c r="BC128" s="791">
        <f t="shared" si="33"/>
        <v>271.50251200000002</v>
      </c>
      <c r="BF128" s="819"/>
      <c r="BH128" s="793">
        <f t="shared" si="35"/>
        <v>68</v>
      </c>
      <c r="BI128" s="807">
        <f t="shared" si="36"/>
        <v>271</v>
      </c>
      <c r="BL128" s="807"/>
      <c r="BQ128" s="797"/>
      <c r="BR128" s="791"/>
      <c r="BS128" s="791"/>
      <c r="BT128" s="791"/>
      <c r="CA128" s="809"/>
      <c r="CB128" s="803"/>
      <c r="CC128" s="804"/>
      <c r="CD128" s="791"/>
      <c r="CE128" s="791"/>
    </row>
    <row r="129" spans="2:83" x14ac:dyDescent="0.25">
      <c r="B129" s="307">
        <v>44966.478587962964</v>
      </c>
      <c r="C129" s="794">
        <v>852.1</v>
      </c>
      <c r="D129" s="492"/>
      <c r="E129" s="492"/>
      <c r="F129" s="169"/>
      <c r="N129" s="517"/>
      <c r="O129" s="796">
        <v>44966</v>
      </c>
      <c r="P129" s="308">
        <v>0.46660879629629631</v>
      </c>
      <c r="Q129" s="794">
        <v>31.1</v>
      </c>
      <c r="R129" s="165" t="s">
        <v>21</v>
      </c>
      <c r="S129" s="794">
        <v>21.9</v>
      </c>
      <c r="T129" s="165" t="s">
        <v>56</v>
      </c>
      <c r="U129" s="196">
        <f t="shared" si="49"/>
        <v>11</v>
      </c>
      <c r="V129" s="168" t="str">
        <f t="shared" si="45"/>
        <v>-</v>
      </c>
      <c r="W129" s="168" t="str">
        <f t="shared" si="46"/>
        <v>-</v>
      </c>
      <c r="X129" s="168">
        <f t="shared" si="47"/>
        <v>21.9</v>
      </c>
      <c r="Y129" s="168" t="str">
        <f t="shared" si="48"/>
        <v>-</v>
      </c>
      <c r="AD129" s="608">
        <f t="shared" si="42"/>
        <v>44966.446527777778</v>
      </c>
      <c r="AE129" s="607">
        <f t="shared" si="43"/>
        <v>22.86</v>
      </c>
      <c r="AF129" s="196">
        <f t="shared" si="44"/>
        <v>10</v>
      </c>
      <c r="AG129" s="168" t="str">
        <f t="shared" si="38"/>
        <v>-</v>
      </c>
      <c r="AH129" s="168">
        <f t="shared" si="39"/>
        <v>22.86</v>
      </c>
      <c r="AI129" s="168" t="str">
        <f t="shared" si="40"/>
        <v>-</v>
      </c>
      <c r="AJ129" s="168" t="str">
        <f t="shared" si="41"/>
        <v>-</v>
      </c>
      <c r="AK129" s="198"/>
      <c r="AL129" s="837"/>
      <c r="AM129" s="790">
        <v>44966.447916666664</v>
      </c>
      <c r="AN129" s="789">
        <v>1</v>
      </c>
      <c r="AO129" s="789">
        <v>7</v>
      </c>
      <c r="AP129" s="789" t="s">
        <v>469</v>
      </c>
      <c r="AQ129" s="789">
        <v>314.17538500000001</v>
      </c>
      <c r="AR129" s="789">
        <v>179439</v>
      </c>
      <c r="AS129" s="789">
        <v>138816</v>
      </c>
      <c r="AT129" s="789">
        <v>22.861999999999998</v>
      </c>
      <c r="AV129" s="788">
        <v>44966.447916666664</v>
      </c>
      <c r="AW129" s="787">
        <v>1</v>
      </c>
      <c r="AX129" s="786">
        <v>7</v>
      </c>
      <c r="AY129" s="786" t="s">
        <v>469</v>
      </c>
      <c r="AZ129" s="863">
        <v>330.4</v>
      </c>
      <c r="BB129" s="793" t="str">
        <f t="shared" si="32"/>
        <v>--</v>
      </c>
      <c r="BC129" s="791">
        <f t="shared" si="33"/>
        <v>314.17538500000001</v>
      </c>
      <c r="BF129" s="819"/>
      <c r="BH129" s="793" t="str">
        <f t="shared" si="35"/>
        <v>--</v>
      </c>
      <c r="BI129" s="807">
        <f t="shared" si="36"/>
        <v>330.4</v>
      </c>
      <c r="BL129" s="807"/>
      <c r="BQ129" s="797"/>
      <c r="BR129" s="791"/>
      <c r="BS129" s="791"/>
      <c r="BT129" s="791"/>
      <c r="CA129" s="809"/>
      <c r="CB129" s="803"/>
      <c r="CC129" s="804"/>
      <c r="CD129" s="791"/>
      <c r="CE129" s="791"/>
    </row>
    <row r="130" spans="2:83" x14ac:dyDescent="0.25">
      <c r="B130" s="307">
        <v>44966.479629629626</v>
      </c>
      <c r="C130" s="794">
        <v>852.07</v>
      </c>
      <c r="D130" s="492"/>
      <c r="E130" s="492"/>
      <c r="F130" s="169"/>
      <c r="N130" s="517"/>
      <c r="O130" s="796">
        <v>44966</v>
      </c>
      <c r="P130" s="308">
        <v>0.46730324074074076</v>
      </c>
      <c r="Q130" s="794">
        <v>31.2</v>
      </c>
      <c r="R130" s="165" t="s">
        <v>21</v>
      </c>
      <c r="S130" s="794">
        <v>21.9</v>
      </c>
      <c r="T130" s="165" t="s">
        <v>56</v>
      </c>
      <c r="U130" s="196">
        <f t="shared" si="49"/>
        <v>11</v>
      </c>
      <c r="V130" s="168" t="str">
        <f t="shared" si="45"/>
        <v>-</v>
      </c>
      <c r="W130" s="168" t="str">
        <f t="shared" si="46"/>
        <v>-</v>
      </c>
      <c r="X130" s="168">
        <f t="shared" si="47"/>
        <v>21.9</v>
      </c>
      <c r="Y130" s="168" t="str">
        <f t="shared" si="48"/>
        <v>-</v>
      </c>
      <c r="AD130" s="608">
        <f t="shared" si="42"/>
        <v>44966.446527777778</v>
      </c>
      <c r="AE130" s="607">
        <f t="shared" si="43"/>
        <v>22.86</v>
      </c>
      <c r="AF130" s="196">
        <f t="shared" si="44"/>
        <v>10</v>
      </c>
      <c r="AG130" s="168" t="str">
        <f t="shared" si="38"/>
        <v>-</v>
      </c>
      <c r="AH130" s="168">
        <f t="shared" si="39"/>
        <v>22.86</v>
      </c>
      <c r="AI130" s="168" t="str">
        <f t="shared" si="40"/>
        <v>-</v>
      </c>
      <c r="AJ130" s="168" t="str">
        <f t="shared" si="41"/>
        <v>-</v>
      </c>
      <c r="AK130" s="198"/>
      <c r="AL130" s="837"/>
      <c r="AM130" s="790">
        <v>44966.447916666664</v>
      </c>
      <c r="AN130" s="789">
        <v>1</v>
      </c>
      <c r="AO130" s="789">
        <v>7</v>
      </c>
      <c r="AP130" s="789" t="s">
        <v>469</v>
      </c>
      <c r="AQ130" s="789">
        <v>339.35798799999998</v>
      </c>
      <c r="AR130" s="789">
        <v>180767</v>
      </c>
      <c r="AS130" s="789">
        <v>137824</v>
      </c>
      <c r="AT130" s="789">
        <v>22.863</v>
      </c>
      <c r="AV130" s="788">
        <v>44966.447916666664</v>
      </c>
      <c r="AW130" s="787">
        <v>1</v>
      </c>
      <c r="AX130" s="786">
        <v>7</v>
      </c>
      <c r="AY130" s="786" t="s">
        <v>469</v>
      </c>
      <c r="AZ130" s="863">
        <v>334.6</v>
      </c>
      <c r="BB130" s="793" t="str">
        <f t="shared" si="32"/>
        <v>--</v>
      </c>
      <c r="BC130" s="791">
        <f t="shared" si="33"/>
        <v>339.35798799999998</v>
      </c>
      <c r="BF130" s="819"/>
      <c r="BH130" s="793" t="str">
        <f t="shared" si="35"/>
        <v>--</v>
      </c>
      <c r="BI130" s="807">
        <f t="shared" si="36"/>
        <v>334.6</v>
      </c>
      <c r="BL130" s="807"/>
      <c r="BQ130" s="797"/>
      <c r="BR130" s="791"/>
      <c r="BS130" s="791"/>
      <c r="BT130" s="791"/>
      <c r="CA130" s="809"/>
      <c r="CB130" s="803"/>
      <c r="CC130" s="804"/>
      <c r="CD130" s="791"/>
      <c r="CE130" s="791"/>
    </row>
    <row r="131" spans="2:83" x14ac:dyDescent="0.25">
      <c r="B131" s="307">
        <v>44966.480671296296</v>
      </c>
      <c r="C131" s="794">
        <v>852.03</v>
      </c>
      <c r="D131" s="492"/>
      <c r="E131" s="492"/>
      <c r="F131" s="169"/>
      <c r="N131" s="517"/>
      <c r="O131" s="796">
        <v>44966</v>
      </c>
      <c r="P131" s="308">
        <v>0.4679976851851852</v>
      </c>
      <c r="Q131" s="794">
        <v>31.3</v>
      </c>
      <c r="R131" s="165" t="s">
        <v>21</v>
      </c>
      <c r="S131" s="794">
        <v>21.9</v>
      </c>
      <c r="T131" s="165" t="s">
        <v>56</v>
      </c>
      <c r="U131" s="196">
        <f t="shared" si="49"/>
        <v>11</v>
      </c>
      <c r="V131" s="168" t="str">
        <f t="shared" si="45"/>
        <v>-</v>
      </c>
      <c r="W131" s="168" t="str">
        <f t="shared" si="46"/>
        <v>-</v>
      </c>
      <c r="X131" s="168">
        <f t="shared" si="47"/>
        <v>21.9</v>
      </c>
      <c r="Y131" s="168" t="str">
        <f t="shared" si="48"/>
        <v>-</v>
      </c>
      <c r="AD131" s="608">
        <f t="shared" si="42"/>
        <v>44966.447222222225</v>
      </c>
      <c r="AE131" s="607">
        <f t="shared" si="43"/>
        <v>22.859000000000002</v>
      </c>
      <c r="AF131" s="196">
        <f t="shared" si="44"/>
        <v>10</v>
      </c>
      <c r="AG131" s="168" t="str">
        <f t="shared" si="38"/>
        <v>-</v>
      </c>
      <c r="AH131" s="168">
        <f t="shared" si="39"/>
        <v>22.859000000000002</v>
      </c>
      <c r="AI131" s="168" t="str">
        <f t="shared" si="40"/>
        <v>-</v>
      </c>
      <c r="AJ131" s="168" t="str">
        <f t="shared" si="41"/>
        <v>-</v>
      </c>
      <c r="AK131" s="198"/>
      <c r="AL131" s="837"/>
      <c r="AM131" s="790">
        <v>44966.448611111111</v>
      </c>
      <c r="AN131" s="789">
        <v>1</v>
      </c>
      <c r="AO131" s="789">
        <v>7</v>
      </c>
      <c r="AP131" s="789" t="s">
        <v>469</v>
      </c>
      <c r="AQ131" s="789">
        <v>333.152399</v>
      </c>
      <c r="AR131" s="789">
        <v>179481</v>
      </c>
      <c r="AS131" s="789">
        <v>138812</v>
      </c>
      <c r="AT131" s="789">
        <v>22.864000000000001</v>
      </c>
      <c r="AV131" s="788">
        <v>44966.448611111111</v>
      </c>
      <c r="AW131" s="787">
        <v>1</v>
      </c>
      <c r="AX131" s="786">
        <v>7</v>
      </c>
      <c r="AY131" s="786" t="s">
        <v>469</v>
      </c>
      <c r="AZ131" s="863">
        <v>333.5</v>
      </c>
      <c r="BB131" s="793" t="str">
        <f t="shared" ref="BB131:BB194" si="50">IFERROR((AO131*10)+AP131, "--")</f>
        <v>--</v>
      </c>
      <c r="BC131" s="791">
        <f t="shared" ref="BC131:BC194" si="51">AQ131</f>
        <v>333.152399</v>
      </c>
      <c r="BF131" s="819"/>
      <c r="BH131" s="793" t="str">
        <f t="shared" ref="BH131:BH194" si="52">IFERROR((AX131*10)+AY131, "--")</f>
        <v>--</v>
      </c>
      <c r="BI131" s="807">
        <f t="shared" ref="BI131:BI194" si="53">AZ131</f>
        <v>333.5</v>
      </c>
      <c r="BL131" s="807"/>
      <c r="BQ131" s="797"/>
      <c r="BR131" s="791"/>
      <c r="BS131" s="791"/>
      <c r="BT131" s="791"/>
      <c r="CA131" s="809"/>
      <c r="CB131" s="803"/>
      <c r="CC131" s="804"/>
      <c r="CD131" s="791"/>
      <c r="CE131" s="791"/>
    </row>
    <row r="132" spans="2:83" x14ac:dyDescent="0.25">
      <c r="B132" s="307">
        <v>44966.481712962966</v>
      </c>
      <c r="C132" s="794">
        <v>852</v>
      </c>
      <c r="D132" s="492"/>
      <c r="E132" s="492"/>
      <c r="F132" s="169"/>
      <c r="N132" s="517"/>
      <c r="O132" s="796">
        <v>44966</v>
      </c>
      <c r="P132" s="308">
        <v>0.46869212962962964</v>
      </c>
      <c r="Q132" s="794">
        <v>31.4</v>
      </c>
      <c r="R132" s="165" t="s">
        <v>21</v>
      </c>
      <c r="S132" s="794">
        <v>21.9</v>
      </c>
      <c r="T132" s="165" t="s">
        <v>56</v>
      </c>
      <c r="U132" s="196">
        <f t="shared" si="49"/>
        <v>11</v>
      </c>
      <c r="V132" s="168" t="str">
        <f t="shared" si="45"/>
        <v>-</v>
      </c>
      <c r="W132" s="168" t="str">
        <f t="shared" si="46"/>
        <v>-</v>
      </c>
      <c r="X132" s="168">
        <f t="shared" si="47"/>
        <v>21.9</v>
      </c>
      <c r="Y132" s="168" t="str">
        <f t="shared" si="48"/>
        <v>-</v>
      </c>
      <c r="AD132" s="608">
        <f t="shared" si="42"/>
        <v>44966.447916666664</v>
      </c>
      <c r="AE132" s="607">
        <f t="shared" si="43"/>
        <v>22.861999999999998</v>
      </c>
      <c r="AF132" s="196">
        <f t="shared" si="44"/>
        <v>10</v>
      </c>
      <c r="AG132" s="168" t="str">
        <f t="shared" si="38"/>
        <v>-</v>
      </c>
      <c r="AH132" s="168">
        <f t="shared" si="39"/>
        <v>22.861999999999998</v>
      </c>
      <c r="AI132" s="168" t="str">
        <f t="shared" si="40"/>
        <v>-</v>
      </c>
      <c r="AJ132" s="168" t="str">
        <f t="shared" si="41"/>
        <v>-</v>
      </c>
      <c r="AK132" s="198"/>
      <c r="AL132" s="837"/>
      <c r="AM132" s="790">
        <v>44966.448611111111</v>
      </c>
      <c r="AN132" s="789">
        <v>1</v>
      </c>
      <c r="AO132" s="789">
        <v>7</v>
      </c>
      <c r="AP132" s="789" t="s">
        <v>469</v>
      </c>
      <c r="AQ132" s="789">
        <v>331.97142700000001</v>
      </c>
      <c r="AR132" s="789">
        <v>180769</v>
      </c>
      <c r="AS132" s="789">
        <v>137833</v>
      </c>
      <c r="AT132" s="789">
        <v>22.866</v>
      </c>
      <c r="AV132" s="788">
        <v>44966.448611111111</v>
      </c>
      <c r="AW132" s="787">
        <v>1</v>
      </c>
      <c r="AX132" s="786">
        <v>7</v>
      </c>
      <c r="AY132" s="786" t="s">
        <v>469</v>
      </c>
      <c r="AZ132" s="863">
        <v>330.9</v>
      </c>
      <c r="BB132" s="793" t="str">
        <f t="shared" si="50"/>
        <v>--</v>
      </c>
      <c r="BC132" s="791">
        <f t="shared" si="51"/>
        <v>331.97142700000001</v>
      </c>
      <c r="BF132" s="819"/>
      <c r="BH132" s="793" t="str">
        <f t="shared" si="52"/>
        <v>--</v>
      </c>
      <c r="BI132" s="807">
        <f t="shared" si="53"/>
        <v>330.9</v>
      </c>
      <c r="BL132" s="807"/>
      <c r="BQ132" s="797"/>
      <c r="BR132" s="791"/>
      <c r="BS132" s="791"/>
      <c r="BT132" s="791"/>
      <c r="CA132" s="809"/>
      <c r="CB132" s="803"/>
      <c r="CC132" s="804"/>
      <c r="CD132" s="791"/>
      <c r="CE132" s="791"/>
    </row>
    <row r="133" spans="2:83" x14ac:dyDescent="0.25">
      <c r="B133" s="307">
        <v>44966.482754629629</v>
      </c>
      <c r="C133" s="794">
        <v>851.97</v>
      </c>
      <c r="D133" s="492"/>
      <c r="E133" s="492"/>
      <c r="F133" s="169"/>
      <c r="N133" s="517"/>
      <c r="O133" s="796">
        <v>44966</v>
      </c>
      <c r="P133" s="308">
        <v>0.46938657407407408</v>
      </c>
      <c r="Q133" s="794">
        <v>31.4</v>
      </c>
      <c r="R133" s="165" t="s">
        <v>21</v>
      </c>
      <c r="S133" s="794">
        <v>21.9</v>
      </c>
      <c r="T133" s="165" t="s">
        <v>56</v>
      </c>
      <c r="U133" s="196">
        <f t="shared" si="49"/>
        <v>11</v>
      </c>
      <c r="V133" s="168" t="str">
        <f t="shared" si="45"/>
        <v>-</v>
      </c>
      <c r="W133" s="168" t="str">
        <f t="shared" si="46"/>
        <v>-</v>
      </c>
      <c r="X133" s="168">
        <f t="shared" si="47"/>
        <v>21.9</v>
      </c>
      <c r="Y133" s="168" t="str">
        <f t="shared" si="48"/>
        <v>-</v>
      </c>
      <c r="AD133" s="608">
        <f t="shared" si="42"/>
        <v>44966.447916666664</v>
      </c>
      <c r="AE133" s="607">
        <f t="shared" si="43"/>
        <v>22.863</v>
      </c>
      <c r="AF133" s="196">
        <f t="shared" si="44"/>
        <v>10</v>
      </c>
      <c r="AG133" s="168" t="str">
        <f t="shared" ref="AG133:AG150" si="54">IF(AF133=$Q$3, AE133, "-")</f>
        <v>-</v>
      </c>
      <c r="AH133" s="168">
        <f t="shared" ref="AH133:AH150" si="55">IF(AF133=$R$3, AE133, "-")</f>
        <v>22.863</v>
      </c>
      <c r="AI133" s="168" t="str">
        <f t="shared" ref="AI133:AI150" si="56">IF(AF133=$S$3, AE133, "-")</f>
        <v>-</v>
      </c>
      <c r="AJ133" s="168" t="str">
        <f t="shared" ref="AJ133:AJ150" si="57">IF(AF133=$T$3, AE133, "-")</f>
        <v>-</v>
      </c>
      <c r="AK133" s="198"/>
      <c r="AL133" s="837"/>
      <c r="AM133" s="790">
        <v>44966.449305555558</v>
      </c>
      <c r="AN133" s="789">
        <v>1</v>
      </c>
      <c r="AO133" s="789">
        <v>7</v>
      </c>
      <c r="AP133" s="789" t="s">
        <v>469</v>
      </c>
      <c r="AQ133" s="789">
        <v>330.44712399999997</v>
      </c>
      <c r="AR133" s="789">
        <v>179496</v>
      </c>
      <c r="AS133" s="789">
        <v>138815</v>
      </c>
      <c r="AT133" s="789">
        <v>22.864999999999998</v>
      </c>
      <c r="AV133" s="788">
        <v>44966.449305555558</v>
      </c>
      <c r="AW133" s="787">
        <v>1</v>
      </c>
      <c r="AX133" s="786">
        <v>7</v>
      </c>
      <c r="AY133" s="786" t="s">
        <v>469</v>
      </c>
      <c r="AZ133" s="863">
        <v>330</v>
      </c>
      <c r="BB133" s="793" t="str">
        <f t="shared" si="50"/>
        <v>--</v>
      </c>
      <c r="BC133" s="791">
        <f t="shared" si="51"/>
        <v>330.44712399999997</v>
      </c>
      <c r="BF133" s="819"/>
      <c r="BH133" s="793" t="str">
        <f t="shared" si="52"/>
        <v>--</v>
      </c>
      <c r="BI133" s="807">
        <f t="shared" si="53"/>
        <v>330</v>
      </c>
      <c r="BL133" s="807"/>
      <c r="BQ133" s="797"/>
      <c r="BR133" s="791"/>
      <c r="BS133" s="791"/>
      <c r="BT133" s="791"/>
      <c r="CA133" s="809"/>
      <c r="CB133" s="803"/>
      <c r="CC133" s="804"/>
      <c r="CD133" s="791"/>
      <c r="CE133" s="791"/>
    </row>
    <row r="134" spans="2:83" x14ac:dyDescent="0.25">
      <c r="B134" s="307">
        <v>44966.483796296299</v>
      </c>
      <c r="C134" s="794">
        <v>851.94</v>
      </c>
      <c r="D134" s="492"/>
      <c r="E134" s="492"/>
      <c r="F134" s="169"/>
      <c r="N134" s="517"/>
      <c r="O134" s="796">
        <v>44966</v>
      </c>
      <c r="P134" s="308">
        <v>0.47008101851851852</v>
      </c>
      <c r="Q134" s="794">
        <v>31.5</v>
      </c>
      <c r="R134" s="165" t="s">
        <v>21</v>
      </c>
      <c r="S134" s="794">
        <v>21.9</v>
      </c>
      <c r="T134" s="165" t="s">
        <v>56</v>
      </c>
      <c r="U134" s="196">
        <f t="shared" si="49"/>
        <v>11</v>
      </c>
      <c r="V134" s="168" t="str">
        <f t="shared" si="45"/>
        <v>-</v>
      </c>
      <c r="W134" s="168" t="str">
        <f t="shared" si="46"/>
        <v>-</v>
      </c>
      <c r="X134" s="168">
        <f t="shared" si="47"/>
        <v>21.9</v>
      </c>
      <c r="Y134" s="168" t="str">
        <f t="shared" si="48"/>
        <v>-</v>
      </c>
      <c r="AD134" s="608">
        <f t="shared" ref="AD134:AD197" si="58">IF(AM131="", "-", AM131)</f>
        <v>44966.448611111111</v>
      </c>
      <c r="AE134" s="607">
        <f t="shared" ref="AE134:AE197" si="59">IF(AT131="", "-", AT131)</f>
        <v>22.864000000000001</v>
      </c>
      <c r="AF134" s="196">
        <f t="shared" ref="AF134:AF150" si="60">IF(ISNUMBER(AE134), HOUR(AD134), "-")</f>
        <v>10</v>
      </c>
      <c r="AG134" s="168" t="str">
        <f t="shared" si="54"/>
        <v>-</v>
      </c>
      <c r="AH134" s="168">
        <f t="shared" si="55"/>
        <v>22.864000000000001</v>
      </c>
      <c r="AI134" s="168" t="str">
        <f t="shared" si="56"/>
        <v>-</v>
      </c>
      <c r="AJ134" s="168" t="str">
        <f t="shared" si="57"/>
        <v>-</v>
      </c>
      <c r="AK134" s="198"/>
      <c r="AL134" s="837"/>
      <c r="AM134" s="790">
        <v>44966.449305555558</v>
      </c>
      <c r="AN134" s="789">
        <v>1</v>
      </c>
      <c r="AO134" s="789">
        <v>7</v>
      </c>
      <c r="AP134" s="789" t="s">
        <v>469</v>
      </c>
      <c r="AQ134" s="789">
        <v>329.43713400000001</v>
      </c>
      <c r="AR134" s="789">
        <v>180775</v>
      </c>
      <c r="AS134" s="789">
        <v>137844</v>
      </c>
      <c r="AT134" s="789">
        <v>22.864999999999998</v>
      </c>
      <c r="AV134" s="788">
        <v>44966.449305555558</v>
      </c>
      <c r="AW134" s="787">
        <v>1</v>
      </c>
      <c r="AX134" s="786">
        <v>7</v>
      </c>
      <c r="AY134" s="786" t="s">
        <v>469</v>
      </c>
      <c r="AZ134" s="863">
        <v>329</v>
      </c>
      <c r="BB134" s="793" t="str">
        <f t="shared" si="50"/>
        <v>--</v>
      </c>
      <c r="BC134" s="791">
        <f t="shared" si="51"/>
        <v>329.43713400000001</v>
      </c>
      <c r="BF134" s="819"/>
      <c r="BH134" s="793" t="str">
        <f t="shared" si="52"/>
        <v>--</v>
      </c>
      <c r="BI134" s="807">
        <f t="shared" si="53"/>
        <v>329</v>
      </c>
      <c r="BL134" s="807"/>
      <c r="BQ134" s="797"/>
      <c r="BR134" s="791"/>
      <c r="BS134" s="791"/>
      <c r="BT134" s="791"/>
      <c r="CA134" s="809"/>
      <c r="CB134" s="803"/>
      <c r="CC134" s="804"/>
      <c r="CD134" s="791"/>
      <c r="CE134" s="791"/>
    </row>
    <row r="135" spans="2:83" x14ac:dyDescent="0.25">
      <c r="B135" s="307">
        <v>44966.484837962962</v>
      </c>
      <c r="C135" s="794">
        <v>851.91</v>
      </c>
      <c r="D135" s="492"/>
      <c r="E135" s="492"/>
      <c r="F135" s="169"/>
      <c r="N135" s="517"/>
      <c r="O135" s="796">
        <v>44966</v>
      </c>
      <c r="P135" s="308">
        <v>0.47077546296296297</v>
      </c>
      <c r="Q135" s="794">
        <v>31.6</v>
      </c>
      <c r="R135" s="165" t="s">
        <v>21</v>
      </c>
      <c r="S135" s="794">
        <v>21.85</v>
      </c>
      <c r="T135" s="165" t="s">
        <v>56</v>
      </c>
      <c r="U135" s="196">
        <f t="shared" si="49"/>
        <v>11</v>
      </c>
      <c r="V135" s="168" t="str">
        <f t="shared" si="45"/>
        <v>-</v>
      </c>
      <c r="W135" s="168" t="str">
        <f t="shared" si="46"/>
        <v>-</v>
      </c>
      <c r="X135" s="168">
        <f t="shared" si="47"/>
        <v>21.85</v>
      </c>
      <c r="Y135" s="168" t="str">
        <f t="shared" si="48"/>
        <v>-</v>
      </c>
      <c r="AD135" s="608">
        <f t="shared" si="58"/>
        <v>44966.448611111111</v>
      </c>
      <c r="AE135" s="607">
        <f t="shared" si="59"/>
        <v>22.866</v>
      </c>
      <c r="AF135" s="196">
        <f t="shared" si="60"/>
        <v>10</v>
      </c>
      <c r="AG135" s="168" t="str">
        <f t="shared" si="54"/>
        <v>-</v>
      </c>
      <c r="AH135" s="168">
        <f t="shared" si="55"/>
        <v>22.866</v>
      </c>
      <c r="AI135" s="168" t="str">
        <f t="shared" si="56"/>
        <v>-</v>
      </c>
      <c r="AJ135" s="168" t="str">
        <f t="shared" si="57"/>
        <v>-</v>
      </c>
      <c r="AK135" s="198"/>
      <c r="AL135" s="837"/>
      <c r="AM135" s="790">
        <v>44966.45</v>
      </c>
      <c r="AN135" s="789">
        <v>1</v>
      </c>
      <c r="AO135" s="789">
        <v>7</v>
      </c>
      <c r="AP135" s="789" t="s">
        <v>469</v>
      </c>
      <c r="AQ135" s="789">
        <v>329.00724700000001</v>
      </c>
      <c r="AR135" s="789">
        <v>179504</v>
      </c>
      <c r="AS135" s="789">
        <v>138819</v>
      </c>
      <c r="AT135" s="789">
        <v>22.867999999999999</v>
      </c>
      <c r="AV135" s="788">
        <v>44966.45</v>
      </c>
      <c r="AW135" s="787">
        <v>1</v>
      </c>
      <c r="AX135" s="786">
        <v>7</v>
      </c>
      <c r="AY135" s="786" t="s">
        <v>469</v>
      </c>
      <c r="AZ135" s="863">
        <v>329</v>
      </c>
      <c r="BB135" s="793" t="str">
        <f t="shared" si="50"/>
        <v>--</v>
      </c>
      <c r="BC135" s="791">
        <f t="shared" si="51"/>
        <v>329.00724700000001</v>
      </c>
      <c r="BF135" s="819"/>
      <c r="BH135" s="793" t="str">
        <f t="shared" si="52"/>
        <v>--</v>
      </c>
      <c r="BI135" s="807">
        <f t="shared" si="53"/>
        <v>329</v>
      </c>
      <c r="BL135" s="807"/>
      <c r="BQ135" s="797"/>
      <c r="BR135" s="791"/>
      <c r="BS135" s="791"/>
      <c r="BT135" s="791"/>
      <c r="CA135" s="809"/>
      <c r="CB135" s="803"/>
      <c r="CC135" s="804"/>
      <c r="CD135" s="791"/>
      <c r="CE135" s="791"/>
    </row>
    <row r="136" spans="2:83" x14ac:dyDescent="0.25">
      <c r="B136" s="307">
        <v>44966.485879629632</v>
      </c>
      <c r="C136" s="794">
        <v>851.87</v>
      </c>
      <c r="D136" s="492"/>
      <c r="E136" s="492"/>
      <c r="F136" s="169"/>
      <c r="N136" s="517"/>
      <c r="O136" s="796">
        <v>44966</v>
      </c>
      <c r="P136" s="308">
        <v>0.47146990740740741</v>
      </c>
      <c r="Q136" s="794">
        <v>31.6</v>
      </c>
      <c r="R136" s="165" t="s">
        <v>21</v>
      </c>
      <c r="S136" s="794">
        <v>21.9</v>
      </c>
      <c r="T136" s="165" t="s">
        <v>56</v>
      </c>
      <c r="U136" s="196">
        <f t="shared" si="49"/>
        <v>11</v>
      </c>
      <c r="V136" s="168" t="str">
        <f t="shared" si="45"/>
        <v>-</v>
      </c>
      <c r="W136" s="168" t="str">
        <f t="shared" si="46"/>
        <v>-</v>
      </c>
      <c r="X136" s="168">
        <f t="shared" si="47"/>
        <v>21.9</v>
      </c>
      <c r="Y136" s="168" t="str">
        <f t="shared" si="48"/>
        <v>-</v>
      </c>
      <c r="AD136" s="608">
        <f t="shared" si="58"/>
        <v>44966.449305555558</v>
      </c>
      <c r="AE136" s="607">
        <f t="shared" si="59"/>
        <v>22.864999999999998</v>
      </c>
      <c r="AF136" s="196">
        <f t="shared" si="60"/>
        <v>10</v>
      </c>
      <c r="AG136" s="168" t="str">
        <f t="shared" si="54"/>
        <v>-</v>
      </c>
      <c r="AH136" s="168">
        <f t="shared" si="55"/>
        <v>22.864999999999998</v>
      </c>
      <c r="AI136" s="168" t="str">
        <f t="shared" si="56"/>
        <v>-</v>
      </c>
      <c r="AJ136" s="168" t="str">
        <f t="shared" si="57"/>
        <v>-</v>
      </c>
      <c r="AK136" s="198"/>
      <c r="AL136" s="837"/>
      <c r="AM136" s="790">
        <v>44966.45</v>
      </c>
      <c r="AN136" s="789">
        <v>1</v>
      </c>
      <c r="AO136" s="789">
        <v>7</v>
      </c>
      <c r="AP136" s="789" t="s">
        <v>469</v>
      </c>
      <c r="AQ136" s="789">
        <v>328.89465300000001</v>
      </c>
      <c r="AR136" s="789">
        <v>180767</v>
      </c>
      <c r="AS136" s="789">
        <v>137839</v>
      </c>
      <c r="AT136" s="789">
        <v>22.867999999999999</v>
      </c>
      <c r="AV136" s="788">
        <v>44966.45</v>
      </c>
      <c r="AW136" s="787">
        <v>1</v>
      </c>
      <c r="AX136" s="786">
        <v>7</v>
      </c>
      <c r="AY136" s="786" t="s">
        <v>469</v>
      </c>
      <c r="AZ136" s="863">
        <v>328</v>
      </c>
      <c r="BB136" s="793" t="str">
        <f t="shared" si="50"/>
        <v>--</v>
      </c>
      <c r="BC136" s="791">
        <f t="shared" si="51"/>
        <v>328.89465300000001</v>
      </c>
      <c r="BF136" s="819"/>
      <c r="BH136" s="793" t="str">
        <f t="shared" si="52"/>
        <v>--</v>
      </c>
      <c r="BI136" s="807">
        <f t="shared" si="53"/>
        <v>328</v>
      </c>
      <c r="BL136" s="807"/>
      <c r="BQ136" s="797"/>
      <c r="BR136" s="791"/>
      <c r="BS136" s="791"/>
      <c r="BT136" s="791"/>
      <c r="CA136" s="809"/>
      <c r="CB136" s="803"/>
      <c r="CC136" s="804"/>
      <c r="CD136" s="791"/>
      <c r="CE136" s="791"/>
    </row>
    <row r="137" spans="2:83" x14ac:dyDescent="0.25">
      <c r="B137" s="307">
        <v>44966.486921296295</v>
      </c>
      <c r="C137" s="794">
        <v>851.84</v>
      </c>
      <c r="D137" s="492"/>
      <c r="E137" s="492"/>
      <c r="F137" s="169"/>
      <c r="N137" s="517"/>
      <c r="O137" s="796">
        <v>44966</v>
      </c>
      <c r="P137" s="308">
        <v>0.47216435185185185</v>
      </c>
      <c r="Q137" s="794">
        <v>31.7</v>
      </c>
      <c r="R137" s="165" t="s">
        <v>21</v>
      </c>
      <c r="S137" s="794">
        <v>21.9</v>
      </c>
      <c r="T137" s="165" t="s">
        <v>56</v>
      </c>
      <c r="U137" s="196">
        <f t="shared" si="49"/>
        <v>11</v>
      </c>
      <c r="V137" s="168" t="str">
        <f t="shared" si="45"/>
        <v>-</v>
      </c>
      <c r="W137" s="168" t="str">
        <f t="shared" si="46"/>
        <v>-</v>
      </c>
      <c r="X137" s="168">
        <f t="shared" si="47"/>
        <v>21.9</v>
      </c>
      <c r="Y137" s="168" t="str">
        <f t="shared" si="48"/>
        <v>-</v>
      </c>
      <c r="AD137" s="608">
        <f t="shared" si="58"/>
        <v>44966.449305555558</v>
      </c>
      <c r="AE137" s="607">
        <f t="shared" si="59"/>
        <v>22.864999999999998</v>
      </c>
      <c r="AF137" s="196">
        <f t="shared" si="60"/>
        <v>10</v>
      </c>
      <c r="AG137" s="168" t="str">
        <f t="shared" si="54"/>
        <v>-</v>
      </c>
      <c r="AH137" s="168">
        <f t="shared" si="55"/>
        <v>22.864999999999998</v>
      </c>
      <c r="AI137" s="168" t="str">
        <f t="shared" si="56"/>
        <v>-</v>
      </c>
      <c r="AJ137" s="168" t="str">
        <f t="shared" si="57"/>
        <v>-</v>
      </c>
      <c r="AK137" s="198"/>
      <c r="AL137" s="837"/>
      <c r="AM137" s="790">
        <v>44966.450694444444</v>
      </c>
      <c r="AN137" s="789">
        <v>1</v>
      </c>
      <c r="AO137" s="789">
        <v>7</v>
      </c>
      <c r="AP137" s="789" t="s">
        <v>469</v>
      </c>
      <c r="AQ137" s="789">
        <v>328.28609899999998</v>
      </c>
      <c r="AR137" s="789">
        <v>179503</v>
      </c>
      <c r="AS137" s="789">
        <v>138815</v>
      </c>
      <c r="AT137" s="789">
        <v>22.870999999999999</v>
      </c>
      <c r="AV137" s="788">
        <v>44966.450694444444</v>
      </c>
      <c r="AW137" s="787">
        <v>1</v>
      </c>
      <c r="AX137" s="786">
        <v>7</v>
      </c>
      <c r="AY137" s="786" t="s">
        <v>469</v>
      </c>
      <c r="AZ137" s="863">
        <v>328</v>
      </c>
      <c r="BB137" s="793" t="str">
        <f t="shared" si="50"/>
        <v>--</v>
      </c>
      <c r="BC137" s="791">
        <f t="shared" si="51"/>
        <v>328.28609899999998</v>
      </c>
      <c r="BF137" s="819"/>
      <c r="BH137" s="793" t="str">
        <f t="shared" si="52"/>
        <v>--</v>
      </c>
      <c r="BI137" s="807">
        <f t="shared" si="53"/>
        <v>328</v>
      </c>
      <c r="BL137" s="807"/>
      <c r="BQ137" s="791"/>
      <c r="BR137" s="791"/>
      <c r="BS137" s="791"/>
      <c r="BT137" s="791"/>
      <c r="CA137" s="809"/>
      <c r="CB137" s="803"/>
      <c r="CC137" s="804"/>
      <c r="CD137" s="791"/>
      <c r="CE137" s="791"/>
    </row>
    <row r="138" spans="2:83" x14ac:dyDescent="0.25">
      <c r="B138" s="307"/>
      <c r="C138" s="179"/>
      <c r="D138" s="492"/>
      <c r="E138" s="492"/>
      <c r="F138" s="169"/>
      <c r="N138" s="517"/>
      <c r="O138" s="796">
        <v>44966</v>
      </c>
      <c r="P138" s="308">
        <v>0.47285879629629629</v>
      </c>
      <c r="Q138" s="794">
        <v>31.8</v>
      </c>
      <c r="R138" s="165" t="s">
        <v>21</v>
      </c>
      <c r="S138" s="794">
        <v>21.85</v>
      </c>
      <c r="T138" s="165" t="s">
        <v>56</v>
      </c>
      <c r="U138" s="196">
        <f t="shared" si="49"/>
        <v>11</v>
      </c>
      <c r="V138" s="168" t="str">
        <f t="shared" si="45"/>
        <v>-</v>
      </c>
      <c r="W138" s="168" t="str">
        <f t="shared" si="46"/>
        <v>-</v>
      </c>
      <c r="X138" s="168">
        <f t="shared" si="47"/>
        <v>21.85</v>
      </c>
      <c r="Y138" s="168" t="str">
        <f t="shared" si="48"/>
        <v>-</v>
      </c>
      <c r="AD138" s="608">
        <f t="shared" si="58"/>
        <v>44966.45</v>
      </c>
      <c r="AE138" s="607">
        <f t="shared" si="59"/>
        <v>22.867999999999999</v>
      </c>
      <c r="AF138" s="196">
        <f t="shared" si="60"/>
        <v>10</v>
      </c>
      <c r="AG138" s="168" t="str">
        <f t="shared" si="54"/>
        <v>-</v>
      </c>
      <c r="AH138" s="168">
        <f t="shared" si="55"/>
        <v>22.867999999999999</v>
      </c>
      <c r="AI138" s="168" t="str">
        <f t="shared" si="56"/>
        <v>-</v>
      </c>
      <c r="AJ138" s="168" t="str">
        <f t="shared" si="57"/>
        <v>-</v>
      </c>
      <c r="AK138" s="198"/>
      <c r="AL138" s="837"/>
      <c r="AM138" s="790">
        <v>44966.451388888891</v>
      </c>
      <c r="AN138" s="789">
        <v>1</v>
      </c>
      <c r="AO138" s="789">
        <v>7</v>
      </c>
      <c r="AP138" s="789">
        <v>0</v>
      </c>
      <c r="AQ138" s="789">
        <v>327.993921</v>
      </c>
      <c r="AR138" s="789">
        <v>180768</v>
      </c>
      <c r="AS138" s="789">
        <v>137842</v>
      </c>
      <c r="AT138" s="789">
        <v>22.876000000000001</v>
      </c>
      <c r="AV138" s="788">
        <v>44966.451388888891</v>
      </c>
      <c r="AW138" s="787">
        <v>1</v>
      </c>
      <c r="AX138" s="786">
        <v>7</v>
      </c>
      <c r="AY138" s="786">
        <v>0</v>
      </c>
      <c r="AZ138" s="863">
        <v>328.3</v>
      </c>
      <c r="BB138" s="793">
        <f t="shared" si="50"/>
        <v>70</v>
      </c>
      <c r="BC138" s="791">
        <f t="shared" si="51"/>
        <v>327.993921</v>
      </c>
      <c r="BF138" s="819"/>
      <c r="BH138" s="793">
        <f t="shared" si="52"/>
        <v>70</v>
      </c>
      <c r="BI138" s="807">
        <f t="shared" si="53"/>
        <v>328.3</v>
      </c>
      <c r="BL138" s="807"/>
      <c r="BQ138" s="791"/>
      <c r="BR138" s="791"/>
      <c r="BS138" s="791"/>
      <c r="BT138" s="791"/>
      <c r="CA138" s="809"/>
      <c r="CB138" s="803"/>
      <c r="CC138" s="804"/>
      <c r="CD138" s="791"/>
      <c r="CE138" s="791"/>
    </row>
    <row r="139" spans="2:83" x14ac:dyDescent="0.25">
      <c r="B139" s="307"/>
      <c r="C139" s="179"/>
      <c r="D139" s="492"/>
      <c r="E139" s="492"/>
      <c r="F139" s="169"/>
      <c r="N139" s="517"/>
      <c r="O139" s="796">
        <v>44966</v>
      </c>
      <c r="P139" s="308">
        <v>0.47355324074074073</v>
      </c>
      <c r="Q139" s="794">
        <v>31.9</v>
      </c>
      <c r="R139" s="165" t="s">
        <v>21</v>
      </c>
      <c r="S139" s="794">
        <v>21.85</v>
      </c>
      <c r="T139" s="165" t="s">
        <v>56</v>
      </c>
      <c r="U139" s="196">
        <f t="shared" si="49"/>
        <v>11</v>
      </c>
      <c r="V139" s="168" t="str">
        <f t="shared" si="45"/>
        <v>-</v>
      </c>
      <c r="W139" s="168" t="str">
        <f t="shared" si="46"/>
        <v>-</v>
      </c>
      <c r="X139" s="168">
        <f t="shared" si="47"/>
        <v>21.85</v>
      </c>
      <c r="Y139" s="168" t="str">
        <f t="shared" si="48"/>
        <v>-</v>
      </c>
      <c r="AD139" s="608">
        <f t="shared" si="58"/>
        <v>44966.45</v>
      </c>
      <c r="AE139" s="607">
        <f t="shared" si="59"/>
        <v>22.867999999999999</v>
      </c>
      <c r="AF139" s="196">
        <f t="shared" si="60"/>
        <v>10</v>
      </c>
      <c r="AG139" s="168" t="str">
        <f t="shared" si="54"/>
        <v>-</v>
      </c>
      <c r="AH139" s="168">
        <f t="shared" si="55"/>
        <v>22.867999999999999</v>
      </c>
      <c r="AI139" s="168" t="str">
        <f t="shared" si="56"/>
        <v>-</v>
      </c>
      <c r="AJ139" s="168" t="str">
        <f t="shared" si="57"/>
        <v>-</v>
      </c>
      <c r="AK139" s="198"/>
      <c r="AL139" s="837"/>
      <c r="AM139" s="790">
        <v>44966.45208333333</v>
      </c>
      <c r="AN139" s="789">
        <v>1</v>
      </c>
      <c r="AO139" s="789">
        <v>7</v>
      </c>
      <c r="AP139" s="789">
        <v>1</v>
      </c>
      <c r="AQ139" s="789">
        <v>327.48962899999998</v>
      </c>
      <c r="AR139" s="789">
        <v>179496</v>
      </c>
      <c r="AS139" s="789">
        <v>138807</v>
      </c>
      <c r="AT139" s="789">
        <v>22.876000000000001</v>
      </c>
      <c r="AV139" s="788">
        <v>44966.45208333333</v>
      </c>
      <c r="AW139" s="787">
        <v>1</v>
      </c>
      <c r="AX139" s="786">
        <v>7</v>
      </c>
      <c r="AY139" s="786">
        <v>1</v>
      </c>
      <c r="AZ139" s="863">
        <v>327.8</v>
      </c>
      <c r="BB139" s="793">
        <f t="shared" si="50"/>
        <v>71</v>
      </c>
      <c r="BC139" s="791">
        <f t="shared" si="51"/>
        <v>327.48962899999998</v>
      </c>
      <c r="BF139" s="819"/>
      <c r="BH139" s="793">
        <f t="shared" si="52"/>
        <v>71</v>
      </c>
      <c r="BI139" s="807">
        <f t="shared" si="53"/>
        <v>327.8</v>
      </c>
      <c r="BL139" s="807"/>
      <c r="BQ139" s="791"/>
      <c r="BR139" s="791"/>
      <c r="BS139" s="791"/>
      <c r="BT139" s="791"/>
      <c r="CA139" s="809"/>
      <c r="CB139" s="803"/>
      <c r="CC139" s="804"/>
      <c r="CD139" s="791"/>
      <c r="CE139" s="791"/>
    </row>
    <row r="140" spans="2:83" x14ac:dyDescent="0.25">
      <c r="B140" s="307"/>
      <c r="C140" s="179"/>
      <c r="D140" s="492"/>
      <c r="E140" s="492"/>
      <c r="F140" s="169"/>
      <c r="N140" s="517"/>
      <c r="O140" s="796">
        <v>44966</v>
      </c>
      <c r="P140" s="308">
        <v>0.47424768518518517</v>
      </c>
      <c r="Q140" s="794">
        <v>31.9</v>
      </c>
      <c r="R140" s="165" t="s">
        <v>21</v>
      </c>
      <c r="S140" s="794">
        <v>21.9</v>
      </c>
      <c r="T140" s="165" t="s">
        <v>56</v>
      </c>
      <c r="U140" s="196">
        <f t="shared" si="49"/>
        <v>11</v>
      </c>
      <c r="V140" s="168" t="str">
        <f t="shared" si="45"/>
        <v>-</v>
      </c>
      <c r="W140" s="168" t="str">
        <f t="shared" si="46"/>
        <v>-</v>
      </c>
      <c r="X140" s="168">
        <f t="shared" si="47"/>
        <v>21.9</v>
      </c>
      <c r="Y140" s="168" t="str">
        <f t="shared" si="48"/>
        <v>-</v>
      </c>
      <c r="AD140" s="608">
        <f t="shared" si="58"/>
        <v>44966.450694444444</v>
      </c>
      <c r="AE140" s="607">
        <f t="shared" si="59"/>
        <v>22.870999999999999</v>
      </c>
      <c r="AF140" s="196">
        <f t="shared" si="60"/>
        <v>10</v>
      </c>
      <c r="AG140" s="168" t="str">
        <f t="shared" si="54"/>
        <v>-</v>
      </c>
      <c r="AH140" s="168">
        <f t="shared" si="55"/>
        <v>22.870999999999999</v>
      </c>
      <c r="AI140" s="168" t="str">
        <f t="shared" si="56"/>
        <v>-</v>
      </c>
      <c r="AJ140" s="168" t="str">
        <f t="shared" si="57"/>
        <v>-</v>
      </c>
      <c r="AK140" s="198"/>
      <c r="AL140" s="837"/>
      <c r="AM140" s="790">
        <v>44966.45208333333</v>
      </c>
      <c r="AN140" s="789">
        <v>1</v>
      </c>
      <c r="AO140" s="789">
        <v>7</v>
      </c>
      <c r="AP140" s="789">
        <v>2</v>
      </c>
      <c r="AQ140" s="789">
        <v>327.81750199999999</v>
      </c>
      <c r="AR140" s="789">
        <v>180766</v>
      </c>
      <c r="AS140" s="789">
        <v>137839</v>
      </c>
      <c r="AT140" s="789">
        <v>22.876999999999999</v>
      </c>
      <c r="AV140" s="788">
        <v>44966.45208333333</v>
      </c>
      <c r="AW140" s="787">
        <v>1</v>
      </c>
      <c r="AX140" s="786">
        <v>7</v>
      </c>
      <c r="AY140" s="786">
        <v>2</v>
      </c>
      <c r="AZ140" s="863">
        <v>328.4</v>
      </c>
      <c r="BB140" s="793">
        <f t="shared" si="50"/>
        <v>72</v>
      </c>
      <c r="BC140" s="791">
        <f t="shared" si="51"/>
        <v>327.81750199999999</v>
      </c>
      <c r="BF140" s="819"/>
      <c r="BH140" s="793">
        <f t="shared" si="52"/>
        <v>72</v>
      </c>
      <c r="BI140" s="807">
        <f t="shared" si="53"/>
        <v>328.4</v>
      </c>
      <c r="BL140" s="807"/>
      <c r="BQ140" s="791"/>
      <c r="BR140" s="791"/>
      <c r="BS140" s="791"/>
      <c r="BT140" s="791"/>
      <c r="CA140" s="809"/>
      <c r="CB140" s="803"/>
      <c r="CC140" s="804"/>
      <c r="CD140" s="791"/>
      <c r="CE140" s="791"/>
    </row>
    <row r="141" spans="2:83" x14ac:dyDescent="0.25">
      <c r="B141" s="307"/>
      <c r="C141" s="179"/>
      <c r="D141" s="492"/>
      <c r="E141" s="492"/>
      <c r="F141" s="169"/>
      <c r="N141" s="517"/>
      <c r="O141" s="796">
        <v>44966</v>
      </c>
      <c r="P141" s="308">
        <v>0.47494212962962962</v>
      </c>
      <c r="Q141" s="794">
        <v>31.9</v>
      </c>
      <c r="R141" s="165" t="s">
        <v>21</v>
      </c>
      <c r="S141" s="794">
        <v>21.85</v>
      </c>
      <c r="T141" s="165" t="s">
        <v>56</v>
      </c>
      <c r="U141" s="196">
        <f t="shared" si="49"/>
        <v>11</v>
      </c>
      <c r="V141" s="168" t="str">
        <f t="shared" si="45"/>
        <v>-</v>
      </c>
      <c r="W141" s="168" t="str">
        <f t="shared" si="46"/>
        <v>-</v>
      </c>
      <c r="X141" s="168">
        <f t="shared" si="47"/>
        <v>21.85</v>
      </c>
      <c r="Y141" s="168" t="str">
        <f t="shared" si="48"/>
        <v>-</v>
      </c>
      <c r="AD141" s="608">
        <f t="shared" si="58"/>
        <v>44966.451388888891</v>
      </c>
      <c r="AE141" s="607">
        <f t="shared" si="59"/>
        <v>22.876000000000001</v>
      </c>
      <c r="AF141" s="196">
        <f t="shared" si="60"/>
        <v>10</v>
      </c>
      <c r="AG141" s="168" t="str">
        <f t="shared" si="54"/>
        <v>-</v>
      </c>
      <c r="AH141" s="168">
        <f t="shared" si="55"/>
        <v>22.876000000000001</v>
      </c>
      <c r="AI141" s="168" t="str">
        <f t="shared" si="56"/>
        <v>-</v>
      </c>
      <c r="AJ141" s="168" t="str">
        <f t="shared" si="57"/>
        <v>-</v>
      </c>
      <c r="AK141" s="198"/>
      <c r="AL141" s="837"/>
      <c r="AM141" s="790">
        <v>44966.452777777777</v>
      </c>
      <c r="AN141" s="789">
        <v>1</v>
      </c>
      <c r="AO141" s="789">
        <v>7</v>
      </c>
      <c r="AP141" s="789">
        <v>3</v>
      </c>
      <c r="AQ141" s="789">
        <v>327.68816600000002</v>
      </c>
      <c r="AR141" s="789">
        <v>179503</v>
      </c>
      <c r="AS141" s="789">
        <v>138812</v>
      </c>
      <c r="AT141" s="789">
        <v>22.882000000000001</v>
      </c>
      <c r="AV141" s="788">
        <v>44966.452777777777</v>
      </c>
      <c r="AW141" s="787">
        <v>1</v>
      </c>
      <c r="AX141" s="786">
        <v>7</v>
      </c>
      <c r="AY141" s="786">
        <v>3</v>
      </c>
      <c r="AZ141" s="863">
        <v>327.39999999999998</v>
      </c>
      <c r="BB141" s="793">
        <f t="shared" si="50"/>
        <v>73</v>
      </c>
      <c r="BC141" s="791">
        <f t="shared" si="51"/>
        <v>327.68816600000002</v>
      </c>
      <c r="BF141" s="819"/>
      <c r="BH141" s="793">
        <f t="shared" si="52"/>
        <v>73</v>
      </c>
      <c r="BI141" s="807">
        <f t="shared" si="53"/>
        <v>327.39999999999998</v>
      </c>
      <c r="BL141" s="807"/>
      <c r="BQ141" s="791"/>
      <c r="BR141" s="791"/>
      <c r="BS141" s="791"/>
      <c r="BT141" s="791"/>
      <c r="CA141" s="809"/>
      <c r="CB141" s="803"/>
      <c r="CC141" s="804"/>
      <c r="CD141" s="791"/>
      <c r="CE141" s="791"/>
    </row>
    <row r="142" spans="2:83" x14ac:dyDescent="0.25">
      <c r="B142" s="307"/>
      <c r="C142" s="179"/>
      <c r="D142" s="492"/>
      <c r="E142" s="492"/>
      <c r="F142" s="169"/>
      <c r="N142" s="517"/>
      <c r="O142" s="796">
        <v>44966</v>
      </c>
      <c r="P142" s="308">
        <v>0.47563657407407406</v>
      </c>
      <c r="Q142" s="794">
        <v>31.9</v>
      </c>
      <c r="R142" s="165" t="s">
        <v>21</v>
      </c>
      <c r="S142" s="794">
        <v>21.85</v>
      </c>
      <c r="T142" s="165" t="s">
        <v>56</v>
      </c>
      <c r="U142" s="196">
        <f t="shared" si="49"/>
        <v>11</v>
      </c>
      <c r="V142" s="168" t="str">
        <f t="shared" si="45"/>
        <v>-</v>
      </c>
      <c r="W142" s="168" t="str">
        <f t="shared" si="46"/>
        <v>-</v>
      </c>
      <c r="X142" s="168">
        <f t="shared" si="47"/>
        <v>21.85</v>
      </c>
      <c r="Y142" s="168" t="str">
        <f t="shared" si="48"/>
        <v>-</v>
      </c>
      <c r="AD142" s="608">
        <f t="shared" si="58"/>
        <v>44966.45208333333</v>
      </c>
      <c r="AE142" s="607">
        <f t="shared" si="59"/>
        <v>22.876000000000001</v>
      </c>
      <c r="AF142" s="196">
        <f t="shared" si="60"/>
        <v>10</v>
      </c>
      <c r="AG142" s="168" t="str">
        <f t="shared" si="54"/>
        <v>-</v>
      </c>
      <c r="AH142" s="168">
        <f t="shared" si="55"/>
        <v>22.876000000000001</v>
      </c>
      <c r="AI142" s="168" t="str">
        <f t="shared" si="56"/>
        <v>-</v>
      </c>
      <c r="AJ142" s="168" t="str">
        <f t="shared" si="57"/>
        <v>-</v>
      </c>
      <c r="AK142" s="198"/>
      <c r="AL142" s="837"/>
      <c r="AM142" s="790">
        <v>44966.452777777777</v>
      </c>
      <c r="AN142" s="789">
        <v>1</v>
      </c>
      <c r="AO142" s="789">
        <v>7</v>
      </c>
      <c r="AP142" s="789">
        <v>4</v>
      </c>
      <c r="AQ142" s="789">
        <v>327.35520000000002</v>
      </c>
      <c r="AR142" s="789">
        <v>180772</v>
      </c>
      <c r="AS142" s="789">
        <v>137846</v>
      </c>
      <c r="AT142" s="789">
        <v>22.885999999999999</v>
      </c>
      <c r="AV142" s="788">
        <v>44966.452777777777</v>
      </c>
      <c r="AW142" s="787">
        <v>1</v>
      </c>
      <c r="AX142" s="786">
        <v>7</v>
      </c>
      <c r="AY142" s="786">
        <v>4</v>
      </c>
      <c r="AZ142" s="863">
        <v>327.39999999999998</v>
      </c>
      <c r="BB142" s="793">
        <f t="shared" si="50"/>
        <v>74</v>
      </c>
      <c r="BC142" s="791">
        <f t="shared" si="51"/>
        <v>327.35520000000002</v>
      </c>
      <c r="BF142" s="819"/>
      <c r="BH142" s="793">
        <f t="shared" si="52"/>
        <v>74</v>
      </c>
      <c r="BI142" s="807">
        <f t="shared" si="53"/>
        <v>327.39999999999998</v>
      </c>
      <c r="BL142" s="807"/>
      <c r="BQ142" s="791"/>
      <c r="BR142" s="791"/>
      <c r="BS142" s="791"/>
      <c r="BT142" s="791"/>
      <c r="CA142" s="809"/>
      <c r="CB142" s="803"/>
      <c r="CC142" s="804"/>
      <c r="CD142" s="791"/>
      <c r="CE142" s="791"/>
    </row>
    <row r="143" spans="2:83" x14ac:dyDescent="0.25">
      <c r="B143" s="307"/>
      <c r="C143" s="179"/>
      <c r="D143" s="492"/>
      <c r="E143" s="492"/>
      <c r="F143" s="169"/>
      <c r="N143" s="517"/>
      <c r="O143" s="796">
        <v>44966</v>
      </c>
      <c r="P143" s="308">
        <v>0.4763310185185185</v>
      </c>
      <c r="Q143" s="794">
        <v>31.8</v>
      </c>
      <c r="R143" s="165" t="s">
        <v>21</v>
      </c>
      <c r="S143" s="794">
        <v>21.85</v>
      </c>
      <c r="T143" s="165" t="s">
        <v>56</v>
      </c>
      <c r="U143" s="196">
        <f t="shared" si="49"/>
        <v>11</v>
      </c>
      <c r="V143" s="168" t="str">
        <f t="shared" si="45"/>
        <v>-</v>
      </c>
      <c r="W143" s="168" t="str">
        <f t="shared" si="46"/>
        <v>-</v>
      </c>
      <c r="X143" s="168">
        <f t="shared" si="47"/>
        <v>21.85</v>
      </c>
      <c r="Y143" s="168" t="str">
        <f t="shared" si="48"/>
        <v>-</v>
      </c>
      <c r="AD143" s="608">
        <f t="shared" si="58"/>
        <v>44966.45208333333</v>
      </c>
      <c r="AE143" s="607">
        <f t="shared" si="59"/>
        <v>22.876999999999999</v>
      </c>
      <c r="AF143" s="196">
        <f t="shared" si="60"/>
        <v>10</v>
      </c>
      <c r="AG143" s="168" t="str">
        <f t="shared" si="54"/>
        <v>-</v>
      </c>
      <c r="AH143" s="168">
        <f t="shared" si="55"/>
        <v>22.876999999999999</v>
      </c>
      <c r="AI143" s="168" t="str">
        <f t="shared" si="56"/>
        <v>-</v>
      </c>
      <c r="AJ143" s="168" t="str">
        <f t="shared" si="57"/>
        <v>-</v>
      </c>
      <c r="AK143" s="198"/>
      <c r="AL143" s="837"/>
      <c r="AM143" s="790">
        <v>44966.453472222223</v>
      </c>
      <c r="AN143" s="789">
        <v>1</v>
      </c>
      <c r="AO143" s="789">
        <v>7</v>
      </c>
      <c r="AP143" s="789">
        <v>5</v>
      </c>
      <c r="AQ143" s="789">
        <v>327.16010699999998</v>
      </c>
      <c r="AR143" s="789">
        <v>179513</v>
      </c>
      <c r="AS143" s="789">
        <v>138819</v>
      </c>
      <c r="AT143" s="789">
        <v>22.887</v>
      </c>
      <c r="AV143" s="788">
        <v>44966.453472222223</v>
      </c>
      <c r="AW143" s="787">
        <v>1</v>
      </c>
      <c r="AX143" s="786">
        <v>7</v>
      </c>
      <c r="AY143" s="786">
        <v>5</v>
      </c>
      <c r="AZ143" s="863">
        <v>326.8</v>
      </c>
      <c r="BB143" s="793">
        <f t="shared" si="50"/>
        <v>75</v>
      </c>
      <c r="BC143" s="791">
        <f t="shared" si="51"/>
        <v>327.16010699999998</v>
      </c>
      <c r="BF143" s="819"/>
      <c r="BH143" s="793">
        <f t="shared" si="52"/>
        <v>75</v>
      </c>
      <c r="BI143" s="807">
        <f t="shared" si="53"/>
        <v>326.8</v>
      </c>
      <c r="BL143" s="807"/>
      <c r="BQ143" s="791"/>
      <c r="BR143" s="791"/>
      <c r="BS143" s="791"/>
      <c r="BT143" s="791"/>
      <c r="CA143" s="809"/>
      <c r="CB143" s="803"/>
      <c r="CC143" s="804"/>
      <c r="CD143" s="791"/>
      <c r="CE143" s="791"/>
    </row>
    <row r="144" spans="2:83" x14ac:dyDescent="0.25">
      <c r="B144" s="307"/>
      <c r="C144" s="179"/>
      <c r="D144" s="492"/>
      <c r="E144" s="492"/>
      <c r="F144" s="169"/>
      <c r="N144" s="517"/>
      <c r="O144" s="796">
        <v>44966</v>
      </c>
      <c r="P144" s="308">
        <v>0.47702546296296294</v>
      </c>
      <c r="Q144" s="794">
        <v>31.9</v>
      </c>
      <c r="R144" s="165" t="s">
        <v>21</v>
      </c>
      <c r="S144" s="794">
        <v>21.85</v>
      </c>
      <c r="T144" s="165" t="s">
        <v>56</v>
      </c>
      <c r="U144" s="196">
        <f t="shared" si="49"/>
        <v>11</v>
      </c>
      <c r="V144" s="168" t="str">
        <f t="shared" si="45"/>
        <v>-</v>
      </c>
      <c r="W144" s="168" t="str">
        <f t="shared" si="46"/>
        <v>-</v>
      </c>
      <c r="X144" s="168">
        <f t="shared" si="47"/>
        <v>21.85</v>
      </c>
      <c r="Y144" s="168" t="str">
        <f t="shared" si="48"/>
        <v>-</v>
      </c>
      <c r="AD144" s="608">
        <f t="shared" si="58"/>
        <v>44966.452777777777</v>
      </c>
      <c r="AE144" s="607">
        <f t="shared" si="59"/>
        <v>22.882000000000001</v>
      </c>
      <c r="AF144" s="196">
        <f t="shared" si="60"/>
        <v>10</v>
      </c>
      <c r="AG144" s="168" t="str">
        <f t="shared" si="54"/>
        <v>-</v>
      </c>
      <c r="AH144" s="168">
        <f t="shared" si="55"/>
        <v>22.882000000000001</v>
      </c>
      <c r="AI144" s="168" t="str">
        <f t="shared" si="56"/>
        <v>-</v>
      </c>
      <c r="AJ144" s="168" t="str">
        <f t="shared" si="57"/>
        <v>-</v>
      </c>
      <c r="AK144" s="198"/>
      <c r="AL144" s="837"/>
      <c r="AM144" s="790">
        <v>44966.45416666667</v>
      </c>
      <c r="AN144" s="789">
        <v>1</v>
      </c>
      <c r="AO144" s="789">
        <v>7</v>
      </c>
      <c r="AP144" s="789">
        <v>6</v>
      </c>
      <c r="AQ144" s="789">
        <v>327.042035</v>
      </c>
      <c r="AR144" s="789">
        <v>180777</v>
      </c>
      <c r="AS144" s="789">
        <v>137851</v>
      </c>
      <c r="AT144" s="789">
        <v>22.888999999999999</v>
      </c>
      <c r="AV144" s="788">
        <v>44966.45416666667</v>
      </c>
      <c r="AW144" s="787">
        <v>1</v>
      </c>
      <c r="AX144" s="786">
        <v>7</v>
      </c>
      <c r="AY144" s="786">
        <v>6</v>
      </c>
      <c r="AZ144" s="863">
        <v>327.2</v>
      </c>
      <c r="BB144" s="793">
        <f t="shared" si="50"/>
        <v>76</v>
      </c>
      <c r="BC144" s="791">
        <f t="shared" si="51"/>
        <v>327.042035</v>
      </c>
      <c r="BF144" s="819"/>
      <c r="BH144" s="793">
        <f t="shared" si="52"/>
        <v>76</v>
      </c>
      <c r="BI144" s="807">
        <f t="shared" si="53"/>
        <v>327.2</v>
      </c>
      <c r="BL144" s="807"/>
      <c r="BQ144" s="791"/>
      <c r="BR144" s="791"/>
      <c r="BS144" s="791"/>
      <c r="BT144" s="791"/>
      <c r="CA144" s="809"/>
      <c r="CB144" s="803"/>
      <c r="CC144" s="804"/>
      <c r="CD144" s="791"/>
      <c r="CE144" s="791"/>
    </row>
    <row r="145" spans="2:83" x14ac:dyDescent="0.25">
      <c r="B145" s="307"/>
      <c r="C145" s="179"/>
      <c r="D145" s="492"/>
      <c r="E145" s="492"/>
      <c r="F145" s="169"/>
      <c r="N145" s="517"/>
      <c r="O145" s="796">
        <v>44966</v>
      </c>
      <c r="P145" s="308">
        <v>0.47771990740740744</v>
      </c>
      <c r="Q145" s="794">
        <v>31.8</v>
      </c>
      <c r="R145" s="165" t="s">
        <v>21</v>
      </c>
      <c r="S145" s="794">
        <v>21.85</v>
      </c>
      <c r="T145" s="165" t="s">
        <v>56</v>
      </c>
      <c r="U145" s="196">
        <f t="shared" si="49"/>
        <v>11</v>
      </c>
      <c r="V145" s="168" t="str">
        <f t="shared" si="45"/>
        <v>-</v>
      </c>
      <c r="W145" s="168" t="str">
        <f t="shared" si="46"/>
        <v>-</v>
      </c>
      <c r="X145" s="168">
        <f t="shared" si="47"/>
        <v>21.85</v>
      </c>
      <c r="Y145" s="168" t="str">
        <f t="shared" si="48"/>
        <v>-</v>
      </c>
      <c r="AD145" s="608">
        <f t="shared" si="58"/>
        <v>44966.452777777777</v>
      </c>
      <c r="AE145" s="607">
        <f t="shared" si="59"/>
        <v>22.885999999999999</v>
      </c>
      <c r="AF145" s="196">
        <f t="shared" si="60"/>
        <v>10</v>
      </c>
      <c r="AG145" s="168" t="str">
        <f t="shared" si="54"/>
        <v>-</v>
      </c>
      <c r="AH145" s="168">
        <f t="shared" si="55"/>
        <v>22.885999999999999</v>
      </c>
      <c r="AI145" s="168" t="str">
        <f t="shared" si="56"/>
        <v>-</v>
      </c>
      <c r="AJ145" s="168" t="str">
        <f t="shared" si="57"/>
        <v>-</v>
      </c>
      <c r="AK145" s="198"/>
      <c r="AL145" s="837"/>
      <c r="AM145" s="790">
        <v>44966.45416666667</v>
      </c>
      <c r="AN145" s="789">
        <v>1</v>
      </c>
      <c r="AO145" s="789">
        <v>7</v>
      </c>
      <c r="AP145" s="789">
        <v>7</v>
      </c>
      <c r="AQ145" s="789">
        <v>326.867571</v>
      </c>
      <c r="AR145" s="789">
        <v>179519</v>
      </c>
      <c r="AS145" s="789">
        <v>138823</v>
      </c>
      <c r="AT145" s="789">
        <v>22.890999999999998</v>
      </c>
      <c r="AV145" s="788">
        <v>44966.45416666667</v>
      </c>
      <c r="AW145" s="787">
        <v>1</v>
      </c>
      <c r="AX145" s="786">
        <v>7</v>
      </c>
      <c r="AY145" s="786">
        <v>7</v>
      </c>
      <c r="AZ145" s="863">
        <v>326.8</v>
      </c>
      <c r="BB145" s="793">
        <f t="shared" si="50"/>
        <v>77</v>
      </c>
      <c r="BC145" s="791">
        <f t="shared" si="51"/>
        <v>326.867571</v>
      </c>
      <c r="BF145" s="819"/>
      <c r="BH145" s="793">
        <f t="shared" si="52"/>
        <v>77</v>
      </c>
      <c r="BI145" s="807">
        <f t="shared" si="53"/>
        <v>326.8</v>
      </c>
      <c r="BL145" s="807"/>
      <c r="BQ145" s="791"/>
      <c r="BR145" s="791"/>
      <c r="BS145" s="791"/>
      <c r="BT145" s="791"/>
      <c r="CA145" s="809"/>
      <c r="CB145" s="803"/>
      <c r="CC145" s="804"/>
      <c r="CD145" s="791"/>
      <c r="CE145" s="791"/>
    </row>
    <row r="146" spans="2:83" x14ac:dyDescent="0.25">
      <c r="B146" s="307"/>
      <c r="C146" s="179"/>
      <c r="D146" s="492"/>
      <c r="E146" s="492"/>
      <c r="F146" s="169"/>
      <c r="N146" s="517"/>
      <c r="O146" s="796">
        <v>44966</v>
      </c>
      <c r="P146" s="308">
        <v>0.47841435185185183</v>
      </c>
      <c r="Q146" s="794">
        <v>31.7</v>
      </c>
      <c r="R146" s="165" t="s">
        <v>21</v>
      </c>
      <c r="S146" s="794">
        <v>21.85</v>
      </c>
      <c r="T146" s="165" t="s">
        <v>56</v>
      </c>
      <c r="U146" s="196">
        <f t="shared" si="49"/>
        <v>11</v>
      </c>
      <c r="V146" s="168" t="str">
        <f t="shared" si="45"/>
        <v>-</v>
      </c>
      <c r="W146" s="168" t="str">
        <f t="shared" si="46"/>
        <v>-</v>
      </c>
      <c r="X146" s="168">
        <f t="shared" si="47"/>
        <v>21.85</v>
      </c>
      <c r="Y146" s="168" t="str">
        <f t="shared" si="48"/>
        <v>-</v>
      </c>
      <c r="AD146" s="608">
        <f t="shared" si="58"/>
        <v>44966.453472222223</v>
      </c>
      <c r="AE146" s="607">
        <f t="shared" si="59"/>
        <v>22.887</v>
      </c>
      <c r="AF146" s="196">
        <f t="shared" si="60"/>
        <v>10</v>
      </c>
      <c r="AG146" s="168" t="str">
        <f t="shared" si="54"/>
        <v>-</v>
      </c>
      <c r="AH146" s="168">
        <f t="shared" si="55"/>
        <v>22.887</v>
      </c>
      <c r="AI146" s="168" t="str">
        <f t="shared" si="56"/>
        <v>-</v>
      </c>
      <c r="AJ146" s="168" t="str">
        <f t="shared" si="57"/>
        <v>-</v>
      </c>
      <c r="AK146" s="198"/>
      <c r="AL146" s="837"/>
      <c r="AM146" s="790">
        <v>44966.454861111109</v>
      </c>
      <c r="AN146" s="789">
        <v>1</v>
      </c>
      <c r="AO146" s="789">
        <v>7</v>
      </c>
      <c r="AP146" s="789">
        <v>8</v>
      </c>
      <c r="AQ146" s="789">
        <v>327.09298799999999</v>
      </c>
      <c r="AR146" s="789">
        <v>180782</v>
      </c>
      <c r="AS146" s="789">
        <v>137854</v>
      </c>
      <c r="AT146" s="789">
        <v>22.893999999999998</v>
      </c>
      <c r="AV146" s="788">
        <v>44966.454861111109</v>
      </c>
      <c r="AW146" s="787">
        <v>1</v>
      </c>
      <c r="AX146" s="786">
        <v>7</v>
      </c>
      <c r="AY146" s="786">
        <v>8</v>
      </c>
      <c r="AZ146" s="863">
        <v>326.5</v>
      </c>
      <c r="BB146" s="793">
        <f t="shared" si="50"/>
        <v>78</v>
      </c>
      <c r="BC146" s="791">
        <f t="shared" si="51"/>
        <v>327.09298799999999</v>
      </c>
      <c r="BF146" s="819"/>
      <c r="BH146" s="793">
        <f t="shared" si="52"/>
        <v>78</v>
      </c>
      <c r="BI146" s="807">
        <f t="shared" si="53"/>
        <v>326.5</v>
      </c>
      <c r="BL146" s="807"/>
      <c r="BQ146" s="791"/>
      <c r="BR146" s="791"/>
      <c r="BS146" s="791"/>
      <c r="BT146" s="791"/>
      <c r="CA146" s="809"/>
      <c r="CB146" s="803"/>
      <c r="CC146" s="804"/>
      <c r="CD146" s="791"/>
      <c r="CE146" s="791"/>
    </row>
    <row r="147" spans="2:83" x14ac:dyDescent="0.25">
      <c r="B147" s="307"/>
      <c r="C147" s="179"/>
      <c r="D147" s="492"/>
      <c r="E147" s="492"/>
      <c r="F147" s="169"/>
      <c r="N147" s="517"/>
      <c r="O147" s="796">
        <v>44966</v>
      </c>
      <c r="P147" s="308">
        <v>0.47910879629629632</v>
      </c>
      <c r="Q147" s="794">
        <v>31.6</v>
      </c>
      <c r="R147" s="165" t="s">
        <v>21</v>
      </c>
      <c r="S147" s="794">
        <v>21.85</v>
      </c>
      <c r="T147" s="165" t="s">
        <v>56</v>
      </c>
      <c r="U147" s="196">
        <f t="shared" si="49"/>
        <v>11</v>
      </c>
      <c r="V147" s="168" t="str">
        <f t="shared" si="45"/>
        <v>-</v>
      </c>
      <c r="W147" s="168" t="str">
        <f t="shared" si="46"/>
        <v>-</v>
      </c>
      <c r="X147" s="168">
        <f t="shared" si="47"/>
        <v>21.85</v>
      </c>
      <c r="Y147" s="168" t="str">
        <f t="shared" si="48"/>
        <v>-</v>
      </c>
      <c r="AD147" s="608">
        <f t="shared" si="58"/>
        <v>44966.45416666667</v>
      </c>
      <c r="AE147" s="607">
        <f t="shared" si="59"/>
        <v>22.888999999999999</v>
      </c>
      <c r="AF147" s="196">
        <f t="shared" si="60"/>
        <v>10</v>
      </c>
      <c r="AG147" s="168" t="str">
        <f t="shared" si="54"/>
        <v>-</v>
      </c>
      <c r="AH147" s="168">
        <f t="shared" si="55"/>
        <v>22.888999999999999</v>
      </c>
      <c r="AI147" s="168" t="str">
        <f t="shared" si="56"/>
        <v>-</v>
      </c>
      <c r="AJ147" s="168" t="str">
        <f t="shared" si="57"/>
        <v>-</v>
      </c>
      <c r="AK147" s="198"/>
      <c r="AL147" s="837"/>
      <c r="AM147" s="790">
        <v>44966.454861111109</v>
      </c>
      <c r="AN147" s="789">
        <v>1</v>
      </c>
      <c r="AO147" s="789">
        <v>8</v>
      </c>
      <c r="AP147" s="789" t="s">
        <v>469</v>
      </c>
      <c r="AQ147" s="789">
        <v>356.99587500000001</v>
      </c>
      <c r="AR147" s="789">
        <v>179309</v>
      </c>
      <c r="AS147" s="789">
        <v>138823</v>
      </c>
      <c r="AT147" s="789">
        <v>22.893000000000001</v>
      </c>
      <c r="AV147" s="788">
        <v>44966.454861111109</v>
      </c>
      <c r="AW147" s="787">
        <v>1</v>
      </c>
      <c r="AX147" s="786">
        <v>8</v>
      </c>
      <c r="AY147" s="786" t="s">
        <v>469</v>
      </c>
      <c r="AZ147" s="863">
        <v>368.6</v>
      </c>
      <c r="BB147" s="793" t="str">
        <f t="shared" si="50"/>
        <v>--</v>
      </c>
      <c r="BC147" s="791">
        <f t="shared" si="51"/>
        <v>356.99587500000001</v>
      </c>
      <c r="BF147" s="819"/>
      <c r="BH147" s="793" t="str">
        <f t="shared" si="52"/>
        <v>--</v>
      </c>
      <c r="BI147" s="807">
        <f t="shared" si="53"/>
        <v>368.6</v>
      </c>
      <c r="BL147" s="807"/>
      <c r="BQ147" s="791"/>
      <c r="BR147" s="791"/>
      <c r="BS147" s="791"/>
      <c r="BT147" s="791"/>
      <c r="CA147" s="809"/>
      <c r="CB147" s="803"/>
      <c r="CC147" s="804"/>
      <c r="CD147" s="791"/>
      <c r="CE147" s="791"/>
    </row>
    <row r="148" spans="2:83" x14ac:dyDescent="0.25">
      <c r="B148" s="307"/>
      <c r="C148" s="179"/>
      <c r="D148" s="492"/>
      <c r="E148" s="492"/>
      <c r="F148" s="169"/>
      <c r="N148" s="517"/>
      <c r="O148" s="796">
        <v>44966</v>
      </c>
      <c r="P148" s="308">
        <v>0.47980324074074071</v>
      </c>
      <c r="Q148" s="794">
        <v>31.5</v>
      </c>
      <c r="R148" s="165" t="s">
        <v>21</v>
      </c>
      <c r="S148" s="794">
        <v>21.85</v>
      </c>
      <c r="T148" s="165" t="s">
        <v>56</v>
      </c>
      <c r="U148" s="196">
        <f t="shared" si="49"/>
        <v>11</v>
      </c>
      <c r="V148" s="168" t="str">
        <f t="shared" si="45"/>
        <v>-</v>
      </c>
      <c r="W148" s="168" t="str">
        <f t="shared" si="46"/>
        <v>-</v>
      </c>
      <c r="X148" s="168">
        <f t="shared" si="47"/>
        <v>21.85</v>
      </c>
      <c r="Y148" s="168" t="str">
        <f t="shared" si="48"/>
        <v>-</v>
      </c>
      <c r="AD148" s="608">
        <f t="shared" si="58"/>
        <v>44966.45416666667</v>
      </c>
      <c r="AE148" s="607">
        <f t="shared" si="59"/>
        <v>22.890999999999998</v>
      </c>
      <c r="AF148" s="196">
        <f t="shared" si="60"/>
        <v>10</v>
      </c>
      <c r="AG148" s="168" t="str">
        <f t="shared" si="54"/>
        <v>-</v>
      </c>
      <c r="AH148" s="168">
        <f t="shared" si="55"/>
        <v>22.890999999999998</v>
      </c>
      <c r="AI148" s="168" t="str">
        <f t="shared" si="56"/>
        <v>-</v>
      </c>
      <c r="AJ148" s="168" t="str">
        <f t="shared" si="57"/>
        <v>-</v>
      </c>
      <c r="AK148" s="198"/>
      <c r="AL148" s="837"/>
      <c r="AM148" s="790">
        <v>44966.455555555556</v>
      </c>
      <c r="AN148" s="789">
        <v>1</v>
      </c>
      <c r="AO148" s="789">
        <v>8</v>
      </c>
      <c r="AP148" s="789" t="s">
        <v>469</v>
      </c>
      <c r="AQ148" s="789">
        <v>377.32701500000002</v>
      </c>
      <c r="AR148" s="789">
        <v>180777</v>
      </c>
      <c r="AS148" s="789">
        <v>137715</v>
      </c>
      <c r="AT148" s="789">
        <v>22.895</v>
      </c>
      <c r="AV148" s="788">
        <v>44966.455555555556</v>
      </c>
      <c r="AW148" s="787">
        <v>1</v>
      </c>
      <c r="AX148" s="786">
        <v>8</v>
      </c>
      <c r="AY148" s="786" t="s">
        <v>469</v>
      </c>
      <c r="AZ148" s="863">
        <v>372.4</v>
      </c>
      <c r="BB148" s="793" t="str">
        <f t="shared" si="50"/>
        <v>--</v>
      </c>
      <c r="BC148" s="791">
        <f t="shared" si="51"/>
        <v>377.32701500000002</v>
      </c>
      <c r="BF148" s="819"/>
      <c r="BH148" s="793" t="str">
        <f t="shared" si="52"/>
        <v>--</v>
      </c>
      <c r="BI148" s="807">
        <f t="shared" si="53"/>
        <v>372.4</v>
      </c>
      <c r="BL148" s="807"/>
      <c r="BQ148" s="791"/>
      <c r="BR148" s="791"/>
      <c r="BS148" s="791"/>
      <c r="BT148" s="791"/>
      <c r="CA148" s="809"/>
      <c r="CB148" s="803"/>
      <c r="CC148" s="804"/>
      <c r="CD148" s="791"/>
      <c r="CE148" s="791"/>
    </row>
    <row r="149" spans="2:83" x14ac:dyDescent="0.25">
      <c r="B149" s="307"/>
      <c r="C149" s="179"/>
      <c r="D149" s="492"/>
      <c r="E149" s="492"/>
      <c r="F149" s="169"/>
      <c r="N149" s="517"/>
      <c r="O149" s="796">
        <v>44966</v>
      </c>
      <c r="P149" s="308">
        <v>0.48049768518518521</v>
      </c>
      <c r="Q149" s="794">
        <v>31.6</v>
      </c>
      <c r="R149" s="165" t="s">
        <v>21</v>
      </c>
      <c r="S149" s="794">
        <v>21.8</v>
      </c>
      <c r="T149" s="165" t="s">
        <v>56</v>
      </c>
      <c r="U149" s="196">
        <f t="shared" si="49"/>
        <v>11</v>
      </c>
      <c r="V149" s="168" t="str">
        <f t="shared" si="45"/>
        <v>-</v>
      </c>
      <c r="W149" s="168" t="str">
        <f t="shared" si="46"/>
        <v>-</v>
      </c>
      <c r="X149" s="168">
        <f t="shared" si="47"/>
        <v>21.8</v>
      </c>
      <c r="Y149" s="168" t="str">
        <f t="shared" si="48"/>
        <v>-</v>
      </c>
      <c r="AD149" s="608">
        <f t="shared" si="58"/>
        <v>44966.454861111109</v>
      </c>
      <c r="AE149" s="607">
        <f t="shared" si="59"/>
        <v>22.893999999999998</v>
      </c>
      <c r="AF149" s="196">
        <f t="shared" si="60"/>
        <v>10</v>
      </c>
      <c r="AG149" s="168" t="str">
        <f t="shared" si="54"/>
        <v>-</v>
      </c>
      <c r="AH149" s="168">
        <f t="shared" si="55"/>
        <v>22.893999999999998</v>
      </c>
      <c r="AI149" s="168" t="str">
        <f t="shared" si="56"/>
        <v>-</v>
      </c>
      <c r="AJ149" s="168" t="str">
        <f t="shared" si="57"/>
        <v>-</v>
      </c>
      <c r="AK149" s="198"/>
      <c r="AL149" s="837"/>
      <c r="AM149" s="790">
        <v>44966.456250000003</v>
      </c>
      <c r="AN149" s="789">
        <v>1</v>
      </c>
      <c r="AO149" s="789">
        <v>8</v>
      </c>
      <c r="AP149" s="789" t="s">
        <v>469</v>
      </c>
      <c r="AQ149" s="789">
        <v>372.58406100000002</v>
      </c>
      <c r="AR149" s="789">
        <v>179332</v>
      </c>
      <c r="AS149" s="789">
        <v>138813</v>
      </c>
      <c r="AT149" s="789">
        <v>22.9</v>
      </c>
      <c r="AV149" s="788">
        <v>44966.456250000003</v>
      </c>
      <c r="AW149" s="787">
        <v>1</v>
      </c>
      <c r="AX149" s="786">
        <v>8</v>
      </c>
      <c r="AY149" s="786" t="s">
        <v>469</v>
      </c>
      <c r="AZ149" s="863">
        <v>371.7</v>
      </c>
      <c r="BB149" s="793" t="str">
        <f t="shared" si="50"/>
        <v>--</v>
      </c>
      <c r="BC149" s="791">
        <f t="shared" si="51"/>
        <v>372.58406100000002</v>
      </c>
      <c r="BF149" s="819"/>
      <c r="BH149" s="793" t="str">
        <f t="shared" si="52"/>
        <v>--</v>
      </c>
      <c r="BI149" s="807">
        <f t="shared" si="53"/>
        <v>371.7</v>
      </c>
      <c r="BL149" s="807"/>
      <c r="BQ149" s="791"/>
      <c r="BR149" s="791"/>
      <c r="BS149" s="791"/>
      <c r="BT149" s="791"/>
      <c r="CA149" s="809"/>
      <c r="CB149" s="803"/>
      <c r="CC149" s="804"/>
      <c r="CD149" s="791"/>
      <c r="CE149" s="791"/>
    </row>
    <row r="150" spans="2:83" x14ac:dyDescent="0.25">
      <c r="B150" s="307"/>
      <c r="C150" s="179"/>
      <c r="D150" s="492"/>
      <c r="E150" s="492"/>
      <c r="F150" s="169"/>
      <c r="N150" s="517"/>
      <c r="O150" s="796">
        <v>44966</v>
      </c>
      <c r="P150" s="308">
        <v>0.48119212962962959</v>
      </c>
      <c r="Q150" s="794">
        <v>31.6</v>
      </c>
      <c r="R150" s="165" t="s">
        <v>21</v>
      </c>
      <c r="S150" s="794">
        <v>21.8</v>
      </c>
      <c r="T150" s="165" t="s">
        <v>56</v>
      </c>
      <c r="U150" s="196">
        <f t="shared" si="49"/>
        <v>11</v>
      </c>
      <c r="V150" s="168" t="str">
        <f t="shared" si="45"/>
        <v>-</v>
      </c>
      <c r="W150" s="168" t="str">
        <f t="shared" si="46"/>
        <v>-</v>
      </c>
      <c r="X150" s="168">
        <f t="shared" si="47"/>
        <v>21.8</v>
      </c>
      <c r="Y150" s="168" t="str">
        <f t="shared" si="48"/>
        <v>-</v>
      </c>
      <c r="AD150" s="608">
        <f t="shared" si="58"/>
        <v>44966.454861111109</v>
      </c>
      <c r="AE150" s="607">
        <f t="shared" si="59"/>
        <v>22.893000000000001</v>
      </c>
      <c r="AF150" s="196">
        <f t="shared" si="60"/>
        <v>10</v>
      </c>
      <c r="AG150" s="168" t="str">
        <f t="shared" si="54"/>
        <v>-</v>
      </c>
      <c r="AH150" s="168">
        <f t="shared" si="55"/>
        <v>22.893000000000001</v>
      </c>
      <c r="AI150" s="168" t="str">
        <f t="shared" si="56"/>
        <v>-</v>
      </c>
      <c r="AJ150" s="168" t="str">
        <f t="shared" si="57"/>
        <v>-</v>
      </c>
      <c r="AK150" s="198"/>
      <c r="AL150" s="837"/>
      <c r="AM150" s="790">
        <v>44966.456250000003</v>
      </c>
      <c r="AN150" s="789">
        <v>1</v>
      </c>
      <c r="AO150" s="789">
        <v>8</v>
      </c>
      <c r="AP150" s="789" t="s">
        <v>469</v>
      </c>
      <c r="AQ150" s="789">
        <v>371.54176100000001</v>
      </c>
      <c r="AR150" s="789">
        <v>180780</v>
      </c>
      <c r="AS150" s="789">
        <v>137724</v>
      </c>
      <c r="AT150" s="789">
        <v>22.902999999999999</v>
      </c>
      <c r="AV150" s="788">
        <v>44966.456250000003</v>
      </c>
      <c r="AW150" s="787">
        <v>1</v>
      </c>
      <c r="AX150" s="786">
        <v>8</v>
      </c>
      <c r="AY150" s="786" t="s">
        <v>469</v>
      </c>
      <c r="AZ150" s="863">
        <v>371.4</v>
      </c>
      <c r="BB150" s="793" t="str">
        <f t="shared" si="50"/>
        <v>--</v>
      </c>
      <c r="BC150" s="791">
        <f t="shared" si="51"/>
        <v>371.54176100000001</v>
      </c>
      <c r="BF150" s="819"/>
      <c r="BH150" s="793" t="str">
        <f t="shared" si="52"/>
        <v>--</v>
      </c>
      <c r="BI150" s="807">
        <f t="shared" si="53"/>
        <v>371.4</v>
      </c>
      <c r="BL150" s="807"/>
      <c r="BQ150" s="791"/>
      <c r="BR150" s="791"/>
      <c r="BS150" s="791"/>
      <c r="BT150" s="791"/>
      <c r="CA150" s="809"/>
      <c r="CB150" s="803"/>
      <c r="CC150" s="804"/>
      <c r="CD150" s="791"/>
      <c r="CE150" s="791"/>
    </row>
    <row r="151" spans="2:83" x14ac:dyDescent="0.25">
      <c r="B151" s="307"/>
      <c r="C151" s="179"/>
      <c r="E151" s="492"/>
      <c r="F151" s="169"/>
      <c r="O151" s="796">
        <v>44966</v>
      </c>
      <c r="P151" s="308">
        <v>0.48188657407407409</v>
      </c>
      <c r="Q151" s="794">
        <v>31.7</v>
      </c>
      <c r="R151" s="165" t="s">
        <v>21</v>
      </c>
      <c r="S151" s="794">
        <v>21.8</v>
      </c>
      <c r="T151" s="165" t="s">
        <v>56</v>
      </c>
      <c r="U151" s="196">
        <f t="shared" ref="U151:U214" si="61">IF(ISNUMBER(S151), HOUR(P151), "-")</f>
        <v>11</v>
      </c>
      <c r="V151" s="168" t="str">
        <f t="shared" ref="V151:V214" si="62">IF(U151=$Q$13, S151, "-")</f>
        <v>-</v>
      </c>
      <c r="W151" s="168" t="str">
        <f t="shared" ref="W151:W214" si="63">IF(U151=$R$13, S151, "-")</f>
        <v>-</v>
      </c>
      <c r="X151" s="168">
        <f t="shared" ref="X151:X214" si="64">IF(U151=$S$13, S151, "-")</f>
        <v>21.8</v>
      </c>
      <c r="Y151" s="168" t="str">
        <f t="shared" ref="Y151:Y214" si="65">IF(U151=$T$13, S151, "-")</f>
        <v>-</v>
      </c>
      <c r="AD151" s="608">
        <f t="shared" si="58"/>
        <v>44966.455555555556</v>
      </c>
      <c r="AE151" s="607">
        <f t="shared" si="59"/>
        <v>22.895</v>
      </c>
      <c r="AF151" s="196">
        <f t="shared" ref="AF151:AF214" si="66">IF(ISNUMBER(AE151), HOUR(AD151), "-")</f>
        <v>10</v>
      </c>
      <c r="AG151" s="168" t="str">
        <f t="shared" ref="AG151:AG214" si="67">IF(AF151=$Q$3, AE151, "-")</f>
        <v>-</v>
      </c>
      <c r="AH151" s="168">
        <f t="shared" ref="AH151:AH214" si="68">IF(AF151=$R$3, AE151, "-")</f>
        <v>22.895</v>
      </c>
      <c r="AI151" s="168" t="str">
        <f t="shared" ref="AI151:AI214" si="69">IF(AF151=$S$3, AE151, "-")</f>
        <v>-</v>
      </c>
      <c r="AJ151" s="168" t="str">
        <f t="shared" ref="AJ151:AJ214" si="70">IF(AF151=$T$3, AE151, "-")</f>
        <v>-</v>
      </c>
      <c r="AM151" s="790">
        <v>44966.456944444442</v>
      </c>
      <c r="AN151" s="789">
        <v>1</v>
      </c>
      <c r="AO151" s="789">
        <v>8</v>
      </c>
      <c r="AP151" s="789" t="s">
        <v>469</v>
      </c>
      <c r="AQ151" s="789">
        <v>370.52532000000002</v>
      </c>
      <c r="AR151" s="789">
        <v>179356</v>
      </c>
      <c r="AS151" s="789">
        <v>138826</v>
      </c>
      <c r="AT151" s="789">
        <v>22.905999999999999</v>
      </c>
      <c r="AV151" s="788">
        <v>44966.456944444442</v>
      </c>
      <c r="AW151" s="787">
        <v>1</v>
      </c>
      <c r="AX151" s="786">
        <v>8</v>
      </c>
      <c r="AY151" s="786" t="s">
        <v>469</v>
      </c>
      <c r="AZ151" s="863">
        <v>369.9</v>
      </c>
      <c r="BB151" s="793" t="str">
        <f t="shared" si="50"/>
        <v>--</v>
      </c>
      <c r="BC151" s="791">
        <f t="shared" si="51"/>
        <v>370.52532000000002</v>
      </c>
      <c r="BF151" s="819"/>
      <c r="BH151" s="793" t="str">
        <f t="shared" si="52"/>
        <v>--</v>
      </c>
      <c r="BI151" s="807">
        <f t="shared" si="53"/>
        <v>369.9</v>
      </c>
      <c r="BL151" s="807"/>
      <c r="BQ151" s="791"/>
      <c r="BR151" s="791"/>
      <c r="BS151" s="791"/>
      <c r="BT151" s="791"/>
      <c r="CA151" s="809"/>
      <c r="CB151" s="803"/>
      <c r="CC151" s="804"/>
      <c r="CD151" s="791"/>
      <c r="CE151" s="791"/>
    </row>
    <row r="152" spans="2:83" x14ac:dyDescent="0.25">
      <c r="B152" s="307"/>
      <c r="C152" s="179"/>
      <c r="E152" s="492"/>
      <c r="F152" s="169"/>
      <c r="O152" s="796">
        <v>44966</v>
      </c>
      <c r="P152" s="308">
        <v>0.48258101851851848</v>
      </c>
      <c r="Q152" s="794">
        <v>31.6</v>
      </c>
      <c r="R152" s="165" t="s">
        <v>21</v>
      </c>
      <c r="S152" s="794">
        <v>21.8</v>
      </c>
      <c r="T152" s="165" t="s">
        <v>56</v>
      </c>
      <c r="U152" s="196">
        <f t="shared" si="61"/>
        <v>11</v>
      </c>
      <c r="V152" s="168" t="str">
        <f t="shared" si="62"/>
        <v>-</v>
      </c>
      <c r="W152" s="168" t="str">
        <f t="shared" si="63"/>
        <v>-</v>
      </c>
      <c r="X152" s="168">
        <f t="shared" si="64"/>
        <v>21.8</v>
      </c>
      <c r="Y152" s="168" t="str">
        <f t="shared" si="65"/>
        <v>-</v>
      </c>
      <c r="AD152" s="608">
        <f t="shared" si="58"/>
        <v>44966.456250000003</v>
      </c>
      <c r="AE152" s="607">
        <f t="shared" si="59"/>
        <v>22.9</v>
      </c>
      <c r="AF152" s="196">
        <f t="shared" si="66"/>
        <v>10</v>
      </c>
      <c r="AG152" s="168" t="str">
        <f t="shared" si="67"/>
        <v>-</v>
      </c>
      <c r="AH152" s="168">
        <f t="shared" si="68"/>
        <v>22.9</v>
      </c>
      <c r="AI152" s="168" t="str">
        <f t="shared" si="69"/>
        <v>-</v>
      </c>
      <c r="AJ152" s="168" t="str">
        <f t="shared" si="70"/>
        <v>-</v>
      </c>
      <c r="AM152" s="790">
        <v>44966.456944444442</v>
      </c>
      <c r="AN152" s="789">
        <v>1</v>
      </c>
      <c r="AO152" s="789">
        <v>8</v>
      </c>
      <c r="AP152" s="789" t="s">
        <v>469</v>
      </c>
      <c r="AQ152" s="789">
        <v>369.904113</v>
      </c>
      <c r="AR152" s="789">
        <v>180781</v>
      </c>
      <c r="AS152" s="789">
        <v>137729</v>
      </c>
      <c r="AT152" s="789">
        <v>22.907</v>
      </c>
      <c r="AV152" s="788">
        <v>44966.456944444442</v>
      </c>
      <c r="AW152" s="787">
        <v>1</v>
      </c>
      <c r="AX152" s="786">
        <v>8</v>
      </c>
      <c r="AY152" s="786" t="s">
        <v>469</v>
      </c>
      <c r="AZ152" s="863">
        <v>369.6</v>
      </c>
      <c r="BB152" s="793" t="str">
        <f t="shared" si="50"/>
        <v>--</v>
      </c>
      <c r="BC152" s="791">
        <f t="shared" si="51"/>
        <v>369.904113</v>
      </c>
      <c r="BF152" s="819"/>
      <c r="BH152" s="793" t="str">
        <f t="shared" si="52"/>
        <v>--</v>
      </c>
      <c r="BI152" s="807">
        <f t="shared" si="53"/>
        <v>369.6</v>
      </c>
      <c r="BL152" s="807"/>
      <c r="BQ152" s="791"/>
      <c r="BR152" s="791"/>
      <c r="BS152" s="791"/>
      <c r="BT152" s="791"/>
      <c r="CA152" s="809"/>
      <c r="CB152" s="803"/>
      <c r="CC152" s="804"/>
      <c r="CD152" s="791"/>
      <c r="CE152" s="791"/>
    </row>
    <row r="153" spans="2:83" x14ac:dyDescent="0.25">
      <c r="B153" s="307"/>
      <c r="C153" s="179"/>
      <c r="E153" s="492"/>
      <c r="F153" s="169"/>
      <c r="O153" s="796">
        <v>44966</v>
      </c>
      <c r="P153" s="308">
        <v>0.48327546296296298</v>
      </c>
      <c r="Q153" s="794">
        <v>31.5</v>
      </c>
      <c r="R153" s="165" t="s">
        <v>21</v>
      </c>
      <c r="S153" s="794">
        <v>21.85</v>
      </c>
      <c r="T153" s="165" t="s">
        <v>56</v>
      </c>
      <c r="U153" s="196">
        <f t="shared" si="61"/>
        <v>11</v>
      </c>
      <c r="V153" s="168" t="str">
        <f t="shared" si="62"/>
        <v>-</v>
      </c>
      <c r="W153" s="168" t="str">
        <f t="shared" si="63"/>
        <v>-</v>
      </c>
      <c r="X153" s="168">
        <f t="shared" si="64"/>
        <v>21.85</v>
      </c>
      <c r="Y153" s="168" t="str">
        <f t="shared" si="65"/>
        <v>-</v>
      </c>
      <c r="AD153" s="608">
        <f t="shared" si="58"/>
        <v>44966.456250000003</v>
      </c>
      <c r="AE153" s="607">
        <f t="shared" si="59"/>
        <v>22.902999999999999</v>
      </c>
      <c r="AF153" s="196">
        <f t="shared" si="66"/>
        <v>10</v>
      </c>
      <c r="AG153" s="168" t="str">
        <f t="shared" si="67"/>
        <v>-</v>
      </c>
      <c r="AH153" s="168">
        <f t="shared" si="68"/>
        <v>22.902999999999999</v>
      </c>
      <c r="AI153" s="168" t="str">
        <f t="shared" si="69"/>
        <v>-</v>
      </c>
      <c r="AJ153" s="168" t="str">
        <f t="shared" si="70"/>
        <v>-</v>
      </c>
      <c r="AM153" s="790">
        <v>44966.457638888889</v>
      </c>
      <c r="AN153" s="789">
        <v>1</v>
      </c>
      <c r="AO153" s="789">
        <v>8</v>
      </c>
      <c r="AP153" s="789" t="s">
        <v>469</v>
      </c>
      <c r="AQ153" s="789">
        <v>369.18391200000002</v>
      </c>
      <c r="AR153" s="789">
        <v>179357</v>
      </c>
      <c r="AS153" s="789">
        <v>138823</v>
      </c>
      <c r="AT153" s="789">
        <v>22.908000000000001</v>
      </c>
      <c r="AV153" s="788">
        <v>44966.457638888889</v>
      </c>
      <c r="AW153" s="787">
        <v>1</v>
      </c>
      <c r="AX153" s="786">
        <v>8</v>
      </c>
      <c r="AY153" s="786" t="s">
        <v>469</v>
      </c>
      <c r="AZ153" s="863">
        <v>368.9</v>
      </c>
      <c r="BB153" s="793" t="str">
        <f t="shared" si="50"/>
        <v>--</v>
      </c>
      <c r="BC153" s="791">
        <f t="shared" si="51"/>
        <v>369.18391200000002</v>
      </c>
      <c r="BF153" s="819"/>
      <c r="BH153" s="793" t="str">
        <f t="shared" si="52"/>
        <v>--</v>
      </c>
      <c r="BI153" s="807">
        <f t="shared" si="53"/>
        <v>368.9</v>
      </c>
      <c r="BL153" s="807"/>
      <c r="BQ153" s="791"/>
      <c r="BR153" s="791"/>
      <c r="BS153" s="791"/>
      <c r="BT153" s="791"/>
      <c r="CA153" s="809"/>
      <c r="CB153" s="803"/>
      <c r="CC153" s="804"/>
      <c r="CD153" s="791"/>
      <c r="CE153" s="791"/>
    </row>
    <row r="154" spans="2:83" x14ac:dyDescent="0.25">
      <c r="B154" s="307"/>
      <c r="C154" s="179"/>
      <c r="E154" s="492"/>
      <c r="F154" s="169"/>
      <c r="O154" s="796">
        <v>44966</v>
      </c>
      <c r="P154" s="308">
        <v>0.48396990740740736</v>
      </c>
      <c r="Q154" s="794">
        <v>31.6</v>
      </c>
      <c r="R154" s="165" t="s">
        <v>21</v>
      </c>
      <c r="S154" s="794">
        <v>21.8</v>
      </c>
      <c r="T154" s="165" t="s">
        <v>56</v>
      </c>
      <c r="U154" s="196">
        <f t="shared" si="61"/>
        <v>11</v>
      </c>
      <c r="V154" s="168" t="str">
        <f t="shared" si="62"/>
        <v>-</v>
      </c>
      <c r="W154" s="168" t="str">
        <f t="shared" si="63"/>
        <v>-</v>
      </c>
      <c r="X154" s="168">
        <f t="shared" si="64"/>
        <v>21.8</v>
      </c>
      <c r="Y154" s="168" t="str">
        <f t="shared" si="65"/>
        <v>-</v>
      </c>
      <c r="AD154" s="608">
        <f t="shared" si="58"/>
        <v>44966.456944444442</v>
      </c>
      <c r="AE154" s="607">
        <f t="shared" si="59"/>
        <v>22.905999999999999</v>
      </c>
      <c r="AF154" s="196">
        <f t="shared" si="66"/>
        <v>10</v>
      </c>
      <c r="AG154" s="168" t="str">
        <f t="shared" si="67"/>
        <v>-</v>
      </c>
      <c r="AH154" s="168">
        <f t="shared" si="68"/>
        <v>22.905999999999999</v>
      </c>
      <c r="AI154" s="168" t="str">
        <f t="shared" si="69"/>
        <v>-</v>
      </c>
      <c r="AJ154" s="168" t="str">
        <f t="shared" si="70"/>
        <v>-</v>
      </c>
      <c r="AM154" s="790">
        <v>44966.457638888889</v>
      </c>
      <c r="AN154" s="789">
        <v>1</v>
      </c>
      <c r="AO154" s="789">
        <v>8</v>
      </c>
      <c r="AP154" s="789" t="s">
        <v>469</v>
      </c>
      <c r="AQ154" s="789">
        <v>369.178404</v>
      </c>
      <c r="AR154" s="789">
        <v>180775</v>
      </c>
      <c r="AS154" s="789">
        <v>137725</v>
      </c>
      <c r="AT154" s="789">
        <v>22.908000000000001</v>
      </c>
      <c r="AV154" s="788">
        <v>44966.457638888889</v>
      </c>
      <c r="AW154" s="787">
        <v>1</v>
      </c>
      <c r="AX154" s="786">
        <v>8</v>
      </c>
      <c r="AY154" s="786" t="s">
        <v>469</v>
      </c>
      <c r="AZ154" s="863">
        <v>368.2</v>
      </c>
      <c r="BB154" s="793" t="str">
        <f t="shared" si="50"/>
        <v>--</v>
      </c>
      <c r="BC154" s="791">
        <f t="shared" si="51"/>
        <v>369.178404</v>
      </c>
      <c r="BF154" s="819"/>
      <c r="BH154" s="793" t="str">
        <f t="shared" si="52"/>
        <v>--</v>
      </c>
      <c r="BI154" s="807">
        <f t="shared" si="53"/>
        <v>368.2</v>
      </c>
      <c r="BL154" s="807"/>
      <c r="BQ154" s="791"/>
      <c r="BR154" s="791"/>
      <c r="BS154" s="791"/>
      <c r="BT154" s="791"/>
      <c r="CA154" s="809"/>
      <c r="CB154" s="803"/>
      <c r="CC154" s="804"/>
      <c r="CD154" s="791"/>
      <c r="CE154" s="791"/>
    </row>
    <row r="155" spans="2:83" x14ac:dyDescent="0.25">
      <c r="B155" s="307"/>
      <c r="C155" s="179"/>
      <c r="E155" s="492"/>
      <c r="F155" s="169"/>
      <c r="O155" s="796">
        <v>44966</v>
      </c>
      <c r="P155" s="308">
        <v>0.48466435185185186</v>
      </c>
      <c r="Q155" s="794">
        <v>31.8</v>
      </c>
      <c r="R155" s="165" t="s">
        <v>21</v>
      </c>
      <c r="S155" s="794">
        <v>21.85</v>
      </c>
      <c r="T155" s="165" t="s">
        <v>56</v>
      </c>
      <c r="U155" s="196">
        <f t="shared" si="61"/>
        <v>11</v>
      </c>
      <c r="V155" s="168" t="str">
        <f t="shared" si="62"/>
        <v>-</v>
      </c>
      <c r="W155" s="168" t="str">
        <f t="shared" si="63"/>
        <v>-</v>
      </c>
      <c r="X155" s="168">
        <f t="shared" si="64"/>
        <v>21.85</v>
      </c>
      <c r="Y155" s="168" t="str">
        <f t="shared" si="65"/>
        <v>-</v>
      </c>
      <c r="AD155" s="608">
        <f t="shared" si="58"/>
        <v>44966.456944444442</v>
      </c>
      <c r="AE155" s="607">
        <f t="shared" si="59"/>
        <v>22.907</v>
      </c>
      <c r="AF155" s="196">
        <f t="shared" si="66"/>
        <v>10</v>
      </c>
      <c r="AG155" s="168" t="str">
        <f t="shared" si="67"/>
        <v>-</v>
      </c>
      <c r="AH155" s="168">
        <f t="shared" si="68"/>
        <v>22.907</v>
      </c>
      <c r="AI155" s="168" t="str">
        <f t="shared" si="69"/>
        <v>-</v>
      </c>
      <c r="AJ155" s="168" t="str">
        <f t="shared" si="70"/>
        <v>-</v>
      </c>
      <c r="AM155" s="790">
        <v>44966.458333333336</v>
      </c>
      <c r="AN155" s="789">
        <v>1</v>
      </c>
      <c r="AO155" s="789">
        <v>8</v>
      </c>
      <c r="AP155" s="789" t="s">
        <v>469</v>
      </c>
      <c r="AQ155" s="789">
        <v>369.02520299999998</v>
      </c>
      <c r="AR155" s="789">
        <v>179346</v>
      </c>
      <c r="AS155" s="789">
        <v>138814</v>
      </c>
      <c r="AT155" s="789">
        <v>22.91</v>
      </c>
      <c r="AV155" s="788">
        <v>44966.458333333336</v>
      </c>
      <c r="AW155" s="787">
        <v>1</v>
      </c>
      <c r="AX155" s="786">
        <v>8</v>
      </c>
      <c r="AY155" s="786" t="s">
        <v>469</v>
      </c>
      <c r="AZ155" s="863">
        <v>368.3</v>
      </c>
      <c r="BB155" s="793" t="str">
        <f t="shared" si="50"/>
        <v>--</v>
      </c>
      <c r="BC155" s="791">
        <f t="shared" si="51"/>
        <v>369.02520299999998</v>
      </c>
      <c r="BF155" s="819"/>
      <c r="BH155" s="793" t="str">
        <f t="shared" si="52"/>
        <v>--</v>
      </c>
      <c r="BI155" s="807">
        <f t="shared" si="53"/>
        <v>368.3</v>
      </c>
      <c r="BL155" s="807"/>
      <c r="BQ155" s="791"/>
      <c r="BR155" s="791"/>
      <c r="BS155" s="791"/>
      <c r="BT155" s="791"/>
      <c r="CA155" s="809"/>
      <c r="CB155" s="803"/>
      <c r="CC155" s="804"/>
      <c r="CD155" s="791"/>
      <c r="CE155" s="791"/>
    </row>
    <row r="156" spans="2:83" x14ac:dyDescent="0.25">
      <c r="B156" s="307"/>
      <c r="C156" s="179"/>
      <c r="E156" s="492"/>
      <c r="F156" s="169"/>
      <c r="O156" s="796">
        <v>44966</v>
      </c>
      <c r="P156" s="308">
        <v>0.48535879629629625</v>
      </c>
      <c r="Q156" s="794">
        <v>31.7</v>
      </c>
      <c r="R156" s="165" t="s">
        <v>21</v>
      </c>
      <c r="S156" s="794">
        <v>21.8</v>
      </c>
      <c r="T156" s="165" t="s">
        <v>56</v>
      </c>
      <c r="U156" s="196">
        <f t="shared" si="61"/>
        <v>11</v>
      </c>
      <c r="V156" s="168" t="str">
        <f t="shared" si="62"/>
        <v>-</v>
      </c>
      <c r="W156" s="168" t="str">
        <f t="shared" si="63"/>
        <v>-</v>
      </c>
      <c r="X156" s="168">
        <f t="shared" si="64"/>
        <v>21.8</v>
      </c>
      <c r="Y156" s="168" t="str">
        <f t="shared" si="65"/>
        <v>-</v>
      </c>
      <c r="AD156" s="608">
        <f t="shared" si="58"/>
        <v>44966.457638888889</v>
      </c>
      <c r="AE156" s="607">
        <f t="shared" si="59"/>
        <v>22.908000000000001</v>
      </c>
      <c r="AF156" s="196">
        <f t="shared" si="66"/>
        <v>10</v>
      </c>
      <c r="AG156" s="168" t="str">
        <f t="shared" si="67"/>
        <v>-</v>
      </c>
      <c r="AH156" s="168">
        <f t="shared" si="68"/>
        <v>22.908000000000001</v>
      </c>
      <c r="AI156" s="168" t="str">
        <f t="shared" si="69"/>
        <v>-</v>
      </c>
      <c r="AJ156" s="168" t="str">
        <f t="shared" si="70"/>
        <v>-</v>
      </c>
      <c r="AM156" s="790">
        <v>44966.459027777775</v>
      </c>
      <c r="AN156" s="789">
        <v>1</v>
      </c>
      <c r="AO156" s="789">
        <v>8</v>
      </c>
      <c r="AP156" s="789">
        <v>0</v>
      </c>
      <c r="AQ156" s="789">
        <v>368.676379</v>
      </c>
      <c r="AR156" s="789">
        <v>180765</v>
      </c>
      <c r="AS156" s="789">
        <v>137720</v>
      </c>
      <c r="AT156" s="789">
        <v>22.913</v>
      </c>
      <c r="AV156" s="788">
        <v>44966.459027777775</v>
      </c>
      <c r="AW156" s="787">
        <v>1</v>
      </c>
      <c r="AX156" s="786">
        <v>8</v>
      </c>
      <c r="AY156" s="786">
        <v>0</v>
      </c>
      <c r="AZ156" s="863">
        <v>367.7</v>
      </c>
      <c r="BB156" s="793">
        <f t="shared" si="50"/>
        <v>80</v>
      </c>
      <c r="BC156" s="791">
        <f t="shared" si="51"/>
        <v>368.676379</v>
      </c>
      <c r="BF156" s="819"/>
      <c r="BH156" s="793">
        <f t="shared" si="52"/>
        <v>80</v>
      </c>
      <c r="BI156" s="807">
        <f t="shared" si="53"/>
        <v>367.7</v>
      </c>
      <c r="BL156" s="807"/>
      <c r="BQ156" s="791"/>
      <c r="BR156" s="791"/>
      <c r="BS156" s="791"/>
      <c r="BT156" s="791"/>
      <c r="CA156" s="809"/>
      <c r="CB156" s="803"/>
      <c r="CC156" s="804"/>
      <c r="CD156" s="791"/>
      <c r="CE156" s="791"/>
    </row>
    <row r="157" spans="2:83" x14ac:dyDescent="0.25">
      <c r="B157" s="307"/>
      <c r="C157" s="179"/>
      <c r="E157" s="492"/>
      <c r="F157" s="169"/>
      <c r="O157" s="796">
        <v>44966</v>
      </c>
      <c r="P157" s="308">
        <v>0.48605324074074074</v>
      </c>
      <c r="Q157" s="794">
        <v>31.7</v>
      </c>
      <c r="R157" s="165" t="s">
        <v>21</v>
      </c>
      <c r="S157" s="794">
        <v>21.8</v>
      </c>
      <c r="T157" s="165" t="s">
        <v>56</v>
      </c>
      <c r="U157" s="196">
        <f t="shared" si="61"/>
        <v>11</v>
      </c>
      <c r="V157" s="168" t="str">
        <f t="shared" si="62"/>
        <v>-</v>
      </c>
      <c r="W157" s="168" t="str">
        <f t="shared" si="63"/>
        <v>-</v>
      </c>
      <c r="X157" s="168">
        <f t="shared" si="64"/>
        <v>21.8</v>
      </c>
      <c r="Y157" s="168" t="str">
        <f t="shared" si="65"/>
        <v>-</v>
      </c>
      <c r="AD157" s="608">
        <f t="shared" si="58"/>
        <v>44966.457638888889</v>
      </c>
      <c r="AE157" s="607">
        <f t="shared" si="59"/>
        <v>22.908000000000001</v>
      </c>
      <c r="AF157" s="196">
        <f t="shared" si="66"/>
        <v>10</v>
      </c>
      <c r="AG157" s="168" t="str">
        <f t="shared" si="67"/>
        <v>-</v>
      </c>
      <c r="AH157" s="168">
        <f t="shared" si="68"/>
        <v>22.908000000000001</v>
      </c>
      <c r="AI157" s="168" t="str">
        <f t="shared" si="69"/>
        <v>-</v>
      </c>
      <c r="AJ157" s="168" t="str">
        <f t="shared" si="70"/>
        <v>-</v>
      </c>
      <c r="AM157" s="790">
        <v>44966.459027777775</v>
      </c>
      <c r="AN157" s="789">
        <v>1</v>
      </c>
      <c r="AO157" s="789">
        <v>8</v>
      </c>
      <c r="AP157" s="789">
        <v>1</v>
      </c>
      <c r="AQ157" s="789">
        <v>368.25064300000003</v>
      </c>
      <c r="AR157" s="789">
        <v>179341</v>
      </c>
      <c r="AS157" s="789">
        <v>138808</v>
      </c>
      <c r="AT157" s="789">
        <v>22.917999999999999</v>
      </c>
      <c r="AV157" s="788">
        <v>44966.459027777775</v>
      </c>
      <c r="AW157" s="787">
        <v>1</v>
      </c>
      <c r="AX157" s="786">
        <v>8</v>
      </c>
      <c r="AY157" s="786">
        <v>1</v>
      </c>
      <c r="AZ157" s="863">
        <v>368.4</v>
      </c>
      <c r="BB157" s="793">
        <f t="shared" si="50"/>
        <v>81</v>
      </c>
      <c r="BC157" s="791">
        <f t="shared" si="51"/>
        <v>368.25064300000003</v>
      </c>
      <c r="BF157" s="819"/>
      <c r="BH157" s="793">
        <f t="shared" si="52"/>
        <v>81</v>
      </c>
      <c r="BI157" s="807">
        <f t="shared" si="53"/>
        <v>368.4</v>
      </c>
      <c r="BL157" s="807"/>
      <c r="BQ157" s="791"/>
      <c r="BR157" s="791"/>
      <c r="BS157" s="791"/>
      <c r="BT157" s="791"/>
      <c r="CA157" s="809"/>
      <c r="CB157" s="803"/>
      <c r="CC157" s="804"/>
      <c r="CD157" s="791"/>
      <c r="CE157" s="791"/>
    </row>
    <row r="158" spans="2:83" x14ac:dyDescent="0.25">
      <c r="B158" s="307"/>
      <c r="C158" s="179"/>
      <c r="E158" s="492"/>
      <c r="F158" s="169"/>
      <c r="O158" s="796">
        <v>44966</v>
      </c>
      <c r="P158" s="308">
        <v>0.48674768518518513</v>
      </c>
      <c r="Q158" s="794">
        <v>31.6</v>
      </c>
      <c r="R158" s="165" t="s">
        <v>21</v>
      </c>
      <c r="S158" s="794">
        <v>21.85</v>
      </c>
      <c r="T158" s="165" t="s">
        <v>56</v>
      </c>
      <c r="U158" s="196">
        <f t="shared" si="61"/>
        <v>11</v>
      </c>
      <c r="V158" s="168" t="str">
        <f t="shared" si="62"/>
        <v>-</v>
      </c>
      <c r="W158" s="168" t="str">
        <f t="shared" si="63"/>
        <v>-</v>
      </c>
      <c r="X158" s="168">
        <f t="shared" si="64"/>
        <v>21.85</v>
      </c>
      <c r="Y158" s="168" t="str">
        <f t="shared" si="65"/>
        <v>-</v>
      </c>
      <c r="AD158" s="608">
        <f t="shared" si="58"/>
        <v>44966.458333333336</v>
      </c>
      <c r="AE158" s="607">
        <f t="shared" si="59"/>
        <v>22.91</v>
      </c>
      <c r="AF158" s="196">
        <f t="shared" si="66"/>
        <v>11</v>
      </c>
      <c r="AG158" s="168" t="str">
        <f t="shared" si="67"/>
        <v>-</v>
      </c>
      <c r="AH158" s="168" t="str">
        <f t="shared" si="68"/>
        <v>-</v>
      </c>
      <c r="AI158" s="168">
        <f t="shared" si="69"/>
        <v>22.91</v>
      </c>
      <c r="AJ158" s="168" t="str">
        <f t="shared" si="70"/>
        <v>-</v>
      </c>
      <c r="AM158" s="790">
        <v>44966.459722222222</v>
      </c>
      <c r="AN158" s="789">
        <v>1</v>
      </c>
      <c r="AO158" s="789">
        <v>8</v>
      </c>
      <c r="AP158" s="789">
        <v>2</v>
      </c>
      <c r="AQ158" s="789">
        <v>368.335758</v>
      </c>
      <c r="AR158" s="789">
        <v>180778</v>
      </c>
      <c r="AS158" s="789">
        <v>137730</v>
      </c>
      <c r="AT158" s="789">
        <v>22.922999999999998</v>
      </c>
      <c r="AV158" s="788">
        <v>44966.459722222222</v>
      </c>
      <c r="AW158" s="787">
        <v>1</v>
      </c>
      <c r="AX158" s="786">
        <v>8</v>
      </c>
      <c r="AY158" s="786">
        <v>2</v>
      </c>
      <c r="AZ158" s="863">
        <v>368.1</v>
      </c>
      <c r="BB158" s="793">
        <f t="shared" si="50"/>
        <v>82</v>
      </c>
      <c r="BC158" s="791">
        <f t="shared" si="51"/>
        <v>368.335758</v>
      </c>
      <c r="BF158" s="819"/>
      <c r="BH158" s="793">
        <f t="shared" si="52"/>
        <v>82</v>
      </c>
      <c r="BI158" s="807">
        <f t="shared" si="53"/>
        <v>368.1</v>
      </c>
      <c r="BL158" s="807"/>
      <c r="BQ158" s="791"/>
      <c r="BR158" s="791"/>
      <c r="BS158" s="791"/>
      <c r="BT158" s="791"/>
      <c r="CA158" s="809"/>
      <c r="CB158" s="803"/>
      <c r="CC158" s="804"/>
      <c r="CD158" s="791"/>
      <c r="CE158" s="791"/>
    </row>
    <row r="159" spans="2:83" x14ac:dyDescent="0.25">
      <c r="B159" s="307"/>
      <c r="C159" s="179"/>
      <c r="E159" s="492"/>
      <c r="F159" s="169"/>
      <c r="O159" s="181"/>
      <c r="P159" s="308"/>
      <c r="Q159" s="179"/>
      <c r="R159" s="165" t="s">
        <v>21</v>
      </c>
      <c r="S159" s="179"/>
      <c r="T159" s="165" t="s">
        <v>56</v>
      </c>
      <c r="U159" s="196" t="str">
        <f t="shared" si="61"/>
        <v>-</v>
      </c>
      <c r="V159" s="168" t="str">
        <f t="shared" si="62"/>
        <v>-</v>
      </c>
      <c r="W159" s="168" t="str">
        <f t="shared" si="63"/>
        <v>-</v>
      </c>
      <c r="X159" s="168" t="str">
        <f t="shared" si="64"/>
        <v>-</v>
      </c>
      <c r="Y159" s="168" t="str">
        <f t="shared" si="65"/>
        <v>-</v>
      </c>
      <c r="AD159" s="608">
        <f t="shared" si="58"/>
        <v>44966.459027777775</v>
      </c>
      <c r="AE159" s="607">
        <f t="shared" si="59"/>
        <v>22.913</v>
      </c>
      <c r="AF159" s="196">
        <f t="shared" si="66"/>
        <v>11</v>
      </c>
      <c r="AG159" s="168" t="str">
        <f t="shared" si="67"/>
        <v>-</v>
      </c>
      <c r="AH159" s="168" t="str">
        <f t="shared" si="68"/>
        <v>-</v>
      </c>
      <c r="AI159" s="168">
        <f t="shared" si="69"/>
        <v>22.913</v>
      </c>
      <c r="AJ159" s="168" t="str">
        <f t="shared" si="70"/>
        <v>-</v>
      </c>
      <c r="AM159" s="790">
        <v>44966.459722222222</v>
      </c>
      <c r="AN159" s="789">
        <v>1</v>
      </c>
      <c r="AO159" s="789">
        <v>8</v>
      </c>
      <c r="AP159" s="789">
        <v>3</v>
      </c>
      <c r="AQ159" s="789">
        <v>367.79200400000002</v>
      </c>
      <c r="AR159" s="789">
        <v>179364</v>
      </c>
      <c r="AS159" s="789">
        <v>138823</v>
      </c>
      <c r="AT159" s="789">
        <v>22.927</v>
      </c>
      <c r="AV159" s="788">
        <v>44966.459722222222</v>
      </c>
      <c r="AW159" s="787">
        <v>1</v>
      </c>
      <c r="AX159" s="786">
        <v>8</v>
      </c>
      <c r="AY159" s="786">
        <v>3</v>
      </c>
      <c r="AZ159" s="863">
        <v>368.1</v>
      </c>
      <c r="BB159" s="793">
        <f t="shared" si="50"/>
        <v>83</v>
      </c>
      <c r="BC159" s="791">
        <f t="shared" si="51"/>
        <v>367.79200400000002</v>
      </c>
      <c r="BF159" s="819"/>
      <c r="BH159" s="793">
        <f t="shared" si="52"/>
        <v>83</v>
      </c>
      <c r="BI159" s="807">
        <f t="shared" si="53"/>
        <v>368.1</v>
      </c>
      <c r="BL159" s="807"/>
      <c r="BQ159" s="791"/>
      <c r="BR159" s="791"/>
      <c r="BS159" s="791"/>
      <c r="BT159" s="791"/>
      <c r="CA159" s="809"/>
      <c r="CB159" s="803"/>
      <c r="CC159" s="804"/>
      <c r="CD159" s="791"/>
      <c r="CE159" s="791"/>
    </row>
    <row r="160" spans="2:83" x14ac:dyDescent="0.25">
      <c r="B160" s="307"/>
      <c r="C160" s="179"/>
      <c r="E160" s="492"/>
      <c r="F160" s="169"/>
      <c r="O160" s="181"/>
      <c r="P160" s="308"/>
      <c r="Q160" s="179"/>
      <c r="R160" s="165" t="s">
        <v>21</v>
      </c>
      <c r="S160" s="179"/>
      <c r="T160" s="165" t="s">
        <v>56</v>
      </c>
      <c r="U160" s="196" t="str">
        <f t="shared" si="61"/>
        <v>-</v>
      </c>
      <c r="V160" s="168" t="str">
        <f t="shared" si="62"/>
        <v>-</v>
      </c>
      <c r="W160" s="168" t="str">
        <f t="shared" si="63"/>
        <v>-</v>
      </c>
      <c r="X160" s="168" t="str">
        <f t="shared" si="64"/>
        <v>-</v>
      </c>
      <c r="Y160" s="168" t="str">
        <f t="shared" si="65"/>
        <v>-</v>
      </c>
      <c r="AD160" s="608">
        <f t="shared" si="58"/>
        <v>44966.459027777775</v>
      </c>
      <c r="AE160" s="607">
        <f t="shared" si="59"/>
        <v>22.917999999999999</v>
      </c>
      <c r="AF160" s="196">
        <f t="shared" si="66"/>
        <v>11</v>
      </c>
      <c r="AG160" s="168" t="str">
        <f t="shared" si="67"/>
        <v>-</v>
      </c>
      <c r="AH160" s="168" t="str">
        <f t="shared" si="68"/>
        <v>-</v>
      </c>
      <c r="AI160" s="168">
        <f t="shared" si="69"/>
        <v>22.917999999999999</v>
      </c>
      <c r="AJ160" s="168" t="str">
        <f t="shared" si="70"/>
        <v>-</v>
      </c>
      <c r="AM160" s="790">
        <v>44966.460416666669</v>
      </c>
      <c r="AN160" s="789">
        <v>1</v>
      </c>
      <c r="AO160" s="789">
        <v>8</v>
      </c>
      <c r="AP160" s="789">
        <v>4</v>
      </c>
      <c r="AQ160" s="789">
        <v>367.43137100000001</v>
      </c>
      <c r="AR160" s="789">
        <v>180781</v>
      </c>
      <c r="AS160" s="789">
        <v>137735</v>
      </c>
      <c r="AT160" s="789">
        <v>22.934000000000001</v>
      </c>
      <c r="AV160" s="788">
        <v>44966.460416666669</v>
      </c>
      <c r="AW160" s="787">
        <v>1</v>
      </c>
      <c r="AX160" s="786">
        <v>8</v>
      </c>
      <c r="AY160" s="786">
        <v>4</v>
      </c>
      <c r="AZ160" s="863">
        <v>367.1</v>
      </c>
      <c r="BB160" s="793">
        <f t="shared" si="50"/>
        <v>84</v>
      </c>
      <c r="BC160" s="791">
        <f t="shared" si="51"/>
        <v>367.43137100000001</v>
      </c>
      <c r="BF160" s="819"/>
      <c r="BH160" s="793">
        <f t="shared" si="52"/>
        <v>84</v>
      </c>
      <c r="BI160" s="807">
        <f t="shared" si="53"/>
        <v>367.1</v>
      </c>
      <c r="BL160" s="807"/>
      <c r="BQ160" s="791"/>
      <c r="BR160" s="791"/>
      <c r="BS160" s="791"/>
      <c r="BT160" s="791"/>
      <c r="CA160" s="809"/>
      <c r="CB160" s="803"/>
      <c r="CC160" s="804"/>
      <c r="CD160" s="791"/>
      <c r="CE160" s="791"/>
    </row>
    <row r="161" spans="2:83" x14ac:dyDescent="0.25">
      <c r="B161" s="307"/>
      <c r="C161" s="179"/>
      <c r="E161" s="492"/>
      <c r="F161" s="169"/>
      <c r="O161" s="181"/>
      <c r="P161" s="308"/>
      <c r="Q161" s="179"/>
      <c r="R161" s="165" t="s">
        <v>21</v>
      </c>
      <c r="S161" s="179"/>
      <c r="T161" s="165" t="s">
        <v>56</v>
      </c>
      <c r="U161" s="196" t="str">
        <f t="shared" si="61"/>
        <v>-</v>
      </c>
      <c r="V161" s="168" t="str">
        <f t="shared" si="62"/>
        <v>-</v>
      </c>
      <c r="W161" s="168" t="str">
        <f t="shared" si="63"/>
        <v>-</v>
      </c>
      <c r="X161" s="168" t="str">
        <f t="shared" si="64"/>
        <v>-</v>
      </c>
      <c r="Y161" s="168" t="str">
        <f t="shared" si="65"/>
        <v>-</v>
      </c>
      <c r="AD161" s="608">
        <f t="shared" si="58"/>
        <v>44966.459722222222</v>
      </c>
      <c r="AE161" s="607">
        <f t="shared" si="59"/>
        <v>22.922999999999998</v>
      </c>
      <c r="AF161" s="196">
        <f t="shared" si="66"/>
        <v>11</v>
      </c>
      <c r="AG161" s="168" t="str">
        <f t="shared" si="67"/>
        <v>-</v>
      </c>
      <c r="AH161" s="168" t="str">
        <f t="shared" si="68"/>
        <v>-</v>
      </c>
      <c r="AI161" s="168">
        <f t="shared" si="69"/>
        <v>22.922999999999998</v>
      </c>
      <c r="AJ161" s="168" t="str">
        <f t="shared" si="70"/>
        <v>-</v>
      </c>
      <c r="AM161" s="790">
        <v>44966.461111111108</v>
      </c>
      <c r="AN161" s="789">
        <v>1</v>
      </c>
      <c r="AO161" s="789">
        <v>8</v>
      </c>
      <c r="AP161" s="789">
        <v>5</v>
      </c>
      <c r="AQ161" s="789">
        <v>367.41360100000003</v>
      </c>
      <c r="AR161" s="789">
        <v>179370</v>
      </c>
      <c r="AS161" s="789">
        <v>138828</v>
      </c>
      <c r="AT161" s="789">
        <v>22.940999999999999</v>
      </c>
      <c r="AV161" s="788">
        <v>44966.461111111108</v>
      </c>
      <c r="AW161" s="787">
        <v>1</v>
      </c>
      <c r="AX161" s="786">
        <v>8</v>
      </c>
      <c r="AY161" s="786">
        <v>5</v>
      </c>
      <c r="AZ161" s="863">
        <v>367.8</v>
      </c>
      <c r="BB161" s="793">
        <f t="shared" si="50"/>
        <v>85</v>
      </c>
      <c r="BC161" s="791">
        <f t="shared" si="51"/>
        <v>367.41360100000003</v>
      </c>
      <c r="BF161" s="819"/>
      <c r="BH161" s="793">
        <f t="shared" si="52"/>
        <v>85</v>
      </c>
      <c r="BI161" s="807">
        <f t="shared" si="53"/>
        <v>367.8</v>
      </c>
      <c r="BL161" s="807"/>
      <c r="BQ161" s="791"/>
      <c r="BR161" s="791"/>
      <c r="BS161" s="791"/>
      <c r="BT161" s="791"/>
      <c r="CA161" s="809"/>
      <c r="CB161" s="803"/>
      <c r="CC161" s="804"/>
      <c r="CD161" s="791"/>
      <c r="CE161" s="791"/>
    </row>
    <row r="162" spans="2:83" x14ac:dyDescent="0.25">
      <c r="B162" s="307"/>
      <c r="C162" s="179"/>
      <c r="E162" s="492"/>
      <c r="F162" s="169"/>
      <c r="O162" s="181"/>
      <c r="P162" s="308"/>
      <c r="Q162" s="179"/>
      <c r="R162" s="165" t="s">
        <v>21</v>
      </c>
      <c r="S162" s="179"/>
      <c r="T162" s="165" t="s">
        <v>56</v>
      </c>
      <c r="U162" s="196" t="str">
        <f t="shared" si="61"/>
        <v>-</v>
      </c>
      <c r="V162" s="168" t="str">
        <f t="shared" si="62"/>
        <v>-</v>
      </c>
      <c r="W162" s="168" t="str">
        <f t="shared" si="63"/>
        <v>-</v>
      </c>
      <c r="X162" s="168" t="str">
        <f t="shared" si="64"/>
        <v>-</v>
      </c>
      <c r="Y162" s="168" t="str">
        <f t="shared" si="65"/>
        <v>-</v>
      </c>
      <c r="AD162" s="608">
        <f t="shared" si="58"/>
        <v>44966.459722222222</v>
      </c>
      <c r="AE162" s="607">
        <f t="shared" si="59"/>
        <v>22.927</v>
      </c>
      <c r="AF162" s="196">
        <f t="shared" si="66"/>
        <v>11</v>
      </c>
      <c r="AG162" s="168" t="str">
        <f t="shared" si="67"/>
        <v>-</v>
      </c>
      <c r="AH162" s="168" t="str">
        <f t="shared" si="68"/>
        <v>-</v>
      </c>
      <c r="AI162" s="168">
        <f t="shared" si="69"/>
        <v>22.927</v>
      </c>
      <c r="AJ162" s="168" t="str">
        <f t="shared" si="70"/>
        <v>-</v>
      </c>
      <c r="AM162" s="790">
        <v>44966.461111111108</v>
      </c>
      <c r="AN162" s="789">
        <v>1</v>
      </c>
      <c r="AO162" s="789">
        <v>8</v>
      </c>
      <c r="AP162" s="789">
        <v>6</v>
      </c>
      <c r="AQ162" s="789">
        <v>367.59876200000002</v>
      </c>
      <c r="AR162" s="789">
        <v>180779</v>
      </c>
      <c r="AS162" s="789">
        <v>137733</v>
      </c>
      <c r="AT162" s="789">
        <v>22.945</v>
      </c>
      <c r="AV162" s="788">
        <v>44966.461111111108</v>
      </c>
      <c r="AW162" s="787">
        <v>1</v>
      </c>
      <c r="AX162" s="786">
        <v>8</v>
      </c>
      <c r="AY162" s="786">
        <v>6</v>
      </c>
      <c r="AZ162" s="863">
        <v>367.4</v>
      </c>
      <c r="BB162" s="793">
        <f t="shared" si="50"/>
        <v>86</v>
      </c>
      <c r="BC162" s="791">
        <f t="shared" si="51"/>
        <v>367.59876200000002</v>
      </c>
      <c r="BF162" s="819"/>
      <c r="BH162" s="793">
        <f t="shared" si="52"/>
        <v>86</v>
      </c>
      <c r="BI162" s="807">
        <f t="shared" si="53"/>
        <v>367.4</v>
      </c>
      <c r="BL162" s="807"/>
      <c r="BQ162" s="791"/>
      <c r="BR162" s="791"/>
      <c r="BS162" s="791"/>
      <c r="BT162" s="791"/>
      <c r="CA162" s="809"/>
      <c r="CB162" s="803"/>
      <c r="CC162" s="804"/>
      <c r="CD162" s="791"/>
      <c r="CE162" s="791"/>
    </row>
    <row r="163" spans="2:83" x14ac:dyDescent="0.25">
      <c r="B163" s="307"/>
      <c r="C163" s="179"/>
      <c r="E163" s="492"/>
      <c r="F163" s="169"/>
      <c r="O163" s="181"/>
      <c r="P163" s="308"/>
      <c r="Q163" s="179"/>
      <c r="R163" s="165" t="s">
        <v>21</v>
      </c>
      <c r="S163" s="179"/>
      <c r="T163" s="165" t="s">
        <v>56</v>
      </c>
      <c r="U163" s="196" t="str">
        <f t="shared" si="61"/>
        <v>-</v>
      </c>
      <c r="V163" s="168" t="str">
        <f t="shared" si="62"/>
        <v>-</v>
      </c>
      <c r="W163" s="168" t="str">
        <f t="shared" si="63"/>
        <v>-</v>
      </c>
      <c r="X163" s="168" t="str">
        <f t="shared" si="64"/>
        <v>-</v>
      </c>
      <c r="Y163" s="168" t="str">
        <f t="shared" si="65"/>
        <v>-</v>
      </c>
      <c r="AD163" s="608">
        <f t="shared" si="58"/>
        <v>44966.460416666669</v>
      </c>
      <c r="AE163" s="607">
        <f t="shared" si="59"/>
        <v>22.934000000000001</v>
      </c>
      <c r="AF163" s="196">
        <f t="shared" si="66"/>
        <v>11</v>
      </c>
      <c r="AG163" s="168" t="str">
        <f t="shared" si="67"/>
        <v>-</v>
      </c>
      <c r="AH163" s="168" t="str">
        <f t="shared" si="68"/>
        <v>-</v>
      </c>
      <c r="AI163" s="168">
        <f t="shared" si="69"/>
        <v>22.934000000000001</v>
      </c>
      <c r="AJ163" s="168" t="str">
        <f t="shared" si="70"/>
        <v>-</v>
      </c>
      <c r="AM163" s="790">
        <v>44966.461805555555</v>
      </c>
      <c r="AN163" s="789">
        <v>1</v>
      </c>
      <c r="AO163" s="789">
        <v>8</v>
      </c>
      <c r="AP163" s="789">
        <v>7</v>
      </c>
      <c r="AQ163" s="789">
        <v>367.401588</v>
      </c>
      <c r="AR163" s="789">
        <v>179358</v>
      </c>
      <c r="AS163" s="789">
        <v>138818</v>
      </c>
      <c r="AT163" s="789">
        <v>22.949000000000002</v>
      </c>
      <c r="AV163" s="788">
        <v>44966.461805555555</v>
      </c>
      <c r="AW163" s="787">
        <v>1</v>
      </c>
      <c r="AX163" s="786">
        <v>8</v>
      </c>
      <c r="AY163" s="786">
        <v>7</v>
      </c>
      <c r="AZ163" s="863">
        <v>367.1</v>
      </c>
      <c r="BB163" s="793">
        <f t="shared" si="50"/>
        <v>87</v>
      </c>
      <c r="BC163" s="791">
        <f t="shared" si="51"/>
        <v>367.401588</v>
      </c>
      <c r="BF163" s="819"/>
      <c r="BH163" s="793">
        <f t="shared" si="52"/>
        <v>87</v>
      </c>
      <c r="BI163" s="807">
        <f t="shared" si="53"/>
        <v>367.1</v>
      </c>
      <c r="BL163" s="807"/>
      <c r="BQ163" s="791"/>
      <c r="BR163" s="791"/>
      <c r="BS163" s="791"/>
      <c r="BT163" s="791"/>
      <c r="CA163" s="809"/>
      <c r="CB163" s="803"/>
      <c r="CC163" s="804"/>
      <c r="CD163" s="791"/>
      <c r="CE163" s="791"/>
    </row>
    <row r="164" spans="2:83" x14ac:dyDescent="0.25">
      <c r="B164" s="307"/>
      <c r="C164" s="179"/>
      <c r="E164" s="492"/>
      <c r="F164" s="169"/>
      <c r="O164" s="181"/>
      <c r="P164" s="308"/>
      <c r="Q164" s="179"/>
      <c r="R164" s="165" t="s">
        <v>21</v>
      </c>
      <c r="S164" s="179"/>
      <c r="T164" s="165" t="s">
        <v>56</v>
      </c>
      <c r="U164" s="196" t="str">
        <f t="shared" si="61"/>
        <v>-</v>
      </c>
      <c r="V164" s="168" t="str">
        <f t="shared" si="62"/>
        <v>-</v>
      </c>
      <c r="W164" s="168" t="str">
        <f t="shared" si="63"/>
        <v>-</v>
      </c>
      <c r="X164" s="168" t="str">
        <f t="shared" si="64"/>
        <v>-</v>
      </c>
      <c r="Y164" s="168" t="str">
        <f t="shared" si="65"/>
        <v>-</v>
      </c>
      <c r="AD164" s="608">
        <f t="shared" si="58"/>
        <v>44966.461111111108</v>
      </c>
      <c r="AE164" s="607">
        <f t="shared" si="59"/>
        <v>22.940999999999999</v>
      </c>
      <c r="AF164" s="196">
        <f t="shared" si="66"/>
        <v>11</v>
      </c>
      <c r="AG164" s="168" t="str">
        <f t="shared" si="67"/>
        <v>-</v>
      </c>
      <c r="AH164" s="168" t="str">
        <f t="shared" si="68"/>
        <v>-</v>
      </c>
      <c r="AI164" s="168">
        <f t="shared" si="69"/>
        <v>22.940999999999999</v>
      </c>
      <c r="AJ164" s="168" t="str">
        <f t="shared" si="70"/>
        <v>-</v>
      </c>
      <c r="AM164" s="790">
        <v>44966.461805555555</v>
      </c>
      <c r="AN164" s="789">
        <v>1</v>
      </c>
      <c r="AO164" s="789">
        <v>8</v>
      </c>
      <c r="AP164" s="789">
        <v>8</v>
      </c>
      <c r="AQ164" s="789">
        <v>367.34845000000001</v>
      </c>
      <c r="AR164" s="789">
        <v>180770</v>
      </c>
      <c r="AS164" s="789">
        <v>137727</v>
      </c>
      <c r="AT164" s="789">
        <v>22.95</v>
      </c>
      <c r="AV164" s="788">
        <v>44966.461805555555</v>
      </c>
      <c r="AW164" s="787">
        <v>1</v>
      </c>
      <c r="AX164" s="786">
        <v>8</v>
      </c>
      <c r="AY164" s="786">
        <v>8</v>
      </c>
      <c r="AZ164" s="863">
        <v>366.7</v>
      </c>
      <c r="BB164" s="793">
        <f t="shared" si="50"/>
        <v>88</v>
      </c>
      <c r="BC164" s="791">
        <f t="shared" si="51"/>
        <v>367.34845000000001</v>
      </c>
      <c r="BF164" s="819"/>
      <c r="BH164" s="793">
        <f t="shared" si="52"/>
        <v>88</v>
      </c>
      <c r="BI164" s="807">
        <f t="shared" si="53"/>
        <v>366.7</v>
      </c>
      <c r="BL164" s="807"/>
      <c r="BQ164" s="791"/>
      <c r="BR164" s="791"/>
      <c r="BS164" s="791"/>
      <c r="BT164" s="791"/>
      <c r="CA164" s="809"/>
      <c r="CB164" s="803"/>
      <c r="CC164" s="804"/>
      <c r="CD164" s="791"/>
      <c r="CE164" s="791"/>
    </row>
    <row r="165" spans="2:83" x14ac:dyDescent="0.25">
      <c r="B165" s="307"/>
      <c r="C165" s="179"/>
      <c r="E165" s="492"/>
      <c r="F165" s="169"/>
      <c r="O165" s="181"/>
      <c r="P165" s="308"/>
      <c r="Q165" s="179"/>
      <c r="R165" s="165" t="s">
        <v>21</v>
      </c>
      <c r="S165" s="179"/>
      <c r="T165" s="165" t="s">
        <v>56</v>
      </c>
      <c r="U165" s="196" t="str">
        <f t="shared" si="61"/>
        <v>-</v>
      </c>
      <c r="V165" s="168" t="str">
        <f t="shared" si="62"/>
        <v>-</v>
      </c>
      <c r="W165" s="168" t="str">
        <f t="shared" si="63"/>
        <v>-</v>
      </c>
      <c r="X165" s="168" t="str">
        <f t="shared" si="64"/>
        <v>-</v>
      </c>
      <c r="Y165" s="168" t="str">
        <f t="shared" si="65"/>
        <v>-</v>
      </c>
      <c r="AD165" s="608">
        <f t="shared" si="58"/>
        <v>44966.461111111108</v>
      </c>
      <c r="AE165" s="607">
        <f t="shared" si="59"/>
        <v>22.945</v>
      </c>
      <c r="AF165" s="196">
        <f t="shared" si="66"/>
        <v>11</v>
      </c>
      <c r="AG165" s="168" t="str">
        <f t="shared" si="67"/>
        <v>-</v>
      </c>
      <c r="AH165" s="168" t="str">
        <f t="shared" si="68"/>
        <v>-</v>
      </c>
      <c r="AI165" s="168">
        <f t="shared" si="69"/>
        <v>22.945</v>
      </c>
      <c r="AJ165" s="168" t="str">
        <f t="shared" si="70"/>
        <v>-</v>
      </c>
      <c r="AM165" s="790">
        <v>44966.462500000001</v>
      </c>
      <c r="AN165" s="789">
        <v>1</v>
      </c>
      <c r="AO165" s="789">
        <v>9</v>
      </c>
      <c r="AP165" s="789" t="s">
        <v>469</v>
      </c>
      <c r="AQ165" s="789">
        <v>399.04289499999999</v>
      </c>
      <c r="AR165" s="789">
        <v>179136</v>
      </c>
      <c r="AS165" s="789">
        <v>138822</v>
      </c>
      <c r="AT165" s="789">
        <v>22.954999999999998</v>
      </c>
      <c r="AV165" s="788">
        <v>44966.462500000001</v>
      </c>
      <c r="AW165" s="787">
        <v>1</v>
      </c>
      <c r="AX165" s="786">
        <v>9</v>
      </c>
      <c r="AY165" s="786" t="s">
        <v>469</v>
      </c>
      <c r="AZ165" s="863">
        <v>424.3</v>
      </c>
      <c r="BB165" s="793" t="str">
        <f t="shared" si="50"/>
        <v>--</v>
      </c>
      <c r="BC165" s="791">
        <f t="shared" si="51"/>
        <v>399.04289499999999</v>
      </c>
      <c r="BF165" s="819"/>
      <c r="BH165" s="793" t="str">
        <f t="shared" si="52"/>
        <v>--</v>
      </c>
      <c r="BI165" s="807">
        <f t="shared" si="53"/>
        <v>424.3</v>
      </c>
      <c r="BL165" s="807"/>
      <c r="BQ165" s="791"/>
      <c r="BR165" s="791"/>
      <c r="BS165" s="791"/>
      <c r="BT165" s="791"/>
      <c r="CA165" s="809"/>
      <c r="CB165" s="803"/>
      <c r="CC165" s="804"/>
      <c r="CD165" s="791"/>
      <c r="CE165" s="791"/>
    </row>
    <row r="166" spans="2:83" x14ac:dyDescent="0.25">
      <c r="B166" s="307"/>
      <c r="C166" s="179"/>
      <c r="E166" s="492"/>
      <c r="F166" s="169"/>
      <c r="O166" s="181"/>
      <c r="P166" s="308"/>
      <c r="Q166" s="179"/>
      <c r="R166" s="165" t="s">
        <v>21</v>
      </c>
      <c r="S166" s="179"/>
      <c r="T166" s="165" t="s">
        <v>56</v>
      </c>
      <c r="U166" s="196" t="str">
        <f t="shared" si="61"/>
        <v>-</v>
      </c>
      <c r="V166" s="168" t="str">
        <f t="shared" si="62"/>
        <v>-</v>
      </c>
      <c r="W166" s="168" t="str">
        <f t="shared" si="63"/>
        <v>-</v>
      </c>
      <c r="X166" s="168" t="str">
        <f t="shared" si="64"/>
        <v>-</v>
      </c>
      <c r="Y166" s="168" t="str">
        <f t="shared" si="65"/>
        <v>-</v>
      </c>
      <c r="AD166" s="608">
        <f t="shared" si="58"/>
        <v>44966.461805555555</v>
      </c>
      <c r="AE166" s="607">
        <f t="shared" si="59"/>
        <v>22.949000000000002</v>
      </c>
      <c r="AF166" s="196">
        <f t="shared" si="66"/>
        <v>11</v>
      </c>
      <c r="AG166" s="168" t="str">
        <f t="shared" si="67"/>
        <v>-</v>
      </c>
      <c r="AH166" s="168" t="str">
        <f t="shared" si="68"/>
        <v>-</v>
      </c>
      <c r="AI166" s="168">
        <f t="shared" si="69"/>
        <v>22.949000000000002</v>
      </c>
      <c r="AJ166" s="168" t="str">
        <f t="shared" si="70"/>
        <v>-</v>
      </c>
      <c r="AM166" s="790">
        <v>44966.463194444441</v>
      </c>
      <c r="AN166" s="789">
        <v>1</v>
      </c>
      <c r="AO166" s="789">
        <v>9</v>
      </c>
      <c r="AP166" s="789" t="s">
        <v>469</v>
      </c>
      <c r="AQ166" s="789">
        <v>421.08110299999998</v>
      </c>
      <c r="AR166" s="789">
        <v>180774</v>
      </c>
      <c r="AS166" s="789">
        <v>137588</v>
      </c>
      <c r="AT166" s="789">
        <v>22.960999999999999</v>
      </c>
      <c r="AV166" s="788">
        <v>44966.463194444441</v>
      </c>
      <c r="AW166" s="787">
        <v>1</v>
      </c>
      <c r="AX166" s="786">
        <v>9</v>
      </c>
      <c r="AY166" s="786" t="s">
        <v>469</v>
      </c>
      <c r="AZ166" s="863">
        <v>416.4</v>
      </c>
      <c r="BB166" s="793" t="str">
        <f t="shared" si="50"/>
        <v>--</v>
      </c>
      <c r="BC166" s="791">
        <f t="shared" si="51"/>
        <v>421.08110299999998</v>
      </c>
      <c r="BF166" s="819"/>
      <c r="BH166" s="793" t="str">
        <f t="shared" si="52"/>
        <v>--</v>
      </c>
      <c r="BI166" s="807">
        <f t="shared" si="53"/>
        <v>416.4</v>
      </c>
      <c r="BL166" s="807"/>
      <c r="BQ166" s="791"/>
      <c r="BR166" s="791"/>
      <c r="BS166" s="791"/>
      <c r="BT166" s="791"/>
      <c r="CA166" s="809"/>
      <c r="CB166" s="803"/>
      <c r="CC166" s="804"/>
      <c r="CD166" s="791"/>
      <c r="CE166" s="791"/>
    </row>
    <row r="167" spans="2:83" x14ac:dyDescent="0.25">
      <c r="B167" s="307"/>
      <c r="C167" s="179"/>
      <c r="E167" s="492"/>
      <c r="F167" s="169"/>
      <c r="O167" s="181"/>
      <c r="P167" s="308"/>
      <c r="Q167" s="179"/>
      <c r="R167" s="165" t="s">
        <v>21</v>
      </c>
      <c r="S167" s="179"/>
      <c r="T167" s="165" t="s">
        <v>56</v>
      </c>
      <c r="U167" s="196" t="str">
        <f t="shared" si="61"/>
        <v>-</v>
      </c>
      <c r="V167" s="168" t="str">
        <f t="shared" si="62"/>
        <v>-</v>
      </c>
      <c r="W167" s="168" t="str">
        <f t="shared" si="63"/>
        <v>-</v>
      </c>
      <c r="X167" s="168" t="str">
        <f t="shared" si="64"/>
        <v>-</v>
      </c>
      <c r="Y167" s="168" t="str">
        <f t="shared" si="65"/>
        <v>-</v>
      </c>
      <c r="AD167" s="608">
        <f t="shared" si="58"/>
        <v>44966.461805555555</v>
      </c>
      <c r="AE167" s="607">
        <f t="shared" si="59"/>
        <v>22.95</v>
      </c>
      <c r="AF167" s="196">
        <f t="shared" si="66"/>
        <v>11</v>
      </c>
      <c r="AG167" s="168" t="str">
        <f t="shared" si="67"/>
        <v>-</v>
      </c>
      <c r="AH167" s="168" t="str">
        <f t="shared" si="68"/>
        <v>-</v>
      </c>
      <c r="AI167" s="168">
        <f t="shared" si="69"/>
        <v>22.95</v>
      </c>
      <c r="AJ167" s="168" t="str">
        <f t="shared" si="70"/>
        <v>-</v>
      </c>
      <c r="AM167" s="790">
        <v>44966.463194444441</v>
      </c>
      <c r="AN167" s="789">
        <v>1</v>
      </c>
      <c r="AO167" s="789">
        <v>9</v>
      </c>
      <c r="AP167" s="789" t="s">
        <v>469</v>
      </c>
      <c r="AQ167" s="789">
        <v>415.461499</v>
      </c>
      <c r="AR167" s="789">
        <v>179181</v>
      </c>
      <c r="AS167" s="789">
        <v>138824</v>
      </c>
      <c r="AT167" s="789">
        <v>22.966000000000001</v>
      </c>
      <c r="AV167" s="788">
        <v>44966.463194444441</v>
      </c>
      <c r="AW167" s="787">
        <v>1</v>
      </c>
      <c r="AX167" s="786">
        <v>9</v>
      </c>
      <c r="AY167" s="786" t="s">
        <v>469</v>
      </c>
      <c r="AZ167" s="863">
        <v>415</v>
      </c>
      <c r="BB167" s="793" t="str">
        <f t="shared" si="50"/>
        <v>--</v>
      </c>
      <c r="BC167" s="791">
        <f t="shared" si="51"/>
        <v>415.461499</v>
      </c>
      <c r="BF167" s="819"/>
      <c r="BH167" s="793" t="str">
        <f t="shared" si="52"/>
        <v>--</v>
      </c>
      <c r="BI167" s="807">
        <f t="shared" si="53"/>
        <v>415</v>
      </c>
      <c r="BL167" s="807"/>
      <c r="BQ167" s="791"/>
      <c r="BR167" s="791"/>
      <c r="BS167" s="791"/>
      <c r="BT167" s="791"/>
      <c r="CA167" s="809"/>
      <c r="CB167" s="803"/>
      <c r="CC167" s="804"/>
      <c r="CD167" s="791"/>
      <c r="CE167" s="791"/>
    </row>
    <row r="168" spans="2:83" x14ac:dyDescent="0.25">
      <c r="B168" s="307"/>
      <c r="C168" s="179"/>
      <c r="E168" s="492"/>
      <c r="F168" s="169"/>
      <c r="O168" s="181"/>
      <c r="P168" s="308"/>
      <c r="Q168" s="179"/>
      <c r="R168" s="165" t="s">
        <v>21</v>
      </c>
      <c r="S168" s="179"/>
      <c r="T168" s="165" t="s">
        <v>56</v>
      </c>
      <c r="U168" s="196" t="str">
        <f t="shared" si="61"/>
        <v>-</v>
      </c>
      <c r="V168" s="168" t="str">
        <f t="shared" si="62"/>
        <v>-</v>
      </c>
      <c r="W168" s="168" t="str">
        <f t="shared" si="63"/>
        <v>-</v>
      </c>
      <c r="X168" s="168" t="str">
        <f t="shared" si="64"/>
        <v>-</v>
      </c>
      <c r="Y168" s="168" t="str">
        <f t="shared" si="65"/>
        <v>-</v>
      </c>
      <c r="AD168" s="608">
        <f t="shared" si="58"/>
        <v>44966.462500000001</v>
      </c>
      <c r="AE168" s="607">
        <f t="shared" si="59"/>
        <v>22.954999999999998</v>
      </c>
      <c r="AF168" s="196">
        <f t="shared" si="66"/>
        <v>11</v>
      </c>
      <c r="AG168" s="168" t="str">
        <f t="shared" si="67"/>
        <v>-</v>
      </c>
      <c r="AH168" s="168" t="str">
        <f t="shared" si="68"/>
        <v>-</v>
      </c>
      <c r="AI168" s="168">
        <f t="shared" si="69"/>
        <v>22.954999999999998</v>
      </c>
      <c r="AJ168" s="168" t="str">
        <f t="shared" si="70"/>
        <v>-</v>
      </c>
      <c r="AM168" s="790">
        <v>44966.463888888888</v>
      </c>
      <c r="AN168" s="789">
        <v>1</v>
      </c>
      <c r="AO168" s="789">
        <v>9</v>
      </c>
      <c r="AP168" s="789" t="s">
        <v>469</v>
      </c>
      <c r="AQ168" s="789">
        <v>414.56142499999999</v>
      </c>
      <c r="AR168" s="789">
        <v>180782</v>
      </c>
      <c r="AS168" s="789">
        <v>137600</v>
      </c>
      <c r="AT168" s="789">
        <v>22.97</v>
      </c>
      <c r="AV168" s="788">
        <v>44966.463888888888</v>
      </c>
      <c r="AW168" s="787">
        <v>1</v>
      </c>
      <c r="AX168" s="786">
        <v>9</v>
      </c>
      <c r="AY168" s="786" t="s">
        <v>469</v>
      </c>
      <c r="AZ168" s="863">
        <v>414.4</v>
      </c>
      <c r="BB168" s="793" t="str">
        <f t="shared" si="50"/>
        <v>--</v>
      </c>
      <c r="BC168" s="791">
        <f t="shared" si="51"/>
        <v>414.56142499999999</v>
      </c>
      <c r="BF168" s="819"/>
      <c r="BH168" s="793" t="str">
        <f t="shared" si="52"/>
        <v>--</v>
      </c>
      <c r="BI168" s="807">
        <f t="shared" si="53"/>
        <v>414.4</v>
      </c>
      <c r="BL168" s="807"/>
      <c r="BQ168" s="791"/>
      <c r="BR168" s="791"/>
      <c r="BS168" s="791"/>
      <c r="BT168" s="791"/>
      <c r="CA168" s="809"/>
      <c r="CB168" s="803"/>
      <c r="CC168" s="804"/>
      <c r="CD168" s="791"/>
      <c r="CE168" s="791"/>
    </row>
    <row r="169" spans="2:83" x14ac:dyDescent="0.25">
      <c r="B169" s="307"/>
      <c r="C169" s="179"/>
      <c r="E169" s="492"/>
      <c r="F169" s="169"/>
      <c r="O169" s="181"/>
      <c r="P169" s="308"/>
      <c r="Q169" s="179"/>
      <c r="R169" s="165" t="s">
        <v>21</v>
      </c>
      <c r="S169" s="179"/>
      <c r="T169" s="165" t="s">
        <v>56</v>
      </c>
      <c r="U169" s="196" t="str">
        <f t="shared" si="61"/>
        <v>-</v>
      </c>
      <c r="V169" s="168" t="str">
        <f t="shared" si="62"/>
        <v>-</v>
      </c>
      <c r="W169" s="168" t="str">
        <f t="shared" si="63"/>
        <v>-</v>
      </c>
      <c r="X169" s="168" t="str">
        <f t="shared" si="64"/>
        <v>-</v>
      </c>
      <c r="Y169" s="168" t="str">
        <f t="shared" si="65"/>
        <v>-</v>
      </c>
      <c r="AD169" s="608">
        <f t="shared" si="58"/>
        <v>44966.463194444441</v>
      </c>
      <c r="AE169" s="607">
        <f t="shared" si="59"/>
        <v>22.960999999999999</v>
      </c>
      <c r="AF169" s="196">
        <f t="shared" si="66"/>
        <v>11</v>
      </c>
      <c r="AG169" s="168" t="str">
        <f t="shared" si="67"/>
        <v>-</v>
      </c>
      <c r="AH169" s="168" t="str">
        <f t="shared" si="68"/>
        <v>-</v>
      </c>
      <c r="AI169" s="168">
        <f t="shared" si="69"/>
        <v>22.960999999999999</v>
      </c>
      <c r="AJ169" s="168" t="str">
        <f t="shared" si="70"/>
        <v>-</v>
      </c>
      <c r="AM169" s="790">
        <v>44966.463888888888</v>
      </c>
      <c r="AN169" s="789">
        <v>1</v>
      </c>
      <c r="AO169" s="789">
        <v>9</v>
      </c>
      <c r="AP169" s="789" t="s">
        <v>469</v>
      </c>
      <c r="AQ169" s="789">
        <v>412.89093400000002</v>
      </c>
      <c r="AR169" s="789">
        <v>179192</v>
      </c>
      <c r="AS169" s="789">
        <v>138823</v>
      </c>
      <c r="AT169" s="789">
        <v>22.972999999999999</v>
      </c>
      <c r="AV169" s="788">
        <v>44966.463888888888</v>
      </c>
      <c r="AW169" s="787">
        <v>1</v>
      </c>
      <c r="AX169" s="786">
        <v>9</v>
      </c>
      <c r="AY169" s="786" t="s">
        <v>469</v>
      </c>
      <c r="AZ169" s="863">
        <v>413.1</v>
      </c>
      <c r="BB169" s="793" t="str">
        <f t="shared" si="50"/>
        <v>--</v>
      </c>
      <c r="BC169" s="791">
        <f t="shared" si="51"/>
        <v>412.89093400000002</v>
      </c>
      <c r="BF169" s="819"/>
      <c r="BH169" s="793" t="str">
        <f t="shared" si="52"/>
        <v>--</v>
      </c>
      <c r="BI169" s="807">
        <f t="shared" si="53"/>
        <v>413.1</v>
      </c>
      <c r="BL169" s="807"/>
      <c r="BQ169" s="791"/>
      <c r="BR169" s="791"/>
      <c r="BS169" s="791"/>
      <c r="BT169" s="791"/>
      <c r="CA169" s="809"/>
      <c r="CB169" s="803"/>
      <c r="CC169" s="804"/>
      <c r="CD169" s="791"/>
      <c r="CE169" s="791"/>
    </row>
    <row r="170" spans="2:83" x14ac:dyDescent="0.25">
      <c r="B170" s="307"/>
      <c r="C170" s="179"/>
      <c r="E170" s="492"/>
      <c r="F170" s="169"/>
      <c r="O170" s="181"/>
      <c r="P170" s="308"/>
      <c r="Q170" s="179"/>
      <c r="R170" s="165" t="s">
        <v>21</v>
      </c>
      <c r="S170" s="179"/>
      <c r="T170" s="165" t="s">
        <v>56</v>
      </c>
      <c r="U170" s="196" t="str">
        <f t="shared" si="61"/>
        <v>-</v>
      </c>
      <c r="V170" s="168" t="str">
        <f t="shared" si="62"/>
        <v>-</v>
      </c>
      <c r="W170" s="168" t="str">
        <f t="shared" si="63"/>
        <v>-</v>
      </c>
      <c r="X170" s="168" t="str">
        <f t="shared" si="64"/>
        <v>-</v>
      </c>
      <c r="Y170" s="168" t="str">
        <f t="shared" si="65"/>
        <v>-</v>
      </c>
      <c r="AD170" s="608">
        <f t="shared" si="58"/>
        <v>44966.463194444441</v>
      </c>
      <c r="AE170" s="607">
        <f t="shared" si="59"/>
        <v>22.966000000000001</v>
      </c>
      <c r="AF170" s="196">
        <f t="shared" si="66"/>
        <v>11</v>
      </c>
      <c r="AG170" s="168" t="str">
        <f t="shared" si="67"/>
        <v>-</v>
      </c>
      <c r="AH170" s="168" t="str">
        <f t="shared" si="68"/>
        <v>-</v>
      </c>
      <c r="AI170" s="168">
        <f t="shared" si="69"/>
        <v>22.966000000000001</v>
      </c>
      <c r="AJ170" s="168" t="str">
        <f t="shared" si="70"/>
        <v>-</v>
      </c>
      <c r="AM170" s="790">
        <v>44966.464583333334</v>
      </c>
      <c r="AN170" s="789">
        <v>1</v>
      </c>
      <c r="AO170" s="789">
        <v>9</v>
      </c>
      <c r="AP170" s="789" t="s">
        <v>469</v>
      </c>
      <c r="AQ170" s="789">
        <v>412.18970400000001</v>
      </c>
      <c r="AR170" s="789">
        <v>180781</v>
      </c>
      <c r="AS170" s="789">
        <v>137604</v>
      </c>
      <c r="AT170" s="789">
        <v>22.98</v>
      </c>
      <c r="AV170" s="788">
        <v>44966.464583333334</v>
      </c>
      <c r="AW170" s="787">
        <v>1</v>
      </c>
      <c r="AX170" s="786">
        <v>9</v>
      </c>
      <c r="AY170" s="786" t="s">
        <v>469</v>
      </c>
      <c r="AZ170" s="863">
        <v>412.2</v>
      </c>
      <c r="BB170" s="793" t="str">
        <f t="shared" si="50"/>
        <v>--</v>
      </c>
      <c r="BC170" s="791">
        <f t="shared" si="51"/>
        <v>412.18970400000001</v>
      </c>
      <c r="BF170" s="819"/>
      <c r="BH170" s="793" t="str">
        <f t="shared" si="52"/>
        <v>--</v>
      </c>
      <c r="BI170" s="807">
        <f t="shared" si="53"/>
        <v>412.2</v>
      </c>
      <c r="BL170" s="807"/>
      <c r="BQ170" s="791"/>
      <c r="BR170" s="791"/>
      <c r="BS170" s="791"/>
      <c r="BT170" s="791"/>
      <c r="CA170" s="809"/>
      <c r="CB170" s="803"/>
      <c r="CC170" s="804"/>
      <c r="CD170" s="791"/>
      <c r="CE170" s="791"/>
    </row>
    <row r="171" spans="2:83" x14ac:dyDescent="0.25">
      <c r="B171" s="307"/>
      <c r="C171" s="179"/>
      <c r="E171" s="492"/>
      <c r="F171" s="169"/>
      <c r="O171" s="181"/>
      <c r="P171" s="308"/>
      <c r="Q171" s="179"/>
      <c r="R171" s="165" t="s">
        <v>21</v>
      </c>
      <c r="S171" s="179"/>
      <c r="T171" s="165" t="s">
        <v>56</v>
      </c>
      <c r="U171" s="196" t="str">
        <f t="shared" si="61"/>
        <v>-</v>
      </c>
      <c r="V171" s="168" t="str">
        <f t="shared" si="62"/>
        <v>-</v>
      </c>
      <c r="W171" s="168" t="str">
        <f t="shared" si="63"/>
        <v>-</v>
      </c>
      <c r="X171" s="168" t="str">
        <f t="shared" si="64"/>
        <v>-</v>
      </c>
      <c r="Y171" s="168" t="str">
        <f t="shared" si="65"/>
        <v>-</v>
      </c>
      <c r="AD171" s="608">
        <f t="shared" si="58"/>
        <v>44966.463888888888</v>
      </c>
      <c r="AE171" s="607">
        <f t="shared" si="59"/>
        <v>22.97</v>
      </c>
      <c r="AF171" s="196">
        <f t="shared" si="66"/>
        <v>11</v>
      </c>
      <c r="AG171" s="168" t="str">
        <f t="shared" si="67"/>
        <v>-</v>
      </c>
      <c r="AH171" s="168" t="str">
        <f t="shared" si="68"/>
        <v>-</v>
      </c>
      <c r="AI171" s="168">
        <f t="shared" si="69"/>
        <v>22.97</v>
      </c>
      <c r="AJ171" s="168" t="str">
        <f t="shared" si="70"/>
        <v>-</v>
      </c>
      <c r="AM171" s="790">
        <v>44966.464583333334</v>
      </c>
      <c r="AN171" s="789">
        <v>1</v>
      </c>
      <c r="AO171" s="789">
        <v>9</v>
      </c>
      <c r="AP171" s="789" t="s">
        <v>469</v>
      </c>
      <c r="AQ171" s="789">
        <v>411.46336300000002</v>
      </c>
      <c r="AR171" s="789">
        <v>179184</v>
      </c>
      <c r="AS171" s="789">
        <v>138813</v>
      </c>
      <c r="AT171" s="789">
        <v>22.984000000000002</v>
      </c>
      <c r="AV171" s="788">
        <v>44966.464583333334</v>
      </c>
      <c r="AW171" s="787">
        <v>1</v>
      </c>
      <c r="AX171" s="786">
        <v>9</v>
      </c>
      <c r="AY171" s="786" t="s">
        <v>469</v>
      </c>
      <c r="AZ171" s="863">
        <v>411.2</v>
      </c>
      <c r="BB171" s="793" t="str">
        <f t="shared" si="50"/>
        <v>--</v>
      </c>
      <c r="BC171" s="791">
        <f t="shared" si="51"/>
        <v>411.46336300000002</v>
      </c>
      <c r="BF171" s="819"/>
      <c r="BH171" s="793" t="str">
        <f t="shared" si="52"/>
        <v>--</v>
      </c>
      <c r="BI171" s="807">
        <f t="shared" si="53"/>
        <v>411.2</v>
      </c>
      <c r="BL171" s="807"/>
      <c r="BQ171" s="791"/>
      <c r="BR171" s="791"/>
      <c r="BS171" s="791"/>
      <c r="BT171" s="791"/>
      <c r="CA171" s="809"/>
      <c r="CB171" s="803"/>
      <c r="CC171" s="804"/>
      <c r="CD171" s="791"/>
      <c r="CE171" s="791"/>
    </row>
    <row r="172" spans="2:83" x14ac:dyDescent="0.25">
      <c r="B172" s="307"/>
      <c r="C172" s="179"/>
      <c r="E172" s="492"/>
      <c r="F172" s="169"/>
      <c r="O172" s="181"/>
      <c r="P172" s="308"/>
      <c r="Q172" s="179"/>
      <c r="R172" s="165" t="s">
        <v>21</v>
      </c>
      <c r="S172" s="179"/>
      <c r="T172" s="165" t="s">
        <v>56</v>
      </c>
      <c r="U172" s="196" t="str">
        <f t="shared" si="61"/>
        <v>-</v>
      </c>
      <c r="V172" s="168" t="str">
        <f t="shared" si="62"/>
        <v>-</v>
      </c>
      <c r="W172" s="168" t="str">
        <f t="shared" si="63"/>
        <v>-</v>
      </c>
      <c r="X172" s="168" t="str">
        <f t="shared" si="64"/>
        <v>-</v>
      </c>
      <c r="Y172" s="168" t="str">
        <f t="shared" si="65"/>
        <v>-</v>
      </c>
      <c r="AD172" s="608">
        <f t="shared" si="58"/>
        <v>44966.463888888888</v>
      </c>
      <c r="AE172" s="607">
        <f t="shared" si="59"/>
        <v>22.972999999999999</v>
      </c>
      <c r="AF172" s="196">
        <f t="shared" si="66"/>
        <v>11</v>
      </c>
      <c r="AG172" s="168" t="str">
        <f t="shared" si="67"/>
        <v>-</v>
      </c>
      <c r="AH172" s="168" t="str">
        <f t="shared" si="68"/>
        <v>-</v>
      </c>
      <c r="AI172" s="168">
        <f t="shared" si="69"/>
        <v>22.972999999999999</v>
      </c>
      <c r="AJ172" s="168" t="str">
        <f t="shared" si="70"/>
        <v>-</v>
      </c>
      <c r="AM172" s="790">
        <v>44966.465277777781</v>
      </c>
      <c r="AN172" s="789">
        <v>1</v>
      </c>
      <c r="AO172" s="789">
        <v>9</v>
      </c>
      <c r="AP172" s="789" t="s">
        <v>469</v>
      </c>
      <c r="AQ172" s="789">
        <v>410.92463299999997</v>
      </c>
      <c r="AR172" s="789">
        <v>180776</v>
      </c>
      <c r="AS172" s="789">
        <v>137604</v>
      </c>
      <c r="AT172" s="789">
        <v>22.988</v>
      </c>
      <c r="AV172" s="788">
        <v>44966.465277777781</v>
      </c>
      <c r="AW172" s="787">
        <v>1</v>
      </c>
      <c r="AX172" s="786">
        <v>9</v>
      </c>
      <c r="AY172" s="786" t="s">
        <v>469</v>
      </c>
      <c r="AZ172" s="863">
        <v>410.9</v>
      </c>
      <c r="BB172" s="793" t="str">
        <f t="shared" si="50"/>
        <v>--</v>
      </c>
      <c r="BC172" s="791">
        <f t="shared" si="51"/>
        <v>410.92463299999997</v>
      </c>
      <c r="BF172" s="819"/>
      <c r="BH172" s="793" t="str">
        <f t="shared" si="52"/>
        <v>--</v>
      </c>
      <c r="BI172" s="807">
        <f t="shared" si="53"/>
        <v>410.9</v>
      </c>
      <c r="BL172" s="807"/>
      <c r="BQ172" s="791"/>
      <c r="BR172" s="791"/>
      <c r="BS172" s="791"/>
      <c r="BT172" s="791"/>
      <c r="CA172" s="809"/>
      <c r="CB172" s="803"/>
      <c r="CC172" s="804"/>
      <c r="CD172" s="791"/>
      <c r="CE172" s="791"/>
    </row>
    <row r="173" spans="2:83" x14ac:dyDescent="0.25">
      <c r="B173" s="307"/>
      <c r="C173" s="179"/>
      <c r="E173" s="492"/>
      <c r="F173" s="169"/>
      <c r="O173" s="181"/>
      <c r="P173" s="308"/>
      <c r="Q173" s="179"/>
      <c r="R173" s="165" t="s">
        <v>21</v>
      </c>
      <c r="S173" s="179"/>
      <c r="T173" s="165" t="s">
        <v>56</v>
      </c>
      <c r="U173" s="196" t="str">
        <f t="shared" si="61"/>
        <v>-</v>
      </c>
      <c r="V173" s="168" t="str">
        <f t="shared" si="62"/>
        <v>-</v>
      </c>
      <c r="W173" s="168" t="str">
        <f t="shared" si="63"/>
        <v>-</v>
      </c>
      <c r="X173" s="168" t="str">
        <f t="shared" si="64"/>
        <v>-</v>
      </c>
      <c r="Y173" s="168" t="str">
        <f t="shared" si="65"/>
        <v>-</v>
      </c>
      <c r="AD173" s="608">
        <f t="shared" si="58"/>
        <v>44966.464583333334</v>
      </c>
      <c r="AE173" s="607">
        <f t="shared" si="59"/>
        <v>22.98</v>
      </c>
      <c r="AF173" s="196">
        <f t="shared" si="66"/>
        <v>11</v>
      </c>
      <c r="AG173" s="168" t="str">
        <f t="shared" si="67"/>
        <v>-</v>
      </c>
      <c r="AH173" s="168" t="str">
        <f t="shared" si="68"/>
        <v>-</v>
      </c>
      <c r="AI173" s="168">
        <f t="shared" si="69"/>
        <v>22.98</v>
      </c>
      <c r="AJ173" s="168" t="str">
        <f t="shared" si="70"/>
        <v>-</v>
      </c>
      <c r="AM173" s="790">
        <v>44966.465277777781</v>
      </c>
      <c r="AN173" s="789">
        <v>1</v>
      </c>
      <c r="AO173" s="789">
        <v>9</v>
      </c>
      <c r="AP173" s="789" t="s">
        <v>469</v>
      </c>
      <c r="AQ173" s="789">
        <v>410.13022899999999</v>
      </c>
      <c r="AR173" s="789">
        <v>179192</v>
      </c>
      <c r="AS173" s="789">
        <v>138815</v>
      </c>
      <c r="AT173" s="789">
        <v>22.994</v>
      </c>
      <c r="AV173" s="788">
        <v>44966.465277777781</v>
      </c>
      <c r="AW173" s="787">
        <v>1</v>
      </c>
      <c r="AX173" s="786">
        <v>9</v>
      </c>
      <c r="AY173" s="786" t="s">
        <v>469</v>
      </c>
      <c r="AZ173" s="863">
        <v>409.9</v>
      </c>
      <c r="BB173" s="793" t="str">
        <f t="shared" si="50"/>
        <v>--</v>
      </c>
      <c r="BC173" s="791">
        <f t="shared" si="51"/>
        <v>410.13022899999999</v>
      </c>
      <c r="BF173" s="819"/>
      <c r="BH173" s="793" t="str">
        <f t="shared" si="52"/>
        <v>--</v>
      </c>
      <c r="BI173" s="807">
        <f t="shared" si="53"/>
        <v>409.9</v>
      </c>
      <c r="BL173" s="807"/>
      <c r="BQ173" s="791"/>
      <c r="BR173" s="791"/>
      <c r="BS173" s="791"/>
      <c r="BT173" s="791"/>
      <c r="CA173" s="809"/>
      <c r="CB173" s="803"/>
      <c r="CC173" s="804"/>
      <c r="CD173" s="791"/>
      <c r="CE173" s="791"/>
    </row>
    <row r="174" spans="2:83" x14ac:dyDescent="0.25">
      <c r="B174" s="307"/>
      <c r="C174" s="179"/>
      <c r="E174" s="492"/>
      <c r="F174" s="169"/>
      <c r="O174" s="181"/>
      <c r="P174" s="308"/>
      <c r="Q174" s="179"/>
      <c r="R174" s="165" t="s">
        <v>21</v>
      </c>
      <c r="S174" s="179"/>
      <c r="T174" s="165" t="s">
        <v>56</v>
      </c>
      <c r="U174" s="196" t="str">
        <f t="shared" si="61"/>
        <v>-</v>
      </c>
      <c r="V174" s="168" t="str">
        <f t="shared" si="62"/>
        <v>-</v>
      </c>
      <c r="W174" s="168" t="str">
        <f t="shared" si="63"/>
        <v>-</v>
      </c>
      <c r="X174" s="168" t="str">
        <f t="shared" si="64"/>
        <v>-</v>
      </c>
      <c r="Y174" s="168" t="str">
        <f t="shared" si="65"/>
        <v>-</v>
      </c>
      <c r="AD174" s="608">
        <f t="shared" si="58"/>
        <v>44966.464583333334</v>
      </c>
      <c r="AE174" s="607">
        <f t="shared" si="59"/>
        <v>22.984000000000002</v>
      </c>
      <c r="AF174" s="196">
        <f t="shared" si="66"/>
        <v>11</v>
      </c>
      <c r="AG174" s="168" t="str">
        <f t="shared" si="67"/>
        <v>-</v>
      </c>
      <c r="AH174" s="168" t="str">
        <f t="shared" si="68"/>
        <v>-</v>
      </c>
      <c r="AI174" s="168">
        <f t="shared" si="69"/>
        <v>22.984000000000002</v>
      </c>
      <c r="AJ174" s="168" t="str">
        <f t="shared" si="70"/>
        <v>-</v>
      </c>
      <c r="AM174" s="790">
        <v>44966.46597222222</v>
      </c>
      <c r="AN174" s="789">
        <v>1</v>
      </c>
      <c r="AO174" s="789">
        <v>9</v>
      </c>
      <c r="AP174" s="789" t="s">
        <v>469</v>
      </c>
      <c r="AQ174" s="789">
        <v>409.98148700000002</v>
      </c>
      <c r="AR174" s="789">
        <v>180774</v>
      </c>
      <c r="AS174" s="789">
        <v>137604</v>
      </c>
      <c r="AT174" s="789">
        <v>23</v>
      </c>
      <c r="AV174" s="788">
        <v>44966.46597222222</v>
      </c>
      <c r="AW174" s="787">
        <v>1</v>
      </c>
      <c r="AX174" s="786">
        <v>9</v>
      </c>
      <c r="AY174" s="786" t="s">
        <v>469</v>
      </c>
      <c r="AZ174" s="863">
        <v>410.6</v>
      </c>
      <c r="BB174" s="793" t="str">
        <f t="shared" si="50"/>
        <v>--</v>
      </c>
      <c r="BC174" s="791">
        <f t="shared" si="51"/>
        <v>409.98148700000002</v>
      </c>
      <c r="BF174" s="819"/>
      <c r="BH174" s="793" t="str">
        <f t="shared" si="52"/>
        <v>--</v>
      </c>
      <c r="BI174" s="807">
        <f t="shared" si="53"/>
        <v>410.6</v>
      </c>
      <c r="BL174" s="807"/>
      <c r="BQ174" s="791"/>
      <c r="BR174" s="791"/>
      <c r="BS174" s="791"/>
      <c r="BT174" s="791"/>
      <c r="CA174" s="809"/>
      <c r="CB174" s="803"/>
      <c r="CC174" s="804"/>
      <c r="CD174" s="791"/>
      <c r="CE174" s="791"/>
    </row>
    <row r="175" spans="2:83" x14ac:dyDescent="0.25">
      <c r="B175" s="307"/>
      <c r="C175" s="179"/>
      <c r="E175" s="492"/>
      <c r="F175" s="169"/>
      <c r="O175" s="181"/>
      <c r="P175" s="308"/>
      <c r="Q175" s="179"/>
      <c r="R175" s="165" t="s">
        <v>21</v>
      </c>
      <c r="S175" s="179"/>
      <c r="T175" s="165" t="s">
        <v>56</v>
      </c>
      <c r="U175" s="196" t="str">
        <f t="shared" si="61"/>
        <v>-</v>
      </c>
      <c r="V175" s="168" t="str">
        <f t="shared" si="62"/>
        <v>-</v>
      </c>
      <c r="W175" s="168" t="str">
        <f t="shared" si="63"/>
        <v>-</v>
      </c>
      <c r="X175" s="168" t="str">
        <f t="shared" si="64"/>
        <v>-</v>
      </c>
      <c r="Y175" s="168" t="str">
        <f t="shared" si="65"/>
        <v>-</v>
      </c>
      <c r="AD175" s="608">
        <f t="shared" si="58"/>
        <v>44966.465277777781</v>
      </c>
      <c r="AE175" s="607">
        <f t="shared" si="59"/>
        <v>22.988</v>
      </c>
      <c r="AF175" s="196">
        <f t="shared" si="66"/>
        <v>11</v>
      </c>
      <c r="AG175" s="168" t="str">
        <f t="shared" si="67"/>
        <v>-</v>
      </c>
      <c r="AH175" s="168" t="str">
        <f t="shared" si="68"/>
        <v>-</v>
      </c>
      <c r="AI175" s="168">
        <f t="shared" si="69"/>
        <v>22.988</v>
      </c>
      <c r="AJ175" s="168" t="str">
        <f t="shared" si="70"/>
        <v>-</v>
      </c>
      <c r="AM175" s="790">
        <v>44966.46597222222</v>
      </c>
      <c r="AN175" s="789">
        <v>1</v>
      </c>
      <c r="AO175" s="789">
        <v>9</v>
      </c>
      <c r="AP175" s="789" t="s">
        <v>469</v>
      </c>
      <c r="AQ175" s="789">
        <v>409.98711500000002</v>
      </c>
      <c r="AR175" s="789">
        <v>179199</v>
      </c>
      <c r="AS175" s="789">
        <v>138821</v>
      </c>
      <c r="AT175" s="789">
        <v>23.007000000000001</v>
      </c>
      <c r="AV175" s="788">
        <v>44966.46597222222</v>
      </c>
      <c r="AW175" s="787">
        <v>1</v>
      </c>
      <c r="AX175" s="786">
        <v>9</v>
      </c>
      <c r="AY175" s="786" t="s">
        <v>469</v>
      </c>
      <c r="AZ175" s="863">
        <v>409.9</v>
      </c>
      <c r="BB175" s="793" t="str">
        <f t="shared" si="50"/>
        <v>--</v>
      </c>
      <c r="BC175" s="791">
        <f t="shared" si="51"/>
        <v>409.98711500000002</v>
      </c>
      <c r="BF175" s="819"/>
      <c r="BH175" s="793" t="str">
        <f t="shared" si="52"/>
        <v>--</v>
      </c>
      <c r="BI175" s="807">
        <f t="shared" si="53"/>
        <v>409.9</v>
      </c>
      <c r="BL175" s="807"/>
      <c r="BQ175" s="791"/>
      <c r="BR175" s="791"/>
      <c r="BS175" s="791"/>
      <c r="BT175" s="791"/>
      <c r="CA175" s="809"/>
      <c r="CB175" s="803"/>
      <c r="CC175" s="804"/>
      <c r="CD175" s="791"/>
      <c r="CE175" s="791"/>
    </row>
    <row r="176" spans="2:83" x14ac:dyDescent="0.25">
      <c r="B176" s="307"/>
      <c r="C176" s="179"/>
      <c r="E176" s="492"/>
      <c r="F176" s="169"/>
      <c r="O176" s="181"/>
      <c r="P176" s="308"/>
      <c r="Q176" s="179"/>
      <c r="R176" s="165" t="s">
        <v>21</v>
      </c>
      <c r="S176" s="179"/>
      <c r="T176" s="165" t="s">
        <v>56</v>
      </c>
      <c r="U176" s="196" t="str">
        <f t="shared" si="61"/>
        <v>-</v>
      </c>
      <c r="V176" s="168" t="str">
        <f t="shared" si="62"/>
        <v>-</v>
      </c>
      <c r="W176" s="168" t="str">
        <f t="shared" si="63"/>
        <v>-</v>
      </c>
      <c r="X176" s="168" t="str">
        <f t="shared" si="64"/>
        <v>-</v>
      </c>
      <c r="Y176" s="168" t="str">
        <f t="shared" si="65"/>
        <v>-</v>
      </c>
      <c r="AD176" s="608">
        <f t="shared" si="58"/>
        <v>44966.465277777781</v>
      </c>
      <c r="AE176" s="607">
        <f t="shared" si="59"/>
        <v>22.994</v>
      </c>
      <c r="AF176" s="196">
        <f t="shared" si="66"/>
        <v>11</v>
      </c>
      <c r="AG176" s="168" t="str">
        <f t="shared" si="67"/>
        <v>-</v>
      </c>
      <c r="AH176" s="168" t="str">
        <f t="shared" si="68"/>
        <v>-</v>
      </c>
      <c r="AI176" s="168">
        <f t="shared" si="69"/>
        <v>22.994</v>
      </c>
      <c r="AJ176" s="168" t="str">
        <f t="shared" si="70"/>
        <v>-</v>
      </c>
      <c r="AM176" s="790">
        <v>44966.466666666667</v>
      </c>
      <c r="AN176" s="789">
        <v>1</v>
      </c>
      <c r="AO176" s="789">
        <v>9</v>
      </c>
      <c r="AP176" s="789">
        <v>0</v>
      </c>
      <c r="AQ176" s="789">
        <v>409.83965699999999</v>
      </c>
      <c r="AR176" s="789">
        <v>180776</v>
      </c>
      <c r="AS176" s="789">
        <v>137607</v>
      </c>
      <c r="AT176" s="789">
        <v>23.012</v>
      </c>
      <c r="AV176" s="788">
        <v>44966.466666666667</v>
      </c>
      <c r="AW176" s="787">
        <v>1</v>
      </c>
      <c r="AX176" s="786">
        <v>9</v>
      </c>
      <c r="AY176" s="786">
        <v>0</v>
      </c>
      <c r="AZ176" s="863">
        <v>409.2</v>
      </c>
      <c r="BB176" s="793">
        <f t="shared" si="50"/>
        <v>90</v>
      </c>
      <c r="BC176" s="791">
        <f t="shared" si="51"/>
        <v>409.83965699999999</v>
      </c>
      <c r="BF176" s="819"/>
      <c r="BH176" s="793">
        <f t="shared" si="52"/>
        <v>90</v>
      </c>
      <c r="BI176" s="807">
        <f t="shared" si="53"/>
        <v>409.2</v>
      </c>
      <c r="BL176" s="807"/>
      <c r="BQ176" s="791"/>
      <c r="BR176" s="791"/>
      <c r="BS176" s="791"/>
      <c r="BT176" s="791"/>
      <c r="CA176" s="809"/>
      <c r="CB176" s="803"/>
      <c r="CC176" s="804"/>
      <c r="CD176" s="791"/>
      <c r="CE176" s="791"/>
    </row>
    <row r="177" spans="2:83" x14ac:dyDescent="0.25">
      <c r="B177" s="307"/>
      <c r="C177" s="179"/>
      <c r="E177" s="492"/>
      <c r="F177" s="169"/>
      <c r="O177" s="181"/>
      <c r="P177" s="308"/>
      <c r="Q177" s="179"/>
      <c r="R177" s="165" t="s">
        <v>21</v>
      </c>
      <c r="S177" s="179"/>
      <c r="T177" s="165" t="s">
        <v>56</v>
      </c>
      <c r="U177" s="196" t="str">
        <f t="shared" si="61"/>
        <v>-</v>
      </c>
      <c r="V177" s="168" t="str">
        <f t="shared" si="62"/>
        <v>-</v>
      </c>
      <c r="W177" s="168" t="str">
        <f t="shared" si="63"/>
        <v>-</v>
      </c>
      <c r="X177" s="168" t="str">
        <f t="shared" si="64"/>
        <v>-</v>
      </c>
      <c r="Y177" s="168" t="str">
        <f t="shared" si="65"/>
        <v>-</v>
      </c>
      <c r="AD177" s="608">
        <f t="shared" si="58"/>
        <v>44966.46597222222</v>
      </c>
      <c r="AE177" s="607">
        <f t="shared" si="59"/>
        <v>23</v>
      </c>
      <c r="AF177" s="196">
        <f t="shared" si="66"/>
        <v>11</v>
      </c>
      <c r="AG177" s="168" t="str">
        <f t="shared" si="67"/>
        <v>-</v>
      </c>
      <c r="AH177" s="168" t="str">
        <f t="shared" si="68"/>
        <v>-</v>
      </c>
      <c r="AI177" s="168">
        <f t="shared" si="69"/>
        <v>23</v>
      </c>
      <c r="AJ177" s="168" t="str">
        <f t="shared" si="70"/>
        <v>-</v>
      </c>
      <c r="AM177" s="790">
        <v>44966.467361111114</v>
      </c>
      <c r="AN177" s="789">
        <v>1</v>
      </c>
      <c r="AO177" s="789">
        <v>9</v>
      </c>
      <c r="AP177" s="789">
        <v>1</v>
      </c>
      <c r="AQ177" s="789">
        <v>409.31432000000001</v>
      </c>
      <c r="AR177" s="789">
        <v>179196</v>
      </c>
      <c r="AS177" s="789">
        <v>138816</v>
      </c>
      <c r="AT177" s="789">
        <v>23.016999999999999</v>
      </c>
      <c r="AV177" s="788">
        <v>44966.467361111114</v>
      </c>
      <c r="AW177" s="787">
        <v>1</v>
      </c>
      <c r="AX177" s="786">
        <v>9</v>
      </c>
      <c r="AY177" s="786">
        <v>1</v>
      </c>
      <c r="AZ177" s="863">
        <v>409.2</v>
      </c>
      <c r="BB177" s="793">
        <f t="shared" si="50"/>
        <v>91</v>
      </c>
      <c r="BC177" s="791">
        <f t="shared" si="51"/>
        <v>409.31432000000001</v>
      </c>
      <c r="BF177" s="819"/>
      <c r="BH177" s="793">
        <f t="shared" si="52"/>
        <v>91</v>
      </c>
      <c r="BI177" s="807">
        <f t="shared" si="53"/>
        <v>409.2</v>
      </c>
      <c r="BL177" s="807"/>
      <c r="BQ177" s="791"/>
      <c r="BR177" s="791"/>
      <c r="BS177" s="791"/>
      <c r="BT177" s="791"/>
      <c r="CA177" s="809"/>
      <c r="CB177" s="803"/>
      <c r="CC177" s="804"/>
      <c r="CD177" s="791"/>
      <c r="CE177" s="791"/>
    </row>
    <row r="178" spans="2:83" x14ac:dyDescent="0.25">
      <c r="B178" s="307"/>
      <c r="C178" s="179"/>
      <c r="E178" s="492"/>
      <c r="F178" s="169"/>
      <c r="O178" s="181"/>
      <c r="P178" s="308"/>
      <c r="Q178" s="179"/>
      <c r="R178" s="165" t="s">
        <v>21</v>
      </c>
      <c r="S178" s="179"/>
      <c r="T178" s="165" t="s">
        <v>56</v>
      </c>
      <c r="U178" s="196" t="str">
        <f t="shared" si="61"/>
        <v>-</v>
      </c>
      <c r="V178" s="168" t="str">
        <f t="shared" si="62"/>
        <v>-</v>
      </c>
      <c r="W178" s="168" t="str">
        <f t="shared" si="63"/>
        <v>-</v>
      </c>
      <c r="X178" s="168" t="str">
        <f t="shared" si="64"/>
        <v>-</v>
      </c>
      <c r="Y178" s="168" t="str">
        <f t="shared" si="65"/>
        <v>-</v>
      </c>
      <c r="AD178" s="608">
        <f t="shared" si="58"/>
        <v>44966.46597222222</v>
      </c>
      <c r="AE178" s="607">
        <f t="shared" si="59"/>
        <v>23.007000000000001</v>
      </c>
      <c r="AF178" s="196">
        <f t="shared" si="66"/>
        <v>11</v>
      </c>
      <c r="AG178" s="168" t="str">
        <f t="shared" si="67"/>
        <v>-</v>
      </c>
      <c r="AH178" s="168" t="str">
        <f t="shared" si="68"/>
        <v>-</v>
      </c>
      <c r="AI178" s="168">
        <f t="shared" si="69"/>
        <v>23.007000000000001</v>
      </c>
      <c r="AJ178" s="168" t="str">
        <f t="shared" si="70"/>
        <v>-</v>
      </c>
      <c r="AM178" s="790">
        <v>44966.468055555553</v>
      </c>
      <c r="AN178" s="789">
        <v>1</v>
      </c>
      <c r="AO178" s="789">
        <v>9</v>
      </c>
      <c r="AP178" s="789">
        <v>2</v>
      </c>
      <c r="AQ178" s="789">
        <v>408.888352</v>
      </c>
      <c r="AR178" s="789">
        <v>180764</v>
      </c>
      <c r="AS178" s="789">
        <v>137601</v>
      </c>
      <c r="AT178" s="789">
        <v>23.024000000000001</v>
      </c>
      <c r="AV178" s="788">
        <v>44966.468055555553</v>
      </c>
      <c r="AW178" s="787">
        <v>1</v>
      </c>
      <c r="AX178" s="786">
        <v>9</v>
      </c>
      <c r="AY178" s="786">
        <v>2</v>
      </c>
      <c r="AZ178" s="863">
        <v>408.7</v>
      </c>
      <c r="BB178" s="793">
        <f t="shared" si="50"/>
        <v>92</v>
      </c>
      <c r="BC178" s="791">
        <f t="shared" si="51"/>
        <v>408.888352</v>
      </c>
      <c r="BF178" s="819"/>
      <c r="BH178" s="793">
        <f t="shared" si="52"/>
        <v>92</v>
      </c>
      <c r="BI178" s="807">
        <f t="shared" si="53"/>
        <v>408.7</v>
      </c>
      <c r="BL178" s="807"/>
      <c r="BQ178" s="791"/>
      <c r="BR178" s="791"/>
      <c r="BS178" s="791"/>
      <c r="BT178" s="791"/>
      <c r="CA178" s="809"/>
      <c r="CB178" s="803"/>
      <c r="CC178" s="804"/>
      <c r="CD178" s="791"/>
      <c r="CE178" s="791"/>
    </row>
    <row r="179" spans="2:83" x14ac:dyDescent="0.25">
      <c r="B179" s="307"/>
      <c r="C179" s="179"/>
      <c r="E179" s="492"/>
      <c r="F179" s="169"/>
      <c r="O179" s="181"/>
      <c r="P179" s="308"/>
      <c r="Q179" s="179"/>
      <c r="R179" s="165" t="s">
        <v>21</v>
      </c>
      <c r="S179" s="179"/>
      <c r="T179" s="165" t="s">
        <v>56</v>
      </c>
      <c r="U179" s="196" t="str">
        <f t="shared" si="61"/>
        <v>-</v>
      </c>
      <c r="V179" s="168" t="str">
        <f t="shared" si="62"/>
        <v>-</v>
      </c>
      <c r="W179" s="168" t="str">
        <f t="shared" si="63"/>
        <v>-</v>
      </c>
      <c r="X179" s="168" t="str">
        <f t="shared" si="64"/>
        <v>-</v>
      </c>
      <c r="Y179" s="168" t="str">
        <f t="shared" si="65"/>
        <v>-</v>
      </c>
      <c r="AD179" s="608">
        <f t="shared" si="58"/>
        <v>44966.466666666667</v>
      </c>
      <c r="AE179" s="607">
        <f t="shared" si="59"/>
        <v>23.012</v>
      </c>
      <c r="AF179" s="196">
        <f t="shared" si="66"/>
        <v>11</v>
      </c>
      <c r="AG179" s="168" t="str">
        <f t="shared" si="67"/>
        <v>-</v>
      </c>
      <c r="AH179" s="168" t="str">
        <f t="shared" si="68"/>
        <v>-</v>
      </c>
      <c r="AI179" s="168">
        <f t="shared" si="69"/>
        <v>23.012</v>
      </c>
      <c r="AJ179" s="168" t="str">
        <f t="shared" si="70"/>
        <v>-</v>
      </c>
      <c r="AM179" s="790">
        <v>44966.468055555553</v>
      </c>
      <c r="AN179" s="789">
        <v>1</v>
      </c>
      <c r="AO179" s="789">
        <v>9</v>
      </c>
      <c r="AP179" s="789">
        <v>3</v>
      </c>
      <c r="AQ179" s="789">
        <v>408.94866400000001</v>
      </c>
      <c r="AR179" s="789">
        <v>179191</v>
      </c>
      <c r="AS179" s="789">
        <v>138813</v>
      </c>
      <c r="AT179" s="789">
        <v>23.030999999999999</v>
      </c>
      <c r="AV179" s="788">
        <v>44966.468055555553</v>
      </c>
      <c r="AW179" s="787">
        <v>1</v>
      </c>
      <c r="AX179" s="786">
        <v>9</v>
      </c>
      <c r="AY179" s="786">
        <v>3</v>
      </c>
      <c r="AZ179" s="863">
        <v>409</v>
      </c>
      <c r="BB179" s="793">
        <f t="shared" si="50"/>
        <v>93</v>
      </c>
      <c r="BC179" s="791">
        <f t="shared" si="51"/>
        <v>408.94866400000001</v>
      </c>
      <c r="BF179" s="819"/>
      <c r="BH179" s="793">
        <f t="shared" si="52"/>
        <v>93</v>
      </c>
      <c r="BI179" s="807">
        <f t="shared" si="53"/>
        <v>409</v>
      </c>
      <c r="BL179" s="807"/>
      <c r="BQ179" s="791"/>
      <c r="BR179" s="791"/>
      <c r="BS179" s="791"/>
      <c r="BT179" s="791"/>
      <c r="CA179" s="809"/>
      <c r="CB179" s="803"/>
      <c r="CC179" s="804"/>
      <c r="CD179" s="791"/>
      <c r="CE179" s="791"/>
    </row>
    <row r="180" spans="2:83" x14ac:dyDescent="0.25">
      <c r="B180" s="307"/>
      <c r="C180" s="179"/>
      <c r="E180" s="492"/>
      <c r="F180" s="169"/>
      <c r="O180" s="181"/>
      <c r="P180" s="308"/>
      <c r="Q180" s="179"/>
      <c r="R180" s="165" t="s">
        <v>21</v>
      </c>
      <c r="S180" s="179"/>
      <c r="T180" s="165" t="s">
        <v>56</v>
      </c>
      <c r="U180" s="196" t="str">
        <f t="shared" si="61"/>
        <v>-</v>
      </c>
      <c r="V180" s="168" t="str">
        <f t="shared" si="62"/>
        <v>-</v>
      </c>
      <c r="W180" s="168" t="str">
        <f t="shared" si="63"/>
        <v>-</v>
      </c>
      <c r="X180" s="168" t="str">
        <f t="shared" si="64"/>
        <v>-</v>
      </c>
      <c r="Y180" s="168" t="str">
        <f t="shared" si="65"/>
        <v>-</v>
      </c>
      <c r="AD180" s="608">
        <f t="shared" si="58"/>
        <v>44966.467361111114</v>
      </c>
      <c r="AE180" s="607">
        <f t="shared" si="59"/>
        <v>23.016999999999999</v>
      </c>
      <c r="AF180" s="196">
        <f t="shared" si="66"/>
        <v>11</v>
      </c>
      <c r="AG180" s="168" t="str">
        <f t="shared" si="67"/>
        <v>-</v>
      </c>
      <c r="AH180" s="168" t="str">
        <f t="shared" si="68"/>
        <v>-</v>
      </c>
      <c r="AI180" s="168">
        <f t="shared" si="69"/>
        <v>23.016999999999999</v>
      </c>
      <c r="AJ180" s="168" t="str">
        <f t="shared" si="70"/>
        <v>-</v>
      </c>
      <c r="AM180" s="790">
        <v>44966.46875</v>
      </c>
      <c r="AN180" s="789">
        <v>1</v>
      </c>
      <c r="AO180" s="789">
        <v>9</v>
      </c>
      <c r="AP180" s="789">
        <v>4</v>
      </c>
      <c r="AQ180" s="789">
        <v>409.19618400000002</v>
      </c>
      <c r="AR180" s="789">
        <v>180769</v>
      </c>
      <c r="AS180" s="789">
        <v>137604</v>
      </c>
      <c r="AT180" s="789">
        <v>23.038</v>
      </c>
      <c r="AV180" s="788">
        <v>44966.46875</v>
      </c>
      <c r="AW180" s="787">
        <v>1</v>
      </c>
      <c r="AX180" s="786">
        <v>9</v>
      </c>
      <c r="AY180" s="786">
        <v>4</v>
      </c>
      <c r="AZ180" s="863">
        <v>408.4</v>
      </c>
      <c r="BB180" s="793">
        <f t="shared" si="50"/>
        <v>94</v>
      </c>
      <c r="BC180" s="791">
        <f t="shared" si="51"/>
        <v>409.19618400000002</v>
      </c>
      <c r="BF180" s="819"/>
      <c r="BH180" s="793">
        <f t="shared" si="52"/>
        <v>94</v>
      </c>
      <c r="BI180" s="807">
        <f t="shared" si="53"/>
        <v>408.4</v>
      </c>
      <c r="BL180" s="807"/>
      <c r="BQ180" s="791"/>
      <c r="BR180" s="791"/>
      <c r="BS180" s="791"/>
      <c r="BT180" s="791"/>
      <c r="CA180" s="809"/>
      <c r="CB180" s="803"/>
      <c r="CC180" s="804"/>
      <c r="CD180" s="791"/>
      <c r="CE180" s="791"/>
    </row>
    <row r="181" spans="2:83" x14ac:dyDescent="0.25">
      <c r="B181" s="307"/>
      <c r="C181" s="179"/>
      <c r="E181" s="492"/>
      <c r="F181" s="169"/>
      <c r="O181" s="181"/>
      <c r="P181" s="308"/>
      <c r="Q181" s="179"/>
      <c r="R181" s="165" t="s">
        <v>21</v>
      </c>
      <c r="S181" s="179"/>
      <c r="T181" s="165" t="s">
        <v>56</v>
      </c>
      <c r="U181" s="196" t="str">
        <f t="shared" si="61"/>
        <v>-</v>
      </c>
      <c r="V181" s="168" t="str">
        <f t="shared" si="62"/>
        <v>-</v>
      </c>
      <c r="W181" s="168" t="str">
        <f t="shared" si="63"/>
        <v>-</v>
      </c>
      <c r="X181" s="168" t="str">
        <f t="shared" si="64"/>
        <v>-</v>
      </c>
      <c r="Y181" s="168" t="str">
        <f t="shared" si="65"/>
        <v>-</v>
      </c>
      <c r="AD181" s="608">
        <f t="shared" si="58"/>
        <v>44966.468055555553</v>
      </c>
      <c r="AE181" s="607">
        <f t="shared" si="59"/>
        <v>23.024000000000001</v>
      </c>
      <c r="AF181" s="196">
        <f t="shared" si="66"/>
        <v>11</v>
      </c>
      <c r="AG181" s="168" t="str">
        <f t="shared" si="67"/>
        <v>-</v>
      </c>
      <c r="AH181" s="168" t="str">
        <f t="shared" si="68"/>
        <v>-</v>
      </c>
      <c r="AI181" s="168">
        <f t="shared" si="69"/>
        <v>23.024000000000001</v>
      </c>
      <c r="AJ181" s="168" t="str">
        <f t="shared" si="70"/>
        <v>-</v>
      </c>
      <c r="AM181" s="790">
        <v>44966.46875</v>
      </c>
      <c r="AN181" s="789">
        <v>1</v>
      </c>
      <c r="AO181" s="789">
        <v>9</v>
      </c>
      <c r="AP181" s="789">
        <v>5</v>
      </c>
      <c r="AQ181" s="789">
        <v>408.86404499999998</v>
      </c>
      <c r="AR181" s="789">
        <v>179202</v>
      </c>
      <c r="AS181" s="789">
        <v>138820</v>
      </c>
      <c r="AT181" s="789">
        <v>23.042000000000002</v>
      </c>
      <c r="AV181" s="788">
        <v>44966.46875</v>
      </c>
      <c r="AW181" s="787">
        <v>1</v>
      </c>
      <c r="AX181" s="786">
        <v>9</v>
      </c>
      <c r="AY181" s="786">
        <v>5</v>
      </c>
      <c r="AZ181" s="863">
        <v>408.4</v>
      </c>
      <c r="BB181" s="793">
        <f t="shared" si="50"/>
        <v>95</v>
      </c>
      <c r="BC181" s="791">
        <f t="shared" si="51"/>
        <v>408.86404499999998</v>
      </c>
      <c r="BF181" s="819"/>
      <c r="BH181" s="793">
        <f t="shared" si="52"/>
        <v>95</v>
      </c>
      <c r="BI181" s="807">
        <f t="shared" si="53"/>
        <v>408.4</v>
      </c>
      <c r="BL181" s="807"/>
      <c r="BQ181" s="791"/>
      <c r="BR181" s="791"/>
      <c r="BS181" s="791"/>
      <c r="BT181" s="791"/>
      <c r="CA181" s="809"/>
      <c r="CB181" s="803"/>
      <c r="CC181" s="804"/>
      <c r="CD181" s="791"/>
      <c r="CE181" s="791"/>
    </row>
    <row r="182" spans="2:83" x14ac:dyDescent="0.25">
      <c r="B182" s="307"/>
      <c r="C182" s="179"/>
      <c r="E182" s="492"/>
      <c r="F182" s="169"/>
      <c r="O182" s="181"/>
      <c r="P182" s="308"/>
      <c r="Q182" s="179"/>
      <c r="R182" s="165" t="s">
        <v>21</v>
      </c>
      <c r="S182" s="179"/>
      <c r="T182" s="165" t="s">
        <v>56</v>
      </c>
      <c r="U182" s="196" t="str">
        <f t="shared" si="61"/>
        <v>-</v>
      </c>
      <c r="V182" s="168" t="str">
        <f t="shared" si="62"/>
        <v>-</v>
      </c>
      <c r="W182" s="168" t="str">
        <f t="shared" si="63"/>
        <v>-</v>
      </c>
      <c r="X182" s="168" t="str">
        <f t="shared" si="64"/>
        <v>-</v>
      </c>
      <c r="Y182" s="168" t="str">
        <f t="shared" si="65"/>
        <v>-</v>
      </c>
      <c r="AD182" s="608">
        <f t="shared" si="58"/>
        <v>44966.468055555553</v>
      </c>
      <c r="AE182" s="607">
        <f t="shared" si="59"/>
        <v>23.030999999999999</v>
      </c>
      <c r="AF182" s="196">
        <f t="shared" si="66"/>
        <v>11</v>
      </c>
      <c r="AG182" s="168" t="str">
        <f t="shared" si="67"/>
        <v>-</v>
      </c>
      <c r="AH182" s="168" t="str">
        <f t="shared" si="68"/>
        <v>-</v>
      </c>
      <c r="AI182" s="168">
        <f t="shared" si="69"/>
        <v>23.030999999999999</v>
      </c>
      <c r="AJ182" s="168" t="str">
        <f t="shared" si="70"/>
        <v>-</v>
      </c>
      <c r="AM182" s="790">
        <v>44966.469444444447</v>
      </c>
      <c r="AN182" s="789">
        <v>1</v>
      </c>
      <c r="AO182" s="789">
        <v>9</v>
      </c>
      <c r="AP182" s="789">
        <v>6</v>
      </c>
      <c r="AQ182" s="789">
        <v>408.59734500000002</v>
      </c>
      <c r="AR182" s="789">
        <v>180778</v>
      </c>
      <c r="AS182" s="789">
        <v>137613</v>
      </c>
      <c r="AT182" s="789">
        <v>23.047000000000001</v>
      </c>
      <c r="AV182" s="788">
        <v>44966.469444444447</v>
      </c>
      <c r="AW182" s="787">
        <v>1</v>
      </c>
      <c r="AX182" s="786">
        <v>9</v>
      </c>
      <c r="AY182" s="786">
        <v>6</v>
      </c>
      <c r="AZ182" s="863">
        <v>408.7</v>
      </c>
      <c r="BB182" s="793">
        <f t="shared" si="50"/>
        <v>96</v>
      </c>
      <c r="BC182" s="791">
        <f t="shared" si="51"/>
        <v>408.59734500000002</v>
      </c>
      <c r="BF182" s="819"/>
      <c r="BH182" s="793">
        <f t="shared" si="52"/>
        <v>96</v>
      </c>
      <c r="BI182" s="807">
        <f t="shared" si="53"/>
        <v>408.7</v>
      </c>
      <c r="BL182" s="807"/>
      <c r="BQ182" s="791"/>
      <c r="BR182" s="791"/>
      <c r="BS182" s="791"/>
      <c r="BT182" s="791"/>
      <c r="CA182" s="809"/>
      <c r="CB182" s="803"/>
      <c r="CC182" s="804"/>
      <c r="CD182" s="791"/>
      <c r="CE182" s="791"/>
    </row>
    <row r="183" spans="2:83" x14ac:dyDescent="0.25">
      <c r="B183" s="307"/>
      <c r="C183" s="179"/>
      <c r="E183" s="492"/>
      <c r="F183" s="169"/>
      <c r="O183" s="181"/>
      <c r="P183" s="308"/>
      <c r="Q183" s="179"/>
      <c r="R183" s="165" t="s">
        <v>21</v>
      </c>
      <c r="S183" s="179"/>
      <c r="T183" s="165" t="s">
        <v>56</v>
      </c>
      <c r="U183" s="196" t="str">
        <f t="shared" si="61"/>
        <v>-</v>
      </c>
      <c r="V183" s="168" t="str">
        <f t="shared" si="62"/>
        <v>-</v>
      </c>
      <c r="W183" s="168" t="str">
        <f t="shared" si="63"/>
        <v>-</v>
      </c>
      <c r="X183" s="168" t="str">
        <f t="shared" si="64"/>
        <v>-</v>
      </c>
      <c r="Y183" s="168" t="str">
        <f t="shared" si="65"/>
        <v>-</v>
      </c>
      <c r="AD183" s="608">
        <f t="shared" si="58"/>
        <v>44966.46875</v>
      </c>
      <c r="AE183" s="607">
        <f t="shared" si="59"/>
        <v>23.038</v>
      </c>
      <c r="AF183" s="196">
        <f t="shared" si="66"/>
        <v>11</v>
      </c>
      <c r="AG183" s="168" t="str">
        <f t="shared" si="67"/>
        <v>-</v>
      </c>
      <c r="AH183" s="168" t="str">
        <f t="shared" si="68"/>
        <v>-</v>
      </c>
      <c r="AI183" s="168">
        <f t="shared" si="69"/>
        <v>23.038</v>
      </c>
      <c r="AJ183" s="168" t="str">
        <f t="shared" si="70"/>
        <v>-</v>
      </c>
      <c r="AM183" s="790">
        <v>44966.469444444447</v>
      </c>
      <c r="AN183" s="789">
        <v>1</v>
      </c>
      <c r="AO183" s="789">
        <v>9</v>
      </c>
      <c r="AP183" s="789">
        <v>7</v>
      </c>
      <c r="AQ183" s="789">
        <v>408.20385499999998</v>
      </c>
      <c r="AR183" s="789">
        <v>179198</v>
      </c>
      <c r="AS183" s="789">
        <v>138815</v>
      </c>
      <c r="AT183" s="789">
        <v>23.053000000000001</v>
      </c>
      <c r="AV183" s="788">
        <v>44966.470138888886</v>
      </c>
      <c r="AW183" s="787">
        <v>1</v>
      </c>
      <c r="AX183" s="786">
        <v>9</v>
      </c>
      <c r="AY183" s="786">
        <v>7</v>
      </c>
      <c r="AZ183" s="863">
        <v>408.4</v>
      </c>
      <c r="BB183" s="793">
        <f t="shared" si="50"/>
        <v>97</v>
      </c>
      <c r="BC183" s="791">
        <f t="shared" si="51"/>
        <v>408.20385499999998</v>
      </c>
      <c r="BF183" s="819"/>
      <c r="BH183" s="793">
        <f t="shared" si="52"/>
        <v>97</v>
      </c>
      <c r="BI183" s="807">
        <f t="shared" si="53"/>
        <v>408.4</v>
      </c>
      <c r="BL183" s="807"/>
      <c r="BQ183" s="791"/>
      <c r="BR183" s="791"/>
      <c r="BS183" s="791"/>
      <c r="BT183" s="791"/>
      <c r="CA183" s="809"/>
      <c r="CB183" s="803"/>
      <c r="CC183" s="804"/>
      <c r="CD183" s="791"/>
      <c r="CE183" s="791"/>
    </row>
    <row r="184" spans="2:83" x14ac:dyDescent="0.25">
      <c r="B184" s="307"/>
      <c r="C184" s="179"/>
      <c r="E184" s="492"/>
      <c r="F184" s="169"/>
      <c r="O184" s="181"/>
      <c r="P184" s="308"/>
      <c r="Q184" s="179"/>
      <c r="R184" s="165" t="s">
        <v>21</v>
      </c>
      <c r="S184" s="179"/>
      <c r="T184" s="165" t="s">
        <v>56</v>
      </c>
      <c r="U184" s="196" t="str">
        <f t="shared" si="61"/>
        <v>-</v>
      </c>
      <c r="V184" s="168" t="str">
        <f t="shared" si="62"/>
        <v>-</v>
      </c>
      <c r="W184" s="168" t="str">
        <f t="shared" si="63"/>
        <v>-</v>
      </c>
      <c r="X184" s="168" t="str">
        <f t="shared" si="64"/>
        <v>-</v>
      </c>
      <c r="Y184" s="168" t="str">
        <f t="shared" si="65"/>
        <v>-</v>
      </c>
      <c r="AD184" s="608">
        <f t="shared" si="58"/>
        <v>44966.46875</v>
      </c>
      <c r="AE184" s="607">
        <f t="shared" si="59"/>
        <v>23.042000000000002</v>
      </c>
      <c r="AF184" s="196">
        <f t="shared" si="66"/>
        <v>11</v>
      </c>
      <c r="AG184" s="168" t="str">
        <f t="shared" si="67"/>
        <v>-</v>
      </c>
      <c r="AH184" s="168" t="str">
        <f t="shared" si="68"/>
        <v>-</v>
      </c>
      <c r="AI184" s="168">
        <f t="shared" si="69"/>
        <v>23.042000000000002</v>
      </c>
      <c r="AJ184" s="168" t="str">
        <f t="shared" si="70"/>
        <v>-</v>
      </c>
      <c r="AM184" s="790">
        <v>44966.470138888886</v>
      </c>
      <c r="AN184" s="789">
        <v>1</v>
      </c>
      <c r="AO184" s="789">
        <v>9</v>
      </c>
      <c r="AP184" s="789">
        <v>8</v>
      </c>
      <c r="AQ184" s="789">
        <v>408.081343</v>
      </c>
      <c r="AR184" s="789">
        <v>180771</v>
      </c>
      <c r="AS184" s="789">
        <v>137609</v>
      </c>
      <c r="AT184" s="789">
        <v>23.058</v>
      </c>
      <c r="AV184" s="788">
        <v>44966.470138888886</v>
      </c>
      <c r="AW184" s="787">
        <v>1</v>
      </c>
      <c r="AX184" s="786">
        <v>9</v>
      </c>
      <c r="AY184" s="786">
        <v>8</v>
      </c>
      <c r="AZ184" s="863">
        <v>407.4</v>
      </c>
      <c r="BB184" s="793">
        <f t="shared" si="50"/>
        <v>98</v>
      </c>
      <c r="BC184" s="791">
        <f t="shared" si="51"/>
        <v>408.081343</v>
      </c>
      <c r="BF184" s="819"/>
      <c r="BH184" s="793">
        <f t="shared" si="52"/>
        <v>98</v>
      </c>
      <c r="BI184" s="807">
        <f t="shared" si="53"/>
        <v>407.4</v>
      </c>
      <c r="BL184" s="807"/>
      <c r="BQ184" s="791"/>
      <c r="BR184" s="791"/>
      <c r="BS184" s="791"/>
      <c r="BT184" s="791"/>
      <c r="CA184" s="809"/>
      <c r="CB184" s="803"/>
      <c r="CC184" s="804"/>
      <c r="CD184" s="791"/>
      <c r="CE184" s="791"/>
    </row>
    <row r="185" spans="2:83" x14ac:dyDescent="0.25">
      <c r="B185" s="307"/>
      <c r="C185" s="179"/>
      <c r="E185" s="492"/>
      <c r="F185" s="169"/>
      <c r="O185" s="181"/>
      <c r="P185" s="308"/>
      <c r="Q185" s="179"/>
      <c r="R185" s="165" t="s">
        <v>21</v>
      </c>
      <c r="S185" s="179"/>
      <c r="T185" s="165" t="s">
        <v>56</v>
      </c>
      <c r="U185" s="196" t="str">
        <f t="shared" si="61"/>
        <v>-</v>
      </c>
      <c r="V185" s="168" t="str">
        <f t="shared" si="62"/>
        <v>-</v>
      </c>
      <c r="W185" s="168" t="str">
        <f t="shared" si="63"/>
        <v>-</v>
      </c>
      <c r="X185" s="168" t="str">
        <f t="shared" si="64"/>
        <v>-</v>
      </c>
      <c r="Y185" s="168" t="str">
        <f t="shared" si="65"/>
        <v>-</v>
      </c>
      <c r="AD185" s="608">
        <f t="shared" si="58"/>
        <v>44966.469444444447</v>
      </c>
      <c r="AE185" s="607">
        <f t="shared" si="59"/>
        <v>23.047000000000001</v>
      </c>
      <c r="AF185" s="196">
        <f t="shared" si="66"/>
        <v>11</v>
      </c>
      <c r="AG185" s="168" t="str">
        <f t="shared" si="67"/>
        <v>-</v>
      </c>
      <c r="AH185" s="168" t="str">
        <f t="shared" si="68"/>
        <v>-</v>
      </c>
      <c r="AI185" s="168">
        <f t="shared" si="69"/>
        <v>23.047000000000001</v>
      </c>
      <c r="AJ185" s="168" t="str">
        <f t="shared" si="70"/>
        <v>-</v>
      </c>
      <c r="AM185" s="790">
        <v>44966.470833333333</v>
      </c>
      <c r="AN185" s="789">
        <v>1</v>
      </c>
      <c r="AO185" s="789">
        <v>10</v>
      </c>
      <c r="AP185" s="789" t="s">
        <v>469</v>
      </c>
      <c r="AQ185" s="789">
        <v>444.57348500000001</v>
      </c>
      <c r="AR185" s="789">
        <v>178936</v>
      </c>
      <c r="AS185" s="789">
        <v>138813</v>
      </c>
      <c r="AT185" s="789">
        <v>23.064</v>
      </c>
      <c r="AV185" s="788">
        <v>44966.470833333333</v>
      </c>
      <c r="AW185" s="787">
        <v>1</v>
      </c>
      <c r="AX185" s="786">
        <v>10</v>
      </c>
      <c r="AY185" s="786" t="s">
        <v>469</v>
      </c>
      <c r="AZ185" s="863">
        <v>469</v>
      </c>
      <c r="BB185" s="793" t="str">
        <f t="shared" si="50"/>
        <v>--</v>
      </c>
      <c r="BC185" s="791">
        <f t="shared" si="51"/>
        <v>444.57348500000001</v>
      </c>
      <c r="BF185" s="819"/>
      <c r="BH185" s="793" t="str">
        <f t="shared" si="52"/>
        <v>--</v>
      </c>
      <c r="BI185" s="807">
        <f t="shared" si="53"/>
        <v>469</v>
      </c>
      <c r="BL185" s="807"/>
      <c r="BQ185" s="791"/>
      <c r="BR185" s="791"/>
      <c r="BS185" s="791"/>
      <c r="BT185" s="791"/>
      <c r="CA185" s="809"/>
      <c r="CB185" s="803"/>
      <c r="CC185" s="804"/>
      <c r="CD185" s="791"/>
      <c r="CE185" s="791"/>
    </row>
    <row r="186" spans="2:83" x14ac:dyDescent="0.25">
      <c r="B186" s="307"/>
      <c r="C186" s="179"/>
      <c r="E186" s="492"/>
      <c r="F186" s="169"/>
      <c r="O186" s="181"/>
      <c r="P186" s="308"/>
      <c r="Q186" s="179"/>
      <c r="R186" s="165" t="s">
        <v>21</v>
      </c>
      <c r="S186" s="179"/>
      <c r="T186" s="165" t="s">
        <v>56</v>
      </c>
      <c r="U186" s="196" t="str">
        <f t="shared" si="61"/>
        <v>-</v>
      </c>
      <c r="V186" s="168" t="str">
        <f t="shared" si="62"/>
        <v>-</v>
      </c>
      <c r="W186" s="168" t="str">
        <f t="shared" si="63"/>
        <v>-</v>
      </c>
      <c r="X186" s="168" t="str">
        <f t="shared" si="64"/>
        <v>-</v>
      </c>
      <c r="Y186" s="168" t="str">
        <f t="shared" si="65"/>
        <v>-</v>
      </c>
      <c r="AD186" s="608">
        <f t="shared" si="58"/>
        <v>44966.469444444447</v>
      </c>
      <c r="AE186" s="607">
        <f t="shared" si="59"/>
        <v>23.053000000000001</v>
      </c>
      <c r="AF186" s="196">
        <f t="shared" si="66"/>
        <v>11</v>
      </c>
      <c r="AG186" s="168" t="str">
        <f t="shared" si="67"/>
        <v>-</v>
      </c>
      <c r="AH186" s="168" t="str">
        <f t="shared" si="68"/>
        <v>-</v>
      </c>
      <c r="AI186" s="168">
        <f t="shared" si="69"/>
        <v>23.053000000000001</v>
      </c>
      <c r="AJ186" s="168" t="str">
        <f t="shared" si="70"/>
        <v>-</v>
      </c>
      <c r="AM186" s="790">
        <v>44966.470833333333</v>
      </c>
      <c r="AN186" s="789">
        <v>1</v>
      </c>
      <c r="AO186" s="789">
        <v>10</v>
      </c>
      <c r="AP186" s="789" t="s">
        <v>469</v>
      </c>
      <c r="AQ186" s="789">
        <v>469.383104</v>
      </c>
      <c r="AR186" s="789">
        <v>180765</v>
      </c>
      <c r="AS186" s="789">
        <v>137443</v>
      </c>
      <c r="AT186" s="789">
        <v>23.067</v>
      </c>
      <c r="AV186" s="788">
        <v>44966.470833333333</v>
      </c>
      <c r="AW186" s="787">
        <v>1</v>
      </c>
      <c r="AX186" s="786">
        <v>10</v>
      </c>
      <c r="AY186" s="786" t="s">
        <v>469</v>
      </c>
      <c r="AZ186" s="863">
        <v>462.5</v>
      </c>
      <c r="BB186" s="793" t="str">
        <f t="shared" si="50"/>
        <v>--</v>
      </c>
      <c r="BC186" s="791">
        <f t="shared" si="51"/>
        <v>469.383104</v>
      </c>
      <c r="BF186" s="819"/>
      <c r="BH186" s="793" t="str">
        <f t="shared" si="52"/>
        <v>--</v>
      </c>
      <c r="BI186" s="807">
        <f t="shared" si="53"/>
        <v>462.5</v>
      </c>
      <c r="BL186" s="807"/>
      <c r="BQ186" s="791"/>
      <c r="BR186" s="791"/>
      <c r="BS186" s="791"/>
      <c r="BT186" s="791"/>
      <c r="CA186" s="809"/>
      <c r="CB186" s="803"/>
      <c r="CC186" s="804"/>
      <c r="CD186" s="791"/>
      <c r="CE186" s="791"/>
    </row>
    <row r="187" spans="2:83" x14ac:dyDescent="0.25">
      <c r="B187" s="307"/>
      <c r="C187" s="179"/>
      <c r="E187" s="492"/>
      <c r="F187" s="169"/>
      <c r="O187" s="181"/>
      <c r="P187" s="308"/>
      <c r="Q187" s="179"/>
      <c r="R187" s="165" t="s">
        <v>21</v>
      </c>
      <c r="S187" s="179"/>
      <c r="T187" s="165" t="s">
        <v>56</v>
      </c>
      <c r="U187" s="196" t="str">
        <f t="shared" si="61"/>
        <v>-</v>
      </c>
      <c r="V187" s="168" t="str">
        <f t="shared" si="62"/>
        <v>-</v>
      </c>
      <c r="W187" s="168" t="str">
        <f t="shared" si="63"/>
        <v>-</v>
      </c>
      <c r="X187" s="168" t="str">
        <f t="shared" si="64"/>
        <v>-</v>
      </c>
      <c r="Y187" s="168" t="str">
        <f t="shared" si="65"/>
        <v>-</v>
      </c>
      <c r="AD187" s="608">
        <f t="shared" si="58"/>
        <v>44966.470138888886</v>
      </c>
      <c r="AE187" s="607">
        <f t="shared" si="59"/>
        <v>23.058</v>
      </c>
      <c r="AF187" s="196">
        <f t="shared" si="66"/>
        <v>11</v>
      </c>
      <c r="AG187" s="168" t="str">
        <f t="shared" si="67"/>
        <v>-</v>
      </c>
      <c r="AH187" s="168" t="str">
        <f t="shared" si="68"/>
        <v>-</v>
      </c>
      <c r="AI187" s="168">
        <f t="shared" si="69"/>
        <v>23.058</v>
      </c>
      <c r="AJ187" s="168" t="str">
        <f t="shared" si="70"/>
        <v>-</v>
      </c>
      <c r="AM187" s="790">
        <v>44966.47152777778</v>
      </c>
      <c r="AN187" s="789">
        <v>1</v>
      </c>
      <c r="AO187" s="789">
        <v>10</v>
      </c>
      <c r="AP187" s="789" t="s">
        <v>469</v>
      </c>
      <c r="AQ187" s="789">
        <v>462.36485499999998</v>
      </c>
      <c r="AR187" s="789">
        <v>178989</v>
      </c>
      <c r="AS187" s="789">
        <v>138813</v>
      </c>
      <c r="AT187" s="789">
        <v>23.07</v>
      </c>
      <c r="AV187" s="788">
        <v>44966.47152777778</v>
      </c>
      <c r="AW187" s="787">
        <v>1</v>
      </c>
      <c r="AX187" s="786">
        <v>10</v>
      </c>
      <c r="AY187" s="786" t="s">
        <v>469</v>
      </c>
      <c r="AZ187" s="863">
        <v>462.9</v>
      </c>
      <c r="BB187" s="793" t="str">
        <f t="shared" si="50"/>
        <v>--</v>
      </c>
      <c r="BC187" s="791">
        <f t="shared" si="51"/>
        <v>462.36485499999998</v>
      </c>
      <c r="BF187" s="819"/>
      <c r="BH187" s="793" t="str">
        <f t="shared" si="52"/>
        <v>--</v>
      </c>
      <c r="BI187" s="807">
        <f t="shared" si="53"/>
        <v>462.9</v>
      </c>
      <c r="BL187" s="807"/>
      <c r="BQ187" s="791"/>
      <c r="BR187" s="791"/>
      <c r="BS187" s="791"/>
      <c r="BT187" s="791"/>
      <c r="CA187" s="809"/>
      <c r="CB187" s="803"/>
      <c r="CC187" s="804"/>
      <c r="CD187" s="791"/>
      <c r="CE187" s="791"/>
    </row>
    <row r="188" spans="2:83" x14ac:dyDescent="0.25">
      <c r="B188" s="307"/>
      <c r="C188" s="179"/>
      <c r="E188" s="492"/>
      <c r="F188" s="169"/>
      <c r="O188" s="181"/>
      <c r="P188" s="308"/>
      <c r="Q188" s="179"/>
      <c r="R188" s="165" t="s">
        <v>21</v>
      </c>
      <c r="S188" s="179"/>
      <c r="T188" s="165" t="s">
        <v>56</v>
      </c>
      <c r="U188" s="196" t="str">
        <f t="shared" si="61"/>
        <v>-</v>
      </c>
      <c r="V188" s="168" t="str">
        <f t="shared" si="62"/>
        <v>-</v>
      </c>
      <c r="W188" s="168" t="str">
        <f t="shared" si="63"/>
        <v>-</v>
      </c>
      <c r="X188" s="168" t="str">
        <f t="shared" si="64"/>
        <v>-</v>
      </c>
      <c r="Y188" s="168" t="str">
        <f t="shared" si="65"/>
        <v>-</v>
      </c>
      <c r="AD188" s="608">
        <f t="shared" si="58"/>
        <v>44966.470833333333</v>
      </c>
      <c r="AE188" s="607">
        <f t="shared" si="59"/>
        <v>23.064</v>
      </c>
      <c r="AF188" s="196">
        <f t="shared" si="66"/>
        <v>11</v>
      </c>
      <c r="AG188" s="168" t="str">
        <f t="shared" si="67"/>
        <v>-</v>
      </c>
      <c r="AH188" s="168" t="str">
        <f t="shared" si="68"/>
        <v>-</v>
      </c>
      <c r="AI188" s="168">
        <f t="shared" si="69"/>
        <v>23.064</v>
      </c>
      <c r="AJ188" s="168" t="str">
        <f t="shared" si="70"/>
        <v>-</v>
      </c>
      <c r="AM188" s="790">
        <v>44966.47152777778</v>
      </c>
      <c r="AN188" s="789">
        <v>1</v>
      </c>
      <c r="AO188" s="789">
        <v>10</v>
      </c>
      <c r="AP188" s="789" t="s">
        <v>469</v>
      </c>
      <c r="AQ188" s="789">
        <v>461.51299599999999</v>
      </c>
      <c r="AR188" s="789">
        <v>180768</v>
      </c>
      <c r="AS188" s="789">
        <v>137451</v>
      </c>
      <c r="AT188" s="789">
        <v>23.074000000000002</v>
      </c>
      <c r="AV188" s="788">
        <v>44966.47152777778</v>
      </c>
      <c r="AW188" s="787">
        <v>1</v>
      </c>
      <c r="AX188" s="786">
        <v>10</v>
      </c>
      <c r="AY188" s="786" t="s">
        <v>469</v>
      </c>
      <c r="AZ188" s="863">
        <v>460.8</v>
      </c>
      <c r="BB188" s="793" t="str">
        <f t="shared" si="50"/>
        <v>--</v>
      </c>
      <c r="BC188" s="791">
        <f t="shared" si="51"/>
        <v>461.51299599999999</v>
      </c>
      <c r="BF188" s="819"/>
      <c r="BH188" s="793" t="str">
        <f t="shared" si="52"/>
        <v>--</v>
      </c>
      <c r="BI188" s="807">
        <f t="shared" si="53"/>
        <v>460.8</v>
      </c>
      <c r="BL188" s="807"/>
      <c r="BQ188" s="791"/>
      <c r="BR188" s="791"/>
      <c r="BS188" s="791"/>
      <c r="BT188" s="791"/>
      <c r="CA188" s="809"/>
      <c r="CB188" s="803"/>
      <c r="CC188" s="804"/>
      <c r="CD188" s="791"/>
      <c r="CE188" s="791"/>
    </row>
    <row r="189" spans="2:83" x14ac:dyDescent="0.25">
      <c r="B189" s="307"/>
      <c r="C189" s="179"/>
      <c r="E189" s="492"/>
      <c r="F189" s="169"/>
      <c r="O189" s="181"/>
      <c r="P189" s="308"/>
      <c r="Q189" s="179"/>
      <c r="R189" s="165" t="s">
        <v>21</v>
      </c>
      <c r="S189" s="179"/>
      <c r="T189" s="165" t="s">
        <v>56</v>
      </c>
      <c r="U189" s="196" t="str">
        <f t="shared" si="61"/>
        <v>-</v>
      </c>
      <c r="V189" s="168" t="str">
        <f t="shared" si="62"/>
        <v>-</v>
      </c>
      <c r="W189" s="168" t="str">
        <f t="shared" si="63"/>
        <v>-</v>
      </c>
      <c r="X189" s="168" t="str">
        <f t="shared" si="64"/>
        <v>-</v>
      </c>
      <c r="Y189" s="168" t="str">
        <f t="shared" si="65"/>
        <v>-</v>
      </c>
      <c r="AD189" s="608">
        <f t="shared" si="58"/>
        <v>44966.470833333333</v>
      </c>
      <c r="AE189" s="607">
        <f t="shared" si="59"/>
        <v>23.067</v>
      </c>
      <c r="AF189" s="196">
        <f t="shared" si="66"/>
        <v>11</v>
      </c>
      <c r="AG189" s="168" t="str">
        <f t="shared" si="67"/>
        <v>-</v>
      </c>
      <c r="AH189" s="168" t="str">
        <f t="shared" si="68"/>
        <v>-</v>
      </c>
      <c r="AI189" s="168">
        <f t="shared" si="69"/>
        <v>23.067</v>
      </c>
      <c r="AJ189" s="168" t="str">
        <f t="shared" si="70"/>
        <v>-</v>
      </c>
      <c r="AM189" s="790">
        <v>44966.472222222219</v>
      </c>
      <c r="AN189" s="789">
        <v>1</v>
      </c>
      <c r="AO189" s="789">
        <v>10</v>
      </c>
      <c r="AP189" s="789" t="s">
        <v>469</v>
      </c>
      <c r="AQ189" s="789">
        <v>460.345823</v>
      </c>
      <c r="AR189" s="789">
        <v>178992</v>
      </c>
      <c r="AS189" s="789">
        <v>138809</v>
      </c>
      <c r="AT189" s="789">
        <v>23.077999999999999</v>
      </c>
      <c r="AV189" s="788">
        <v>44966.472222222219</v>
      </c>
      <c r="AW189" s="787">
        <v>1</v>
      </c>
      <c r="AX189" s="786">
        <v>10</v>
      </c>
      <c r="AY189" s="786" t="s">
        <v>469</v>
      </c>
      <c r="AZ189" s="863">
        <v>459.4</v>
      </c>
      <c r="BB189" s="793" t="str">
        <f t="shared" si="50"/>
        <v>--</v>
      </c>
      <c r="BC189" s="791">
        <f t="shared" si="51"/>
        <v>460.345823</v>
      </c>
      <c r="BF189" s="819"/>
      <c r="BH189" s="793" t="str">
        <f t="shared" si="52"/>
        <v>--</v>
      </c>
      <c r="BI189" s="807">
        <f t="shared" si="53"/>
        <v>459.4</v>
      </c>
      <c r="BL189" s="807"/>
      <c r="BQ189" s="791"/>
      <c r="BR189" s="791"/>
      <c r="BS189" s="791"/>
      <c r="BT189" s="791"/>
      <c r="CA189" s="809"/>
      <c r="CB189" s="803"/>
      <c r="CC189" s="804"/>
      <c r="CD189" s="791"/>
      <c r="CE189" s="791"/>
    </row>
    <row r="190" spans="2:83" x14ac:dyDescent="0.25">
      <c r="B190" s="307"/>
      <c r="C190" s="179"/>
      <c r="E190" s="492"/>
      <c r="F190" s="169"/>
      <c r="O190" s="181"/>
      <c r="P190" s="308"/>
      <c r="Q190" s="179"/>
      <c r="R190" s="165" t="s">
        <v>21</v>
      </c>
      <c r="S190" s="179"/>
      <c r="T190" s="165" t="s">
        <v>56</v>
      </c>
      <c r="U190" s="196" t="str">
        <f t="shared" si="61"/>
        <v>-</v>
      </c>
      <c r="V190" s="168" t="str">
        <f t="shared" si="62"/>
        <v>-</v>
      </c>
      <c r="W190" s="168" t="str">
        <f t="shared" si="63"/>
        <v>-</v>
      </c>
      <c r="X190" s="168" t="str">
        <f t="shared" si="64"/>
        <v>-</v>
      </c>
      <c r="Y190" s="168" t="str">
        <f t="shared" si="65"/>
        <v>-</v>
      </c>
      <c r="AD190" s="608">
        <f t="shared" si="58"/>
        <v>44966.47152777778</v>
      </c>
      <c r="AE190" s="607">
        <f t="shared" si="59"/>
        <v>23.07</v>
      </c>
      <c r="AF190" s="196">
        <f t="shared" si="66"/>
        <v>11</v>
      </c>
      <c r="AG190" s="168" t="str">
        <f t="shared" si="67"/>
        <v>-</v>
      </c>
      <c r="AH190" s="168" t="str">
        <f t="shared" si="68"/>
        <v>-</v>
      </c>
      <c r="AI190" s="168">
        <f t="shared" si="69"/>
        <v>23.07</v>
      </c>
      <c r="AJ190" s="168" t="str">
        <f t="shared" si="70"/>
        <v>-</v>
      </c>
      <c r="AM190" s="790">
        <v>44966.472916666666</v>
      </c>
      <c r="AN190" s="789">
        <v>1</v>
      </c>
      <c r="AO190" s="789">
        <v>10</v>
      </c>
      <c r="AP190" s="789" t="s">
        <v>469</v>
      </c>
      <c r="AQ190" s="789">
        <v>459.69492400000001</v>
      </c>
      <c r="AR190" s="789">
        <v>180766</v>
      </c>
      <c r="AS190" s="789">
        <v>137454</v>
      </c>
      <c r="AT190" s="789">
        <v>23.084</v>
      </c>
      <c r="AV190" s="788">
        <v>44966.472916666666</v>
      </c>
      <c r="AW190" s="787">
        <v>1</v>
      </c>
      <c r="AX190" s="786">
        <v>10</v>
      </c>
      <c r="AY190" s="786" t="s">
        <v>469</v>
      </c>
      <c r="AZ190" s="863">
        <v>459.8</v>
      </c>
      <c r="BB190" s="793" t="str">
        <f t="shared" si="50"/>
        <v>--</v>
      </c>
      <c r="BC190" s="791">
        <f t="shared" si="51"/>
        <v>459.69492400000001</v>
      </c>
      <c r="BF190" s="819"/>
      <c r="BH190" s="793" t="str">
        <f t="shared" si="52"/>
        <v>--</v>
      </c>
      <c r="BI190" s="807">
        <f t="shared" si="53"/>
        <v>459.8</v>
      </c>
      <c r="BL190" s="807"/>
      <c r="BQ190" s="791"/>
      <c r="BR190" s="791"/>
      <c r="BS190" s="791"/>
      <c r="BT190" s="791"/>
      <c r="CA190" s="809"/>
      <c r="CB190" s="803"/>
      <c r="CC190" s="804"/>
      <c r="CD190" s="791"/>
      <c r="CE190" s="791"/>
    </row>
    <row r="191" spans="2:83" x14ac:dyDescent="0.25">
      <c r="B191" s="307"/>
      <c r="C191" s="179"/>
      <c r="E191" s="492"/>
      <c r="F191" s="169"/>
      <c r="O191" s="181"/>
      <c r="P191" s="308"/>
      <c r="Q191" s="179"/>
      <c r="R191" s="165" t="s">
        <v>21</v>
      </c>
      <c r="S191" s="179"/>
      <c r="T191" s="165" t="s">
        <v>56</v>
      </c>
      <c r="U191" s="196" t="str">
        <f t="shared" si="61"/>
        <v>-</v>
      </c>
      <c r="V191" s="168" t="str">
        <f t="shared" si="62"/>
        <v>-</v>
      </c>
      <c r="W191" s="168" t="str">
        <f t="shared" si="63"/>
        <v>-</v>
      </c>
      <c r="X191" s="168" t="str">
        <f t="shared" si="64"/>
        <v>-</v>
      </c>
      <c r="Y191" s="168" t="str">
        <f t="shared" si="65"/>
        <v>-</v>
      </c>
      <c r="AD191" s="608">
        <f t="shared" si="58"/>
        <v>44966.47152777778</v>
      </c>
      <c r="AE191" s="607">
        <f t="shared" si="59"/>
        <v>23.074000000000002</v>
      </c>
      <c r="AF191" s="196">
        <f t="shared" si="66"/>
        <v>11</v>
      </c>
      <c r="AG191" s="168" t="str">
        <f t="shared" si="67"/>
        <v>-</v>
      </c>
      <c r="AH191" s="168" t="str">
        <f t="shared" si="68"/>
        <v>-</v>
      </c>
      <c r="AI191" s="168">
        <f t="shared" si="69"/>
        <v>23.074000000000002</v>
      </c>
      <c r="AJ191" s="168" t="str">
        <f t="shared" si="70"/>
        <v>-</v>
      </c>
      <c r="AM191" s="790">
        <v>44966.472916666666</v>
      </c>
      <c r="AN191" s="789">
        <v>1</v>
      </c>
      <c r="AO191" s="789">
        <v>10</v>
      </c>
      <c r="AP191" s="789" t="s">
        <v>469</v>
      </c>
      <c r="AQ191" s="789">
        <v>459.01588600000002</v>
      </c>
      <c r="AR191" s="789">
        <v>179003</v>
      </c>
      <c r="AS191" s="789">
        <v>138814</v>
      </c>
      <c r="AT191" s="789">
        <v>23.091999999999999</v>
      </c>
      <c r="AV191" s="788">
        <v>44966.472916666666</v>
      </c>
      <c r="AW191" s="787">
        <v>1</v>
      </c>
      <c r="AX191" s="786">
        <v>10</v>
      </c>
      <c r="AY191" s="786" t="s">
        <v>469</v>
      </c>
      <c r="AZ191" s="863">
        <v>458.4</v>
      </c>
      <c r="BB191" s="793" t="str">
        <f t="shared" si="50"/>
        <v>--</v>
      </c>
      <c r="BC191" s="791">
        <f t="shared" si="51"/>
        <v>459.01588600000002</v>
      </c>
      <c r="BF191" s="819"/>
      <c r="BH191" s="793" t="str">
        <f t="shared" si="52"/>
        <v>--</v>
      </c>
      <c r="BI191" s="807">
        <f t="shared" si="53"/>
        <v>458.4</v>
      </c>
      <c r="BL191" s="807"/>
      <c r="BQ191" s="791"/>
      <c r="BR191" s="791"/>
      <c r="BS191" s="791"/>
      <c r="BT191" s="791"/>
      <c r="CA191" s="809"/>
      <c r="CB191" s="803"/>
      <c r="CC191" s="804"/>
      <c r="CD191" s="791"/>
      <c r="CE191" s="791"/>
    </row>
    <row r="192" spans="2:83" x14ac:dyDescent="0.25">
      <c r="B192" s="307"/>
      <c r="C192" s="179"/>
      <c r="E192" s="492"/>
      <c r="F192" s="169"/>
      <c r="O192" s="181"/>
      <c r="P192" s="308"/>
      <c r="Q192" s="179"/>
      <c r="R192" s="165" t="s">
        <v>21</v>
      </c>
      <c r="S192" s="179"/>
      <c r="T192" s="165" t="s">
        <v>56</v>
      </c>
      <c r="U192" s="196" t="str">
        <f t="shared" si="61"/>
        <v>-</v>
      </c>
      <c r="V192" s="168" t="str">
        <f t="shared" si="62"/>
        <v>-</v>
      </c>
      <c r="W192" s="168" t="str">
        <f t="shared" si="63"/>
        <v>-</v>
      </c>
      <c r="X192" s="168" t="str">
        <f t="shared" si="64"/>
        <v>-</v>
      </c>
      <c r="Y192" s="168" t="str">
        <f t="shared" si="65"/>
        <v>-</v>
      </c>
      <c r="AD192" s="608">
        <f t="shared" si="58"/>
        <v>44966.472222222219</v>
      </c>
      <c r="AE192" s="607">
        <f t="shared" si="59"/>
        <v>23.077999999999999</v>
      </c>
      <c r="AF192" s="196">
        <f t="shared" si="66"/>
        <v>11</v>
      </c>
      <c r="AG192" s="168" t="str">
        <f t="shared" si="67"/>
        <v>-</v>
      </c>
      <c r="AH192" s="168" t="str">
        <f t="shared" si="68"/>
        <v>-</v>
      </c>
      <c r="AI192" s="168">
        <f t="shared" si="69"/>
        <v>23.077999999999999</v>
      </c>
      <c r="AJ192" s="168" t="str">
        <f t="shared" si="70"/>
        <v>-</v>
      </c>
      <c r="AM192" s="790">
        <v>44966.473611111112</v>
      </c>
      <c r="AN192" s="789">
        <v>1</v>
      </c>
      <c r="AO192" s="789">
        <v>10</v>
      </c>
      <c r="AP192" s="789" t="s">
        <v>469</v>
      </c>
      <c r="AQ192" s="789">
        <v>458.76099199999999</v>
      </c>
      <c r="AR192" s="789">
        <v>180771</v>
      </c>
      <c r="AS192" s="789">
        <v>137460</v>
      </c>
      <c r="AT192" s="789">
        <v>23.099</v>
      </c>
      <c r="AV192" s="788">
        <v>44966.473611111112</v>
      </c>
      <c r="AW192" s="787">
        <v>1</v>
      </c>
      <c r="AX192" s="786">
        <v>10</v>
      </c>
      <c r="AY192" s="786" t="s">
        <v>469</v>
      </c>
      <c r="AZ192" s="863">
        <v>459.1</v>
      </c>
      <c r="BB192" s="793" t="str">
        <f t="shared" si="50"/>
        <v>--</v>
      </c>
      <c r="BC192" s="791">
        <f t="shared" si="51"/>
        <v>458.76099199999999</v>
      </c>
      <c r="BF192" s="819"/>
      <c r="BH192" s="793" t="str">
        <f t="shared" si="52"/>
        <v>--</v>
      </c>
      <c r="BI192" s="807">
        <f t="shared" si="53"/>
        <v>459.1</v>
      </c>
      <c r="BL192" s="807"/>
      <c r="BQ192" s="791"/>
      <c r="BR192" s="791"/>
      <c r="BS192" s="791"/>
      <c r="BT192" s="791"/>
      <c r="CA192" s="809"/>
      <c r="CB192" s="803"/>
      <c r="CC192" s="804"/>
      <c r="CD192" s="791"/>
      <c r="CE192" s="791"/>
    </row>
    <row r="193" spans="2:83" x14ac:dyDescent="0.25">
      <c r="B193" s="307"/>
      <c r="C193" s="179"/>
      <c r="E193" s="492"/>
      <c r="F193" s="169"/>
      <c r="O193" s="181"/>
      <c r="P193" s="308"/>
      <c r="Q193" s="179"/>
      <c r="R193" s="165" t="s">
        <v>21</v>
      </c>
      <c r="S193" s="179"/>
      <c r="T193" s="165" t="s">
        <v>56</v>
      </c>
      <c r="U193" s="196" t="str">
        <f t="shared" si="61"/>
        <v>-</v>
      </c>
      <c r="V193" s="168" t="str">
        <f t="shared" si="62"/>
        <v>-</v>
      </c>
      <c r="W193" s="168" t="str">
        <f t="shared" si="63"/>
        <v>-</v>
      </c>
      <c r="X193" s="168" t="str">
        <f t="shared" si="64"/>
        <v>-</v>
      </c>
      <c r="Y193" s="168" t="str">
        <f t="shared" si="65"/>
        <v>-</v>
      </c>
      <c r="AD193" s="608">
        <f t="shared" si="58"/>
        <v>44966.472916666666</v>
      </c>
      <c r="AE193" s="607">
        <f t="shared" si="59"/>
        <v>23.084</v>
      </c>
      <c r="AF193" s="196">
        <f t="shared" si="66"/>
        <v>11</v>
      </c>
      <c r="AG193" s="168" t="str">
        <f t="shared" si="67"/>
        <v>-</v>
      </c>
      <c r="AH193" s="168" t="str">
        <f t="shared" si="68"/>
        <v>-</v>
      </c>
      <c r="AI193" s="168">
        <f t="shared" si="69"/>
        <v>23.084</v>
      </c>
      <c r="AJ193" s="168" t="str">
        <f t="shared" si="70"/>
        <v>-</v>
      </c>
      <c r="AM193" s="790">
        <v>44966.473611111112</v>
      </c>
      <c r="AN193" s="789">
        <v>1</v>
      </c>
      <c r="AO193" s="789">
        <v>10</v>
      </c>
      <c r="AP193" s="789" t="s">
        <v>469</v>
      </c>
      <c r="AQ193" s="789">
        <v>458.223006</v>
      </c>
      <c r="AR193" s="789">
        <v>179000</v>
      </c>
      <c r="AS193" s="789">
        <v>138809</v>
      </c>
      <c r="AT193" s="789">
        <v>23.105</v>
      </c>
      <c r="AV193" s="788">
        <v>44966.473611111112</v>
      </c>
      <c r="AW193" s="787">
        <v>1</v>
      </c>
      <c r="AX193" s="786">
        <v>10</v>
      </c>
      <c r="AY193" s="786" t="s">
        <v>469</v>
      </c>
      <c r="AZ193" s="863">
        <v>458.4</v>
      </c>
      <c r="BB193" s="793" t="str">
        <f t="shared" si="50"/>
        <v>--</v>
      </c>
      <c r="BC193" s="791">
        <f t="shared" si="51"/>
        <v>458.223006</v>
      </c>
      <c r="BF193" s="819"/>
      <c r="BH193" s="793" t="str">
        <f t="shared" si="52"/>
        <v>--</v>
      </c>
      <c r="BI193" s="807">
        <f t="shared" si="53"/>
        <v>458.4</v>
      </c>
      <c r="BL193" s="807"/>
      <c r="BQ193" s="791"/>
      <c r="BR193" s="791"/>
      <c r="BS193" s="791"/>
      <c r="BT193" s="791"/>
      <c r="CA193" s="809"/>
      <c r="CB193" s="803"/>
      <c r="CC193" s="804"/>
      <c r="CD193" s="791"/>
      <c r="CE193" s="791"/>
    </row>
    <row r="194" spans="2:83" x14ac:dyDescent="0.25">
      <c r="B194" s="307"/>
      <c r="C194" s="179"/>
      <c r="E194" s="492"/>
      <c r="F194" s="169"/>
      <c r="O194" s="181"/>
      <c r="P194" s="308"/>
      <c r="Q194" s="179"/>
      <c r="R194" s="165" t="s">
        <v>21</v>
      </c>
      <c r="S194" s="179"/>
      <c r="T194" s="165" t="s">
        <v>56</v>
      </c>
      <c r="U194" s="196" t="str">
        <f t="shared" si="61"/>
        <v>-</v>
      </c>
      <c r="V194" s="168" t="str">
        <f t="shared" si="62"/>
        <v>-</v>
      </c>
      <c r="W194" s="168" t="str">
        <f t="shared" si="63"/>
        <v>-</v>
      </c>
      <c r="X194" s="168" t="str">
        <f t="shared" si="64"/>
        <v>-</v>
      </c>
      <c r="Y194" s="168" t="str">
        <f t="shared" si="65"/>
        <v>-</v>
      </c>
      <c r="AD194" s="608">
        <f t="shared" si="58"/>
        <v>44966.472916666666</v>
      </c>
      <c r="AE194" s="607">
        <f t="shared" si="59"/>
        <v>23.091999999999999</v>
      </c>
      <c r="AF194" s="196">
        <f t="shared" si="66"/>
        <v>11</v>
      </c>
      <c r="AG194" s="168" t="str">
        <f t="shared" si="67"/>
        <v>-</v>
      </c>
      <c r="AH194" s="168" t="str">
        <f t="shared" si="68"/>
        <v>-</v>
      </c>
      <c r="AI194" s="168">
        <f t="shared" si="69"/>
        <v>23.091999999999999</v>
      </c>
      <c r="AJ194" s="168" t="str">
        <f t="shared" si="70"/>
        <v>-</v>
      </c>
      <c r="AM194" s="790">
        <v>44966.474305555559</v>
      </c>
      <c r="AN194" s="789">
        <v>1</v>
      </c>
      <c r="AO194" s="789">
        <v>10</v>
      </c>
      <c r="AP194" s="789" t="s">
        <v>469</v>
      </c>
      <c r="AQ194" s="789">
        <v>457.89760200000001</v>
      </c>
      <c r="AR194" s="789">
        <v>180765</v>
      </c>
      <c r="AS194" s="789">
        <v>137458</v>
      </c>
      <c r="AT194" s="789">
        <v>23.11</v>
      </c>
      <c r="AV194" s="788">
        <v>44966.474305555559</v>
      </c>
      <c r="AW194" s="787">
        <v>1</v>
      </c>
      <c r="AX194" s="786">
        <v>10</v>
      </c>
      <c r="AY194" s="786" t="s">
        <v>469</v>
      </c>
      <c r="AZ194" s="863">
        <v>458.5</v>
      </c>
      <c r="BB194" s="793" t="str">
        <f t="shared" si="50"/>
        <v>--</v>
      </c>
      <c r="BC194" s="791">
        <f t="shared" si="51"/>
        <v>457.89760200000001</v>
      </c>
      <c r="BF194" s="819"/>
      <c r="BH194" s="793" t="str">
        <f t="shared" si="52"/>
        <v>--</v>
      </c>
      <c r="BI194" s="807">
        <f t="shared" si="53"/>
        <v>458.5</v>
      </c>
      <c r="BL194" s="807"/>
      <c r="BQ194" s="791"/>
      <c r="BR194" s="791"/>
      <c r="BS194" s="791"/>
      <c r="BT194" s="791"/>
      <c r="CA194" s="809"/>
      <c r="CB194" s="803"/>
      <c r="CC194" s="804"/>
      <c r="CD194" s="791"/>
      <c r="CE194" s="791"/>
    </row>
    <row r="195" spans="2:83" x14ac:dyDescent="0.25">
      <c r="B195" s="307"/>
      <c r="C195" s="179"/>
      <c r="E195" s="492"/>
      <c r="F195" s="169"/>
      <c r="O195" s="181"/>
      <c r="P195" s="308"/>
      <c r="Q195" s="179"/>
      <c r="R195" s="165" t="s">
        <v>21</v>
      </c>
      <c r="S195" s="179"/>
      <c r="T195" s="165" t="s">
        <v>56</v>
      </c>
      <c r="U195" s="196" t="str">
        <f t="shared" si="61"/>
        <v>-</v>
      </c>
      <c r="V195" s="168" t="str">
        <f t="shared" si="62"/>
        <v>-</v>
      </c>
      <c r="W195" s="168" t="str">
        <f t="shared" si="63"/>
        <v>-</v>
      </c>
      <c r="X195" s="168" t="str">
        <f t="shared" si="64"/>
        <v>-</v>
      </c>
      <c r="Y195" s="168" t="str">
        <f t="shared" si="65"/>
        <v>-</v>
      </c>
      <c r="AD195" s="608">
        <f t="shared" si="58"/>
        <v>44966.473611111112</v>
      </c>
      <c r="AE195" s="607">
        <f t="shared" si="59"/>
        <v>23.099</v>
      </c>
      <c r="AF195" s="196">
        <f t="shared" si="66"/>
        <v>11</v>
      </c>
      <c r="AG195" s="168" t="str">
        <f t="shared" si="67"/>
        <v>-</v>
      </c>
      <c r="AH195" s="168" t="str">
        <f t="shared" si="68"/>
        <v>-</v>
      </c>
      <c r="AI195" s="168">
        <f t="shared" si="69"/>
        <v>23.099</v>
      </c>
      <c r="AJ195" s="168" t="str">
        <f t="shared" si="70"/>
        <v>-</v>
      </c>
      <c r="AM195" s="790">
        <v>44966.474305555559</v>
      </c>
      <c r="AN195" s="789">
        <v>1</v>
      </c>
      <c r="AO195" s="789">
        <v>10</v>
      </c>
      <c r="AP195" s="789" t="s">
        <v>469</v>
      </c>
      <c r="AQ195" s="789">
        <v>457.55415299999999</v>
      </c>
      <c r="AR195" s="789">
        <v>179007</v>
      </c>
      <c r="AS195" s="789">
        <v>138813</v>
      </c>
      <c r="AT195" s="789">
        <v>23.113</v>
      </c>
      <c r="AV195" s="788">
        <v>44966.474305555559</v>
      </c>
      <c r="AW195" s="787">
        <v>1</v>
      </c>
      <c r="AX195" s="786">
        <v>10</v>
      </c>
      <c r="AY195" s="786" t="s">
        <v>469</v>
      </c>
      <c r="AZ195" s="863">
        <v>458.1</v>
      </c>
      <c r="BB195" s="793" t="str">
        <f t="shared" ref="BB195:BB258" si="71">IFERROR((AO195*10)+AP195, "--")</f>
        <v>--</v>
      </c>
      <c r="BC195" s="791">
        <f t="shared" ref="BC195:BC258" si="72">AQ195</f>
        <v>457.55415299999999</v>
      </c>
      <c r="BF195" s="819"/>
      <c r="BH195" s="793" t="str">
        <f t="shared" ref="BH195:BH258" si="73">IFERROR((AX195*10)+AY195, "--")</f>
        <v>--</v>
      </c>
      <c r="BI195" s="807">
        <f t="shared" ref="BI195:BI258" si="74">AZ195</f>
        <v>458.1</v>
      </c>
      <c r="BL195" s="807"/>
      <c r="BQ195" s="791"/>
      <c r="BR195" s="791"/>
      <c r="BS195" s="791"/>
      <c r="BT195" s="791"/>
      <c r="CA195" s="809"/>
      <c r="CB195" s="803"/>
      <c r="CC195" s="804"/>
      <c r="CD195" s="791"/>
      <c r="CE195" s="791"/>
    </row>
    <row r="196" spans="2:83" x14ac:dyDescent="0.25">
      <c r="B196" s="307"/>
      <c r="C196" s="179"/>
      <c r="E196" s="492"/>
      <c r="F196" s="169"/>
      <c r="O196" s="181"/>
      <c r="P196" s="308"/>
      <c r="Q196" s="179"/>
      <c r="R196" s="165" t="s">
        <v>21</v>
      </c>
      <c r="S196" s="179"/>
      <c r="T196" s="165" t="s">
        <v>56</v>
      </c>
      <c r="U196" s="196" t="str">
        <f t="shared" si="61"/>
        <v>-</v>
      </c>
      <c r="V196" s="168" t="str">
        <f t="shared" si="62"/>
        <v>-</v>
      </c>
      <c r="W196" s="168" t="str">
        <f t="shared" si="63"/>
        <v>-</v>
      </c>
      <c r="X196" s="168" t="str">
        <f t="shared" si="64"/>
        <v>-</v>
      </c>
      <c r="Y196" s="168" t="str">
        <f t="shared" si="65"/>
        <v>-</v>
      </c>
      <c r="AD196" s="608">
        <f t="shared" si="58"/>
        <v>44966.473611111112</v>
      </c>
      <c r="AE196" s="607">
        <f t="shared" si="59"/>
        <v>23.105</v>
      </c>
      <c r="AF196" s="196">
        <f t="shared" si="66"/>
        <v>11</v>
      </c>
      <c r="AG196" s="168" t="str">
        <f t="shared" si="67"/>
        <v>-</v>
      </c>
      <c r="AH196" s="168" t="str">
        <f t="shared" si="68"/>
        <v>-</v>
      </c>
      <c r="AI196" s="168">
        <f t="shared" si="69"/>
        <v>23.105</v>
      </c>
      <c r="AJ196" s="168" t="str">
        <f t="shared" si="70"/>
        <v>-</v>
      </c>
      <c r="AM196" s="790">
        <v>44966.474999999999</v>
      </c>
      <c r="AN196" s="789">
        <v>1</v>
      </c>
      <c r="AO196" s="789">
        <v>10</v>
      </c>
      <c r="AP196" s="789">
        <v>0</v>
      </c>
      <c r="AQ196" s="789">
        <v>457.57360399999999</v>
      </c>
      <c r="AR196" s="789">
        <v>180772</v>
      </c>
      <c r="AS196" s="789">
        <v>137464</v>
      </c>
      <c r="AT196" s="789">
        <v>23.12</v>
      </c>
      <c r="AV196" s="788">
        <v>44966.474999999999</v>
      </c>
      <c r="AW196" s="787">
        <v>1</v>
      </c>
      <c r="AX196" s="786">
        <v>10</v>
      </c>
      <c r="AY196" s="786">
        <v>0</v>
      </c>
      <c r="AZ196" s="863">
        <v>457.5</v>
      </c>
      <c r="BB196" s="793">
        <f t="shared" si="71"/>
        <v>100</v>
      </c>
      <c r="BC196" s="791">
        <f t="shared" si="72"/>
        <v>457.57360399999999</v>
      </c>
      <c r="BF196" s="819"/>
      <c r="BH196" s="793">
        <f t="shared" si="73"/>
        <v>100</v>
      </c>
      <c r="BI196" s="807">
        <f t="shared" si="74"/>
        <v>457.5</v>
      </c>
      <c r="BL196" s="807"/>
      <c r="BQ196" s="791"/>
      <c r="BR196" s="791"/>
      <c r="BS196" s="791"/>
      <c r="BT196" s="791"/>
      <c r="CA196" s="809"/>
      <c r="CB196" s="803"/>
      <c r="CC196" s="804"/>
      <c r="CD196" s="791"/>
      <c r="CE196" s="791"/>
    </row>
    <row r="197" spans="2:83" x14ac:dyDescent="0.25">
      <c r="B197" s="307"/>
      <c r="C197" s="179"/>
      <c r="E197" s="492"/>
      <c r="F197" s="169"/>
      <c r="O197" s="181"/>
      <c r="P197" s="308"/>
      <c r="Q197" s="179"/>
      <c r="R197" s="165" t="s">
        <v>21</v>
      </c>
      <c r="S197" s="179"/>
      <c r="T197" s="165" t="s">
        <v>56</v>
      </c>
      <c r="U197" s="196" t="str">
        <f t="shared" si="61"/>
        <v>-</v>
      </c>
      <c r="V197" s="168" t="str">
        <f t="shared" si="62"/>
        <v>-</v>
      </c>
      <c r="W197" s="168" t="str">
        <f t="shared" si="63"/>
        <v>-</v>
      </c>
      <c r="X197" s="168" t="str">
        <f t="shared" si="64"/>
        <v>-</v>
      </c>
      <c r="Y197" s="168" t="str">
        <f t="shared" si="65"/>
        <v>-</v>
      </c>
      <c r="AD197" s="608">
        <f t="shared" si="58"/>
        <v>44966.474305555559</v>
      </c>
      <c r="AE197" s="607">
        <f t="shared" si="59"/>
        <v>23.11</v>
      </c>
      <c r="AF197" s="196">
        <f t="shared" si="66"/>
        <v>11</v>
      </c>
      <c r="AG197" s="168" t="str">
        <f t="shared" si="67"/>
        <v>-</v>
      </c>
      <c r="AH197" s="168" t="str">
        <f t="shared" si="68"/>
        <v>-</v>
      </c>
      <c r="AI197" s="168">
        <f t="shared" si="69"/>
        <v>23.11</v>
      </c>
      <c r="AJ197" s="168" t="str">
        <f t="shared" si="70"/>
        <v>-</v>
      </c>
      <c r="AM197" s="790">
        <v>44966.475694444445</v>
      </c>
      <c r="AN197" s="789">
        <v>1</v>
      </c>
      <c r="AO197" s="789">
        <v>10</v>
      </c>
      <c r="AP197" s="789">
        <v>1</v>
      </c>
      <c r="AQ197" s="789">
        <v>457.34371099999998</v>
      </c>
      <c r="AR197" s="789">
        <v>179012</v>
      </c>
      <c r="AS197" s="789">
        <v>138816</v>
      </c>
      <c r="AT197" s="789">
        <v>23.126000000000001</v>
      </c>
      <c r="AV197" s="788">
        <v>44966.475694444445</v>
      </c>
      <c r="AW197" s="787">
        <v>1</v>
      </c>
      <c r="AX197" s="786">
        <v>10</v>
      </c>
      <c r="AY197" s="786">
        <v>1</v>
      </c>
      <c r="AZ197" s="863">
        <v>457.5</v>
      </c>
      <c r="BB197" s="793">
        <f t="shared" si="71"/>
        <v>101</v>
      </c>
      <c r="BC197" s="791">
        <f t="shared" si="72"/>
        <v>457.34371099999998</v>
      </c>
      <c r="BF197" s="819"/>
      <c r="BH197" s="793">
        <f t="shared" si="73"/>
        <v>101</v>
      </c>
      <c r="BI197" s="807">
        <f t="shared" si="74"/>
        <v>457.5</v>
      </c>
      <c r="BL197" s="807"/>
      <c r="BQ197" s="791"/>
      <c r="BR197" s="791"/>
      <c r="BS197" s="791"/>
      <c r="BT197" s="791"/>
      <c r="CA197" s="809"/>
      <c r="CB197" s="803"/>
      <c r="CC197" s="804"/>
      <c r="CD197" s="791"/>
      <c r="CE197" s="791"/>
    </row>
    <row r="198" spans="2:83" x14ac:dyDescent="0.25">
      <c r="B198" s="307"/>
      <c r="C198" s="179"/>
      <c r="E198" s="492"/>
      <c r="F198" s="169"/>
      <c r="O198" s="181"/>
      <c r="P198" s="308"/>
      <c r="Q198" s="179"/>
      <c r="R198" s="165" t="s">
        <v>21</v>
      </c>
      <c r="S198" s="179"/>
      <c r="T198" s="165" t="s">
        <v>56</v>
      </c>
      <c r="U198" s="196" t="str">
        <f t="shared" si="61"/>
        <v>-</v>
      </c>
      <c r="V198" s="168" t="str">
        <f t="shared" si="62"/>
        <v>-</v>
      </c>
      <c r="W198" s="168" t="str">
        <f t="shared" si="63"/>
        <v>-</v>
      </c>
      <c r="X198" s="168" t="str">
        <f t="shared" si="64"/>
        <v>-</v>
      </c>
      <c r="Y198" s="168" t="str">
        <f t="shared" si="65"/>
        <v>-</v>
      </c>
      <c r="AD198" s="608">
        <f t="shared" ref="AD198:AD261" si="75">IF(AM195="", "-", AM195)</f>
        <v>44966.474305555559</v>
      </c>
      <c r="AE198" s="607">
        <f t="shared" ref="AE198:AE261" si="76">IF(AT195="", "-", AT195)</f>
        <v>23.113</v>
      </c>
      <c r="AF198" s="196">
        <f t="shared" si="66"/>
        <v>11</v>
      </c>
      <c r="AG198" s="168" t="str">
        <f t="shared" si="67"/>
        <v>-</v>
      </c>
      <c r="AH198" s="168" t="str">
        <f t="shared" si="68"/>
        <v>-</v>
      </c>
      <c r="AI198" s="168">
        <f t="shared" si="69"/>
        <v>23.113</v>
      </c>
      <c r="AJ198" s="168" t="str">
        <f t="shared" si="70"/>
        <v>-</v>
      </c>
      <c r="AM198" s="790">
        <v>44966.475694444445</v>
      </c>
      <c r="AN198" s="789">
        <v>1</v>
      </c>
      <c r="AO198" s="789">
        <v>10</v>
      </c>
      <c r="AP198" s="789">
        <v>2</v>
      </c>
      <c r="AQ198" s="789">
        <v>457.32815399999998</v>
      </c>
      <c r="AR198" s="789">
        <v>180767</v>
      </c>
      <c r="AS198" s="789">
        <v>137461</v>
      </c>
      <c r="AT198" s="789">
        <v>23.131</v>
      </c>
      <c r="AV198" s="788">
        <v>44966.475694444445</v>
      </c>
      <c r="AW198" s="787">
        <v>1</v>
      </c>
      <c r="AX198" s="786">
        <v>10</v>
      </c>
      <c r="AY198" s="786">
        <v>2</v>
      </c>
      <c r="AZ198" s="863">
        <v>457.5</v>
      </c>
      <c r="BB198" s="793">
        <f t="shared" si="71"/>
        <v>102</v>
      </c>
      <c r="BC198" s="791">
        <f t="shared" si="72"/>
        <v>457.32815399999998</v>
      </c>
      <c r="BF198" s="819"/>
      <c r="BH198" s="793">
        <f t="shared" si="73"/>
        <v>102</v>
      </c>
      <c r="BI198" s="807">
        <f t="shared" si="74"/>
        <v>457.5</v>
      </c>
      <c r="BL198" s="807"/>
      <c r="BQ198" s="791"/>
      <c r="BR198" s="791"/>
      <c r="BS198" s="791"/>
      <c r="BT198" s="791"/>
      <c r="CA198" s="809"/>
      <c r="CB198" s="803"/>
      <c r="CC198" s="804"/>
      <c r="CD198" s="791"/>
      <c r="CE198" s="791"/>
    </row>
    <row r="199" spans="2:83" x14ac:dyDescent="0.25">
      <c r="B199" s="307"/>
      <c r="C199" s="179"/>
      <c r="E199" s="492"/>
      <c r="F199" s="169"/>
      <c r="O199" s="181"/>
      <c r="P199" s="308"/>
      <c r="Q199" s="179"/>
      <c r="R199" s="165" t="s">
        <v>21</v>
      </c>
      <c r="S199" s="179"/>
      <c r="T199" s="165" t="s">
        <v>56</v>
      </c>
      <c r="U199" s="196" t="str">
        <f t="shared" si="61"/>
        <v>-</v>
      </c>
      <c r="V199" s="168" t="str">
        <f t="shared" si="62"/>
        <v>-</v>
      </c>
      <c r="W199" s="168" t="str">
        <f t="shared" si="63"/>
        <v>-</v>
      </c>
      <c r="X199" s="168" t="str">
        <f t="shared" si="64"/>
        <v>-</v>
      </c>
      <c r="Y199" s="168" t="str">
        <f t="shared" si="65"/>
        <v>-</v>
      </c>
      <c r="AD199" s="608">
        <f t="shared" si="75"/>
        <v>44966.474999999999</v>
      </c>
      <c r="AE199" s="607">
        <f t="shared" si="76"/>
        <v>23.12</v>
      </c>
      <c r="AF199" s="196">
        <f t="shared" si="66"/>
        <v>11</v>
      </c>
      <c r="AG199" s="168" t="str">
        <f t="shared" si="67"/>
        <v>-</v>
      </c>
      <c r="AH199" s="168" t="str">
        <f t="shared" si="68"/>
        <v>-</v>
      </c>
      <c r="AI199" s="168">
        <f t="shared" si="69"/>
        <v>23.12</v>
      </c>
      <c r="AJ199" s="168" t="str">
        <f t="shared" si="70"/>
        <v>-</v>
      </c>
      <c r="AM199" s="790">
        <v>44966.476388888892</v>
      </c>
      <c r="AN199" s="789">
        <v>1</v>
      </c>
      <c r="AO199" s="789">
        <v>10</v>
      </c>
      <c r="AP199" s="789">
        <v>3</v>
      </c>
      <c r="AQ199" s="789">
        <v>457.04450400000002</v>
      </c>
      <c r="AR199" s="789">
        <v>179007</v>
      </c>
      <c r="AS199" s="789">
        <v>138811</v>
      </c>
      <c r="AT199" s="789">
        <v>23.135999999999999</v>
      </c>
      <c r="AV199" s="788">
        <v>44966.476388888892</v>
      </c>
      <c r="AW199" s="787">
        <v>1</v>
      </c>
      <c r="AX199" s="786">
        <v>10</v>
      </c>
      <c r="AY199" s="786">
        <v>3</v>
      </c>
      <c r="AZ199" s="863">
        <v>457.3</v>
      </c>
      <c r="BB199" s="793">
        <f t="shared" si="71"/>
        <v>103</v>
      </c>
      <c r="BC199" s="791">
        <f t="shared" si="72"/>
        <v>457.04450400000002</v>
      </c>
      <c r="BF199" s="819"/>
      <c r="BH199" s="793">
        <f t="shared" si="73"/>
        <v>103</v>
      </c>
      <c r="BI199" s="807">
        <f t="shared" si="74"/>
        <v>457.3</v>
      </c>
      <c r="BL199" s="807"/>
      <c r="BQ199" s="791"/>
      <c r="BR199" s="791"/>
      <c r="BS199" s="791"/>
      <c r="BT199" s="791"/>
      <c r="CA199" s="809"/>
      <c r="CB199" s="803"/>
      <c r="CC199" s="804"/>
      <c r="CD199" s="791"/>
      <c r="CE199" s="791"/>
    </row>
    <row r="200" spans="2:83" x14ac:dyDescent="0.25">
      <c r="B200" s="307"/>
      <c r="C200" s="179"/>
      <c r="E200" s="492"/>
      <c r="F200" s="169"/>
      <c r="O200" s="181"/>
      <c r="P200" s="308"/>
      <c r="Q200" s="179"/>
      <c r="R200" s="165" t="s">
        <v>21</v>
      </c>
      <c r="S200" s="179"/>
      <c r="T200" s="165" t="s">
        <v>56</v>
      </c>
      <c r="U200" s="196" t="str">
        <f t="shared" si="61"/>
        <v>-</v>
      </c>
      <c r="V200" s="168" t="str">
        <f t="shared" si="62"/>
        <v>-</v>
      </c>
      <c r="W200" s="168" t="str">
        <f t="shared" si="63"/>
        <v>-</v>
      </c>
      <c r="X200" s="168" t="str">
        <f t="shared" si="64"/>
        <v>-</v>
      </c>
      <c r="Y200" s="168" t="str">
        <f t="shared" si="65"/>
        <v>-</v>
      </c>
      <c r="AD200" s="608">
        <f t="shared" si="75"/>
        <v>44966.475694444445</v>
      </c>
      <c r="AE200" s="607">
        <f t="shared" si="76"/>
        <v>23.126000000000001</v>
      </c>
      <c r="AF200" s="196">
        <f t="shared" si="66"/>
        <v>11</v>
      </c>
      <c r="AG200" s="168" t="str">
        <f t="shared" si="67"/>
        <v>-</v>
      </c>
      <c r="AH200" s="168" t="str">
        <f t="shared" si="68"/>
        <v>-</v>
      </c>
      <c r="AI200" s="168">
        <f t="shared" si="69"/>
        <v>23.126000000000001</v>
      </c>
      <c r="AJ200" s="168" t="str">
        <f t="shared" si="70"/>
        <v>-</v>
      </c>
      <c r="AM200" s="790">
        <v>44966.477083333331</v>
      </c>
      <c r="AN200" s="789">
        <v>1</v>
      </c>
      <c r="AO200" s="789">
        <v>10</v>
      </c>
      <c r="AP200" s="789">
        <v>4</v>
      </c>
      <c r="AQ200" s="789">
        <v>456.970302</v>
      </c>
      <c r="AR200" s="789">
        <v>180759</v>
      </c>
      <c r="AS200" s="789">
        <v>137456</v>
      </c>
      <c r="AT200" s="789">
        <v>23.140999999999998</v>
      </c>
      <c r="AV200" s="788">
        <v>44966.477083333331</v>
      </c>
      <c r="AW200" s="787">
        <v>1</v>
      </c>
      <c r="AX200" s="786">
        <v>10</v>
      </c>
      <c r="AY200" s="786">
        <v>4</v>
      </c>
      <c r="AZ200" s="863">
        <v>457.2</v>
      </c>
      <c r="BB200" s="793">
        <f t="shared" si="71"/>
        <v>104</v>
      </c>
      <c r="BC200" s="791">
        <f t="shared" si="72"/>
        <v>456.970302</v>
      </c>
      <c r="BF200" s="819"/>
      <c r="BH200" s="793">
        <f t="shared" si="73"/>
        <v>104</v>
      </c>
      <c r="BI200" s="807">
        <f t="shared" si="74"/>
        <v>457.2</v>
      </c>
      <c r="BL200" s="807"/>
      <c r="BQ200" s="791"/>
      <c r="BR200" s="791"/>
      <c r="BS200" s="791"/>
      <c r="BT200" s="791"/>
      <c r="CA200" s="809"/>
      <c r="CB200" s="803"/>
      <c r="CC200" s="804"/>
      <c r="CD200" s="791"/>
      <c r="CE200" s="791"/>
    </row>
    <row r="201" spans="2:83" x14ac:dyDescent="0.25">
      <c r="B201" s="307"/>
      <c r="C201" s="179"/>
      <c r="E201" s="492"/>
      <c r="F201" s="169"/>
      <c r="O201" s="181"/>
      <c r="P201" s="308"/>
      <c r="Q201" s="179"/>
      <c r="R201" s="165" t="s">
        <v>21</v>
      </c>
      <c r="S201" s="179"/>
      <c r="T201" s="165" t="s">
        <v>56</v>
      </c>
      <c r="U201" s="196" t="str">
        <f t="shared" si="61"/>
        <v>-</v>
      </c>
      <c r="V201" s="168" t="str">
        <f t="shared" si="62"/>
        <v>-</v>
      </c>
      <c r="W201" s="168" t="str">
        <f t="shared" si="63"/>
        <v>-</v>
      </c>
      <c r="X201" s="168" t="str">
        <f t="shared" si="64"/>
        <v>-</v>
      </c>
      <c r="Y201" s="168" t="str">
        <f t="shared" si="65"/>
        <v>-</v>
      </c>
      <c r="AD201" s="608">
        <f t="shared" si="75"/>
        <v>44966.475694444445</v>
      </c>
      <c r="AE201" s="607">
        <f t="shared" si="76"/>
        <v>23.131</v>
      </c>
      <c r="AF201" s="196">
        <f t="shared" si="66"/>
        <v>11</v>
      </c>
      <c r="AG201" s="168" t="str">
        <f t="shared" si="67"/>
        <v>-</v>
      </c>
      <c r="AH201" s="168" t="str">
        <f t="shared" si="68"/>
        <v>-</v>
      </c>
      <c r="AI201" s="168">
        <f t="shared" si="69"/>
        <v>23.131</v>
      </c>
      <c r="AJ201" s="168" t="str">
        <f t="shared" si="70"/>
        <v>-</v>
      </c>
      <c r="AM201" s="790">
        <v>44966.477083333331</v>
      </c>
      <c r="AN201" s="789">
        <v>1</v>
      </c>
      <c r="AO201" s="789">
        <v>10</v>
      </c>
      <c r="AP201" s="789">
        <v>5</v>
      </c>
      <c r="AQ201" s="789">
        <v>456.94090699999998</v>
      </c>
      <c r="AR201" s="789">
        <v>178995</v>
      </c>
      <c r="AS201" s="789">
        <v>138802</v>
      </c>
      <c r="AT201" s="789">
        <v>23.148</v>
      </c>
      <c r="AV201" s="788">
        <v>44966.477083333331</v>
      </c>
      <c r="AW201" s="787">
        <v>1</v>
      </c>
      <c r="AX201" s="786">
        <v>10</v>
      </c>
      <c r="AY201" s="786">
        <v>5</v>
      </c>
      <c r="AZ201" s="863">
        <v>456.9</v>
      </c>
      <c r="BB201" s="793">
        <f t="shared" si="71"/>
        <v>105</v>
      </c>
      <c r="BC201" s="791">
        <f t="shared" si="72"/>
        <v>456.94090699999998</v>
      </c>
      <c r="BF201" s="819"/>
      <c r="BH201" s="793">
        <f t="shared" si="73"/>
        <v>105</v>
      </c>
      <c r="BI201" s="807">
        <f t="shared" si="74"/>
        <v>456.9</v>
      </c>
      <c r="BL201" s="807"/>
      <c r="BQ201" s="791"/>
      <c r="BR201" s="791"/>
      <c r="BS201" s="791"/>
      <c r="BT201" s="791"/>
      <c r="CA201" s="809"/>
      <c r="CB201" s="803"/>
      <c r="CC201" s="804"/>
      <c r="CD201" s="791"/>
      <c r="CE201" s="791"/>
    </row>
    <row r="202" spans="2:83" x14ac:dyDescent="0.25">
      <c r="B202" s="307"/>
      <c r="C202" s="179"/>
      <c r="E202" s="492"/>
      <c r="F202" s="169"/>
      <c r="O202" s="181"/>
      <c r="P202" s="308"/>
      <c r="Q202" s="179"/>
      <c r="R202" s="165" t="s">
        <v>21</v>
      </c>
      <c r="S202" s="179"/>
      <c r="T202" s="165" t="s">
        <v>56</v>
      </c>
      <c r="U202" s="196" t="str">
        <f t="shared" si="61"/>
        <v>-</v>
      </c>
      <c r="V202" s="168" t="str">
        <f t="shared" si="62"/>
        <v>-</v>
      </c>
      <c r="W202" s="168" t="str">
        <f t="shared" si="63"/>
        <v>-</v>
      </c>
      <c r="X202" s="168" t="str">
        <f t="shared" si="64"/>
        <v>-</v>
      </c>
      <c r="Y202" s="168" t="str">
        <f t="shared" si="65"/>
        <v>-</v>
      </c>
      <c r="AD202" s="608">
        <f t="shared" si="75"/>
        <v>44966.476388888892</v>
      </c>
      <c r="AE202" s="607">
        <f t="shared" si="76"/>
        <v>23.135999999999999</v>
      </c>
      <c r="AF202" s="196">
        <f t="shared" si="66"/>
        <v>11</v>
      </c>
      <c r="AG202" s="168" t="str">
        <f t="shared" si="67"/>
        <v>-</v>
      </c>
      <c r="AH202" s="168" t="str">
        <f t="shared" si="68"/>
        <v>-</v>
      </c>
      <c r="AI202" s="168">
        <f t="shared" si="69"/>
        <v>23.135999999999999</v>
      </c>
      <c r="AJ202" s="168" t="str">
        <f t="shared" si="70"/>
        <v>-</v>
      </c>
      <c r="AM202" s="790">
        <v>44966.477777777778</v>
      </c>
      <c r="AN202" s="789">
        <v>1</v>
      </c>
      <c r="AO202" s="789">
        <v>10</v>
      </c>
      <c r="AP202" s="789">
        <v>6</v>
      </c>
      <c r="AQ202" s="789">
        <v>457.08980700000001</v>
      </c>
      <c r="AR202" s="789">
        <v>180750</v>
      </c>
      <c r="AS202" s="789">
        <v>137449</v>
      </c>
      <c r="AT202" s="789">
        <v>23.154</v>
      </c>
      <c r="AV202" s="788">
        <v>44966.477777777778</v>
      </c>
      <c r="AW202" s="787">
        <v>1</v>
      </c>
      <c r="AX202" s="786">
        <v>10</v>
      </c>
      <c r="AY202" s="786">
        <v>6</v>
      </c>
      <c r="AZ202" s="863">
        <v>456.5</v>
      </c>
      <c r="BB202" s="793">
        <f t="shared" si="71"/>
        <v>106</v>
      </c>
      <c r="BC202" s="791">
        <f t="shared" si="72"/>
        <v>457.08980700000001</v>
      </c>
      <c r="BF202" s="819"/>
      <c r="BH202" s="793">
        <f t="shared" si="73"/>
        <v>106</v>
      </c>
      <c r="BI202" s="807">
        <f t="shared" si="74"/>
        <v>456.5</v>
      </c>
      <c r="BL202" s="807"/>
      <c r="BQ202" s="791"/>
      <c r="BR202" s="791"/>
      <c r="BS202" s="791"/>
      <c r="BT202" s="791"/>
      <c r="CA202" s="809"/>
      <c r="CB202" s="803"/>
      <c r="CC202" s="804"/>
      <c r="CD202" s="791"/>
      <c r="CE202" s="791"/>
    </row>
    <row r="203" spans="2:83" x14ac:dyDescent="0.25">
      <c r="B203" s="307"/>
      <c r="C203" s="179"/>
      <c r="E203" s="492"/>
      <c r="F203" s="169"/>
      <c r="O203" s="181"/>
      <c r="P203" s="308"/>
      <c r="Q203" s="179"/>
      <c r="R203" s="165" t="s">
        <v>21</v>
      </c>
      <c r="S203" s="179"/>
      <c r="T203" s="165" t="s">
        <v>56</v>
      </c>
      <c r="U203" s="196" t="str">
        <f t="shared" si="61"/>
        <v>-</v>
      </c>
      <c r="V203" s="168" t="str">
        <f t="shared" si="62"/>
        <v>-</v>
      </c>
      <c r="W203" s="168" t="str">
        <f t="shared" si="63"/>
        <v>-</v>
      </c>
      <c r="X203" s="168" t="str">
        <f t="shared" si="64"/>
        <v>-</v>
      </c>
      <c r="Y203" s="168" t="str">
        <f t="shared" si="65"/>
        <v>-</v>
      </c>
      <c r="AD203" s="608">
        <f t="shared" si="75"/>
        <v>44966.477083333331</v>
      </c>
      <c r="AE203" s="607">
        <f t="shared" si="76"/>
        <v>23.140999999999998</v>
      </c>
      <c r="AF203" s="196">
        <f t="shared" si="66"/>
        <v>11</v>
      </c>
      <c r="AG203" s="168" t="str">
        <f t="shared" si="67"/>
        <v>-</v>
      </c>
      <c r="AH203" s="168" t="str">
        <f t="shared" si="68"/>
        <v>-</v>
      </c>
      <c r="AI203" s="168">
        <f t="shared" si="69"/>
        <v>23.140999999999998</v>
      </c>
      <c r="AJ203" s="168" t="str">
        <f t="shared" si="70"/>
        <v>-</v>
      </c>
      <c r="AM203" s="790">
        <v>44966.477777777778</v>
      </c>
      <c r="AN203" s="789">
        <v>1</v>
      </c>
      <c r="AO203" s="789">
        <v>10</v>
      </c>
      <c r="AP203" s="789">
        <v>7</v>
      </c>
      <c r="AQ203" s="789">
        <v>457.09188599999999</v>
      </c>
      <c r="AR203" s="789">
        <v>178993</v>
      </c>
      <c r="AS203" s="789">
        <v>138801</v>
      </c>
      <c r="AT203" s="789">
        <v>23.158000000000001</v>
      </c>
      <c r="AV203" s="788">
        <v>44966.477777777778</v>
      </c>
      <c r="AW203" s="787">
        <v>1</v>
      </c>
      <c r="AX203" s="786">
        <v>10</v>
      </c>
      <c r="AY203" s="786">
        <v>7</v>
      </c>
      <c r="AZ203" s="863">
        <v>456.9</v>
      </c>
      <c r="BB203" s="793">
        <f t="shared" si="71"/>
        <v>107</v>
      </c>
      <c r="BC203" s="791">
        <f t="shared" si="72"/>
        <v>457.09188599999999</v>
      </c>
      <c r="BF203" s="819"/>
      <c r="BH203" s="793">
        <f t="shared" si="73"/>
        <v>107</v>
      </c>
      <c r="BI203" s="807">
        <f t="shared" si="74"/>
        <v>456.9</v>
      </c>
      <c r="BL203" s="807"/>
      <c r="BQ203" s="791"/>
      <c r="BR203" s="791"/>
      <c r="BS203" s="791"/>
      <c r="BT203" s="791"/>
      <c r="CA203" s="809"/>
      <c r="CB203" s="803"/>
      <c r="CC203" s="804"/>
      <c r="CD203" s="791"/>
      <c r="CE203" s="791"/>
    </row>
    <row r="204" spans="2:83" x14ac:dyDescent="0.25">
      <c r="B204" s="307"/>
      <c r="C204" s="179"/>
      <c r="E204" s="492"/>
      <c r="F204" s="169"/>
      <c r="O204" s="181"/>
      <c r="P204" s="308"/>
      <c r="Q204" s="179"/>
      <c r="R204" s="165" t="s">
        <v>21</v>
      </c>
      <c r="S204" s="179"/>
      <c r="T204" s="165" t="s">
        <v>56</v>
      </c>
      <c r="U204" s="196" t="str">
        <f t="shared" si="61"/>
        <v>-</v>
      </c>
      <c r="V204" s="168" t="str">
        <f t="shared" si="62"/>
        <v>-</v>
      </c>
      <c r="W204" s="168" t="str">
        <f t="shared" si="63"/>
        <v>-</v>
      </c>
      <c r="X204" s="168" t="str">
        <f t="shared" si="64"/>
        <v>-</v>
      </c>
      <c r="Y204" s="168" t="str">
        <f t="shared" si="65"/>
        <v>-</v>
      </c>
      <c r="AD204" s="608">
        <f t="shared" si="75"/>
        <v>44966.477083333331</v>
      </c>
      <c r="AE204" s="607">
        <f t="shared" si="76"/>
        <v>23.148</v>
      </c>
      <c r="AF204" s="196">
        <f t="shared" si="66"/>
        <v>11</v>
      </c>
      <c r="AG204" s="168" t="str">
        <f t="shared" si="67"/>
        <v>-</v>
      </c>
      <c r="AH204" s="168" t="str">
        <f t="shared" si="68"/>
        <v>-</v>
      </c>
      <c r="AI204" s="168">
        <f t="shared" si="69"/>
        <v>23.148</v>
      </c>
      <c r="AJ204" s="168" t="str">
        <f t="shared" si="70"/>
        <v>-</v>
      </c>
      <c r="AM204" s="790">
        <v>44966.478472222225</v>
      </c>
      <c r="AN204" s="789">
        <v>1</v>
      </c>
      <c r="AO204" s="789">
        <v>10</v>
      </c>
      <c r="AP204" s="789">
        <v>8</v>
      </c>
      <c r="AQ204" s="789">
        <v>456.92954400000002</v>
      </c>
      <c r="AR204" s="789">
        <v>180757</v>
      </c>
      <c r="AS204" s="789">
        <v>137456</v>
      </c>
      <c r="AT204" s="789">
        <v>23.161000000000001</v>
      </c>
      <c r="AV204" s="788">
        <v>44966.478472222225</v>
      </c>
      <c r="AW204" s="787">
        <v>1</v>
      </c>
      <c r="AX204" s="786">
        <v>10</v>
      </c>
      <c r="AY204" s="786">
        <v>8</v>
      </c>
      <c r="AZ204" s="863">
        <v>457.3</v>
      </c>
      <c r="BB204" s="793">
        <f t="shared" si="71"/>
        <v>108</v>
      </c>
      <c r="BC204" s="791">
        <f t="shared" si="72"/>
        <v>456.92954400000002</v>
      </c>
      <c r="BF204" s="819"/>
      <c r="BH204" s="793">
        <f t="shared" si="73"/>
        <v>108</v>
      </c>
      <c r="BI204" s="807">
        <f t="shared" si="74"/>
        <v>457.3</v>
      </c>
      <c r="BL204" s="807"/>
      <c r="BQ204" s="791"/>
      <c r="BR204" s="791"/>
      <c r="BS204" s="791"/>
      <c r="BT204" s="791"/>
      <c r="CA204" s="809"/>
      <c r="CB204" s="803"/>
      <c r="CC204" s="804"/>
      <c r="CD204" s="791"/>
      <c r="CE204" s="791"/>
    </row>
    <row r="205" spans="2:83" x14ac:dyDescent="0.25">
      <c r="B205" s="307"/>
      <c r="C205" s="179"/>
      <c r="E205" s="492"/>
      <c r="F205" s="169"/>
      <c r="O205" s="181"/>
      <c r="P205" s="308"/>
      <c r="Q205" s="179"/>
      <c r="R205" s="165" t="s">
        <v>21</v>
      </c>
      <c r="S205" s="179"/>
      <c r="T205" s="165" t="s">
        <v>56</v>
      </c>
      <c r="U205" s="196" t="str">
        <f t="shared" si="61"/>
        <v>-</v>
      </c>
      <c r="V205" s="168" t="str">
        <f t="shared" si="62"/>
        <v>-</v>
      </c>
      <c r="W205" s="168" t="str">
        <f t="shared" si="63"/>
        <v>-</v>
      </c>
      <c r="X205" s="168" t="str">
        <f t="shared" si="64"/>
        <v>-</v>
      </c>
      <c r="Y205" s="168" t="str">
        <f t="shared" si="65"/>
        <v>-</v>
      </c>
      <c r="AD205" s="608">
        <f t="shared" si="75"/>
        <v>44966.477777777778</v>
      </c>
      <c r="AE205" s="607">
        <f t="shared" si="76"/>
        <v>23.154</v>
      </c>
      <c r="AF205" s="196">
        <f t="shared" si="66"/>
        <v>11</v>
      </c>
      <c r="AG205" s="168" t="str">
        <f t="shared" si="67"/>
        <v>-</v>
      </c>
      <c r="AH205" s="168" t="str">
        <f t="shared" si="68"/>
        <v>-</v>
      </c>
      <c r="AI205" s="168">
        <f t="shared" si="69"/>
        <v>23.154</v>
      </c>
      <c r="AJ205" s="168" t="str">
        <f t="shared" si="70"/>
        <v>-</v>
      </c>
      <c r="AM205" s="790">
        <v>44966.479166666664</v>
      </c>
      <c r="AN205" s="789">
        <v>1</v>
      </c>
      <c r="AO205" s="789">
        <v>11</v>
      </c>
      <c r="AP205" s="789">
        <v>9</v>
      </c>
      <c r="AQ205" s="789">
        <v>62.563533999999997</v>
      </c>
      <c r="AR205" s="789">
        <v>180757</v>
      </c>
      <c r="AS205" s="789">
        <v>138805</v>
      </c>
      <c r="AT205" s="789">
        <v>23.166</v>
      </c>
      <c r="AV205" s="788">
        <v>44966.479166666664</v>
      </c>
      <c r="AW205" s="787">
        <v>1</v>
      </c>
      <c r="AX205" s="786">
        <v>11</v>
      </c>
      <c r="AY205" s="786">
        <v>9</v>
      </c>
      <c r="AZ205" s="863">
        <v>0.61890000000000001</v>
      </c>
      <c r="BB205" s="793">
        <f t="shared" si="71"/>
        <v>119</v>
      </c>
      <c r="BC205" s="791">
        <f t="shared" si="72"/>
        <v>62.563533999999997</v>
      </c>
      <c r="BF205" s="819"/>
      <c r="BH205" s="793">
        <f t="shared" si="73"/>
        <v>119</v>
      </c>
      <c r="BI205" s="807">
        <f t="shared" si="74"/>
        <v>0.61890000000000001</v>
      </c>
      <c r="BL205" s="807"/>
      <c r="BQ205" s="791"/>
      <c r="BR205" s="791"/>
      <c r="BS205" s="791"/>
      <c r="BT205" s="791"/>
      <c r="CA205" s="809"/>
      <c r="CB205" s="803"/>
      <c r="CC205" s="804"/>
      <c r="CD205" s="791"/>
      <c r="CE205" s="791"/>
    </row>
    <row r="206" spans="2:83" x14ac:dyDescent="0.25">
      <c r="B206" s="307"/>
      <c r="C206" s="179"/>
      <c r="E206" s="492"/>
      <c r="F206" s="169"/>
      <c r="O206" s="181"/>
      <c r="P206" s="308"/>
      <c r="Q206" s="179"/>
      <c r="R206" s="165" t="s">
        <v>21</v>
      </c>
      <c r="S206" s="179"/>
      <c r="T206" s="165" t="s">
        <v>56</v>
      </c>
      <c r="U206" s="196" t="str">
        <f t="shared" si="61"/>
        <v>-</v>
      </c>
      <c r="V206" s="168" t="str">
        <f t="shared" si="62"/>
        <v>-</v>
      </c>
      <c r="W206" s="168" t="str">
        <f t="shared" si="63"/>
        <v>-</v>
      </c>
      <c r="X206" s="168" t="str">
        <f t="shared" si="64"/>
        <v>-</v>
      </c>
      <c r="Y206" s="168" t="str">
        <f t="shared" si="65"/>
        <v>-</v>
      </c>
      <c r="AD206" s="608">
        <f t="shared" si="75"/>
        <v>44966.477777777778</v>
      </c>
      <c r="AE206" s="607">
        <f t="shared" si="76"/>
        <v>23.158000000000001</v>
      </c>
      <c r="AF206" s="196">
        <f t="shared" si="66"/>
        <v>11</v>
      </c>
      <c r="AG206" s="168" t="str">
        <f t="shared" si="67"/>
        <v>-</v>
      </c>
      <c r="AH206" s="168" t="str">
        <f t="shared" si="68"/>
        <v>-</v>
      </c>
      <c r="AI206" s="168">
        <f t="shared" si="69"/>
        <v>23.158000000000001</v>
      </c>
      <c r="AJ206" s="168" t="str">
        <f t="shared" si="70"/>
        <v>-</v>
      </c>
      <c r="AM206" s="790">
        <v>44966.479166666664</v>
      </c>
      <c r="AN206" s="789">
        <v>1</v>
      </c>
      <c r="AO206" s="789">
        <v>11</v>
      </c>
      <c r="AP206" s="789">
        <v>9</v>
      </c>
      <c r="AQ206" s="789">
        <v>0.24667800000000001</v>
      </c>
      <c r="AR206" s="789">
        <v>180755</v>
      </c>
      <c r="AS206" s="789">
        <v>138802</v>
      </c>
      <c r="AT206" s="789">
        <v>23.169</v>
      </c>
      <c r="AV206" s="788">
        <v>44966.479166666664</v>
      </c>
      <c r="AW206" s="787">
        <v>1</v>
      </c>
      <c r="AX206" s="786">
        <v>11</v>
      </c>
      <c r="AY206" s="786">
        <v>9</v>
      </c>
      <c r="AZ206" s="863">
        <v>-0.29830000000000001</v>
      </c>
      <c r="BB206" s="793">
        <f t="shared" si="71"/>
        <v>119</v>
      </c>
      <c r="BC206" s="791">
        <f t="shared" si="72"/>
        <v>0.24667800000000001</v>
      </c>
      <c r="BF206" s="819"/>
      <c r="BH206" s="793">
        <f t="shared" si="73"/>
        <v>119</v>
      </c>
      <c r="BI206" s="807">
        <f t="shared" si="74"/>
        <v>-0.29830000000000001</v>
      </c>
      <c r="BL206" s="807"/>
      <c r="BQ206" s="791"/>
      <c r="BR206" s="791"/>
      <c r="BS206" s="791"/>
      <c r="BT206" s="791"/>
      <c r="CA206" s="809"/>
      <c r="CB206" s="803"/>
      <c r="CC206" s="804"/>
      <c r="CD206" s="791"/>
      <c r="CE206" s="791"/>
    </row>
    <row r="207" spans="2:83" x14ac:dyDescent="0.25">
      <c r="B207" s="307"/>
      <c r="C207" s="179"/>
      <c r="E207" s="492"/>
      <c r="F207" s="169"/>
      <c r="O207" s="181"/>
      <c r="P207" s="308"/>
      <c r="Q207" s="179"/>
      <c r="R207" s="165" t="s">
        <v>21</v>
      </c>
      <c r="S207" s="179"/>
      <c r="T207" s="165" t="s">
        <v>56</v>
      </c>
      <c r="U207" s="196" t="str">
        <f t="shared" si="61"/>
        <v>-</v>
      </c>
      <c r="V207" s="168" t="str">
        <f t="shared" si="62"/>
        <v>-</v>
      </c>
      <c r="W207" s="168" t="str">
        <f t="shared" si="63"/>
        <v>-</v>
      </c>
      <c r="X207" s="168" t="str">
        <f t="shared" si="64"/>
        <v>-</v>
      </c>
      <c r="Y207" s="168" t="str">
        <f t="shared" si="65"/>
        <v>-</v>
      </c>
      <c r="AD207" s="608">
        <f t="shared" si="75"/>
        <v>44966.478472222225</v>
      </c>
      <c r="AE207" s="607">
        <f t="shared" si="76"/>
        <v>23.161000000000001</v>
      </c>
      <c r="AF207" s="196">
        <f t="shared" si="66"/>
        <v>11</v>
      </c>
      <c r="AG207" s="168" t="str">
        <f t="shared" si="67"/>
        <v>-</v>
      </c>
      <c r="AH207" s="168" t="str">
        <f t="shared" si="68"/>
        <v>-</v>
      </c>
      <c r="AI207" s="168">
        <f t="shared" si="69"/>
        <v>23.161000000000001</v>
      </c>
      <c r="AJ207" s="168" t="str">
        <f t="shared" si="70"/>
        <v>-</v>
      </c>
      <c r="AM207" s="790">
        <v>44966.479861111111</v>
      </c>
      <c r="AN207" s="789">
        <v>1</v>
      </c>
      <c r="AO207" s="789">
        <v>11</v>
      </c>
      <c r="AP207" s="789">
        <v>9</v>
      </c>
      <c r="AQ207" s="789">
        <v>8.1321000000000004E-2</v>
      </c>
      <c r="AR207" s="789">
        <v>180770</v>
      </c>
      <c r="AS207" s="789">
        <v>138814</v>
      </c>
      <c r="AT207" s="789">
        <v>23.173999999999999</v>
      </c>
      <c r="AV207" s="788">
        <v>44966.479861111111</v>
      </c>
      <c r="AW207" s="787">
        <v>1</v>
      </c>
      <c r="AX207" s="786">
        <v>11</v>
      </c>
      <c r="AY207" s="786">
        <v>9</v>
      </c>
      <c r="AZ207" s="863">
        <v>0.37990000000000002</v>
      </c>
      <c r="BB207" s="793">
        <f t="shared" si="71"/>
        <v>119</v>
      </c>
      <c r="BC207" s="791">
        <f t="shared" si="72"/>
        <v>8.1321000000000004E-2</v>
      </c>
      <c r="BF207" s="819"/>
      <c r="BH207" s="793">
        <f t="shared" si="73"/>
        <v>119</v>
      </c>
      <c r="BI207" s="807">
        <f t="shared" si="74"/>
        <v>0.37990000000000002</v>
      </c>
      <c r="BL207" s="807"/>
      <c r="BQ207" s="791"/>
      <c r="BR207" s="791"/>
      <c r="BS207" s="791"/>
      <c r="BT207" s="791"/>
      <c r="CA207" s="809"/>
      <c r="CB207" s="803"/>
      <c r="CC207" s="804"/>
      <c r="CD207" s="791"/>
      <c r="CE207" s="791"/>
    </row>
    <row r="208" spans="2:83" x14ac:dyDescent="0.25">
      <c r="B208" s="307"/>
      <c r="C208" s="179"/>
      <c r="E208" s="492"/>
      <c r="F208" s="169"/>
      <c r="O208" s="181"/>
      <c r="P208" s="308"/>
      <c r="Q208" s="179"/>
      <c r="R208" s="165" t="s">
        <v>21</v>
      </c>
      <c r="S208" s="179"/>
      <c r="T208" s="165" t="s">
        <v>56</v>
      </c>
      <c r="U208" s="196" t="str">
        <f t="shared" si="61"/>
        <v>-</v>
      </c>
      <c r="V208" s="168" t="str">
        <f t="shared" si="62"/>
        <v>-</v>
      </c>
      <c r="W208" s="168" t="str">
        <f t="shared" si="63"/>
        <v>-</v>
      </c>
      <c r="X208" s="168" t="str">
        <f t="shared" si="64"/>
        <v>-</v>
      </c>
      <c r="Y208" s="168" t="str">
        <f t="shared" si="65"/>
        <v>-</v>
      </c>
      <c r="AD208" s="608">
        <f t="shared" si="75"/>
        <v>44966.479166666664</v>
      </c>
      <c r="AE208" s="607">
        <f t="shared" si="76"/>
        <v>23.166</v>
      </c>
      <c r="AF208" s="196">
        <f t="shared" si="66"/>
        <v>11</v>
      </c>
      <c r="AG208" s="168" t="str">
        <f t="shared" si="67"/>
        <v>-</v>
      </c>
      <c r="AH208" s="168" t="str">
        <f t="shared" si="68"/>
        <v>-</v>
      </c>
      <c r="AI208" s="168">
        <f t="shared" si="69"/>
        <v>23.166</v>
      </c>
      <c r="AJ208" s="168" t="str">
        <f t="shared" si="70"/>
        <v>-</v>
      </c>
      <c r="AM208" s="790">
        <v>44966.479861111111</v>
      </c>
      <c r="AN208" s="789">
        <v>1</v>
      </c>
      <c r="AO208" s="789">
        <v>11</v>
      </c>
      <c r="AP208" s="789">
        <v>9</v>
      </c>
      <c r="AQ208" s="789">
        <v>-3.1099999999999999E-3</v>
      </c>
      <c r="AR208" s="789">
        <v>180783</v>
      </c>
      <c r="AS208" s="789">
        <v>138824</v>
      </c>
      <c r="AT208" s="789">
        <v>23.181000000000001</v>
      </c>
      <c r="AV208" s="788">
        <v>44966.479861111111</v>
      </c>
      <c r="AW208" s="787">
        <v>1</v>
      </c>
      <c r="AX208" s="786">
        <v>11</v>
      </c>
      <c r="AY208" s="786">
        <v>9</v>
      </c>
      <c r="AZ208" s="863">
        <v>6.5049999999999997E-2</v>
      </c>
      <c r="BB208" s="793">
        <f t="shared" si="71"/>
        <v>119</v>
      </c>
      <c r="BC208" s="791">
        <f t="shared" si="72"/>
        <v>-3.1099999999999999E-3</v>
      </c>
      <c r="BF208" s="819"/>
      <c r="BH208" s="793">
        <f t="shared" si="73"/>
        <v>119</v>
      </c>
      <c r="BI208" s="807">
        <f t="shared" si="74"/>
        <v>6.5049999999999997E-2</v>
      </c>
      <c r="BL208" s="807"/>
      <c r="BQ208" s="791"/>
      <c r="BR208" s="791"/>
      <c r="BS208" s="791"/>
      <c r="BT208" s="791"/>
      <c r="CA208" s="809"/>
      <c r="CB208" s="803"/>
      <c r="CC208" s="804"/>
      <c r="CD208" s="791"/>
      <c r="CE208" s="791"/>
    </row>
    <row r="209" spans="2:83" x14ac:dyDescent="0.25">
      <c r="B209" s="307"/>
      <c r="C209" s="179"/>
      <c r="E209" s="492"/>
      <c r="F209" s="169"/>
      <c r="O209" s="181"/>
      <c r="P209" s="308"/>
      <c r="Q209" s="179"/>
      <c r="R209" s="165" t="s">
        <v>21</v>
      </c>
      <c r="S209" s="179"/>
      <c r="T209" s="165" t="s">
        <v>56</v>
      </c>
      <c r="U209" s="196" t="str">
        <f t="shared" si="61"/>
        <v>-</v>
      </c>
      <c r="V209" s="168" t="str">
        <f t="shared" si="62"/>
        <v>-</v>
      </c>
      <c r="W209" s="168" t="str">
        <f t="shared" si="63"/>
        <v>-</v>
      </c>
      <c r="X209" s="168" t="str">
        <f t="shared" si="64"/>
        <v>-</v>
      </c>
      <c r="Y209" s="168" t="str">
        <f t="shared" si="65"/>
        <v>-</v>
      </c>
      <c r="AD209" s="608">
        <f t="shared" si="75"/>
        <v>44966.479166666664</v>
      </c>
      <c r="AE209" s="607">
        <f t="shared" si="76"/>
        <v>23.169</v>
      </c>
      <c r="AF209" s="196">
        <f t="shared" si="66"/>
        <v>11</v>
      </c>
      <c r="AG209" s="168" t="str">
        <f t="shared" si="67"/>
        <v>-</v>
      </c>
      <c r="AH209" s="168" t="str">
        <f t="shared" si="68"/>
        <v>-</v>
      </c>
      <c r="AI209" s="168">
        <f t="shared" si="69"/>
        <v>23.169</v>
      </c>
      <c r="AJ209" s="168" t="str">
        <f t="shared" si="70"/>
        <v>-</v>
      </c>
      <c r="AM209" s="790">
        <v>44966.480555555558</v>
      </c>
      <c r="AN209" s="789">
        <v>1</v>
      </c>
      <c r="AO209" s="789">
        <v>11</v>
      </c>
      <c r="AP209" s="789">
        <v>9</v>
      </c>
      <c r="AQ209" s="789">
        <v>1.1998E-2</v>
      </c>
      <c r="AR209" s="789">
        <v>180779</v>
      </c>
      <c r="AS209" s="789">
        <v>138821</v>
      </c>
      <c r="AT209" s="789">
        <v>23.186</v>
      </c>
      <c r="AV209" s="788">
        <v>44966.480555555558</v>
      </c>
      <c r="AW209" s="787">
        <v>1</v>
      </c>
      <c r="AX209" s="786">
        <v>11</v>
      </c>
      <c r="AY209" s="786">
        <v>9</v>
      </c>
      <c r="AZ209" s="863">
        <v>6.5049999999999997E-2</v>
      </c>
      <c r="BB209" s="793">
        <f t="shared" si="71"/>
        <v>119</v>
      </c>
      <c r="BC209" s="791">
        <f t="shared" si="72"/>
        <v>1.1998E-2</v>
      </c>
      <c r="BF209" s="819"/>
      <c r="BH209" s="793">
        <f t="shared" si="73"/>
        <v>119</v>
      </c>
      <c r="BI209" s="807">
        <f t="shared" si="74"/>
        <v>6.5049999999999997E-2</v>
      </c>
      <c r="BL209" s="807"/>
      <c r="BQ209" s="791"/>
      <c r="BR209" s="791"/>
      <c r="BS209" s="791"/>
      <c r="BT209" s="791"/>
      <c r="CA209" s="809"/>
      <c r="CB209" s="803"/>
      <c r="CC209" s="804"/>
      <c r="CD209" s="791"/>
      <c r="CE209" s="791"/>
    </row>
    <row r="210" spans="2:83" x14ac:dyDescent="0.25">
      <c r="B210" s="307"/>
      <c r="C210" s="179"/>
      <c r="E210" s="492"/>
      <c r="F210" s="169"/>
      <c r="O210" s="181"/>
      <c r="P210" s="308"/>
      <c r="Q210" s="179"/>
      <c r="R210" s="165" t="s">
        <v>21</v>
      </c>
      <c r="S210" s="179"/>
      <c r="T210" s="165" t="s">
        <v>56</v>
      </c>
      <c r="U210" s="196" t="str">
        <f t="shared" si="61"/>
        <v>-</v>
      </c>
      <c r="V210" s="168" t="str">
        <f t="shared" si="62"/>
        <v>-</v>
      </c>
      <c r="W210" s="168" t="str">
        <f t="shared" si="63"/>
        <v>-</v>
      </c>
      <c r="X210" s="168" t="str">
        <f t="shared" si="64"/>
        <v>-</v>
      </c>
      <c r="Y210" s="168" t="str">
        <f t="shared" si="65"/>
        <v>-</v>
      </c>
      <c r="AD210" s="608">
        <f t="shared" si="75"/>
        <v>44966.479861111111</v>
      </c>
      <c r="AE210" s="607">
        <f t="shared" si="76"/>
        <v>23.173999999999999</v>
      </c>
      <c r="AF210" s="196">
        <f t="shared" si="66"/>
        <v>11</v>
      </c>
      <c r="AG210" s="168" t="str">
        <f t="shared" si="67"/>
        <v>-</v>
      </c>
      <c r="AH210" s="168" t="str">
        <f t="shared" si="68"/>
        <v>-</v>
      </c>
      <c r="AI210" s="168">
        <f t="shared" si="69"/>
        <v>23.173999999999999</v>
      </c>
      <c r="AJ210" s="168" t="str">
        <f t="shared" si="70"/>
        <v>-</v>
      </c>
      <c r="AM210" s="790">
        <v>44966.480555555558</v>
      </c>
      <c r="AN210" s="789">
        <v>1</v>
      </c>
      <c r="AO210" s="789">
        <v>11</v>
      </c>
      <c r="AP210" s="789">
        <v>9</v>
      </c>
      <c r="AQ210" s="789">
        <v>-0.141345</v>
      </c>
      <c r="AR210" s="789">
        <v>180774</v>
      </c>
      <c r="AS210" s="789">
        <v>138818</v>
      </c>
      <c r="AT210" s="789">
        <v>23.190999999999999</v>
      </c>
      <c r="AV210" s="788">
        <v>44966.480555555558</v>
      </c>
      <c r="AW210" s="787">
        <v>1</v>
      </c>
      <c r="AX210" s="786">
        <v>11</v>
      </c>
      <c r="AY210" s="786">
        <v>9</v>
      </c>
      <c r="AZ210" s="863">
        <v>4.1200000000000001E-2</v>
      </c>
      <c r="BB210" s="793">
        <f t="shared" si="71"/>
        <v>119</v>
      </c>
      <c r="BC210" s="791">
        <f t="shared" si="72"/>
        <v>-0.141345</v>
      </c>
      <c r="BF210" s="819"/>
      <c r="BH210" s="793">
        <f t="shared" si="73"/>
        <v>119</v>
      </c>
      <c r="BI210" s="807">
        <f t="shared" si="74"/>
        <v>4.1200000000000001E-2</v>
      </c>
      <c r="BL210" s="807"/>
      <c r="BQ210" s="791"/>
      <c r="BR210" s="791"/>
      <c r="BS210" s="791"/>
      <c r="BT210" s="791"/>
      <c r="CA210" s="809"/>
      <c r="CB210" s="803"/>
      <c r="CC210" s="804"/>
      <c r="CD210" s="791"/>
      <c r="CE210" s="791"/>
    </row>
    <row r="211" spans="2:83" x14ac:dyDescent="0.25">
      <c r="B211" s="307"/>
      <c r="C211" s="179"/>
      <c r="O211" s="181"/>
      <c r="P211" s="308"/>
      <c r="Q211" s="179"/>
      <c r="R211" s="165" t="s">
        <v>21</v>
      </c>
      <c r="S211" s="179"/>
      <c r="T211" s="165" t="s">
        <v>56</v>
      </c>
      <c r="U211" s="196" t="str">
        <f t="shared" si="61"/>
        <v>-</v>
      </c>
      <c r="V211" s="168" t="str">
        <f t="shared" si="62"/>
        <v>-</v>
      </c>
      <c r="W211" s="168" t="str">
        <f t="shared" si="63"/>
        <v>-</v>
      </c>
      <c r="X211" s="168" t="str">
        <f t="shared" si="64"/>
        <v>-</v>
      </c>
      <c r="Y211" s="168" t="str">
        <f t="shared" si="65"/>
        <v>-</v>
      </c>
      <c r="AD211" s="608">
        <f t="shared" si="75"/>
        <v>44966.479861111111</v>
      </c>
      <c r="AE211" s="607">
        <f t="shared" si="76"/>
        <v>23.181000000000001</v>
      </c>
      <c r="AF211" s="196">
        <f t="shared" si="66"/>
        <v>11</v>
      </c>
      <c r="AG211" s="168" t="str">
        <f t="shared" si="67"/>
        <v>-</v>
      </c>
      <c r="AH211" s="168" t="str">
        <f t="shared" si="68"/>
        <v>-</v>
      </c>
      <c r="AI211" s="168">
        <f t="shared" si="69"/>
        <v>23.181000000000001</v>
      </c>
      <c r="AJ211" s="168" t="str">
        <f t="shared" si="70"/>
        <v>-</v>
      </c>
      <c r="AM211" s="790">
        <v>44966.481249999997</v>
      </c>
      <c r="AN211" s="789">
        <v>1</v>
      </c>
      <c r="AO211" s="789">
        <v>11</v>
      </c>
      <c r="AP211" s="789">
        <v>9</v>
      </c>
      <c r="AQ211" s="789">
        <v>-0.207534</v>
      </c>
      <c r="AR211" s="789">
        <v>180773</v>
      </c>
      <c r="AS211" s="789">
        <v>138816</v>
      </c>
      <c r="AT211" s="789">
        <v>23.195</v>
      </c>
      <c r="AV211" s="788">
        <v>44966.481249999997</v>
      </c>
      <c r="AW211" s="787">
        <v>1</v>
      </c>
      <c r="AX211" s="786">
        <v>11</v>
      </c>
      <c r="AY211" s="786">
        <v>9</v>
      </c>
      <c r="AZ211" s="863">
        <v>-6.8089999999999998E-2</v>
      </c>
      <c r="BB211" s="793">
        <f t="shared" si="71"/>
        <v>119</v>
      </c>
      <c r="BC211" s="791">
        <f t="shared" si="72"/>
        <v>-0.207534</v>
      </c>
      <c r="BF211" s="819"/>
      <c r="BH211" s="793">
        <f t="shared" si="73"/>
        <v>119</v>
      </c>
      <c r="BI211" s="807">
        <f t="shared" si="74"/>
        <v>-6.8089999999999998E-2</v>
      </c>
      <c r="BL211" s="807"/>
      <c r="BQ211" s="791"/>
      <c r="BR211" s="791"/>
      <c r="BS211" s="791"/>
      <c r="BT211" s="791"/>
      <c r="CA211" s="809"/>
      <c r="CB211" s="803"/>
      <c r="CC211" s="804"/>
      <c r="CD211" s="791"/>
      <c r="CE211" s="791"/>
    </row>
    <row r="212" spans="2:83" x14ac:dyDescent="0.25">
      <c r="B212" s="307"/>
      <c r="C212" s="179"/>
      <c r="O212" s="181"/>
      <c r="P212" s="308"/>
      <c r="Q212" s="179"/>
      <c r="R212" s="165" t="s">
        <v>21</v>
      </c>
      <c r="S212" s="179"/>
      <c r="T212" s="165" t="s">
        <v>56</v>
      </c>
      <c r="U212" s="196" t="str">
        <f t="shared" si="61"/>
        <v>-</v>
      </c>
      <c r="V212" s="168" t="str">
        <f t="shared" si="62"/>
        <v>-</v>
      </c>
      <c r="W212" s="168" t="str">
        <f t="shared" si="63"/>
        <v>-</v>
      </c>
      <c r="X212" s="168" t="str">
        <f t="shared" si="64"/>
        <v>-</v>
      </c>
      <c r="Y212" s="168" t="str">
        <f t="shared" si="65"/>
        <v>-</v>
      </c>
      <c r="AD212" s="608">
        <f t="shared" si="75"/>
        <v>44966.480555555558</v>
      </c>
      <c r="AE212" s="607">
        <f t="shared" si="76"/>
        <v>23.186</v>
      </c>
      <c r="AF212" s="196">
        <f t="shared" si="66"/>
        <v>11</v>
      </c>
      <c r="AG212" s="168" t="str">
        <f t="shared" si="67"/>
        <v>-</v>
      </c>
      <c r="AH212" s="168" t="str">
        <f t="shared" si="68"/>
        <v>-</v>
      </c>
      <c r="AI212" s="168">
        <f t="shared" si="69"/>
        <v>23.186</v>
      </c>
      <c r="AJ212" s="168" t="str">
        <f t="shared" si="70"/>
        <v>-</v>
      </c>
      <c r="AM212" s="790">
        <v>44966.481249999997</v>
      </c>
      <c r="AN212" s="789">
        <v>1</v>
      </c>
      <c r="AO212" s="789">
        <v>11</v>
      </c>
      <c r="AP212" s="789">
        <v>9</v>
      </c>
      <c r="AQ212" s="789">
        <v>-0.11734799999999999</v>
      </c>
      <c r="AR212" s="789">
        <v>180776</v>
      </c>
      <c r="AS212" s="789">
        <v>138819</v>
      </c>
      <c r="AT212" s="789">
        <v>23.198</v>
      </c>
      <c r="AV212" s="788">
        <v>44966.481249999997</v>
      </c>
      <c r="AW212" s="787">
        <v>1</v>
      </c>
      <c r="AX212" s="786">
        <v>11</v>
      </c>
      <c r="AY212" s="786">
        <v>9</v>
      </c>
      <c r="AZ212" s="863">
        <v>4.3369999999999997E-3</v>
      </c>
      <c r="BB212" s="793">
        <f t="shared" si="71"/>
        <v>119</v>
      </c>
      <c r="BC212" s="791">
        <f t="shared" si="72"/>
        <v>-0.11734799999999999</v>
      </c>
      <c r="BF212" s="819"/>
      <c r="BH212" s="793">
        <f t="shared" si="73"/>
        <v>119</v>
      </c>
      <c r="BI212" s="807">
        <f t="shared" si="74"/>
        <v>4.3369999999999997E-3</v>
      </c>
      <c r="BL212" s="807"/>
      <c r="BQ212" s="791"/>
      <c r="BR212" s="791"/>
      <c r="BS212" s="791"/>
      <c r="BT212" s="791"/>
      <c r="CA212" s="809"/>
      <c r="CB212" s="803"/>
      <c r="CC212" s="804"/>
      <c r="CD212" s="791"/>
      <c r="CE212" s="791"/>
    </row>
    <row r="213" spans="2:83" x14ac:dyDescent="0.25">
      <c r="B213" s="307"/>
      <c r="C213" s="179"/>
      <c r="O213" s="181"/>
      <c r="P213" s="308"/>
      <c r="Q213" s="179"/>
      <c r="R213" s="165" t="s">
        <v>21</v>
      </c>
      <c r="S213" s="179"/>
      <c r="T213" s="165" t="s">
        <v>56</v>
      </c>
      <c r="U213" s="196" t="str">
        <f t="shared" si="61"/>
        <v>-</v>
      </c>
      <c r="V213" s="168" t="str">
        <f t="shared" si="62"/>
        <v>-</v>
      </c>
      <c r="W213" s="168" t="str">
        <f t="shared" si="63"/>
        <v>-</v>
      </c>
      <c r="X213" s="168" t="str">
        <f t="shared" si="64"/>
        <v>-</v>
      </c>
      <c r="Y213" s="168" t="str">
        <f t="shared" si="65"/>
        <v>-</v>
      </c>
      <c r="AD213" s="608">
        <f t="shared" si="75"/>
        <v>44966.480555555558</v>
      </c>
      <c r="AE213" s="607">
        <f t="shared" si="76"/>
        <v>23.190999999999999</v>
      </c>
      <c r="AF213" s="196">
        <f t="shared" si="66"/>
        <v>11</v>
      </c>
      <c r="AG213" s="168" t="str">
        <f t="shared" si="67"/>
        <v>-</v>
      </c>
      <c r="AH213" s="168" t="str">
        <f t="shared" si="68"/>
        <v>-</v>
      </c>
      <c r="AI213" s="168">
        <f t="shared" si="69"/>
        <v>23.190999999999999</v>
      </c>
      <c r="AJ213" s="168" t="str">
        <f t="shared" si="70"/>
        <v>-</v>
      </c>
      <c r="AM213" s="790">
        <v>44966.481944444444</v>
      </c>
      <c r="AN213" s="789">
        <v>1</v>
      </c>
      <c r="AO213" s="789">
        <v>11</v>
      </c>
      <c r="AP213" s="789">
        <v>9</v>
      </c>
      <c r="AQ213" s="789">
        <v>5.1109000000000002E-2</v>
      </c>
      <c r="AR213" s="789">
        <v>180773</v>
      </c>
      <c r="AS213" s="789">
        <v>138817</v>
      </c>
      <c r="AT213" s="789">
        <v>23.202000000000002</v>
      </c>
      <c r="AV213" s="788">
        <v>44966.481944444444</v>
      </c>
      <c r="AW213" s="787">
        <v>1</v>
      </c>
      <c r="AX213" s="786">
        <v>11</v>
      </c>
      <c r="AY213" s="786">
        <v>9</v>
      </c>
      <c r="AZ213" s="863">
        <v>-0.2984</v>
      </c>
      <c r="BB213" s="793">
        <f t="shared" si="71"/>
        <v>119</v>
      </c>
      <c r="BC213" s="791">
        <f t="shared" si="72"/>
        <v>5.1109000000000002E-2</v>
      </c>
      <c r="BF213" s="819"/>
      <c r="BH213" s="793">
        <f t="shared" si="73"/>
        <v>119</v>
      </c>
      <c r="BI213" s="807">
        <f t="shared" si="74"/>
        <v>-0.2984</v>
      </c>
      <c r="BL213" s="807"/>
      <c r="BQ213" s="791"/>
      <c r="BR213" s="791"/>
      <c r="BS213" s="791"/>
      <c r="BT213" s="791"/>
      <c r="CA213" s="809"/>
      <c r="CB213" s="803"/>
      <c r="CC213" s="804"/>
      <c r="CD213" s="791"/>
      <c r="CE213" s="791"/>
    </row>
    <row r="214" spans="2:83" x14ac:dyDescent="0.25">
      <c r="B214" s="307"/>
      <c r="C214" s="179"/>
      <c r="O214" s="181"/>
      <c r="P214" s="308"/>
      <c r="Q214" s="179"/>
      <c r="R214" s="165" t="s">
        <v>21</v>
      </c>
      <c r="S214" s="179"/>
      <c r="T214" s="165" t="s">
        <v>56</v>
      </c>
      <c r="U214" s="196" t="str">
        <f t="shared" si="61"/>
        <v>-</v>
      </c>
      <c r="V214" s="168" t="str">
        <f t="shared" si="62"/>
        <v>-</v>
      </c>
      <c r="W214" s="168" t="str">
        <f t="shared" si="63"/>
        <v>-</v>
      </c>
      <c r="X214" s="168" t="str">
        <f t="shared" si="64"/>
        <v>-</v>
      </c>
      <c r="Y214" s="168" t="str">
        <f t="shared" si="65"/>
        <v>-</v>
      </c>
      <c r="AD214" s="608">
        <f t="shared" si="75"/>
        <v>44966.481249999997</v>
      </c>
      <c r="AE214" s="607">
        <f t="shared" si="76"/>
        <v>23.195</v>
      </c>
      <c r="AF214" s="196">
        <f t="shared" si="66"/>
        <v>11</v>
      </c>
      <c r="AG214" s="168" t="str">
        <f t="shared" si="67"/>
        <v>-</v>
      </c>
      <c r="AH214" s="168" t="str">
        <f t="shared" si="68"/>
        <v>-</v>
      </c>
      <c r="AI214" s="168">
        <f t="shared" si="69"/>
        <v>23.195</v>
      </c>
      <c r="AJ214" s="168" t="str">
        <f t="shared" si="70"/>
        <v>-</v>
      </c>
      <c r="AM214" s="790">
        <v>44966.482638888891</v>
      </c>
      <c r="AN214" s="789">
        <v>1</v>
      </c>
      <c r="AO214" s="789">
        <v>11</v>
      </c>
      <c r="AP214" s="789">
        <v>0</v>
      </c>
      <c r="AQ214" s="789">
        <v>0.20448</v>
      </c>
      <c r="AR214" s="789">
        <v>180785</v>
      </c>
      <c r="AS214" s="789">
        <v>138825</v>
      </c>
      <c r="AT214" s="789">
        <v>23.207000000000001</v>
      </c>
      <c r="AV214" s="788">
        <v>44966.482638888891</v>
      </c>
      <c r="AW214" s="787">
        <v>1</v>
      </c>
      <c r="AX214" s="786">
        <v>11</v>
      </c>
      <c r="AY214" s="786">
        <v>0</v>
      </c>
      <c r="AZ214" s="863">
        <v>0.41070000000000001</v>
      </c>
      <c r="BB214" s="793">
        <f t="shared" si="71"/>
        <v>110</v>
      </c>
      <c r="BC214" s="791">
        <f t="shared" si="72"/>
        <v>0.20448</v>
      </c>
      <c r="BF214" s="819"/>
      <c r="BH214" s="793">
        <f t="shared" si="73"/>
        <v>110</v>
      </c>
      <c r="BI214" s="807">
        <f t="shared" si="74"/>
        <v>0.41070000000000001</v>
      </c>
      <c r="BL214" s="807"/>
      <c r="BQ214" s="791"/>
      <c r="BR214" s="791"/>
      <c r="BS214" s="791"/>
      <c r="BT214" s="791"/>
      <c r="CA214" s="809"/>
      <c r="CB214" s="803"/>
      <c r="CC214" s="804"/>
      <c r="CD214" s="791"/>
      <c r="CE214" s="791"/>
    </row>
    <row r="215" spans="2:83" x14ac:dyDescent="0.25">
      <c r="B215" s="307"/>
      <c r="C215" s="179"/>
      <c r="O215" s="181"/>
      <c r="P215" s="308"/>
      <c r="Q215" s="179"/>
      <c r="R215" s="165" t="s">
        <v>21</v>
      </c>
      <c r="S215" s="179"/>
      <c r="T215" s="165" t="s">
        <v>56</v>
      </c>
      <c r="U215" s="196" t="str">
        <f t="shared" ref="U215:U278" si="77">IF(ISNUMBER(S215), HOUR(P215), "-")</f>
        <v>-</v>
      </c>
      <c r="V215" s="168" t="str">
        <f t="shared" ref="V215:V278" si="78">IF(U215=$Q$13, S215, "-")</f>
        <v>-</v>
      </c>
      <c r="W215" s="168" t="str">
        <f t="shared" ref="W215:W278" si="79">IF(U215=$R$13, S215, "-")</f>
        <v>-</v>
      </c>
      <c r="X215" s="168" t="str">
        <f t="shared" ref="X215:X278" si="80">IF(U215=$S$13, S215, "-")</f>
        <v>-</v>
      </c>
      <c r="Y215" s="168" t="str">
        <f t="shared" ref="Y215:Y278" si="81">IF(U215=$T$13, S215, "-")</f>
        <v>-</v>
      </c>
      <c r="AD215" s="608">
        <f t="shared" si="75"/>
        <v>44966.481249999997</v>
      </c>
      <c r="AE215" s="607">
        <f t="shared" si="76"/>
        <v>23.198</v>
      </c>
      <c r="AF215" s="196">
        <f t="shared" ref="AF215:AF278" si="82">IF(ISNUMBER(AE215), HOUR(AD215), "-")</f>
        <v>11</v>
      </c>
      <c r="AG215" s="168" t="str">
        <f t="shared" ref="AG215:AG278" si="83">IF(AF215=$Q$3, AE215, "-")</f>
        <v>-</v>
      </c>
      <c r="AH215" s="168" t="str">
        <f t="shared" ref="AH215:AH278" si="84">IF(AF215=$R$3, AE215, "-")</f>
        <v>-</v>
      </c>
      <c r="AI215" s="168">
        <f t="shared" ref="AI215:AI278" si="85">IF(AF215=$S$3, AE215, "-")</f>
        <v>23.198</v>
      </c>
      <c r="AJ215" s="168" t="str">
        <f t="shared" ref="AJ215:AJ278" si="86">IF(AF215=$T$3, AE215, "-")</f>
        <v>-</v>
      </c>
      <c r="AM215" s="790">
        <v>44966.482638888891</v>
      </c>
      <c r="AN215" s="789">
        <v>1</v>
      </c>
      <c r="AO215" s="789">
        <v>11</v>
      </c>
      <c r="AP215" s="789">
        <v>1</v>
      </c>
      <c r="AQ215" s="789">
        <v>7.8215999999999994E-2</v>
      </c>
      <c r="AR215" s="789">
        <v>180787</v>
      </c>
      <c r="AS215" s="789">
        <v>138827</v>
      </c>
      <c r="AT215" s="789">
        <v>23.209</v>
      </c>
      <c r="AV215" s="788">
        <v>44966.482638888891</v>
      </c>
      <c r="AW215" s="787">
        <v>1</v>
      </c>
      <c r="AX215" s="786">
        <v>11</v>
      </c>
      <c r="AY215" s="786">
        <v>1</v>
      </c>
      <c r="AZ215" s="863">
        <v>4.1200000000000001E-2</v>
      </c>
      <c r="BB215" s="793">
        <f t="shared" si="71"/>
        <v>111</v>
      </c>
      <c r="BC215" s="791">
        <f t="shared" si="72"/>
        <v>7.8215999999999994E-2</v>
      </c>
      <c r="BF215" s="819"/>
      <c r="BH215" s="793">
        <f t="shared" si="73"/>
        <v>111</v>
      </c>
      <c r="BI215" s="807">
        <f t="shared" si="74"/>
        <v>4.1200000000000001E-2</v>
      </c>
      <c r="BL215" s="807"/>
      <c r="BQ215" s="791"/>
      <c r="BR215" s="791"/>
      <c r="BS215" s="791"/>
      <c r="BT215" s="791"/>
      <c r="CA215" s="809"/>
      <c r="CB215" s="803"/>
      <c r="CC215" s="804"/>
      <c r="CD215" s="791"/>
      <c r="CE215" s="791"/>
    </row>
    <row r="216" spans="2:83" x14ac:dyDescent="0.25">
      <c r="B216" s="307"/>
      <c r="C216" s="179"/>
      <c r="O216" s="181"/>
      <c r="P216" s="308"/>
      <c r="Q216" s="179"/>
      <c r="R216" s="165" t="s">
        <v>21</v>
      </c>
      <c r="S216" s="179"/>
      <c r="T216" s="165" t="s">
        <v>56</v>
      </c>
      <c r="U216" s="196" t="str">
        <f t="shared" si="77"/>
        <v>-</v>
      </c>
      <c r="V216" s="168" t="str">
        <f t="shared" si="78"/>
        <v>-</v>
      </c>
      <c r="W216" s="168" t="str">
        <f t="shared" si="79"/>
        <v>-</v>
      </c>
      <c r="X216" s="168" t="str">
        <f t="shared" si="80"/>
        <v>-</v>
      </c>
      <c r="Y216" s="168" t="str">
        <f t="shared" si="81"/>
        <v>-</v>
      </c>
      <c r="AD216" s="608">
        <f t="shared" si="75"/>
        <v>44966.481944444444</v>
      </c>
      <c r="AE216" s="607">
        <f t="shared" si="76"/>
        <v>23.202000000000002</v>
      </c>
      <c r="AF216" s="196">
        <f t="shared" si="82"/>
        <v>11</v>
      </c>
      <c r="AG216" s="168" t="str">
        <f t="shared" si="83"/>
        <v>-</v>
      </c>
      <c r="AH216" s="168" t="str">
        <f t="shared" si="84"/>
        <v>-</v>
      </c>
      <c r="AI216" s="168">
        <f t="shared" si="85"/>
        <v>23.202000000000002</v>
      </c>
      <c r="AJ216" s="168" t="str">
        <f t="shared" si="86"/>
        <v>-</v>
      </c>
      <c r="AM216" s="790">
        <v>44966.48333333333</v>
      </c>
      <c r="AN216" s="789">
        <v>1</v>
      </c>
      <c r="AO216" s="789">
        <v>11</v>
      </c>
      <c r="AP216" s="789">
        <v>2</v>
      </c>
      <c r="AQ216" s="789">
        <v>-0.105347</v>
      </c>
      <c r="AR216" s="789">
        <v>180794</v>
      </c>
      <c r="AS216" s="789">
        <v>138833</v>
      </c>
      <c r="AT216" s="789">
        <v>23.213000000000001</v>
      </c>
      <c r="AV216" s="788">
        <v>44966.48333333333</v>
      </c>
      <c r="AW216" s="787">
        <v>1</v>
      </c>
      <c r="AX216" s="786">
        <v>11</v>
      </c>
      <c r="AY216" s="786">
        <v>2</v>
      </c>
      <c r="AZ216" s="863">
        <v>-0.33439999999999998</v>
      </c>
      <c r="BB216" s="793">
        <f t="shared" si="71"/>
        <v>112</v>
      </c>
      <c r="BC216" s="791">
        <f t="shared" si="72"/>
        <v>-0.105347</v>
      </c>
      <c r="BF216" s="819"/>
      <c r="BH216" s="793">
        <f t="shared" si="73"/>
        <v>112</v>
      </c>
      <c r="BI216" s="807">
        <f t="shared" si="74"/>
        <v>-0.33439999999999998</v>
      </c>
      <c r="BL216" s="807"/>
      <c r="BQ216" s="791"/>
      <c r="BR216" s="791"/>
      <c r="BS216" s="791"/>
      <c r="BT216" s="791"/>
      <c r="CA216" s="809"/>
      <c r="CB216" s="803"/>
      <c r="CC216" s="804"/>
      <c r="CD216" s="791"/>
      <c r="CE216" s="791"/>
    </row>
    <row r="217" spans="2:83" x14ac:dyDescent="0.25">
      <c r="B217" s="307"/>
      <c r="C217" s="179"/>
      <c r="O217" s="181"/>
      <c r="P217" s="308"/>
      <c r="Q217" s="179"/>
      <c r="R217" s="165" t="s">
        <v>21</v>
      </c>
      <c r="S217" s="179"/>
      <c r="T217" s="165" t="s">
        <v>56</v>
      </c>
      <c r="U217" s="196" t="str">
        <f t="shared" si="77"/>
        <v>-</v>
      </c>
      <c r="V217" s="168" t="str">
        <f t="shared" si="78"/>
        <v>-</v>
      </c>
      <c r="W217" s="168" t="str">
        <f t="shared" si="79"/>
        <v>-</v>
      </c>
      <c r="X217" s="168" t="str">
        <f t="shared" si="80"/>
        <v>-</v>
      </c>
      <c r="Y217" s="168" t="str">
        <f t="shared" si="81"/>
        <v>-</v>
      </c>
      <c r="AD217" s="608">
        <f t="shared" si="75"/>
        <v>44966.482638888891</v>
      </c>
      <c r="AE217" s="607">
        <f t="shared" si="76"/>
        <v>23.207000000000001</v>
      </c>
      <c r="AF217" s="196">
        <f t="shared" si="82"/>
        <v>11</v>
      </c>
      <c r="AG217" s="168" t="str">
        <f t="shared" si="83"/>
        <v>-</v>
      </c>
      <c r="AH217" s="168" t="str">
        <f t="shared" si="84"/>
        <v>-</v>
      </c>
      <c r="AI217" s="168">
        <f t="shared" si="85"/>
        <v>23.207000000000001</v>
      </c>
      <c r="AJ217" s="168" t="str">
        <f t="shared" si="86"/>
        <v>-</v>
      </c>
      <c r="AM217" s="790">
        <v>44966.484027777777</v>
      </c>
      <c r="AN217" s="789">
        <v>1</v>
      </c>
      <c r="AO217" s="789">
        <v>11</v>
      </c>
      <c r="AP217" s="789">
        <v>3</v>
      </c>
      <c r="AQ217" s="789">
        <v>2.7106000000000002E-2</v>
      </c>
      <c r="AR217" s="789">
        <v>180799</v>
      </c>
      <c r="AS217" s="789">
        <v>138837</v>
      </c>
      <c r="AT217" s="789">
        <v>23.216999999999999</v>
      </c>
      <c r="AV217" s="788">
        <v>44966.484027777777</v>
      </c>
      <c r="AW217" s="787">
        <v>1</v>
      </c>
      <c r="AX217" s="786">
        <v>11</v>
      </c>
      <c r="AY217" s="786">
        <v>3</v>
      </c>
      <c r="AZ217" s="863">
        <v>4.1200000000000001E-2</v>
      </c>
      <c r="BB217" s="793">
        <f t="shared" si="71"/>
        <v>113</v>
      </c>
      <c r="BC217" s="791">
        <f t="shared" si="72"/>
        <v>2.7106000000000002E-2</v>
      </c>
      <c r="BF217" s="819"/>
      <c r="BH217" s="793">
        <f t="shared" si="73"/>
        <v>113</v>
      </c>
      <c r="BI217" s="807">
        <f t="shared" si="74"/>
        <v>4.1200000000000001E-2</v>
      </c>
      <c r="BL217" s="807"/>
      <c r="BQ217" s="791"/>
      <c r="BR217" s="791"/>
      <c r="BS217" s="791"/>
      <c r="BT217" s="791"/>
      <c r="CA217" s="809"/>
      <c r="CB217" s="803"/>
      <c r="CC217" s="804"/>
      <c r="CD217" s="791"/>
      <c r="CE217" s="791"/>
    </row>
    <row r="218" spans="2:83" x14ac:dyDescent="0.25">
      <c r="B218" s="307"/>
      <c r="C218" s="179"/>
      <c r="O218" s="181"/>
      <c r="P218" s="308"/>
      <c r="Q218" s="179"/>
      <c r="R218" s="165" t="s">
        <v>21</v>
      </c>
      <c r="S218" s="179"/>
      <c r="T218" s="165" t="s">
        <v>56</v>
      </c>
      <c r="U218" s="196" t="str">
        <f t="shared" si="77"/>
        <v>-</v>
      </c>
      <c r="V218" s="168" t="str">
        <f t="shared" si="78"/>
        <v>-</v>
      </c>
      <c r="W218" s="168" t="str">
        <f t="shared" si="79"/>
        <v>-</v>
      </c>
      <c r="X218" s="168" t="str">
        <f t="shared" si="80"/>
        <v>-</v>
      </c>
      <c r="Y218" s="168" t="str">
        <f t="shared" si="81"/>
        <v>-</v>
      </c>
      <c r="AD218" s="608">
        <f t="shared" si="75"/>
        <v>44966.482638888891</v>
      </c>
      <c r="AE218" s="607">
        <f t="shared" si="76"/>
        <v>23.209</v>
      </c>
      <c r="AF218" s="196">
        <f t="shared" si="82"/>
        <v>11</v>
      </c>
      <c r="AG218" s="168" t="str">
        <f t="shared" si="83"/>
        <v>-</v>
      </c>
      <c r="AH218" s="168" t="str">
        <f t="shared" si="84"/>
        <v>-</v>
      </c>
      <c r="AI218" s="168">
        <f t="shared" si="85"/>
        <v>23.209</v>
      </c>
      <c r="AJ218" s="168" t="str">
        <f t="shared" si="86"/>
        <v>-</v>
      </c>
      <c r="AM218" s="790">
        <v>44966.484027777777</v>
      </c>
      <c r="AN218" s="789">
        <v>1</v>
      </c>
      <c r="AO218" s="789">
        <v>11</v>
      </c>
      <c r="AP218" s="789">
        <v>4</v>
      </c>
      <c r="AQ218" s="789">
        <v>5.1121E-2</v>
      </c>
      <c r="AR218" s="789">
        <v>180802</v>
      </c>
      <c r="AS218" s="789">
        <v>138839</v>
      </c>
      <c r="AT218" s="789">
        <v>23.218</v>
      </c>
      <c r="AV218" s="788">
        <v>44966.484027777777</v>
      </c>
      <c r="AW218" s="787">
        <v>1</v>
      </c>
      <c r="AX218" s="786">
        <v>11</v>
      </c>
      <c r="AY218" s="786">
        <v>4</v>
      </c>
      <c r="AZ218" s="863">
        <v>-0.2737</v>
      </c>
      <c r="BB218" s="793">
        <f t="shared" si="71"/>
        <v>114</v>
      </c>
      <c r="BC218" s="791">
        <f t="shared" si="72"/>
        <v>5.1121E-2</v>
      </c>
      <c r="BF218" s="819"/>
      <c r="BH218" s="793">
        <f t="shared" si="73"/>
        <v>114</v>
      </c>
      <c r="BI218" s="807">
        <f t="shared" si="74"/>
        <v>-0.2737</v>
      </c>
      <c r="BL218" s="807"/>
      <c r="BQ218" s="791"/>
      <c r="BR218" s="791"/>
      <c r="BS218" s="791"/>
      <c r="BT218" s="791"/>
      <c r="CA218" s="809"/>
      <c r="CB218" s="803"/>
      <c r="CC218" s="804"/>
      <c r="CD218" s="791"/>
      <c r="CE218" s="791"/>
    </row>
    <row r="219" spans="2:83" x14ac:dyDescent="0.25">
      <c r="B219" s="307"/>
      <c r="C219" s="179"/>
      <c r="O219" s="181"/>
      <c r="P219" s="308"/>
      <c r="Q219" s="179"/>
      <c r="R219" s="165" t="s">
        <v>21</v>
      </c>
      <c r="S219" s="179"/>
      <c r="T219" s="165" t="s">
        <v>56</v>
      </c>
      <c r="U219" s="196" t="str">
        <f t="shared" si="77"/>
        <v>-</v>
      </c>
      <c r="V219" s="168" t="str">
        <f t="shared" si="78"/>
        <v>-</v>
      </c>
      <c r="W219" s="168" t="str">
        <f t="shared" si="79"/>
        <v>-</v>
      </c>
      <c r="X219" s="168" t="str">
        <f t="shared" si="80"/>
        <v>-</v>
      </c>
      <c r="Y219" s="168" t="str">
        <f t="shared" si="81"/>
        <v>-</v>
      </c>
      <c r="AD219" s="608">
        <f t="shared" si="75"/>
        <v>44966.48333333333</v>
      </c>
      <c r="AE219" s="607">
        <f t="shared" si="76"/>
        <v>23.213000000000001</v>
      </c>
      <c r="AF219" s="196">
        <f t="shared" si="82"/>
        <v>11</v>
      </c>
      <c r="AG219" s="168" t="str">
        <f t="shared" si="83"/>
        <v>-</v>
      </c>
      <c r="AH219" s="168" t="str">
        <f t="shared" si="84"/>
        <v>-</v>
      </c>
      <c r="AI219" s="168">
        <f t="shared" si="85"/>
        <v>23.213000000000001</v>
      </c>
      <c r="AJ219" s="168" t="str">
        <f t="shared" si="86"/>
        <v>-</v>
      </c>
      <c r="AM219" s="790">
        <v>44966.484722222223</v>
      </c>
      <c r="AN219" s="789">
        <v>1</v>
      </c>
      <c r="AO219" s="789">
        <v>11</v>
      </c>
      <c r="AP219" s="789">
        <v>5</v>
      </c>
      <c r="AQ219" s="789">
        <v>-6.6216999999999998E-2</v>
      </c>
      <c r="AR219" s="789">
        <v>180796</v>
      </c>
      <c r="AS219" s="789">
        <v>138834</v>
      </c>
      <c r="AT219" s="789">
        <v>23.222000000000001</v>
      </c>
      <c r="AV219" s="788">
        <v>44966.484722222223</v>
      </c>
      <c r="AW219" s="787">
        <v>1</v>
      </c>
      <c r="AX219" s="786">
        <v>11</v>
      </c>
      <c r="AY219" s="786">
        <v>5</v>
      </c>
      <c r="AZ219" s="863">
        <v>0.30580000000000002</v>
      </c>
      <c r="BB219" s="793">
        <f t="shared" si="71"/>
        <v>115</v>
      </c>
      <c r="BC219" s="791">
        <f t="shared" si="72"/>
        <v>-6.6216999999999998E-2</v>
      </c>
      <c r="BF219" s="819"/>
      <c r="BH219" s="793">
        <f t="shared" si="73"/>
        <v>115</v>
      </c>
      <c r="BI219" s="807">
        <f t="shared" si="74"/>
        <v>0.30580000000000002</v>
      </c>
      <c r="BL219" s="807"/>
      <c r="BQ219" s="791"/>
      <c r="BR219" s="791"/>
      <c r="BS219" s="791"/>
      <c r="BT219" s="791"/>
      <c r="CA219" s="809"/>
      <c r="CB219" s="803"/>
      <c r="CC219" s="804"/>
      <c r="CD219" s="791"/>
      <c r="CE219" s="791"/>
    </row>
    <row r="220" spans="2:83" x14ac:dyDescent="0.25">
      <c r="B220" s="307"/>
      <c r="C220" s="179"/>
      <c r="O220" s="181"/>
      <c r="P220" s="308"/>
      <c r="Q220" s="179"/>
      <c r="R220" s="165" t="s">
        <v>21</v>
      </c>
      <c r="S220" s="179"/>
      <c r="T220" s="165" t="s">
        <v>56</v>
      </c>
      <c r="U220" s="196" t="str">
        <f t="shared" si="77"/>
        <v>-</v>
      </c>
      <c r="V220" s="168" t="str">
        <f t="shared" si="78"/>
        <v>-</v>
      </c>
      <c r="W220" s="168" t="str">
        <f t="shared" si="79"/>
        <v>-</v>
      </c>
      <c r="X220" s="168" t="str">
        <f t="shared" si="80"/>
        <v>-</v>
      </c>
      <c r="Y220" s="168" t="str">
        <f t="shared" si="81"/>
        <v>-</v>
      </c>
      <c r="AD220" s="608">
        <f t="shared" si="75"/>
        <v>44966.484027777777</v>
      </c>
      <c r="AE220" s="607">
        <f t="shared" si="76"/>
        <v>23.216999999999999</v>
      </c>
      <c r="AF220" s="196">
        <f t="shared" si="82"/>
        <v>11</v>
      </c>
      <c r="AG220" s="168" t="str">
        <f t="shared" si="83"/>
        <v>-</v>
      </c>
      <c r="AH220" s="168" t="str">
        <f t="shared" si="84"/>
        <v>-</v>
      </c>
      <c r="AI220" s="168">
        <f t="shared" si="85"/>
        <v>23.216999999999999</v>
      </c>
      <c r="AJ220" s="168" t="str">
        <f t="shared" si="86"/>
        <v>-</v>
      </c>
      <c r="AM220" s="790">
        <v>44966.484722222223</v>
      </c>
      <c r="AN220" s="789">
        <v>1</v>
      </c>
      <c r="AO220" s="789">
        <v>11</v>
      </c>
      <c r="AP220" s="789">
        <v>6</v>
      </c>
      <c r="AQ220" s="789">
        <v>-0.156472</v>
      </c>
      <c r="AR220" s="789">
        <v>180800</v>
      </c>
      <c r="AS220" s="789">
        <v>138838</v>
      </c>
      <c r="AT220" s="789">
        <v>23.225000000000001</v>
      </c>
      <c r="AV220" s="788">
        <v>44966.484722222223</v>
      </c>
      <c r="AW220" s="787">
        <v>1</v>
      </c>
      <c r="AX220" s="786">
        <v>11</v>
      </c>
      <c r="AY220" s="786">
        <v>6</v>
      </c>
      <c r="AZ220" s="863">
        <v>4.1200000000000001E-2</v>
      </c>
      <c r="BB220" s="793">
        <f t="shared" si="71"/>
        <v>116</v>
      </c>
      <c r="BC220" s="791">
        <f t="shared" si="72"/>
        <v>-0.156472</v>
      </c>
      <c r="BF220" s="819"/>
      <c r="BH220" s="793">
        <f t="shared" si="73"/>
        <v>116</v>
      </c>
      <c r="BI220" s="807">
        <f t="shared" si="74"/>
        <v>4.1200000000000001E-2</v>
      </c>
      <c r="BL220" s="807"/>
      <c r="BQ220" s="791"/>
      <c r="BR220" s="791"/>
      <c r="BS220" s="791"/>
      <c r="BT220" s="791"/>
      <c r="CA220" s="809"/>
      <c r="CB220" s="803"/>
      <c r="CC220" s="804"/>
      <c r="CD220" s="791"/>
      <c r="CE220" s="791"/>
    </row>
    <row r="221" spans="2:83" x14ac:dyDescent="0.25">
      <c r="B221" s="307"/>
      <c r="C221" s="179"/>
      <c r="O221" s="181"/>
      <c r="P221" s="308"/>
      <c r="Q221" s="179"/>
      <c r="R221" s="165" t="s">
        <v>21</v>
      </c>
      <c r="S221" s="179"/>
      <c r="T221" s="165" t="s">
        <v>56</v>
      </c>
      <c r="U221" s="196" t="str">
        <f t="shared" si="77"/>
        <v>-</v>
      </c>
      <c r="V221" s="168" t="str">
        <f t="shared" si="78"/>
        <v>-</v>
      </c>
      <c r="W221" s="168" t="str">
        <f t="shared" si="79"/>
        <v>-</v>
      </c>
      <c r="X221" s="168" t="str">
        <f t="shared" si="80"/>
        <v>-</v>
      </c>
      <c r="Y221" s="168" t="str">
        <f t="shared" si="81"/>
        <v>-</v>
      </c>
      <c r="AD221" s="608">
        <f t="shared" si="75"/>
        <v>44966.484027777777</v>
      </c>
      <c r="AE221" s="607">
        <f t="shared" si="76"/>
        <v>23.218</v>
      </c>
      <c r="AF221" s="196">
        <f t="shared" si="82"/>
        <v>11</v>
      </c>
      <c r="AG221" s="168" t="str">
        <f t="shared" si="83"/>
        <v>-</v>
      </c>
      <c r="AH221" s="168" t="str">
        <f t="shared" si="84"/>
        <v>-</v>
      </c>
      <c r="AI221" s="168">
        <f t="shared" si="85"/>
        <v>23.218</v>
      </c>
      <c r="AJ221" s="168" t="str">
        <f t="shared" si="86"/>
        <v>-</v>
      </c>
      <c r="AM221" s="790">
        <v>44966.48541666667</v>
      </c>
      <c r="AN221" s="789">
        <v>1</v>
      </c>
      <c r="AO221" s="789">
        <v>11</v>
      </c>
      <c r="AP221" s="789">
        <v>7</v>
      </c>
      <c r="AQ221" s="789">
        <v>-0.30977100000000002</v>
      </c>
      <c r="AR221" s="789">
        <v>180805</v>
      </c>
      <c r="AS221" s="789">
        <v>138840</v>
      </c>
      <c r="AT221" s="789">
        <v>23.227</v>
      </c>
      <c r="AV221" s="788">
        <v>44966.48541666667</v>
      </c>
      <c r="AW221" s="787">
        <v>1</v>
      </c>
      <c r="AX221" s="786">
        <v>11</v>
      </c>
      <c r="AY221" s="786">
        <v>7</v>
      </c>
      <c r="AZ221" s="863">
        <v>0.1067</v>
      </c>
      <c r="BB221" s="793">
        <f t="shared" si="71"/>
        <v>117</v>
      </c>
      <c r="BC221" s="791">
        <f t="shared" si="72"/>
        <v>-0.30977100000000002</v>
      </c>
      <c r="BF221" s="819"/>
      <c r="BH221" s="793">
        <f t="shared" si="73"/>
        <v>117</v>
      </c>
      <c r="BI221" s="807">
        <f t="shared" si="74"/>
        <v>0.1067</v>
      </c>
      <c r="BL221" s="807"/>
      <c r="BQ221" s="791"/>
      <c r="BR221" s="791"/>
      <c r="BS221" s="791"/>
      <c r="BT221" s="791"/>
      <c r="CA221" s="809"/>
      <c r="CB221" s="803"/>
      <c r="CC221" s="804"/>
      <c r="CD221" s="791"/>
      <c r="CE221" s="791"/>
    </row>
    <row r="222" spans="2:83" x14ac:dyDescent="0.25">
      <c r="B222" s="307"/>
      <c r="C222" s="179"/>
      <c r="O222" s="181"/>
      <c r="P222" s="308"/>
      <c r="Q222" s="179"/>
      <c r="R222" s="165" t="s">
        <v>21</v>
      </c>
      <c r="S222" s="179"/>
      <c r="T222" s="165" t="s">
        <v>56</v>
      </c>
      <c r="U222" s="196" t="str">
        <f t="shared" si="77"/>
        <v>-</v>
      </c>
      <c r="V222" s="168" t="str">
        <f t="shared" si="78"/>
        <v>-</v>
      </c>
      <c r="W222" s="168" t="str">
        <f t="shared" si="79"/>
        <v>-</v>
      </c>
      <c r="X222" s="168" t="str">
        <f t="shared" si="80"/>
        <v>-</v>
      </c>
      <c r="Y222" s="168" t="str">
        <f t="shared" si="81"/>
        <v>-</v>
      </c>
      <c r="AD222" s="608">
        <f t="shared" si="75"/>
        <v>44966.484722222223</v>
      </c>
      <c r="AE222" s="607">
        <f t="shared" si="76"/>
        <v>23.222000000000001</v>
      </c>
      <c r="AF222" s="196">
        <f t="shared" si="82"/>
        <v>11</v>
      </c>
      <c r="AG222" s="168" t="str">
        <f t="shared" si="83"/>
        <v>-</v>
      </c>
      <c r="AH222" s="168" t="str">
        <f t="shared" si="84"/>
        <v>-</v>
      </c>
      <c r="AI222" s="168">
        <f t="shared" si="85"/>
        <v>23.222000000000001</v>
      </c>
      <c r="AJ222" s="168" t="str">
        <f t="shared" si="86"/>
        <v>-</v>
      </c>
      <c r="AM222" s="790">
        <v>44966.48541666667</v>
      </c>
      <c r="AN222" s="789">
        <v>1</v>
      </c>
      <c r="AO222" s="789">
        <v>11</v>
      </c>
      <c r="AP222" s="789">
        <v>8</v>
      </c>
      <c r="AQ222" s="789">
        <v>-3.6001999999999999E-2</v>
      </c>
      <c r="AR222" s="789">
        <v>180793</v>
      </c>
      <c r="AS222" s="789">
        <v>138831</v>
      </c>
      <c r="AT222" s="789">
        <v>23.231999999999999</v>
      </c>
      <c r="AV222" s="788">
        <v>44966.48541666667</v>
      </c>
      <c r="AW222" s="787">
        <v>1</v>
      </c>
      <c r="AX222" s="786">
        <v>11</v>
      </c>
      <c r="AY222" s="786">
        <v>8</v>
      </c>
      <c r="AZ222" s="863">
        <v>4.3379999999999998E-3</v>
      </c>
      <c r="BB222" s="793">
        <f t="shared" si="71"/>
        <v>118</v>
      </c>
      <c r="BC222" s="791">
        <f t="shared" si="72"/>
        <v>-3.6001999999999999E-2</v>
      </c>
      <c r="BF222" s="819"/>
      <c r="BH222" s="793">
        <f t="shared" si="73"/>
        <v>118</v>
      </c>
      <c r="BI222" s="807">
        <f t="shared" si="74"/>
        <v>4.3379999999999998E-3</v>
      </c>
      <c r="BL222" s="807"/>
      <c r="BQ222" s="791"/>
      <c r="BR222" s="791"/>
      <c r="BS222" s="791"/>
      <c r="BT222" s="791"/>
      <c r="CA222" s="809"/>
      <c r="CB222" s="803"/>
      <c r="CC222" s="804"/>
      <c r="CD222" s="791"/>
      <c r="CE222" s="791"/>
    </row>
    <row r="223" spans="2:83" x14ac:dyDescent="0.25">
      <c r="B223" s="307"/>
      <c r="C223" s="179"/>
      <c r="O223" s="181"/>
      <c r="P223" s="308"/>
      <c r="Q223" s="179"/>
      <c r="R223" s="165" t="s">
        <v>21</v>
      </c>
      <c r="S223" s="179"/>
      <c r="T223" s="165" t="s">
        <v>56</v>
      </c>
      <c r="U223" s="196" t="str">
        <f t="shared" si="77"/>
        <v>-</v>
      </c>
      <c r="V223" s="168" t="str">
        <f t="shared" si="78"/>
        <v>-</v>
      </c>
      <c r="W223" s="168" t="str">
        <f t="shared" si="79"/>
        <v>-</v>
      </c>
      <c r="X223" s="168" t="str">
        <f t="shared" si="80"/>
        <v>-</v>
      </c>
      <c r="Y223" s="168" t="str">
        <f t="shared" si="81"/>
        <v>-</v>
      </c>
      <c r="AD223" s="608">
        <f t="shared" si="75"/>
        <v>44966.484722222223</v>
      </c>
      <c r="AE223" s="607">
        <f t="shared" si="76"/>
        <v>23.225000000000001</v>
      </c>
      <c r="AF223" s="196">
        <f t="shared" si="82"/>
        <v>11</v>
      </c>
      <c r="AG223" s="168" t="str">
        <f t="shared" si="83"/>
        <v>-</v>
      </c>
      <c r="AH223" s="168" t="str">
        <f t="shared" si="84"/>
        <v>-</v>
      </c>
      <c r="AI223" s="168">
        <f t="shared" si="85"/>
        <v>23.225000000000001</v>
      </c>
      <c r="AJ223" s="168" t="str">
        <f t="shared" si="86"/>
        <v>-</v>
      </c>
      <c r="AM223" s="785"/>
      <c r="AN223" s="785"/>
      <c r="AO223" s="785"/>
      <c r="AP223" s="785"/>
      <c r="AQ223" s="785"/>
      <c r="AR223" s="785"/>
      <c r="AS223" s="785"/>
      <c r="AT223" s="785"/>
      <c r="AV223" s="864"/>
      <c r="AW223" s="865"/>
      <c r="AX223" s="866"/>
      <c r="AY223" s="866"/>
      <c r="AZ223" s="867"/>
      <c r="BB223" s="793">
        <f t="shared" si="71"/>
        <v>0</v>
      </c>
      <c r="BC223" s="791">
        <f t="shared" si="72"/>
        <v>0</v>
      </c>
      <c r="BF223" s="819"/>
      <c r="BH223" s="793">
        <f t="shared" si="73"/>
        <v>0</v>
      </c>
      <c r="BI223" s="807">
        <f t="shared" si="74"/>
        <v>0</v>
      </c>
      <c r="BL223" s="807"/>
      <c r="BQ223" s="791"/>
      <c r="BR223" s="791"/>
      <c r="BS223" s="791"/>
      <c r="BT223" s="791"/>
      <c r="CA223" s="809"/>
      <c r="CB223" s="803"/>
      <c r="CC223" s="804"/>
      <c r="CD223" s="791"/>
      <c r="CE223" s="791"/>
    </row>
    <row r="224" spans="2:83" x14ac:dyDescent="0.25">
      <c r="B224" s="307"/>
      <c r="C224" s="179"/>
      <c r="O224" s="181"/>
      <c r="P224" s="308"/>
      <c r="Q224" s="179"/>
      <c r="R224" s="165" t="s">
        <v>21</v>
      </c>
      <c r="S224" s="179"/>
      <c r="T224" s="165" t="s">
        <v>56</v>
      </c>
      <c r="U224" s="196" t="str">
        <f t="shared" si="77"/>
        <v>-</v>
      </c>
      <c r="V224" s="168" t="str">
        <f t="shared" si="78"/>
        <v>-</v>
      </c>
      <c r="W224" s="168" t="str">
        <f t="shared" si="79"/>
        <v>-</v>
      </c>
      <c r="X224" s="168" t="str">
        <f t="shared" si="80"/>
        <v>-</v>
      </c>
      <c r="Y224" s="168" t="str">
        <f t="shared" si="81"/>
        <v>-</v>
      </c>
      <c r="AD224" s="608">
        <f t="shared" si="75"/>
        <v>44966.48541666667</v>
      </c>
      <c r="AE224" s="607">
        <f t="shared" si="76"/>
        <v>23.227</v>
      </c>
      <c r="AF224" s="196">
        <f t="shared" si="82"/>
        <v>11</v>
      </c>
      <c r="AG224" s="168" t="str">
        <f t="shared" si="83"/>
        <v>-</v>
      </c>
      <c r="AH224" s="168" t="str">
        <f t="shared" si="84"/>
        <v>-</v>
      </c>
      <c r="AI224" s="168">
        <f t="shared" si="85"/>
        <v>23.227</v>
      </c>
      <c r="AJ224" s="168" t="str">
        <f t="shared" si="86"/>
        <v>-</v>
      </c>
      <c r="AM224" s="785"/>
      <c r="AN224" s="785"/>
      <c r="AO224" s="785"/>
      <c r="AP224" s="785"/>
      <c r="AQ224" s="785"/>
      <c r="AR224" s="785"/>
      <c r="AS224" s="785"/>
      <c r="AT224" s="785"/>
      <c r="AV224" s="864"/>
      <c r="AW224" s="865"/>
      <c r="AX224" s="866"/>
      <c r="AY224" s="866"/>
      <c r="AZ224" s="867"/>
      <c r="BB224" s="793">
        <f t="shared" si="71"/>
        <v>0</v>
      </c>
      <c r="BC224" s="791">
        <f t="shared" si="72"/>
        <v>0</v>
      </c>
      <c r="BF224" s="819"/>
      <c r="BH224" s="793">
        <f t="shared" si="73"/>
        <v>0</v>
      </c>
      <c r="BI224" s="807">
        <f t="shared" si="74"/>
        <v>0</v>
      </c>
      <c r="BL224" s="807"/>
      <c r="BQ224" s="791"/>
      <c r="BR224" s="791"/>
      <c r="BS224" s="791"/>
      <c r="BT224" s="791"/>
      <c r="CA224" s="809"/>
      <c r="CB224" s="803"/>
      <c r="CC224" s="804"/>
      <c r="CD224" s="791"/>
      <c r="CE224" s="791"/>
    </row>
    <row r="225" spans="2:83" x14ac:dyDescent="0.25">
      <c r="B225" s="307"/>
      <c r="C225" s="179"/>
      <c r="O225" s="181"/>
      <c r="P225" s="308"/>
      <c r="Q225" s="179"/>
      <c r="R225" s="165" t="s">
        <v>21</v>
      </c>
      <c r="S225" s="179"/>
      <c r="T225" s="165" t="s">
        <v>56</v>
      </c>
      <c r="U225" s="196" t="str">
        <f t="shared" si="77"/>
        <v>-</v>
      </c>
      <c r="V225" s="168" t="str">
        <f t="shared" si="78"/>
        <v>-</v>
      </c>
      <c r="W225" s="168" t="str">
        <f t="shared" si="79"/>
        <v>-</v>
      </c>
      <c r="X225" s="168" t="str">
        <f t="shared" si="80"/>
        <v>-</v>
      </c>
      <c r="Y225" s="168" t="str">
        <f t="shared" si="81"/>
        <v>-</v>
      </c>
      <c r="AD225" s="608">
        <f t="shared" si="75"/>
        <v>44966.48541666667</v>
      </c>
      <c r="AE225" s="607">
        <f t="shared" si="76"/>
        <v>23.231999999999999</v>
      </c>
      <c r="AF225" s="196">
        <f t="shared" si="82"/>
        <v>11</v>
      </c>
      <c r="AG225" s="168" t="str">
        <f t="shared" si="83"/>
        <v>-</v>
      </c>
      <c r="AH225" s="168" t="str">
        <f t="shared" si="84"/>
        <v>-</v>
      </c>
      <c r="AI225" s="168">
        <f t="shared" si="85"/>
        <v>23.231999999999999</v>
      </c>
      <c r="AJ225" s="168" t="str">
        <f t="shared" si="86"/>
        <v>-</v>
      </c>
      <c r="AM225" s="785"/>
      <c r="AN225" s="785"/>
      <c r="AO225" s="785"/>
      <c r="AP225" s="785"/>
      <c r="AQ225" s="785"/>
      <c r="AR225" s="785"/>
      <c r="AS225" s="785"/>
      <c r="AT225" s="785"/>
      <c r="AV225" s="864"/>
      <c r="AW225" s="865"/>
      <c r="AX225" s="866"/>
      <c r="AY225" s="866"/>
      <c r="AZ225" s="867"/>
      <c r="BB225" s="793">
        <f t="shared" si="71"/>
        <v>0</v>
      </c>
      <c r="BC225" s="791">
        <f t="shared" si="72"/>
        <v>0</v>
      </c>
      <c r="BF225" s="819"/>
      <c r="BH225" s="793">
        <f t="shared" si="73"/>
        <v>0</v>
      </c>
      <c r="BI225" s="807">
        <f t="shared" si="74"/>
        <v>0</v>
      </c>
      <c r="BL225" s="807"/>
      <c r="BQ225" s="791"/>
      <c r="BR225" s="791"/>
      <c r="BS225" s="791"/>
      <c r="BT225" s="791"/>
      <c r="CA225" s="809"/>
      <c r="CB225" s="803"/>
      <c r="CC225" s="804"/>
      <c r="CD225" s="791"/>
      <c r="CE225" s="791"/>
    </row>
    <row r="226" spans="2:83" x14ac:dyDescent="0.25">
      <c r="B226" s="307"/>
      <c r="C226" s="179"/>
      <c r="O226" s="181"/>
      <c r="P226" s="308"/>
      <c r="Q226" s="179"/>
      <c r="R226" s="165" t="s">
        <v>21</v>
      </c>
      <c r="S226" s="179"/>
      <c r="T226" s="165" t="s">
        <v>56</v>
      </c>
      <c r="U226" s="196" t="str">
        <f t="shared" si="77"/>
        <v>-</v>
      </c>
      <c r="V226" s="168" t="str">
        <f t="shared" si="78"/>
        <v>-</v>
      </c>
      <c r="W226" s="168" t="str">
        <f t="shared" si="79"/>
        <v>-</v>
      </c>
      <c r="X226" s="168" t="str">
        <f t="shared" si="80"/>
        <v>-</v>
      </c>
      <c r="Y226" s="168" t="str">
        <f t="shared" si="81"/>
        <v>-</v>
      </c>
      <c r="AD226" s="608" t="str">
        <f t="shared" si="75"/>
        <v>-</v>
      </c>
      <c r="AE226" s="607" t="str">
        <f t="shared" si="76"/>
        <v>-</v>
      </c>
      <c r="AF226" s="196" t="str">
        <f t="shared" si="82"/>
        <v>-</v>
      </c>
      <c r="AG226" s="168" t="str">
        <f t="shared" si="83"/>
        <v>-</v>
      </c>
      <c r="AH226" s="168" t="str">
        <f t="shared" si="84"/>
        <v>-</v>
      </c>
      <c r="AI226" s="168" t="str">
        <f t="shared" si="85"/>
        <v>-</v>
      </c>
      <c r="AJ226" s="168" t="str">
        <f t="shared" si="86"/>
        <v>-</v>
      </c>
      <c r="AM226" s="785"/>
      <c r="AN226" s="785"/>
      <c r="AO226" s="785"/>
      <c r="AP226" s="785"/>
      <c r="AQ226" s="785"/>
      <c r="AR226" s="785"/>
      <c r="AS226" s="785"/>
      <c r="AT226" s="785"/>
      <c r="AV226" s="864"/>
      <c r="AW226" s="865"/>
      <c r="AX226" s="866"/>
      <c r="AY226" s="866"/>
      <c r="AZ226" s="867"/>
      <c r="BB226" s="793">
        <f t="shared" si="71"/>
        <v>0</v>
      </c>
      <c r="BC226" s="791">
        <f t="shared" si="72"/>
        <v>0</v>
      </c>
      <c r="BF226" s="819"/>
      <c r="BH226" s="793">
        <f t="shared" si="73"/>
        <v>0</v>
      </c>
      <c r="BI226" s="807">
        <f t="shared" si="74"/>
        <v>0</v>
      </c>
      <c r="BL226" s="807"/>
      <c r="BQ226" s="791"/>
      <c r="BR226" s="791"/>
      <c r="BS226" s="791"/>
      <c r="BT226" s="791"/>
      <c r="CA226" s="809"/>
      <c r="CB226" s="803"/>
      <c r="CC226" s="804"/>
      <c r="CD226" s="791"/>
      <c r="CE226" s="791"/>
    </row>
    <row r="227" spans="2:83" x14ac:dyDescent="0.25">
      <c r="B227" s="307"/>
      <c r="C227" s="179"/>
      <c r="O227" s="181"/>
      <c r="P227" s="308"/>
      <c r="Q227" s="179"/>
      <c r="R227" s="165" t="s">
        <v>21</v>
      </c>
      <c r="S227" s="179"/>
      <c r="T227" s="165" t="s">
        <v>56</v>
      </c>
      <c r="U227" s="196" t="str">
        <f t="shared" si="77"/>
        <v>-</v>
      </c>
      <c r="V227" s="168" t="str">
        <f t="shared" si="78"/>
        <v>-</v>
      </c>
      <c r="W227" s="168" t="str">
        <f t="shared" si="79"/>
        <v>-</v>
      </c>
      <c r="X227" s="168" t="str">
        <f t="shared" si="80"/>
        <v>-</v>
      </c>
      <c r="Y227" s="168" t="str">
        <f t="shared" si="81"/>
        <v>-</v>
      </c>
      <c r="AD227" s="608" t="str">
        <f t="shared" si="75"/>
        <v>-</v>
      </c>
      <c r="AE227" s="607" t="str">
        <f t="shared" si="76"/>
        <v>-</v>
      </c>
      <c r="AF227" s="196" t="str">
        <f t="shared" si="82"/>
        <v>-</v>
      </c>
      <c r="AG227" s="168" t="str">
        <f t="shared" si="83"/>
        <v>-</v>
      </c>
      <c r="AH227" s="168" t="str">
        <f t="shared" si="84"/>
        <v>-</v>
      </c>
      <c r="AI227" s="168" t="str">
        <f t="shared" si="85"/>
        <v>-</v>
      </c>
      <c r="AJ227" s="168" t="str">
        <f t="shared" si="86"/>
        <v>-</v>
      </c>
      <c r="AM227" s="785"/>
      <c r="AN227" s="785"/>
      <c r="AO227" s="785"/>
      <c r="AP227" s="785"/>
      <c r="AQ227" s="785"/>
      <c r="AR227" s="785"/>
      <c r="AS227" s="785"/>
      <c r="AT227" s="785"/>
      <c r="AV227" s="864"/>
      <c r="AW227" s="865"/>
      <c r="AX227" s="866"/>
      <c r="AY227" s="866"/>
      <c r="AZ227" s="867"/>
      <c r="BB227" s="793">
        <f t="shared" si="71"/>
        <v>0</v>
      </c>
      <c r="BC227" s="791">
        <f t="shared" si="72"/>
        <v>0</v>
      </c>
      <c r="BF227" s="819"/>
      <c r="BH227" s="793">
        <f t="shared" si="73"/>
        <v>0</v>
      </c>
      <c r="BI227" s="807">
        <f t="shared" si="74"/>
        <v>0</v>
      </c>
      <c r="BL227" s="807"/>
      <c r="BQ227" s="791"/>
      <c r="BR227" s="791"/>
      <c r="BS227" s="791"/>
      <c r="BT227" s="791"/>
      <c r="CA227" s="809"/>
      <c r="CB227" s="803"/>
      <c r="CC227" s="804"/>
      <c r="CD227" s="791"/>
      <c r="CE227" s="791"/>
    </row>
    <row r="228" spans="2:83" x14ac:dyDescent="0.25">
      <c r="B228" s="307"/>
      <c r="C228" s="179"/>
      <c r="O228" s="181"/>
      <c r="P228" s="308"/>
      <c r="Q228" s="179"/>
      <c r="R228" s="165" t="s">
        <v>21</v>
      </c>
      <c r="S228" s="179"/>
      <c r="T228" s="165" t="s">
        <v>56</v>
      </c>
      <c r="U228" s="196" t="str">
        <f t="shared" si="77"/>
        <v>-</v>
      </c>
      <c r="V228" s="168" t="str">
        <f t="shared" si="78"/>
        <v>-</v>
      </c>
      <c r="W228" s="168" t="str">
        <f t="shared" si="79"/>
        <v>-</v>
      </c>
      <c r="X228" s="168" t="str">
        <f t="shared" si="80"/>
        <v>-</v>
      </c>
      <c r="Y228" s="168" t="str">
        <f t="shared" si="81"/>
        <v>-</v>
      </c>
      <c r="AD228" s="608" t="str">
        <f t="shared" si="75"/>
        <v>-</v>
      </c>
      <c r="AE228" s="607" t="str">
        <f t="shared" si="76"/>
        <v>-</v>
      </c>
      <c r="AF228" s="196" t="str">
        <f t="shared" si="82"/>
        <v>-</v>
      </c>
      <c r="AG228" s="168" t="str">
        <f t="shared" si="83"/>
        <v>-</v>
      </c>
      <c r="AH228" s="168" t="str">
        <f t="shared" si="84"/>
        <v>-</v>
      </c>
      <c r="AI228" s="168" t="str">
        <f t="shared" si="85"/>
        <v>-</v>
      </c>
      <c r="AJ228" s="168" t="str">
        <f t="shared" si="86"/>
        <v>-</v>
      </c>
      <c r="AM228" s="785"/>
      <c r="AN228" s="785"/>
      <c r="AO228" s="785"/>
      <c r="AP228" s="785"/>
      <c r="AQ228" s="785"/>
      <c r="AR228" s="785"/>
      <c r="AS228" s="785"/>
      <c r="AT228" s="785"/>
      <c r="AV228" s="864"/>
      <c r="AW228" s="865"/>
      <c r="AX228" s="866"/>
      <c r="AY228" s="866"/>
      <c r="AZ228" s="867"/>
      <c r="BB228" s="793">
        <f t="shared" si="71"/>
        <v>0</v>
      </c>
      <c r="BC228" s="791">
        <f t="shared" si="72"/>
        <v>0</v>
      </c>
      <c r="BF228" s="819"/>
      <c r="BH228" s="793">
        <f t="shared" si="73"/>
        <v>0</v>
      </c>
      <c r="BI228" s="807">
        <f t="shared" si="74"/>
        <v>0</v>
      </c>
      <c r="BL228" s="807"/>
      <c r="BQ228" s="791"/>
      <c r="BR228" s="791"/>
      <c r="BS228" s="791"/>
      <c r="BT228" s="791"/>
      <c r="CA228" s="809"/>
      <c r="CB228" s="803"/>
      <c r="CC228" s="804"/>
      <c r="CD228" s="791"/>
      <c r="CE228" s="791"/>
    </row>
    <row r="229" spans="2:83" x14ac:dyDescent="0.25">
      <c r="B229" s="307"/>
      <c r="C229" s="179"/>
      <c r="O229" s="181"/>
      <c r="P229" s="308"/>
      <c r="Q229" s="179"/>
      <c r="R229" s="165" t="s">
        <v>21</v>
      </c>
      <c r="S229" s="179"/>
      <c r="T229" s="165" t="s">
        <v>56</v>
      </c>
      <c r="U229" s="196" t="str">
        <f t="shared" si="77"/>
        <v>-</v>
      </c>
      <c r="V229" s="168" t="str">
        <f t="shared" si="78"/>
        <v>-</v>
      </c>
      <c r="W229" s="168" t="str">
        <f t="shared" si="79"/>
        <v>-</v>
      </c>
      <c r="X229" s="168" t="str">
        <f t="shared" si="80"/>
        <v>-</v>
      </c>
      <c r="Y229" s="168" t="str">
        <f t="shared" si="81"/>
        <v>-</v>
      </c>
      <c r="AD229" s="608" t="str">
        <f t="shared" si="75"/>
        <v>-</v>
      </c>
      <c r="AE229" s="607" t="str">
        <f t="shared" si="76"/>
        <v>-</v>
      </c>
      <c r="AF229" s="196" t="str">
        <f t="shared" si="82"/>
        <v>-</v>
      </c>
      <c r="AG229" s="168" t="str">
        <f t="shared" si="83"/>
        <v>-</v>
      </c>
      <c r="AH229" s="168" t="str">
        <f t="shared" si="84"/>
        <v>-</v>
      </c>
      <c r="AI229" s="168" t="str">
        <f t="shared" si="85"/>
        <v>-</v>
      </c>
      <c r="AJ229" s="168" t="str">
        <f t="shared" si="86"/>
        <v>-</v>
      </c>
      <c r="AM229" s="785"/>
      <c r="AN229" s="785"/>
      <c r="AO229" s="785"/>
      <c r="AP229" s="785"/>
      <c r="AQ229" s="785"/>
      <c r="AR229" s="785"/>
      <c r="AS229" s="785"/>
      <c r="AT229" s="785"/>
      <c r="AV229" s="864"/>
      <c r="AW229" s="865"/>
      <c r="AX229" s="866"/>
      <c r="AY229" s="866"/>
      <c r="AZ229" s="867"/>
      <c r="BB229" s="793">
        <f t="shared" si="71"/>
        <v>0</v>
      </c>
      <c r="BC229" s="791">
        <f t="shared" si="72"/>
        <v>0</v>
      </c>
      <c r="BF229" s="819"/>
      <c r="BH229" s="793">
        <f t="shared" si="73"/>
        <v>0</v>
      </c>
      <c r="BI229" s="807">
        <f t="shared" si="74"/>
        <v>0</v>
      </c>
      <c r="BL229" s="807"/>
      <c r="BQ229" s="791"/>
      <c r="BR229" s="791"/>
      <c r="BS229" s="791"/>
      <c r="BT229" s="791"/>
      <c r="CA229" s="809"/>
      <c r="CB229" s="803"/>
      <c r="CC229" s="804"/>
      <c r="CD229" s="791"/>
      <c r="CE229" s="791"/>
    </row>
    <row r="230" spans="2:83" x14ac:dyDescent="0.25">
      <c r="B230" s="307"/>
      <c r="C230" s="179"/>
      <c r="O230" s="181"/>
      <c r="P230" s="308"/>
      <c r="Q230" s="179"/>
      <c r="R230" s="165" t="s">
        <v>21</v>
      </c>
      <c r="S230" s="179"/>
      <c r="T230" s="165" t="s">
        <v>56</v>
      </c>
      <c r="U230" s="196" t="str">
        <f t="shared" si="77"/>
        <v>-</v>
      </c>
      <c r="V230" s="168" t="str">
        <f t="shared" si="78"/>
        <v>-</v>
      </c>
      <c r="W230" s="168" t="str">
        <f t="shared" si="79"/>
        <v>-</v>
      </c>
      <c r="X230" s="168" t="str">
        <f t="shared" si="80"/>
        <v>-</v>
      </c>
      <c r="Y230" s="168" t="str">
        <f t="shared" si="81"/>
        <v>-</v>
      </c>
      <c r="AD230" s="608" t="str">
        <f t="shared" si="75"/>
        <v>-</v>
      </c>
      <c r="AE230" s="607" t="str">
        <f t="shared" si="76"/>
        <v>-</v>
      </c>
      <c r="AF230" s="196" t="str">
        <f t="shared" si="82"/>
        <v>-</v>
      </c>
      <c r="AG230" s="168" t="str">
        <f t="shared" si="83"/>
        <v>-</v>
      </c>
      <c r="AH230" s="168" t="str">
        <f t="shared" si="84"/>
        <v>-</v>
      </c>
      <c r="AI230" s="168" t="str">
        <f t="shared" si="85"/>
        <v>-</v>
      </c>
      <c r="AJ230" s="168" t="str">
        <f t="shared" si="86"/>
        <v>-</v>
      </c>
      <c r="AM230" s="785"/>
      <c r="AN230" s="785"/>
      <c r="AO230" s="785"/>
      <c r="AP230" s="785"/>
      <c r="AQ230" s="785"/>
      <c r="AR230" s="785"/>
      <c r="AS230" s="785"/>
      <c r="AT230" s="785"/>
      <c r="AV230" s="864"/>
      <c r="AW230" s="865"/>
      <c r="AX230" s="866"/>
      <c r="AY230" s="866"/>
      <c r="AZ230" s="867"/>
      <c r="BB230" s="793">
        <f t="shared" si="71"/>
        <v>0</v>
      </c>
      <c r="BC230" s="791">
        <f t="shared" si="72"/>
        <v>0</v>
      </c>
      <c r="BF230" s="819"/>
      <c r="BH230" s="793">
        <f t="shared" si="73"/>
        <v>0</v>
      </c>
      <c r="BI230" s="807">
        <f t="shared" si="74"/>
        <v>0</v>
      </c>
      <c r="BL230" s="807"/>
      <c r="BQ230" s="791"/>
      <c r="BR230" s="791"/>
      <c r="BS230" s="791"/>
      <c r="BT230" s="791"/>
      <c r="CA230" s="809"/>
      <c r="CB230" s="803"/>
      <c r="CC230" s="804"/>
      <c r="CD230" s="791"/>
      <c r="CE230" s="791"/>
    </row>
    <row r="231" spans="2:83" x14ac:dyDescent="0.25">
      <c r="B231" s="307"/>
      <c r="C231" s="179"/>
      <c r="O231" s="181"/>
      <c r="P231" s="308"/>
      <c r="Q231" s="179"/>
      <c r="R231" s="165" t="s">
        <v>21</v>
      </c>
      <c r="S231" s="179"/>
      <c r="T231" s="165" t="s">
        <v>56</v>
      </c>
      <c r="U231" s="196" t="str">
        <f t="shared" si="77"/>
        <v>-</v>
      </c>
      <c r="V231" s="168" t="str">
        <f t="shared" si="78"/>
        <v>-</v>
      </c>
      <c r="W231" s="168" t="str">
        <f t="shared" si="79"/>
        <v>-</v>
      </c>
      <c r="X231" s="168" t="str">
        <f t="shared" si="80"/>
        <v>-</v>
      </c>
      <c r="Y231" s="168" t="str">
        <f t="shared" si="81"/>
        <v>-</v>
      </c>
      <c r="AD231" s="608" t="str">
        <f t="shared" si="75"/>
        <v>-</v>
      </c>
      <c r="AE231" s="607" t="str">
        <f t="shared" si="76"/>
        <v>-</v>
      </c>
      <c r="AF231" s="196" t="str">
        <f t="shared" si="82"/>
        <v>-</v>
      </c>
      <c r="AG231" s="168" t="str">
        <f t="shared" si="83"/>
        <v>-</v>
      </c>
      <c r="AH231" s="168" t="str">
        <f t="shared" si="84"/>
        <v>-</v>
      </c>
      <c r="AI231" s="168" t="str">
        <f t="shared" si="85"/>
        <v>-</v>
      </c>
      <c r="AJ231" s="168" t="str">
        <f t="shared" si="86"/>
        <v>-</v>
      </c>
      <c r="AM231" s="785"/>
      <c r="AN231" s="785"/>
      <c r="AO231" s="785"/>
      <c r="AP231" s="785"/>
      <c r="AQ231" s="785"/>
      <c r="AR231" s="785"/>
      <c r="AS231" s="785"/>
      <c r="AT231" s="785"/>
      <c r="AV231" s="864"/>
      <c r="AW231" s="865"/>
      <c r="AX231" s="866"/>
      <c r="AY231" s="866"/>
      <c r="AZ231" s="867"/>
      <c r="BB231" s="793">
        <f t="shared" si="71"/>
        <v>0</v>
      </c>
      <c r="BC231" s="791">
        <f t="shared" si="72"/>
        <v>0</v>
      </c>
      <c r="BF231" s="819"/>
      <c r="BH231" s="793">
        <f t="shared" si="73"/>
        <v>0</v>
      </c>
      <c r="BI231" s="807">
        <f t="shared" si="74"/>
        <v>0</v>
      </c>
      <c r="BL231" s="807"/>
      <c r="BQ231" s="791"/>
      <c r="BR231" s="791"/>
      <c r="BS231" s="791"/>
      <c r="BT231" s="791"/>
      <c r="CA231" s="809"/>
      <c r="CB231" s="803"/>
      <c r="CC231" s="804"/>
      <c r="CD231" s="791"/>
      <c r="CE231" s="791"/>
    </row>
    <row r="232" spans="2:83" x14ac:dyDescent="0.25">
      <c r="B232" s="307"/>
      <c r="C232" s="179"/>
      <c r="O232" s="181"/>
      <c r="P232" s="308"/>
      <c r="Q232" s="179"/>
      <c r="R232" s="165" t="s">
        <v>21</v>
      </c>
      <c r="S232" s="179"/>
      <c r="T232" s="165" t="s">
        <v>56</v>
      </c>
      <c r="U232" s="196" t="str">
        <f t="shared" si="77"/>
        <v>-</v>
      </c>
      <c r="V232" s="168" t="str">
        <f t="shared" si="78"/>
        <v>-</v>
      </c>
      <c r="W232" s="168" t="str">
        <f t="shared" si="79"/>
        <v>-</v>
      </c>
      <c r="X232" s="168" t="str">
        <f t="shared" si="80"/>
        <v>-</v>
      </c>
      <c r="Y232" s="168" t="str">
        <f t="shared" si="81"/>
        <v>-</v>
      </c>
      <c r="AD232" s="608" t="str">
        <f t="shared" si="75"/>
        <v>-</v>
      </c>
      <c r="AE232" s="607" t="str">
        <f t="shared" si="76"/>
        <v>-</v>
      </c>
      <c r="AF232" s="196" t="str">
        <f t="shared" si="82"/>
        <v>-</v>
      </c>
      <c r="AG232" s="168" t="str">
        <f t="shared" si="83"/>
        <v>-</v>
      </c>
      <c r="AH232" s="168" t="str">
        <f t="shared" si="84"/>
        <v>-</v>
      </c>
      <c r="AI232" s="168" t="str">
        <f t="shared" si="85"/>
        <v>-</v>
      </c>
      <c r="AJ232" s="168" t="str">
        <f t="shared" si="86"/>
        <v>-</v>
      </c>
      <c r="AM232" s="785"/>
      <c r="AN232" s="785"/>
      <c r="AO232" s="785"/>
      <c r="AP232" s="785"/>
      <c r="AQ232" s="785"/>
      <c r="AR232" s="785"/>
      <c r="AS232" s="785"/>
      <c r="AT232" s="785"/>
      <c r="AV232" s="864"/>
      <c r="AW232" s="865"/>
      <c r="AX232" s="866"/>
      <c r="AY232" s="866"/>
      <c r="AZ232" s="867"/>
      <c r="BB232" s="793">
        <f t="shared" si="71"/>
        <v>0</v>
      </c>
      <c r="BC232" s="791">
        <f t="shared" si="72"/>
        <v>0</v>
      </c>
      <c r="BF232" s="819"/>
      <c r="BH232" s="793">
        <f t="shared" si="73"/>
        <v>0</v>
      </c>
      <c r="BI232" s="807">
        <f t="shared" si="74"/>
        <v>0</v>
      </c>
      <c r="BL232" s="807"/>
      <c r="BQ232" s="791"/>
      <c r="BR232" s="791"/>
      <c r="BS232" s="791"/>
      <c r="BT232" s="791"/>
      <c r="CA232" s="809"/>
      <c r="CB232" s="803"/>
      <c r="CC232" s="804"/>
      <c r="CD232" s="791"/>
      <c r="CE232" s="791"/>
    </row>
    <row r="233" spans="2:83" x14ac:dyDescent="0.25">
      <c r="B233" s="307"/>
      <c r="C233" s="179"/>
      <c r="O233" s="181"/>
      <c r="P233" s="308"/>
      <c r="Q233" s="179"/>
      <c r="R233" s="165" t="s">
        <v>21</v>
      </c>
      <c r="S233" s="179"/>
      <c r="T233" s="165" t="s">
        <v>56</v>
      </c>
      <c r="U233" s="196" t="str">
        <f t="shared" si="77"/>
        <v>-</v>
      </c>
      <c r="V233" s="168" t="str">
        <f t="shared" si="78"/>
        <v>-</v>
      </c>
      <c r="W233" s="168" t="str">
        <f t="shared" si="79"/>
        <v>-</v>
      </c>
      <c r="X233" s="168" t="str">
        <f t="shared" si="80"/>
        <v>-</v>
      </c>
      <c r="Y233" s="168" t="str">
        <f t="shared" si="81"/>
        <v>-</v>
      </c>
      <c r="AD233" s="608" t="str">
        <f t="shared" si="75"/>
        <v>-</v>
      </c>
      <c r="AE233" s="607" t="str">
        <f t="shared" si="76"/>
        <v>-</v>
      </c>
      <c r="AF233" s="196" t="str">
        <f t="shared" si="82"/>
        <v>-</v>
      </c>
      <c r="AG233" s="168" t="str">
        <f t="shared" si="83"/>
        <v>-</v>
      </c>
      <c r="AH233" s="168" t="str">
        <f t="shared" si="84"/>
        <v>-</v>
      </c>
      <c r="AI233" s="168" t="str">
        <f t="shared" si="85"/>
        <v>-</v>
      </c>
      <c r="AJ233" s="168" t="str">
        <f t="shared" si="86"/>
        <v>-</v>
      </c>
      <c r="AM233" s="785"/>
      <c r="AN233" s="785"/>
      <c r="AO233" s="785"/>
      <c r="AP233" s="785"/>
      <c r="AQ233" s="785"/>
      <c r="AR233" s="785"/>
      <c r="AS233" s="785"/>
      <c r="AT233" s="785"/>
      <c r="AV233" s="864"/>
      <c r="AW233" s="865"/>
      <c r="AX233" s="866"/>
      <c r="AY233" s="866"/>
      <c r="AZ233" s="867"/>
      <c r="BB233" s="793">
        <f t="shared" si="71"/>
        <v>0</v>
      </c>
      <c r="BC233" s="791">
        <f t="shared" si="72"/>
        <v>0</v>
      </c>
      <c r="BF233" s="819"/>
      <c r="BH233" s="793">
        <f t="shared" si="73"/>
        <v>0</v>
      </c>
      <c r="BI233" s="807">
        <f t="shared" si="74"/>
        <v>0</v>
      </c>
      <c r="BL233" s="807"/>
      <c r="BQ233" s="791"/>
      <c r="BR233" s="791"/>
      <c r="BS233" s="791"/>
      <c r="BT233" s="791"/>
      <c r="CA233" s="809"/>
      <c r="CB233" s="803"/>
      <c r="CC233" s="804"/>
      <c r="CD233" s="791"/>
      <c r="CE233" s="791"/>
    </row>
    <row r="234" spans="2:83" x14ac:dyDescent="0.25">
      <c r="B234" s="307"/>
      <c r="C234" s="179"/>
      <c r="O234" s="181"/>
      <c r="P234" s="308"/>
      <c r="Q234" s="179"/>
      <c r="R234" s="165" t="s">
        <v>21</v>
      </c>
      <c r="S234" s="179"/>
      <c r="T234" s="165" t="s">
        <v>56</v>
      </c>
      <c r="U234" s="196" t="str">
        <f t="shared" si="77"/>
        <v>-</v>
      </c>
      <c r="V234" s="168" t="str">
        <f t="shared" si="78"/>
        <v>-</v>
      </c>
      <c r="W234" s="168" t="str">
        <f t="shared" si="79"/>
        <v>-</v>
      </c>
      <c r="X234" s="168" t="str">
        <f t="shared" si="80"/>
        <v>-</v>
      </c>
      <c r="Y234" s="168" t="str">
        <f t="shared" si="81"/>
        <v>-</v>
      </c>
      <c r="AD234" s="608" t="str">
        <f t="shared" si="75"/>
        <v>-</v>
      </c>
      <c r="AE234" s="607" t="str">
        <f t="shared" si="76"/>
        <v>-</v>
      </c>
      <c r="AF234" s="196" t="str">
        <f t="shared" si="82"/>
        <v>-</v>
      </c>
      <c r="AG234" s="168" t="str">
        <f t="shared" si="83"/>
        <v>-</v>
      </c>
      <c r="AH234" s="168" t="str">
        <f t="shared" si="84"/>
        <v>-</v>
      </c>
      <c r="AI234" s="168" t="str">
        <f t="shared" si="85"/>
        <v>-</v>
      </c>
      <c r="AJ234" s="168" t="str">
        <f t="shared" si="86"/>
        <v>-</v>
      </c>
      <c r="AM234" s="785"/>
      <c r="AN234" s="785"/>
      <c r="AO234" s="785"/>
      <c r="AP234" s="785"/>
      <c r="AQ234" s="785"/>
      <c r="AR234" s="785"/>
      <c r="AS234" s="785"/>
      <c r="AT234" s="785"/>
      <c r="AV234" s="864"/>
      <c r="AW234" s="865"/>
      <c r="AX234" s="866"/>
      <c r="AY234" s="866"/>
      <c r="AZ234" s="867"/>
      <c r="BB234" s="793">
        <f t="shared" si="71"/>
        <v>0</v>
      </c>
      <c r="BC234" s="791">
        <f t="shared" si="72"/>
        <v>0</v>
      </c>
      <c r="BF234" s="819"/>
      <c r="BH234" s="793">
        <f t="shared" si="73"/>
        <v>0</v>
      </c>
      <c r="BI234" s="807">
        <f t="shared" si="74"/>
        <v>0</v>
      </c>
      <c r="BL234" s="807"/>
      <c r="BQ234" s="791"/>
      <c r="BR234" s="791"/>
      <c r="BS234" s="791"/>
      <c r="BT234" s="791"/>
      <c r="CA234" s="809"/>
      <c r="CB234" s="803"/>
      <c r="CC234" s="804"/>
      <c r="CD234" s="791"/>
      <c r="CE234" s="791"/>
    </row>
    <row r="235" spans="2:83" x14ac:dyDescent="0.25">
      <c r="B235" s="307"/>
      <c r="C235" s="179"/>
      <c r="O235" s="181"/>
      <c r="P235" s="308"/>
      <c r="Q235" s="179"/>
      <c r="R235" s="165" t="s">
        <v>21</v>
      </c>
      <c r="S235" s="179"/>
      <c r="T235" s="165" t="s">
        <v>56</v>
      </c>
      <c r="U235" s="196" t="str">
        <f t="shared" si="77"/>
        <v>-</v>
      </c>
      <c r="V235" s="168" t="str">
        <f t="shared" si="78"/>
        <v>-</v>
      </c>
      <c r="W235" s="168" t="str">
        <f t="shared" si="79"/>
        <v>-</v>
      </c>
      <c r="X235" s="168" t="str">
        <f t="shared" si="80"/>
        <v>-</v>
      </c>
      <c r="Y235" s="168" t="str">
        <f t="shared" si="81"/>
        <v>-</v>
      </c>
      <c r="AD235" s="608" t="str">
        <f t="shared" si="75"/>
        <v>-</v>
      </c>
      <c r="AE235" s="607" t="str">
        <f t="shared" si="76"/>
        <v>-</v>
      </c>
      <c r="AF235" s="196" t="str">
        <f t="shared" si="82"/>
        <v>-</v>
      </c>
      <c r="AG235" s="168" t="str">
        <f t="shared" si="83"/>
        <v>-</v>
      </c>
      <c r="AH235" s="168" t="str">
        <f t="shared" si="84"/>
        <v>-</v>
      </c>
      <c r="AI235" s="168" t="str">
        <f t="shared" si="85"/>
        <v>-</v>
      </c>
      <c r="AJ235" s="168" t="str">
        <f t="shared" si="86"/>
        <v>-</v>
      </c>
      <c r="AM235" s="785"/>
      <c r="AN235" s="785"/>
      <c r="AO235" s="785"/>
      <c r="AP235" s="785"/>
      <c r="AQ235" s="785"/>
      <c r="AR235" s="785"/>
      <c r="AS235" s="785"/>
      <c r="AT235" s="785"/>
      <c r="AV235" s="864"/>
      <c r="AW235" s="865"/>
      <c r="AX235" s="866"/>
      <c r="AY235" s="866"/>
      <c r="AZ235" s="867"/>
      <c r="BB235" s="793">
        <f t="shared" si="71"/>
        <v>0</v>
      </c>
      <c r="BC235" s="791">
        <f t="shared" si="72"/>
        <v>0</v>
      </c>
      <c r="BF235" s="819"/>
      <c r="BH235" s="793">
        <f t="shared" si="73"/>
        <v>0</v>
      </c>
      <c r="BI235" s="807">
        <f t="shared" si="74"/>
        <v>0</v>
      </c>
      <c r="BL235" s="807"/>
      <c r="BQ235" s="791"/>
      <c r="BR235" s="791"/>
      <c r="BS235" s="791"/>
      <c r="BT235" s="791"/>
      <c r="CA235" s="809"/>
      <c r="CB235" s="803"/>
      <c r="CC235" s="804"/>
      <c r="CD235" s="791"/>
      <c r="CE235" s="791"/>
    </row>
    <row r="236" spans="2:83" x14ac:dyDescent="0.25">
      <c r="B236" s="307"/>
      <c r="C236" s="179"/>
      <c r="O236" s="181"/>
      <c r="P236" s="308"/>
      <c r="Q236" s="179"/>
      <c r="R236" s="165" t="s">
        <v>21</v>
      </c>
      <c r="S236" s="179"/>
      <c r="T236" s="165" t="s">
        <v>56</v>
      </c>
      <c r="U236" s="196" t="str">
        <f t="shared" si="77"/>
        <v>-</v>
      </c>
      <c r="V236" s="168" t="str">
        <f t="shared" si="78"/>
        <v>-</v>
      </c>
      <c r="W236" s="168" t="str">
        <f t="shared" si="79"/>
        <v>-</v>
      </c>
      <c r="X236" s="168" t="str">
        <f t="shared" si="80"/>
        <v>-</v>
      </c>
      <c r="Y236" s="168" t="str">
        <f t="shared" si="81"/>
        <v>-</v>
      </c>
      <c r="AD236" s="608" t="str">
        <f t="shared" si="75"/>
        <v>-</v>
      </c>
      <c r="AE236" s="607" t="str">
        <f t="shared" si="76"/>
        <v>-</v>
      </c>
      <c r="AF236" s="196" t="str">
        <f t="shared" si="82"/>
        <v>-</v>
      </c>
      <c r="AG236" s="168" t="str">
        <f t="shared" si="83"/>
        <v>-</v>
      </c>
      <c r="AH236" s="168" t="str">
        <f t="shared" si="84"/>
        <v>-</v>
      </c>
      <c r="AI236" s="168" t="str">
        <f t="shared" si="85"/>
        <v>-</v>
      </c>
      <c r="AJ236" s="168" t="str">
        <f t="shared" si="86"/>
        <v>-</v>
      </c>
      <c r="AM236" s="785"/>
      <c r="AN236" s="785"/>
      <c r="AO236" s="785"/>
      <c r="AP236" s="785"/>
      <c r="AQ236" s="785"/>
      <c r="AR236" s="785"/>
      <c r="AS236" s="785"/>
      <c r="AT236" s="785"/>
      <c r="AV236" s="864"/>
      <c r="AW236" s="865"/>
      <c r="AX236" s="866"/>
      <c r="AY236" s="866"/>
      <c r="AZ236" s="867"/>
      <c r="BB236" s="793">
        <f t="shared" si="71"/>
        <v>0</v>
      </c>
      <c r="BC236" s="791">
        <f t="shared" si="72"/>
        <v>0</v>
      </c>
      <c r="BF236" s="819"/>
      <c r="BH236" s="793">
        <f t="shared" si="73"/>
        <v>0</v>
      </c>
      <c r="BI236" s="807">
        <f t="shared" si="74"/>
        <v>0</v>
      </c>
      <c r="BL236" s="807"/>
      <c r="BQ236" s="791"/>
      <c r="BR236" s="791"/>
      <c r="BS236" s="791"/>
      <c r="BT236" s="791"/>
      <c r="CA236" s="809"/>
      <c r="CB236" s="803"/>
      <c r="CC236" s="804"/>
      <c r="CD236" s="791"/>
      <c r="CE236" s="791"/>
    </row>
    <row r="237" spans="2:83" x14ac:dyDescent="0.25">
      <c r="B237" s="307"/>
      <c r="C237" s="179"/>
      <c r="O237" s="181"/>
      <c r="P237" s="308"/>
      <c r="Q237" s="179"/>
      <c r="R237" s="165" t="s">
        <v>21</v>
      </c>
      <c r="S237" s="179"/>
      <c r="T237" s="165" t="s">
        <v>56</v>
      </c>
      <c r="U237" s="196" t="str">
        <f t="shared" si="77"/>
        <v>-</v>
      </c>
      <c r="V237" s="168" t="str">
        <f t="shared" si="78"/>
        <v>-</v>
      </c>
      <c r="W237" s="168" t="str">
        <f t="shared" si="79"/>
        <v>-</v>
      </c>
      <c r="X237" s="168" t="str">
        <f t="shared" si="80"/>
        <v>-</v>
      </c>
      <c r="Y237" s="168" t="str">
        <f t="shared" si="81"/>
        <v>-</v>
      </c>
      <c r="AD237" s="608" t="str">
        <f t="shared" si="75"/>
        <v>-</v>
      </c>
      <c r="AE237" s="607" t="str">
        <f t="shared" si="76"/>
        <v>-</v>
      </c>
      <c r="AF237" s="196" t="str">
        <f t="shared" si="82"/>
        <v>-</v>
      </c>
      <c r="AG237" s="168" t="str">
        <f t="shared" si="83"/>
        <v>-</v>
      </c>
      <c r="AH237" s="168" t="str">
        <f t="shared" si="84"/>
        <v>-</v>
      </c>
      <c r="AI237" s="168" t="str">
        <f t="shared" si="85"/>
        <v>-</v>
      </c>
      <c r="AJ237" s="168" t="str">
        <f t="shared" si="86"/>
        <v>-</v>
      </c>
      <c r="AM237" s="785"/>
      <c r="AN237" s="785"/>
      <c r="AO237" s="785"/>
      <c r="AP237" s="785"/>
      <c r="AQ237" s="785"/>
      <c r="AR237" s="785"/>
      <c r="AS237" s="785"/>
      <c r="AT237" s="785"/>
      <c r="AV237" s="864"/>
      <c r="AW237" s="865"/>
      <c r="AX237" s="866"/>
      <c r="AY237" s="866"/>
      <c r="AZ237" s="867"/>
      <c r="BB237" s="793">
        <f t="shared" si="71"/>
        <v>0</v>
      </c>
      <c r="BC237" s="791">
        <f t="shared" si="72"/>
        <v>0</v>
      </c>
      <c r="BF237" s="819"/>
      <c r="BH237" s="793">
        <f t="shared" si="73"/>
        <v>0</v>
      </c>
      <c r="BI237" s="807">
        <f t="shared" si="74"/>
        <v>0</v>
      </c>
      <c r="BL237" s="807"/>
      <c r="BQ237" s="791"/>
      <c r="BR237" s="791"/>
      <c r="BS237" s="791"/>
      <c r="BT237" s="791"/>
      <c r="CA237" s="809"/>
      <c r="CB237" s="803"/>
      <c r="CC237" s="804"/>
      <c r="CD237" s="791"/>
      <c r="CE237" s="791"/>
    </row>
    <row r="238" spans="2:83" x14ac:dyDescent="0.25">
      <c r="B238" s="307"/>
      <c r="C238" s="179"/>
      <c r="O238" s="181"/>
      <c r="P238" s="308"/>
      <c r="Q238" s="179"/>
      <c r="R238" s="165" t="s">
        <v>21</v>
      </c>
      <c r="S238" s="179"/>
      <c r="T238" s="165" t="s">
        <v>56</v>
      </c>
      <c r="U238" s="196" t="str">
        <f t="shared" si="77"/>
        <v>-</v>
      </c>
      <c r="V238" s="168" t="str">
        <f t="shared" si="78"/>
        <v>-</v>
      </c>
      <c r="W238" s="168" t="str">
        <f t="shared" si="79"/>
        <v>-</v>
      </c>
      <c r="X238" s="168" t="str">
        <f t="shared" si="80"/>
        <v>-</v>
      </c>
      <c r="Y238" s="168" t="str">
        <f t="shared" si="81"/>
        <v>-</v>
      </c>
      <c r="AD238" s="608" t="str">
        <f t="shared" si="75"/>
        <v>-</v>
      </c>
      <c r="AE238" s="607" t="str">
        <f t="shared" si="76"/>
        <v>-</v>
      </c>
      <c r="AF238" s="196" t="str">
        <f t="shared" si="82"/>
        <v>-</v>
      </c>
      <c r="AG238" s="168" t="str">
        <f t="shared" si="83"/>
        <v>-</v>
      </c>
      <c r="AH238" s="168" t="str">
        <f t="shared" si="84"/>
        <v>-</v>
      </c>
      <c r="AI238" s="168" t="str">
        <f t="shared" si="85"/>
        <v>-</v>
      </c>
      <c r="AJ238" s="168" t="str">
        <f t="shared" si="86"/>
        <v>-</v>
      </c>
      <c r="AM238" s="785"/>
      <c r="AN238" s="785"/>
      <c r="AO238" s="785"/>
      <c r="AP238" s="785"/>
      <c r="AQ238" s="785"/>
      <c r="AR238" s="785"/>
      <c r="AS238" s="785"/>
      <c r="AT238" s="785"/>
      <c r="AV238" s="864"/>
      <c r="AW238" s="865"/>
      <c r="AX238" s="866"/>
      <c r="AY238" s="866"/>
      <c r="AZ238" s="867"/>
      <c r="BB238" s="793">
        <f t="shared" si="71"/>
        <v>0</v>
      </c>
      <c r="BC238" s="791">
        <f t="shared" si="72"/>
        <v>0</v>
      </c>
      <c r="BF238" s="819"/>
      <c r="BH238" s="793">
        <f t="shared" si="73"/>
        <v>0</v>
      </c>
      <c r="BI238" s="807">
        <f t="shared" si="74"/>
        <v>0</v>
      </c>
      <c r="BL238" s="807"/>
      <c r="BQ238" s="791"/>
      <c r="BR238" s="791"/>
      <c r="BS238" s="791"/>
      <c r="BT238" s="791"/>
      <c r="CA238" s="809"/>
      <c r="CB238" s="803"/>
      <c r="CC238" s="804"/>
      <c r="CD238" s="791"/>
      <c r="CE238" s="791"/>
    </row>
    <row r="239" spans="2:83" x14ac:dyDescent="0.25">
      <c r="B239" s="307"/>
      <c r="C239" s="179"/>
      <c r="O239" s="181"/>
      <c r="P239" s="308"/>
      <c r="Q239" s="179"/>
      <c r="R239" s="165" t="s">
        <v>21</v>
      </c>
      <c r="S239" s="179"/>
      <c r="T239" s="165" t="s">
        <v>56</v>
      </c>
      <c r="U239" s="196" t="str">
        <f t="shared" si="77"/>
        <v>-</v>
      </c>
      <c r="V239" s="168" t="str">
        <f t="shared" si="78"/>
        <v>-</v>
      </c>
      <c r="W239" s="168" t="str">
        <f t="shared" si="79"/>
        <v>-</v>
      </c>
      <c r="X239" s="168" t="str">
        <f t="shared" si="80"/>
        <v>-</v>
      </c>
      <c r="Y239" s="168" t="str">
        <f t="shared" si="81"/>
        <v>-</v>
      </c>
      <c r="AD239" s="608" t="str">
        <f t="shared" si="75"/>
        <v>-</v>
      </c>
      <c r="AE239" s="607" t="str">
        <f t="shared" si="76"/>
        <v>-</v>
      </c>
      <c r="AF239" s="196" t="str">
        <f t="shared" si="82"/>
        <v>-</v>
      </c>
      <c r="AG239" s="168" t="str">
        <f t="shared" si="83"/>
        <v>-</v>
      </c>
      <c r="AH239" s="168" t="str">
        <f t="shared" si="84"/>
        <v>-</v>
      </c>
      <c r="AI239" s="168" t="str">
        <f t="shared" si="85"/>
        <v>-</v>
      </c>
      <c r="AJ239" s="168" t="str">
        <f t="shared" si="86"/>
        <v>-</v>
      </c>
      <c r="AM239" s="785"/>
      <c r="AN239" s="785"/>
      <c r="AO239" s="785"/>
      <c r="AP239" s="785"/>
      <c r="AQ239" s="785"/>
      <c r="AR239" s="785"/>
      <c r="AS239" s="785"/>
      <c r="AT239" s="785"/>
      <c r="AV239" s="864"/>
      <c r="AW239" s="865"/>
      <c r="AX239" s="866"/>
      <c r="AY239" s="866"/>
      <c r="AZ239" s="867"/>
      <c r="BB239" s="793">
        <f t="shared" si="71"/>
        <v>0</v>
      </c>
      <c r="BC239" s="791">
        <f t="shared" si="72"/>
        <v>0</v>
      </c>
      <c r="BF239" s="819"/>
      <c r="BH239" s="793">
        <f t="shared" si="73"/>
        <v>0</v>
      </c>
      <c r="BI239" s="807">
        <f t="shared" si="74"/>
        <v>0</v>
      </c>
      <c r="BL239" s="807"/>
      <c r="BQ239" s="791"/>
      <c r="BR239" s="791"/>
      <c r="BS239" s="791"/>
      <c r="BT239" s="791"/>
      <c r="CA239" s="809"/>
      <c r="CB239" s="803"/>
      <c r="CC239" s="804"/>
      <c r="CD239" s="791"/>
      <c r="CE239" s="791"/>
    </row>
    <row r="240" spans="2:83" x14ac:dyDescent="0.25">
      <c r="B240" s="307"/>
      <c r="C240" s="179"/>
      <c r="O240" s="181"/>
      <c r="P240" s="308"/>
      <c r="Q240" s="179"/>
      <c r="R240" s="165" t="s">
        <v>21</v>
      </c>
      <c r="S240" s="179"/>
      <c r="T240" s="165" t="s">
        <v>56</v>
      </c>
      <c r="U240" s="196" t="str">
        <f t="shared" si="77"/>
        <v>-</v>
      </c>
      <c r="V240" s="168" t="str">
        <f t="shared" si="78"/>
        <v>-</v>
      </c>
      <c r="W240" s="168" t="str">
        <f t="shared" si="79"/>
        <v>-</v>
      </c>
      <c r="X240" s="168" t="str">
        <f t="shared" si="80"/>
        <v>-</v>
      </c>
      <c r="Y240" s="168" t="str">
        <f t="shared" si="81"/>
        <v>-</v>
      </c>
      <c r="AD240" s="608" t="str">
        <f t="shared" si="75"/>
        <v>-</v>
      </c>
      <c r="AE240" s="607" t="str">
        <f t="shared" si="76"/>
        <v>-</v>
      </c>
      <c r="AF240" s="196" t="str">
        <f t="shared" si="82"/>
        <v>-</v>
      </c>
      <c r="AG240" s="168" t="str">
        <f t="shared" si="83"/>
        <v>-</v>
      </c>
      <c r="AH240" s="168" t="str">
        <f t="shared" si="84"/>
        <v>-</v>
      </c>
      <c r="AI240" s="168" t="str">
        <f t="shared" si="85"/>
        <v>-</v>
      </c>
      <c r="AJ240" s="168" t="str">
        <f t="shared" si="86"/>
        <v>-</v>
      </c>
      <c r="AM240" s="785"/>
      <c r="AN240" s="785"/>
      <c r="AO240" s="785"/>
      <c r="AP240" s="785"/>
      <c r="AQ240" s="785"/>
      <c r="AR240" s="785"/>
      <c r="AS240" s="785"/>
      <c r="AT240" s="785"/>
      <c r="AV240" s="864"/>
      <c r="AW240" s="865"/>
      <c r="AX240" s="866"/>
      <c r="AY240" s="866"/>
      <c r="AZ240" s="867"/>
      <c r="BB240" s="793">
        <f t="shared" si="71"/>
        <v>0</v>
      </c>
      <c r="BC240" s="791">
        <f t="shared" si="72"/>
        <v>0</v>
      </c>
      <c r="BF240" s="819"/>
      <c r="BH240" s="793">
        <f t="shared" si="73"/>
        <v>0</v>
      </c>
      <c r="BI240" s="807">
        <f t="shared" si="74"/>
        <v>0</v>
      </c>
      <c r="BL240" s="807"/>
      <c r="BQ240" s="791"/>
      <c r="BR240" s="791"/>
      <c r="BS240" s="791"/>
      <c r="BT240" s="791"/>
      <c r="CA240" s="809"/>
      <c r="CB240" s="803"/>
      <c r="CC240" s="804"/>
      <c r="CD240" s="791"/>
      <c r="CE240" s="791"/>
    </row>
    <row r="241" spans="2:83" x14ac:dyDescent="0.25">
      <c r="B241" s="307"/>
      <c r="C241" s="179"/>
      <c r="O241" s="181"/>
      <c r="P241" s="308"/>
      <c r="Q241" s="179"/>
      <c r="R241" s="165" t="s">
        <v>21</v>
      </c>
      <c r="S241" s="179"/>
      <c r="T241" s="165" t="s">
        <v>56</v>
      </c>
      <c r="U241" s="196" t="str">
        <f t="shared" si="77"/>
        <v>-</v>
      </c>
      <c r="V241" s="168" t="str">
        <f t="shared" si="78"/>
        <v>-</v>
      </c>
      <c r="W241" s="168" t="str">
        <f t="shared" si="79"/>
        <v>-</v>
      </c>
      <c r="X241" s="168" t="str">
        <f t="shared" si="80"/>
        <v>-</v>
      </c>
      <c r="Y241" s="168" t="str">
        <f t="shared" si="81"/>
        <v>-</v>
      </c>
      <c r="AD241" s="608" t="str">
        <f t="shared" si="75"/>
        <v>-</v>
      </c>
      <c r="AE241" s="607" t="str">
        <f t="shared" si="76"/>
        <v>-</v>
      </c>
      <c r="AF241" s="196" t="str">
        <f t="shared" si="82"/>
        <v>-</v>
      </c>
      <c r="AG241" s="168" t="str">
        <f t="shared" si="83"/>
        <v>-</v>
      </c>
      <c r="AH241" s="168" t="str">
        <f t="shared" si="84"/>
        <v>-</v>
      </c>
      <c r="AI241" s="168" t="str">
        <f t="shared" si="85"/>
        <v>-</v>
      </c>
      <c r="AJ241" s="168" t="str">
        <f t="shared" si="86"/>
        <v>-</v>
      </c>
      <c r="AM241" s="785"/>
      <c r="AN241" s="785"/>
      <c r="AO241" s="785"/>
      <c r="AP241" s="785"/>
      <c r="AQ241" s="785"/>
      <c r="AR241" s="785"/>
      <c r="AS241" s="785"/>
      <c r="AT241" s="785"/>
      <c r="AV241" s="864"/>
      <c r="AW241" s="865"/>
      <c r="AX241" s="866"/>
      <c r="AY241" s="866"/>
      <c r="AZ241" s="867"/>
      <c r="BB241" s="793">
        <f t="shared" si="71"/>
        <v>0</v>
      </c>
      <c r="BC241" s="791">
        <f t="shared" si="72"/>
        <v>0</v>
      </c>
      <c r="BF241" s="819"/>
      <c r="BH241" s="793">
        <f t="shared" si="73"/>
        <v>0</v>
      </c>
      <c r="BI241" s="807">
        <f t="shared" si="74"/>
        <v>0</v>
      </c>
      <c r="BL241" s="807"/>
      <c r="BQ241" s="791"/>
      <c r="BR241" s="791"/>
      <c r="BS241" s="791"/>
      <c r="BT241" s="791"/>
      <c r="CA241" s="809"/>
      <c r="CB241" s="803"/>
      <c r="CC241" s="804"/>
      <c r="CD241" s="791"/>
      <c r="CE241" s="791"/>
    </row>
    <row r="242" spans="2:83" x14ac:dyDescent="0.25">
      <c r="B242" s="307"/>
      <c r="C242" s="179"/>
      <c r="O242" s="181"/>
      <c r="P242" s="308"/>
      <c r="Q242" s="179"/>
      <c r="R242" s="165" t="s">
        <v>21</v>
      </c>
      <c r="S242" s="179"/>
      <c r="T242" s="165" t="s">
        <v>56</v>
      </c>
      <c r="U242" s="196" t="str">
        <f t="shared" si="77"/>
        <v>-</v>
      </c>
      <c r="V242" s="168" t="str">
        <f t="shared" si="78"/>
        <v>-</v>
      </c>
      <c r="W242" s="168" t="str">
        <f t="shared" si="79"/>
        <v>-</v>
      </c>
      <c r="X242" s="168" t="str">
        <f t="shared" si="80"/>
        <v>-</v>
      </c>
      <c r="Y242" s="168" t="str">
        <f t="shared" si="81"/>
        <v>-</v>
      </c>
      <c r="AD242" s="608" t="str">
        <f t="shared" si="75"/>
        <v>-</v>
      </c>
      <c r="AE242" s="607" t="str">
        <f t="shared" si="76"/>
        <v>-</v>
      </c>
      <c r="AF242" s="196" t="str">
        <f t="shared" si="82"/>
        <v>-</v>
      </c>
      <c r="AG242" s="168" t="str">
        <f t="shared" si="83"/>
        <v>-</v>
      </c>
      <c r="AH242" s="168" t="str">
        <f t="shared" si="84"/>
        <v>-</v>
      </c>
      <c r="AI242" s="168" t="str">
        <f t="shared" si="85"/>
        <v>-</v>
      </c>
      <c r="AJ242" s="168" t="str">
        <f t="shared" si="86"/>
        <v>-</v>
      </c>
      <c r="AM242" s="785"/>
      <c r="AN242" s="785"/>
      <c r="AO242" s="785"/>
      <c r="AP242" s="785"/>
      <c r="AQ242" s="785"/>
      <c r="AR242" s="785"/>
      <c r="AS242" s="785"/>
      <c r="AT242" s="785"/>
      <c r="AV242" s="865"/>
      <c r="AW242" s="865"/>
      <c r="AX242" s="866"/>
      <c r="AY242" s="866"/>
      <c r="AZ242" s="867"/>
      <c r="BB242" s="793">
        <f t="shared" si="71"/>
        <v>0</v>
      </c>
      <c r="BC242" s="791">
        <f t="shared" si="72"/>
        <v>0</v>
      </c>
      <c r="BF242" s="819"/>
      <c r="BH242" s="793">
        <f t="shared" si="73"/>
        <v>0</v>
      </c>
      <c r="BI242" s="807">
        <f t="shared" si="74"/>
        <v>0</v>
      </c>
      <c r="BL242" s="807"/>
      <c r="BQ242" s="791"/>
      <c r="BR242" s="791"/>
      <c r="BS242" s="791"/>
      <c r="BT242" s="791"/>
      <c r="CA242" s="809"/>
      <c r="CB242" s="803"/>
      <c r="CC242" s="804"/>
      <c r="CD242" s="791"/>
      <c r="CE242" s="791"/>
    </row>
    <row r="243" spans="2:83" x14ac:dyDescent="0.25">
      <c r="B243" s="307"/>
      <c r="C243" s="179"/>
      <c r="O243" s="181"/>
      <c r="P243" s="308"/>
      <c r="Q243" s="179"/>
      <c r="R243" s="165" t="s">
        <v>21</v>
      </c>
      <c r="S243" s="179"/>
      <c r="T243" s="165" t="s">
        <v>56</v>
      </c>
      <c r="U243" s="196" t="str">
        <f t="shared" si="77"/>
        <v>-</v>
      </c>
      <c r="V243" s="168" t="str">
        <f t="shared" si="78"/>
        <v>-</v>
      </c>
      <c r="W243" s="168" t="str">
        <f t="shared" si="79"/>
        <v>-</v>
      </c>
      <c r="X243" s="168" t="str">
        <f t="shared" si="80"/>
        <v>-</v>
      </c>
      <c r="Y243" s="168" t="str">
        <f t="shared" si="81"/>
        <v>-</v>
      </c>
      <c r="AD243" s="608" t="str">
        <f t="shared" si="75"/>
        <v>-</v>
      </c>
      <c r="AE243" s="607" t="str">
        <f t="shared" si="76"/>
        <v>-</v>
      </c>
      <c r="AF243" s="196" t="str">
        <f t="shared" si="82"/>
        <v>-</v>
      </c>
      <c r="AG243" s="168" t="str">
        <f t="shared" si="83"/>
        <v>-</v>
      </c>
      <c r="AH243" s="168" t="str">
        <f t="shared" si="84"/>
        <v>-</v>
      </c>
      <c r="AI243" s="168" t="str">
        <f t="shared" si="85"/>
        <v>-</v>
      </c>
      <c r="AJ243" s="168" t="str">
        <f t="shared" si="86"/>
        <v>-</v>
      </c>
      <c r="AM243" s="785"/>
      <c r="AN243" s="785"/>
      <c r="AO243" s="785"/>
      <c r="AP243" s="785"/>
      <c r="AQ243" s="785"/>
      <c r="AR243" s="785"/>
      <c r="AS243" s="785"/>
      <c r="AT243" s="785"/>
      <c r="AV243" s="865"/>
      <c r="AW243" s="865"/>
      <c r="AX243" s="866"/>
      <c r="AY243" s="866"/>
      <c r="AZ243" s="867"/>
      <c r="BB243" s="793">
        <f t="shared" si="71"/>
        <v>0</v>
      </c>
      <c r="BC243" s="791">
        <f t="shared" si="72"/>
        <v>0</v>
      </c>
      <c r="BF243" s="819"/>
      <c r="BH243" s="793">
        <f t="shared" si="73"/>
        <v>0</v>
      </c>
      <c r="BI243" s="807">
        <f t="shared" si="74"/>
        <v>0</v>
      </c>
      <c r="BL243" s="807"/>
      <c r="BQ243" s="791"/>
      <c r="BR243" s="791"/>
      <c r="BS243" s="791"/>
      <c r="BT243" s="791"/>
      <c r="CA243" s="809"/>
      <c r="CB243" s="803"/>
      <c r="CC243" s="804"/>
      <c r="CD243" s="791"/>
      <c r="CE243" s="791"/>
    </row>
    <row r="244" spans="2:83" x14ac:dyDescent="0.25">
      <c r="B244" s="307"/>
      <c r="C244" s="179"/>
      <c r="O244" s="181"/>
      <c r="P244" s="308"/>
      <c r="Q244" s="179"/>
      <c r="R244" s="165" t="s">
        <v>21</v>
      </c>
      <c r="S244" s="179"/>
      <c r="T244" s="165" t="s">
        <v>56</v>
      </c>
      <c r="U244" s="196" t="str">
        <f t="shared" si="77"/>
        <v>-</v>
      </c>
      <c r="V244" s="168" t="str">
        <f t="shared" si="78"/>
        <v>-</v>
      </c>
      <c r="W244" s="168" t="str">
        <f t="shared" si="79"/>
        <v>-</v>
      </c>
      <c r="X244" s="168" t="str">
        <f t="shared" si="80"/>
        <v>-</v>
      </c>
      <c r="Y244" s="168" t="str">
        <f t="shared" si="81"/>
        <v>-</v>
      </c>
      <c r="AD244" s="608" t="str">
        <f t="shared" si="75"/>
        <v>-</v>
      </c>
      <c r="AE244" s="607" t="str">
        <f t="shared" si="76"/>
        <v>-</v>
      </c>
      <c r="AF244" s="196" t="str">
        <f t="shared" si="82"/>
        <v>-</v>
      </c>
      <c r="AG244" s="168" t="str">
        <f t="shared" si="83"/>
        <v>-</v>
      </c>
      <c r="AH244" s="168" t="str">
        <f t="shared" si="84"/>
        <v>-</v>
      </c>
      <c r="AI244" s="168" t="str">
        <f t="shared" si="85"/>
        <v>-</v>
      </c>
      <c r="AJ244" s="168" t="str">
        <f t="shared" si="86"/>
        <v>-</v>
      </c>
      <c r="AM244" s="785"/>
      <c r="AN244" s="785"/>
      <c r="AO244" s="785"/>
      <c r="AP244" s="785"/>
      <c r="AQ244" s="785"/>
      <c r="AR244" s="785"/>
      <c r="AS244" s="785"/>
      <c r="AT244" s="785"/>
      <c r="AV244" s="865"/>
      <c r="AW244" s="865"/>
      <c r="AX244" s="866"/>
      <c r="AY244" s="866"/>
      <c r="AZ244" s="867"/>
      <c r="BB244" s="793">
        <f t="shared" si="71"/>
        <v>0</v>
      </c>
      <c r="BC244" s="791">
        <f t="shared" si="72"/>
        <v>0</v>
      </c>
      <c r="BF244" s="819"/>
      <c r="BH244" s="793">
        <f t="shared" si="73"/>
        <v>0</v>
      </c>
      <c r="BI244" s="807">
        <f t="shared" si="74"/>
        <v>0</v>
      </c>
      <c r="BL244" s="807"/>
      <c r="BQ244" s="791"/>
      <c r="BR244" s="791"/>
      <c r="BS244" s="791"/>
      <c r="BT244" s="791"/>
      <c r="CA244" s="809"/>
      <c r="CB244" s="803"/>
      <c r="CC244" s="804"/>
      <c r="CD244" s="791"/>
      <c r="CE244" s="791"/>
    </row>
    <row r="245" spans="2:83" x14ac:dyDescent="0.25">
      <c r="B245" s="307"/>
      <c r="C245" s="179"/>
      <c r="O245" s="181"/>
      <c r="P245" s="308"/>
      <c r="Q245" s="179"/>
      <c r="R245" s="165" t="s">
        <v>21</v>
      </c>
      <c r="S245" s="179"/>
      <c r="T245" s="165" t="s">
        <v>56</v>
      </c>
      <c r="U245" s="196" t="str">
        <f t="shared" si="77"/>
        <v>-</v>
      </c>
      <c r="V245" s="168" t="str">
        <f t="shared" si="78"/>
        <v>-</v>
      </c>
      <c r="W245" s="168" t="str">
        <f t="shared" si="79"/>
        <v>-</v>
      </c>
      <c r="X245" s="168" t="str">
        <f t="shared" si="80"/>
        <v>-</v>
      </c>
      <c r="Y245" s="168" t="str">
        <f t="shared" si="81"/>
        <v>-</v>
      </c>
      <c r="AD245" s="608" t="str">
        <f t="shared" si="75"/>
        <v>-</v>
      </c>
      <c r="AE245" s="607" t="str">
        <f t="shared" si="76"/>
        <v>-</v>
      </c>
      <c r="AF245" s="196" t="str">
        <f t="shared" si="82"/>
        <v>-</v>
      </c>
      <c r="AG245" s="168" t="str">
        <f t="shared" si="83"/>
        <v>-</v>
      </c>
      <c r="AH245" s="168" t="str">
        <f t="shared" si="84"/>
        <v>-</v>
      </c>
      <c r="AI245" s="168" t="str">
        <f t="shared" si="85"/>
        <v>-</v>
      </c>
      <c r="AJ245" s="168" t="str">
        <f t="shared" si="86"/>
        <v>-</v>
      </c>
      <c r="AM245" s="785"/>
      <c r="AN245" s="785"/>
      <c r="AO245" s="785"/>
      <c r="AP245" s="785"/>
      <c r="AQ245" s="785"/>
      <c r="AR245" s="785"/>
      <c r="AS245" s="785"/>
      <c r="AT245" s="785"/>
      <c r="AV245" s="865"/>
      <c r="AW245" s="865"/>
      <c r="AX245" s="866"/>
      <c r="AY245" s="866"/>
      <c r="AZ245" s="867"/>
      <c r="BB245" s="793">
        <f t="shared" si="71"/>
        <v>0</v>
      </c>
      <c r="BC245" s="791">
        <f t="shared" si="72"/>
        <v>0</v>
      </c>
      <c r="BF245" s="819"/>
      <c r="BH245" s="793">
        <f t="shared" si="73"/>
        <v>0</v>
      </c>
      <c r="BI245" s="807">
        <f t="shared" si="74"/>
        <v>0</v>
      </c>
      <c r="BL245" s="807"/>
      <c r="BQ245" s="791"/>
      <c r="BR245" s="791"/>
      <c r="BS245" s="791"/>
      <c r="BT245" s="791"/>
      <c r="CA245" s="809"/>
      <c r="CB245" s="803"/>
      <c r="CC245" s="804"/>
      <c r="CD245" s="791"/>
      <c r="CE245" s="791"/>
    </row>
    <row r="246" spans="2:83" x14ac:dyDescent="0.25">
      <c r="B246" s="307"/>
      <c r="C246" s="179"/>
      <c r="O246" s="181"/>
      <c r="P246" s="308"/>
      <c r="Q246" s="179"/>
      <c r="R246" s="165" t="s">
        <v>21</v>
      </c>
      <c r="S246" s="179"/>
      <c r="T246" s="165" t="s">
        <v>56</v>
      </c>
      <c r="U246" s="196" t="str">
        <f t="shared" si="77"/>
        <v>-</v>
      </c>
      <c r="V246" s="168" t="str">
        <f t="shared" si="78"/>
        <v>-</v>
      </c>
      <c r="W246" s="168" t="str">
        <f t="shared" si="79"/>
        <v>-</v>
      </c>
      <c r="X246" s="168" t="str">
        <f t="shared" si="80"/>
        <v>-</v>
      </c>
      <c r="Y246" s="168" t="str">
        <f t="shared" si="81"/>
        <v>-</v>
      </c>
      <c r="AD246" s="608" t="str">
        <f t="shared" si="75"/>
        <v>-</v>
      </c>
      <c r="AE246" s="607" t="str">
        <f t="shared" si="76"/>
        <v>-</v>
      </c>
      <c r="AF246" s="196" t="str">
        <f t="shared" si="82"/>
        <v>-</v>
      </c>
      <c r="AG246" s="168" t="str">
        <f t="shared" si="83"/>
        <v>-</v>
      </c>
      <c r="AH246" s="168" t="str">
        <f t="shared" si="84"/>
        <v>-</v>
      </c>
      <c r="AI246" s="168" t="str">
        <f t="shared" si="85"/>
        <v>-</v>
      </c>
      <c r="AJ246" s="168" t="str">
        <f t="shared" si="86"/>
        <v>-</v>
      </c>
      <c r="AM246" s="785"/>
      <c r="AN246" s="785"/>
      <c r="AO246" s="785"/>
      <c r="AP246" s="785"/>
      <c r="AQ246" s="785"/>
      <c r="AR246" s="785"/>
      <c r="AS246" s="785"/>
      <c r="AT246" s="785"/>
      <c r="AV246" s="865"/>
      <c r="AW246" s="865"/>
      <c r="AX246" s="866"/>
      <c r="AY246" s="866"/>
      <c r="AZ246" s="867"/>
      <c r="BB246" s="793">
        <f t="shared" si="71"/>
        <v>0</v>
      </c>
      <c r="BC246" s="791">
        <f t="shared" si="72"/>
        <v>0</v>
      </c>
      <c r="BF246" s="819"/>
      <c r="BH246" s="793">
        <f t="shared" si="73"/>
        <v>0</v>
      </c>
      <c r="BI246" s="807">
        <f t="shared" si="74"/>
        <v>0</v>
      </c>
      <c r="BL246" s="807"/>
      <c r="BQ246" s="791"/>
      <c r="BR246" s="791"/>
      <c r="BS246" s="791"/>
      <c r="BT246" s="791"/>
      <c r="CA246" s="809"/>
      <c r="CB246" s="803"/>
      <c r="CC246" s="804"/>
      <c r="CD246" s="791"/>
      <c r="CE246" s="791"/>
    </row>
    <row r="247" spans="2:83" x14ac:dyDescent="0.25">
      <c r="B247" s="307"/>
      <c r="C247" s="179"/>
      <c r="O247" s="181"/>
      <c r="P247" s="308"/>
      <c r="Q247" s="179"/>
      <c r="R247" s="165" t="s">
        <v>21</v>
      </c>
      <c r="S247" s="179"/>
      <c r="T247" s="165" t="s">
        <v>56</v>
      </c>
      <c r="U247" s="196" t="str">
        <f t="shared" si="77"/>
        <v>-</v>
      </c>
      <c r="V247" s="168" t="str">
        <f t="shared" si="78"/>
        <v>-</v>
      </c>
      <c r="W247" s="168" t="str">
        <f t="shared" si="79"/>
        <v>-</v>
      </c>
      <c r="X247" s="168" t="str">
        <f t="shared" si="80"/>
        <v>-</v>
      </c>
      <c r="Y247" s="168" t="str">
        <f t="shared" si="81"/>
        <v>-</v>
      </c>
      <c r="AD247" s="608" t="str">
        <f t="shared" si="75"/>
        <v>-</v>
      </c>
      <c r="AE247" s="607" t="str">
        <f t="shared" si="76"/>
        <v>-</v>
      </c>
      <c r="AF247" s="196" t="str">
        <f t="shared" si="82"/>
        <v>-</v>
      </c>
      <c r="AG247" s="168" t="str">
        <f t="shared" si="83"/>
        <v>-</v>
      </c>
      <c r="AH247" s="168" t="str">
        <f t="shared" si="84"/>
        <v>-</v>
      </c>
      <c r="AI247" s="168" t="str">
        <f t="shared" si="85"/>
        <v>-</v>
      </c>
      <c r="AJ247" s="168" t="str">
        <f t="shared" si="86"/>
        <v>-</v>
      </c>
      <c r="AM247" s="785"/>
      <c r="AN247" s="785"/>
      <c r="AO247" s="785"/>
      <c r="AP247" s="785"/>
      <c r="AQ247" s="785"/>
      <c r="AR247" s="785"/>
      <c r="AS247" s="785"/>
      <c r="AT247" s="785"/>
      <c r="AV247" s="865"/>
      <c r="AW247" s="865"/>
      <c r="AX247" s="866"/>
      <c r="AY247" s="866"/>
      <c r="AZ247" s="867"/>
      <c r="BB247" s="793">
        <f t="shared" si="71"/>
        <v>0</v>
      </c>
      <c r="BC247" s="791">
        <f t="shared" si="72"/>
        <v>0</v>
      </c>
      <c r="BF247" s="819"/>
      <c r="BH247" s="793">
        <f t="shared" si="73"/>
        <v>0</v>
      </c>
      <c r="BI247" s="807">
        <f t="shared" si="74"/>
        <v>0</v>
      </c>
      <c r="BL247" s="807"/>
      <c r="BQ247" s="791"/>
      <c r="BR247" s="791"/>
      <c r="BS247" s="791"/>
      <c r="BT247" s="791"/>
      <c r="CA247" s="809"/>
      <c r="CB247" s="803"/>
      <c r="CC247" s="804"/>
      <c r="CD247" s="791"/>
      <c r="CE247" s="791"/>
    </row>
    <row r="248" spans="2:83" x14ac:dyDescent="0.25">
      <c r="B248" s="307"/>
      <c r="C248" s="179"/>
      <c r="O248" s="181"/>
      <c r="P248" s="308"/>
      <c r="Q248" s="179"/>
      <c r="R248" s="165" t="s">
        <v>21</v>
      </c>
      <c r="S248" s="179"/>
      <c r="T248" s="165" t="s">
        <v>56</v>
      </c>
      <c r="U248" s="196" t="str">
        <f t="shared" si="77"/>
        <v>-</v>
      </c>
      <c r="V248" s="168" t="str">
        <f t="shared" si="78"/>
        <v>-</v>
      </c>
      <c r="W248" s="168" t="str">
        <f t="shared" si="79"/>
        <v>-</v>
      </c>
      <c r="X248" s="168" t="str">
        <f t="shared" si="80"/>
        <v>-</v>
      </c>
      <c r="Y248" s="168" t="str">
        <f t="shared" si="81"/>
        <v>-</v>
      </c>
      <c r="AD248" s="608" t="str">
        <f t="shared" si="75"/>
        <v>-</v>
      </c>
      <c r="AE248" s="607" t="str">
        <f t="shared" si="76"/>
        <v>-</v>
      </c>
      <c r="AF248" s="196" t="str">
        <f t="shared" si="82"/>
        <v>-</v>
      </c>
      <c r="AG248" s="168" t="str">
        <f t="shared" si="83"/>
        <v>-</v>
      </c>
      <c r="AH248" s="168" t="str">
        <f t="shared" si="84"/>
        <v>-</v>
      </c>
      <c r="AI248" s="168" t="str">
        <f t="shared" si="85"/>
        <v>-</v>
      </c>
      <c r="AJ248" s="168" t="str">
        <f t="shared" si="86"/>
        <v>-</v>
      </c>
      <c r="AM248" s="785"/>
      <c r="AN248" s="785"/>
      <c r="AO248" s="785"/>
      <c r="AP248" s="785"/>
      <c r="AQ248" s="785"/>
      <c r="AR248" s="785"/>
      <c r="AS248" s="785"/>
      <c r="AT248" s="785"/>
      <c r="AV248" s="865"/>
      <c r="AW248" s="865"/>
      <c r="AX248" s="866"/>
      <c r="AY248" s="866"/>
      <c r="AZ248" s="867"/>
      <c r="BB248" s="793">
        <f t="shared" si="71"/>
        <v>0</v>
      </c>
      <c r="BC248" s="791">
        <f t="shared" si="72"/>
        <v>0</v>
      </c>
      <c r="BF248" s="819"/>
      <c r="BH248" s="793">
        <f t="shared" si="73"/>
        <v>0</v>
      </c>
      <c r="BI248" s="807">
        <f t="shared" si="74"/>
        <v>0</v>
      </c>
      <c r="BL248" s="807"/>
      <c r="BQ248" s="791"/>
      <c r="BR248" s="791"/>
      <c r="BS248" s="791"/>
      <c r="BT248" s="791"/>
      <c r="CA248" s="809"/>
      <c r="CB248" s="803"/>
      <c r="CC248" s="804"/>
      <c r="CD248" s="791"/>
      <c r="CE248" s="791"/>
    </row>
    <row r="249" spans="2:83" x14ac:dyDescent="0.25">
      <c r="B249" s="307"/>
      <c r="C249" s="179"/>
      <c r="O249" s="181"/>
      <c r="P249" s="308"/>
      <c r="Q249" s="179"/>
      <c r="R249" s="165" t="s">
        <v>21</v>
      </c>
      <c r="S249" s="179"/>
      <c r="T249" s="165" t="s">
        <v>56</v>
      </c>
      <c r="U249" s="196" t="str">
        <f t="shared" si="77"/>
        <v>-</v>
      </c>
      <c r="V249" s="168" t="str">
        <f t="shared" si="78"/>
        <v>-</v>
      </c>
      <c r="W249" s="168" t="str">
        <f t="shared" si="79"/>
        <v>-</v>
      </c>
      <c r="X249" s="168" t="str">
        <f t="shared" si="80"/>
        <v>-</v>
      </c>
      <c r="Y249" s="168" t="str">
        <f t="shared" si="81"/>
        <v>-</v>
      </c>
      <c r="AD249" s="608" t="str">
        <f t="shared" si="75"/>
        <v>-</v>
      </c>
      <c r="AE249" s="607" t="str">
        <f t="shared" si="76"/>
        <v>-</v>
      </c>
      <c r="AF249" s="196" t="str">
        <f t="shared" si="82"/>
        <v>-</v>
      </c>
      <c r="AG249" s="168" t="str">
        <f t="shared" si="83"/>
        <v>-</v>
      </c>
      <c r="AH249" s="168" t="str">
        <f t="shared" si="84"/>
        <v>-</v>
      </c>
      <c r="AI249" s="168" t="str">
        <f t="shared" si="85"/>
        <v>-</v>
      </c>
      <c r="AJ249" s="168" t="str">
        <f t="shared" si="86"/>
        <v>-</v>
      </c>
      <c r="AM249" s="785"/>
      <c r="AN249" s="785"/>
      <c r="AO249" s="785"/>
      <c r="AP249" s="785"/>
      <c r="AQ249" s="785"/>
      <c r="AR249" s="785"/>
      <c r="AS249" s="785"/>
      <c r="AT249" s="785"/>
      <c r="AV249" s="865"/>
      <c r="AW249" s="865"/>
      <c r="AX249" s="866"/>
      <c r="AY249" s="866"/>
      <c r="AZ249" s="867"/>
      <c r="BB249" s="793">
        <f t="shared" si="71"/>
        <v>0</v>
      </c>
      <c r="BC249" s="791">
        <f t="shared" si="72"/>
        <v>0</v>
      </c>
      <c r="BF249" s="819"/>
      <c r="BH249" s="793">
        <f t="shared" si="73"/>
        <v>0</v>
      </c>
      <c r="BI249" s="807">
        <f t="shared" si="74"/>
        <v>0</v>
      </c>
      <c r="BL249" s="807"/>
      <c r="BQ249" s="791"/>
      <c r="BR249" s="791"/>
      <c r="BS249" s="791"/>
      <c r="BT249" s="791"/>
      <c r="CA249" s="809"/>
      <c r="CB249" s="803"/>
      <c r="CC249" s="804"/>
      <c r="CD249" s="791"/>
      <c r="CE249" s="791"/>
    </row>
    <row r="250" spans="2:83" x14ac:dyDescent="0.25">
      <c r="B250" s="307"/>
      <c r="C250" s="179"/>
      <c r="O250" s="181"/>
      <c r="P250" s="308"/>
      <c r="Q250" s="179"/>
      <c r="R250" s="165" t="s">
        <v>21</v>
      </c>
      <c r="S250" s="179"/>
      <c r="T250" s="165" t="s">
        <v>56</v>
      </c>
      <c r="U250" s="196" t="str">
        <f t="shared" si="77"/>
        <v>-</v>
      </c>
      <c r="V250" s="168" t="str">
        <f t="shared" si="78"/>
        <v>-</v>
      </c>
      <c r="W250" s="168" t="str">
        <f t="shared" si="79"/>
        <v>-</v>
      </c>
      <c r="X250" s="168" t="str">
        <f t="shared" si="80"/>
        <v>-</v>
      </c>
      <c r="Y250" s="168" t="str">
        <f t="shared" si="81"/>
        <v>-</v>
      </c>
      <c r="AD250" s="608" t="str">
        <f t="shared" si="75"/>
        <v>-</v>
      </c>
      <c r="AE250" s="607" t="str">
        <f t="shared" si="76"/>
        <v>-</v>
      </c>
      <c r="AF250" s="196" t="str">
        <f t="shared" si="82"/>
        <v>-</v>
      </c>
      <c r="AG250" s="168" t="str">
        <f t="shared" si="83"/>
        <v>-</v>
      </c>
      <c r="AH250" s="168" t="str">
        <f t="shared" si="84"/>
        <v>-</v>
      </c>
      <c r="AI250" s="168" t="str">
        <f t="shared" si="85"/>
        <v>-</v>
      </c>
      <c r="AJ250" s="168" t="str">
        <f t="shared" si="86"/>
        <v>-</v>
      </c>
      <c r="AM250" s="785"/>
      <c r="AN250" s="785"/>
      <c r="AO250" s="785"/>
      <c r="AP250" s="785"/>
      <c r="AQ250" s="785"/>
      <c r="AR250" s="785"/>
      <c r="AS250" s="785"/>
      <c r="AT250" s="785"/>
      <c r="AV250" s="865"/>
      <c r="AW250" s="865"/>
      <c r="AX250" s="866"/>
      <c r="AY250" s="866"/>
      <c r="AZ250" s="867"/>
      <c r="BB250" s="793">
        <f t="shared" si="71"/>
        <v>0</v>
      </c>
      <c r="BC250" s="791">
        <f t="shared" si="72"/>
        <v>0</v>
      </c>
      <c r="BF250" s="819"/>
      <c r="BH250" s="793">
        <f t="shared" si="73"/>
        <v>0</v>
      </c>
      <c r="BI250" s="807">
        <f t="shared" si="74"/>
        <v>0</v>
      </c>
      <c r="BL250" s="807"/>
      <c r="BQ250" s="791"/>
      <c r="BR250" s="791"/>
      <c r="BS250" s="791"/>
      <c r="BT250" s="791"/>
      <c r="CA250" s="809"/>
      <c r="CB250" s="803"/>
      <c r="CC250" s="804"/>
      <c r="CD250" s="791"/>
      <c r="CE250" s="791"/>
    </row>
    <row r="251" spans="2:83" x14ac:dyDescent="0.25">
      <c r="B251" s="307"/>
      <c r="C251" s="179"/>
      <c r="O251" s="181"/>
      <c r="P251" s="308"/>
      <c r="Q251" s="179"/>
      <c r="R251" s="165" t="s">
        <v>21</v>
      </c>
      <c r="S251" s="179"/>
      <c r="T251" s="165" t="s">
        <v>56</v>
      </c>
      <c r="U251" s="196" t="str">
        <f t="shared" si="77"/>
        <v>-</v>
      </c>
      <c r="V251" s="168" t="str">
        <f t="shared" si="78"/>
        <v>-</v>
      </c>
      <c r="W251" s="168" t="str">
        <f t="shared" si="79"/>
        <v>-</v>
      </c>
      <c r="X251" s="168" t="str">
        <f t="shared" si="80"/>
        <v>-</v>
      </c>
      <c r="Y251" s="168" t="str">
        <f t="shared" si="81"/>
        <v>-</v>
      </c>
      <c r="AD251" s="608" t="str">
        <f t="shared" si="75"/>
        <v>-</v>
      </c>
      <c r="AE251" s="607" t="str">
        <f t="shared" si="76"/>
        <v>-</v>
      </c>
      <c r="AF251" s="196" t="str">
        <f t="shared" si="82"/>
        <v>-</v>
      </c>
      <c r="AG251" s="168" t="str">
        <f t="shared" si="83"/>
        <v>-</v>
      </c>
      <c r="AH251" s="168" t="str">
        <f t="shared" si="84"/>
        <v>-</v>
      </c>
      <c r="AI251" s="168" t="str">
        <f t="shared" si="85"/>
        <v>-</v>
      </c>
      <c r="AJ251" s="168" t="str">
        <f t="shared" si="86"/>
        <v>-</v>
      </c>
      <c r="AM251" s="785"/>
      <c r="AN251" s="785"/>
      <c r="AO251" s="785"/>
      <c r="AP251" s="785"/>
      <c r="AQ251" s="785"/>
      <c r="AR251" s="785"/>
      <c r="AS251" s="785"/>
      <c r="AT251" s="785"/>
      <c r="AV251" s="865"/>
      <c r="AW251" s="865"/>
      <c r="AX251" s="866"/>
      <c r="AY251" s="866"/>
      <c r="AZ251" s="867"/>
      <c r="BB251" s="793">
        <f t="shared" si="71"/>
        <v>0</v>
      </c>
      <c r="BC251" s="791">
        <f t="shared" si="72"/>
        <v>0</v>
      </c>
      <c r="BF251" s="819"/>
      <c r="BH251" s="793">
        <f t="shared" si="73"/>
        <v>0</v>
      </c>
      <c r="BI251" s="807">
        <f t="shared" si="74"/>
        <v>0</v>
      </c>
      <c r="BQ251" s="791"/>
      <c r="BR251" s="791"/>
      <c r="BS251" s="791"/>
      <c r="BT251" s="791"/>
      <c r="CA251" s="809"/>
      <c r="CB251" s="803"/>
      <c r="CC251" s="804"/>
      <c r="CD251" s="791"/>
      <c r="CE251" s="791"/>
    </row>
    <row r="252" spans="2:83" x14ac:dyDescent="0.25">
      <c r="B252" s="307"/>
      <c r="C252" s="179"/>
      <c r="O252" s="181"/>
      <c r="P252" s="308"/>
      <c r="Q252" s="179"/>
      <c r="R252" s="165" t="s">
        <v>21</v>
      </c>
      <c r="S252" s="179"/>
      <c r="T252" s="165" t="s">
        <v>56</v>
      </c>
      <c r="U252" s="196" t="str">
        <f t="shared" si="77"/>
        <v>-</v>
      </c>
      <c r="V252" s="168" t="str">
        <f t="shared" si="78"/>
        <v>-</v>
      </c>
      <c r="W252" s="168" t="str">
        <f t="shared" si="79"/>
        <v>-</v>
      </c>
      <c r="X252" s="168" t="str">
        <f t="shared" si="80"/>
        <v>-</v>
      </c>
      <c r="Y252" s="168" t="str">
        <f t="shared" si="81"/>
        <v>-</v>
      </c>
      <c r="AD252" s="608" t="str">
        <f t="shared" si="75"/>
        <v>-</v>
      </c>
      <c r="AE252" s="607" t="str">
        <f t="shared" si="76"/>
        <v>-</v>
      </c>
      <c r="AF252" s="196" t="str">
        <f t="shared" si="82"/>
        <v>-</v>
      </c>
      <c r="AG252" s="168" t="str">
        <f t="shared" si="83"/>
        <v>-</v>
      </c>
      <c r="AH252" s="168" t="str">
        <f t="shared" si="84"/>
        <v>-</v>
      </c>
      <c r="AI252" s="168" t="str">
        <f t="shared" si="85"/>
        <v>-</v>
      </c>
      <c r="AJ252" s="168" t="str">
        <f t="shared" si="86"/>
        <v>-</v>
      </c>
      <c r="AM252" s="785"/>
      <c r="AN252" s="785"/>
      <c r="AO252" s="785"/>
      <c r="AP252" s="785"/>
      <c r="AQ252" s="785"/>
      <c r="AR252" s="785"/>
      <c r="AS252" s="785"/>
      <c r="AT252" s="785"/>
      <c r="AV252" s="865"/>
      <c r="AW252" s="865"/>
      <c r="AX252" s="866"/>
      <c r="AY252" s="866"/>
      <c r="AZ252" s="867"/>
      <c r="BB252" s="793">
        <f t="shared" si="71"/>
        <v>0</v>
      </c>
      <c r="BC252" s="791">
        <f t="shared" si="72"/>
        <v>0</v>
      </c>
      <c r="BF252" s="819"/>
      <c r="BH252" s="793">
        <f t="shared" si="73"/>
        <v>0</v>
      </c>
      <c r="BI252" s="807">
        <f t="shared" si="74"/>
        <v>0</v>
      </c>
      <c r="BQ252" s="791"/>
      <c r="BR252" s="791"/>
      <c r="BS252" s="791"/>
      <c r="BT252" s="791"/>
      <c r="CA252" s="809"/>
      <c r="CB252" s="803"/>
      <c r="CC252" s="804"/>
      <c r="CD252" s="791"/>
      <c r="CE252" s="791"/>
    </row>
    <row r="253" spans="2:83" x14ac:dyDescent="0.25">
      <c r="B253" s="307"/>
      <c r="C253" s="179"/>
      <c r="O253" s="181"/>
      <c r="P253" s="308"/>
      <c r="Q253" s="179"/>
      <c r="R253" s="165" t="s">
        <v>21</v>
      </c>
      <c r="S253" s="179"/>
      <c r="T253" s="165" t="s">
        <v>56</v>
      </c>
      <c r="U253" s="196" t="str">
        <f t="shared" si="77"/>
        <v>-</v>
      </c>
      <c r="V253" s="168" t="str">
        <f t="shared" si="78"/>
        <v>-</v>
      </c>
      <c r="W253" s="168" t="str">
        <f t="shared" si="79"/>
        <v>-</v>
      </c>
      <c r="X253" s="168" t="str">
        <f t="shared" si="80"/>
        <v>-</v>
      </c>
      <c r="Y253" s="168" t="str">
        <f t="shared" si="81"/>
        <v>-</v>
      </c>
      <c r="AD253" s="608" t="str">
        <f t="shared" si="75"/>
        <v>-</v>
      </c>
      <c r="AE253" s="607" t="str">
        <f t="shared" si="76"/>
        <v>-</v>
      </c>
      <c r="AF253" s="196" t="str">
        <f t="shared" si="82"/>
        <v>-</v>
      </c>
      <c r="AG253" s="168" t="str">
        <f t="shared" si="83"/>
        <v>-</v>
      </c>
      <c r="AH253" s="168" t="str">
        <f t="shared" si="84"/>
        <v>-</v>
      </c>
      <c r="AI253" s="168" t="str">
        <f t="shared" si="85"/>
        <v>-</v>
      </c>
      <c r="AJ253" s="168" t="str">
        <f t="shared" si="86"/>
        <v>-</v>
      </c>
      <c r="AM253" s="785"/>
      <c r="AN253" s="785"/>
      <c r="AO253" s="785"/>
      <c r="AP253" s="785"/>
      <c r="AQ253" s="785"/>
      <c r="AR253" s="785"/>
      <c r="AS253" s="785"/>
      <c r="AT253" s="785"/>
      <c r="AV253" s="865"/>
      <c r="AW253" s="865"/>
      <c r="AX253" s="866"/>
      <c r="AY253" s="866"/>
      <c r="AZ253" s="867"/>
      <c r="BB253" s="793">
        <f t="shared" si="71"/>
        <v>0</v>
      </c>
      <c r="BC253" s="791">
        <f t="shared" si="72"/>
        <v>0</v>
      </c>
      <c r="BF253" s="819"/>
      <c r="BH253" s="793">
        <f t="shared" si="73"/>
        <v>0</v>
      </c>
      <c r="BI253" s="807">
        <f t="shared" si="74"/>
        <v>0</v>
      </c>
      <c r="BQ253" s="791"/>
      <c r="BR253" s="791"/>
      <c r="BS253" s="791"/>
      <c r="BT253" s="791"/>
      <c r="CA253" s="809"/>
      <c r="CB253" s="803"/>
      <c r="CC253" s="804"/>
      <c r="CD253" s="791"/>
      <c r="CE253" s="791"/>
    </row>
    <row r="254" spans="2:83" x14ac:dyDescent="0.25">
      <c r="B254" s="307"/>
      <c r="C254" s="179"/>
      <c r="O254" s="181"/>
      <c r="P254" s="308"/>
      <c r="Q254" s="179"/>
      <c r="R254" s="165" t="s">
        <v>21</v>
      </c>
      <c r="S254" s="179"/>
      <c r="T254" s="165" t="s">
        <v>56</v>
      </c>
      <c r="U254" s="196" t="str">
        <f t="shared" si="77"/>
        <v>-</v>
      </c>
      <c r="V254" s="168" t="str">
        <f t="shared" si="78"/>
        <v>-</v>
      </c>
      <c r="W254" s="168" t="str">
        <f t="shared" si="79"/>
        <v>-</v>
      </c>
      <c r="X254" s="168" t="str">
        <f t="shared" si="80"/>
        <v>-</v>
      </c>
      <c r="Y254" s="168" t="str">
        <f t="shared" si="81"/>
        <v>-</v>
      </c>
      <c r="AD254" s="608" t="str">
        <f t="shared" si="75"/>
        <v>-</v>
      </c>
      <c r="AE254" s="607" t="str">
        <f t="shared" si="76"/>
        <v>-</v>
      </c>
      <c r="AF254" s="196" t="str">
        <f t="shared" si="82"/>
        <v>-</v>
      </c>
      <c r="AG254" s="168" t="str">
        <f t="shared" si="83"/>
        <v>-</v>
      </c>
      <c r="AH254" s="168" t="str">
        <f t="shared" si="84"/>
        <v>-</v>
      </c>
      <c r="AI254" s="168" t="str">
        <f t="shared" si="85"/>
        <v>-</v>
      </c>
      <c r="AJ254" s="168" t="str">
        <f t="shared" si="86"/>
        <v>-</v>
      </c>
      <c r="AM254" s="785"/>
      <c r="AN254" s="785"/>
      <c r="AO254" s="785"/>
      <c r="AP254" s="785"/>
      <c r="AQ254" s="785"/>
      <c r="AR254" s="785"/>
      <c r="AS254" s="785"/>
      <c r="AT254" s="785"/>
      <c r="AV254" s="865"/>
      <c r="AW254" s="865"/>
      <c r="AX254" s="866"/>
      <c r="AY254" s="866"/>
      <c r="AZ254" s="867"/>
      <c r="BB254" s="793">
        <f t="shared" si="71"/>
        <v>0</v>
      </c>
      <c r="BC254" s="791">
        <f t="shared" si="72"/>
        <v>0</v>
      </c>
      <c r="BF254" s="819"/>
      <c r="BH254" s="793">
        <f t="shared" si="73"/>
        <v>0</v>
      </c>
      <c r="BI254" s="807">
        <f t="shared" si="74"/>
        <v>0</v>
      </c>
      <c r="BQ254" s="791"/>
      <c r="BR254" s="791"/>
      <c r="BS254" s="791"/>
      <c r="BT254" s="791"/>
      <c r="CA254" s="809"/>
      <c r="CB254" s="803"/>
      <c r="CC254" s="804"/>
      <c r="CD254" s="791"/>
      <c r="CE254" s="791"/>
    </row>
    <row r="255" spans="2:83" x14ac:dyDescent="0.25">
      <c r="B255" s="307"/>
      <c r="C255" s="179"/>
      <c r="O255" s="181"/>
      <c r="P255" s="308"/>
      <c r="Q255" s="179"/>
      <c r="R255" s="165" t="s">
        <v>21</v>
      </c>
      <c r="S255" s="179"/>
      <c r="T255" s="165" t="s">
        <v>56</v>
      </c>
      <c r="U255" s="196" t="str">
        <f t="shared" si="77"/>
        <v>-</v>
      </c>
      <c r="V255" s="168" t="str">
        <f t="shared" si="78"/>
        <v>-</v>
      </c>
      <c r="W255" s="168" t="str">
        <f t="shared" si="79"/>
        <v>-</v>
      </c>
      <c r="X255" s="168" t="str">
        <f t="shared" si="80"/>
        <v>-</v>
      </c>
      <c r="Y255" s="168" t="str">
        <f t="shared" si="81"/>
        <v>-</v>
      </c>
      <c r="AD255" s="608" t="str">
        <f t="shared" si="75"/>
        <v>-</v>
      </c>
      <c r="AE255" s="607" t="str">
        <f t="shared" si="76"/>
        <v>-</v>
      </c>
      <c r="AF255" s="196" t="str">
        <f t="shared" si="82"/>
        <v>-</v>
      </c>
      <c r="AG255" s="168" t="str">
        <f t="shared" si="83"/>
        <v>-</v>
      </c>
      <c r="AH255" s="168" t="str">
        <f t="shared" si="84"/>
        <v>-</v>
      </c>
      <c r="AI255" s="168" t="str">
        <f t="shared" si="85"/>
        <v>-</v>
      </c>
      <c r="AJ255" s="168" t="str">
        <f t="shared" si="86"/>
        <v>-</v>
      </c>
      <c r="AM255" s="785"/>
      <c r="AN255" s="785"/>
      <c r="AO255" s="785"/>
      <c r="AP255" s="785"/>
      <c r="AQ255" s="785"/>
      <c r="AR255" s="785"/>
      <c r="AS255" s="785"/>
      <c r="AT255" s="785"/>
      <c r="AV255" s="865"/>
      <c r="AW255" s="865"/>
      <c r="AX255" s="866"/>
      <c r="AY255" s="866"/>
      <c r="AZ255" s="867"/>
      <c r="BB255" s="793">
        <f t="shared" si="71"/>
        <v>0</v>
      </c>
      <c r="BC255" s="791">
        <f t="shared" si="72"/>
        <v>0</v>
      </c>
      <c r="BF255" s="819"/>
      <c r="BH255" s="793">
        <f t="shared" si="73"/>
        <v>0</v>
      </c>
      <c r="BI255" s="807">
        <f t="shared" si="74"/>
        <v>0</v>
      </c>
      <c r="BQ255" s="791"/>
      <c r="BR255" s="791"/>
      <c r="BS255" s="791"/>
      <c r="BT255" s="791"/>
      <c r="CA255" s="809"/>
      <c r="CB255" s="803"/>
      <c r="CC255" s="804"/>
      <c r="CD255" s="791"/>
      <c r="CE255" s="791"/>
    </row>
    <row r="256" spans="2:83" x14ac:dyDescent="0.25">
      <c r="B256" s="307"/>
      <c r="C256" s="179"/>
      <c r="O256" s="181"/>
      <c r="P256" s="308"/>
      <c r="Q256" s="179"/>
      <c r="R256" s="165" t="s">
        <v>21</v>
      </c>
      <c r="S256" s="179"/>
      <c r="T256" s="165" t="s">
        <v>56</v>
      </c>
      <c r="U256" s="196" t="str">
        <f t="shared" si="77"/>
        <v>-</v>
      </c>
      <c r="V256" s="168" t="str">
        <f t="shared" si="78"/>
        <v>-</v>
      </c>
      <c r="W256" s="168" t="str">
        <f t="shared" si="79"/>
        <v>-</v>
      </c>
      <c r="X256" s="168" t="str">
        <f t="shared" si="80"/>
        <v>-</v>
      </c>
      <c r="Y256" s="168" t="str">
        <f t="shared" si="81"/>
        <v>-</v>
      </c>
      <c r="AD256" s="608" t="str">
        <f t="shared" si="75"/>
        <v>-</v>
      </c>
      <c r="AE256" s="607" t="str">
        <f t="shared" si="76"/>
        <v>-</v>
      </c>
      <c r="AF256" s="196" t="str">
        <f t="shared" si="82"/>
        <v>-</v>
      </c>
      <c r="AG256" s="168" t="str">
        <f t="shared" si="83"/>
        <v>-</v>
      </c>
      <c r="AH256" s="168" t="str">
        <f t="shared" si="84"/>
        <v>-</v>
      </c>
      <c r="AI256" s="168" t="str">
        <f t="shared" si="85"/>
        <v>-</v>
      </c>
      <c r="AJ256" s="168" t="str">
        <f t="shared" si="86"/>
        <v>-</v>
      </c>
      <c r="AM256" s="785"/>
      <c r="AN256" s="785"/>
      <c r="AO256" s="785"/>
      <c r="AP256" s="785"/>
      <c r="AQ256" s="785"/>
      <c r="AR256" s="785"/>
      <c r="AS256" s="785"/>
      <c r="AT256" s="785"/>
      <c r="AV256" s="865"/>
      <c r="AW256" s="865"/>
      <c r="AX256" s="866"/>
      <c r="AY256" s="866"/>
      <c r="AZ256" s="867"/>
      <c r="BB256" s="793">
        <f t="shared" si="71"/>
        <v>0</v>
      </c>
      <c r="BC256" s="791">
        <f t="shared" si="72"/>
        <v>0</v>
      </c>
      <c r="BF256" s="819"/>
      <c r="BH256" s="793">
        <f t="shared" si="73"/>
        <v>0</v>
      </c>
      <c r="BI256" s="807">
        <f t="shared" si="74"/>
        <v>0</v>
      </c>
      <c r="BQ256" s="791"/>
      <c r="BR256" s="791"/>
      <c r="BS256" s="791"/>
      <c r="BT256" s="791"/>
      <c r="CA256" s="809"/>
      <c r="CB256" s="803"/>
      <c r="CC256" s="804"/>
      <c r="CD256" s="791"/>
      <c r="CE256" s="791"/>
    </row>
    <row r="257" spans="2:83" x14ac:dyDescent="0.25">
      <c r="B257" s="307"/>
      <c r="C257" s="179"/>
      <c r="O257" s="181"/>
      <c r="P257" s="308"/>
      <c r="Q257" s="179"/>
      <c r="R257" s="165" t="s">
        <v>21</v>
      </c>
      <c r="S257" s="179"/>
      <c r="T257" s="165" t="s">
        <v>56</v>
      </c>
      <c r="U257" s="196" t="str">
        <f t="shared" si="77"/>
        <v>-</v>
      </c>
      <c r="V257" s="168" t="str">
        <f t="shared" si="78"/>
        <v>-</v>
      </c>
      <c r="W257" s="168" t="str">
        <f t="shared" si="79"/>
        <v>-</v>
      </c>
      <c r="X257" s="168" t="str">
        <f t="shared" si="80"/>
        <v>-</v>
      </c>
      <c r="Y257" s="168" t="str">
        <f t="shared" si="81"/>
        <v>-</v>
      </c>
      <c r="AD257" s="608" t="str">
        <f t="shared" si="75"/>
        <v>-</v>
      </c>
      <c r="AE257" s="607" t="str">
        <f t="shared" si="76"/>
        <v>-</v>
      </c>
      <c r="AF257" s="196" t="str">
        <f t="shared" si="82"/>
        <v>-</v>
      </c>
      <c r="AG257" s="168" t="str">
        <f t="shared" si="83"/>
        <v>-</v>
      </c>
      <c r="AH257" s="168" t="str">
        <f t="shared" si="84"/>
        <v>-</v>
      </c>
      <c r="AI257" s="168" t="str">
        <f t="shared" si="85"/>
        <v>-</v>
      </c>
      <c r="AJ257" s="168" t="str">
        <f t="shared" si="86"/>
        <v>-</v>
      </c>
      <c r="AM257" s="785"/>
      <c r="AN257" s="785"/>
      <c r="AO257" s="785"/>
      <c r="AP257" s="785"/>
      <c r="AQ257" s="785"/>
      <c r="AR257" s="785"/>
      <c r="AS257" s="785"/>
      <c r="AT257" s="785"/>
      <c r="AV257" s="865"/>
      <c r="AW257" s="865"/>
      <c r="AX257" s="866"/>
      <c r="AY257" s="866"/>
      <c r="AZ257" s="867"/>
      <c r="BB257" s="793">
        <f t="shared" si="71"/>
        <v>0</v>
      </c>
      <c r="BC257" s="791">
        <f t="shared" si="72"/>
        <v>0</v>
      </c>
      <c r="BF257" s="819"/>
      <c r="BH257" s="793">
        <f t="shared" si="73"/>
        <v>0</v>
      </c>
      <c r="BI257" s="807">
        <f t="shared" si="74"/>
        <v>0</v>
      </c>
      <c r="BQ257" s="791"/>
      <c r="BR257" s="791"/>
      <c r="BS257" s="791"/>
      <c r="BT257" s="791"/>
      <c r="CA257" s="809"/>
      <c r="CB257" s="803"/>
      <c r="CC257" s="804"/>
      <c r="CD257" s="791"/>
      <c r="CE257" s="791"/>
    </row>
    <row r="258" spans="2:83" x14ac:dyDescent="0.25">
      <c r="B258" s="307"/>
      <c r="C258" s="179"/>
      <c r="O258" s="181"/>
      <c r="P258" s="308"/>
      <c r="Q258" s="179"/>
      <c r="R258" s="165" t="s">
        <v>21</v>
      </c>
      <c r="S258" s="179"/>
      <c r="T258" s="165" t="s">
        <v>56</v>
      </c>
      <c r="U258" s="196" t="str">
        <f t="shared" si="77"/>
        <v>-</v>
      </c>
      <c r="V258" s="168" t="str">
        <f t="shared" si="78"/>
        <v>-</v>
      </c>
      <c r="W258" s="168" t="str">
        <f t="shared" si="79"/>
        <v>-</v>
      </c>
      <c r="X258" s="168" t="str">
        <f t="shared" si="80"/>
        <v>-</v>
      </c>
      <c r="Y258" s="168" t="str">
        <f t="shared" si="81"/>
        <v>-</v>
      </c>
      <c r="AD258" s="608" t="str">
        <f t="shared" si="75"/>
        <v>-</v>
      </c>
      <c r="AE258" s="607" t="str">
        <f t="shared" si="76"/>
        <v>-</v>
      </c>
      <c r="AF258" s="196" t="str">
        <f t="shared" si="82"/>
        <v>-</v>
      </c>
      <c r="AG258" s="168" t="str">
        <f t="shared" si="83"/>
        <v>-</v>
      </c>
      <c r="AH258" s="168" t="str">
        <f t="shared" si="84"/>
        <v>-</v>
      </c>
      <c r="AI258" s="168" t="str">
        <f t="shared" si="85"/>
        <v>-</v>
      </c>
      <c r="AJ258" s="168" t="str">
        <f t="shared" si="86"/>
        <v>-</v>
      </c>
      <c r="AM258" s="785"/>
      <c r="AN258" s="785"/>
      <c r="AO258" s="785"/>
      <c r="AP258" s="785"/>
      <c r="AQ258" s="785"/>
      <c r="AR258" s="785"/>
      <c r="AS258" s="785"/>
      <c r="AT258" s="785"/>
      <c r="AV258" s="865"/>
      <c r="AW258" s="865"/>
      <c r="AX258" s="866"/>
      <c r="AY258" s="866"/>
      <c r="AZ258" s="867"/>
      <c r="BB258" s="793">
        <f t="shared" si="71"/>
        <v>0</v>
      </c>
      <c r="BC258" s="791">
        <f t="shared" si="72"/>
        <v>0</v>
      </c>
      <c r="BF258" s="819"/>
      <c r="BH258" s="793">
        <f t="shared" si="73"/>
        <v>0</v>
      </c>
      <c r="BI258" s="807">
        <f t="shared" si="74"/>
        <v>0</v>
      </c>
      <c r="BQ258" s="791"/>
      <c r="BR258" s="791"/>
      <c r="BS258" s="791"/>
      <c r="BT258" s="791"/>
      <c r="CA258" s="809"/>
      <c r="CB258" s="803"/>
      <c r="CC258" s="804"/>
      <c r="CD258" s="791"/>
      <c r="CE258" s="791"/>
    </row>
    <row r="259" spans="2:83" x14ac:dyDescent="0.25">
      <c r="B259" s="307"/>
      <c r="C259" s="179"/>
      <c r="O259" s="181"/>
      <c r="P259" s="308"/>
      <c r="Q259" s="179"/>
      <c r="R259" s="165" t="s">
        <v>21</v>
      </c>
      <c r="S259" s="179"/>
      <c r="T259" s="165" t="s">
        <v>56</v>
      </c>
      <c r="U259" s="196" t="str">
        <f t="shared" si="77"/>
        <v>-</v>
      </c>
      <c r="V259" s="168" t="str">
        <f t="shared" si="78"/>
        <v>-</v>
      </c>
      <c r="W259" s="168" t="str">
        <f t="shared" si="79"/>
        <v>-</v>
      </c>
      <c r="X259" s="168" t="str">
        <f t="shared" si="80"/>
        <v>-</v>
      </c>
      <c r="Y259" s="168" t="str">
        <f t="shared" si="81"/>
        <v>-</v>
      </c>
      <c r="AD259" s="608" t="str">
        <f t="shared" si="75"/>
        <v>-</v>
      </c>
      <c r="AE259" s="607" t="str">
        <f t="shared" si="76"/>
        <v>-</v>
      </c>
      <c r="AF259" s="196" t="str">
        <f t="shared" si="82"/>
        <v>-</v>
      </c>
      <c r="AG259" s="168" t="str">
        <f t="shared" si="83"/>
        <v>-</v>
      </c>
      <c r="AH259" s="168" t="str">
        <f t="shared" si="84"/>
        <v>-</v>
      </c>
      <c r="AI259" s="168" t="str">
        <f t="shared" si="85"/>
        <v>-</v>
      </c>
      <c r="AJ259" s="168" t="str">
        <f t="shared" si="86"/>
        <v>-</v>
      </c>
      <c r="AM259" s="785"/>
      <c r="AN259" s="785"/>
      <c r="AO259" s="785"/>
      <c r="AP259" s="785"/>
      <c r="AQ259" s="785"/>
      <c r="AR259" s="785"/>
      <c r="AS259" s="785"/>
      <c r="AT259" s="785"/>
      <c r="AV259" s="865"/>
      <c r="AW259" s="865"/>
      <c r="AX259" s="866"/>
      <c r="AY259" s="866"/>
      <c r="AZ259" s="867"/>
      <c r="BB259" s="793">
        <f t="shared" ref="BB259:BB300" si="87">IFERROR((AO259*10)+AP259, "--")</f>
        <v>0</v>
      </c>
      <c r="BC259" s="791">
        <f t="shared" ref="BC259:BC300" si="88">AQ259</f>
        <v>0</v>
      </c>
      <c r="BF259" s="819"/>
      <c r="BH259" s="793">
        <f t="shared" ref="BH259:BH300" si="89">IFERROR((AX259*10)+AY259, "--")</f>
        <v>0</v>
      </c>
      <c r="BI259" s="807">
        <f t="shared" ref="BI259:BI300" si="90">AZ259</f>
        <v>0</v>
      </c>
      <c r="BQ259" s="791"/>
      <c r="BR259" s="791"/>
      <c r="BS259" s="791"/>
      <c r="BT259" s="791"/>
      <c r="CA259" s="809"/>
      <c r="CB259" s="803"/>
      <c r="CC259" s="804"/>
      <c r="CD259" s="791"/>
      <c r="CE259" s="791"/>
    </row>
    <row r="260" spans="2:83" x14ac:dyDescent="0.25">
      <c r="B260" s="307"/>
      <c r="C260" s="179"/>
      <c r="O260" s="181"/>
      <c r="P260" s="308"/>
      <c r="Q260" s="179"/>
      <c r="R260" s="165" t="s">
        <v>21</v>
      </c>
      <c r="S260" s="179"/>
      <c r="T260" s="165" t="s">
        <v>56</v>
      </c>
      <c r="U260" s="196" t="str">
        <f t="shared" si="77"/>
        <v>-</v>
      </c>
      <c r="V260" s="168" t="str">
        <f t="shared" si="78"/>
        <v>-</v>
      </c>
      <c r="W260" s="168" t="str">
        <f t="shared" si="79"/>
        <v>-</v>
      </c>
      <c r="X260" s="168" t="str">
        <f t="shared" si="80"/>
        <v>-</v>
      </c>
      <c r="Y260" s="168" t="str">
        <f t="shared" si="81"/>
        <v>-</v>
      </c>
      <c r="AD260" s="608" t="str">
        <f t="shared" si="75"/>
        <v>-</v>
      </c>
      <c r="AE260" s="607" t="str">
        <f t="shared" si="76"/>
        <v>-</v>
      </c>
      <c r="AF260" s="196" t="str">
        <f t="shared" si="82"/>
        <v>-</v>
      </c>
      <c r="AG260" s="168" t="str">
        <f t="shared" si="83"/>
        <v>-</v>
      </c>
      <c r="AH260" s="168" t="str">
        <f t="shared" si="84"/>
        <v>-</v>
      </c>
      <c r="AI260" s="168" t="str">
        <f t="shared" si="85"/>
        <v>-</v>
      </c>
      <c r="AJ260" s="168" t="str">
        <f t="shared" si="86"/>
        <v>-</v>
      </c>
      <c r="AM260" s="785"/>
      <c r="AN260" s="785"/>
      <c r="AO260" s="785"/>
      <c r="AP260" s="785"/>
      <c r="AQ260" s="785"/>
      <c r="AR260" s="785"/>
      <c r="AS260" s="785"/>
      <c r="AT260" s="785"/>
      <c r="AV260" s="865"/>
      <c r="AW260" s="865"/>
      <c r="AX260" s="866"/>
      <c r="AY260" s="866"/>
      <c r="AZ260" s="867"/>
      <c r="BB260" s="793">
        <f t="shared" si="87"/>
        <v>0</v>
      </c>
      <c r="BC260" s="791">
        <f t="shared" si="88"/>
        <v>0</v>
      </c>
      <c r="BF260" s="819"/>
      <c r="BH260" s="793">
        <f t="shared" si="89"/>
        <v>0</v>
      </c>
      <c r="BI260" s="807">
        <f t="shared" si="90"/>
        <v>0</v>
      </c>
      <c r="BQ260" s="791"/>
      <c r="BR260" s="791"/>
      <c r="BS260" s="791"/>
      <c r="BT260" s="791"/>
      <c r="CA260" s="809"/>
      <c r="CB260" s="803"/>
      <c r="CC260" s="804"/>
      <c r="CD260" s="791"/>
      <c r="CE260" s="791"/>
    </row>
    <row r="261" spans="2:83" x14ac:dyDescent="0.25">
      <c r="B261" s="307"/>
      <c r="C261" s="179"/>
      <c r="O261" s="181"/>
      <c r="P261" s="308"/>
      <c r="Q261" s="179"/>
      <c r="R261" s="165" t="s">
        <v>21</v>
      </c>
      <c r="S261" s="179"/>
      <c r="T261" s="165" t="s">
        <v>56</v>
      </c>
      <c r="U261" s="196" t="str">
        <f t="shared" si="77"/>
        <v>-</v>
      </c>
      <c r="V261" s="168" t="str">
        <f t="shared" si="78"/>
        <v>-</v>
      </c>
      <c r="W261" s="168" t="str">
        <f t="shared" si="79"/>
        <v>-</v>
      </c>
      <c r="X261" s="168" t="str">
        <f t="shared" si="80"/>
        <v>-</v>
      </c>
      <c r="Y261" s="168" t="str">
        <f t="shared" si="81"/>
        <v>-</v>
      </c>
      <c r="AD261" s="608" t="str">
        <f t="shared" si="75"/>
        <v>-</v>
      </c>
      <c r="AE261" s="607" t="str">
        <f t="shared" si="76"/>
        <v>-</v>
      </c>
      <c r="AF261" s="196" t="str">
        <f t="shared" si="82"/>
        <v>-</v>
      </c>
      <c r="AG261" s="168" t="str">
        <f t="shared" si="83"/>
        <v>-</v>
      </c>
      <c r="AH261" s="168" t="str">
        <f t="shared" si="84"/>
        <v>-</v>
      </c>
      <c r="AI261" s="168" t="str">
        <f t="shared" si="85"/>
        <v>-</v>
      </c>
      <c r="AJ261" s="168" t="str">
        <f t="shared" si="86"/>
        <v>-</v>
      </c>
      <c r="AM261" s="785"/>
      <c r="AN261" s="785"/>
      <c r="AO261" s="785"/>
      <c r="AP261" s="785"/>
      <c r="AQ261" s="785"/>
      <c r="AR261" s="785"/>
      <c r="AS261" s="785"/>
      <c r="AT261" s="785"/>
      <c r="AV261" s="865"/>
      <c r="AW261" s="865"/>
      <c r="AX261" s="866"/>
      <c r="AY261" s="866"/>
      <c r="AZ261" s="867"/>
      <c r="BB261" s="793">
        <f t="shared" si="87"/>
        <v>0</v>
      </c>
      <c r="BC261" s="791">
        <f t="shared" si="88"/>
        <v>0</v>
      </c>
      <c r="BF261" s="819"/>
      <c r="BH261" s="793">
        <f t="shared" si="89"/>
        <v>0</v>
      </c>
      <c r="BI261" s="807">
        <f t="shared" si="90"/>
        <v>0</v>
      </c>
      <c r="BQ261" s="791"/>
      <c r="BR261" s="791"/>
      <c r="BS261" s="791"/>
      <c r="BT261" s="791"/>
      <c r="CA261" s="809"/>
      <c r="CB261" s="803"/>
      <c r="CC261" s="804"/>
      <c r="CD261" s="791"/>
      <c r="CE261" s="791"/>
    </row>
    <row r="262" spans="2:83" x14ac:dyDescent="0.25">
      <c r="B262" s="307"/>
      <c r="C262" s="179"/>
      <c r="O262" s="181"/>
      <c r="P262" s="308"/>
      <c r="Q262" s="179"/>
      <c r="R262" s="165" t="s">
        <v>21</v>
      </c>
      <c r="S262" s="179"/>
      <c r="T262" s="165" t="s">
        <v>56</v>
      </c>
      <c r="U262" s="196" t="str">
        <f t="shared" si="77"/>
        <v>-</v>
      </c>
      <c r="V262" s="168" t="str">
        <f t="shared" si="78"/>
        <v>-</v>
      </c>
      <c r="W262" s="168" t="str">
        <f t="shared" si="79"/>
        <v>-</v>
      </c>
      <c r="X262" s="168" t="str">
        <f t="shared" si="80"/>
        <v>-</v>
      </c>
      <c r="Y262" s="168" t="str">
        <f t="shared" si="81"/>
        <v>-</v>
      </c>
      <c r="AD262" s="608" t="str">
        <f t="shared" ref="AD262:AD300" si="91">IF(AM259="", "-", AM259)</f>
        <v>-</v>
      </c>
      <c r="AE262" s="607" t="str">
        <f t="shared" ref="AE262:AE300" si="92">IF(AT259="", "-", AT259)</f>
        <v>-</v>
      </c>
      <c r="AF262" s="196" t="str">
        <f t="shared" si="82"/>
        <v>-</v>
      </c>
      <c r="AG262" s="168" t="str">
        <f t="shared" si="83"/>
        <v>-</v>
      </c>
      <c r="AH262" s="168" t="str">
        <f t="shared" si="84"/>
        <v>-</v>
      </c>
      <c r="AI262" s="168" t="str">
        <f t="shared" si="85"/>
        <v>-</v>
      </c>
      <c r="AJ262" s="168" t="str">
        <f t="shared" si="86"/>
        <v>-</v>
      </c>
      <c r="AM262" s="785"/>
      <c r="AN262" s="785"/>
      <c r="AO262" s="785"/>
      <c r="AP262" s="785"/>
      <c r="AQ262" s="785"/>
      <c r="AR262" s="785"/>
      <c r="AS262" s="785"/>
      <c r="AT262" s="785"/>
      <c r="AV262" s="865"/>
      <c r="AW262" s="865"/>
      <c r="AX262" s="866"/>
      <c r="AY262" s="866"/>
      <c r="AZ262" s="867"/>
      <c r="BB262" s="793">
        <f t="shared" si="87"/>
        <v>0</v>
      </c>
      <c r="BC262" s="791">
        <f t="shared" si="88"/>
        <v>0</v>
      </c>
      <c r="BF262" s="819"/>
      <c r="BH262" s="793">
        <f t="shared" si="89"/>
        <v>0</v>
      </c>
      <c r="BI262" s="807">
        <f t="shared" si="90"/>
        <v>0</v>
      </c>
      <c r="BQ262" s="791"/>
      <c r="BR262" s="791"/>
      <c r="BS262" s="791"/>
      <c r="BT262" s="791"/>
      <c r="CA262" s="809"/>
      <c r="CB262" s="803"/>
      <c r="CC262" s="804"/>
      <c r="CD262" s="791"/>
      <c r="CE262" s="791"/>
    </row>
    <row r="263" spans="2:83" x14ac:dyDescent="0.25">
      <c r="B263" s="307"/>
      <c r="C263" s="179"/>
      <c r="O263" s="181"/>
      <c r="P263" s="308"/>
      <c r="Q263" s="179"/>
      <c r="R263" s="165" t="s">
        <v>21</v>
      </c>
      <c r="S263" s="179"/>
      <c r="T263" s="165" t="s">
        <v>56</v>
      </c>
      <c r="U263" s="196" t="str">
        <f t="shared" si="77"/>
        <v>-</v>
      </c>
      <c r="V263" s="168" t="str">
        <f t="shared" si="78"/>
        <v>-</v>
      </c>
      <c r="W263" s="168" t="str">
        <f t="shared" si="79"/>
        <v>-</v>
      </c>
      <c r="X263" s="168" t="str">
        <f t="shared" si="80"/>
        <v>-</v>
      </c>
      <c r="Y263" s="168" t="str">
        <f t="shared" si="81"/>
        <v>-</v>
      </c>
      <c r="AD263" s="608" t="str">
        <f t="shared" si="91"/>
        <v>-</v>
      </c>
      <c r="AE263" s="607" t="str">
        <f t="shared" si="92"/>
        <v>-</v>
      </c>
      <c r="AF263" s="196" t="str">
        <f t="shared" si="82"/>
        <v>-</v>
      </c>
      <c r="AG263" s="168" t="str">
        <f t="shared" si="83"/>
        <v>-</v>
      </c>
      <c r="AH263" s="168" t="str">
        <f t="shared" si="84"/>
        <v>-</v>
      </c>
      <c r="AI263" s="168" t="str">
        <f t="shared" si="85"/>
        <v>-</v>
      </c>
      <c r="AJ263" s="168" t="str">
        <f t="shared" si="86"/>
        <v>-</v>
      </c>
      <c r="AM263" s="785"/>
      <c r="AN263" s="785"/>
      <c r="AO263" s="785"/>
      <c r="AP263" s="785"/>
      <c r="AQ263" s="785"/>
      <c r="AR263" s="785"/>
      <c r="AS263" s="785"/>
      <c r="AT263" s="785"/>
      <c r="AV263" s="865"/>
      <c r="AW263" s="865"/>
      <c r="AX263" s="866"/>
      <c r="AY263" s="866"/>
      <c r="AZ263" s="867"/>
      <c r="BB263" s="793">
        <f t="shared" si="87"/>
        <v>0</v>
      </c>
      <c r="BC263" s="791">
        <f t="shared" si="88"/>
        <v>0</v>
      </c>
      <c r="BF263" s="819"/>
      <c r="BH263" s="793">
        <f t="shared" si="89"/>
        <v>0</v>
      </c>
      <c r="BI263" s="807">
        <f t="shared" si="90"/>
        <v>0</v>
      </c>
      <c r="BQ263" s="791"/>
      <c r="BR263" s="791"/>
      <c r="BS263" s="791"/>
      <c r="BT263" s="791"/>
      <c r="CA263" s="809"/>
      <c r="CB263" s="803"/>
      <c r="CC263" s="804"/>
      <c r="CD263" s="791"/>
      <c r="CE263" s="791"/>
    </row>
    <row r="264" spans="2:83" x14ac:dyDescent="0.25">
      <c r="B264" s="307"/>
      <c r="C264" s="179"/>
      <c r="O264" s="181"/>
      <c r="P264" s="308"/>
      <c r="Q264" s="179"/>
      <c r="R264" s="165" t="s">
        <v>21</v>
      </c>
      <c r="S264" s="179"/>
      <c r="T264" s="165" t="s">
        <v>56</v>
      </c>
      <c r="U264" s="196" t="str">
        <f t="shared" si="77"/>
        <v>-</v>
      </c>
      <c r="V264" s="168" t="str">
        <f t="shared" si="78"/>
        <v>-</v>
      </c>
      <c r="W264" s="168" t="str">
        <f t="shared" si="79"/>
        <v>-</v>
      </c>
      <c r="X264" s="168" t="str">
        <f t="shared" si="80"/>
        <v>-</v>
      </c>
      <c r="Y264" s="168" t="str">
        <f t="shared" si="81"/>
        <v>-</v>
      </c>
      <c r="AD264" s="608" t="str">
        <f t="shared" si="91"/>
        <v>-</v>
      </c>
      <c r="AE264" s="607" t="str">
        <f t="shared" si="92"/>
        <v>-</v>
      </c>
      <c r="AF264" s="196" t="str">
        <f t="shared" si="82"/>
        <v>-</v>
      </c>
      <c r="AG264" s="168" t="str">
        <f t="shared" si="83"/>
        <v>-</v>
      </c>
      <c r="AH264" s="168" t="str">
        <f t="shared" si="84"/>
        <v>-</v>
      </c>
      <c r="AI264" s="168" t="str">
        <f t="shared" si="85"/>
        <v>-</v>
      </c>
      <c r="AJ264" s="168" t="str">
        <f t="shared" si="86"/>
        <v>-</v>
      </c>
      <c r="AM264" s="785"/>
      <c r="AN264" s="785"/>
      <c r="AO264" s="785"/>
      <c r="AP264" s="785"/>
      <c r="AQ264" s="785"/>
      <c r="AR264" s="785"/>
      <c r="AS264" s="785"/>
      <c r="AT264" s="785"/>
      <c r="AV264" s="865"/>
      <c r="AW264" s="865"/>
      <c r="AX264" s="866"/>
      <c r="AY264" s="866"/>
      <c r="AZ264" s="867"/>
      <c r="BB264" s="793">
        <f t="shared" si="87"/>
        <v>0</v>
      </c>
      <c r="BC264" s="791">
        <f t="shared" si="88"/>
        <v>0</v>
      </c>
      <c r="BF264" s="819"/>
      <c r="BH264" s="793">
        <f t="shared" si="89"/>
        <v>0</v>
      </c>
      <c r="BI264" s="807">
        <f t="shared" si="90"/>
        <v>0</v>
      </c>
      <c r="BQ264" s="791"/>
      <c r="BR264" s="791"/>
      <c r="BS264" s="791"/>
      <c r="BT264" s="791"/>
      <c r="CA264" s="809"/>
      <c r="CB264" s="803"/>
      <c r="CC264" s="804"/>
      <c r="CD264" s="791"/>
      <c r="CE264" s="791"/>
    </row>
    <row r="265" spans="2:83" x14ac:dyDescent="0.25">
      <c r="B265" s="307"/>
      <c r="C265" s="179"/>
      <c r="O265" s="181"/>
      <c r="P265" s="308"/>
      <c r="Q265" s="179"/>
      <c r="R265" s="165" t="s">
        <v>21</v>
      </c>
      <c r="S265" s="179"/>
      <c r="T265" s="165" t="s">
        <v>56</v>
      </c>
      <c r="U265" s="196" t="str">
        <f t="shared" si="77"/>
        <v>-</v>
      </c>
      <c r="V265" s="168" t="str">
        <f t="shared" si="78"/>
        <v>-</v>
      </c>
      <c r="W265" s="168" t="str">
        <f t="shared" si="79"/>
        <v>-</v>
      </c>
      <c r="X265" s="168" t="str">
        <f t="shared" si="80"/>
        <v>-</v>
      </c>
      <c r="Y265" s="168" t="str">
        <f t="shared" si="81"/>
        <v>-</v>
      </c>
      <c r="AD265" s="608" t="str">
        <f t="shared" si="91"/>
        <v>-</v>
      </c>
      <c r="AE265" s="607" t="str">
        <f t="shared" si="92"/>
        <v>-</v>
      </c>
      <c r="AF265" s="196" t="str">
        <f t="shared" si="82"/>
        <v>-</v>
      </c>
      <c r="AG265" s="168" t="str">
        <f t="shared" si="83"/>
        <v>-</v>
      </c>
      <c r="AH265" s="168" t="str">
        <f t="shared" si="84"/>
        <v>-</v>
      </c>
      <c r="AI265" s="168" t="str">
        <f t="shared" si="85"/>
        <v>-</v>
      </c>
      <c r="AJ265" s="168" t="str">
        <f t="shared" si="86"/>
        <v>-</v>
      </c>
      <c r="AM265" s="785"/>
      <c r="AN265" s="785"/>
      <c r="AO265" s="785"/>
      <c r="AP265" s="785"/>
      <c r="AQ265" s="785"/>
      <c r="AR265" s="785"/>
      <c r="AS265" s="785"/>
      <c r="AT265" s="785"/>
      <c r="AV265" s="865"/>
      <c r="AW265" s="865"/>
      <c r="AX265" s="866"/>
      <c r="AY265" s="866"/>
      <c r="AZ265" s="867"/>
      <c r="BB265" s="793">
        <f t="shared" si="87"/>
        <v>0</v>
      </c>
      <c r="BC265" s="791">
        <f t="shared" si="88"/>
        <v>0</v>
      </c>
      <c r="BF265" s="819"/>
      <c r="BH265" s="793">
        <f t="shared" si="89"/>
        <v>0</v>
      </c>
      <c r="BI265" s="807">
        <f t="shared" si="90"/>
        <v>0</v>
      </c>
      <c r="BQ265" s="791"/>
      <c r="BR265" s="791"/>
      <c r="BS265" s="791"/>
      <c r="BT265" s="791"/>
      <c r="CA265" s="809"/>
      <c r="CB265" s="803"/>
      <c r="CC265" s="804"/>
      <c r="CD265" s="791"/>
      <c r="CE265" s="791"/>
    </row>
    <row r="266" spans="2:83" x14ac:dyDescent="0.25">
      <c r="B266" s="307"/>
      <c r="C266" s="179"/>
      <c r="O266" s="181"/>
      <c r="P266" s="308"/>
      <c r="Q266" s="179"/>
      <c r="R266" s="165" t="s">
        <v>21</v>
      </c>
      <c r="S266" s="179"/>
      <c r="T266" s="165" t="s">
        <v>56</v>
      </c>
      <c r="U266" s="196" t="str">
        <f t="shared" si="77"/>
        <v>-</v>
      </c>
      <c r="V266" s="168" t="str">
        <f t="shared" si="78"/>
        <v>-</v>
      </c>
      <c r="W266" s="168" t="str">
        <f t="shared" si="79"/>
        <v>-</v>
      </c>
      <c r="X266" s="168" t="str">
        <f t="shared" si="80"/>
        <v>-</v>
      </c>
      <c r="Y266" s="168" t="str">
        <f t="shared" si="81"/>
        <v>-</v>
      </c>
      <c r="AD266" s="608" t="str">
        <f t="shared" si="91"/>
        <v>-</v>
      </c>
      <c r="AE266" s="607" t="str">
        <f t="shared" si="92"/>
        <v>-</v>
      </c>
      <c r="AF266" s="196" t="str">
        <f t="shared" si="82"/>
        <v>-</v>
      </c>
      <c r="AG266" s="168" t="str">
        <f t="shared" si="83"/>
        <v>-</v>
      </c>
      <c r="AH266" s="168" t="str">
        <f t="shared" si="84"/>
        <v>-</v>
      </c>
      <c r="AI266" s="168" t="str">
        <f t="shared" si="85"/>
        <v>-</v>
      </c>
      <c r="AJ266" s="168" t="str">
        <f t="shared" si="86"/>
        <v>-</v>
      </c>
      <c r="AM266" s="785"/>
      <c r="AN266" s="785"/>
      <c r="AO266" s="785"/>
      <c r="AP266" s="785"/>
      <c r="AQ266" s="785"/>
      <c r="AR266" s="785"/>
      <c r="AS266" s="785"/>
      <c r="AT266" s="785"/>
      <c r="AV266" s="865"/>
      <c r="AW266" s="865"/>
      <c r="AX266" s="866"/>
      <c r="AY266" s="866"/>
      <c r="AZ266" s="867"/>
      <c r="BB266" s="793">
        <f t="shared" si="87"/>
        <v>0</v>
      </c>
      <c r="BC266" s="791">
        <f t="shared" si="88"/>
        <v>0</v>
      </c>
      <c r="BF266" s="819"/>
      <c r="BH266" s="793">
        <f t="shared" si="89"/>
        <v>0</v>
      </c>
      <c r="BI266" s="807">
        <f t="shared" si="90"/>
        <v>0</v>
      </c>
      <c r="BQ266" s="791"/>
      <c r="BR266" s="791"/>
      <c r="BS266" s="791"/>
      <c r="BT266" s="791"/>
      <c r="CA266" s="809"/>
      <c r="CB266" s="803"/>
      <c r="CC266" s="804"/>
      <c r="CD266" s="791"/>
      <c r="CE266" s="791"/>
    </row>
    <row r="267" spans="2:83" x14ac:dyDescent="0.25">
      <c r="B267" s="307"/>
      <c r="C267" s="179"/>
      <c r="O267" s="181"/>
      <c r="P267" s="308"/>
      <c r="Q267" s="179"/>
      <c r="R267" s="165" t="s">
        <v>21</v>
      </c>
      <c r="S267" s="179"/>
      <c r="T267" s="165" t="s">
        <v>56</v>
      </c>
      <c r="U267" s="196" t="str">
        <f t="shared" si="77"/>
        <v>-</v>
      </c>
      <c r="V267" s="168" t="str">
        <f t="shared" si="78"/>
        <v>-</v>
      </c>
      <c r="W267" s="168" t="str">
        <f t="shared" si="79"/>
        <v>-</v>
      </c>
      <c r="X267" s="168" t="str">
        <f t="shared" si="80"/>
        <v>-</v>
      </c>
      <c r="Y267" s="168" t="str">
        <f t="shared" si="81"/>
        <v>-</v>
      </c>
      <c r="AD267" s="608" t="str">
        <f t="shared" si="91"/>
        <v>-</v>
      </c>
      <c r="AE267" s="607" t="str">
        <f t="shared" si="92"/>
        <v>-</v>
      </c>
      <c r="AF267" s="196" t="str">
        <f t="shared" si="82"/>
        <v>-</v>
      </c>
      <c r="AG267" s="168" t="str">
        <f t="shared" si="83"/>
        <v>-</v>
      </c>
      <c r="AH267" s="168" t="str">
        <f t="shared" si="84"/>
        <v>-</v>
      </c>
      <c r="AI267" s="168" t="str">
        <f t="shared" si="85"/>
        <v>-</v>
      </c>
      <c r="AJ267" s="168" t="str">
        <f t="shared" si="86"/>
        <v>-</v>
      </c>
      <c r="AM267" s="785"/>
      <c r="AN267" s="785"/>
      <c r="AO267" s="785"/>
      <c r="AP267" s="785"/>
      <c r="AQ267" s="785"/>
      <c r="AR267" s="785"/>
      <c r="AS267" s="785"/>
      <c r="AT267" s="785"/>
      <c r="AV267" s="865"/>
      <c r="AW267" s="865"/>
      <c r="AX267" s="866"/>
      <c r="AY267" s="866"/>
      <c r="AZ267" s="867"/>
      <c r="BB267" s="793">
        <f t="shared" si="87"/>
        <v>0</v>
      </c>
      <c r="BC267" s="791">
        <f t="shared" si="88"/>
        <v>0</v>
      </c>
      <c r="BF267" s="819"/>
      <c r="BH267" s="793">
        <f t="shared" si="89"/>
        <v>0</v>
      </c>
      <c r="BI267" s="807">
        <f t="shared" si="90"/>
        <v>0</v>
      </c>
      <c r="BQ267" s="791"/>
      <c r="BR267" s="791"/>
      <c r="BS267" s="791"/>
      <c r="BT267" s="791"/>
      <c r="CA267" s="809"/>
      <c r="CB267" s="803"/>
      <c r="CC267" s="804"/>
      <c r="CD267" s="791"/>
      <c r="CE267" s="791"/>
    </row>
    <row r="268" spans="2:83" x14ac:dyDescent="0.25">
      <c r="B268" s="307"/>
      <c r="C268" s="179"/>
      <c r="O268" s="181"/>
      <c r="P268" s="308"/>
      <c r="Q268" s="179"/>
      <c r="R268" s="165" t="s">
        <v>21</v>
      </c>
      <c r="S268" s="179"/>
      <c r="T268" s="165" t="s">
        <v>56</v>
      </c>
      <c r="U268" s="196" t="str">
        <f t="shared" si="77"/>
        <v>-</v>
      </c>
      <c r="V268" s="168" t="str">
        <f t="shared" si="78"/>
        <v>-</v>
      </c>
      <c r="W268" s="168" t="str">
        <f t="shared" si="79"/>
        <v>-</v>
      </c>
      <c r="X268" s="168" t="str">
        <f t="shared" si="80"/>
        <v>-</v>
      </c>
      <c r="Y268" s="168" t="str">
        <f t="shared" si="81"/>
        <v>-</v>
      </c>
      <c r="AD268" s="608" t="str">
        <f t="shared" si="91"/>
        <v>-</v>
      </c>
      <c r="AE268" s="607" t="str">
        <f t="shared" si="92"/>
        <v>-</v>
      </c>
      <c r="AF268" s="196" t="str">
        <f t="shared" si="82"/>
        <v>-</v>
      </c>
      <c r="AG268" s="168" t="str">
        <f t="shared" si="83"/>
        <v>-</v>
      </c>
      <c r="AH268" s="168" t="str">
        <f t="shared" si="84"/>
        <v>-</v>
      </c>
      <c r="AI268" s="168" t="str">
        <f t="shared" si="85"/>
        <v>-</v>
      </c>
      <c r="AJ268" s="168" t="str">
        <f t="shared" si="86"/>
        <v>-</v>
      </c>
      <c r="AM268" s="785"/>
      <c r="AN268" s="785"/>
      <c r="AO268" s="785"/>
      <c r="AP268" s="785"/>
      <c r="AQ268" s="785"/>
      <c r="AR268" s="785"/>
      <c r="AS268" s="785"/>
      <c r="AT268" s="785"/>
      <c r="AV268" s="865"/>
      <c r="AW268" s="865"/>
      <c r="AX268" s="866"/>
      <c r="AY268" s="866"/>
      <c r="AZ268" s="867"/>
      <c r="BB268" s="793">
        <f t="shared" si="87"/>
        <v>0</v>
      </c>
      <c r="BC268" s="791">
        <f t="shared" si="88"/>
        <v>0</v>
      </c>
      <c r="BF268" s="819"/>
      <c r="BH268" s="793">
        <f t="shared" si="89"/>
        <v>0</v>
      </c>
      <c r="BI268" s="807">
        <f t="shared" si="90"/>
        <v>0</v>
      </c>
      <c r="BQ268" s="791"/>
      <c r="BR268" s="791"/>
      <c r="BS268" s="791"/>
      <c r="BT268" s="791"/>
      <c r="CA268" s="809"/>
      <c r="CB268" s="803"/>
      <c r="CC268" s="804"/>
      <c r="CD268" s="791"/>
      <c r="CE268" s="791"/>
    </row>
    <row r="269" spans="2:83" x14ac:dyDescent="0.25">
      <c r="B269" s="307"/>
      <c r="C269" s="179"/>
      <c r="O269" s="181"/>
      <c r="P269" s="308"/>
      <c r="Q269" s="179"/>
      <c r="R269" s="165" t="s">
        <v>21</v>
      </c>
      <c r="S269" s="179"/>
      <c r="T269" s="165" t="s">
        <v>56</v>
      </c>
      <c r="U269" s="196" t="str">
        <f t="shared" si="77"/>
        <v>-</v>
      </c>
      <c r="V269" s="168" t="str">
        <f t="shared" si="78"/>
        <v>-</v>
      </c>
      <c r="W269" s="168" t="str">
        <f t="shared" si="79"/>
        <v>-</v>
      </c>
      <c r="X269" s="168" t="str">
        <f t="shared" si="80"/>
        <v>-</v>
      </c>
      <c r="Y269" s="168" t="str">
        <f t="shared" si="81"/>
        <v>-</v>
      </c>
      <c r="AD269" s="608" t="str">
        <f t="shared" si="91"/>
        <v>-</v>
      </c>
      <c r="AE269" s="607" t="str">
        <f t="shared" si="92"/>
        <v>-</v>
      </c>
      <c r="AF269" s="196" t="str">
        <f t="shared" si="82"/>
        <v>-</v>
      </c>
      <c r="AG269" s="168" t="str">
        <f t="shared" si="83"/>
        <v>-</v>
      </c>
      <c r="AH269" s="168" t="str">
        <f t="shared" si="84"/>
        <v>-</v>
      </c>
      <c r="AI269" s="168" t="str">
        <f t="shared" si="85"/>
        <v>-</v>
      </c>
      <c r="AJ269" s="168" t="str">
        <f t="shared" si="86"/>
        <v>-</v>
      </c>
      <c r="AM269" s="785"/>
      <c r="AN269" s="785"/>
      <c r="AO269" s="785"/>
      <c r="AP269" s="785"/>
      <c r="AQ269" s="785"/>
      <c r="AR269" s="785"/>
      <c r="AS269" s="785"/>
      <c r="AT269" s="785"/>
      <c r="AV269" s="865"/>
      <c r="AW269" s="865"/>
      <c r="AX269" s="866"/>
      <c r="AY269" s="866"/>
      <c r="AZ269" s="867"/>
      <c r="BB269" s="793">
        <f t="shared" si="87"/>
        <v>0</v>
      </c>
      <c r="BC269" s="791">
        <f t="shared" si="88"/>
        <v>0</v>
      </c>
      <c r="BF269" s="819"/>
      <c r="BH269" s="793">
        <f t="shared" si="89"/>
        <v>0</v>
      </c>
      <c r="BI269" s="807">
        <f t="shared" si="90"/>
        <v>0</v>
      </c>
      <c r="BQ269" s="791"/>
      <c r="BR269" s="791"/>
      <c r="BS269" s="791"/>
      <c r="BT269" s="791"/>
      <c r="CA269" s="809"/>
      <c r="CB269" s="803"/>
      <c r="CC269" s="804"/>
      <c r="CD269" s="791"/>
      <c r="CE269" s="791"/>
    </row>
    <row r="270" spans="2:83" x14ac:dyDescent="0.25">
      <c r="B270" s="307"/>
      <c r="C270" s="179"/>
      <c r="O270" s="181"/>
      <c r="P270" s="308"/>
      <c r="Q270" s="179"/>
      <c r="R270" s="165" t="s">
        <v>21</v>
      </c>
      <c r="S270" s="179"/>
      <c r="T270" s="165" t="s">
        <v>56</v>
      </c>
      <c r="U270" s="196" t="str">
        <f t="shared" si="77"/>
        <v>-</v>
      </c>
      <c r="V270" s="168" t="str">
        <f t="shared" si="78"/>
        <v>-</v>
      </c>
      <c r="W270" s="168" t="str">
        <f t="shared" si="79"/>
        <v>-</v>
      </c>
      <c r="X270" s="168" t="str">
        <f t="shared" si="80"/>
        <v>-</v>
      </c>
      <c r="Y270" s="168" t="str">
        <f t="shared" si="81"/>
        <v>-</v>
      </c>
      <c r="AD270" s="608" t="str">
        <f t="shared" si="91"/>
        <v>-</v>
      </c>
      <c r="AE270" s="607" t="str">
        <f t="shared" si="92"/>
        <v>-</v>
      </c>
      <c r="AF270" s="196" t="str">
        <f t="shared" si="82"/>
        <v>-</v>
      </c>
      <c r="AG270" s="168" t="str">
        <f t="shared" si="83"/>
        <v>-</v>
      </c>
      <c r="AH270" s="168" t="str">
        <f t="shared" si="84"/>
        <v>-</v>
      </c>
      <c r="AI270" s="168" t="str">
        <f t="shared" si="85"/>
        <v>-</v>
      </c>
      <c r="AJ270" s="168" t="str">
        <f t="shared" si="86"/>
        <v>-</v>
      </c>
      <c r="AM270" s="785"/>
      <c r="AN270" s="785"/>
      <c r="AO270" s="785"/>
      <c r="AP270" s="785"/>
      <c r="AQ270" s="785"/>
      <c r="AR270" s="785"/>
      <c r="AS270" s="785"/>
      <c r="AT270" s="785"/>
      <c r="AV270" s="865"/>
      <c r="AW270" s="865"/>
      <c r="AX270" s="866"/>
      <c r="AY270" s="866"/>
      <c r="AZ270" s="867"/>
      <c r="BB270" s="793">
        <f t="shared" si="87"/>
        <v>0</v>
      </c>
      <c r="BC270" s="791">
        <f t="shared" si="88"/>
        <v>0</v>
      </c>
      <c r="BF270" s="819"/>
      <c r="BH270" s="793">
        <f t="shared" si="89"/>
        <v>0</v>
      </c>
      <c r="BI270" s="807">
        <f t="shared" si="90"/>
        <v>0</v>
      </c>
      <c r="BQ270" s="791"/>
      <c r="BR270" s="791"/>
      <c r="BS270" s="791"/>
      <c r="BT270" s="791"/>
      <c r="CA270" s="809"/>
      <c r="CB270" s="803"/>
      <c r="CC270" s="804"/>
      <c r="CD270" s="791"/>
      <c r="CE270" s="791"/>
    </row>
    <row r="271" spans="2:83" x14ac:dyDescent="0.25">
      <c r="B271" s="307"/>
      <c r="C271" s="179"/>
      <c r="O271" s="181"/>
      <c r="P271" s="308"/>
      <c r="Q271" s="179"/>
      <c r="R271" s="165" t="s">
        <v>21</v>
      </c>
      <c r="S271" s="179"/>
      <c r="T271" s="165" t="s">
        <v>56</v>
      </c>
      <c r="U271" s="196" t="str">
        <f t="shared" si="77"/>
        <v>-</v>
      </c>
      <c r="V271" s="168" t="str">
        <f t="shared" si="78"/>
        <v>-</v>
      </c>
      <c r="W271" s="168" t="str">
        <f t="shared" si="79"/>
        <v>-</v>
      </c>
      <c r="X271" s="168" t="str">
        <f t="shared" si="80"/>
        <v>-</v>
      </c>
      <c r="Y271" s="168" t="str">
        <f t="shared" si="81"/>
        <v>-</v>
      </c>
      <c r="AD271" s="608" t="str">
        <f t="shared" si="91"/>
        <v>-</v>
      </c>
      <c r="AE271" s="607" t="str">
        <f t="shared" si="92"/>
        <v>-</v>
      </c>
      <c r="AF271" s="196" t="str">
        <f t="shared" si="82"/>
        <v>-</v>
      </c>
      <c r="AG271" s="168" t="str">
        <f t="shared" si="83"/>
        <v>-</v>
      </c>
      <c r="AH271" s="168" t="str">
        <f t="shared" si="84"/>
        <v>-</v>
      </c>
      <c r="AI271" s="168" t="str">
        <f t="shared" si="85"/>
        <v>-</v>
      </c>
      <c r="AJ271" s="168" t="str">
        <f t="shared" si="86"/>
        <v>-</v>
      </c>
      <c r="AM271" s="785"/>
      <c r="AN271" s="785"/>
      <c r="AO271" s="785"/>
      <c r="AP271" s="785"/>
      <c r="AQ271" s="785"/>
      <c r="AR271" s="785"/>
      <c r="AS271" s="785"/>
      <c r="AT271" s="785"/>
      <c r="AV271" s="865"/>
      <c r="AW271" s="865"/>
      <c r="AX271" s="866"/>
      <c r="AY271" s="866"/>
      <c r="AZ271" s="867"/>
      <c r="BB271" s="793">
        <f t="shared" si="87"/>
        <v>0</v>
      </c>
      <c r="BC271" s="791">
        <f t="shared" si="88"/>
        <v>0</v>
      </c>
      <c r="BF271" s="819"/>
      <c r="BH271" s="793">
        <f t="shared" si="89"/>
        <v>0</v>
      </c>
      <c r="BI271" s="807">
        <f t="shared" si="90"/>
        <v>0</v>
      </c>
      <c r="BQ271" s="791"/>
      <c r="BR271" s="791"/>
      <c r="BS271" s="791"/>
      <c r="BT271" s="791"/>
      <c r="CA271" s="809"/>
      <c r="CB271" s="803"/>
      <c r="CC271" s="804"/>
      <c r="CD271" s="791"/>
      <c r="CE271" s="791"/>
    </row>
    <row r="272" spans="2:83" x14ac:dyDescent="0.25">
      <c r="B272" s="307"/>
      <c r="C272" s="179"/>
      <c r="O272" s="181"/>
      <c r="P272" s="308"/>
      <c r="Q272" s="179"/>
      <c r="R272" s="165" t="s">
        <v>21</v>
      </c>
      <c r="S272" s="179"/>
      <c r="T272" s="165" t="s">
        <v>56</v>
      </c>
      <c r="U272" s="196" t="str">
        <f t="shared" si="77"/>
        <v>-</v>
      </c>
      <c r="V272" s="168" t="str">
        <f t="shared" si="78"/>
        <v>-</v>
      </c>
      <c r="W272" s="168" t="str">
        <f t="shared" si="79"/>
        <v>-</v>
      </c>
      <c r="X272" s="168" t="str">
        <f t="shared" si="80"/>
        <v>-</v>
      </c>
      <c r="Y272" s="168" t="str">
        <f t="shared" si="81"/>
        <v>-</v>
      </c>
      <c r="AD272" s="608" t="str">
        <f t="shared" si="91"/>
        <v>-</v>
      </c>
      <c r="AE272" s="607" t="str">
        <f t="shared" si="92"/>
        <v>-</v>
      </c>
      <c r="AF272" s="196" t="str">
        <f t="shared" si="82"/>
        <v>-</v>
      </c>
      <c r="AG272" s="168" t="str">
        <f t="shared" si="83"/>
        <v>-</v>
      </c>
      <c r="AH272" s="168" t="str">
        <f t="shared" si="84"/>
        <v>-</v>
      </c>
      <c r="AI272" s="168" t="str">
        <f t="shared" si="85"/>
        <v>-</v>
      </c>
      <c r="AJ272" s="168" t="str">
        <f t="shared" si="86"/>
        <v>-</v>
      </c>
      <c r="AM272" s="785"/>
      <c r="AN272" s="785"/>
      <c r="AO272" s="785"/>
      <c r="AP272" s="785"/>
      <c r="AQ272" s="785"/>
      <c r="AR272" s="785"/>
      <c r="AS272" s="785"/>
      <c r="AT272" s="785"/>
      <c r="AV272" s="865"/>
      <c r="AW272" s="865"/>
      <c r="AX272" s="866"/>
      <c r="AY272" s="866"/>
      <c r="AZ272" s="867"/>
      <c r="BB272" s="793">
        <f t="shared" si="87"/>
        <v>0</v>
      </c>
      <c r="BC272" s="791">
        <f t="shared" si="88"/>
        <v>0</v>
      </c>
      <c r="BF272" s="819"/>
      <c r="BH272" s="793">
        <f t="shared" si="89"/>
        <v>0</v>
      </c>
      <c r="BI272" s="807">
        <f t="shared" si="90"/>
        <v>0</v>
      </c>
      <c r="BQ272" s="791"/>
      <c r="BR272" s="791"/>
      <c r="BS272" s="791"/>
      <c r="BT272" s="791"/>
      <c r="CA272" s="809"/>
      <c r="CB272" s="803"/>
      <c r="CC272" s="804"/>
      <c r="CD272" s="791"/>
      <c r="CE272" s="791"/>
    </row>
    <row r="273" spans="2:83" x14ac:dyDescent="0.25">
      <c r="B273" s="307"/>
      <c r="C273" s="179"/>
      <c r="O273" s="181"/>
      <c r="P273" s="308"/>
      <c r="Q273" s="179"/>
      <c r="R273" s="165" t="s">
        <v>21</v>
      </c>
      <c r="S273" s="179"/>
      <c r="T273" s="165" t="s">
        <v>56</v>
      </c>
      <c r="U273" s="196" t="str">
        <f t="shared" si="77"/>
        <v>-</v>
      </c>
      <c r="V273" s="168" t="str">
        <f t="shared" si="78"/>
        <v>-</v>
      </c>
      <c r="W273" s="168" t="str">
        <f t="shared" si="79"/>
        <v>-</v>
      </c>
      <c r="X273" s="168" t="str">
        <f t="shared" si="80"/>
        <v>-</v>
      </c>
      <c r="Y273" s="168" t="str">
        <f t="shared" si="81"/>
        <v>-</v>
      </c>
      <c r="AD273" s="608" t="str">
        <f t="shared" si="91"/>
        <v>-</v>
      </c>
      <c r="AE273" s="607" t="str">
        <f t="shared" si="92"/>
        <v>-</v>
      </c>
      <c r="AF273" s="196" t="str">
        <f t="shared" si="82"/>
        <v>-</v>
      </c>
      <c r="AG273" s="168" t="str">
        <f t="shared" si="83"/>
        <v>-</v>
      </c>
      <c r="AH273" s="168" t="str">
        <f t="shared" si="84"/>
        <v>-</v>
      </c>
      <c r="AI273" s="168" t="str">
        <f t="shared" si="85"/>
        <v>-</v>
      </c>
      <c r="AJ273" s="168" t="str">
        <f t="shared" si="86"/>
        <v>-</v>
      </c>
      <c r="AM273" s="785"/>
      <c r="AN273" s="785"/>
      <c r="AO273" s="785"/>
      <c r="AP273" s="785"/>
      <c r="AQ273" s="785"/>
      <c r="AR273" s="785"/>
      <c r="AS273" s="785"/>
      <c r="AT273" s="785"/>
      <c r="AV273" s="865"/>
      <c r="AW273" s="865"/>
      <c r="AX273" s="866"/>
      <c r="AY273" s="866"/>
      <c r="AZ273" s="867"/>
      <c r="BB273" s="793">
        <f t="shared" si="87"/>
        <v>0</v>
      </c>
      <c r="BC273" s="791">
        <f t="shared" si="88"/>
        <v>0</v>
      </c>
      <c r="BF273" s="819"/>
      <c r="BH273" s="793">
        <f t="shared" si="89"/>
        <v>0</v>
      </c>
      <c r="BI273" s="807">
        <f t="shared" si="90"/>
        <v>0</v>
      </c>
      <c r="BQ273" s="791"/>
      <c r="BR273" s="791"/>
      <c r="BS273" s="791"/>
      <c r="BT273" s="791"/>
      <c r="CA273" s="809"/>
      <c r="CB273" s="803"/>
      <c r="CC273" s="804"/>
      <c r="CD273" s="791"/>
      <c r="CE273" s="791"/>
    </row>
    <row r="274" spans="2:83" x14ac:dyDescent="0.25">
      <c r="B274" s="307"/>
      <c r="C274" s="179"/>
      <c r="O274" s="181"/>
      <c r="P274" s="308"/>
      <c r="Q274" s="179"/>
      <c r="R274" s="165" t="s">
        <v>21</v>
      </c>
      <c r="S274" s="179"/>
      <c r="T274" s="165" t="s">
        <v>56</v>
      </c>
      <c r="U274" s="196" t="str">
        <f t="shared" si="77"/>
        <v>-</v>
      </c>
      <c r="V274" s="168" t="str">
        <f t="shared" si="78"/>
        <v>-</v>
      </c>
      <c r="W274" s="168" t="str">
        <f t="shared" si="79"/>
        <v>-</v>
      </c>
      <c r="X274" s="168" t="str">
        <f t="shared" si="80"/>
        <v>-</v>
      </c>
      <c r="Y274" s="168" t="str">
        <f t="shared" si="81"/>
        <v>-</v>
      </c>
      <c r="AD274" s="608" t="str">
        <f t="shared" si="91"/>
        <v>-</v>
      </c>
      <c r="AE274" s="607" t="str">
        <f t="shared" si="92"/>
        <v>-</v>
      </c>
      <c r="AF274" s="196" t="str">
        <f t="shared" si="82"/>
        <v>-</v>
      </c>
      <c r="AG274" s="168" t="str">
        <f t="shared" si="83"/>
        <v>-</v>
      </c>
      <c r="AH274" s="168" t="str">
        <f t="shared" si="84"/>
        <v>-</v>
      </c>
      <c r="AI274" s="168" t="str">
        <f t="shared" si="85"/>
        <v>-</v>
      </c>
      <c r="AJ274" s="168" t="str">
        <f t="shared" si="86"/>
        <v>-</v>
      </c>
      <c r="AM274" s="785"/>
      <c r="AN274" s="785"/>
      <c r="AO274" s="785"/>
      <c r="AP274" s="785"/>
      <c r="AQ274" s="785"/>
      <c r="AR274" s="785"/>
      <c r="AS274" s="785"/>
      <c r="AT274" s="785"/>
      <c r="AV274" s="865"/>
      <c r="AW274" s="865"/>
      <c r="AX274" s="866"/>
      <c r="AY274" s="866"/>
      <c r="AZ274" s="867"/>
      <c r="BB274" s="793">
        <f t="shared" si="87"/>
        <v>0</v>
      </c>
      <c r="BC274" s="791">
        <f t="shared" si="88"/>
        <v>0</v>
      </c>
      <c r="BF274" s="819"/>
      <c r="BH274" s="793">
        <f t="shared" si="89"/>
        <v>0</v>
      </c>
      <c r="BI274" s="807">
        <f t="shared" si="90"/>
        <v>0</v>
      </c>
      <c r="BQ274" s="791"/>
      <c r="BR274" s="791"/>
      <c r="BS274" s="791"/>
      <c r="BT274" s="791"/>
      <c r="CA274" s="809"/>
      <c r="CB274" s="803"/>
      <c r="CC274" s="804"/>
      <c r="CD274" s="791"/>
      <c r="CE274" s="791"/>
    </row>
    <row r="275" spans="2:83" x14ac:dyDescent="0.25">
      <c r="B275" s="307"/>
      <c r="C275" s="179"/>
      <c r="O275" s="181"/>
      <c r="P275" s="308"/>
      <c r="Q275" s="179"/>
      <c r="R275" s="165" t="s">
        <v>21</v>
      </c>
      <c r="S275" s="179"/>
      <c r="T275" s="165" t="s">
        <v>56</v>
      </c>
      <c r="U275" s="196" t="str">
        <f t="shared" si="77"/>
        <v>-</v>
      </c>
      <c r="V275" s="168" t="str">
        <f t="shared" si="78"/>
        <v>-</v>
      </c>
      <c r="W275" s="168" t="str">
        <f t="shared" si="79"/>
        <v>-</v>
      </c>
      <c r="X275" s="168" t="str">
        <f t="shared" si="80"/>
        <v>-</v>
      </c>
      <c r="Y275" s="168" t="str">
        <f t="shared" si="81"/>
        <v>-</v>
      </c>
      <c r="AD275" s="608" t="str">
        <f t="shared" si="91"/>
        <v>-</v>
      </c>
      <c r="AE275" s="607" t="str">
        <f t="shared" si="92"/>
        <v>-</v>
      </c>
      <c r="AF275" s="196" t="str">
        <f t="shared" si="82"/>
        <v>-</v>
      </c>
      <c r="AG275" s="168" t="str">
        <f t="shared" si="83"/>
        <v>-</v>
      </c>
      <c r="AH275" s="168" t="str">
        <f t="shared" si="84"/>
        <v>-</v>
      </c>
      <c r="AI275" s="168" t="str">
        <f t="shared" si="85"/>
        <v>-</v>
      </c>
      <c r="AJ275" s="168" t="str">
        <f t="shared" si="86"/>
        <v>-</v>
      </c>
      <c r="AM275" s="785"/>
      <c r="AN275" s="785"/>
      <c r="AO275" s="785"/>
      <c r="AP275" s="785"/>
      <c r="AQ275" s="785"/>
      <c r="AR275" s="785"/>
      <c r="AS275" s="785"/>
      <c r="AT275" s="785"/>
      <c r="AV275" s="865"/>
      <c r="AW275" s="865"/>
      <c r="AX275" s="866"/>
      <c r="AY275" s="866"/>
      <c r="AZ275" s="867"/>
      <c r="BB275" s="793">
        <f t="shared" si="87"/>
        <v>0</v>
      </c>
      <c r="BC275" s="791">
        <f t="shared" si="88"/>
        <v>0</v>
      </c>
      <c r="BF275" s="819"/>
      <c r="BH275" s="793">
        <f t="shared" si="89"/>
        <v>0</v>
      </c>
      <c r="BI275" s="807">
        <f t="shared" si="90"/>
        <v>0</v>
      </c>
      <c r="BQ275" s="791"/>
      <c r="BR275" s="791"/>
      <c r="BS275" s="791"/>
      <c r="BT275" s="791"/>
      <c r="CA275" s="809"/>
      <c r="CB275" s="803"/>
      <c r="CC275" s="804"/>
      <c r="CD275" s="791"/>
      <c r="CE275" s="791"/>
    </row>
    <row r="276" spans="2:83" x14ac:dyDescent="0.25">
      <c r="B276" s="307"/>
      <c r="C276" s="179"/>
      <c r="O276" s="181"/>
      <c r="P276" s="308"/>
      <c r="Q276" s="179"/>
      <c r="R276" s="165" t="s">
        <v>21</v>
      </c>
      <c r="S276" s="179"/>
      <c r="T276" s="165" t="s">
        <v>56</v>
      </c>
      <c r="U276" s="196" t="str">
        <f t="shared" si="77"/>
        <v>-</v>
      </c>
      <c r="V276" s="168" t="str">
        <f t="shared" si="78"/>
        <v>-</v>
      </c>
      <c r="W276" s="168" t="str">
        <f t="shared" si="79"/>
        <v>-</v>
      </c>
      <c r="X276" s="168" t="str">
        <f t="shared" si="80"/>
        <v>-</v>
      </c>
      <c r="Y276" s="168" t="str">
        <f t="shared" si="81"/>
        <v>-</v>
      </c>
      <c r="AD276" s="608" t="str">
        <f t="shared" si="91"/>
        <v>-</v>
      </c>
      <c r="AE276" s="607" t="str">
        <f t="shared" si="92"/>
        <v>-</v>
      </c>
      <c r="AF276" s="196" t="str">
        <f t="shared" si="82"/>
        <v>-</v>
      </c>
      <c r="AG276" s="168" t="str">
        <f t="shared" si="83"/>
        <v>-</v>
      </c>
      <c r="AH276" s="168" t="str">
        <f t="shared" si="84"/>
        <v>-</v>
      </c>
      <c r="AI276" s="168" t="str">
        <f t="shared" si="85"/>
        <v>-</v>
      </c>
      <c r="AJ276" s="168" t="str">
        <f t="shared" si="86"/>
        <v>-</v>
      </c>
      <c r="AM276" s="785"/>
      <c r="AN276" s="785"/>
      <c r="AO276" s="785"/>
      <c r="AP276" s="785"/>
      <c r="AQ276" s="785"/>
      <c r="AR276" s="785"/>
      <c r="AS276" s="785"/>
      <c r="AT276" s="785"/>
      <c r="AV276" s="865"/>
      <c r="AW276" s="865"/>
      <c r="AX276" s="866"/>
      <c r="AY276" s="866"/>
      <c r="AZ276" s="867"/>
      <c r="BB276" s="793">
        <f t="shared" si="87"/>
        <v>0</v>
      </c>
      <c r="BC276" s="791">
        <f t="shared" si="88"/>
        <v>0</v>
      </c>
      <c r="BF276" s="819"/>
      <c r="BH276" s="793">
        <f t="shared" si="89"/>
        <v>0</v>
      </c>
      <c r="BI276" s="807">
        <f t="shared" si="90"/>
        <v>0</v>
      </c>
      <c r="BQ276" s="791"/>
      <c r="BR276" s="791"/>
      <c r="BS276" s="791"/>
      <c r="BT276" s="791"/>
      <c r="CA276" s="809"/>
      <c r="CB276" s="803"/>
      <c r="CC276" s="804"/>
      <c r="CD276" s="791"/>
      <c r="CE276" s="791"/>
    </row>
    <row r="277" spans="2:83" x14ac:dyDescent="0.25">
      <c r="B277" s="307"/>
      <c r="C277" s="179"/>
      <c r="O277" s="181"/>
      <c r="P277" s="308"/>
      <c r="Q277" s="179"/>
      <c r="R277" s="165" t="s">
        <v>21</v>
      </c>
      <c r="S277" s="179"/>
      <c r="T277" s="165" t="s">
        <v>56</v>
      </c>
      <c r="U277" s="196" t="str">
        <f t="shared" si="77"/>
        <v>-</v>
      </c>
      <c r="V277" s="168" t="str">
        <f t="shared" si="78"/>
        <v>-</v>
      </c>
      <c r="W277" s="168" t="str">
        <f t="shared" si="79"/>
        <v>-</v>
      </c>
      <c r="X277" s="168" t="str">
        <f t="shared" si="80"/>
        <v>-</v>
      </c>
      <c r="Y277" s="168" t="str">
        <f t="shared" si="81"/>
        <v>-</v>
      </c>
      <c r="AD277" s="608" t="str">
        <f t="shared" si="91"/>
        <v>-</v>
      </c>
      <c r="AE277" s="607" t="str">
        <f t="shared" si="92"/>
        <v>-</v>
      </c>
      <c r="AF277" s="196" t="str">
        <f t="shared" si="82"/>
        <v>-</v>
      </c>
      <c r="AG277" s="168" t="str">
        <f t="shared" si="83"/>
        <v>-</v>
      </c>
      <c r="AH277" s="168" t="str">
        <f t="shared" si="84"/>
        <v>-</v>
      </c>
      <c r="AI277" s="168" t="str">
        <f t="shared" si="85"/>
        <v>-</v>
      </c>
      <c r="AJ277" s="168" t="str">
        <f t="shared" si="86"/>
        <v>-</v>
      </c>
      <c r="AM277" s="785"/>
      <c r="AN277" s="785"/>
      <c r="AO277" s="785"/>
      <c r="AP277" s="785"/>
      <c r="AQ277" s="785"/>
      <c r="AR277" s="785"/>
      <c r="AS277" s="785"/>
      <c r="AT277" s="785"/>
      <c r="AV277" s="865"/>
      <c r="AW277" s="865"/>
      <c r="AX277" s="866"/>
      <c r="AY277" s="866"/>
      <c r="AZ277" s="867"/>
      <c r="BB277" s="793">
        <f t="shared" si="87"/>
        <v>0</v>
      </c>
      <c r="BC277" s="791">
        <f t="shared" si="88"/>
        <v>0</v>
      </c>
      <c r="BF277" s="819"/>
      <c r="BH277" s="793">
        <f t="shared" si="89"/>
        <v>0</v>
      </c>
      <c r="BI277" s="807">
        <f t="shared" si="90"/>
        <v>0</v>
      </c>
      <c r="BQ277" s="791"/>
      <c r="BR277" s="791"/>
      <c r="BS277" s="791"/>
      <c r="BT277" s="791"/>
      <c r="CA277" s="809"/>
      <c r="CB277" s="810"/>
      <c r="CC277" s="811"/>
    </row>
    <row r="278" spans="2:83" x14ac:dyDescent="0.25">
      <c r="B278" s="307"/>
      <c r="C278" s="179"/>
      <c r="O278" s="181"/>
      <c r="P278" s="308"/>
      <c r="Q278" s="179"/>
      <c r="R278" s="165" t="s">
        <v>21</v>
      </c>
      <c r="S278" s="179"/>
      <c r="T278" s="165" t="s">
        <v>56</v>
      </c>
      <c r="U278" s="196" t="str">
        <f t="shared" si="77"/>
        <v>-</v>
      </c>
      <c r="V278" s="168" t="str">
        <f t="shared" si="78"/>
        <v>-</v>
      </c>
      <c r="W278" s="168" t="str">
        <f t="shared" si="79"/>
        <v>-</v>
      </c>
      <c r="X278" s="168" t="str">
        <f t="shared" si="80"/>
        <v>-</v>
      </c>
      <c r="Y278" s="168" t="str">
        <f t="shared" si="81"/>
        <v>-</v>
      </c>
      <c r="AD278" s="608" t="str">
        <f t="shared" si="91"/>
        <v>-</v>
      </c>
      <c r="AE278" s="607" t="str">
        <f t="shared" si="92"/>
        <v>-</v>
      </c>
      <c r="AF278" s="196" t="str">
        <f t="shared" si="82"/>
        <v>-</v>
      </c>
      <c r="AG278" s="168" t="str">
        <f t="shared" si="83"/>
        <v>-</v>
      </c>
      <c r="AH278" s="168" t="str">
        <f t="shared" si="84"/>
        <v>-</v>
      </c>
      <c r="AI278" s="168" t="str">
        <f t="shared" si="85"/>
        <v>-</v>
      </c>
      <c r="AJ278" s="168" t="str">
        <f t="shared" si="86"/>
        <v>-</v>
      </c>
      <c r="AM278" s="785"/>
      <c r="AN278" s="785"/>
      <c r="AO278" s="785"/>
      <c r="AP278" s="785"/>
      <c r="AQ278" s="785"/>
      <c r="AR278" s="785"/>
      <c r="AS278" s="785"/>
      <c r="AT278" s="785"/>
      <c r="AV278" s="865"/>
      <c r="AW278" s="865"/>
      <c r="AX278" s="866"/>
      <c r="AY278" s="866"/>
      <c r="AZ278" s="867"/>
      <c r="BB278" s="793">
        <f t="shared" si="87"/>
        <v>0</v>
      </c>
      <c r="BC278" s="791">
        <f t="shared" si="88"/>
        <v>0</v>
      </c>
      <c r="BF278" s="819"/>
      <c r="BH278" s="793">
        <f t="shared" si="89"/>
        <v>0</v>
      </c>
      <c r="BI278" s="807">
        <f t="shared" si="90"/>
        <v>0</v>
      </c>
      <c r="BQ278" s="791"/>
      <c r="BR278" s="791"/>
      <c r="BS278" s="791"/>
      <c r="BT278" s="791"/>
      <c r="CA278" s="809"/>
      <c r="CB278" s="810"/>
      <c r="CC278" s="811"/>
    </row>
    <row r="279" spans="2:83" x14ac:dyDescent="0.25">
      <c r="B279" s="307"/>
      <c r="C279" s="179"/>
      <c r="O279" s="181"/>
      <c r="P279" s="308"/>
      <c r="Q279" s="179"/>
      <c r="R279" s="165" t="s">
        <v>21</v>
      </c>
      <c r="S279" s="179"/>
      <c r="T279" s="165" t="s">
        <v>56</v>
      </c>
      <c r="U279" s="196" t="str">
        <f t="shared" ref="U279:U300" si="93">IF(ISNUMBER(S279), HOUR(P279), "-")</f>
        <v>-</v>
      </c>
      <c r="V279" s="168" t="str">
        <f t="shared" ref="V279:V300" si="94">IF(U279=$Q$13, S279, "-")</f>
        <v>-</v>
      </c>
      <c r="W279" s="168" t="str">
        <f t="shared" ref="W279:W300" si="95">IF(U279=$R$13, S279, "-")</f>
        <v>-</v>
      </c>
      <c r="X279" s="168" t="str">
        <f t="shared" ref="X279:X300" si="96">IF(U279=$S$13, S279, "-")</f>
        <v>-</v>
      </c>
      <c r="Y279" s="168" t="str">
        <f t="shared" ref="Y279:Y300" si="97">IF(U279=$T$13, S279, "-")</f>
        <v>-</v>
      </c>
      <c r="AD279" s="608" t="str">
        <f t="shared" si="91"/>
        <v>-</v>
      </c>
      <c r="AE279" s="607" t="str">
        <f t="shared" si="92"/>
        <v>-</v>
      </c>
      <c r="AF279" s="196" t="str">
        <f t="shared" ref="AF279:AF300" si="98">IF(ISNUMBER(AE279), HOUR(AD279), "-")</f>
        <v>-</v>
      </c>
      <c r="AG279" s="168" t="str">
        <f t="shared" ref="AG279:AG300" si="99">IF(AF279=$Q$3, AE279, "-")</f>
        <v>-</v>
      </c>
      <c r="AH279" s="168" t="str">
        <f t="shared" ref="AH279:AH300" si="100">IF(AF279=$R$3, AE279, "-")</f>
        <v>-</v>
      </c>
      <c r="AI279" s="168" t="str">
        <f t="shared" ref="AI279:AI300" si="101">IF(AF279=$S$3, AE279, "-")</f>
        <v>-</v>
      </c>
      <c r="AJ279" s="168" t="str">
        <f t="shared" ref="AJ279:AJ300" si="102">IF(AF279=$T$3, AE279, "-")</f>
        <v>-</v>
      </c>
      <c r="AM279" s="785"/>
      <c r="AN279" s="785"/>
      <c r="AO279" s="785"/>
      <c r="AP279" s="785"/>
      <c r="AQ279" s="785"/>
      <c r="AR279" s="785"/>
      <c r="AS279" s="785"/>
      <c r="AT279" s="785"/>
      <c r="AV279" s="865"/>
      <c r="AW279" s="865"/>
      <c r="AX279" s="866"/>
      <c r="AY279" s="866"/>
      <c r="AZ279" s="867"/>
      <c r="BB279" s="793">
        <f t="shared" si="87"/>
        <v>0</v>
      </c>
      <c r="BC279" s="791">
        <f t="shared" si="88"/>
        <v>0</v>
      </c>
      <c r="BF279" s="819"/>
      <c r="BH279" s="793">
        <f t="shared" si="89"/>
        <v>0</v>
      </c>
      <c r="BI279" s="807">
        <f t="shared" si="90"/>
        <v>0</v>
      </c>
      <c r="BQ279" s="791"/>
      <c r="BR279" s="791"/>
      <c r="BS279" s="791"/>
      <c r="BT279" s="791"/>
      <c r="CA279" s="809"/>
      <c r="CB279" s="810"/>
      <c r="CC279" s="811"/>
    </row>
    <row r="280" spans="2:83" x14ac:dyDescent="0.25">
      <c r="B280" s="307"/>
      <c r="C280" s="179"/>
      <c r="O280" s="181"/>
      <c r="P280" s="308"/>
      <c r="Q280" s="179"/>
      <c r="R280" s="165" t="s">
        <v>21</v>
      </c>
      <c r="S280" s="179"/>
      <c r="T280" s="165" t="s">
        <v>56</v>
      </c>
      <c r="U280" s="196" t="str">
        <f t="shared" si="93"/>
        <v>-</v>
      </c>
      <c r="V280" s="168" t="str">
        <f t="shared" si="94"/>
        <v>-</v>
      </c>
      <c r="W280" s="168" t="str">
        <f t="shared" si="95"/>
        <v>-</v>
      </c>
      <c r="X280" s="168" t="str">
        <f t="shared" si="96"/>
        <v>-</v>
      </c>
      <c r="Y280" s="168" t="str">
        <f t="shared" si="97"/>
        <v>-</v>
      </c>
      <c r="AD280" s="608" t="str">
        <f t="shared" si="91"/>
        <v>-</v>
      </c>
      <c r="AE280" s="607" t="str">
        <f t="shared" si="92"/>
        <v>-</v>
      </c>
      <c r="AF280" s="196" t="str">
        <f t="shared" si="98"/>
        <v>-</v>
      </c>
      <c r="AG280" s="168" t="str">
        <f t="shared" si="99"/>
        <v>-</v>
      </c>
      <c r="AH280" s="168" t="str">
        <f t="shared" si="100"/>
        <v>-</v>
      </c>
      <c r="AI280" s="168" t="str">
        <f t="shared" si="101"/>
        <v>-</v>
      </c>
      <c r="AJ280" s="168" t="str">
        <f t="shared" si="102"/>
        <v>-</v>
      </c>
      <c r="AM280" s="785"/>
      <c r="AN280" s="785"/>
      <c r="AO280" s="785"/>
      <c r="AP280" s="785"/>
      <c r="AQ280" s="785"/>
      <c r="AR280" s="785"/>
      <c r="AS280" s="785"/>
      <c r="AT280" s="785"/>
      <c r="AV280" s="865"/>
      <c r="AW280" s="865"/>
      <c r="AX280" s="866"/>
      <c r="AY280" s="866"/>
      <c r="AZ280" s="867"/>
      <c r="BB280" s="793">
        <f t="shared" si="87"/>
        <v>0</v>
      </c>
      <c r="BC280" s="791">
        <f t="shared" si="88"/>
        <v>0</v>
      </c>
      <c r="BF280" s="819"/>
      <c r="BH280" s="793">
        <f t="shared" si="89"/>
        <v>0</v>
      </c>
      <c r="BI280" s="807">
        <f t="shared" si="90"/>
        <v>0</v>
      </c>
      <c r="BQ280" s="791"/>
      <c r="BR280" s="791"/>
      <c r="BS280" s="791"/>
      <c r="BT280" s="791"/>
      <c r="CA280" s="809"/>
      <c r="CB280" s="810"/>
      <c r="CC280" s="811"/>
    </row>
    <row r="281" spans="2:83" x14ac:dyDescent="0.25">
      <c r="B281" s="307"/>
      <c r="C281" s="179"/>
      <c r="O281" s="181"/>
      <c r="P281" s="308"/>
      <c r="Q281" s="179"/>
      <c r="R281" s="165" t="s">
        <v>21</v>
      </c>
      <c r="S281" s="179"/>
      <c r="T281" s="165" t="s">
        <v>56</v>
      </c>
      <c r="U281" s="196" t="str">
        <f t="shared" si="93"/>
        <v>-</v>
      </c>
      <c r="V281" s="168" t="str">
        <f t="shared" si="94"/>
        <v>-</v>
      </c>
      <c r="W281" s="168" t="str">
        <f t="shared" si="95"/>
        <v>-</v>
      </c>
      <c r="X281" s="168" t="str">
        <f t="shared" si="96"/>
        <v>-</v>
      </c>
      <c r="Y281" s="168" t="str">
        <f t="shared" si="97"/>
        <v>-</v>
      </c>
      <c r="AD281" s="608" t="str">
        <f t="shared" si="91"/>
        <v>-</v>
      </c>
      <c r="AE281" s="607" t="str">
        <f t="shared" si="92"/>
        <v>-</v>
      </c>
      <c r="AF281" s="196" t="str">
        <f t="shared" si="98"/>
        <v>-</v>
      </c>
      <c r="AG281" s="168" t="str">
        <f t="shared" si="99"/>
        <v>-</v>
      </c>
      <c r="AH281" s="168" t="str">
        <f t="shared" si="100"/>
        <v>-</v>
      </c>
      <c r="AI281" s="168" t="str">
        <f t="shared" si="101"/>
        <v>-</v>
      </c>
      <c r="AJ281" s="168" t="str">
        <f t="shared" si="102"/>
        <v>-</v>
      </c>
      <c r="AM281" s="785"/>
      <c r="AN281" s="785"/>
      <c r="AO281" s="785"/>
      <c r="AP281" s="785"/>
      <c r="AQ281" s="785"/>
      <c r="AR281" s="785"/>
      <c r="AS281" s="785"/>
      <c r="AT281" s="785"/>
      <c r="AV281" s="865"/>
      <c r="AW281" s="865"/>
      <c r="AX281" s="866"/>
      <c r="AY281" s="866"/>
      <c r="AZ281" s="867"/>
      <c r="BB281" s="793">
        <f t="shared" si="87"/>
        <v>0</v>
      </c>
      <c r="BC281" s="791">
        <f t="shared" si="88"/>
        <v>0</v>
      </c>
      <c r="BF281" s="819"/>
      <c r="BH281" s="793">
        <f t="shared" si="89"/>
        <v>0</v>
      </c>
      <c r="BI281" s="807">
        <f t="shared" si="90"/>
        <v>0</v>
      </c>
      <c r="BQ281" s="791"/>
      <c r="BR281" s="791"/>
      <c r="BS281" s="791"/>
      <c r="BT281" s="791"/>
      <c r="CA281" s="809"/>
      <c r="CB281" s="810"/>
      <c r="CC281" s="811"/>
    </row>
    <row r="282" spans="2:83" x14ac:dyDescent="0.25">
      <c r="B282" s="307"/>
      <c r="C282" s="179"/>
      <c r="O282" s="181"/>
      <c r="P282" s="308"/>
      <c r="Q282" s="179"/>
      <c r="R282" s="165" t="s">
        <v>21</v>
      </c>
      <c r="S282" s="179"/>
      <c r="T282" s="165" t="s">
        <v>56</v>
      </c>
      <c r="U282" s="196" t="str">
        <f t="shared" si="93"/>
        <v>-</v>
      </c>
      <c r="V282" s="168" t="str">
        <f t="shared" si="94"/>
        <v>-</v>
      </c>
      <c r="W282" s="168" t="str">
        <f t="shared" si="95"/>
        <v>-</v>
      </c>
      <c r="X282" s="168" t="str">
        <f t="shared" si="96"/>
        <v>-</v>
      </c>
      <c r="Y282" s="168" t="str">
        <f t="shared" si="97"/>
        <v>-</v>
      </c>
      <c r="AD282" s="608" t="str">
        <f t="shared" si="91"/>
        <v>-</v>
      </c>
      <c r="AE282" s="607" t="str">
        <f t="shared" si="92"/>
        <v>-</v>
      </c>
      <c r="AF282" s="196" t="str">
        <f t="shared" si="98"/>
        <v>-</v>
      </c>
      <c r="AG282" s="168" t="str">
        <f t="shared" si="99"/>
        <v>-</v>
      </c>
      <c r="AH282" s="168" t="str">
        <f t="shared" si="100"/>
        <v>-</v>
      </c>
      <c r="AI282" s="168" t="str">
        <f t="shared" si="101"/>
        <v>-</v>
      </c>
      <c r="AJ282" s="168" t="str">
        <f t="shared" si="102"/>
        <v>-</v>
      </c>
      <c r="AM282" s="785"/>
      <c r="AN282" s="785"/>
      <c r="AO282" s="785"/>
      <c r="AP282" s="785"/>
      <c r="AQ282" s="785"/>
      <c r="AR282" s="785"/>
      <c r="AS282" s="785"/>
      <c r="AT282" s="785"/>
      <c r="AV282" s="865"/>
      <c r="AW282" s="865"/>
      <c r="AX282" s="866"/>
      <c r="AY282" s="866"/>
      <c r="AZ282" s="867"/>
      <c r="BB282" s="793">
        <f t="shared" si="87"/>
        <v>0</v>
      </c>
      <c r="BC282" s="791">
        <f t="shared" si="88"/>
        <v>0</v>
      </c>
      <c r="BF282" s="819"/>
      <c r="BH282" s="793">
        <f t="shared" si="89"/>
        <v>0</v>
      </c>
      <c r="BI282" s="807">
        <f t="shared" si="90"/>
        <v>0</v>
      </c>
      <c r="BQ282" s="791"/>
      <c r="BR282" s="791"/>
      <c r="BS282" s="791"/>
      <c r="BT282" s="791"/>
      <c r="CA282" s="809"/>
      <c r="CB282" s="810"/>
      <c r="CC282" s="811"/>
    </row>
    <row r="283" spans="2:83" x14ac:dyDescent="0.25">
      <c r="B283" s="307"/>
      <c r="C283" s="179"/>
      <c r="O283" s="181"/>
      <c r="P283" s="308"/>
      <c r="Q283" s="179"/>
      <c r="R283" s="165" t="s">
        <v>21</v>
      </c>
      <c r="S283" s="179"/>
      <c r="T283" s="165" t="s">
        <v>56</v>
      </c>
      <c r="U283" s="196" t="str">
        <f t="shared" si="93"/>
        <v>-</v>
      </c>
      <c r="V283" s="168" t="str">
        <f t="shared" si="94"/>
        <v>-</v>
      </c>
      <c r="W283" s="168" t="str">
        <f t="shared" si="95"/>
        <v>-</v>
      </c>
      <c r="X283" s="168" t="str">
        <f t="shared" si="96"/>
        <v>-</v>
      </c>
      <c r="Y283" s="168" t="str">
        <f t="shared" si="97"/>
        <v>-</v>
      </c>
      <c r="AD283" s="608" t="str">
        <f t="shared" si="91"/>
        <v>-</v>
      </c>
      <c r="AE283" s="607" t="str">
        <f t="shared" si="92"/>
        <v>-</v>
      </c>
      <c r="AF283" s="196" t="str">
        <f t="shared" si="98"/>
        <v>-</v>
      </c>
      <c r="AG283" s="168" t="str">
        <f t="shared" si="99"/>
        <v>-</v>
      </c>
      <c r="AH283" s="168" t="str">
        <f t="shared" si="100"/>
        <v>-</v>
      </c>
      <c r="AI283" s="168" t="str">
        <f t="shared" si="101"/>
        <v>-</v>
      </c>
      <c r="AJ283" s="168" t="str">
        <f t="shared" si="102"/>
        <v>-</v>
      </c>
      <c r="AM283" s="785"/>
      <c r="AN283" s="785"/>
      <c r="AO283" s="785"/>
      <c r="AP283" s="785"/>
      <c r="AQ283" s="785"/>
      <c r="AR283" s="785"/>
      <c r="AS283" s="785"/>
      <c r="AT283" s="785"/>
      <c r="AV283" s="865"/>
      <c r="AW283" s="865"/>
      <c r="AX283" s="866"/>
      <c r="AY283" s="866"/>
      <c r="AZ283" s="867"/>
      <c r="BB283" s="793">
        <f t="shared" si="87"/>
        <v>0</v>
      </c>
      <c r="BC283" s="791">
        <f t="shared" si="88"/>
        <v>0</v>
      </c>
      <c r="BF283" s="819"/>
      <c r="BH283" s="793">
        <f t="shared" si="89"/>
        <v>0</v>
      </c>
      <c r="BI283" s="807">
        <f t="shared" si="90"/>
        <v>0</v>
      </c>
      <c r="BQ283" s="791"/>
      <c r="BR283" s="791"/>
      <c r="BS283" s="791"/>
      <c r="BT283" s="791"/>
      <c r="CA283" s="809"/>
      <c r="CB283" s="810"/>
      <c r="CC283" s="811"/>
    </row>
    <row r="284" spans="2:83" x14ac:dyDescent="0.25">
      <c r="B284" s="307"/>
      <c r="C284" s="179"/>
      <c r="O284" s="181"/>
      <c r="P284" s="308"/>
      <c r="Q284" s="179"/>
      <c r="R284" s="165" t="s">
        <v>21</v>
      </c>
      <c r="S284" s="179"/>
      <c r="T284" s="165" t="s">
        <v>56</v>
      </c>
      <c r="U284" s="196" t="str">
        <f t="shared" si="93"/>
        <v>-</v>
      </c>
      <c r="V284" s="168" t="str">
        <f t="shared" si="94"/>
        <v>-</v>
      </c>
      <c r="W284" s="168" t="str">
        <f t="shared" si="95"/>
        <v>-</v>
      </c>
      <c r="X284" s="168" t="str">
        <f t="shared" si="96"/>
        <v>-</v>
      </c>
      <c r="Y284" s="168" t="str">
        <f t="shared" si="97"/>
        <v>-</v>
      </c>
      <c r="AD284" s="608" t="str">
        <f t="shared" si="91"/>
        <v>-</v>
      </c>
      <c r="AE284" s="607" t="str">
        <f t="shared" si="92"/>
        <v>-</v>
      </c>
      <c r="AF284" s="196" t="str">
        <f t="shared" si="98"/>
        <v>-</v>
      </c>
      <c r="AG284" s="168" t="str">
        <f t="shared" si="99"/>
        <v>-</v>
      </c>
      <c r="AH284" s="168" t="str">
        <f t="shared" si="100"/>
        <v>-</v>
      </c>
      <c r="AI284" s="168" t="str">
        <f t="shared" si="101"/>
        <v>-</v>
      </c>
      <c r="AJ284" s="168" t="str">
        <f t="shared" si="102"/>
        <v>-</v>
      </c>
      <c r="AM284" s="785"/>
      <c r="AN284" s="785"/>
      <c r="AO284" s="785"/>
      <c r="AP284" s="785"/>
      <c r="AQ284" s="785"/>
      <c r="AR284" s="785"/>
      <c r="AS284" s="785"/>
      <c r="AT284" s="785"/>
      <c r="AV284" s="865"/>
      <c r="AW284" s="865"/>
      <c r="AX284" s="866"/>
      <c r="AY284" s="866"/>
      <c r="AZ284" s="867"/>
      <c r="BB284" s="793">
        <f t="shared" si="87"/>
        <v>0</v>
      </c>
      <c r="BC284" s="791">
        <f t="shared" si="88"/>
        <v>0</v>
      </c>
      <c r="BF284" s="819"/>
      <c r="BH284" s="793">
        <f t="shared" si="89"/>
        <v>0</v>
      </c>
      <c r="BI284" s="807">
        <f t="shared" si="90"/>
        <v>0</v>
      </c>
      <c r="BQ284" s="791"/>
      <c r="BR284" s="791"/>
      <c r="BS284" s="791"/>
      <c r="BT284" s="791"/>
      <c r="CA284" s="809"/>
      <c r="CB284" s="810"/>
      <c r="CC284" s="811"/>
    </row>
    <row r="285" spans="2:83" x14ac:dyDescent="0.25">
      <c r="B285" s="307"/>
      <c r="C285" s="179"/>
      <c r="O285" s="181"/>
      <c r="P285" s="308"/>
      <c r="Q285" s="179"/>
      <c r="R285" s="165" t="s">
        <v>21</v>
      </c>
      <c r="S285" s="179"/>
      <c r="T285" s="165" t="s">
        <v>56</v>
      </c>
      <c r="U285" s="196" t="str">
        <f t="shared" si="93"/>
        <v>-</v>
      </c>
      <c r="V285" s="168" t="str">
        <f t="shared" si="94"/>
        <v>-</v>
      </c>
      <c r="W285" s="168" t="str">
        <f t="shared" si="95"/>
        <v>-</v>
      </c>
      <c r="X285" s="168" t="str">
        <f t="shared" si="96"/>
        <v>-</v>
      </c>
      <c r="Y285" s="168" t="str">
        <f t="shared" si="97"/>
        <v>-</v>
      </c>
      <c r="AD285" s="608" t="str">
        <f t="shared" si="91"/>
        <v>-</v>
      </c>
      <c r="AE285" s="607" t="str">
        <f t="shared" si="92"/>
        <v>-</v>
      </c>
      <c r="AF285" s="196" t="str">
        <f t="shared" si="98"/>
        <v>-</v>
      </c>
      <c r="AG285" s="168" t="str">
        <f t="shared" si="99"/>
        <v>-</v>
      </c>
      <c r="AH285" s="168" t="str">
        <f t="shared" si="100"/>
        <v>-</v>
      </c>
      <c r="AI285" s="168" t="str">
        <f t="shared" si="101"/>
        <v>-</v>
      </c>
      <c r="AJ285" s="168" t="str">
        <f t="shared" si="102"/>
        <v>-</v>
      </c>
      <c r="AM285" s="785"/>
      <c r="AN285" s="785"/>
      <c r="AO285" s="785"/>
      <c r="AP285" s="785"/>
      <c r="AQ285" s="785"/>
      <c r="AR285" s="785"/>
      <c r="AS285" s="785"/>
      <c r="AT285" s="785"/>
      <c r="AV285" s="865"/>
      <c r="AW285" s="865"/>
      <c r="AX285" s="866"/>
      <c r="AY285" s="866"/>
      <c r="AZ285" s="867"/>
      <c r="BB285" s="793">
        <f t="shared" si="87"/>
        <v>0</v>
      </c>
      <c r="BC285" s="791">
        <f t="shared" si="88"/>
        <v>0</v>
      </c>
      <c r="BF285" s="819"/>
      <c r="BH285" s="793">
        <f t="shared" si="89"/>
        <v>0</v>
      </c>
      <c r="BI285" s="807">
        <f t="shared" si="90"/>
        <v>0</v>
      </c>
      <c r="BQ285" s="791"/>
      <c r="BR285" s="791"/>
      <c r="BS285" s="791"/>
      <c r="BT285" s="791"/>
      <c r="CA285" s="809"/>
      <c r="CB285" s="810"/>
      <c r="CC285" s="811"/>
    </row>
    <row r="286" spans="2:83" x14ac:dyDescent="0.25">
      <c r="B286" s="307"/>
      <c r="C286" s="179"/>
      <c r="O286" s="181"/>
      <c r="P286" s="308"/>
      <c r="Q286" s="179"/>
      <c r="R286" s="165" t="s">
        <v>21</v>
      </c>
      <c r="S286" s="179"/>
      <c r="T286" s="165" t="s">
        <v>56</v>
      </c>
      <c r="U286" s="196" t="str">
        <f t="shared" si="93"/>
        <v>-</v>
      </c>
      <c r="V286" s="168" t="str">
        <f t="shared" si="94"/>
        <v>-</v>
      </c>
      <c r="W286" s="168" t="str">
        <f t="shared" si="95"/>
        <v>-</v>
      </c>
      <c r="X286" s="168" t="str">
        <f t="shared" si="96"/>
        <v>-</v>
      </c>
      <c r="Y286" s="168" t="str">
        <f t="shared" si="97"/>
        <v>-</v>
      </c>
      <c r="AD286" s="608" t="str">
        <f t="shared" si="91"/>
        <v>-</v>
      </c>
      <c r="AE286" s="607" t="str">
        <f t="shared" si="92"/>
        <v>-</v>
      </c>
      <c r="AF286" s="196" t="str">
        <f t="shared" si="98"/>
        <v>-</v>
      </c>
      <c r="AG286" s="168" t="str">
        <f t="shared" si="99"/>
        <v>-</v>
      </c>
      <c r="AH286" s="168" t="str">
        <f t="shared" si="100"/>
        <v>-</v>
      </c>
      <c r="AI286" s="168" t="str">
        <f t="shared" si="101"/>
        <v>-</v>
      </c>
      <c r="AJ286" s="168" t="str">
        <f t="shared" si="102"/>
        <v>-</v>
      </c>
      <c r="AM286" s="785"/>
      <c r="AN286" s="785"/>
      <c r="AO286" s="785"/>
      <c r="AP286" s="785"/>
      <c r="AQ286" s="785"/>
      <c r="AR286" s="785"/>
      <c r="AS286" s="785"/>
      <c r="AT286" s="785"/>
      <c r="AV286" s="865"/>
      <c r="AW286" s="865"/>
      <c r="AX286" s="866"/>
      <c r="AY286" s="866"/>
      <c r="AZ286" s="867"/>
      <c r="BB286" s="793">
        <f t="shared" si="87"/>
        <v>0</v>
      </c>
      <c r="BC286" s="791">
        <f t="shared" si="88"/>
        <v>0</v>
      </c>
      <c r="BF286" s="819"/>
      <c r="BH286" s="793">
        <f t="shared" si="89"/>
        <v>0</v>
      </c>
      <c r="BI286" s="807">
        <f t="shared" si="90"/>
        <v>0</v>
      </c>
      <c r="BQ286" s="791"/>
      <c r="BR286" s="791"/>
      <c r="BS286" s="791"/>
      <c r="BT286" s="791"/>
      <c r="CA286" s="809"/>
      <c r="CB286" s="810"/>
      <c r="CC286" s="811"/>
    </row>
    <row r="287" spans="2:83" x14ac:dyDescent="0.25">
      <c r="B287" s="307"/>
      <c r="C287" s="179"/>
      <c r="O287" s="181"/>
      <c r="P287" s="308"/>
      <c r="Q287" s="179"/>
      <c r="R287" s="165" t="s">
        <v>21</v>
      </c>
      <c r="S287" s="179"/>
      <c r="T287" s="165" t="s">
        <v>56</v>
      </c>
      <c r="U287" s="196" t="str">
        <f t="shared" si="93"/>
        <v>-</v>
      </c>
      <c r="V287" s="168" t="str">
        <f t="shared" si="94"/>
        <v>-</v>
      </c>
      <c r="W287" s="168" t="str">
        <f t="shared" si="95"/>
        <v>-</v>
      </c>
      <c r="X287" s="168" t="str">
        <f t="shared" si="96"/>
        <v>-</v>
      </c>
      <c r="Y287" s="168" t="str">
        <f t="shared" si="97"/>
        <v>-</v>
      </c>
      <c r="AD287" s="608" t="str">
        <f t="shared" si="91"/>
        <v>-</v>
      </c>
      <c r="AE287" s="607" t="str">
        <f t="shared" si="92"/>
        <v>-</v>
      </c>
      <c r="AF287" s="196" t="str">
        <f t="shared" si="98"/>
        <v>-</v>
      </c>
      <c r="AG287" s="168" t="str">
        <f t="shared" si="99"/>
        <v>-</v>
      </c>
      <c r="AH287" s="168" t="str">
        <f t="shared" si="100"/>
        <v>-</v>
      </c>
      <c r="AI287" s="168" t="str">
        <f t="shared" si="101"/>
        <v>-</v>
      </c>
      <c r="AJ287" s="168" t="str">
        <f t="shared" si="102"/>
        <v>-</v>
      </c>
      <c r="AM287" s="785"/>
      <c r="AN287" s="785"/>
      <c r="AO287" s="785"/>
      <c r="AP287" s="785"/>
      <c r="AQ287" s="785"/>
      <c r="AR287" s="785"/>
      <c r="AS287" s="785"/>
      <c r="AT287" s="785"/>
      <c r="AV287" s="865"/>
      <c r="AW287" s="865"/>
      <c r="AX287" s="866"/>
      <c r="AY287" s="866"/>
      <c r="AZ287" s="867"/>
      <c r="BB287" s="793">
        <f t="shared" si="87"/>
        <v>0</v>
      </c>
      <c r="BC287" s="791">
        <f t="shared" si="88"/>
        <v>0</v>
      </c>
      <c r="BF287" s="819"/>
      <c r="BH287" s="793">
        <f t="shared" si="89"/>
        <v>0</v>
      </c>
      <c r="BI287" s="807">
        <f t="shared" si="90"/>
        <v>0</v>
      </c>
      <c r="BQ287" s="791"/>
      <c r="BR287" s="791"/>
      <c r="BS287" s="791"/>
      <c r="BT287" s="791"/>
      <c r="CA287" s="809"/>
      <c r="CB287" s="810"/>
      <c r="CC287" s="811"/>
    </row>
    <row r="288" spans="2:83" x14ac:dyDescent="0.25">
      <c r="B288" s="307"/>
      <c r="C288" s="179"/>
      <c r="O288" s="181"/>
      <c r="P288" s="308"/>
      <c r="Q288" s="179"/>
      <c r="R288" s="165" t="s">
        <v>21</v>
      </c>
      <c r="S288" s="179"/>
      <c r="T288" s="165" t="s">
        <v>56</v>
      </c>
      <c r="U288" s="196" t="str">
        <f t="shared" si="93"/>
        <v>-</v>
      </c>
      <c r="V288" s="168" t="str">
        <f t="shared" si="94"/>
        <v>-</v>
      </c>
      <c r="W288" s="168" t="str">
        <f t="shared" si="95"/>
        <v>-</v>
      </c>
      <c r="X288" s="168" t="str">
        <f t="shared" si="96"/>
        <v>-</v>
      </c>
      <c r="Y288" s="168" t="str">
        <f t="shared" si="97"/>
        <v>-</v>
      </c>
      <c r="AD288" s="608" t="str">
        <f t="shared" si="91"/>
        <v>-</v>
      </c>
      <c r="AE288" s="607" t="str">
        <f t="shared" si="92"/>
        <v>-</v>
      </c>
      <c r="AF288" s="196" t="str">
        <f t="shared" si="98"/>
        <v>-</v>
      </c>
      <c r="AG288" s="168" t="str">
        <f t="shared" si="99"/>
        <v>-</v>
      </c>
      <c r="AH288" s="168" t="str">
        <f t="shared" si="100"/>
        <v>-</v>
      </c>
      <c r="AI288" s="168" t="str">
        <f t="shared" si="101"/>
        <v>-</v>
      </c>
      <c r="AJ288" s="168" t="str">
        <f t="shared" si="102"/>
        <v>-</v>
      </c>
      <c r="AM288" s="785"/>
      <c r="AN288" s="785"/>
      <c r="AO288" s="785"/>
      <c r="AP288" s="785"/>
      <c r="AQ288" s="785"/>
      <c r="AR288" s="785"/>
      <c r="AS288" s="785"/>
      <c r="AT288" s="785"/>
      <c r="AV288" s="865"/>
      <c r="AW288" s="865"/>
      <c r="AX288" s="866"/>
      <c r="AY288" s="866"/>
      <c r="AZ288" s="867"/>
      <c r="BB288" s="793">
        <f t="shared" si="87"/>
        <v>0</v>
      </c>
      <c r="BC288" s="791">
        <f t="shared" si="88"/>
        <v>0</v>
      </c>
      <c r="BF288" s="819"/>
      <c r="BH288" s="793">
        <f t="shared" si="89"/>
        <v>0</v>
      </c>
      <c r="BI288" s="807">
        <f t="shared" si="90"/>
        <v>0</v>
      </c>
      <c r="BQ288" s="791"/>
      <c r="BR288" s="791"/>
      <c r="BS288" s="791"/>
      <c r="BT288" s="791"/>
      <c r="CA288" s="809"/>
      <c r="CB288" s="810"/>
      <c r="CC288" s="811"/>
    </row>
    <row r="289" spans="2:81" x14ac:dyDescent="0.25">
      <c r="B289" s="307"/>
      <c r="C289" s="179"/>
      <c r="O289" s="181"/>
      <c r="P289" s="308"/>
      <c r="Q289" s="179"/>
      <c r="R289" s="165" t="s">
        <v>21</v>
      </c>
      <c r="S289" s="179"/>
      <c r="T289" s="165" t="s">
        <v>56</v>
      </c>
      <c r="U289" s="196" t="str">
        <f t="shared" si="93"/>
        <v>-</v>
      </c>
      <c r="V289" s="168" t="str">
        <f t="shared" si="94"/>
        <v>-</v>
      </c>
      <c r="W289" s="168" t="str">
        <f t="shared" si="95"/>
        <v>-</v>
      </c>
      <c r="X289" s="168" t="str">
        <f t="shared" si="96"/>
        <v>-</v>
      </c>
      <c r="Y289" s="168" t="str">
        <f t="shared" si="97"/>
        <v>-</v>
      </c>
      <c r="AD289" s="608" t="str">
        <f t="shared" si="91"/>
        <v>-</v>
      </c>
      <c r="AE289" s="607" t="str">
        <f t="shared" si="92"/>
        <v>-</v>
      </c>
      <c r="AF289" s="196" t="str">
        <f t="shared" si="98"/>
        <v>-</v>
      </c>
      <c r="AG289" s="168" t="str">
        <f t="shared" si="99"/>
        <v>-</v>
      </c>
      <c r="AH289" s="168" t="str">
        <f t="shared" si="100"/>
        <v>-</v>
      </c>
      <c r="AI289" s="168" t="str">
        <f t="shared" si="101"/>
        <v>-</v>
      </c>
      <c r="AJ289" s="168" t="str">
        <f t="shared" si="102"/>
        <v>-</v>
      </c>
      <c r="AM289" s="785"/>
      <c r="AN289" s="785"/>
      <c r="AO289" s="785"/>
      <c r="AP289" s="785"/>
      <c r="AQ289" s="785"/>
      <c r="AR289" s="785"/>
      <c r="AS289" s="785"/>
      <c r="AT289" s="785"/>
      <c r="AV289" s="865"/>
      <c r="AW289" s="865"/>
      <c r="AX289" s="866"/>
      <c r="AY289" s="866"/>
      <c r="AZ289" s="867"/>
      <c r="BB289" s="793">
        <f t="shared" si="87"/>
        <v>0</v>
      </c>
      <c r="BC289" s="791">
        <f t="shared" si="88"/>
        <v>0</v>
      </c>
      <c r="BF289" s="819"/>
      <c r="BH289" s="793">
        <f t="shared" si="89"/>
        <v>0</v>
      </c>
      <c r="BI289" s="807">
        <f t="shared" si="90"/>
        <v>0</v>
      </c>
      <c r="BQ289" s="791"/>
      <c r="BR289" s="791"/>
      <c r="BS289" s="791"/>
      <c r="BT289" s="791"/>
      <c r="CA289" s="809"/>
      <c r="CB289" s="810"/>
      <c r="CC289" s="811"/>
    </row>
    <row r="290" spans="2:81" x14ac:dyDescent="0.25">
      <c r="B290" s="307"/>
      <c r="C290" s="179"/>
      <c r="O290" s="181"/>
      <c r="P290" s="308"/>
      <c r="Q290" s="179"/>
      <c r="R290" s="165" t="s">
        <v>21</v>
      </c>
      <c r="S290" s="179"/>
      <c r="T290" s="165" t="s">
        <v>56</v>
      </c>
      <c r="U290" s="196" t="str">
        <f t="shared" si="93"/>
        <v>-</v>
      </c>
      <c r="V290" s="168" t="str">
        <f t="shared" si="94"/>
        <v>-</v>
      </c>
      <c r="W290" s="168" t="str">
        <f t="shared" si="95"/>
        <v>-</v>
      </c>
      <c r="X290" s="168" t="str">
        <f t="shared" si="96"/>
        <v>-</v>
      </c>
      <c r="Y290" s="168" t="str">
        <f t="shared" si="97"/>
        <v>-</v>
      </c>
      <c r="AD290" s="608" t="str">
        <f t="shared" si="91"/>
        <v>-</v>
      </c>
      <c r="AE290" s="607" t="str">
        <f t="shared" si="92"/>
        <v>-</v>
      </c>
      <c r="AF290" s="196" t="str">
        <f t="shared" si="98"/>
        <v>-</v>
      </c>
      <c r="AG290" s="168" t="str">
        <f t="shared" si="99"/>
        <v>-</v>
      </c>
      <c r="AH290" s="168" t="str">
        <f t="shared" si="100"/>
        <v>-</v>
      </c>
      <c r="AI290" s="168" t="str">
        <f t="shared" si="101"/>
        <v>-</v>
      </c>
      <c r="AJ290" s="168" t="str">
        <f t="shared" si="102"/>
        <v>-</v>
      </c>
      <c r="AM290" s="785"/>
      <c r="AN290" s="785"/>
      <c r="AO290" s="785"/>
      <c r="AP290" s="785"/>
      <c r="AQ290" s="785"/>
      <c r="AR290" s="785"/>
      <c r="AS290" s="785"/>
      <c r="AT290" s="785"/>
      <c r="AV290" s="865"/>
      <c r="AW290" s="865"/>
      <c r="AX290" s="866"/>
      <c r="AY290" s="866"/>
      <c r="AZ290" s="867"/>
      <c r="BB290" s="793">
        <f t="shared" si="87"/>
        <v>0</v>
      </c>
      <c r="BC290" s="791">
        <f t="shared" si="88"/>
        <v>0</v>
      </c>
      <c r="BF290" s="819"/>
      <c r="BH290" s="793">
        <f t="shared" si="89"/>
        <v>0</v>
      </c>
      <c r="BI290" s="807">
        <f t="shared" si="90"/>
        <v>0</v>
      </c>
      <c r="BQ290" s="791"/>
      <c r="BR290" s="791"/>
      <c r="BS290" s="791"/>
      <c r="BT290" s="791"/>
      <c r="CA290" s="809"/>
      <c r="CB290" s="810"/>
      <c r="CC290" s="811"/>
    </row>
    <row r="291" spans="2:81" x14ac:dyDescent="0.25">
      <c r="B291" s="307"/>
      <c r="C291" s="179"/>
      <c r="O291" s="181"/>
      <c r="P291" s="308"/>
      <c r="Q291" s="179"/>
      <c r="R291" s="165" t="s">
        <v>21</v>
      </c>
      <c r="S291" s="179"/>
      <c r="T291" s="165" t="s">
        <v>56</v>
      </c>
      <c r="U291" s="196" t="str">
        <f t="shared" si="93"/>
        <v>-</v>
      </c>
      <c r="V291" s="168" t="str">
        <f t="shared" si="94"/>
        <v>-</v>
      </c>
      <c r="W291" s="168" t="str">
        <f t="shared" si="95"/>
        <v>-</v>
      </c>
      <c r="X291" s="168" t="str">
        <f t="shared" si="96"/>
        <v>-</v>
      </c>
      <c r="Y291" s="168" t="str">
        <f t="shared" si="97"/>
        <v>-</v>
      </c>
      <c r="AD291" s="608" t="str">
        <f t="shared" si="91"/>
        <v>-</v>
      </c>
      <c r="AE291" s="607" t="str">
        <f t="shared" si="92"/>
        <v>-</v>
      </c>
      <c r="AF291" s="196" t="str">
        <f t="shared" si="98"/>
        <v>-</v>
      </c>
      <c r="AG291" s="168" t="str">
        <f t="shared" si="99"/>
        <v>-</v>
      </c>
      <c r="AH291" s="168" t="str">
        <f t="shared" si="100"/>
        <v>-</v>
      </c>
      <c r="AI291" s="168" t="str">
        <f t="shared" si="101"/>
        <v>-</v>
      </c>
      <c r="AJ291" s="168" t="str">
        <f t="shared" si="102"/>
        <v>-</v>
      </c>
      <c r="AM291" s="785"/>
      <c r="AN291" s="785"/>
      <c r="AO291" s="785"/>
      <c r="AP291" s="785"/>
      <c r="AQ291" s="785"/>
      <c r="AR291" s="785"/>
      <c r="AS291" s="785"/>
      <c r="AT291" s="785"/>
      <c r="AV291" s="865"/>
      <c r="AW291" s="865"/>
      <c r="AX291" s="866"/>
      <c r="AY291" s="866"/>
      <c r="AZ291" s="867"/>
      <c r="BB291" s="793">
        <f t="shared" si="87"/>
        <v>0</v>
      </c>
      <c r="BC291" s="791">
        <f t="shared" si="88"/>
        <v>0</v>
      </c>
      <c r="BF291" s="819"/>
      <c r="BH291" s="793">
        <f t="shared" si="89"/>
        <v>0</v>
      </c>
      <c r="BI291" s="807">
        <f t="shared" si="90"/>
        <v>0</v>
      </c>
      <c r="BQ291" s="791"/>
      <c r="BR291" s="791"/>
      <c r="BS291" s="791"/>
      <c r="BT291" s="791"/>
      <c r="CA291" s="809"/>
      <c r="CB291" s="810"/>
      <c r="CC291" s="811"/>
    </row>
    <row r="292" spans="2:81" x14ac:dyDescent="0.25">
      <c r="B292" s="307"/>
      <c r="C292" s="179"/>
      <c r="O292" s="181"/>
      <c r="P292" s="308"/>
      <c r="Q292" s="179"/>
      <c r="R292" s="165" t="s">
        <v>21</v>
      </c>
      <c r="S292" s="179"/>
      <c r="T292" s="165" t="s">
        <v>56</v>
      </c>
      <c r="U292" s="196" t="str">
        <f t="shared" si="93"/>
        <v>-</v>
      </c>
      <c r="V292" s="168" t="str">
        <f t="shared" si="94"/>
        <v>-</v>
      </c>
      <c r="W292" s="168" t="str">
        <f t="shared" si="95"/>
        <v>-</v>
      </c>
      <c r="X292" s="168" t="str">
        <f t="shared" si="96"/>
        <v>-</v>
      </c>
      <c r="Y292" s="168" t="str">
        <f t="shared" si="97"/>
        <v>-</v>
      </c>
      <c r="AD292" s="608" t="str">
        <f t="shared" si="91"/>
        <v>-</v>
      </c>
      <c r="AE292" s="607" t="str">
        <f t="shared" si="92"/>
        <v>-</v>
      </c>
      <c r="AF292" s="196" t="str">
        <f t="shared" si="98"/>
        <v>-</v>
      </c>
      <c r="AG292" s="168" t="str">
        <f t="shared" si="99"/>
        <v>-</v>
      </c>
      <c r="AH292" s="168" t="str">
        <f t="shared" si="100"/>
        <v>-</v>
      </c>
      <c r="AI292" s="168" t="str">
        <f t="shared" si="101"/>
        <v>-</v>
      </c>
      <c r="AJ292" s="168" t="str">
        <f t="shared" si="102"/>
        <v>-</v>
      </c>
      <c r="AM292" s="785"/>
      <c r="AN292" s="785"/>
      <c r="AO292" s="785"/>
      <c r="AP292" s="785"/>
      <c r="AQ292" s="785"/>
      <c r="AR292" s="785"/>
      <c r="AS292" s="785"/>
      <c r="AT292" s="785"/>
      <c r="AV292" s="865"/>
      <c r="AW292" s="865"/>
      <c r="AX292" s="866"/>
      <c r="AY292" s="866"/>
      <c r="AZ292" s="867"/>
      <c r="BB292" s="793">
        <f t="shared" si="87"/>
        <v>0</v>
      </c>
      <c r="BC292" s="791">
        <f t="shared" si="88"/>
        <v>0</v>
      </c>
      <c r="BF292" s="819"/>
      <c r="BH292" s="793">
        <f t="shared" si="89"/>
        <v>0</v>
      </c>
      <c r="BI292" s="807">
        <f t="shared" si="90"/>
        <v>0</v>
      </c>
      <c r="BQ292" s="791"/>
      <c r="BR292" s="791"/>
      <c r="BS292" s="791"/>
      <c r="BT292" s="791"/>
      <c r="CA292" s="809"/>
      <c r="CB292" s="810"/>
      <c r="CC292" s="811"/>
    </row>
    <row r="293" spans="2:81" x14ac:dyDescent="0.25">
      <c r="B293" s="307"/>
      <c r="C293" s="179"/>
      <c r="O293" s="181"/>
      <c r="P293" s="308"/>
      <c r="Q293" s="179"/>
      <c r="R293" s="165" t="s">
        <v>21</v>
      </c>
      <c r="S293" s="179"/>
      <c r="T293" s="165" t="s">
        <v>56</v>
      </c>
      <c r="U293" s="196" t="str">
        <f t="shared" si="93"/>
        <v>-</v>
      </c>
      <c r="V293" s="168" t="str">
        <f t="shared" si="94"/>
        <v>-</v>
      </c>
      <c r="W293" s="168" t="str">
        <f t="shared" si="95"/>
        <v>-</v>
      </c>
      <c r="X293" s="168" t="str">
        <f t="shared" si="96"/>
        <v>-</v>
      </c>
      <c r="Y293" s="168" t="str">
        <f t="shared" si="97"/>
        <v>-</v>
      </c>
      <c r="AD293" s="608" t="str">
        <f t="shared" si="91"/>
        <v>-</v>
      </c>
      <c r="AE293" s="607" t="str">
        <f t="shared" si="92"/>
        <v>-</v>
      </c>
      <c r="AF293" s="196" t="str">
        <f t="shared" si="98"/>
        <v>-</v>
      </c>
      <c r="AG293" s="168" t="str">
        <f t="shared" si="99"/>
        <v>-</v>
      </c>
      <c r="AH293" s="168" t="str">
        <f t="shared" si="100"/>
        <v>-</v>
      </c>
      <c r="AI293" s="168" t="str">
        <f t="shared" si="101"/>
        <v>-</v>
      </c>
      <c r="AJ293" s="168" t="str">
        <f t="shared" si="102"/>
        <v>-</v>
      </c>
      <c r="AM293" s="785"/>
      <c r="AN293" s="785"/>
      <c r="AO293" s="785"/>
      <c r="AP293" s="785"/>
      <c r="AQ293" s="785"/>
      <c r="AR293" s="785"/>
      <c r="AS293" s="785"/>
      <c r="AT293" s="785"/>
      <c r="AV293" s="865"/>
      <c r="AW293" s="865"/>
      <c r="AX293" s="866"/>
      <c r="AY293" s="866"/>
      <c r="AZ293" s="867"/>
      <c r="BB293" s="793">
        <f t="shared" si="87"/>
        <v>0</v>
      </c>
      <c r="BC293" s="791">
        <f t="shared" si="88"/>
        <v>0</v>
      </c>
      <c r="BF293" s="819"/>
      <c r="BH293" s="793">
        <f t="shared" si="89"/>
        <v>0</v>
      </c>
      <c r="BI293" s="807">
        <f t="shared" si="90"/>
        <v>0</v>
      </c>
      <c r="BQ293" s="791"/>
      <c r="BR293" s="791"/>
      <c r="BS293" s="791"/>
      <c r="BT293" s="791"/>
      <c r="CA293" s="809"/>
      <c r="CB293" s="810"/>
      <c r="CC293" s="811"/>
    </row>
    <row r="294" spans="2:81" x14ac:dyDescent="0.25">
      <c r="B294" s="307"/>
      <c r="C294" s="179"/>
      <c r="O294" s="181"/>
      <c r="P294" s="308"/>
      <c r="Q294" s="179"/>
      <c r="R294" s="165" t="s">
        <v>21</v>
      </c>
      <c r="S294" s="179"/>
      <c r="T294" s="165" t="s">
        <v>56</v>
      </c>
      <c r="U294" s="196" t="str">
        <f t="shared" si="93"/>
        <v>-</v>
      </c>
      <c r="V294" s="168" t="str">
        <f t="shared" si="94"/>
        <v>-</v>
      </c>
      <c r="W294" s="168" t="str">
        <f t="shared" si="95"/>
        <v>-</v>
      </c>
      <c r="X294" s="168" t="str">
        <f t="shared" si="96"/>
        <v>-</v>
      </c>
      <c r="Y294" s="168" t="str">
        <f t="shared" si="97"/>
        <v>-</v>
      </c>
      <c r="AD294" s="608" t="str">
        <f t="shared" si="91"/>
        <v>-</v>
      </c>
      <c r="AE294" s="607" t="str">
        <f t="shared" si="92"/>
        <v>-</v>
      </c>
      <c r="AF294" s="196" t="str">
        <f t="shared" si="98"/>
        <v>-</v>
      </c>
      <c r="AG294" s="168" t="str">
        <f t="shared" si="99"/>
        <v>-</v>
      </c>
      <c r="AH294" s="168" t="str">
        <f t="shared" si="100"/>
        <v>-</v>
      </c>
      <c r="AI294" s="168" t="str">
        <f t="shared" si="101"/>
        <v>-</v>
      </c>
      <c r="AJ294" s="168" t="str">
        <f t="shared" si="102"/>
        <v>-</v>
      </c>
      <c r="AM294" s="785"/>
      <c r="AN294" s="785"/>
      <c r="AO294" s="785"/>
      <c r="AP294" s="785"/>
      <c r="AQ294" s="785"/>
      <c r="AR294" s="785"/>
      <c r="AS294" s="785"/>
      <c r="AT294" s="785"/>
      <c r="AV294" s="865"/>
      <c r="AW294" s="865"/>
      <c r="AX294" s="866"/>
      <c r="AY294" s="866"/>
      <c r="AZ294" s="867"/>
      <c r="BB294" s="793">
        <f t="shared" si="87"/>
        <v>0</v>
      </c>
      <c r="BC294" s="791">
        <f t="shared" si="88"/>
        <v>0</v>
      </c>
      <c r="BF294" s="819"/>
      <c r="BH294" s="793">
        <f t="shared" si="89"/>
        <v>0</v>
      </c>
      <c r="BI294" s="807">
        <f t="shared" si="90"/>
        <v>0</v>
      </c>
      <c r="BQ294" s="791"/>
      <c r="BR294" s="791"/>
      <c r="BS294" s="791"/>
      <c r="BT294" s="791"/>
      <c r="CA294" s="809"/>
      <c r="CB294" s="810"/>
      <c r="CC294" s="811"/>
    </row>
    <row r="295" spans="2:81" x14ac:dyDescent="0.25">
      <c r="B295" s="307"/>
      <c r="C295" s="179"/>
      <c r="O295" s="181"/>
      <c r="P295" s="308"/>
      <c r="Q295" s="179"/>
      <c r="R295" s="165" t="s">
        <v>21</v>
      </c>
      <c r="S295" s="179"/>
      <c r="T295" s="165" t="s">
        <v>56</v>
      </c>
      <c r="U295" s="196" t="str">
        <f t="shared" si="93"/>
        <v>-</v>
      </c>
      <c r="V295" s="168" t="str">
        <f t="shared" si="94"/>
        <v>-</v>
      </c>
      <c r="W295" s="168" t="str">
        <f t="shared" si="95"/>
        <v>-</v>
      </c>
      <c r="X295" s="168" t="str">
        <f t="shared" si="96"/>
        <v>-</v>
      </c>
      <c r="Y295" s="168" t="str">
        <f t="shared" si="97"/>
        <v>-</v>
      </c>
      <c r="AD295" s="608" t="str">
        <f t="shared" si="91"/>
        <v>-</v>
      </c>
      <c r="AE295" s="607" t="str">
        <f t="shared" si="92"/>
        <v>-</v>
      </c>
      <c r="AF295" s="196" t="str">
        <f t="shared" si="98"/>
        <v>-</v>
      </c>
      <c r="AG295" s="168" t="str">
        <f t="shared" si="99"/>
        <v>-</v>
      </c>
      <c r="AH295" s="168" t="str">
        <f t="shared" si="100"/>
        <v>-</v>
      </c>
      <c r="AI295" s="168" t="str">
        <f t="shared" si="101"/>
        <v>-</v>
      </c>
      <c r="AJ295" s="168" t="str">
        <f t="shared" si="102"/>
        <v>-</v>
      </c>
      <c r="AM295" s="785"/>
      <c r="AN295" s="785"/>
      <c r="AO295" s="785"/>
      <c r="AP295" s="785"/>
      <c r="AQ295" s="785"/>
      <c r="AR295" s="785"/>
      <c r="AS295" s="785"/>
      <c r="AT295" s="785"/>
      <c r="AV295" s="865"/>
      <c r="AW295" s="865"/>
      <c r="AX295" s="866"/>
      <c r="AY295" s="866"/>
      <c r="AZ295" s="867"/>
      <c r="BB295" s="793">
        <f t="shared" si="87"/>
        <v>0</v>
      </c>
      <c r="BC295" s="791">
        <f t="shared" si="88"/>
        <v>0</v>
      </c>
      <c r="BF295" s="819"/>
      <c r="BH295" s="793">
        <f t="shared" si="89"/>
        <v>0</v>
      </c>
      <c r="BI295" s="807">
        <f t="shared" si="90"/>
        <v>0</v>
      </c>
      <c r="BQ295" s="791"/>
      <c r="BR295" s="791"/>
      <c r="BS295" s="791"/>
      <c r="BT295" s="791"/>
      <c r="CA295" s="809"/>
      <c r="CB295" s="810"/>
      <c r="CC295" s="811"/>
    </row>
    <row r="296" spans="2:81" x14ac:dyDescent="0.25">
      <c r="B296" s="307"/>
      <c r="C296" s="179"/>
      <c r="O296" s="181"/>
      <c r="P296" s="308"/>
      <c r="Q296" s="179"/>
      <c r="R296" s="165" t="s">
        <v>21</v>
      </c>
      <c r="S296" s="179"/>
      <c r="T296" s="165" t="s">
        <v>56</v>
      </c>
      <c r="U296" s="196" t="str">
        <f t="shared" si="93"/>
        <v>-</v>
      </c>
      <c r="V296" s="168" t="str">
        <f t="shared" si="94"/>
        <v>-</v>
      </c>
      <c r="W296" s="168" t="str">
        <f t="shared" si="95"/>
        <v>-</v>
      </c>
      <c r="X296" s="168" t="str">
        <f t="shared" si="96"/>
        <v>-</v>
      </c>
      <c r="Y296" s="168" t="str">
        <f t="shared" si="97"/>
        <v>-</v>
      </c>
      <c r="AD296" s="608" t="str">
        <f t="shared" si="91"/>
        <v>-</v>
      </c>
      <c r="AE296" s="607" t="str">
        <f t="shared" si="92"/>
        <v>-</v>
      </c>
      <c r="AF296" s="196" t="str">
        <f t="shared" si="98"/>
        <v>-</v>
      </c>
      <c r="AG296" s="168" t="str">
        <f t="shared" si="99"/>
        <v>-</v>
      </c>
      <c r="AH296" s="168" t="str">
        <f t="shared" si="100"/>
        <v>-</v>
      </c>
      <c r="AI296" s="168" t="str">
        <f t="shared" si="101"/>
        <v>-</v>
      </c>
      <c r="AJ296" s="168" t="str">
        <f t="shared" si="102"/>
        <v>-</v>
      </c>
      <c r="AM296" s="785"/>
      <c r="AN296" s="785"/>
      <c r="AO296" s="785"/>
      <c r="AP296" s="785"/>
      <c r="AQ296" s="785"/>
      <c r="AR296" s="785"/>
      <c r="AS296" s="785"/>
      <c r="AT296" s="785"/>
      <c r="AV296" s="865"/>
      <c r="AW296" s="865"/>
      <c r="AX296" s="866"/>
      <c r="AY296" s="866"/>
      <c r="AZ296" s="867"/>
      <c r="BB296" s="793">
        <f t="shared" si="87"/>
        <v>0</v>
      </c>
      <c r="BC296" s="791">
        <f t="shared" si="88"/>
        <v>0</v>
      </c>
      <c r="BF296" s="819"/>
      <c r="BH296" s="793">
        <f t="shared" si="89"/>
        <v>0</v>
      </c>
      <c r="BI296" s="807">
        <f t="shared" si="90"/>
        <v>0</v>
      </c>
      <c r="BQ296" s="791"/>
      <c r="BR296" s="791"/>
      <c r="BS296" s="791"/>
      <c r="BT296" s="791"/>
      <c r="CA296" s="809"/>
      <c r="CB296" s="810"/>
      <c r="CC296" s="811"/>
    </row>
    <row r="297" spans="2:81" x14ac:dyDescent="0.25">
      <c r="B297" s="307"/>
      <c r="C297" s="179"/>
      <c r="O297" s="181"/>
      <c r="P297" s="308"/>
      <c r="Q297" s="179"/>
      <c r="R297" s="165" t="s">
        <v>21</v>
      </c>
      <c r="S297" s="179"/>
      <c r="T297" s="165" t="s">
        <v>56</v>
      </c>
      <c r="U297" s="196" t="str">
        <f t="shared" si="93"/>
        <v>-</v>
      </c>
      <c r="V297" s="168" t="str">
        <f t="shared" si="94"/>
        <v>-</v>
      </c>
      <c r="W297" s="168" t="str">
        <f t="shared" si="95"/>
        <v>-</v>
      </c>
      <c r="X297" s="168" t="str">
        <f t="shared" si="96"/>
        <v>-</v>
      </c>
      <c r="Y297" s="168" t="str">
        <f t="shared" si="97"/>
        <v>-</v>
      </c>
      <c r="AD297" s="608" t="str">
        <f t="shared" si="91"/>
        <v>-</v>
      </c>
      <c r="AE297" s="607" t="str">
        <f t="shared" si="92"/>
        <v>-</v>
      </c>
      <c r="AF297" s="196" t="str">
        <f t="shared" si="98"/>
        <v>-</v>
      </c>
      <c r="AG297" s="168" t="str">
        <f t="shared" si="99"/>
        <v>-</v>
      </c>
      <c r="AH297" s="168" t="str">
        <f t="shared" si="100"/>
        <v>-</v>
      </c>
      <c r="AI297" s="168" t="str">
        <f t="shared" si="101"/>
        <v>-</v>
      </c>
      <c r="AJ297" s="168" t="str">
        <f t="shared" si="102"/>
        <v>-</v>
      </c>
      <c r="AM297" s="785"/>
      <c r="AN297" s="785"/>
      <c r="AO297" s="785"/>
      <c r="AP297" s="785"/>
      <c r="AQ297" s="785"/>
      <c r="AR297" s="785"/>
      <c r="AS297" s="785"/>
      <c r="AT297" s="785"/>
      <c r="AV297" s="865"/>
      <c r="AW297" s="865"/>
      <c r="AX297" s="866"/>
      <c r="AY297" s="866"/>
      <c r="AZ297" s="867"/>
      <c r="BB297" s="793">
        <f t="shared" si="87"/>
        <v>0</v>
      </c>
      <c r="BC297" s="791">
        <f t="shared" si="88"/>
        <v>0</v>
      </c>
      <c r="BF297" s="819"/>
      <c r="BH297" s="793">
        <f t="shared" si="89"/>
        <v>0</v>
      </c>
      <c r="BI297" s="807">
        <f t="shared" si="90"/>
        <v>0</v>
      </c>
      <c r="BQ297" s="791"/>
      <c r="BR297" s="791"/>
      <c r="BS297" s="791"/>
      <c r="BT297" s="791"/>
      <c r="CA297" s="809"/>
      <c r="CB297" s="810"/>
      <c r="CC297" s="811"/>
    </row>
    <row r="298" spans="2:81" x14ac:dyDescent="0.25">
      <c r="B298" s="307"/>
      <c r="C298" s="179"/>
      <c r="O298" s="181"/>
      <c r="P298" s="308"/>
      <c r="Q298" s="179"/>
      <c r="R298" s="165" t="s">
        <v>21</v>
      </c>
      <c r="S298" s="179"/>
      <c r="T298" s="165" t="s">
        <v>56</v>
      </c>
      <c r="U298" s="196" t="str">
        <f t="shared" si="93"/>
        <v>-</v>
      </c>
      <c r="V298" s="168" t="str">
        <f t="shared" si="94"/>
        <v>-</v>
      </c>
      <c r="W298" s="168" t="str">
        <f t="shared" si="95"/>
        <v>-</v>
      </c>
      <c r="X298" s="168" t="str">
        <f t="shared" si="96"/>
        <v>-</v>
      </c>
      <c r="Y298" s="168" t="str">
        <f t="shared" si="97"/>
        <v>-</v>
      </c>
      <c r="AD298" s="608" t="str">
        <f t="shared" si="91"/>
        <v>-</v>
      </c>
      <c r="AE298" s="607" t="str">
        <f t="shared" si="92"/>
        <v>-</v>
      </c>
      <c r="AF298" s="196" t="str">
        <f t="shared" si="98"/>
        <v>-</v>
      </c>
      <c r="AG298" s="168" t="str">
        <f t="shared" si="99"/>
        <v>-</v>
      </c>
      <c r="AH298" s="168" t="str">
        <f t="shared" si="100"/>
        <v>-</v>
      </c>
      <c r="AI298" s="168" t="str">
        <f t="shared" si="101"/>
        <v>-</v>
      </c>
      <c r="AJ298" s="168" t="str">
        <f t="shared" si="102"/>
        <v>-</v>
      </c>
      <c r="AM298" s="785"/>
      <c r="AN298" s="785"/>
      <c r="AO298" s="785"/>
      <c r="AP298" s="785"/>
      <c r="AQ298" s="785"/>
      <c r="AR298" s="785"/>
      <c r="AS298" s="785"/>
      <c r="AT298" s="785"/>
      <c r="AV298" s="865"/>
      <c r="AW298" s="865"/>
      <c r="AX298" s="866"/>
      <c r="AY298" s="866"/>
      <c r="AZ298" s="867"/>
      <c r="BB298" s="793">
        <f t="shared" si="87"/>
        <v>0</v>
      </c>
      <c r="BC298" s="791">
        <f t="shared" si="88"/>
        <v>0</v>
      </c>
      <c r="BF298" s="819"/>
      <c r="BH298" s="793">
        <f t="shared" si="89"/>
        <v>0</v>
      </c>
      <c r="BI298" s="807">
        <f t="shared" si="90"/>
        <v>0</v>
      </c>
      <c r="BQ298" s="791"/>
      <c r="BR298" s="791"/>
      <c r="BS298" s="791"/>
      <c r="BT298" s="791"/>
      <c r="CA298" s="809"/>
      <c r="CB298" s="810"/>
      <c r="CC298" s="811"/>
    </row>
    <row r="299" spans="2:81" x14ac:dyDescent="0.25">
      <c r="B299" s="307"/>
      <c r="C299" s="179"/>
      <c r="O299" s="181"/>
      <c r="P299" s="308"/>
      <c r="Q299" s="179"/>
      <c r="R299" s="165" t="s">
        <v>21</v>
      </c>
      <c r="S299" s="179"/>
      <c r="T299" s="165" t="s">
        <v>56</v>
      </c>
      <c r="U299" s="196" t="str">
        <f t="shared" si="93"/>
        <v>-</v>
      </c>
      <c r="V299" s="168" t="str">
        <f t="shared" si="94"/>
        <v>-</v>
      </c>
      <c r="W299" s="168" t="str">
        <f t="shared" si="95"/>
        <v>-</v>
      </c>
      <c r="X299" s="168" t="str">
        <f t="shared" si="96"/>
        <v>-</v>
      </c>
      <c r="Y299" s="168" t="str">
        <f t="shared" si="97"/>
        <v>-</v>
      </c>
      <c r="AD299" s="608" t="str">
        <f t="shared" si="91"/>
        <v>-</v>
      </c>
      <c r="AE299" s="607" t="str">
        <f t="shared" si="92"/>
        <v>-</v>
      </c>
      <c r="AF299" s="196" t="str">
        <f t="shared" si="98"/>
        <v>-</v>
      </c>
      <c r="AG299" s="168" t="str">
        <f t="shared" si="99"/>
        <v>-</v>
      </c>
      <c r="AH299" s="168" t="str">
        <f t="shared" si="100"/>
        <v>-</v>
      </c>
      <c r="AI299" s="168" t="str">
        <f t="shared" si="101"/>
        <v>-</v>
      </c>
      <c r="AJ299" s="168" t="str">
        <f t="shared" si="102"/>
        <v>-</v>
      </c>
      <c r="AM299" s="785"/>
      <c r="AN299" s="785"/>
      <c r="AO299" s="785"/>
      <c r="AP299" s="785"/>
      <c r="AQ299" s="785"/>
      <c r="AR299" s="785"/>
      <c r="AS299" s="785"/>
      <c r="AT299" s="785"/>
      <c r="AV299" s="865"/>
      <c r="AW299" s="865"/>
      <c r="AX299" s="866"/>
      <c r="AY299" s="866"/>
      <c r="AZ299" s="867"/>
      <c r="BB299" s="793">
        <f t="shared" si="87"/>
        <v>0</v>
      </c>
      <c r="BC299" s="791">
        <f t="shared" si="88"/>
        <v>0</v>
      </c>
      <c r="BF299" s="819"/>
      <c r="BH299" s="793">
        <f t="shared" si="89"/>
        <v>0</v>
      </c>
      <c r="BI299" s="807">
        <f t="shared" si="90"/>
        <v>0</v>
      </c>
      <c r="BQ299" s="791"/>
      <c r="BR299" s="791"/>
      <c r="BS299" s="791"/>
      <c r="BT299" s="791"/>
      <c r="CA299" s="809"/>
      <c r="CB299" s="810"/>
      <c r="CC299" s="811"/>
    </row>
    <row r="300" spans="2:81" x14ac:dyDescent="0.25">
      <c r="B300" s="307"/>
      <c r="C300" s="179"/>
      <c r="O300" s="181"/>
      <c r="P300" s="308"/>
      <c r="Q300" s="179"/>
      <c r="R300" s="165" t="s">
        <v>21</v>
      </c>
      <c r="S300" s="179"/>
      <c r="T300" s="165" t="s">
        <v>56</v>
      </c>
      <c r="U300" s="196" t="str">
        <f t="shared" si="93"/>
        <v>-</v>
      </c>
      <c r="V300" s="168" t="str">
        <f t="shared" si="94"/>
        <v>-</v>
      </c>
      <c r="W300" s="168" t="str">
        <f t="shared" si="95"/>
        <v>-</v>
      </c>
      <c r="X300" s="168" t="str">
        <f t="shared" si="96"/>
        <v>-</v>
      </c>
      <c r="Y300" s="168" t="str">
        <f t="shared" si="97"/>
        <v>-</v>
      </c>
      <c r="AD300" s="608" t="str">
        <f t="shared" si="91"/>
        <v>-</v>
      </c>
      <c r="AE300" s="607" t="str">
        <f t="shared" si="92"/>
        <v>-</v>
      </c>
      <c r="AF300" s="196" t="str">
        <f t="shared" si="98"/>
        <v>-</v>
      </c>
      <c r="AG300" s="168" t="str">
        <f t="shared" si="99"/>
        <v>-</v>
      </c>
      <c r="AH300" s="168" t="str">
        <f t="shared" si="100"/>
        <v>-</v>
      </c>
      <c r="AI300" s="168" t="str">
        <f t="shared" si="101"/>
        <v>-</v>
      </c>
      <c r="AJ300" s="168" t="str">
        <f t="shared" si="102"/>
        <v>-</v>
      </c>
      <c r="AM300" s="785"/>
      <c r="AN300" s="785"/>
      <c r="AO300" s="785"/>
      <c r="AP300" s="785"/>
      <c r="AQ300" s="785"/>
      <c r="AR300" s="785"/>
      <c r="AS300" s="785"/>
      <c r="AT300" s="785"/>
      <c r="AV300" s="865"/>
      <c r="AW300" s="865"/>
      <c r="AX300" s="866"/>
      <c r="AY300" s="866"/>
      <c r="AZ300" s="867"/>
      <c r="BB300" s="793">
        <f t="shared" si="87"/>
        <v>0</v>
      </c>
      <c r="BC300" s="791">
        <f t="shared" si="88"/>
        <v>0</v>
      </c>
      <c r="BF300" s="819"/>
      <c r="BH300" s="793">
        <f t="shared" si="89"/>
        <v>0</v>
      </c>
      <c r="BI300" s="807">
        <f t="shared" si="90"/>
        <v>0</v>
      </c>
      <c r="BQ300" s="791"/>
      <c r="BR300" s="791"/>
      <c r="BS300" s="791"/>
      <c r="BT300" s="791"/>
      <c r="CA300" s="809"/>
      <c r="CB300" s="810"/>
      <c r="CC300" s="811"/>
    </row>
    <row r="301" spans="2:81" x14ac:dyDescent="0.25">
      <c r="BQ301" s="791"/>
      <c r="BR301" s="791"/>
      <c r="BS301" s="791"/>
      <c r="BT301" s="791"/>
      <c r="CA301" s="809"/>
      <c r="CB301" s="810"/>
      <c r="CC301" s="811"/>
    </row>
    <row r="302" spans="2:81" x14ac:dyDescent="0.25">
      <c r="BQ302" s="791"/>
      <c r="BR302" s="791"/>
      <c r="BS302" s="791"/>
      <c r="BT302" s="791"/>
      <c r="CA302" s="809"/>
      <c r="CB302" s="810"/>
      <c r="CC302" s="811"/>
    </row>
    <row r="303" spans="2:81" x14ac:dyDescent="0.25">
      <c r="BQ303" s="791"/>
      <c r="BR303" s="791"/>
      <c r="BS303" s="791"/>
      <c r="BT303" s="791"/>
      <c r="CA303" s="809"/>
      <c r="CB303" s="810"/>
      <c r="CC303" s="811"/>
    </row>
    <row r="304" spans="2:81" x14ac:dyDescent="0.25">
      <c r="BQ304" s="791"/>
      <c r="BR304" s="791"/>
      <c r="BS304" s="791"/>
      <c r="BT304" s="791"/>
      <c r="CA304" s="809"/>
      <c r="CB304" s="810"/>
      <c r="CC304" s="811"/>
    </row>
    <row r="305" spans="69:81" x14ac:dyDescent="0.25">
      <c r="BQ305" s="791"/>
      <c r="BR305" s="791"/>
      <c r="BS305" s="791"/>
      <c r="BT305" s="791"/>
      <c r="CA305" s="809"/>
      <c r="CB305" s="810"/>
      <c r="CC305" s="811"/>
    </row>
    <row r="306" spans="69:81" x14ac:dyDescent="0.25">
      <c r="BQ306" s="791"/>
      <c r="BR306" s="791"/>
      <c r="BS306" s="791"/>
      <c r="BT306" s="791"/>
      <c r="CA306" s="809"/>
      <c r="CB306" s="810"/>
      <c r="CC306" s="811"/>
    </row>
    <row r="307" spans="69:81" x14ac:dyDescent="0.25">
      <c r="BQ307" s="791"/>
      <c r="BR307" s="791"/>
      <c r="BS307" s="791"/>
      <c r="BT307" s="791"/>
      <c r="CA307" s="809"/>
      <c r="CB307" s="810"/>
      <c r="CC307" s="811"/>
    </row>
    <row r="308" spans="69:81" x14ac:dyDescent="0.25">
      <c r="BQ308" s="791"/>
      <c r="BR308" s="791"/>
      <c r="BS308" s="791"/>
      <c r="BT308" s="791"/>
      <c r="CA308" s="809"/>
      <c r="CB308" s="810"/>
      <c r="CC308" s="811"/>
    </row>
    <row r="309" spans="69:81" x14ac:dyDescent="0.25">
      <c r="BQ309" s="791"/>
      <c r="BR309" s="791"/>
      <c r="BS309" s="791"/>
      <c r="BT309" s="791"/>
      <c r="CA309" s="809"/>
      <c r="CB309" s="810"/>
      <c r="CC309" s="811"/>
    </row>
    <row r="310" spans="69:81" x14ac:dyDescent="0.25">
      <c r="BQ310" s="791"/>
      <c r="BR310" s="791"/>
      <c r="BS310" s="791"/>
      <c r="BT310" s="791"/>
      <c r="CA310" s="809"/>
      <c r="CB310" s="810"/>
      <c r="CC310" s="811"/>
    </row>
    <row r="311" spans="69:81" x14ac:dyDescent="0.25">
      <c r="BQ311" s="791"/>
      <c r="BR311" s="791"/>
      <c r="BS311" s="791"/>
      <c r="BT311" s="791"/>
      <c r="CA311" s="809"/>
      <c r="CB311" s="810"/>
      <c r="CC311" s="811"/>
    </row>
    <row r="312" spans="69:81" x14ac:dyDescent="0.25">
      <c r="BQ312" s="791"/>
      <c r="BR312" s="791"/>
      <c r="BS312" s="791"/>
      <c r="BT312" s="791"/>
      <c r="CA312" s="809"/>
      <c r="CB312" s="810"/>
      <c r="CC312" s="811"/>
    </row>
    <row r="313" spans="69:81" x14ac:dyDescent="0.25">
      <c r="BQ313" s="791"/>
      <c r="BR313" s="791"/>
      <c r="BS313" s="791"/>
      <c r="BT313" s="791"/>
      <c r="CA313" s="809"/>
      <c r="CB313" s="810"/>
      <c r="CC313" s="811"/>
    </row>
    <row r="314" spans="69:81" x14ac:dyDescent="0.25">
      <c r="BQ314" s="791"/>
      <c r="BR314" s="791"/>
      <c r="BS314" s="791"/>
      <c r="BT314" s="791"/>
      <c r="CA314" s="809"/>
      <c r="CB314" s="810"/>
      <c r="CC314" s="811"/>
    </row>
    <row r="315" spans="69:81" x14ac:dyDescent="0.25">
      <c r="BQ315" s="791"/>
      <c r="BR315" s="791"/>
      <c r="BS315" s="791"/>
      <c r="BT315" s="791"/>
      <c r="CA315" s="809"/>
      <c r="CB315" s="810"/>
      <c r="CC315" s="811"/>
    </row>
    <row r="316" spans="69:81" x14ac:dyDescent="0.25">
      <c r="BQ316" s="791"/>
      <c r="BR316" s="791"/>
      <c r="BS316" s="791"/>
      <c r="BT316" s="791"/>
      <c r="CA316" s="809"/>
      <c r="CB316" s="810"/>
      <c r="CC316" s="811"/>
    </row>
    <row r="317" spans="69:81" x14ac:dyDescent="0.25">
      <c r="BQ317" s="791"/>
      <c r="BR317" s="791"/>
      <c r="BS317" s="791"/>
      <c r="BT317" s="791"/>
      <c r="CA317" s="809"/>
      <c r="CB317" s="810"/>
      <c r="CC317" s="811"/>
    </row>
    <row r="318" spans="69:81" x14ac:dyDescent="0.25">
      <c r="BQ318" s="791"/>
      <c r="BR318" s="791"/>
      <c r="BS318" s="791"/>
      <c r="BT318" s="791"/>
      <c r="CA318" s="809"/>
      <c r="CB318" s="810"/>
      <c r="CC318" s="811"/>
    </row>
    <row r="319" spans="69:81" x14ac:dyDescent="0.25">
      <c r="BQ319" s="791"/>
      <c r="BR319" s="791"/>
      <c r="BS319" s="791"/>
      <c r="BT319" s="791"/>
      <c r="CA319" s="809"/>
      <c r="CB319" s="810"/>
      <c r="CC319" s="811"/>
    </row>
    <row r="320" spans="69:81" x14ac:dyDescent="0.25">
      <c r="BQ320" s="791"/>
      <c r="BR320" s="791"/>
      <c r="BS320" s="791"/>
      <c r="BT320" s="791"/>
      <c r="CA320" s="809"/>
      <c r="CB320" s="810"/>
      <c r="CC320" s="811"/>
    </row>
    <row r="321" spans="69:81" x14ac:dyDescent="0.25">
      <c r="BQ321" s="791"/>
      <c r="BR321" s="791"/>
      <c r="BS321" s="791"/>
      <c r="BT321" s="791"/>
      <c r="CA321" s="809"/>
      <c r="CB321" s="810"/>
      <c r="CC321" s="811"/>
    </row>
    <row r="322" spans="69:81" x14ac:dyDescent="0.25">
      <c r="BQ322" s="791"/>
      <c r="BR322" s="791"/>
      <c r="BS322" s="791"/>
      <c r="BT322" s="791"/>
      <c r="CA322" s="809"/>
      <c r="CB322" s="810"/>
      <c r="CC322" s="811"/>
    </row>
    <row r="323" spans="69:81" x14ac:dyDescent="0.25">
      <c r="BQ323" s="791"/>
      <c r="BR323" s="791"/>
      <c r="BS323" s="791"/>
      <c r="BT323" s="791"/>
      <c r="CA323" s="809"/>
      <c r="CB323" s="810"/>
      <c r="CC323" s="811"/>
    </row>
    <row r="324" spans="69:81" x14ac:dyDescent="0.25">
      <c r="BQ324" s="791"/>
      <c r="BR324" s="791"/>
      <c r="BS324" s="791"/>
      <c r="BT324" s="791"/>
      <c r="CA324" s="809"/>
      <c r="CB324" s="810"/>
      <c r="CC324" s="811"/>
    </row>
    <row r="325" spans="69:81" x14ac:dyDescent="0.25">
      <c r="BQ325" s="791"/>
      <c r="BR325" s="791"/>
      <c r="BS325" s="791"/>
      <c r="BT325" s="791"/>
      <c r="CA325" s="809"/>
      <c r="CB325" s="810"/>
      <c r="CC325" s="811"/>
    </row>
    <row r="326" spans="69:81" x14ac:dyDescent="0.25">
      <c r="BQ326" s="791"/>
      <c r="BR326" s="791"/>
      <c r="BS326" s="791"/>
      <c r="BT326" s="791"/>
      <c r="CA326" s="809"/>
      <c r="CB326" s="810"/>
      <c r="CC326" s="811"/>
    </row>
    <row r="327" spans="69:81" x14ac:dyDescent="0.25">
      <c r="BQ327" s="791"/>
      <c r="BR327" s="791"/>
      <c r="BS327" s="791"/>
      <c r="BT327" s="791"/>
      <c r="CA327" s="809"/>
      <c r="CB327" s="810"/>
      <c r="CC327" s="811"/>
    </row>
    <row r="328" spans="69:81" x14ac:dyDescent="0.25">
      <c r="BQ328" s="791"/>
      <c r="BR328" s="791"/>
      <c r="BS328" s="791"/>
      <c r="BT328" s="791"/>
      <c r="CA328" s="809"/>
      <c r="CB328" s="810"/>
      <c r="CC328" s="811"/>
    </row>
    <row r="329" spans="69:81" x14ac:dyDescent="0.25">
      <c r="BQ329" s="791"/>
      <c r="BR329" s="791"/>
      <c r="BS329" s="791"/>
      <c r="BT329" s="791"/>
      <c r="CA329" s="809"/>
      <c r="CB329" s="810"/>
      <c r="CC329" s="811"/>
    </row>
    <row r="330" spans="69:81" x14ac:dyDescent="0.25">
      <c r="BQ330" s="791"/>
      <c r="BR330" s="791"/>
      <c r="BS330" s="791"/>
      <c r="BT330" s="791"/>
      <c r="CA330" s="809"/>
      <c r="CB330" s="810"/>
      <c r="CC330" s="811"/>
    </row>
    <row r="331" spans="69:81" x14ac:dyDescent="0.25">
      <c r="BQ331" s="791"/>
      <c r="BR331" s="791"/>
      <c r="BS331" s="791"/>
      <c r="BT331" s="791"/>
      <c r="CA331" s="809"/>
      <c r="CB331" s="810"/>
      <c r="CC331" s="811"/>
    </row>
    <row r="332" spans="69:81" x14ac:dyDescent="0.25">
      <c r="BQ332" s="791"/>
      <c r="BR332" s="791"/>
      <c r="BS332" s="791"/>
      <c r="BT332" s="791"/>
      <c r="CA332" s="809"/>
      <c r="CB332" s="810"/>
      <c r="CC332" s="811"/>
    </row>
    <row r="333" spans="69:81" x14ac:dyDescent="0.25">
      <c r="BQ333" s="791"/>
      <c r="BR333" s="791"/>
      <c r="BS333" s="791"/>
      <c r="BT333" s="791"/>
      <c r="CA333" s="809"/>
      <c r="CB333" s="810"/>
      <c r="CC333" s="811"/>
    </row>
    <row r="334" spans="69:81" x14ac:dyDescent="0.25">
      <c r="BQ334" s="791"/>
      <c r="BR334" s="791"/>
      <c r="BS334" s="791"/>
      <c r="BT334" s="791"/>
      <c r="CA334" s="809"/>
      <c r="CB334" s="810"/>
      <c r="CC334" s="811"/>
    </row>
    <row r="335" spans="69:81" x14ac:dyDescent="0.25">
      <c r="BQ335" s="791"/>
      <c r="BR335" s="791"/>
      <c r="BS335" s="791"/>
      <c r="BT335" s="791"/>
      <c r="CA335" s="809"/>
      <c r="CB335" s="810"/>
      <c r="CC335" s="811"/>
    </row>
    <row r="336" spans="69:81" x14ac:dyDescent="0.25">
      <c r="BQ336" s="791"/>
      <c r="BR336" s="791"/>
      <c r="BS336" s="791"/>
      <c r="BT336" s="791"/>
      <c r="CA336" s="809"/>
      <c r="CB336" s="810"/>
      <c r="CC336" s="811"/>
    </row>
    <row r="337" spans="69:81" x14ac:dyDescent="0.25">
      <c r="BQ337" s="791"/>
      <c r="BR337" s="791"/>
      <c r="BS337" s="791"/>
      <c r="BT337" s="791"/>
      <c r="CA337" s="809"/>
      <c r="CB337" s="810"/>
      <c r="CC337" s="811"/>
    </row>
    <row r="338" spans="69:81" x14ac:dyDescent="0.25">
      <c r="BQ338" s="791"/>
      <c r="BR338" s="791"/>
      <c r="BS338" s="791"/>
      <c r="BT338" s="791"/>
      <c r="CA338" s="809"/>
      <c r="CB338" s="810"/>
      <c r="CC338" s="811"/>
    </row>
    <row r="339" spans="69:81" x14ac:dyDescent="0.25">
      <c r="BQ339" s="791"/>
      <c r="BR339" s="791"/>
      <c r="BS339" s="791"/>
      <c r="BT339" s="791"/>
      <c r="CA339" s="809"/>
      <c r="CB339" s="810"/>
      <c r="CC339" s="811"/>
    </row>
    <row r="340" spans="69:81" x14ac:dyDescent="0.25">
      <c r="BQ340" s="791"/>
      <c r="BR340" s="791"/>
      <c r="BS340" s="791"/>
      <c r="BT340" s="791"/>
      <c r="CA340" s="809"/>
      <c r="CB340" s="810"/>
      <c r="CC340" s="811"/>
    </row>
    <row r="341" spans="69:81" x14ac:dyDescent="0.25">
      <c r="BQ341" s="791"/>
      <c r="BR341" s="791"/>
      <c r="BS341" s="791"/>
      <c r="BT341" s="791"/>
      <c r="CA341" s="809"/>
      <c r="CB341" s="810"/>
      <c r="CC341" s="811"/>
    </row>
    <row r="342" spans="69:81" x14ac:dyDescent="0.25">
      <c r="BQ342" s="791"/>
      <c r="BR342" s="791"/>
      <c r="BS342" s="791"/>
      <c r="BT342" s="791"/>
      <c r="CA342" s="809"/>
      <c r="CB342" s="810"/>
      <c r="CC342" s="811"/>
    </row>
    <row r="343" spans="69:81" x14ac:dyDescent="0.25">
      <c r="BQ343" s="791"/>
      <c r="BR343" s="791"/>
      <c r="BS343" s="791"/>
      <c r="BT343" s="791"/>
      <c r="CA343" s="809"/>
      <c r="CB343" s="810"/>
      <c r="CC343" s="811"/>
    </row>
    <row r="344" spans="69:81" x14ac:dyDescent="0.25">
      <c r="BQ344" s="791"/>
      <c r="BR344" s="791"/>
      <c r="BS344" s="791"/>
      <c r="BT344" s="791"/>
      <c r="CA344" s="809"/>
      <c r="CB344" s="810"/>
      <c r="CC344" s="811"/>
    </row>
    <row r="345" spans="69:81" x14ac:dyDescent="0.25">
      <c r="BQ345" s="791"/>
      <c r="BR345" s="791"/>
      <c r="BS345" s="791"/>
      <c r="BT345" s="791"/>
      <c r="CA345" s="809"/>
      <c r="CB345" s="810"/>
      <c r="CC345" s="811"/>
    </row>
    <row r="346" spans="69:81" x14ac:dyDescent="0.25">
      <c r="BQ346" s="791"/>
      <c r="BR346" s="791"/>
      <c r="BS346" s="791"/>
      <c r="BT346" s="791"/>
      <c r="CA346" s="809"/>
      <c r="CB346" s="810"/>
      <c r="CC346" s="811"/>
    </row>
    <row r="347" spans="69:81" x14ac:dyDescent="0.25">
      <c r="BQ347" s="791"/>
      <c r="BR347" s="791"/>
      <c r="BS347" s="791"/>
      <c r="BT347" s="791"/>
      <c r="CA347" s="809"/>
      <c r="CB347" s="810"/>
      <c r="CC347" s="811"/>
    </row>
    <row r="348" spans="69:81" x14ac:dyDescent="0.25">
      <c r="BQ348" s="791"/>
      <c r="BR348" s="791"/>
      <c r="BS348" s="791"/>
      <c r="BT348" s="791"/>
      <c r="CA348" s="809"/>
      <c r="CB348" s="810"/>
      <c r="CC348" s="811"/>
    </row>
    <row r="349" spans="69:81" x14ac:dyDescent="0.25">
      <c r="BQ349" s="791"/>
      <c r="BR349" s="791"/>
      <c r="BS349" s="791"/>
      <c r="BT349" s="791"/>
      <c r="CA349" s="809"/>
      <c r="CB349" s="810"/>
      <c r="CC349" s="811"/>
    </row>
    <row r="350" spans="69:81" x14ac:dyDescent="0.25">
      <c r="BQ350" s="791"/>
      <c r="BR350" s="791"/>
      <c r="BS350" s="791"/>
      <c r="BT350" s="791"/>
      <c r="CA350" s="809"/>
      <c r="CB350" s="810"/>
      <c r="CC350" s="811"/>
    </row>
    <row r="351" spans="69:81" x14ac:dyDescent="0.25">
      <c r="BQ351" s="791"/>
      <c r="BR351" s="791"/>
      <c r="BS351" s="791"/>
      <c r="BT351" s="791"/>
      <c r="CA351" s="809"/>
      <c r="CB351" s="810"/>
      <c r="CC351" s="811"/>
    </row>
    <row r="352" spans="69:81" x14ac:dyDescent="0.25">
      <c r="BQ352" s="791"/>
      <c r="BR352" s="791"/>
      <c r="BS352" s="791"/>
      <c r="BT352" s="791"/>
      <c r="CA352" s="809"/>
      <c r="CB352" s="810"/>
      <c r="CC352" s="811"/>
    </row>
    <row r="353" spans="69:81" x14ac:dyDescent="0.25">
      <c r="BQ353" s="791"/>
      <c r="BR353" s="791"/>
      <c r="BS353" s="791"/>
      <c r="BT353" s="791"/>
      <c r="CA353" s="809"/>
      <c r="CB353" s="810"/>
      <c r="CC353" s="811"/>
    </row>
    <row r="354" spans="69:81" x14ac:dyDescent="0.25">
      <c r="BQ354" s="791"/>
      <c r="BR354" s="791"/>
      <c r="BS354" s="791"/>
      <c r="BT354" s="791"/>
      <c r="CA354" s="809"/>
      <c r="CB354" s="810"/>
      <c r="CC354" s="811"/>
    </row>
    <row r="355" spans="69:81" x14ac:dyDescent="0.25">
      <c r="BQ355" s="791"/>
      <c r="BR355" s="791"/>
      <c r="BS355" s="791"/>
      <c r="BT355" s="791"/>
      <c r="CA355" s="809"/>
      <c r="CB355" s="810"/>
      <c r="CC355" s="811"/>
    </row>
    <row r="356" spans="69:81" x14ac:dyDescent="0.25">
      <c r="BQ356" s="791"/>
      <c r="BR356" s="791"/>
      <c r="BS356" s="791"/>
      <c r="BT356" s="791"/>
      <c r="CA356" s="809"/>
      <c r="CB356" s="810"/>
      <c r="CC356" s="811"/>
    </row>
    <row r="357" spans="69:81" x14ac:dyDescent="0.25">
      <c r="BQ357" s="791"/>
      <c r="BR357" s="791"/>
      <c r="BS357" s="791"/>
      <c r="BT357" s="791"/>
      <c r="CA357" s="809"/>
      <c r="CB357" s="810"/>
      <c r="CC357" s="811"/>
    </row>
    <row r="358" spans="69:81" x14ac:dyDescent="0.25">
      <c r="BQ358" s="791"/>
      <c r="BR358" s="791"/>
      <c r="BS358" s="791"/>
      <c r="BT358" s="791"/>
    </row>
    <row r="359" spans="69:81" x14ac:dyDescent="0.25">
      <c r="BQ359" s="791"/>
      <c r="BR359" s="791"/>
      <c r="BS359" s="791"/>
      <c r="BT359" s="791"/>
    </row>
    <row r="360" spans="69:81" x14ac:dyDescent="0.25">
      <c r="BQ360" s="791"/>
      <c r="BR360" s="791"/>
      <c r="BS360" s="791"/>
      <c r="BT360" s="791"/>
    </row>
    <row r="361" spans="69:81" x14ac:dyDescent="0.25">
      <c r="BQ361" s="791"/>
      <c r="BR361" s="791"/>
      <c r="BS361" s="791"/>
      <c r="BT361" s="791"/>
    </row>
    <row r="362" spans="69:81" x14ac:dyDescent="0.25">
      <c r="BQ362" s="791"/>
      <c r="BR362" s="791"/>
      <c r="BS362" s="791"/>
      <c r="BT362" s="791"/>
    </row>
    <row r="363" spans="69:81" x14ac:dyDescent="0.25">
      <c r="BQ363" s="791"/>
      <c r="BR363" s="791"/>
      <c r="BS363" s="791"/>
      <c r="BT363" s="791"/>
    </row>
    <row r="364" spans="69:81" x14ac:dyDescent="0.25">
      <c r="BQ364" s="791"/>
      <c r="BR364" s="791"/>
      <c r="BS364" s="791"/>
      <c r="BT364" s="791"/>
    </row>
    <row r="365" spans="69:81" x14ac:dyDescent="0.25">
      <c r="BQ365" s="791"/>
      <c r="BR365" s="791"/>
      <c r="BS365" s="791"/>
      <c r="BT365" s="791"/>
    </row>
    <row r="366" spans="69:81" x14ac:dyDescent="0.25">
      <c r="BQ366" s="791"/>
      <c r="BR366" s="791"/>
      <c r="BS366" s="791"/>
      <c r="BT366" s="791"/>
    </row>
    <row r="367" spans="69:81" x14ac:dyDescent="0.25">
      <c r="BQ367" s="791"/>
      <c r="BR367" s="791"/>
      <c r="BS367" s="791"/>
      <c r="BT367" s="791"/>
    </row>
    <row r="368" spans="69:81" x14ac:dyDescent="0.25">
      <c r="BQ368" s="791"/>
      <c r="BR368" s="791"/>
      <c r="BS368" s="791"/>
      <c r="BT368" s="791"/>
    </row>
    <row r="369" spans="69:72" x14ac:dyDescent="0.25">
      <c r="BQ369" s="791"/>
      <c r="BR369" s="791"/>
      <c r="BS369" s="791"/>
      <c r="BT369" s="791"/>
    </row>
    <row r="370" spans="69:72" x14ac:dyDescent="0.25">
      <c r="BQ370" s="791"/>
      <c r="BR370" s="791"/>
      <c r="BS370" s="791"/>
      <c r="BT370" s="791"/>
    </row>
    <row r="371" spans="69:72" x14ac:dyDescent="0.25">
      <c r="BQ371" s="791"/>
      <c r="BR371" s="791"/>
      <c r="BS371" s="791"/>
      <c r="BT371" s="791"/>
    </row>
    <row r="372" spans="69:72" x14ac:dyDescent="0.25">
      <c r="BQ372" s="791"/>
      <c r="BR372" s="791"/>
      <c r="BS372" s="791"/>
      <c r="BT372" s="791"/>
    </row>
    <row r="373" spans="69:72" x14ac:dyDescent="0.25">
      <c r="BQ373" s="791"/>
      <c r="BR373" s="791"/>
      <c r="BS373" s="791"/>
      <c r="BT373" s="791"/>
    </row>
    <row r="374" spans="69:72" x14ac:dyDescent="0.25">
      <c r="BQ374" s="791"/>
      <c r="BR374" s="791"/>
      <c r="BS374" s="791"/>
      <c r="BT374" s="791"/>
    </row>
    <row r="375" spans="69:72" x14ac:dyDescent="0.25">
      <c r="BQ375" s="791"/>
      <c r="BR375" s="791"/>
      <c r="BS375" s="791"/>
      <c r="BT375" s="791"/>
    </row>
    <row r="376" spans="69:72" x14ac:dyDescent="0.25">
      <c r="BQ376" s="791"/>
      <c r="BR376" s="791"/>
      <c r="BS376" s="791"/>
      <c r="BT376" s="791"/>
    </row>
    <row r="377" spans="69:72" x14ac:dyDescent="0.25">
      <c r="BQ377" s="791"/>
      <c r="BR377" s="791"/>
      <c r="BS377" s="791"/>
      <c r="BT377" s="791"/>
    </row>
    <row r="378" spans="69:72" x14ac:dyDescent="0.25">
      <c r="BQ378" s="791"/>
      <c r="BR378" s="791"/>
      <c r="BS378" s="791"/>
      <c r="BT378" s="791"/>
    </row>
    <row r="379" spans="69:72" x14ac:dyDescent="0.25">
      <c r="BQ379" s="791"/>
      <c r="BR379" s="791"/>
      <c r="BS379" s="791"/>
      <c r="BT379" s="791"/>
    </row>
    <row r="380" spans="69:72" x14ac:dyDescent="0.25">
      <c r="BQ380" s="791"/>
      <c r="BR380" s="791"/>
      <c r="BS380" s="791"/>
      <c r="BT380" s="791"/>
    </row>
    <row r="381" spans="69:72" x14ac:dyDescent="0.25">
      <c r="BQ381" s="791"/>
      <c r="BR381" s="791"/>
      <c r="BS381" s="791"/>
      <c r="BT381" s="791"/>
    </row>
    <row r="382" spans="69:72" x14ac:dyDescent="0.25">
      <c r="BQ382" s="791"/>
      <c r="BR382" s="791"/>
      <c r="BS382" s="791"/>
      <c r="BT382" s="791"/>
    </row>
    <row r="383" spans="69:72" x14ac:dyDescent="0.25">
      <c r="BQ383" s="791"/>
      <c r="BR383" s="791"/>
      <c r="BS383" s="791"/>
      <c r="BT383" s="791"/>
    </row>
    <row r="384" spans="69:72" x14ac:dyDescent="0.25">
      <c r="BQ384" s="791"/>
      <c r="BR384" s="791"/>
      <c r="BS384" s="791"/>
      <c r="BT384" s="791"/>
    </row>
    <row r="385" spans="69:72" x14ac:dyDescent="0.25">
      <c r="BQ385" s="791"/>
      <c r="BR385" s="791"/>
      <c r="BS385" s="791"/>
      <c r="BT385" s="791"/>
    </row>
    <row r="386" spans="69:72" x14ac:dyDescent="0.25">
      <c r="BQ386" s="791"/>
      <c r="BR386" s="791"/>
      <c r="BS386" s="791"/>
      <c r="BT386" s="791"/>
    </row>
    <row r="387" spans="69:72" x14ac:dyDescent="0.25">
      <c r="BQ387" s="791"/>
      <c r="BR387" s="791"/>
      <c r="BS387" s="791"/>
      <c r="BT387" s="791"/>
    </row>
    <row r="388" spans="69:72" x14ac:dyDescent="0.25">
      <c r="BQ388" s="791"/>
      <c r="BR388" s="791"/>
      <c r="BS388" s="791"/>
      <c r="BT388" s="791"/>
    </row>
    <row r="389" spans="69:72" x14ac:dyDescent="0.25">
      <c r="BQ389" s="791"/>
      <c r="BR389" s="791"/>
      <c r="BS389" s="791"/>
      <c r="BT389" s="791"/>
    </row>
    <row r="390" spans="69:72" x14ac:dyDescent="0.25">
      <c r="BQ390" s="791"/>
      <c r="BR390" s="791"/>
      <c r="BS390" s="791"/>
      <c r="BT390" s="791"/>
    </row>
    <row r="391" spans="69:72" x14ac:dyDescent="0.25">
      <c r="BQ391" s="791"/>
      <c r="BR391" s="791"/>
      <c r="BS391" s="791"/>
      <c r="BT391" s="791"/>
    </row>
    <row r="392" spans="69:72" x14ac:dyDescent="0.25">
      <c r="BQ392" s="791"/>
      <c r="BR392" s="791"/>
      <c r="BS392" s="791"/>
      <c r="BT392" s="791"/>
    </row>
    <row r="393" spans="69:72" x14ac:dyDescent="0.25">
      <c r="BQ393" s="791"/>
      <c r="BR393" s="791"/>
      <c r="BS393" s="791"/>
      <c r="BT393" s="791"/>
    </row>
    <row r="394" spans="69:72" x14ac:dyDescent="0.25">
      <c r="BQ394" s="791"/>
      <c r="BR394" s="791"/>
      <c r="BS394" s="791"/>
      <c r="BT394" s="791"/>
    </row>
    <row r="395" spans="69:72" x14ac:dyDescent="0.25">
      <c r="BQ395" s="791"/>
      <c r="BR395" s="791"/>
      <c r="BS395" s="791"/>
      <c r="BT395" s="791"/>
    </row>
    <row r="396" spans="69:72" x14ac:dyDescent="0.25">
      <c r="BQ396" s="791"/>
      <c r="BR396" s="791"/>
      <c r="BS396" s="791"/>
      <c r="BT396" s="791"/>
    </row>
    <row r="397" spans="69:72" x14ac:dyDescent="0.25">
      <c r="BQ397" s="791"/>
      <c r="BR397" s="791"/>
      <c r="BS397" s="791"/>
      <c r="BT397" s="791"/>
    </row>
    <row r="398" spans="69:72" x14ac:dyDescent="0.25">
      <c r="BQ398" s="791"/>
      <c r="BR398" s="791"/>
      <c r="BS398" s="791"/>
      <c r="BT398" s="791"/>
    </row>
    <row r="399" spans="69:72" x14ac:dyDescent="0.25">
      <c r="BQ399" s="791"/>
      <c r="BR399" s="791"/>
      <c r="BS399" s="791"/>
      <c r="BT399" s="791"/>
    </row>
    <row r="400" spans="69:72" x14ac:dyDescent="0.25">
      <c r="BQ400" s="791"/>
      <c r="BR400" s="791"/>
      <c r="BS400" s="791"/>
      <c r="BT400" s="791"/>
    </row>
    <row r="401" spans="69:72" x14ac:dyDescent="0.25">
      <c r="BQ401" s="791"/>
      <c r="BR401" s="791"/>
      <c r="BS401" s="791"/>
      <c r="BT401" s="791"/>
    </row>
    <row r="402" spans="69:72" x14ac:dyDescent="0.25">
      <c r="BQ402" s="791"/>
      <c r="BR402" s="791"/>
      <c r="BS402" s="791"/>
      <c r="BT402" s="791"/>
    </row>
    <row r="403" spans="69:72" x14ac:dyDescent="0.25">
      <c r="BQ403" s="791"/>
      <c r="BR403" s="791"/>
      <c r="BS403" s="791"/>
      <c r="BT403" s="791"/>
    </row>
    <row r="404" spans="69:72" x14ac:dyDescent="0.25">
      <c r="BQ404" s="791"/>
      <c r="BR404" s="791"/>
      <c r="BS404" s="791"/>
      <c r="BT404" s="791"/>
    </row>
    <row r="405" spans="69:72" x14ac:dyDescent="0.25">
      <c r="BQ405" s="791"/>
      <c r="BR405" s="791"/>
      <c r="BS405" s="791"/>
      <c r="BT405" s="791"/>
    </row>
    <row r="406" spans="69:72" x14ac:dyDescent="0.25">
      <c r="BQ406" s="791"/>
      <c r="BR406" s="791"/>
      <c r="BS406" s="791"/>
      <c r="BT406" s="791"/>
    </row>
    <row r="407" spans="69:72" x14ac:dyDescent="0.25">
      <c r="BQ407" s="791"/>
      <c r="BR407" s="791"/>
      <c r="BS407" s="791"/>
      <c r="BT407" s="791"/>
    </row>
    <row r="408" spans="69:72" x14ac:dyDescent="0.25">
      <c r="BQ408" s="791"/>
      <c r="BR408" s="791"/>
      <c r="BS408" s="791"/>
      <c r="BT408" s="791"/>
    </row>
    <row r="409" spans="69:72" x14ac:dyDescent="0.25">
      <c r="BQ409" s="791"/>
      <c r="BR409" s="791"/>
      <c r="BS409" s="791"/>
      <c r="BT409" s="791"/>
    </row>
    <row r="410" spans="69:72" x14ac:dyDescent="0.25">
      <c r="BQ410" s="791"/>
      <c r="BR410" s="791"/>
      <c r="BS410" s="791"/>
      <c r="BT410" s="791"/>
    </row>
    <row r="411" spans="69:72" x14ac:dyDescent="0.25">
      <c r="BQ411" s="791"/>
      <c r="BR411" s="791"/>
      <c r="BS411" s="791"/>
      <c r="BT411" s="791"/>
    </row>
    <row r="412" spans="69:72" x14ac:dyDescent="0.25">
      <c r="BQ412" s="791"/>
      <c r="BR412" s="791"/>
      <c r="BS412" s="791"/>
      <c r="BT412" s="791"/>
    </row>
    <row r="413" spans="69:72" x14ac:dyDescent="0.25">
      <c r="BQ413" s="791"/>
      <c r="BR413" s="791"/>
      <c r="BS413" s="791"/>
      <c r="BT413" s="791"/>
    </row>
    <row r="414" spans="69:72" x14ac:dyDescent="0.25">
      <c r="BQ414" s="791"/>
      <c r="BR414" s="791"/>
      <c r="BS414" s="791"/>
      <c r="BT414" s="791"/>
    </row>
    <row r="415" spans="69:72" x14ac:dyDescent="0.25">
      <c r="BQ415" s="791"/>
      <c r="BR415" s="791"/>
      <c r="BS415" s="791"/>
      <c r="BT415" s="791"/>
    </row>
    <row r="416" spans="69:72" x14ac:dyDescent="0.25">
      <c r="BQ416" s="791"/>
      <c r="BR416" s="791"/>
      <c r="BS416" s="791"/>
      <c r="BT416" s="791"/>
    </row>
    <row r="417" spans="69:72" x14ac:dyDescent="0.25">
      <c r="BQ417" s="791"/>
      <c r="BR417" s="791"/>
      <c r="BS417" s="791"/>
      <c r="BT417" s="791"/>
    </row>
    <row r="418" spans="69:72" x14ac:dyDescent="0.25">
      <c r="BQ418" s="791"/>
      <c r="BR418" s="791"/>
      <c r="BS418" s="791"/>
      <c r="BT418" s="791"/>
    </row>
    <row r="419" spans="69:72" x14ac:dyDescent="0.25">
      <c r="BQ419" s="791"/>
      <c r="BR419" s="791"/>
      <c r="BS419" s="791"/>
      <c r="BT419" s="791"/>
    </row>
    <row r="420" spans="69:72" x14ac:dyDescent="0.25">
      <c r="BQ420" s="791"/>
      <c r="BR420" s="791"/>
      <c r="BS420" s="791"/>
      <c r="BT420" s="791"/>
    </row>
    <row r="421" spans="69:72" x14ac:dyDescent="0.25">
      <c r="BQ421" s="791"/>
      <c r="BR421" s="791"/>
      <c r="BS421" s="791"/>
      <c r="BT421" s="791"/>
    </row>
    <row r="422" spans="69:72" x14ac:dyDescent="0.25">
      <c r="BQ422" s="791"/>
      <c r="BR422" s="791"/>
      <c r="BS422" s="791"/>
      <c r="BT422" s="791"/>
    </row>
    <row r="423" spans="69:72" x14ac:dyDescent="0.25">
      <c r="BQ423" s="791"/>
      <c r="BR423" s="791"/>
      <c r="BS423" s="791"/>
      <c r="BT423" s="791"/>
    </row>
    <row r="424" spans="69:72" x14ac:dyDescent="0.25">
      <c r="BQ424" s="791"/>
      <c r="BR424" s="791"/>
      <c r="BS424" s="791"/>
      <c r="BT424" s="791"/>
    </row>
    <row r="425" spans="69:72" x14ac:dyDescent="0.25">
      <c r="BQ425" s="791"/>
      <c r="BR425" s="791"/>
      <c r="BS425" s="791"/>
      <c r="BT425" s="791"/>
    </row>
    <row r="426" spans="69:72" x14ac:dyDescent="0.25">
      <c r="BQ426" s="791"/>
      <c r="BR426" s="791"/>
      <c r="BS426" s="791"/>
      <c r="BT426" s="791"/>
    </row>
    <row r="427" spans="69:72" x14ac:dyDescent="0.25">
      <c r="BQ427" s="791"/>
      <c r="BR427" s="791"/>
      <c r="BS427" s="791"/>
      <c r="BT427" s="791"/>
    </row>
    <row r="428" spans="69:72" x14ac:dyDescent="0.25">
      <c r="BQ428" s="791"/>
      <c r="BR428" s="791"/>
      <c r="BS428" s="791"/>
      <c r="BT428" s="791"/>
    </row>
    <row r="429" spans="69:72" x14ac:dyDescent="0.25">
      <c r="BQ429" s="791"/>
      <c r="BR429" s="791"/>
      <c r="BS429" s="791"/>
      <c r="BT429" s="791"/>
    </row>
    <row r="430" spans="69:72" x14ac:dyDescent="0.25">
      <c r="BQ430" s="791"/>
      <c r="BR430" s="791"/>
      <c r="BS430" s="791"/>
      <c r="BT430" s="791"/>
    </row>
    <row r="431" spans="69:72" x14ac:dyDescent="0.25">
      <c r="BQ431" s="791"/>
      <c r="BR431" s="791"/>
      <c r="BS431" s="791"/>
      <c r="BT431" s="791"/>
    </row>
    <row r="432" spans="69:72" x14ac:dyDescent="0.25">
      <c r="BQ432" s="791"/>
      <c r="BR432" s="791"/>
      <c r="BS432" s="791"/>
      <c r="BT432" s="791"/>
    </row>
    <row r="433" spans="69:72" x14ac:dyDescent="0.25">
      <c r="BQ433" s="791"/>
      <c r="BR433" s="791"/>
      <c r="BS433" s="791"/>
      <c r="BT433" s="791"/>
    </row>
    <row r="434" spans="69:72" x14ac:dyDescent="0.25">
      <c r="BQ434" s="791"/>
      <c r="BR434" s="791"/>
      <c r="BS434" s="791"/>
      <c r="BT434" s="791"/>
    </row>
    <row r="435" spans="69:72" x14ac:dyDescent="0.25">
      <c r="BQ435" s="791"/>
      <c r="BR435" s="791"/>
      <c r="BS435" s="791"/>
      <c r="BT435" s="791"/>
    </row>
    <row r="436" spans="69:72" x14ac:dyDescent="0.25">
      <c r="BQ436" s="791"/>
      <c r="BR436" s="791"/>
      <c r="BS436" s="791"/>
      <c r="BT436" s="791"/>
    </row>
    <row r="437" spans="69:72" x14ac:dyDescent="0.25">
      <c r="BQ437" s="791"/>
      <c r="BR437" s="791"/>
      <c r="BS437" s="791"/>
      <c r="BT437" s="791"/>
    </row>
    <row r="438" spans="69:72" x14ac:dyDescent="0.25">
      <c r="BQ438" s="791"/>
      <c r="BR438" s="791"/>
      <c r="BS438" s="791"/>
      <c r="BT438" s="791"/>
    </row>
    <row r="439" spans="69:72" x14ac:dyDescent="0.25">
      <c r="BQ439" s="791"/>
      <c r="BR439" s="791"/>
      <c r="BS439" s="791"/>
      <c r="BT439" s="791"/>
    </row>
    <row r="440" spans="69:72" x14ac:dyDescent="0.25">
      <c r="BQ440" s="791"/>
      <c r="BR440" s="791"/>
      <c r="BS440" s="791"/>
      <c r="BT440" s="791"/>
    </row>
    <row r="441" spans="69:72" x14ac:dyDescent="0.25">
      <c r="BQ441" s="791"/>
      <c r="BR441" s="791"/>
      <c r="BS441" s="791"/>
      <c r="BT441" s="791"/>
    </row>
    <row r="442" spans="69:72" x14ac:dyDescent="0.25">
      <c r="BQ442" s="791"/>
      <c r="BR442" s="791"/>
      <c r="BS442" s="791"/>
      <c r="BT442" s="791"/>
    </row>
    <row r="443" spans="69:72" x14ac:dyDescent="0.25">
      <c r="BQ443" s="791"/>
      <c r="BR443" s="791"/>
      <c r="BS443" s="791"/>
      <c r="BT443" s="791"/>
    </row>
    <row r="444" spans="69:72" x14ac:dyDescent="0.25">
      <c r="BQ444" s="791"/>
      <c r="BR444" s="791"/>
      <c r="BS444" s="791"/>
      <c r="BT444" s="791"/>
    </row>
    <row r="445" spans="69:72" x14ac:dyDescent="0.25">
      <c r="BQ445" s="791"/>
      <c r="BR445" s="791"/>
      <c r="BS445" s="791"/>
      <c r="BT445" s="791"/>
    </row>
    <row r="446" spans="69:72" x14ac:dyDescent="0.25">
      <c r="BQ446" s="791"/>
      <c r="BR446" s="791"/>
      <c r="BS446" s="791"/>
      <c r="BT446" s="791"/>
    </row>
    <row r="447" spans="69:72" x14ac:dyDescent="0.25">
      <c r="BQ447" s="791"/>
      <c r="BR447" s="791"/>
      <c r="BS447" s="791"/>
      <c r="BT447" s="791"/>
    </row>
    <row r="448" spans="69:72" x14ac:dyDescent="0.25">
      <c r="BQ448" s="791"/>
      <c r="BR448" s="791"/>
      <c r="BS448" s="791"/>
      <c r="BT448" s="791"/>
    </row>
    <row r="449" spans="69:72" x14ac:dyDescent="0.25">
      <c r="BQ449" s="791"/>
      <c r="BR449" s="791"/>
      <c r="BS449" s="791"/>
      <c r="BT449" s="791"/>
    </row>
    <row r="450" spans="69:72" x14ac:dyDescent="0.25">
      <c r="BQ450" s="791"/>
      <c r="BR450" s="791"/>
      <c r="BS450" s="791"/>
      <c r="BT450" s="791"/>
    </row>
    <row r="451" spans="69:72" x14ac:dyDescent="0.25">
      <c r="BQ451" s="791"/>
      <c r="BR451" s="791"/>
      <c r="BS451" s="791"/>
      <c r="BT451" s="791"/>
    </row>
    <row r="452" spans="69:72" x14ac:dyDescent="0.25">
      <c r="BQ452" s="791"/>
      <c r="BR452" s="791"/>
      <c r="BS452" s="791"/>
      <c r="BT452" s="791"/>
    </row>
    <row r="453" spans="69:72" x14ac:dyDescent="0.25">
      <c r="BQ453" s="791"/>
      <c r="BR453" s="791"/>
      <c r="BS453" s="791"/>
      <c r="BT453" s="791"/>
    </row>
    <row r="454" spans="69:72" x14ac:dyDescent="0.25">
      <c r="BQ454" s="791"/>
      <c r="BR454" s="791"/>
      <c r="BS454" s="791"/>
      <c r="BT454" s="791"/>
    </row>
    <row r="455" spans="69:72" x14ac:dyDescent="0.25">
      <c r="BQ455" s="791"/>
      <c r="BR455" s="791"/>
      <c r="BS455" s="791"/>
      <c r="BT455" s="791"/>
    </row>
    <row r="456" spans="69:72" x14ac:dyDescent="0.25">
      <c r="BQ456" s="791"/>
      <c r="BR456" s="791"/>
      <c r="BS456" s="791"/>
      <c r="BT456" s="791"/>
    </row>
    <row r="457" spans="69:72" x14ac:dyDescent="0.25">
      <c r="BQ457" s="791"/>
      <c r="BR457" s="791"/>
      <c r="BS457" s="791"/>
      <c r="BT457" s="791"/>
    </row>
    <row r="458" spans="69:72" x14ac:dyDescent="0.25">
      <c r="BQ458" s="791"/>
      <c r="BR458" s="791"/>
      <c r="BS458" s="791"/>
      <c r="BT458" s="791"/>
    </row>
    <row r="459" spans="69:72" x14ac:dyDescent="0.25">
      <c r="BQ459" s="791"/>
      <c r="BR459" s="791"/>
      <c r="BS459" s="791"/>
      <c r="BT459" s="791"/>
    </row>
    <row r="460" spans="69:72" x14ac:dyDescent="0.25">
      <c r="BQ460" s="791"/>
      <c r="BR460" s="791"/>
      <c r="BS460" s="791"/>
      <c r="BT460" s="791"/>
    </row>
    <row r="461" spans="69:72" x14ac:dyDescent="0.25">
      <c r="BQ461" s="791"/>
      <c r="BR461" s="791"/>
      <c r="BS461" s="791"/>
      <c r="BT461" s="791"/>
    </row>
    <row r="462" spans="69:72" x14ac:dyDescent="0.25">
      <c r="BQ462" s="791"/>
      <c r="BR462" s="791"/>
      <c r="BS462" s="791"/>
      <c r="BT462" s="791"/>
    </row>
    <row r="463" spans="69:72" x14ac:dyDescent="0.25">
      <c r="BQ463" s="791"/>
      <c r="BR463" s="791"/>
      <c r="BS463" s="791"/>
      <c r="BT463" s="791"/>
    </row>
    <row r="464" spans="69:72" x14ac:dyDescent="0.25">
      <c r="BQ464" s="791"/>
      <c r="BR464" s="791"/>
      <c r="BS464" s="791"/>
      <c r="BT464" s="791"/>
    </row>
    <row r="465" spans="69:72" x14ac:dyDescent="0.25">
      <c r="BQ465" s="791"/>
      <c r="BR465" s="791"/>
      <c r="BS465" s="791"/>
      <c r="BT465" s="791"/>
    </row>
    <row r="466" spans="69:72" x14ac:dyDescent="0.25">
      <c r="BQ466" s="791"/>
      <c r="BR466" s="791"/>
      <c r="BS466" s="791"/>
      <c r="BT466" s="791"/>
    </row>
    <row r="467" spans="69:72" x14ac:dyDescent="0.25">
      <c r="BQ467" s="791"/>
      <c r="BR467" s="791"/>
      <c r="BS467" s="791"/>
      <c r="BT467" s="791"/>
    </row>
    <row r="468" spans="69:72" x14ac:dyDescent="0.25">
      <c r="BQ468" s="791"/>
      <c r="BR468" s="791"/>
      <c r="BS468" s="791"/>
      <c r="BT468" s="791"/>
    </row>
    <row r="469" spans="69:72" x14ac:dyDescent="0.25">
      <c r="BQ469" s="791"/>
      <c r="BR469" s="791"/>
      <c r="BS469" s="791"/>
      <c r="BT469" s="791"/>
    </row>
    <row r="470" spans="69:72" x14ac:dyDescent="0.25">
      <c r="BQ470" s="791"/>
      <c r="BR470" s="791"/>
      <c r="BS470" s="791"/>
      <c r="BT470" s="791"/>
    </row>
    <row r="471" spans="69:72" x14ac:dyDescent="0.25">
      <c r="BQ471" s="791"/>
      <c r="BR471" s="791"/>
      <c r="BS471" s="791"/>
      <c r="BT471" s="791"/>
    </row>
    <row r="472" spans="69:72" x14ac:dyDescent="0.25">
      <c r="BQ472" s="791"/>
      <c r="BR472" s="791"/>
      <c r="BS472" s="791"/>
      <c r="BT472" s="791"/>
    </row>
    <row r="473" spans="69:72" x14ac:dyDescent="0.25">
      <c r="BQ473" s="791"/>
      <c r="BR473" s="791"/>
      <c r="BS473" s="791"/>
      <c r="BT473" s="791"/>
    </row>
    <row r="474" spans="69:72" x14ac:dyDescent="0.25">
      <c r="BQ474" s="791"/>
      <c r="BR474" s="791"/>
      <c r="BS474" s="791"/>
      <c r="BT474" s="791"/>
    </row>
    <row r="475" spans="69:72" x14ac:dyDescent="0.25">
      <c r="BQ475" s="791"/>
      <c r="BR475" s="791"/>
      <c r="BS475" s="791"/>
      <c r="BT475" s="791"/>
    </row>
    <row r="476" spans="69:72" x14ac:dyDescent="0.25">
      <c r="BQ476" s="791"/>
      <c r="BR476" s="791"/>
      <c r="BS476" s="791"/>
      <c r="BT476" s="791"/>
    </row>
    <row r="477" spans="69:72" x14ac:dyDescent="0.25">
      <c r="BQ477" s="791"/>
      <c r="BR477" s="791"/>
      <c r="BS477" s="791"/>
      <c r="BT477" s="791"/>
    </row>
    <row r="478" spans="69:72" x14ac:dyDescent="0.25">
      <c r="BQ478" s="791"/>
      <c r="BR478" s="791"/>
      <c r="BS478" s="791"/>
      <c r="BT478" s="791"/>
    </row>
    <row r="479" spans="69:72" x14ac:dyDescent="0.25">
      <c r="BQ479" s="791"/>
      <c r="BR479" s="791"/>
      <c r="BS479" s="791"/>
      <c r="BT479" s="791"/>
    </row>
    <row r="480" spans="69:72" x14ac:dyDescent="0.25">
      <c r="BQ480" s="791"/>
      <c r="BR480" s="791"/>
      <c r="BS480" s="791"/>
      <c r="BT480" s="791"/>
    </row>
    <row r="481" spans="69:72" x14ac:dyDescent="0.25">
      <c r="BQ481" s="791"/>
      <c r="BR481" s="791"/>
      <c r="BS481" s="791"/>
      <c r="BT481" s="791"/>
    </row>
    <row r="482" spans="69:72" x14ac:dyDescent="0.25">
      <c r="BQ482" s="791"/>
      <c r="BR482" s="791"/>
      <c r="BS482" s="791"/>
      <c r="BT482" s="791"/>
    </row>
    <row r="483" spans="69:72" x14ac:dyDescent="0.25">
      <c r="BQ483" s="791"/>
      <c r="BR483" s="791"/>
      <c r="BS483" s="791"/>
      <c r="BT483" s="791"/>
    </row>
    <row r="484" spans="69:72" x14ac:dyDescent="0.25">
      <c r="BQ484" s="791"/>
      <c r="BR484" s="791"/>
      <c r="BS484" s="791"/>
      <c r="BT484" s="791"/>
    </row>
    <row r="485" spans="69:72" x14ac:dyDescent="0.25">
      <c r="BQ485" s="791"/>
      <c r="BR485" s="791"/>
      <c r="BS485" s="791"/>
      <c r="BT485" s="791"/>
    </row>
    <row r="486" spans="69:72" x14ac:dyDescent="0.25">
      <c r="BQ486" s="791"/>
      <c r="BR486" s="791"/>
      <c r="BS486" s="791"/>
      <c r="BT486" s="791"/>
    </row>
    <row r="487" spans="69:72" x14ac:dyDescent="0.25">
      <c r="BQ487" s="791"/>
      <c r="BR487" s="791"/>
      <c r="BS487" s="791"/>
      <c r="BT487" s="791"/>
    </row>
    <row r="488" spans="69:72" x14ac:dyDescent="0.25">
      <c r="BQ488" s="791"/>
      <c r="BR488" s="791"/>
      <c r="BS488" s="791"/>
      <c r="BT488" s="791"/>
    </row>
    <row r="489" spans="69:72" x14ac:dyDescent="0.25">
      <c r="BQ489" s="791"/>
      <c r="BR489" s="791"/>
      <c r="BS489" s="791"/>
      <c r="BT489" s="791"/>
    </row>
    <row r="490" spans="69:72" x14ac:dyDescent="0.25">
      <c r="BQ490" s="791"/>
      <c r="BR490" s="791"/>
      <c r="BS490" s="791"/>
      <c r="BT490" s="791"/>
    </row>
    <row r="491" spans="69:72" x14ac:dyDescent="0.25">
      <c r="BQ491" s="791"/>
      <c r="BR491" s="791"/>
      <c r="BS491" s="791"/>
      <c r="BT491" s="791"/>
    </row>
    <row r="492" spans="69:72" x14ac:dyDescent="0.25">
      <c r="BQ492" s="791"/>
      <c r="BR492" s="791"/>
      <c r="BS492" s="791"/>
      <c r="BT492" s="791"/>
    </row>
    <row r="493" spans="69:72" x14ac:dyDescent="0.25">
      <c r="BQ493" s="791"/>
      <c r="BR493" s="791"/>
      <c r="BS493" s="791"/>
      <c r="BT493" s="791"/>
    </row>
    <row r="494" spans="69:72" x14ac:dyDescent="0.25">
      <c r="BQ494" s="791"/>
      <c r="BR494" s="791"/>
      <c r="BS494" s="791"/>
      <c r="BT494" s="791"/>
    </row>
    <row r="495" spans="69:72" x14ac:dyDescent="0.25">
      <c r="BQ495" s="791"/>
      <c r="BR495" s="791"/>
      <c r="BS495" s="791"/>
      <c r="BT495" s="791"/>
    </row>
    <row r="496" spans="69:72" x14ac:dyDescent="0.25">
      <c r="BQ496" s="791"/>
      <c r="BR496" s="791"/>
      <c r="BS496" s="791"/>
      <c r="BT496" s="791"/>
    </row>
    <row r="497" spans="69:72" x14ac:dyDescent="0.25">
      <c r="BQ497" s="791"/>
      <c r="BR497" s="791"/>
      <c r="BS497" s="791"/>
      <c r="BT497" s="791"/>
    </row>
    <row r="498" spans="69:72" x14ac:dyDescent="0.25">
      <c r="BQ498" s="791"/>
      <c r="BR498" s="791"/>
      <c r="BS498" s="791"/>
      <c r="BT498" s="791"/>
    </row>
    <row r="499" spans="69:72" x14ac:dyDescent="0.25">
      <c r="BQ499" s="791"/>
      <c r="BR499" s="791"/>
      <c r="BS499" s="791"/>
      <c r="BT499" s="791"/>
    </row>
    <row r="500" spans="69:72" x14ac:dyDescent="0.25">
      <c r="BQ500" s="791"/>
      <c r="BR500" s="791"/>
      <c r="BS500" s="791"/>
      <c r="BT500" s="791"/>
    </row>
    <row r="501" spans="69:72" x14ac:dyDescent="0.25">
      <c r="BQ501" s="791"/>
      <c r="BR501" s="791"/>
      <c r="BS501" s="791"/>
      <c r="BT501" s="791"/>
    </row>
    <row r="502" spans="69:72" x14ac:dyDescent="0.25">
      <c r="BQ502" s="791"/>
      <c r="BR502" s="791"/>
      <c r="BS502" s="791"/>
      <c r="BT502" s="791"/>
    </row>
    <row r="503" spans="69:72" x14ac:dyDescent="0.25">
      <c r="BQ503" s="791"/>
      <c r="BR503" s="791"/>
      <c r="BS503" s="791"/>
      <c r="BT503" s="791"/>
    </row>
    <row r="504" spans="69:72" x14ac:dyDescent="0.25">
      <c r="BQ504" s="791"/>
      <c r="BR504" s="791"/>
      <c r="BS504" s="791"/>
      <c r="BT504" s="791"/>
    </row>
    <row r="505" spans="69:72" x14ac:dyDescent="0.25">
      <c r="BQ505" s="791"/>
      <c r="BR505" s="791"/>
      <c r="BS505" s="791"/>
      <c r="BT505" s="791"/>
    </row>
    <row r="506" spans="69:72" x14ac:dyDescent="0.25">
      <c r="BQ506" s="791"/>
      <c r="BR506" s="791"/>
      <c r="BS506" s="791"/>
      <c r="BT506" s="791"/>
    </row>
    <row r="507" spans="69:72" x14ac:dyDescent="0.25">
      <c r="BQ507" s="791"/>
      <c r="BR507" s="791"/>
      <c r="BS507" s="791"/>
      <c r="BT507" s="791"/>
    </row>
    <row r="508" spans="69:72" x14ac:dyDescent="0.25">
      <c r="BQ508" s="791"/>
      <c r="BR508" s="791"/>
      <c r="BS508" s="791"/>
      <c r="BT508" s="791"/>
    </row>
    <row r="509" spans="69:72" x14ac:dyDescent="0.25">
      <c r="BQ509" s="791"/>
      <c r="BR509" s="791"/>
      <c r="BS509" s="791"/>
      <c r="BT509" s="791"/>
    </row>
    <row r="510" spans="69:72" x14ac:dyDescent="0.25">
      <c r="BQ510" s="791"/>
      <c r="BR510" s="791"/>
      <c r="BS510" s="791"/>
      <c r="BT510" s="791"/>
    </row>
    <row r="511" spans="69:72" x14ac:dyDescent="0.25">
      <c r="BQ511" s="791"/>
      <c r="BR511" s="791"/>
      <c r="BS511" s="791"/>
      <c r="BT511" s="791"/>
    </row>
    <row r="512" spans="69:72" x14ac:dyDescent="0.25">
      <c r="BQ512" s="791"/>
      <c r="BR512" s="791"/>
      <c r="BS512" s="791"/>
      <c r="BT512" s="791"/>
    </row>
    <row r="513" spans="69:72" x14ac:dyDescent="0.25">
      <c r="BQ513" s="791"/>
      <c r="BR513" s="791"/>
      <c r="BS513" s="791"/>
      <c r="BT513" s="791"/>
    </row>
    <row r="514" spans="69:72" x14ac:dyDescent="0.25">
      <c r="BQ514" s="791"/>
      <c r="BR514" s="791"/>
      <c r="BS514" s="791"/>
      <c r="BT514" s="791"/>
    </row>
    <row r="515" spans="69:72" x14ac:dyDescent="0.25">
      <c r="BQ515" s="791"/>
      <c r="BR515" s="791"/>
      <c r="BS515" s="791"/>
      <c r="BT515" s="791"/>
    </row>
    <row r="516" spans="69:72" x14ac:dyDescent="0.25">
      <c r="BQ516" s="791"/>
      <c r="BR516" s="791"/>
      <c r="BS516" s="791"/>
      <c r="BT516" s="791"/>
    </row>
    <row r="517" spans="69:72" x14ac:dyDescent="0.25">
      <c r="BQ517" s="791"/>
      <c r="BR517" s="791"/>
      <c r="BS517" s="791"/>
      <c r="BT517" s="791"/>
    </row>
    <row r="518" spans="69:72" x14ac:dyDescent="0.25">
      <c r="BQ518" s="791"/>
      <c r="BR518" s="791"/>
      <c r="BS518" s="791"/>
      <c r="BT518" s="791"/>
    </row>
    <row r="519" spans="69:72" x14ac:dyDescent="0.25">
      <c r="BQ519" s="791"/>
      <c r="BR519" s="791"/>
      <c r="BS519" s="791"/>
      <c r="BT519" s="791"/>
    </row>
    <row r="520" spans="69:72" x14ac:dyDescent="0.25">
      <c r="BQ520" s="791"/>
      <c r="BR520" s="791"/>
      <c r="BS520" s="791"/>
      <c r="BT520" s="791"/>
    </row>
    <row r="521" spans="69:72" x14ac:dyDescent="0.25">
      <c r="BQ521" s="791"/>
      <c r="BR521" s="791"/>
      <c r="BS521" s="791"/>
      <c r="BT521" s="791"/>
    </row>
    <row r="522" spans="69:72" x14ac:dyDescent="0.25">
      <c r="BQ522" s="791"/>
      <c r="BR522" s="791"/>
      <c r="BS522" s="791"/>
      <c r="BT522" s="791"/>
    </row>
    <row r="523" spans="69:72" x14ac:dyDescent="0.25">
      <c r="BQ523" s="791"/>
      <c r="BR523" s="791"/>
      <c r="BS523" s="791"/>
      <c r="BT523" s="791"/>
    </row>
    <row r="524" spans="69:72" x14ac:dyDescent="0.25">
      <c r="BQ524" s="791"/>
      <c r="BR524" s="791"/>
      <c r="BS524" s="791"/>
      <c r="BT524" s="791"/>
    </row>
    <row r="525" spans="69:72" x14ac:dyDescent="0.25">
      <c r="BQ525" s="791"/>
      <c r="BR525" s="791"/>
      <c r="BS525" s="791"/>
      <c r="BT525" s="791"/>
    </row>
    <row r="526" spans="69:72" x14ac:dyDescent="0.25">
      <c r="BQ526" s="791"/>
      <c r="BR526" s="791"/>
      <c r="BS526" s="791"/>
      <c r="BT526" s="791"/>
    </row>
    <row r="527" spans="69:72" x14ac:dyDescent="0.25">
      <c r="BQ527" s="791"/>
      <c r="BR527" s="791"/>
      <c r="BS527" s="791"/>
      <c r="BT527" s="791"/>
    </row>
    <row r="528" spans="69:72" x14ac:dyDescent="0.25">
      <c r="BQ528" s="791"/>
      <c r="BR528" s="791"/>
      <c r="BS528" s="791"/>
      <c r="BT528" s="791"/>
    </row>
    <row r="529" spans="69:72" x14ac:dyDescent="0.25">
      <c r="BQ529" s="791"/>
      <c r="BR529" s="791"/>
      <c r="BS529" s="791"/>
      <c r="BT529" s="791"/>
    </row>
    <row r="530" spans="69:72" x14ac:dyDescent="0.25">
      <c r="BQ530" s="791"/>
      <c r="BR530" s="791"/>
      <c r="BS530" s="791"/>
      <c r="BT530" s="791"/>
    </row>
    <row r="531" spans="69:72" x14ac:dyDescent="0.25">
      <c r="BQ531" s="791"/>
      <c r="BR531" s="791"/>
      <c r="BS531" s="791"/>
      <c r="BT531" s="791"/>
    </row>
    <row r="532" spans="69:72" x14ac:dyDescent="0.25">
      <c r="BQ532" s="791"/>
      <c r="BR532" s="791"/>
      <c r="BS532" s="791"/>
      <c r="BT532" s="791"/>
    </row>
    <row r="533" spans="69:72" x14ac:dyDescent="0.25">
      <c r="BQ533" s="791"/>
      <c r="BR533" s="791"/>
      <c r="BS533" s="791"/>
      <c r="BT533" s="791"/>
    </row>
    <row r="534" spans="69:72" x14ac:dyDescent="0.25">
      <c r="BQ534" s="791"/>
      <c r="BR534" s="791"/>
      <c r="BS534" s="791"/>
      <c r="BT534" s="791"/>
    </row>
    <row r="535" spans="69:72" x14ac:dyDescent="0.25">
      <c r="BQ535" s="791"/>
      <c r="BR535" s="791"/>
      <c r="BS535" s="791"/>
      <c r="BT535" s="791"/>
    </row>
    <row r="536" spans="69:72" x14ac:dyDescent="0.25">
      <c r="BQ536" s="791"/>
      <c r="BR536" s="791"/>
      <c r="BS536" s="791"/>
      <c r="BT536" s="791"/>
    </row>
    <row r="537" spans="69:72" x14ac:dyDescent="0.25">
      <c r="BQ537" s="791"/>
      <c r="BR537" s="791"/>
      <c r="BS537" s="791"/>
      <c r="BT537" s="791"/>
    </row>
    <row r="538" spans="69:72" x14ac:dyDescent="0.25">
      <c r="BQ538" s="791"/>
      <c r="BR538" s="791"/>
      <c r="BS538" s="791"/>
      <c r="BT538" s="791"/>
    </row>
    <row r="539" spans="69:72" x14ac:dyDescent="0.25">
      <c r="BQ539" s="791"/>
      <c r="BR539" s="791"/>
      <c r="BS539" s="791"/>
      <c r="BT539" s="791"/>
    </row>
    <row r="540" spans="69:72" x14ac:dyDescent="0.25">
      <c r="BQ540" s="791"/>
      <c r="BR540" s="791"/>
      <c r="BS540" s="791"/>
      <c r="BT540" s="791"/>
    </row>
    <row r="541" spans="69:72" x14ac:dyDescent="0.25">
      <c r="BQ541" s="791"/>
      <c r="BR541" s="791"/>
      <c r="BS541" s="791"/>
      <c r="BT541" s="791"/>
    </row>
    <row r="542" spans="69:72" x14ac:dyDescent="0.25">
      <c r="BQ542" s="791"/>
      <c r="BR542" s="791"/>
      <c r="BS542" s="791"/>
      <c r="BT542" s="791"/>
    </row>
    <row r="543" spans="69:72" x14ac:dyDescent="0.25">
      <c r="BQ543" s="791"/>
      <c r="BR543" s="791"/>
      <c r="BS543" s="791"/>
      <c r="BT543" s="791"/>
    </row>
    <row r="544" spans="69:72" x14ac:dyDescent="0.25">
      <c r="BQ544" s="791"/>
      <c r="BR544" s="791"/>
      <c r="BS544" s="791"/>
      <c r="BT544" s="791"/>
    </row>
    <row r="545" spans="69:72" x14ac:dyDescent="0.25">
      <c r="BQ545" s="791"/>
      <c r="BR545" s="791"/>
      <c r="BS545" s="791"/>
      <c r="BT545" s="791"/>
    </row>
    <row r="546" spans="69:72" x14ac:dyDescent="0.25">
      <c r="BQ546" s="791"/>
      <c r="BR546" s="791"/>
      <c r="BS546" s="791"/>
      <c r="BT546" s="791"/>
    </row>
    <row r="547" spans="69:72" x14ac:dyDescent="0.25">
      <c r="BQ547" s="791"/>
      <c r="BR547" s="791"/>
      <c r="BS547" s="791"/>
      <c r="BT547" s="791"/>
    </row>
    <row r="548" spans="69:72" x14ac:dyDescent="0.25">
      <c r="BQ548" s="791"/>
      <c r="BR548" s="791"/>
      <c r="BS548" s="791"/>
      <c r="BT548" s="791"/>
    </row>
    <row r="549" spans="69:72" x14ac:dyDescent="0.25">
      <c r="BQ549" s="791"/>
      <c r="BR549" s="791"/>
      <c r="BS549" s="791"/>
      <c r="BT549" s="791"/>
    </row>
    <row r="550" spans="69:72" x14ac:dyDescent="0.25">
      <c r="BQ550" s="791"/>
      <c r="BR550" s="791"/>
      <c r="BS550" s="791"/>
      <c r="BT550" s="791"/>
    </row>
    <row r="551" spans="69:72" x14ac:dyDescent="0.25">
      <c r="BQ551" s="791"/>
      <c r="BR551" s="791"/>
      <c r="BS551" s="791"/>
      <c r="BT551" s="791"/>
    </row>
    <row r="552" spans="69:72" x14ac:dyDescent="0.25">
      <c r="BQ552" s="791"/>
      <c r="BR552" s="791"/>
      <c r="BS552" s="791"/>
      <c r="BT552" s="791"/>
    </row>
    <row r="553" spans="69:72" x14ac:dyDescent="0.25">
      <c r="BQ553" s="791"/>
      <c r="BR553" s="791"/>
      <c r="BS553" s="791"/>
      <c r="BT553" s="791"/>
    </row>
    <row r="554" spans="69:72" x14ac:dyDescent="0.25">
      <c r="BQ554" s="791"/>
      <c r="BR554" s="791"/>
      <c r="BS554" s="791"/>
      <c r="BT554" s="791"/>
    </row>
    <row r="555" spans="69:72" x14ac:dyDescent="0.25">
      <c r="BQ555" s="791"/>
      <c r="BR555" s="791"/>
      <c r="BS555" s="791"/>
      <c r="BT555" s="791"/>
    </row>
    <row r="556" spans="69:72" x14ac:dyDescent="0.25">
      <c r="BQ556" s="791"/>
      <c r="BR556" s="791"/>
      <c r="BS556" s="791"/>
      <c r="BT556" s="791"/>
    </row>
    <row r="557" spans="69:72" x14ac:dyDescent="0.25">
      <c r="BQ557" s="791"/>
      <c r="BR557" s="791"/>
      <c r="BS557" s="791"/>
      <c r="BT557" s="791"/>
    </row>
    <row r="558" spans="69:72" x14ac:dyDescent="0.25">
      <c r="BQ558" s="791"/>
      <c r="BR558" s="791"/>
      <c r="BS558" s="791"/>
      <c r="BT558" s="791"/>
    </row>
    <row r="559" spans="69:72" x14ac:dyDescent="0.25">
      <c r="BQ559" s="791"/>
      <c r="BR559" s="791"/>
      <c r="BS559" s="791"/>
      <c r="BT559" s="791"/>
    </row>
    <row r="560" spans="69:72" x14ac:dyDescent="0.25">
      <c r="BQ560" s="791"/>
      <c r="BR560" s="791"/>
      <c r="BS560" s="791"/>
      <c r="BT560" s="791"/>
    </row>
    <row r="561" spans="69:72" x14ac:dyDescent="0.25">
      <c r="BQ561" s="791"/>
      <c r="BR561" s="791"/>
      <c r="BS561" s="791"/>
      <c r="BT561" s="791"/>
    </row>
    <row r="562" spans="69:72" x14ac:dyDescent="0.25">
      <c r="BQ562" s="791"/>
      <c r="BR562" s="791"/>
      <c r="BS562" s="791"/>
      <c r="BT562" s="791"/>
    </row>
    <row r="563" spans="69:72" x14ac:dyDescent="0.25">
      <c r="BQ563" s="791"/>
      <c r="BR563" s="791"/>
      <c r="BS563" s="791"/>
      <c r="BT563" s="791"/>
    </row>
    <row r="564" spans="69:72" x14ac:dyDescent="0.25">
      <c r="BQ564" s="791"/>
      <c r="BR564" s="791"/>
      <c r="BS564" s="791"/>
      <c r="BT564" s="791"/>
    </row>
    <row r="565" spans="69:72" x14ac:dyDescent="0.25">
      <c r="BQ565" s="791"/>
      <c r="BR565" s="791"/>
      <c r="BS565" s="791"/>
      <c r="BT565" s="791"/>
    </row>
    <row r="566" spans="69:72" x14ac:dyDescent="0.25">
      <c r="BQ566" s="791"/>
      <c r="BR566" s="791"/>
      <c r="BS566" s="791"/>
      <c r="BT566" s="791"/>
    </row>
    <row r="567" spans="69:72" x14ac:dyDescent="0.25">
      <c r="BQ567" s="791"/>
      <c r="BR567" s="791"/>
      <c r="BS567" s="791"/>
      <c r="BT567" s="791"/>
    </row>
    <row r="568" spans="69:72" x14ac:dyDescent="0.25">
      <c r="BQ568" s="791"/>
      <c r="BR568" s="791"/>
      <c r="BS568" s="791"/>
      <c r="BT568" s="791"/>
    </row>
    <row r="569" spans="69:72" x14ac:dyDescent="0.25">
      <c r="BQ569" s="791"/>
      <c r="BR569" s="791"/>
      <c r="BS569" s="791"/>
      <c r="BT569" s="791"/>
    </row>
    <row r="570" spans="69:72" x14ac:dyDescent="0.25">
      <c r="BQ570" s="791"/>
      <c r="BR570" s="791"/>
      <c r="BS570" s="791"/>
      <c r="BT570" s="791"/>
    </row>
    <row r="571" spans="69:72" x14ac:dyDescent="0.25">
      <c r="BQ571" s="791"/>
      <c r="BR571" s="791"/>
      <c r="BS571" s="791"/>
      <c r="BT571" s="791"/>
    </row>
    <row r="572" spans="69:72" x14ac:dyDescent="0.25">
      <c r="BQ572" s="791"/>
      <c r="BR572" s="791"/>
      <c r="BS572" s="791"/>
      <c r="BT572" s="791"/>
    </row>
    <row r="573" spans="69:72" x14ac:dyDescent="0.25">
      <c r="BQ573" s="791"/>
      <c r="BR573" s="791"/>
      <c r="BS573" s="791"/>
      <c r="BT573" s="791"/>
    </row>
    <row r="574" spans="69:72" x14ac:dyDescent="0.25">
      <c r="BQ574" s="791"/>
      <c r="BR574" s="791"/>
      <c r="BS574" s="791"/>
      <c r="BT574" s="791"/>
    </row>
    <row r="575" spans="69:72" x14ac:dyDescent="0.25">
      <c r="BQ575" s="791"/>
      <c r="BR575" s="791"/>
      <c r="BS575" s="791"/>
      <c r="BT575" s="791"/>
    </row>
    <row r="576" spans="69:72" x14ac:dyDescent="0.25">
      <c r="BQ576" s="791"/>
      <c r="BR576" s="791"/>
      <c r="BS576" s="791"/>
      <c r="BT576" s="791"/>
    </row>
    <row r="577" spans="69:72" x14ac:dyDescent="0.25">
      <c r="BQ577" s="791"/>
      <c r="BR577" s="791"/>
      <c r="BS577" s="791"/>
      <c r="BT577" s="791"/>
    </row>
    <row r="578" spans="69:72" x14ac:dyDescent="0.25">
      <c r="BQ578" s="791"/>
      <c r="BR578" s="791"/>
      <c r="BS578" s="791"/>
      <c r="BT578" s="791"/>
    </row>
    <row r="579" spans="69:72" x14ac:dyDescent="0.25">
      <c r="BQ579" s="791"/>
      <c r="BR579" s="791"/>
      <c r="BS579" s="791"/>
      <c r="BT579" s="791"/>
    </row>
    <row r="580" spans="69:72" x14ac:dyDescent="0.25">
      <c r="BQ580" s="791"/>
      <c r="BR580" s="791"/>
      <c r="BS580" s="791"/>
      <c r="BT580" s="791"/>
    </row>
    <row r="581" spans="69:72" x14ac:dyDescent="0.25">
      <c r="BQ581" s="791"/>
      <c r="BR581" s="791"/>
      <c r="BS581" s="791"/>
      <c r="BT581" s="791"/>
    </row>
    <row r="582" spans="69:72" x14ac:dyDescent="0.25">
      <c r="BQ582" s="791"/>
      <c r="BR582" s="791"/>
      <c r="BS582" s="791"/>
      <c r="BT582" s="791"/>
    </row>
    <row r="583" spans="69:72" x14ac:dyDescent="0.25">
      <c r="BQ583" s="791"/>
      <c r="BR583" s="791"/>
      <c r="BS583" s="791"/>
      <c r="BT583" s="791"/>
    </row>
    <row r="584" spans="69:72" x14ac:dyDescent="0.25">
      <c r="BQ584" s="791"/>
      <c r="BR584" s="791"/>
      <c r="BS584" s="791"/>
      <c r="BT584" s="791"/>
    </row>
    <row r="585" spans="69:72" x14ac:dyDescent="0.25">
      <c r="BQ585" s="791"/>
      <c r="BR585" s="791"/>
      <c r="BS585" s="791"/>
      <c r="BT585" s="791"/>
    </row>
    <row r="586" spans="69:72" x14ac:dyDescent="0.25">
      <c r="BQ586" s="791"/>
      <c r="BR586" s="791"/>
      <c r="BS586" s="791"/>
      <c r="BT586" s="791"/>
    </row>
    <row r="587" spans="69:72" x14ac:dyDescent="0.25">
      <c r="BQ587" s="791"/>
      <c r="BR587" s="791"/>
      <c r="BS587" s="791"/>
      <c r="BT587" s="791"/>
    </row>
    <row r="588" spans="69:72" x14ac:dyDescent="0.25">
      <c r="BQ588" s="791"/>
      <c r="BR588" s="791"/>
      <c r="BS588" s="791"/>
      <c r="BT588" s="791"/>
    </row>
    <row r="589" spans="69:72" x14ac:dyDescent="0.25">
      <c r="BQ589" s="791"/>
      <c r="BR589" s="791"/>
      <c r="BS589" s="791"/>
      <c r="BT589" s="791"/>
    </row>
    <row r="590" spans="69:72" x14ac:dyDescent="0.25">
      <c r="BQ590" s="791"/>
      <c r="BR590" s="791"/>
      <c r="BS590" s="791"/>
      <c r="BT590" s="791"/>
    </row>
    <row r="591" spans="69:72" x14ac:dyDescent="0.25">
      <c r="BQ591" s="791"/>
      <c r="BR591" s="791"/>
      <c r="BS591" s="791"/>
      <c r="BT591" s="791"/>
    </row>
    <row r="592" spans="69:72" x14ac:dyDescent="0.25">
      <c r="BQ592" s="791"/>
      <c r="BR592" s="791"/>
      <c r="BS592" s="791"/>
      <c r="BT592" s="791"/>
    </row>
    <row r="593" spans="69:72" x14ac:dyDescent="0.25">
      <c r="BQ593" s="791"/>
      <c r="BR593" s="791"/>
      <c r="BS593" s="791"/>
      <c r="BT593" s="791"/>
    </row>
    <row r="594" spans="69:72" x14ac:dyDescent="0.25">
      <c r="BQ594" s="791"/>
      <c r="BR594" s="791"/>
      <c r="BS594" s="791"/>
      <c r="BT594" s="791"/>
    </row>
    <row r="595" spans="69:72" x14ac:dyDescent="0.25">
      <c r="BQ595" s="791"/>
      <c r="BR595" s="791"/>
      <c r="BS595" s="791"/>
      <c r="BT595" s="791"/>
    </row>
    <row r="596" spans="69:72" x14ac:dyDescent="0.25">
      <c r="BQ596" s="791"/>
      <c r="BR596" s="791"/>
      <c r="BS596" s="791"/>
      <c r="BT596" s="791"/>
    </row>
    <row r="597" spans="69:72" x14ac:dyDescent="0.25">
      <c r="BQ597" s="791"/>
      <c r="BR597" s="791"/>
      <c r="BS597" s="791"/>
      <c r="BT597" s="791"/>
    </row>
    <row r="598" spans="69:72" x14ac:dyDescent="0.25">
      <c r="BQ598" s="791"/>
      <c r="BR598" s="791"/>
      <c r="BS598" s="791"/>
      <c r="BT598" s="791"/>
    </row>
    <row r="599" spans="69:72" x14ac:dyDescent="0.25">
      <c r="BQ599" s="791"/>
      <c r="BR599" s="791"/>
      <c r="BS599" s="791"/>
      <c r="BT599" s="791"/>
    </row>
    <row r="600" spans="69:72" x14ac:dyDescent="0.25">
      <c r="BQ600" s="791"/>
      <c r="BR600" s="791"/>
      <c r="BS600" s="791"/>
      <c r="BT600" s="791"/>
    </row>
    <row r="601" spans="69:72" x14ac:dyDescent="0.25">
      <c r="BQ601" s="791"/>
      <c r="BR601" s="791"/>
      <c r="BS601" s="791"/>
      <c r="BT601" s="791"/>
    </row>
    <row r="602" spans="69:72" x14ac:dyDescent="0.25">
      <c r="BQ602" s="791"/>
      <c r="BR602" s="791"/>
      <c r="BS602" s="791"/>
      <c r="BT602" s="791"/>
    </row>
    <row r="603" spans="69:72" x14ac:dyDescent="0.25">
      <c r="BQ603" s="791"/>
      <c r="BR603" s="791"/>
      <c r="BS603" s="791"/>
      <c r="BT603" s="791"/>
    </row>
    <row r="604" spans="69:72" x14ac:dyDescent="0.25">
      <c r="BQ604" s="791"/>
      <c r="BR604" s="791"/>
      <c r="BS604" s="791"/>
      <c r="BT604" s="791"/>
    </row>
    <row r="605" spans="69:72" x14ac:dyDescent="0.25">
      <c r="BQ605" s="791"/>
      <c r="BR605" s="791"/>
      <c r="BS605" s="791"/>
      <c r="BT605" s="791"/>
    </row>
    <row r="606" spans="69:72" x14ac:dyDescent="0.25">
      <c r="BQ606" s="791"/>
      <c r="BR606" s="791"/>
      <c r="BS606" s="791"/>
      <c r="BT606" s="791"/>
    </row>
    <row r="607" spans="69:72" x14ac:dyDescent="0.25">
      <c r="BQ607" s="791"/>
      <c r="BR607" s="791"/>
      <c r="BS607" s="791"/>
      <c r="BT607" s="791"/>
    </row>
    <row r="608" spans="69:72" x14ac:dyDescent="0.25">
      <c r="BQ608" s="791"/>
      <c r="BR608" s="791"/>
      <c r="BS608" s="791"/>
      <c r="BT608" s="791"/>
    </row>
    <row r="609" spans="69:72" x14ac:dyDescent="0.25">
      <c r="BQ609" s="791"/>
      <c r="BR609" s="791"/>
      <c r="BS609" s="791"/>
      <c r="BT609" s="791"/>
    </row>
    <row r="610" spans="69:72" x14ac:dyDescent="0.25">
      <c r="BQ610" s="791"/>
      <c r="BR610" s="791"/>
      <c r="BS610" s="791"/>
      <c r="BT610" s="791"/>
    </row>
    <row r="611" spans="69:72" x14ac:dyDescent="0.25">
      <c r="BQ611" s="791"/>
      <c r="BR611" s="791"/>
      <c r="BS611" s="791"/>
      <c r="BT611" s="791"/>
    </row>
    <row r="612" spans="69:72" x14ac:dyDescent="0.25">
      <c r="BQ612" s="791"/>
      <c r="BR612" s="791"/>
      <c r="BS612" s="791"/>
      <c r="BT612" s="791"/>
    </row>
    <row r="613" spans="69:72" x14ac:dyDescent="0.25">
      <c r="BQ613" s="791"/>
      <c r="BR613" s="791"/>
      <c r="BS613" s="791"/>
      <c r="BT613" s="791"/>
    </row>
    <row r="614" spans="69:72" x14ac:dyDescent="0.25">
      <c r="BQ614" s="791"/>
      <c r="BR614" s="791"/>
      <c r="BS614" s="791"/>
      <c r="BT614" s="791"/>
    </row>
    <row r="615" spans="69:72" x14ac:dyDescent="0.25">
      <c r="BQ615" s="791"/>
      <c r="BR615" s="791"/>
      <c r="BS615" s="791"/>
      <c r="BT615" s="791"/>
    </row>
    <row r="616" spans="69:72" x14ac:dyDescent="0.25">
      <c r="BQ616" s="791"/>
      <c r="BR616" s="791"/>
      <c r="BS616" s="791"/>
      <c r="BT616" s="791"/>
    </row>
    <row r="617" spans="69:72" x14ac:dyDescent="0.25">
      <c r="BQ617" s="791"/>
      <c r="BR617" s="791"/>
      <c r="BS617" s="791"/>
      <c r="BT617" s="791"/>
    </row>
    <row r="618" spans="69:72" x14ac:dyDescent="0.25">
      <c r="BQ618" s="791"/>
      <c r="BR618" s="791"/>
      <c r="BS618" s="791"/>
      <c r="BT618" s="791"/>
    </row>
    <row r="619" spans="69:72" x14ac:dyDescent="0.25">
      <c r="BQ619" s="791"/>
      <c r="BR619" s="791"/>
      <c r="BS619" s="791"/>
      <c r="BT619" s="791"/>
    </row>
    <row r="620" spans="69:72" x14ac:dyDescent="0.25">
      <c r="BQ620" s="791"/>
      <c r="BR620" s="791"/>
      <c r="BS620" s="791"/>
      <c r="BT620" s="791"/>
    </row>
    <row r="621" spans="69:72" x14ac:dyDescent="0.25">
      <c r="BQ621" s="791"/>
      <c r="BR621" s="791"/>
      <c r="BS621" s="791"/>
      <c r="BT621" s="791"/>
    </row>
    <row r="622" spans="69:72" x14ac:dyDescent="0.25">
      <c r="BQ622" s="791"/>
      <c r="BR622" s="791"/>
      <c r="BS622" s="791"/>
      <c r="BT622" s="791"/>
    </row>
    <row r="623" spans="69:72" x14ac:dyDescent="0.25">
      <c r="BQ623" s="791"/>
      <c r="BR623" s="791"/>
      <c r="BS623" s="791"/>
      <c r="BT623" s="791"/>
    </row>
    <row r="624" spans="69:72" x14ac:dyDescent="0.25">
      <c r="BQ624" s="791"/>
      <c r="BR624" s="791"/>
      <c r="BS624" s="791"/>
      <c r="BT624" s="791"/>
    </row>
    <row r="625" spans="69:72" x14ac:dyDescent="0.25">
      <c r="BQ625" s="791"/>
      <c r="BR625" s="791"/>
      <c r="BS625" s="791"/>
      <c r="BT625" s="791"/>
    </row>
    <row r="626" spans="69:72" x14ac:dyDescent="0.25">
      <c r="BQ626" s="791"/>
      <c r="BR626" s="791"/>
      <c r="BS626" s="791"/>
      <c r="BT626" s="791"/>
    </row>
    <row r="627" spans="69:72" x14ac:dyDescent="0.25">
      <c r="BQ627" s="791"/>
      <c r="BR627" s="791"/>
      <c r="BS627" s="791"/>
      <c r="BT627" s="791"/>
    </row>
    <row r="628" spans="69:72" x14ac:dyDescent="0.25">
      <c r="BQ628" s="791"/>
      <c r="BR628" s="791"/>
      <c r="BS628" s="791"/>
      <c r="BT628" s="791"/>
    </row>
    <row r="629" spans="69:72" x14ac:dyDescent="0.25">
      <c r="BQ629" s="791"/>
      <c r="BR629" s="791"/>
      <c r="BS629" s="791"/>
      <c r="BT629" s="791"/>
    </row>
    <row r="630" spans="69:72" x14ac:dyDescent="0.25">
      <c r="BQ630" s="791"/>
      <c r="BR630" s="791"/>
      <c r="BS630" s="791"/>
      <c r="BT630" s="791"/>
    </row>
    <row r="631" spans="69:72" x14ac:dyDescent="0.25">
      <c r="BQ631" s="791"/>
      <c r="BR631" s="791"/>
      <c r="BS631" s="791"/>
      <c r="BT631" s="791"/>
    </row>
    <row r="632" spans="69:72" x14ac:dyDescent="0.25">
      <c r="BQ632" s="791"/>
      <c r="BR632" s="791"/>
      <c r="BS632" s="791"/>
      <c r="BT632" s="791"/>
    </row>
    <row r="633" spans="69:72" x14ac:dyDescent="0.25">
      <c r="BQ633" s="791"/>
      <c r="BR633" s="791"/>
      <c r="BS633" s="791"/>
      <c r="BT633" s="791"/>
    </row>
    <row r="634" spans="69:72" x14ac:dyDescent="0.25">
      <c r="BQ634" s="791"/>
      <c r="BR634" s="791"/>
      <c r="BS634" s="791"/>
      <c r="BT634" s="791"/>
    </row>
    <row r="635" spans="69:72" x14ac:dyDescent="0.25">
      <c r="BQ635" s="791"/>
      <c r="BR635" s="791"/>
      <c r="BS635" s="791"/>
      <c r="BT635" s="791"/>
    </row>
    <row r="636" spans="69:72" x14ac:dyDescent="0.25">
      <c r="BQ636" s="791"/>
      <c r="BR636" s="791"/>
      <c r="BS636" s="791"/>
      <c r="BT636" s="791"/>
    </row>
    <row r="637" spans="69:72" x14ac:dyDescent="0.25">
      <c r="BQ637" s="791"/>
      <c r="BR637" s="791"/>
      <c r="BS637" s="791"/>
      <c r="BT637" s="791"/>
    </row>
    <row r="638" spans="69:72" x14ac:dyDescent="0.25">
      <c r="BQ638" s="791"/>
      <c r="BR638" s="791"/>
      <c r="BS638" s="791"/>
      <c r="BT638" s="791"/>
    </row>
    <row r="639" spans="69:72" x14ac:dyDescent="0.25">
      <c r="BQ639" s="791"/>
      <c r="BR639" s="791"/>
      <c r="BS639" s="791"/>
      <c r="BT639" s="791"/>
    </row>
    <row r="640" spans="69:72" x14ac:dyDescent="0.25">
      <c r="BQ640" s="791"/>
      <c r="BR640" s="791"/>
      <c r="BS640" s="791"/>
      <c r="BT640" s="791"/>
    </row>
    <row r="641" spans="69:72" x14ac:dyDescent="0.25">
      <c r="BQ641" s="791"/>
      <c r="BR641" s="791"/>
      <c r="BS641" s="791"/>
      <c r="BT641" s="791"/>
    </row>
    <row r="642" spans="69:72" x14ac:dyDescent="0.25">
      <c r="BQ642" s="791"/>
      <c r="BR642" s="791"/>
      <c r="BS642" s="791"/>
      <c r="BT642" s="791"/>
    </row>
    <row r="643" spans="69:72" x14ac:dyDescent="0.25">
      <c r="BQ643" s="791"/>
      <c r="BR643" s="791"/>
      <c r="BS643" s="791"/>
      <c r="BT643" s="791"/>
    </row>
    <row r="644" spans="69:72" x14ac:dyDescent="0.25">
      <c r="BQ644" s="791"/>
      <c r="BR644" s="791"/>
      <c r="BS644" s="791"/>
      <c r="BT644" s="791"/>
    </row>
    <row r="645" spans="69:72" x14ac:dyDescent="0.25">
      <c r="BQ645" s="791"/>
      <c r="BR645" s="791"/>
      <c r="BS645" s="791"/>
      <c r="BT645" s="791"/>
    </row>
    <row r="646" spans="69:72" x14ac:dyDescent="0.25">
      <c r="BQ646" s="791"/>
      <c r="BR646" s="791"/>
      <c r="BS646" s="791"/>
      <c r="BT646" s="791"/>
    </row>
    <row r="647" spans="69:72" x14ac:dyDescent="0.25">
      <c r="BQ647" s="791"/>
      <c r="BR647" s="791"/>
      <c r="BS647" s="791"/>
      <c r="BT647" s="791"/>
    </row>
    <row r="648" spans="69:72" x14ac:dyDescent="0.25">
      <c r="BQ648" s="791"/>
      <c r="BR648" s="791"/>
      <c r="BS648" s="791"/>
      <c r="BT648" s="791"/>
    </row>
    <row r="649" spans="69:72" x14ac:dyDescent="0.25">
      <c r="BQ649" s="791"/>
      <c r="BR649" s="791"/>
      <c r="BS649" s="791"/>
      <c r="BT649" s="791"/>
    </row>
    <row r="650" spans="69:72" x14ac:dyDescent="0.25">
      <c r="BQ650" s="791"/>
      <c r="BR650" s="791"/>
      <c r="BS650" s="791"/>
      <c r="BT650" s="791"/>
    </row>
    <row r="651" spans="69:72" x14ac:dyDescent="0.25">
      <c r="BQ651" s="791"/>
      <c r="BR651" s="791"/>
      <c r="BS651" s="791"/>
      <c r="BT651" s="791"/>
    </row>
    <row r="652" spans="69:72" x14ac:dyDescent="0.25">
      <c r="BQ652" s="791"/>
      <c r="BR652" s="791"/>
      <c r="BS652" s="791"/>
      <c r="BT652" s="791"/>
    </row>
    <row r="653" spans="69:72" x14ac:dyDescent="0.25">
      <c r="BQ653" s="791"/>
      <c r="BR653" s="791"/>
      <c r="BS653" s="791"/>
      <c r="BT653" s="791"/>
    </row>
    <row r="654" spans="69:72" x14ac:dyDescent="0.25">
      <c r="BQ654" s="791"/>
      <c r="BR654" s="791"/>
      <c r="BS654" s="791"/>
      <c r="BT654" s="791"/>
    </row>
    <row r="655" spans="69:72" x14ac:dyDescent="0.25">
      <c r="BQ655" s="791"/>
      <c r="BR655" s="791"/>
      <c r="BS655" s="791"/>
      <c r="BT655" s="791"/>
    </row>
    <row r="656" spans="69:72" x14ac:dyDescent="0.25">
      <c r="BQ656" s="791"/>
      <c r="BR656" s="791"/>
      <c r="BS656" s="791"/>
      <c r="BT656" s="791"/>
    </row>
    <row r="657" spans="69:72" x14ac:dyDescent="0.25">
      <c r="BQ657" s="791"/>
      <c r="BR657" s="791"/>
      <c r="BS657" s="791"/>
      <c r="BT657" s="791"/>
    </row>
    <row r="658" spans="69:72" x14ac:dyDescent="0.25">
      <c r="BQ658" s="791"/>
      <c r="BR658" s="791"/>
      <c r="BS658" s="791"/>
      <c r="BT658" s="791"/>
    </row>
    <row r="659" spans="69:72" x14ac:dyDescent="0.25">
      <c r="BQ659" s="791"/>
      <c r="BR659" s="791"/>
      <c r="BS659" s="791"/>
      <c r="BT659" s="791"/>
    </row>
    <row r="660" spans="69:72" x14ac:dyDescent="0.25">
      <c r="BQ660" s="791"/>
      <c r="BR660" s="791"/>
      <c r="BS660" s="791"/>
      <c r="BT660" s="791"/>
    </row>
    <row r="661" spans="69:72" x14ac:dyDescent="0.25">
      <c r="BQ661" s="791"/>
      <c r="BR661" s="791"/>
      <c r="BS661" s="791"/>
      <c r="BT661" s="791"/>
    </row>
    <row r="662" spans="69:72" x14ac:dyDescent="0.25">
      <c r="BQ662" s="791"/>
      <c r="BR662" s="791"/>
      <c r="BS662" s="791"/>
      <c r="BT662" s="791"/>
    </row>
    <row r="663" spans="69:72" x14ac:dyDescent="0.25">
      <c r="BQ663" s="791"/>
      <c r="BR663" s="791"/>
      <c r="BS663" s="791"/>
      <c r="BT663" s="791"/>
    </row>
    <row r="664" spans="69:72" x14ac:dyDescent="0.25">
      <c r="BQ664" s="791"/>
      <c r="BR664" s="791"/>
      <c r="BS664" s="791"/>
      <c r="BT664" s="791"/>
    </row>
    <row r="665" spans="69:72" x14ac:dyDescent="0.25">
      <c r="BQ665" s="791"/>
      <c r="BR665" s="791"/>
      <c r="BS665" s="791"/>
      <c r="BT665" s="791"/>
    </row>
    <row r="666" spans="69:72" x14ac:dyDescent="0.25">
      <c r="BQ666" s="791"/>
      <c r="BR666" s="791"/>
      <c r="BS666" s="791"/>
      <c r="BT666" s="791"/>
    </row>
    <row r="667" spans="69:72" x14ac:dyDescent="0.25">
      <c r="BQ667" s="791"/>
      <c r="BR667" s="791"/>
      <c r="BS667" s="791"/>
      <c r="BT667" s="791"/>
    </row>
    <row r="668" spans="69:72" x14ac:dyDescent="0.25">
      <c r="BQ668" s="791"/>
      <c r="BR668" s="791"/>
      <c r="BS668" s="791"/>
      <c r="BT668" s="791"/>
    </row>
    <row r="669" spans="69:72" x14ac:dyDescent="0.25">
      <c r="BQ669" s="791"/>
      <c r="BR669" s="791"/>
      <c r="BS669" s="791"/>
      <c r="BT669" s="791"/>
    </row>
    <row r="670" spans="69:72" x14ac:dyDescent="0.25">
      <c r="BQ670" s="791"/>
      <c r="BR670" s="791"/>
      <c r="BS670" s="791"/>
      <c r="BT670" s="791"/>
    </row>
    <row r="671" spans="69:72" x14ac:dyDescent="0.25">
      <c r="BQ671" s="791"/>
      <c r="BR671" s="791"/>
      <c r="BS671" s="791"/>
      <c r="BT671" s="791"/>
    </row>
    <row r="672" spans="69:72" x14ac:dyDescent="0.25">
      <c r="BQ672" s="791"/>
      <c r="BR672" s="791"/>
      <c r="BS672" s="791"/>
      <c r="BT672" s="791"/>
    </row>
    <row r="673" spans="69:72" x14ac:dyDescent="0.25">
      <c r="BQ673" s="791"/>
      <c r="BR673" s="791"/>
      <c r="BS673" s="791"/>
      <c r="BT673" s="791"/>
    </row>
    <row r="674" spans="69:72" x14ac:dyDescent="0.25">
      <c r="BQ674" s="791"/>
      <c r="BR674" s="791"/>
      <c r="BS674" s="791"/>
      <c r="BT674" s="791"/>
    </row>
    <row r="675" spans="69:72" x14ac:dyDescent="0.25">
      <c r="BQ675" s="791"/>
      <c r="BR675" s="791"/>
      <c r="BS675" s="791"/>
      <c r="BT675" s="791"/>
    </row>
    <row r="676" spans="69:72" x14ac:dyDescent="0.25">
      <c r="BQ676" s="791"/>
      <c r="BR676" s="791"/>
      <c r="BS676" s="791"/>
      <c r="BT676" s="791"/>
    </row>
    <row r="677" spans="69:72" x14ac:dyDescent="0.25">
      <c r="BQ677" s="791"/>
      <c r="BR677" s="791"/>
      <c r="BS677" s="791"/>
      <c r="BT677" s="791"/>
    </row>
    <row r="678" spans="69:72" x14ac:dyDescent="0.25">
      <c r="BQ678" s="791"/>
      <c r="BR678" s="791"/>
      <c r="BS678" s="791"/>
      <c r="BT678" s="791"/>
    </row>
    <row r="679" spans="69:72" x14ac:dyDescent="0.25">
      <c r="BQ679" s="791"/>
      <c r="BR679" s="791"/>
      <c r="BS679" s="791"/>
      <c r="BT679" s="791"/>
    </row>
    <row r="680" spans="69:72" x14ac:dyDescent="0.25">
      <c r="BQ680" s="791"/>
      <c r="BR680" s="791"/>
      <c r="BS680" s="791"/>
      <c r="BT680" s="791"/>
    </row>
    <row r="681" spans="69:72" x14ac:dyDescent="0.25">
      <c r="BQ681" s="791"/>
      <c r="BR681" s="791"/>
      <c r="BS681" s="791"/>
      <c r="BT681" s="791"/>
    </row>
    <row r="682" spans="69:72" x14ac:dyDescent="0.25">
      <c r="BQ682" s="791"/>
      <c r="BR682" s="791"/>
      <c r="BS682" s="791"/>
      <c r="BT682" s="791"/>
    </row>
    <row r="683" spans="69:72" x14ac:dyDescent="0.25">
      <c r="BQ683" s="791"/>
      <c r="BR683" s="791"/>
      <c r="BS683" s="791"/>
      <c r="BT683" s="791"/>
    </row>
    <row r="684" spans="69:72" x14ac:dyDescent="0.25">
      <c r="BQ684" s="791"/>
      <c r="BR684" s="791"/>
      <c r="BS684" s="791"/>
      <c r="BT684" s="791"/>
    </row>
    <row r="685" spans="69:72" x14ac:dyDescent="0.25">
      <c r="BQ685" s="791"/>
      <c r="BR685" s="791"/>
      <c r="BS685" s="791"/>
      <c r="BT685" s="791"/>
    </row>
    <row r="686" spans="69:72" x14ac:dyDescent="0.25">
      <c r="BQ686" s="791"/>
      <c r="BR686" s="791"/>
      <c r="BS686" s="791"/>
      <c r="BT686" s="791"/>
    </row>
    <row r="687" spans="69:72" x14ac:dyDescent="0.25">
      <c r="BQ687" s="791"/>
      <c r="BR687" s="791"/>
      <c r="BS687" s="791"/>
      <c r="BT687" s="791"/>
    </row>
    <row r="688" spans="69:72" x14ac:dyDescent="0.25">
      <c r="BQ688" s="791"/>
      <c r="BR688" s="791"/>
      <c r="BS688" s="791"/>
      <c r="BT688" s="791"/>
    </row>
    <row r="689" spans="69:72" x14ac:dyDescent="0.25">
      <c r="BQ689" s="791"/>
      <c r="BR689" s="791"/>
      <c r="BS689" s="791"/>
      <c r="BT689" s="791"/>
    </row>
    <row r="690" spans="69:72" x14ac:dyDescent="0.25">
      <c r="BQ690" s="791"/>
      <c r="BR690" s="791"/>
      <c r="BS690" s="791"/>
      <c r="BT690" s="791"/>
    </row>
    <row r="691" spans="69:72" x14ac:dyDescent="0.25">
      <c r="BQ691" s="791"/>
      <c r="BR691" s="791"/>
      <c r="BS691" s="791"/>
      <c r="BT691" s="791"/>
    </row>
    <row r="692" spans="69:72" x14ac:dyDescent="0.25">
      <c r="BQ692" s="791"/>
      <c r="BR692" s="791"/>
      <c r="BS692" s="791"/>
      <c r="BT692" s="791"/>
    </row>
    <row r="693" spans="69:72" x14ac:dyDescent="0.25">
      <c r="BQ693" s="791"/>
      <c r="BR693" s="791"/>
      <c r="BS693" s="791"/>
      <c r="BT693" s="791"/>
    </row>
    <row r="694" spans="69:72" x14ac:dyDescent="0.25">
      <c r="BQ694" s="791"/>
      <c r="BR694" s="791"/>
      <c r="BS694" s="791"/>
      <c r="BT694" s="791"/>
    </row>
    <row r="695" spans="69:72" x14ac:dyDescent="0.25">
      <c r="BQ695" s="791"/>
      <c r="BR695" s="791"/>
      <c r="BS695" s="791"/>
      <c r="BT695" s="791"/>
    </row>
    <row r="696" spans="69:72" x14ac:dyDescent="0.25">
      <c r="BQ696" s="791"/>
      <c r="BR696" s="791"/>
      <c r="BS696" s="791"/>
      <c r="BT696" s="791"/>
    </row>
    <row r="697" spans="69:72" x14ac:dyDescent="0.25">
      <c r="BQ697" s="791"/>
      <c r="BR697" s="791"/>
      <c r="BS697" s="791"/>
      <c r="BT697" s="791"/>
    </row>
    <row r="698" spans="69:72" x14ac:dyDescent="0.25">
      <c r="BQ698" s="791"/>
      <c r="BR698" s="791"/>
      <c r="BS698" s="791"/>
      <c r="BT698" s="791"/>
    </row>
    <row r="699" spans="69:72" x14ac:dyDescent="0.25">
      <c r="BQ699" s="791"/>
      <c r="BR699" s="791"/>
      <c r="BS699" s="791"/>
      <c r="BT699" s="791"/>
    </row>
    <row r="700" spans="69:72" x14ac:dyDescent="0.25">
      <c r="BQ700" s="791"/>
      <c r="BR700" s="791"/>
      <c r="BS700" s="791"/>
      <c r="BT700" s="791"/>
    </row>
    <row r="701" spans="69:72" x14ac:dyDescent="0.25">
      <c r="BQ701" s="791"/>
      <c r="BR701" s="791"/>
      <c r="BS701" s="791"/>
      <c r="BT701" s="791"/>
    </row>
    <row r="702" spans="69:72" x14ac:dyDescent="0.25">
      <c r="BQ702" s="791"/>
      <c r="BR702" s="791"/>
      <c r="BS702" s="791"/>
      <c r="BT702" s="791"/>
    </row>
    <row r="703" spans="69:72" x14ac:dyDescent="0.25">
      <c r="BQ703" s="791"/>
      <c r="BR703" s="791"/>
      <c r="BS703" s="791"/>
      <c r="BT703" s="791"/>
    </row>
    <row r="704" spans="69:72" x14ac:dyDescent="0.25">
      <c r="BQ704" s="791"/>
      <c r="BR704" s="791"/>
      <c r="BS704" s="791"/>
      <c r="BT704" s="791"/>
    </row>
    <row r="705" spans="69:72" x14ac:dyDescent="0.25">
      <c r="BQ705" s="791"/>
      <c r="BR705" s="791"/>
      <c r="BS705" s="791"/>
      <c r="BT705" s="791"/>
    </row>
    <row r="706" spans="69:72" x14ac:dyDescent="0.25">
      <c r="BQ706" s="791"/>
      <c r="BR706" s="791"/>
      <c r="BS706" s="791"/>
      <c r="BT706" s="791"/>
    </row>
    <row r="707" spans="69:72" x14ac:dyDescent="0.25">
      <c r="BQ707" s="791"/>
      <c r="BR707" s="791"/>
      <c r="BS707" s="791"/>
      <c r="BT707" s="791"/>
    </row>
    <row r="708" spans="69:72" x14ac:dyDescent="0.25">
      <c r="BQ708" s="791"/>
      <c r="BR708" s="791"/>
      <c r="BS708" s="791"/>
      <c r="BT708" s="791"/>
    </row>
    <row r="709" spans="69:72" x14ac:dyDescent="0.25">
      <c r="BQ709" s="791"/>
      <c r="BR709" s="791"/>
      <c r="BS709" s="791"/>
      <c r="BT709" s="791"/>
    </row>
    <row r="710" spans="69:72" x14ac:dyDescent="0.25">
      <c r="BQ710" s="791"/>
      <c r="BR710" s="791"/>
      <c r="BS710" s="791"/>
      <c r="BT710" s="791"/>
    </row>
    <row r="711" spans="69:72" x14ac:dyDescent="0.25">
      <c r="BQ711" s="791"/>
      <c r="BR711" s="791"/>
      <c r="BS711" s="791"/>
      <c r="BT711" s="791"/>
    </row>
    <row r="712" spans="69:72" x14ac:dyDescent="0.25">
      <c r="BQ712" s="791"/>
      <c r="BR712" s="791"/>
      <c r="BS712" s="791"/>
      <c r="BT712" s="791"/>
    </row>
    <row r="713" spans="69:72" x14ac:dyDescent="0.25">
      <c r="BQ713" s="791"/>
      <c r="BR713" s="791"/>
      <c r="BS713" s="791"/>
      <c r="BT713" s="791"/>
    </row>
    <row r="714" spans="69:72" x14ac:dyDescent="0.25">
      <c r="BQ714" s="791"/>
      <c r="BR714" s="791"/>
      <c r="BS714" s="791"/>
      <c r="BT714" s="791"/>
    </row>
    <row r="715" spans="69:72" x14ac:dyDescent="0.25">
      <c r="BQ715" s="791"/>
      <c r="BR715" s="791"/>
      <c r="BS715" s="791"/>
      <c r="BT715" s="791"/>
    </row>
    <row r="716" spans="69:72" x14ac:dyDescent="0.25">
      <c r="BQ716" s="791"/>
      <c r="BR716" s="791"/>
      <c r="BS716" s="791"/>
      <c r="BT716" s="791"/>
    </row>
    <row r="717" spans="69:72" x14ac:dyDescent="0.25">
      <c r="BQ717" s="791"/>
      <c r="BR717" s="791"/>
      <c r="BS717" s="791"/>
      <c r="BT717" s="791"/>
    </row>
    <row r="718" spans="69:72" x14ac:dyDescent="0.25">
      <c r="BQ718" s="791"/>
      <c r="BR718" s="791"/>
      <c r="BS718" s="791"/>
      <c r="BT718" s="791"/>
    </row>
    <row r="719" spans="69:72" x14ac:dyDescent="0.25">
      <c r="BQ719" s="791"/>
      <c r="BR719" s="791"/>
      <c r="BS719" s="791"/>
      <c r="BT719" s="791"/>
    </row>
    <row r="720" spans="69:72" x14ac:dyDescent="0.25">
      <c r="BQ720" s="791"/>
      <c r="BR720" s="791"/>
      <c r="BS720" s="791"/>
      <c r="BT720" s="791"/>
    </row>
    <row r="721" spans="69:72" x14ac:dyDescent="0.25">
      <c r="BQ721" s="791"/>
      <c r="BR721" s="791"/>
      <c r="BS721" s="791"/>
      <c r="BT721" s="791"/>
    </row>
    <row r="722" spans="69:72" x14ac:dyDescent="0.25">
      <c r="BQ722" s="791"/>
      <c r="BR722" s="791"/>
      <c r="BS722" s="791"/>
      <c r="BT722" s="791"/>
    </row>
    <row r="723" spans="69:72" x14ac:dyDescent="0.25">
      <c r="BQ723" s="791"/>
      <c r="BR723" s="791"/>
      <c r="BS723" s="791"/>
      <c r="BT723" s="791"/>
    </row>
    <row r="724" spans="69:72" x14ac:dyDescent="0.25">
      <c r="BQ724" s="791"/>
      <c r="BR724" s="791"/>
      <c r="BS724" s="791"/>
      <c r="BT724" s="791"/>
    </row>
    <row r="725" spans="69:72" x14ac:dyDescent="0.25">
      <c r="BQ725" s="791"/>
      <c r="BR725" s="791"/>
      <c r="BS725" s="791"/>
      <c r="BT725" s="791"/>
    </row>
    <row r="726" spans="69:72" x14ac:dyDescent="0.25">
      <c r="BQ726" s="791"/>
      <c r="BR726" s="791"/>
      <c r="BS726" s="791"/>
      <c r="BT726" s="791"/>
    </row>
    <row r="727" spans="69:72" x14ac:dyDescent="0.25">
      <c r="BQ727" s="791"/>
      <c r="BR727" s="791"/>
      <c r="BS727" s="791"/>
      <c r="BT727" s="791"/>
    </row>
    <row r="728" spans="69:72" x14ac:dyDescent="0.25">
      <c r="BQ728" s="791"/>
      <c r="BR728" s="791"/>
      <c r="BS728" s="791"/>
      <c r="BT728" s="791"/>
    </row>
    <row r="729" spans="69:72" x14ac:dyDescent="0.25">
      <c r="BQ729" s="791"/>
      <c r="BR729" s="791"/>
      <c r="BS729" s="791"/>
      <c r="BT729" s="791"/>
    </row>
    <row r="730" spans="69:72" x14ac:dyDescent="0.25">
      <c r="BQ730" s="791"/>
      <c r="BR730" s="791"/>
      <c r="BS730" s="791"/>
      <c r="BT730" s="791"/>
    </row>
    <row r="731" spans="69:72" x14ac:dyDescent="0.25">
      <c r="BQ731" s="791"/>
      <c r="BR731" s="791"/>
      <c r="BS731" s="791"/>
      <c r="BT731" s="791"/>
    </row>
    <row r="732" spans="69:72" x14ac:dyDescent="0.25">
      <c r="BQ732" s="791"/>
      <c r="BR732" s="791"/>
      <c r="BS732" s="791"/>
      <c r="BT732" s="791"/>
    </row>
    <row r="733" spans="69:72" x14ac:dyDescent="0.25">
      <c r="BQ733" s="791"/>
      <c r="BR733" s="791"/>
      <c r="BS733" s="791"/>
      <c r="BT733" s="791"/>
    </row>
    <row r="734" spans="69:72" x14ac:dyDescent="0.25">
      <c r="BQ734" s="791"/>
      <c r="BR734" s="791"/>
      <c r="BS734" s="791"/>
      <c r="BT734" s="791"/>
    </row>
    <row r="735" spans="69:72" x14ac:dyDescent="0.25">
      <c r="BQ735" s="791"/>
      <c r="BR735" s="791"/>
      <c r="BS735" s="791"/>
      <c r="BT735" s="791"/>
    </row>
    <row r="736" spans="69:72" x14ac:dyDescent="0.25">
      <c r="BQ736" s="791"/>
      <c r="BR736" s="791"/>
      <c r="BS736" s="791"/>
      <c r="BT736" s="791"/>
    </row>
    <row r="737" spans="69:72" x14ac:dyDescent="0.25">
      <c r="BQ737" s="791"/>
      <c r="BR737" s="791"/>
      <c r="BS737" s="791"/>
      <c r="BT737" s="791"/>
    </row>
    <row r="738" spans="69:72" x14ac:dyDescent="0.25">
      <c r="BQ738" s="791"/>
      <c r="BR738" s="791"/>
      <c r="BS738" s="791"/>
      <c r="BT738" s="791"/>
    </row>
    <row r="739" spans="69:72" x14ac:dyDescent="0.25">
      <c r="BQ739" s="791"/>
      <c r="BR739" s="791"/>
      <c r="BS739" s="791"/>
      <c r="BT739" s="791"/>
    </row>
    <row r="740" spans="69:72" x14ac:dyDescent="0.25">
      <c r="BQ740" s="791"/>
      <c r="BR740" s="791"/>
      <c r="BS740" s="791"/>
      <c r="BT740" s="791"/>
    </row>
    <row r="741" spans="69:72" x14ac:dyDescent="0.25">
      <c r="BQ741" s="791"/>
      <c r="BR741" s="791"/>
      <c r="BS741" s="791"/>
      <c r="BT741" s="791"/>
    </row>
    <row r="742" spans="69:72" x14ac:dyDescent="0.25">
      <c r="BQ742" s="791"/>
      <c r="BR742" s="791"/>
      <c r="BS742" s="791"/>
      <c r="BT742" s="791"/>
    </row>
    <row r="743" spans="69:72" x14ac:dyDescent="0.25">
      <c r="BQ743" s="791"/>
      <c r="BR743" s="791"/>
      <c r="BS743" s="791"/>
      <c r="BT743" s="791"/>
    </row>
    <row r="744" spans="69:72" x14ac:dyDescent="0.25">
      <c r="BQ744" s="791"/>
      <c r="BR744" s="791"/>
      <c r="BS744" s="791"/>
      <c r="BT744" s="791"/>
    </row>
    <row r="745" spans="69:72" x14ac:dyDescent="0.25">
      <c r="BQ745" s="791"/>
      <c r="BR745" s="791"/>
      <c r="BS745" s="791"/>
      <c r="BT745" s="791"/>
    </row>
    <row r="746" spans="69:72" x14ac:dyDescent="0.25">
      <c r="BQ746" s="791"/>
      <c r="BR746" s="791"/>
      <c r="BS746" s="791"/>
      <c r="BT746" s="791"/>
    </row>
    <row r="747" spans="69:72" x14ac:dyDescent="0.25">
      <c r="BQ747" s="791"/>
      <c r="BR747" s="791"/>
      <c r="BS747" s="791"/>
      <c r="BT747" s="791"/>
    </row>
    <row r="748" spans="69:72" x14ac:dyDescent="0.25">
      <c r="BQ748" s="791"/>
      <c r="BR748" s="791"/>
      <c r="BS748" s="791"/>
      <c r="BT748" s="791"/>
    </row>
    <row r="749" spans="69:72" x14ac:dyDescent="0.25">
      <c r="BQ749" s="791"/>
      <c r="BR749" s="791"/>
      <c r="BS749" s="791"/>
      <c r="BT749" s="791"/>
    </row>
    <row r="750" spans="69:72" x14ac:dyDescent="0.25">
      <c r="BQ750" s="791"/>
      <c r="BR750" s="791"/>
      <c r="BS750" s="791"/>
      <c r="BT750" s="791"/>
    </row>
    <row r="751" spans="69:72" x14ac:dyDescent="0.25">
      <c r="BQ751" s="791"/>
      <c r="BR751" s="791"/>
      <c r="BS751" s="791"/>
      <c r="BT751" s="791"/>
    </row>
    <row r="752" spans="69:72" x14ac:dyDescent="0.25">
      <c r="BQ752" s="791"/>
      <c r="BR752" s="791"/>
      <c r="BS752" s="791"/>
      <c r="BT752" s="791"/>
    </row>
    <row r="753" spans="69:72" x14ac:dyDescent="0.25">
      <c r="BQ753" s="791"/>
      <c r="BR753" s="791"/>
      <c r="BS753" s="791"/>
      <c r="BT753" s="791"/>
    </row>
    <row r="754" spans="69:72" x14ac:dyDescent="0.25">
      <c r="BQ754" s="791"/>
      <c r="BR754" s="791"/>
      <c r="BS754" s="791"/>
      <c r="BT754" s="791"/>
    </row>
    <row r="755" spans="69:72" x14ac:dyDescent="0.25">
      <c r="BQ755" s="791"/>
      <c r="BR755" s="791"/>
      <c r="BS755" s="791"/>
      <c r="BT755" s="791"/>
    </row>
    <row r="756" spans="69:72" x14ac:dyDescent="0.25">
      <c r="BQ756" s="791"/>
      <c r="BR756" s="791"/>
      <c r="BS756" s="791"/>
      <c r="BT756" s="791"/>
    </row>
    <row r="757" spans="69:72" x14ac:dyDescent="0.25">
      <c r="BQ757" s="791"/>
      <c r="BR757" s="791"/>
      <c r="BS757" s="791"/>
      <c r="BT757" s="791"/>
    </row>
    <row r="758" spans="69:72" x14ac:dyDescent="0.25">
      <c r="BQ758" s="791"/>
      <c r="BR758" s="791"/>
      <c r="BS758" s="791"/>
      <c r="BT758" s="791"/>
    </row>
    <row r="759" spans="69:72" x14ac:dyDescent="0.25">
      <c r="BQ759" s="791"/>
      <c r="BR759" s="791"/>
      <c r="BS759" s="791"/>
      <c r="BT759" s="791"/>
    </row>
    <row r="760" spans="69:72" x14ac:dyDescent="0.25">
      <c r="BQ760" s="791"/>
      <c r="BR760" s="791"/>
      <c r="BS760" s="791"/>
      <c r="BT760" s="791"/>
    </row>
    <row r="761" spans="69:72" x14ac:dyDescent="0.25">
      <c r="BQ761" s="791"/>
      <c r="BR761" s="791"/>
      <c r="BS761" s="791"/>
      <c r="BT761" s="791"/>
    </row>
    <row r="762" spans="69:72" x14ac:dyDescent="0.25">
      <c r="BQ762" s="791"/>
      <c r="BR762" s="791"/>
      <c r="BS762" s="791"/>
      <c r="BT762" s="791"/>
    </row>
    <row r="763" spans="69:72" x14ac:dyDescent="0.25">
      <c r="BQ763" s="791"/>
      <c r="BR763" s="791"/>
      <c r="BS763" s="791"/>
      <c r="BT763" s="791"/>
    </row>
    <row r="764" spans="69:72" x14ac:dyDescent="0.25">
      <c r="BQ764" s="791"/>
      <c r="BR764" s="791"/>
      <c r="BS764" s="791"/>
      <c r="BT764" s="791"/>
    </row>
    <row r="765" spans="69:72" x14ac:dyDescent="0.25">
      <c r="BQ765" s="791"/>
      <c r="BR765" s="791"/>
      <c r="BS765" s="791"/>
      <c r="BT765" s="791"/>
    </row>
    <row r="766" spans="69:72" x14ac:dyDescent="0.25">
      <c r="BQ766" s="791"/>
      <c r="BR766" s="791"/>
      <c r="BS766" s="791"/>
      <c r="BT766" s="791"/>
    </row>
    <row r="767" spans="69:72" x14ac:dyDescent="0.25">
      <c r="BQ767" s="791"/>
      <c r="BR767" s="791"/>
      <c r="BS767" s="791"/>
      <c r="BT767" s="791"/>
    </row>
    <row r="768" spans="69:72" x14ac:dyDescent="0.25">
      <c r="BQ768" s="791"/>
      <c r="BR768" s="791"/>
      <c r="BS768" s="791"/>
      <c r="BT768" s="791"/>
    </row>
    <row r="769" spans="69:72" x14ac:dyDescent="0.25">
      <c r="BQ769" s="791"/>
      <c r="BR769" s="791"/>
      <c r="BS769" s="791"/>
      <c r="BT769" s="791"/>
    </row>
    <row r="770" spans="69:72" x14ac:dyDescent="0.25">
      <c r="BQ770" s="791"/>
      <c r="BR770" s="791"/>
      <c r="BS770" s="791"/>
      <c r="BT770" s="791"/>
    </row>
    <row r="771" spans="69:72" x14ac:dyDescent="0.25">
      <c r="BQ771" s="791"/>
      <c r="BR771" s="791"/>
      <c r="BS771" s="791"/>
      <c r="BT771" s="791"/>
    </row>
    <row r="772" spans="69:72" x14ac:dyDescent="0.25">
      <c r="BQ772" s="791"/>
      <c r="BR772" s="791"/>
      <c r="BS772" s="791"/>
      <c r="BT772" s="791"/>
    </row>
    <row r="773" spans="69:72" x14ac:dyDescent="0.25">
      <c r="BQ773" s="791"/>
      <c r="BR773" s="791"/>
      <c r="BS773" s="791"/>
      <c r="BT773" s="791"/>
    </row>
    <row r="774" spans="69:72" x14ac:dyDescent="0.25">
      <c r="BQ774" s="791"/>
      <c r="BR774" s="791"/>
      <c r="BS774" s="791"/>
      <c r="BT774" s="791"/>
    </row>
    <row r="775" spans="69:72" x14ac:dyDescent="0.25">
      <c r="BQ775" s="791"/>
      <c r="BR775" s="791"/>
      <c r="BS775" s="791"/>
      <c r="BT775" s="791"/>
    </row>
    <row r="776" spans="69:72" x14ac:dyDescent="0.25">
      <c r="BQ776" s="791"/>
      <c r="BR776" s="791"/>
      <c r="BS776" s="791"/>
      <c r="BT776" s="791"/>
    </row>
    <row r="777" spans="69:72" x14ac:dyDescent="0.25">
      <c r="BQ777" s="791"/>
      <c r="BR777" s="791"/>
      <c r="BS777" s="791"/>
      <c r="BT777" s="791"/>
    </row>
    <row r="778" spans="69:72" x14ac:dyDescent="0.25">
      <c r="BQ778" s="791"/>
      <c r="BR778" s="791"/>
      <c r="BS778" s="791"/>
      <c r="BT778" s="791"/>
    </row>
    <row r="779" spans="69:72" x14ac:dyDescent="0.25">
      <c r="BQ779" s="791"/>
      <c r="BR779" s="791"/>
      <c r="BS779" s="791"/>
      <c r="BT779" s="791"/>
    </row>
    <row r="780" spans="69:72" x14ac:dyDescent="0.25">
      <c r="BQ780" s="791"/>
      <c r="BR780" s="791"/>
      <c r="BS780" s="791"/>
      <c r="BT780" s="791"/>
    </row>
    <row r="781" spans="69:72" x14ac:dyDescent="0.25">
      <c r="BQ781" s="791"/>
      <c r="BR781" s="791"/>
      <c r="BS781" s="791"/>
      <c r="BT781" s="791"/>
    </row>
    <row r="782" spans="69:72" x14ac:dyDescent="0.25">
      <c r="BQ782" s="791"/>
      <c r="BR782" s="791"/>
      <c r="BS782" s="791"/>
      <c r="BT782" s="791"/>
    </row>
    <row r="783" spans="69:72" x14ac:dyDescent="0.25">
      <c r="BQ783" s="791"/>
      <c r="BR783" s="791"/>
      <c r="BS783" s="791"/>
      <c r="BT783" s="791"/>
    </row>
    <row r="784" spans="69:72" x14ac:dyDescent="0.25">
      <c r="BQ784" s="791"/>
      <c r="BR784" s="791"/>
      <c r="BS784" s="791"/>
      <c r="BT784" s="791"/>
    </row>
    <row r="785" spans="69:72" x14ac:dyDescent="0.25">
      <c r="BQ785" s="791"/>
      <c r="BR785" s="791"/>
      <c r="BS785" s="791"/>
      <c r="BT785" s="791"/>
    </row>
    <row r="786" spans="69:72" x14ac:dyDescent="0.25">
      <c r="BQ786" s="791"/>
      <c r="BR786" s="791"/>
      <c r="BS786" s="791"/>
      <c r="BT786" s="791"/>
    </row>
    <row r="787" spans="69:72" x14ac:dyDescent="0.25">
      <c r="BQ787" s="791"/>
      <c r="BR787" s="791"/>
      <c r="BS787" s="791"/>
      <c r="BT787" s="791"/>
    </row>
    <row r="788" spans="69:72" x14ac:dyDescent="0.25">
      <c r="BQ788" s="791"/>
      <c r="BR788" s="791"/>
      <c r="BS788" s="791"/>
      <c r="BT788" s="791"/>
    </row>
    <row r="789" spans="69:72" x14ac:dyDescent="0.25">
      <c r="BQ789" s="791"/>
      <c r="BR789" s="791"/>
      <c r="BS789" s="791"/>
      <c r="BT789" s="791"/>
    </row>
    <row r="790" spans="69:72" x14ac:dyDescent="0.25">
      <c r="BQ790" s="791"/>
      <c r="BR790" s="791"/>
      <c r="BS790" s="791"/>
      <c r="BT790" s="791"/>
    </row>
    <row r="791" spans="69:72" x14ac:dyDescent="0.25">
      <c r="BQ791" s="791"/>
      <c r="BR791" s="791"/>
      <c r="BS791" s="791"/>
      <c r="BT791" s="791"/>
    </row>
    <row r="792" spans="69:72" x14ac:dyDescent="0.25">
      <c r="BQ792" s="791"/>
      <c r="BR792" s="791"/>
      <c r="BS792" s="791"/>
      <c r="BT792" s="791"/>
    </row>
    <row r="793" spans="69:72" x14ac:dyDescent="0.25">
      <c r="BQ793" s="791"/>
      <c r="BR793" s="791"/>
      <c r="BS793" s="791"/>
      <c r="BT793" s="791"/>
    </row>
    <row r="794" spans="69:72" x14ac:dyDescent="0.25">
      <c r="BQ794" s="791"/>
      <c r="BR794" s="791"/>
      <c r="BS794" s="791"/>
      <c r="BT794" s="791"/>
    </row>
    <row r="795" spans="69:72" x14ac:dyDescent="0.25">
      <c r="BQ795" s="791"/>
      <c r="BR795" s="791"/>
      <c r="BS795" s="791"/>
      <c r="BT795" s="791"/>
    </row>
    <row r="796" spans="69:72" x14ac:dyDescent="0.25">
      <c r="BQ796" s="791"/>
      <c r="BR796" s="791"/>
      <c r="BS796" s="791"/>
      <c r="BT796" s="791"/>
    </row>
    <row r="797" spans="69:72" x14ac:dyDescent="0.25">
      <c r="BQ797" s="791"/>
      <c r="BR797" s="791"/>
      <c r="BS797" s="791"/>
      <c r="BT797" s="791"/>
    </row>
    <row r="798" spans="69:72" x14ac:dyDescent="0.25">
      <c r="BQ798" s="791"/>
      <c r="BR798" s="791"/>
      <c r="BS798" s="791"/>
      <c r="BT798" s="791"/>
    </row>
    <row r="799" spans="69:72" x14ac:dyDescent="0.25">
      <c r="BQ799" s="791"/>
      <c r="BR799" s="791"/>
      <c r="BS799" s="791"/>
      <c r="BT799" s="791"/>
    </row>
    <row r="800" spans="69:72" x14ac:dyDescent="0.25">
      <c r="BQ800" s="791"/>
      <c r="BR800" s="791"/>
      <c r="BS800" s="791"/>
      <c r="BT800" s="791"/>
    </row>
    <row r="801" spans="69:72" x14ac:dyDescent="0.25">
      <c r="BQ801" s="791"/>
      <c r="BR801" s="791"/>
      <c r="BS801" s="791"/>
      <c r="BT801" s="791"/>
    </row>
    <row r="802" spans="69:72" x14ac:dyDescent="0.25">
      <c r="BQ802" s="791"/>
      <c r="BR802" s="791"/>
      <c r="BS802" s="791"/>
      <c r="BT802" s="791"/>
    </row>
    <row r="803" spans="69:72" x14ac:dyDescent="0.25">
      <c r="BQ803" s="791"/>
      <c r="BR803" s="791"/>
      <c r="BS803" s="791"/>
      <c r="BT803" s="791"/>
    </row>
    <row r="804" spans="69:72" x14ac:dyDescent="0.25">
      <c r="BQ804" s="791"/>
      <c r="BR804" s="791"/>
      <c r="BS804" s="791"/>
      <c r="BT804" s="791"/>
    </row>
    <row r="805" spans="69:72" x14ac:dyDescent="0.25">
      <c r="BQ805" s="791"/>
      <c r="BR805" s="791"/>
      <c r="BS805" s="791"/>
      <c r="BT805" s="791"/>
    </row>
    <row r="806" spans="69:72" x14ac:dyDescent="0.25">
      <c r="BQ806" s="791"/>
      <c r="BR806" s="791"/>
      <c r="BS806" s="791"/>
      <c r="BT806" s="791"/>
    </row>
    <row r="807" spans="69:72" x14ac:dyDescent="0.25">
      <c r="BQ807" s="791"/>
      <c r="BR807" s="791"/>
      <c r="BS807" s="791"/>
      <c r="BT807" s="791"/>
    </row>
    <row r="808" spans="69:72" x14ac:dyDescent="0.25">
      <c r="BQ808" s="791"/>
      <c r="BR808" s="791"/>
      <c r="BS808" s="791"/>
      <c r="BT808" s="791"/>
    </row>
    <row r="809" spans="69:72" x14ac:dyDescent="0.25">
      <c r="BQ809" s="791"/>
      <c r="BR809" s="791"/>
      <c r="BS809" s="791"/>
      <c r="BT809" s="791"/>
    </row>
    <row r="810" spans="69:72" x14ac:dyDescent="0.25">
      <c r="BQ810" s="791"/>
      <c r="BR810" s="791"/>
      <c r="BS810" s="791"/>
      <c r="BT810" s="791"/>
    </row>
    <row r="811" spans="69:72" x14ac:dyDescent="0.25">
      <c r="BQ811" s="791"/>
      <c r="BR811" s="791"/>
      <c r="BS811" s="791"/>
      <c r="BT811" s="791"/>
    </row>
    <row r="812" spans="69:72" x14ac:dyDescent="0.25">
      <c r="BQ812" s="791"/>
      <c r="BR812" s="791"/>
      <c r="BS812" s="791"/>
      <c r="BT812" s="791"/>
    </row>
    <row r="813" spans="69:72" x14ac:dyDescent="0.25">
      <c r="BQ813" s="791"/>
      <c r="BR813" s="791"/>
      <c r="BS813" s="791"/>
      <c r="BT813" s="791"/>
    </row>
    <row r="814" spans="69:72" x14ac:dyDescent="0.25">
      <c r="BQ814" s="791"/>
      <c r="BR814" s="791"/>
      <c r="BS814" s="791"/>
      <c r="BT814" s="791"/>
    </row>
    <row r="815" spans="69:72" x14ac:dyDescent="0.25">
      <c r="BQ815" s="791"/>
      <c r="BR815" s="791"/>
      <c r="BS815" s="791"/>
      <c r="BT815" s="791"/>
    </row>
    <row r="816" spans="69:72" x14ac:dyDescent="0.25">
      <c r="BQ816" s="791"/>
      <c r="BR816" s="791"/>
      <c r="BS816" s="791"/>
      <c r="BT816" s="791"/>
    </row>
    <row r="817" spans="69:72" x14ac:dyDescent="0.25">
      <c r="BQ817" s="791"/>
      <c r="BR817" s="791"/>
      <c r="BS817" s="791"/>
      <c r="BT817" s="791"/>
    </row>
    <row r="818" spans="69:72" x14ac:dyDescent="0.25">
      <c r="BQ818" s="791"/>
      <c r="BR818" s="791"/>
      <c r="BS818" s="791"/>
      <c r="BT818" s="791"/>
    </row>
    <row r="819" spans="69:72" x14ac:dyDescent="0.25">
      <c r="BQ819" s="791"/>
      <c r="BR819" s="791"/>
      <c r="BS819" s="791"/>
      <c r="BT819" s="791"/>
    </row>
    <row r="820" spans="69:72" x14ac:dyDescent="0.25">
      <c r="BQ820" s="791"/>
      <c r="BR820" s="791"/>
      <c r="BS820" s="791"/>
      <c r="BT820" s="791"/>
    </row>
    <row r="821" spans="69:72" x14ac:dyDescent="0.25">
      <c r="BQ821" s="791"/>
      <c r="BR821" s="791"/>
      <c r="BS821" s="791"/>
      <c r="BT821" s="791"/>
    </row>
    <row r="822" spans="69:72" x14ac:dyDescent="0.25">
      <c r="BQ822" s="791"/>
      <c r="BR822" s="791"/>
      <c r="BS822" s="791"/>
      <c r="BT822" s="791"/>
    </row>
    <row r="823" spans="69:72" x14ac:dyDescent="0.25">
      <c r="BQ823" s="791"/>
      <c r="BR823" s="791"/>
      <c r="BS823" s="791"/>
      <c r="BT823" s="791"/>
    </row>
    <row r="824" spans="69:72" x14ac:dyDescent="0.25">
      <c r="BQ824" s="791"/>
      <c r="BR824" s="791"/>
      <c r="BS824" s="791"/>
      <c r="BT824" s="791"/>
    </row>
    <row r="825" spans="69:72" x14ac:dyDescent="0.25">
      <c r="BQ825" s="791"/>
      <c r="BR825" s="791"/>
      <c r="BS825" s="791"/>
      <c r="BT825" s="791"/>
    </row>
    <row r="826" spans="69:72" x14ac:dyDescent="0.25">
      <c r="BQ826" s="791"/>
      <c r="BR826" s="791"/>
      <c r="BS826" s="791"/>
      <c r="BT826" s="791"/>
    </row>
    <row r="827" spans="69:72" x14ac:dyDescent="0.25">
      <c r="BQ827" s="791"/>
      <c r="BR827" s="791"/>
      <c r="BS827" s="791"/>
      <c r="BT827" s="791"/>
    </row>
    <row r="828" spans="69:72" x14ac:dyDescent="0.25">
      <c r="BQ828" s="791"/>
      <c r="BR828" s="791"/>
      <c r="BS828" s="791"/>
      <c r="BT828" s="791"/>
    </row>
    <row r="829" spans="69:72" x14ac:dyDescent="0.25">
      <c r="BQ829" s="791"/>
      <c r="BR829" s="791"/>
      <c r="BS829" s="791"/>
      <c r="BT829" s="791"/>
    </row>
    <row r="830" spans="69:72" x14ac:dyDescent="0.25">
      <c r="BQ830" s="791"/>
      <c r="BR830" s="791"/>
      <c r="BS830" s="791"/>
      <c r="BT830" s="791"/>
    </row>
    <row r="831" spans="69:72" x14ac:dyDescent="0.25">
      <c r="BQ831" s="791"/>
      <c r="BR831" s="791"/>
      <c r="BS831" s="791"/>
      <c r="BT831" s="791"/>
    </row>
    <row r="832" spans="69:72" x14ac:dyDescent="0.25">
      <c r="BQ832" s="791"/>
      <c r="BR832" s="791"/>
      <c r="BS832" s="791"/>
      <c r="BT832" s="791"/>
    </row>
    <row r="833" spans="69:72" x14ac:dyDescent="0.25">
      <c r="BQ833" s="791"/>
      <c r="BR833" s="791"/>
      <c r="BS833" s="791"/>
      <c r="BT833" s="791"/>
    </row>
    <row r="834" spans="69:72" x14ac:dyDescent="0.25">
      <c r="BQ834" s="791"/>
      <c r="BR834" s="791"/>
      <c r="BS834" s="791"/>
      <c r="BT834" s="791"/>
    </row>
    <row r="835" spans="69:72" x14ac:dyDescent="0.25">
      <c r="BQ835" s="791"/>
      <c r="BR835" s="791"/>
      <c r="BS835" s="791"/>
      <c r="BT835" s="791"/>
    </row>
    <row r="836" spans="69:72" x14ac:dyDescent="0.25">
      <c r="BQ836" s="791"/>
      <c r="BR836" s="791"/>
      <c r="BS836" s="791"/>
      <c r="BT836" s="791"/>
    </row>
    <row r="837" spans="69:72" x14ac:dyDescent="0.25">
      <c r="BQ837" s="791"/>
      <c r="BR837" s="791"/>
      <c r="BS837" s="791"/>
      <c r="BT837" s="791"/>
    </row>
    <row r="838" spans="69:72" x14ac:dyDescent="0.25">
      <c r="BQ838" s="791"/>
      <c r="BR838" s="791"/>
      <c r="BS838" s="791"/>
      <c r="BT838" s="791"/>
    </row>
    <row r="839" spans="69:72" x14ac:dyDescent="0.25">
      <c r="BQ839" s="791"/>
      <c r="BR839" s="791"/>
      <c r="BS839" s="791"/>
      <c r="BT839" s="791"/>
    </row>
    <row r="840" spans="69:72" x14ac:dyDescent="0.25">
      <c r="BQ840" s="791"/>
      <c r="BR840" s="791"/>
      <c r="BS840" s="791"/>
      <c r="BT840" s="791"/>
    </row>
    <row r="841" spans="69:72" x14ac:dyDescent="0.25">
      <c r="BQ841" s="791"/>
      <c r="BR841" s="791"/>
      <c r="BS841" s="791"/>
      <c r="BT841" s="791"/>
    </row>
    <row r="842" spans="69:72" x14ac:dyDescent="0.25">
      <c r="BQ842" s="791"/>
      <c r="BR842" s="791"/>
      <c r="BS842" s="791"/>
      <c r="BT842" s="791"/>
    </row>
    <row r="843" spans="69:72" x14ac:dyDescent="0.25">
      <c r="BQ843" s="791"/>
      <c r="BR843" s="791"/>
      <c r="BS843" s="791"/>
      <c r="BT843" s="791"/>
    </row>
    <row r="844" spans="69:72" x14ac:dyDescent="0.25">
      <c r="BQ844" s="791"/>
      <c r="BR844" s="791"/>
      <c r="BS844" s="791"/>
      <c r="BT844" s="791"/>
    </row>
    <row r="845" spans="69:72" x14ac:dyDescent="0.25">
      <c r="BQ845" s="791"/>
      <c r="BR845" s="791"/>
      <c r="BS845" s="791"/>
      <c r="BT845" s="791"/>
    </row>
    <row r="846" spans="69:72" x14ac:dyDescent="0.25">
      <c r="BQ846" s="791"/>
      <c r="BR846" s="791"/>
      <c r="BS846" s="791"/>
      <c r="BT846" s="791"/>
    </row>
    <row r="847" spans="69:72" x14ac:dyDescent="0.25">
      <c r="BQ847" s="791"/>
      <c r="BR847" s="791"/>
      <c r="BS847" s="791"/>
      <c r="BT847" s="791"/>
    </row>
    <row r="848" spans="69:72" x14ac:dyDescent="0.25">
      <c r="BQ848" s="791"/>
      <c r="BR848" s="791"/>
      <c r="BS848" s="791"/>
      <c r="BT848" s="791"/>
    </row>
    <row r="849" spans="69:72" x14ac:dyDescent="0.25">
      <c r="BQ849" s="791"/>
      <c r="BR849" s="791"/>
      <c r="BS849" s="791"/>
      <c r="BT849" s="791"/>
    </row>
    <row r="850" spans="69:72" x14ac:dyDescent="0.25">
      <c r="BQ850" s="791"/>
      <c r="BR850" s="791"/>
      <c r="BS850" s="791"/>
      <c r="BT850" s="791"/>
    </row>
    <row r="851" spans="69:72" x14ac:dyDescent="0.25">
      <c r="BQ851" s="791"/>
      <c r="BR851" s="791"/>
      <c r="BS851" s="791"/>
      <c r="BT851" s="791"/>
    </row>
    <row r="852" spans="69:72" x14ac:dyDescent="0.25">
      <c r="BQ852" s="791"/>
      <c r="BR852" s="791"/>
      <c r="BS852" s="791"/>
      <c r="BT852" s="791"/>
    </row>
    <row r="853" spans="69:72" x14ac:dyDescent="0.25">
      <c r="BQ853" s="791"/>
      <c r="BR853" s="791"/>
      <c r="BS853" s="791"/>
      <c r="BT853" s="791"/>
    </row>
    <row r="854" spans="69:72" x14ac:dyDescent="0.25">
      <c r="BQ854" s="791"/>
      <c r="BR854" s="791"/>
      <c r="BS854" s="791"/>
      <c r="BT854" s="791"/>
    </row>
    <row r="855" spans="69:72" x14ac:dyDescent="0.25">
      <c r="BQ855" s="791"/>
      <c r="BR855" s="791"/>
      <c r="BS855" s="791"/>
      <c r="BT855" s="791"/>
    </row>
    <row r="856" spans="69:72" x14ac:dyDescent="0.25">
      <c r="BQ856" s="791"/>
      <c r="BR856" s="791"/>
      <c r="BS856" s="791"/>
      <c r="BT856" s="791"/>
    </row>
    <row r="857" spans="69:72" x14ac:dyDescent="0.25">
      <c r="BQ857" s="791"/>
      <c r="BR857" s="791"/>
      <c r="BS857" s="791"/>
      <c r="BT857" s="791"/>
    </row>
    <row r="858" spans="69:72" x14ac:dyDescent="0.25">
      <c r="BQ858" s="791"/>
      <c r="BR858" s="791"/>
      <c r="BS858" s="791"/>
      <c r="BT858" s="791"/>
    </row>
    <row r="859" spans="69:72" x14ac:dyDescent="0.25">
      <c r="BQ859" s="791"/>
      <c r="BR859" s="791"/>
      <c r="BS859" s="791"/>
      <c r="BT859" s="791"/>
    </row>
    <row r="860" spans="69:72" x14ac:dyDescent="0.25">
      <c r="BQ860" s="791"/>
      <c r="BR860" s="791"/>
      <c r="BS860" s="791"/>
      <c r="BT860" s="791"/>
    </row>
    <row r="861" spans="69:72" x14ac:dyDescent="0.25">
      <c r="BQ861" s="791"/>
      <c r="BR861" s="791"/>
      <c r="BS861" s="791"/>
      <c r="BT861" s="791"/>
    </row>
    <row r="862" spans="69:72" x14ac:dyDescent="0.25">
      <c r="BQ862" s="791"/>
      <c r="BR862" s="791"/>
      <c r="BS862" s="791"/>
      <c r="BT862" s="791"/>
    </row>
    <row r="863" spans="69:72" x14ac:dyDescent="0.25">
      <c r="BQ863" s="791"/>
      <c r="BR863" s="791"/>
      <c r="BS863" s="791"/>
      <c r="BT863" s="791"/>
    </row>
    <row r="864" spans="69:72" x14ac:dyDescent="0.25">
      <c r="BQ864" s="791"/>
      <c r="BR864" s="791"/>
      <c r="BS864" s="791"/>
      <c r="BT864" s="791"/>
    </row>
    <row r="865" spans="69:72" x14ac:dyDescent="0.25">
      <c r="BQ865" s="791"/>
      <c r="BR865" s="791"/>
      <c r="BS865" s="791"/>
      <c r="BT865" s="791"/>
    </row>
    <row r="866" spans="69:72" x14ac:dyDescent="0.25">
      <c r="BQ866" s="791"/>
      <c r="BR866" s="791"/>
      <c r="BS866" s="791"/>
      <c r="BT866" s="791"/>
    </row>
    <row r="867" spans="69:72" x14ac:dyDescent="0.25">
      <c r="BQ867" s="791"/>
      <c r="BR867" s="791"/>
      <c r="BS867" s="791"/>
      <c r="BT867" s="791"/>
    </row>
    <row r="868" spans="69:72" x14ac:dyDescent="0.25">
      <c r="BQ868" s="791"/>
      <c r="BR868" s="791"/>
      <c r="BS868" s="791"/>
      <c r="BT868" s="791"/>
    </row>
    <row r="869" spans="69:72" x14ac:dyDescent="0.25">
      <c r="BQ869" s="791"/>
      <c r="BR869" s="791"/>
      <c r="BS869" s="791"/>
      <c r="BT869" s="791"/>
    </row>
    <row r="870" spans="69:72" x14ac:dyDescent="0.25">
      <c r="BQ870" s="791"/>
      <c r="BR870" s="791"/>
      <c r="BS870" s="791"/>
      <c r="BT870" s="791"/>
    </row>
    <row r="871" spans="69:72" x14ac:dyDescent="0.25">
      <c r="BQ871" s="791"/>
      <c r="BR871" s="791"/>
      <c r="BS871" s="791"/>
      <c r="BT871" s="791"/>
    </row>
    <row r="872" spans="69:72" x14ac:dyDescent="0.25">
      <c r="BQ872" s="791"/>
      <c r="BR872" s="791"/>
      <c r="BS872" s="791"/>
      <c r="BT872" s="791"/>
    </row>
    <row r="873" spans="69:72" x14ac:dyDescent="0.25">
      <c r="BQ873" s="791"/>
      <c r="BR873" s="791"/>
      <c r="BS873" s="791"/>
      <c r="BT873" s="791"/>
    </row>
    <row r="874" spans="69:72" x14ac:dyDescent="0.25">
      <c r="BQ874" s="791"/>
      <c r="BR874" s="791"/>
      <c r="BS874" s="791"/>
      <c r="BT874" s="791"/>
    </row>
    <row r="875" spans="69:72" x14ac:dyDescent="0.25">
      <c r="BQ875" s="791"/>
      <c r="BR875" s="791"/>
      <c r="BS875" s="791"/>
      <c r="BT875" s="791"/>
    </row>
    <row r="876" spans="69:72" x14ac:dyDescent="0.25">
      <c r="BQ876" s="791"/>
      <c r="BR876" s="791"/>
      <c r="BS876" s="791"/>
      <c r="BT876" s="791"/>
    </row>
    <row r="877" spans="69:72" x14ac:dyDescent="0.25">
      <c r="BQ877" s="791"/>
      <c r="BR877" s="791"/>
      <c r="BS877" s="791"/>
      <c r="BT877" s="791"/>
    </row>
    <row r="878" spans="69:72" x14ac:dyDescent="0.25">
      <c r="BQ878" s="791"/>
      <c r="BR878" s="791"/>
      <c r="BS878" s="791"/>
      <c r="BT878" s="791"/>
    </row>
    <row r="879" spans="69:72" x14ac:dyDescent="0.25">
      <c r="BQ879" s="791"/>
      <c r="BR879" s="791"/>
      <c r="BS879" s="791"/>
      <c r="BT879" s="791"/>
    </row>
    <row r="880" spans="69:72" x14ac:dyDescent="0.25">
      <c r="BQ880" s="791"/>
      <c r="BR880" s="791"/>
      <c r="BS880" s="791"/>
      <c r="BT880" s="791"/>
    </row>
    <row r="881" spans="69:72" x14ac:dyDescent="0.25">
      <c r="BQ881" s="791"/>
      <c r="BR881" s="791"/>
      <c r="BS881" s="791"/>
      <c r="BT881" s="791"/>
    </row>
    <row r="882" spans="69:72" x14ac:dyDescent="0.25">
      <c r="BQ882" s="791"/>
      <c r="BR882" s="791"/>
      <c r="BS882" s="791"/>
      <c r="BT882" s="791"/>
    </row>
    <row r="883" spans="69:72" x14ac:dyDescent="0.25">
      <c r="BQ883" s="791"/>
      <c r="BR883" s="791"/>
      <c r="BS883" s="791"/>
      <c r="BT883" s="791"/>
    </row>
    <row r="884" spans="69:72" x14ac:dyDescent="0.25">
      <c r="BQ884" s="791"/>
      <c r="BR884" s="791"/>
      <c r="BS884" s="791"/>
      <c r="BT884" s="791"/>
    </row>
    <row r="885" spans="69:72" x14ac:dyDescent="0.25">
      <c r="BQ885" s="791"/>
      <c r="BR885" s="791"/>
      <c r="BS885" s="791"/>
      <c r="BT885" s="791"/>
    </row>
    <row r="886" spans="69:72" x14ac:dyDescent="0.25">
      <c r="BQ886" s="791"/>
      <c r="BR886" s="791"/>
      <c r="BS886" s="791"/>
      <c r="BT886" s="791"/>
    </row>
    <row r="887" spans="69:72" x14ac:dyDescent="0.25">
      <c r="BQ887" s="791"/>
      <c r="BR887" s="791"/>
      <c r="BS887" s="791"/>
      <c r="BT887" s="791"/>
    </row>
    <row r="888" spans="69:72" x14ac:dyDescent="0.25">
      <c r="BQ888" s="791"/>
      <c r="BR888" s="791"/>
      <c r="BS888" s="791"/>
      <c r="BT888" s="791"/>
    </row>
    <row r="889" spans="69:72" x14ac:dyDescent="0.25">
      <c r="BQ889" s="791"/>
      <c r="BR889" s="791"/>
      <c r="BS889" s="791"/>
      <c r="BT889" s="791"/>
    </row>
    <row r="890" spans="69:72" x14ac:dyDescent="0.25">
      <c r="BQ890" s="791"/>
      <c r="BR890" s="791"/>
      <c r="BS890" s="791"/>
      <c r="BT890" s="791"/>
    </row>
    <row r="891" spans="69:72" x14ac:dyDescent="0.25">
      <c r="BQ891" s="791"/>
      <c r="BR891" s="791"/>
      <c r="BS891" s="791"/>
      <c r="BT891" s="791"/>
    </row>
    <row r="892" spans="69:72" x14ac:dyDescent="0.25">
      <c r="BQ892" s="791"/>
      <c r="BR892" s="791"/>
      <c r="BS892" s="791"/>
      <c r="BT892" s="791"/>
    </row>
    <row r="893" spans="69:72" x14ac:dyDescent="0.25">
      <c r="BQ893" s="791"/>
      <c r="BR893" s="791"/>
      <c r="BS893" s="791"/>
      <c r="BT893" s="791"/>
    </row>
    <row r="894" spans="69:72" x14ac:dyDescent="0.25">
      <c r="BQ894" s="791"/>
      <c r="BR894" s="791"/>
      <c r="BS894" s="791"/>
      <c r="BT894" s="791"/>
    </row>
    <row r="895" spans="69:72" x14ac:dyDescent="0.25">
      <c r="BQ895" s="791"/>
      <c r="BR895" s="791"/>
      <c r="BS895" s="791"/>
      <c r="BT895" s="791"/>
    </row>
    <row r="896" spans="69:72" x14ac:dyDescent="0.25">
      <c r="BQ896" s="791"/>
      <c r="BR896" s="791"/>
      <c r="BS896" s="791"/>
      <c r="BT896" s="791"/>
    </row>
    <row r="897" spans="69:72" x14ac:dyDescent="0.25">
      <c r="BQ897" s="791"/>
      <c r="BR897" s="791"/>
      <c r="BS897" s="791"/>
      <c r="BT897" s="791"/>
    </row>
    <row r="898" spans="69:72" x14ac:dyDescent="0.25">
      <c r="BQ898" s="791"/>
      <c r="BR898" s="791"/>
      <c r="BS898" s="791"/>
      <c r="BT898" s="791"/>
    </row>
    <row r="899" spans="69:72" x14ac:dyDescent="0.25">
      <c r="BQ899" s="791"/>
      <c r="BR899" s="791"/>
      <c r="BS899" s="791"/>
      <c r="BT899" s="791"/>
    </row>
    <row r="900" spans="69:72" x14ac:dyDescent="0.25">
      <c r="BQ900" s="791"/>
      <c r="BR900" s="791"/>
      <c r="BS900" s="791"/>
      <c r="BT900" s="791"/>
    </row>
    <row r="901" spans="69:72" x14ac:dyDescent="0.25">
      <c r="BQ901" s="791"/>
      <c r="BR901" s="791"/>
      <c r="BS901" s="791"/>
      <c r="BT901" s="791"/>
    </row>
    <row r="902" spans="69:72" x14ac:dyDescent="0.25">
      <c r="BQ902" s="791"/>
      <c r="BR902" s="791"/>
      <c r="BS902" s="791"/>
      <c r="BT902" s="791"/>
    </row>
    <row r="903" spans="69:72" x14ac:dyDescent="0.25">
      <c r="BQ903" s="791"/>
      <c r="BR903" s="791"/>
      <c r="BS903" s="791"/>
      <c r="BT903" s="791"/>
    </row>
    <row r="904" spans="69:72" x14ac:dyDescent="0.25">
      <c r="BQ904" s="791"/>
      <c r="BR904" s="791"/>
      <c r="BS904" s="791"/>
      <c r="BT904" s="791"/>
    </row>
    <row r="905" spans="69:72" x14ac:dyDescent="0.25">
      <c r="BQ905" s="791"/>
      <c r="BR905" s="791"/>
      <c r="BS905" s="791"/>
      <c r="BT905" s="791"/>
    </row>
    <row r="906" spans="69:72" x14ac:dyDescent="0.25">
      <c r="BQ906" s="791"/>
      <c r="BR906" s="791"/>
      <c r="BS906" s="791"/>
      <c r="BT906" s="791"/>
    </row>
    <row r="907" spans="69:72" x14ac:dyDescent="0.25">
      <c r="BQ907" s="791"/>
      <c r="BR907" s="791"/>
      <c r="BS907" s="791"/>
      <c r="BT907" s="791"/>
    </row>
    <row r="908" spans="69:72" x14ac:dyDescent="0.25">
      <c r="BQ908" s="791"/>
      <c r="BR908" s="791"/>
      <c r="BS908" s="791"/>
      <c r="BT908" s="791"/>
    </row>
    <row r="909" spans="69:72" x14ac:dyDescent="0.25">
      <c r="BQ909" s="791"/>
      <c r="BR909" s="791"/>
      <c r="BS909" s="791"/>
      <c r="BT909" s="791"/>
    </row>
    <row r="910" spans="69:72" x14ac:dyDescent="0.25">
      <c r="BQ910" s="791"/>
      <c r="BR910" s="791"/>
      <c r="BS910" s="791"/>
      <c r="BT910" s="791"/>
    </row>
    <row r="911" spans="69:72" x14ac:dyDescent="0.25">
      <c r="BQ911" s="791"/>
      <c r="BR911" s="791"/>
      <c r="BS911" s="791"/>
      <c r="BT911" s="791"/>
    </row>
    <row r="912" spans="69:72" x14ac:dyDescent="0.25">
      <c r="BQ912" s="791"/>
      <c r="BR912" s="791"/>
      <c r="BS912" s="791"/>
      <c r="BT912" s="791"/>
    </row>
    <row r="913" spans="69:72" x14ac:dyDescent="0.25">
      <c r="BQ913" s="791"/>
      <c r="BR913" s="791"/>
      <c r="BS913" s="791"/>
      <c r="BT913" s="791"/>
    </row>
    <row r="914" spans="69:72" x14ac:dyDescent="0.25">
      <c r="BQ914" s="791"/>
      <c r="BR914" s="791"/>
      <c r="BS914" s="791"/>
      <c r="BT914" s="791"/>
    </row>
    <row r="915" spans="69:72" x14ac:dyDescent="0.25">
      <c r="BQ915" s="791"/>
      <c r="BR915" s="791"/>
      <c r="BS915" s="791"/>
      <c r="BT915" s="791"/>
    </row>
    <row r="916" spans="69:72" x14ac:dyDescent="0.25">
      <c r="BQ916" s="791"/>
      <c r="BR916" s="791"/>
      <c r="BS916" s="791"/>
      <c r="BT916" s="791"/>
    </row>
    <row r="917" spans="69:72" x14ac:dyDescent="0.25">
      <c r="BQ917" s="791"/>
      <c r="BR917" s="791"/>
      <c r="BS917" s="791"/>
      <c r="BT917" s="791"/>
    </row>
    <row r="918" spans="69:72" x14ac:dyDescent="0.25">
      <c r="BQ918" s="791"/>
      <c r="BR918" s="791"/>
      <c r="BS918" s="791"/>
      <c r="BT918" s="791"/>
    </row>
    <row r="919" spans="69:72" x14ac:dyDescent="0.25">
      <c r="BQ919" s="791"/>
      <c r="BR919" s="791"/>
      <c r="BS919" s="791"/>
      <c r="BT919" s="791"/>
    </row>
    <row r="920" spans="69:72" x14ac:dyDescent="0.25">
      <c r="BQ920" s="791"/>
      <c r="BR920" s="791"/>
      <c r="BS920" s="791"/>
      <c r="BT920" s="791"/>
    </row>
    <row r="921" spans="69:72" x14ac:dyDescent="0.25">
      <c r="BQ921" s="791"/>
      <c r="BR921" s="791"/>
      <c r="BS921" s="791"/>
      <c r="BT921" s="791"/>
    </row>
    <row r="922" spans="69:72" x14ac:dyDescent="0.25">
      <c r="BQ922" s="791"/>
      <c r="BR922" s="791"/>
      <c r="BS922" s="791"/>
      <c r="BT922" s="791"/>
    </row>
    <row r="923" spans="69:72" x14ac:dyDescent="0.25">
      <c r="BQ923" s="791"/>
      <c r="BR923" s="791"/>
      <c r="BS923" s="791"/>
      <c r="BT923" s="791"/>
    </row>
    <row r="924" spans="69:72" x14ac:dyDescent="0.25">
      <c r="BQ924" s="791"/>
      <c r="BR924" s="791"/>
      <c r="BS924" s="791"/>
      <c r="BT924" s="791"/>
    </row>
    <row r="925" spans="69:72" x14ac:dyDescent="0.25">
      <c r="BQ925" s="791"/>
      <c r="BR925" s="791"/>
      <c r="BS925" s="791"/>
      <c r="BT925" s="791"/>
    </row>
    <row r="926" spans="69:72" x14ac:dyDescent="0.25">
      <c r="BQ926" s="791"/>
      <c r="BR926" s="791"/>
      <c r="BS926" s="791"/>
      <c r="BT926" s="791"/>
    </row>
    <row r="927" spans="69:72" x14ac:dyDescent="0.25">
      <c r="BQ927" s="791"/>
      <c r="BR927" s="791"/>
      <c r="BS927" s="791"/>
      <c r="BT927" s="791"/>
    </row>
    <row r="928" spans="69:72" x14ac:dyDescent="0.25">
      <c r="BQ928" s="791"/>
      <c r="BR928" s="791"/>
      <c r="BS928" s="791"/>
      <c r="BT928" s="791"/>
    </row>
    <row r="929" spans="69:72" x14ac:dyDescent="0.25">
      <c r="BQ929" s="791"/>
      <c r="BR929" s="791"/>
      <c r="BS929" s="791"/>
      <c r="BT929" s="791"/>
    </row>
    <row r="930" spans="69:72" x14ac:dyDescent="0.25">
      <c r="BQ930" s="791"/>
      <c r="BR930" s="791"/>
      <c r="BS930" s="791"/>
      <c r="BT930" s="791"/>
    </row>
    <row r="931" spans="69:72" x14ac:dyDescent="0.25">
      <c r="BQ931" s="791"/>
      <c r="BR931" s="791"/>
      <c r="BS931" s="791"/>
      <c r="BT931" s="791"/>
    </row>
    <row r="932" spans="69:72" x14ac:dyDescent="0.25">
      <c r="BQ932" s="791"/>
      <c r="BR932" s="791"/>
      <c r="BS932" s="791"/>
      <c r="BT932" s="791"/>
    </row>
    <row r="933" spans="69:72" x14ac:dyDescent="0.25">
      <c r="BQ933" s="791"/>
      <c r="BR933" s="791"/>
      <c r="BS933" s="791"/>
      <c r="BT933" s="791"/>
    </row>
    <row r="934" spans="69:72" x14ac:dyDescent="0.25">
      <c r="BQ934" s="791"/>
      <c r="BR934" s="791"/>
      <c r="BS934" s="791"/>
      <c r="BT934" s="791"/>
    </row>
    <row r="935" spans="69:72" x14ac:dyDescent="0.25">
      <c r="BQ935" s="791"/>
      <c r="BR935" s="791"/>
      <c r="BS935" s="791"/>
      <c r="BT935" s="791"/>
    </row>
    <row r="936" spans="69:72" x14ac:dyDescent="0.25">
      <c r="BQ936" s="791"/>
      <c r="BR936" s="791"/>
      <c r="BS936" s="791"/>
      <c r="BT936" s="791"/>
    </row>
    <row r="937" spans="69:72" x14ac:dyDescent="0.25">
      <c r="BQ937" s="791"/>
      <c r="BR937" s="791"/>
      <c r="BS937" s="791"/>
      <c r="BT937" s="791"/>
    </row>
    <row r="938" spans="69:72" x14ac:dyDescent="0.25">
      <c r="BQ938" s="791"/>
      <c r="BR938" s="791"/>
      <c r="BS938" s="791"/>
      <c r="BT938" s="791"/>
    </row>
    <row r="939" spans="69:72" x14ac:dyDescent="0.25">
      <c r="BQ939" s="791"/>
      <c r="BR939" s="791"/>
      <c r="BS939" s="791"/>
      <c r="BT939" s="791"/>
    </row>
    <row r="940" spans="69:72" x14ac:dyDescent="0.25">
      <c r="BQ940" s="791"/>
      <c r="BR940" s="791"/>
      <c r="BS940" s="791"/>
      <c r="BT940" s="791"/>
    </row>
    <row r="941" spans="69:72" x14ac:dyDescent="0.25">
      <c r="BQ941" s="791"/>
      <c r="BR941" s="791"/>
      <c r="BS941" s="791"/>
      <c r="BT941" s="791"/>
    </row>
    <row r="942" spans="69:72" x14ac:dyDescent="0.25">
      <c r="BQ942" s="791"/>
      <c r="BR942" s="791"/>
      <c r="BS942" s="791"/>
      <c r="BT942" s="791"/>
    </row>
    <row r="943" spans="69:72" x14ac:dyDescent="0.25">
      <c r="BQ943" s="791"/>
      <c r="BR943" s="791"/>
      <c r="BS943" s="791"/>
      <c r="BT943" s="791"/>
    </row>
    <row r="944" spans="69:72" x14ac:dyDescent="0.25">
      <c r="BQ944" s="791"/>
      <c r="BR944" s="791"/>
      <c r="BS944" s="791"/>
      <c r="BT944" s="791"/>
    </row>
    <row r="945" spans="69:72" x14ac:dyDescent="0.25">
      <c r="BQ945" s="791"/>
      <c r="BR945" s="791"/>
      <c r="BS945" s="791"/>
      <c r="BT945" s="791"/>
    </row>
    <row r="946" spans="69:72" x14ac:dyDescent="0.25">
      <c r="BQ946" s="791"/>
      <c r="BR946" s="791"/>
      <c r="BS946" s="791"/>
      <c r="BT946" s="791"/>
    </row>
    <row r="947" spans="69:72" x14ac:dyDescent="0.25">
      <c r="BQ947" s="791"/>
      <c r="BR947" s="791"/>
      <c r="BS947" s="791"/>
      <c r="BT947" s="791"/>
    </row>
    <row r="948" spans="69:72" x14ac:dyDescent="0.25">
      <c r="BQ948" s="791"/>
      <c r="BR948" s="791"/>
      <c r="BS948" s="791"/>
      <c r="BT948" s="791"/>
    </row>
    <row r="949" spans="69:72" x14ac:dyDescent="0.25">
      <c r="BQ949" s="791"/>
      <c r="BR949" s="791"/>
      <c r="BS949" s="791"/>
      <c r="BT949" s="791"/>
    </row>
    <row r="950" spans="69:72" x14ac:dyDescent="0.25">
      <c r="BQ950" s="791"/>
      <c r="BR950" s="791"/>
      <c r="BS950" s="791"/>
      <c r="BT950" s="791"/>
    </row>
    <row r="951" spans="69:72" x14ac:dyDescent="0.25">
      <c r="BQ951" s="791"/>
      <c r="BR951" s="791"/>
      <c r="BS951" s="791"/>
      <c r="BT951" s="791"/>
    </row>
    <row r="952" spans="69:72" x14ac:dyDescent="0.25">
      <c r="BQ952" s="791"/>
      <c r="BR952" s="791"/>
      <c r="BS952" s="791"/>
      <c r="BT952" s="791"/>
    </row>
    <row r="953" spans="69:72" x14ac:dyDescent="0.25">
      <c r="BQ953" s="791"/>
      <c r="BR953" s="791"/>
      <c r="BS953" s="791"/>
      <c r="BT953" s="791"/>
    </row>
    <row r="954" spans="69:72" x14ac:dyDescent="0.25">
      <c r="BQ954" s="791"/>
      <c r="BR954" s="791"/>
      <c r="BS954" s="791"/>
      <c r="BT954" s="791"/>
    </row>
    <row r="955" spans="69:72" x14ac:dyDescent="0.25">
      <c r="BQ955" s="791"/>
      <c r="BR955" s="791"/>
      <c r="BS955" s="791"/>
      <c r="BT955" s="791"/>
    </row>
    <row r="956" spans="69:72" x14ac:dyDescent="0.25">
      <c r="BQ956" s="791"/>
      <c r="BR956" s="791"/>
      <c r="BS956" s="791"/>
      <c r="BT956" s="791"/>
    </row>
    <row r="957" spans="69:72" x14ac:dyDescent="0.25">
      <c r="BQ957" s="791"/>
      <c r="BR957" s="791"/>
      <c r="BS957" s="791"/>
      <c r="BT957" s="791"/>
    </row>
    <row r="958" spans="69:72" x14ac:dyDescent="0.25">
      <c r="BQ958" s="791"/>
      <c r="BR958" s="791"/>
      <c r="BS958" s="791"/>
      <c r="BT958" s="791"/>
    </row>
    <row r="959" spans="69:72" x14ac:dyDescent="0.25">
      <c r="BQ959" s="791"/>
      <c r="BR959" s="791"/>
      <c r="BS959" s="791"/>
      <c r="BT959" s="791"/>
    </row>
    <row r="960" spans="69:72" x14ac:dyDescent="0.25">
      <c r="BQ960" s="791"/>
      <c r="BR960" s="791"/>
      <c r="BS960" s="791"/>
      <c r="BT960" s="791"/>
    </row>
    <row r="961" spans="69:72" x14ac:dyDescent="0.25">
      <c r="BQ961" s="791"/>
      <c r="BR961" s="791"/>
      <c r="BS961" s="791"/>
      <c r="BT961" s="791"/>
    </row>
    <row r="962" spans="69:72" x14ac:dyDescent="0.25">
      <c r="BQ962" s="791"/>
      <c r="BR962" s="791"/>
      <c r="BS962" s="791"/>
      <c r="BT962" s="791"/>
    </row>
    <row r="963" spans="69:72" x14ac:dyDescent="0.25">
      <c r="BQ963" s="791"/>
      <c r="BR963" s="791"/>
      <c r="BS963" s="791"/>
      <c r="BT963" s="791"/>
    </row>
    <row r="964" spans="69:72" x14ac:dyDescent="0.25">
      <c r="BQ964" s="791"/>
      <c r="BR964" s="791"/>
      <c r="BS964" s="791"/>
      <c r="BT964" s="791"/>
    </row>
    <row r="965" spans="69:72" x14ac:dyDescent="0.25">
      <c r="BQ965" s="791"/>
      <c r="BR965" s="791"/>
      <c r="BS965" s="791"/>
      <c r="BT965" s="791"/>
    </row>
    <row r="966" spans="69:72" x14ac:dyDescent="0.25">
      <c r="BQ966" s="791"/>
      <c r="BR966" s="791"/>
      <c r="BS966" s="791"/>
      <c r="BT966" s="791"/>
    </row>
    <row r="967" spans="69:72" x14ac:dyDescent="0.25">
      <c r="BQ967" s="791"/>
      <c r="BR967" s="791"/>
      <c r="BS967" s="791"/>
      <c r="BT967" s="791"/>
    </row>
    <row r="968" spans="69:72" x14ac:dyDescent="0.25">
      <c r="BQ968" s="791"/>
      <c r="BR968" s="791"/>
      <c r="BS968" s="791"/>
      <c r="BT968" s="791"/>
    </row>
    <row r="969" spans="69:72" x14ac:dyDescent="0.25">
      <c r="BQ969" s="791"/>
      <c r="BR969" s="791"/>
      <c r="BS969" s="791"/>
      <c r="BT969" s="791"/>
    </row>
    <row r="970" spans="69:72" x14ac:dyDescent="0.25">
      <c r="BQ970" s="791"/>
      <c r="BR970" s="791"/>
      <c r="BS970" s="791"/>
      <c r="BT970" s="791"/>
    </row>
    <row r="971" spans="69:72" x14ac:dyDescent="0.25">
      <c r="BQ971" s="791"/>
      <c r="BR971" s="791"/>
      <c r="BS971" s="791"/>
      <c r="BT971" s="791"/>
    </row>
    <row r="972" spans="69:72" x14ac:dyDescent="0.25">
      <c r="BQ972" s="791"/>
      <c r="BR972" s="791"/>
      <c r="BS972" s="791"/>
      <c r="BT972" s="791"/>
    </row>
    <row r="973" spans="69:72" x14ac:dyDescent="0.25">
      <c r="BQ973" s="791"/>
      <c r="BR973" s="791"/>
      <c r="BS973" s="791"/>
      <c r="BT973" s="791"/>
    </row>
    <row r="974" spans="69:72" x14ac:dyDescent="0.25">
      <c r="BQ974" s="791"/>
      <c r="BR974" s="791"/>
      <c r="BS974" s="791"/>
      <c r="BT974" s="791"/>
    </row>
    <row r="975" spans="69:72" x14ac:dyDescent="0.25">
      <c r="BQ975" s="791"/>
      <c r="BR975" s="791"/>
      <c r="BS975" s="791"/>
      <c r="BT975" s="791"/>
    </row>
    <row r="976" spans="69:72" x14ac:dyDescent="0.25">
      <c r="BQ976" s="791"/>
      <c r="BR976" s="791"/>
      <c r="BS976" s="791"/>
      <c r="BT976" s="791"/>
    </row>
    <row r="977" spans="69:72" x14ac:dyDescent="0.25">
      <c r="BQ977" s="791"/>
      <c r="BR977" s="791"/>
      <c r="BS977" s="791"/>
      <c r="BT977" s="791"/>
    </row>
    <row r="978" spans="69:72" x14ac:dyDescent="0.25">
      <c r="BQ978" s="791"/>
      <c r="BR978" s="791"/>
      <c r="BS978" s="791"/>
      <c r="BT978" s="791"/>
    </row>
    <row r="979" spans="69:72" x14ac:dyDescent="0.25">
      <c r="BQ979" s="791"/>
      <c r="BR979" s="791"/>
      <c r="BS979" s="791"/>
      <c r="BT979" s="791"/>
    </row>
    <row r="980" spans="69:72" x14ac:dyDescent="0.25">
      <c r="BQ980" s="791"/>
      <c r="BR980" s="791"/>
      <c r="BS980" s="791"/>
      <c r="BT980" s="791"/>
    </row>
    <row r="981" spans="69:72" x14ac:dyDescent="0.25">
      <c r="BQ981" s="791"/>
      <c r="BR981" s="791"/>
      <c r="BS981" s="791"/>
      <c r="BT981" s="791"/>
    </row>
    <row r="982" spans="69:72" x14ac:dyDescent="0.25">
      <c r="BQ982" s="791"/>
      <c r="BR982" s="791"/>
      <c r="BS982" s="791"/>
      <c r="BT982" s="791"/>
    </row>
    <row r="983" spans="69:72" x14ac:dyDescent="0.25">
      <c r="BQ983" s="791"/>
      <c r="BR983" s="791"/>
      <c r="BS983" s="791"/>
      <c r="BT983" s="791"/>
    </row>
    <row r="984" spans="69:72" x14ac:dyDescent="0.25">
      <c r="BQ984" s="791"/>
      <c r="BR984" s="791"/>
      <c r="BS984" s="791"/>
      <c r="BT984" s="791"/>
    </row>
    <row r="985" spans="69:72" x14ac:dyDescent="0.25">
      <c r="BQ985" s="791"/>
      <c r="BR985" s="791"/>
      <c r="BS985" s="791"/>
      <c r="BT985" s="791"/>
    </row>
    <row r="986" spans="69:72" x14ac:dyDescent="0.25">
      <c r="BQ986" s="791"/>
      <c r="BR986" s="791"/>
      <c r="BS986" s="791"/>
      <c r="BT986" s="791"/>
    </row>
    <row r="987" spans="69:72" x14ac:dyDescent="0.25">
      <c r="BQ987" s="791"/>
      <c r="BR987" s="791"/>
      <c r="BS987" s="791"/>
      <c r="BT987" s="791"/>
    </row>
    <row r="988" spans="69:72" x14ac:dyDescent="0.25">
      <c r="BQ988" s="791"/>
      <c r="BR988" s="791"/>
      <c r="BS988" s="791"/>
      <c r="BT988" s="791"/>
    </row>
    <row r="989" spans="69:72" x14ac:dyDescent="0.25">
      <c r="BQ989" s="791"/>
      <c r="BR989" s="791"/>
      <c r="BS989" s="791"/>
      <c r="BT989" s="791"/>
    </row>
    <row r="990" spans="69:72" x14ac:dyDescent="0.25">
      <c r="BQ990" s="791"/>
      <c r="BR990" s="791"/>
      <c r="BS990" s="791"/>
      <c r="BT990" s="791"/>
    </row>
    <row r="991" spans="69:72" x14ac:dyDescent="0.25">
      <c r="BQ991" s="791"/>
      <c r="BR991" s="791"/>
      <c r="BS991" s="791"/>
      <c r="BT991" s="791"/>
    </row>
    <row r="992" spans="69:72" x14ac:dyDescent="0.25">
      <c r="BQ992" s="791"/>
      <c r="BR992" s="791"/>
      <c r="BS992" s="791"/>
      <c r="BT992" s="791"/>
    </row>
    <row r="993" spans="69:72" x14ac:dyDescent="0.25">
      <c r="BQ993" s="791"/>
      <c r="BR993" s="791"/>
      <c r="BS993" s="791"/>
      <c r="BT993" s="791"/>
    </row>
    <row r="994" spans="69:72" x14ac:dyDescent="0.25">
      <c r="BQ994" s="791"/>
      <c r="BR994" s="791"/>
      <c r="BS994" s="791"/>
      <c r="BT994" s="791"/>
    </row>
    <row r="995" spans="69:72" x14ac:dyDescent="0.25">
      <c r="BQ995" s="791"/>
      <c r="BR995" s="791"/>
      <c r="BS995" s="791"/>
      <c r="BT995" s="791"/>
    </row>
    <row r="996" spans="69:72" x14ac:dyDescent="0.25">
      <c r="BQ996" s="791"/>
      <c r="BR996" s="791"/>
      <c r="BS996" s="791"/>
      <c r="BT996" s="791"/>
    </row>
    <row r="997" spans="69:72" x14ac:dyDescent="0.25">
      <c r="BQ997" s="791"/>
      <c r="BR997" s="791"/>
      <c r="BS997" s="791"/>
      <c r="BT997" s="791"/>
    </row>
    <row r="998" spans="69:72" x14ac:dyDescent="0.25">
      <c r="BQ998" s="791"/>
      <c r="BR998" s="791"/>
      <c r="BS998" s="791"/>
      <c r="BT998" s="791"/>
    </row>
    <row r="999" spans="69:72" x14ac:dyDescent="0.25">
      <c r="BQ999" s="791"/>
      <c r="BR999" s="791"/>
      <c r="BS999" s="791"/>
      <c r="BT999" s="791"/>
    </row>
    <row r="1000" spans="69:72" x14ac:dyDescent="0.25">
      <c r="BQ1000" s="791"/>
      <c r="BR1000" s="791"/>
      <c r="BS1000" s="791"/>
      <c r="BT1000" s="791"/>
    </row>
    <row r="1001" spans="69:72" x14ac:dyDescent="0.25">
      <c r="BQ1001" s="791"/>
      <c r="BR1001" s="791"/>
      <c r="BS1001" s="791"/>
      <c r="BT1001" s="791"/>
    </row>
    <row r="1002" spans="69:72" x14ac:dyDescent="0.25">
      <c r="BQ1002" s="791"/>
      <c r="BR1002" s="791"/>
      <c r="BS1002" s="791"/>
      <c r="BT1002" s="791"/>
    </row>
    <row r="1003" spans="69:72" x14ac:dyDescent="0.25">
      <c r="BQ1003" s="791"/>
      <c r="BR1003" s="791"/>
      <c r="BS1003" s="791"/>
      <c r="BT1003" s="791"/>
    </row>
    <row r="1004" spans="69:72" x14ac:dyDescent="0.25">
      <c r="BQ1004" s="791"/>
      <c r="BR1004" s="791"/>
      <c r="BS1004" s="791"/>
      <c r="BT1004" s="791"/>
    </row>
    <row r="1005" spans="69:72" x14ac:dyDescent="0.25">
      <c r="BQ1005" s="791"/>
      <c r="BR1005" s="791"/>
      <c r="BS1005" s="791"/>
      <c r="BT1005" s="791"/>
    </row>
    <row r="1006" spans="69:72" x14ac:dyDescent="0.25">
      <c r="BQ1006" s="791"/>
      <c r="BR1006" s="791"/>
      <c r="BS1006" s="791"/>
      <c r="BT1006" s="791"/>
    </row>
    <row r="1007" spans="69:72" x14ac:dyDescent="0.25">
      <c r="BQ1007" s="791"/>
      <c r="BR1007" s="791"/>
      <c r="BS1007" s="791"/>
      <c r="BT1007" s="791"/>
    </row>
    <row r="1008" spans="69:72" x14ac:dyDescent="0.25">
      <c r="BQ1008" s="791"/>
      <c r="BR1008" s="791"/>
      <c r="BS1008" s="791"/>
      <c r="BT1008" s="791"/>
    </row>
    <row r="1009" spans="69:72" x14ac:dyDescent="0.25">
      <c r="BQ1009" s="791"/>
      <c r="BR1009" s="791"/>
      <c r="BS1009" s="791"/>
      <c r="BT1009" s="791"/>
    </row>
    <row r="1010" spans="69:72" x14ac:dyDescent="0.25">
      <c r="BQ1010" s="791"/>
      <c r="BR1010" s="791"/>
      <c r="BS1010" s="791"/>
      <c r="BT1010" s="791"/>
    </row>
    <row r="1011" spans="69:72" x14ac:dyDescent="0.25">
      <c r="BQ1011" s="791"/>
      <c r="BR1011" s="791"/>
      <c r="BS1011" s="791"/>
      <c r="BT1011" s="791"/>
    </row>
    <row r="1012" spans="69:72" x14ac:dyDescent="0.25">
      <c r="BQ1012" s="791"/>
      <c r="BR1012" s="791"/>
      <c r="BS1012" s="791"/>
      <c r="BT1012" s="791"/>
    </row>
    <row r="1013" spans="69:72" x14ac:dyDescent="0.25">
      <c r="BQ1013" s="791"/>
      <c r="BR1013" s="791"/>
      <c r="BS1013" s="791"/>
      <c r="BT1013" s="791"/>
    </row>
    <row r="1014" spans="69:72" x14ac:dyDescent="0.25">
      <c r="BQ1014" s="791"/>
      <c r="BR1014" s="791"/>
      <c r="BS1014" s="791"/>
      <c r="BT1014" s="791"/>
    </row>
    <row r="1015" spans="69:72" x14ac:dyDescent="0.25">
      <c r="BQ1015" s="791"/>
      <c r="BR1015" s="791"/>
      <c r="BS1015" s="791"/>
      <c r="BT1015" s="791"/>
    </row>
    <row r="1016" spans="69:72" x14ac:dyDescent="0.25">
      <c r="BQ1016" s="791"/>
      <c r="BR1016" s="791"/>
      <c r="BS1016" s="791"/>
      <c r="BT1016" s="791"/>
    </row>
    <row r="1017" spans="69:72" x14ac:dyDescent="0.25">
      <c r="BQ1017" s="791"/>
      <c r="BR1017" s="791"/>
      <c r="BS1017" s="791"/>
      <c r="BT1017" s="791"/>
    </row>
    <row r="1018" spans="69:72" x14ac:dyDescent="0.25">
      <c r="BQ1018" s="791"/>
      <c r="BR1018" s="791"/>
      <c r="BS1018" s="791"/>
      <c r="BT1018" s="791"/>
    </row>
    <row r="1019" spans="69:72" x14ac:dyDescent="0.25">
      <c r="BQ1019" s="791"/>
      <c r="BR1019" s="791"/>
      <c r="BS1019" s="791"/>
      <c r="BT1019" s="791"/>
    </row>
    <row r="1020" spans="69:72" x14ac:dyDescent="0.25">
      <c r="BQ1020" s="791"/>
      <c r="BR1020" s="791"/>
      <c r="BS1020" s="791"/>
      <c r="BT1020" s="791"/>
    </row>
    <row r="1021" spans="69:72" x14ac:dyDescent="0.25">
      <c r="BQ1021" s="791"/>
      <c r="BR1021" s="791"/>
      <c r="BS1021" s="791"/>
      <c r="BT1021" s="791"/>
    </row>
    <row r="1022" spans="69:72" x14ac:dyDescent="0.25">
      <c r="BQ1022" s="791"/>
      <c r="BR1022" s="791"/>
      <c r="BS1022" s="791"/>
      <c r="BT1022" s="791"/>
    </row>
    <row r="1023" spans="69:72" x14ac:dyDescent="0.25">
      <c r="BQ1023" s="791"/>
      <c r="BR1023" s="791"/>
      <c r="BS1023" s="791"/>
      <c r="BT1023" s="791"/>
    </row>
    <row r="1024" spans="69:72" x14ac:dyDescent="0.25">
      <c r="BQ1024" s="791"/>
      <c r="BR1024" s="791"/>
      <c r="BS1024" s="791"/>
      <c r="BT1024" s="791"/>
    </row>
    <row r="1025" spans="69:72" x14ac:dyDescent="0.25">
      <c r="BQ1025" s="791"/>
      <c r="BR1025" s="791"/>
      <c r="BS1025" s="791"/>
      <c r="BT1025" s="791"/>
    </row>
    <row r="1026" spans="69:72" x14ac:dyDescent="0.25">
      <c r="BQ1026" s="791"/>
      <c r="BR1026" s="791"/>
      <c r="BS1026" s="791"/>
      <c r="BT1026" s="791"/>
    </row>
    <row r="1027" spans="69:72" x14ac:dyDescent="0.25">
      <c r="BQ1027" s="791"/>
      <c r="BR1027" s="791"/>
      <c r="BS1027" s="791"/>
      <c r="BT1027" s="791"/>
    </row>
    <row r="1028" spans="69:72" x14ac:dyDescent="0.25">
      <c r="BQ1028" s="791"/>
      <c r="BR1028" s="791"/>
      <c r="BS1028" s="791"/>
      <c r="BT1028" s="791"/>
    </row>
    <row r="1029" spans="69:72" x14ac:dyDescent="0.25">
      <c r="BQ1029" s="791"/>
      <c r="BR1029" s="791"/>
      <c r="BS1029" s="791"/>
      <c r="BT1029" s="791"/>
    </row>
    <row r="1030" spans="69:72" x14ac:dyDescent="0.25">
      <c r="BQ1030" s="791"/>
      <c r="BR1030" s="791"/>
      <c r="BS1030" s="791"/>
      <c r="BT1030" s="791"/>
    </row>
    <row r="1031" spans="69:72" x14ac:dyDescent="0.25">
      <c r="BQ1031" s="791"/>
      <c r="BR1031" s="791"/>
      <c r="BS1031" s="791"/>
      <c r="BT1031" s="791"/>
    </row>
    <row r="1032" spans="69:72" x14ac:dyDescent="0.25">
      <c r="BQ1032" s="791"/>
      <c r="BR1032" s="791"/>
      <c r="BS1032" s="791"/>
      <c r="BT1032" s="791"/>
    </row>
    <row r="1033" spans="69:72" x14ac:dyDescent="0.25">
      <c r="BQ1033" s="791"/>
      <c r="BR1033" s="791"/>
      <c r="BS1033" s="791"/>
      <c r="BT1033" s="791"/>
    </row>
    <row r="1034" spans="69:72" x14ac:dyDescent="0.25">
      <c r="BQ1034" s="791"/>
      <c r="BR1034" s="791"/>
      <c r="BS1034" s="791"/>
      <c r="BT1034" s="791"/>
    </row>
    <row r="1035" spans="69:72" x14ac:dyDescent="0.25">
      <c r="BQ1035" s="791"/>
      <c r="BR1035" s="791"/>
      <c r="BS1035" s="791"/>
      <c r="BT1035" s="791"/>
    </row>
    <row r="1036" spans="69:72" x14ac:dyDescent="0.25">
      <c r="BQ1036" s="791"/>
      <c r="BR1036" s="791"/>
      <c r="BS1036" s="791"/>
      <c r="BT1036" s="791"/>
    </row>
    <row r="1037" spans="69:72" x14ac:dyDescent="0.25">
      <c r="BQ1037" s="791"/>
      <c r="BR1037" s="791"/>
      <c r="BS1037" s="791"/>
      <c r="BT1037" s="791"/>
    </row>
    <row r="1038" spans="69:72" x14ac:dyDescent="0.25">
      <c r="BQ1038" s="791"/>
      <c r="BR1038" s="791"/>
      <c r="BS1038" s="791"/>
      <c r="BT1038" s="791"/>
    </row>
    <row r="1039" spans="69:72" x14ac:dyDescent="0.25">
      <c r="BQ1039" s="791"/>
      <c r="BR1039" s="791"/>
      <c r="BS1039" s="791"/>
      <c r="BT1039" s="791"/>
    </row>
    <row r="1040" spans="69:72" x14ac:dyDescent="0.25">
      <c r="BQ1040" s="791"/>
      <c r="BR1040" s="791"/>
      <c r="BS1040" s="791"/>
      <c r="BT1040" s="791"/>
    </row>
    <row r="1041" spans="69:72" x14ac:dyDescent="0.25">
      <c r="BQ1041" s="791"/>
      <c r="BR1041" s="791"/>
      <c r="BS1041" s="791"/>
      <c r="BT1041" s="791"/>
    </row>
    <row r="1042" spans="69:72" x14ac:dyDescent="0.25">
      <c r="BQ1042" s="791"/>
      <c r="BR1042" s="791"/>
      <c r="BS1042" s="791"/>
      <c r="BT1042" s="791"/>
    </row>
    <row r="1043" spans="69:72" x14ac:dyDescent="0.25">
      <c r="BQ1043" s="791"/>
      <c r="BR1043" s="791"/>
      <c r="BS1043" s="791"/>
      <c r="BT1043" s="791"/>
    </row>
    <row r="1044" spans="69:72" x14ac:dyDescent="0.25">
      <c r="BQ1044" s="791"/>
      <c r="BR1044" s="791"/>
      <c r="BS1044" s="791"/>
      <c r="BT1044" s="791"/>
    </row>
    <row r="1045" spans="69:72" x14ac:dyDescent="0.25">
      <c r="BQ1045" s="791"/>
      <c r="BR1045" s="791"/>
      <c r="BS1045" s="791"/>
      <c r="BT1045" s="791"/>
    </row>
    <row r="1046" spans="69:72" x14ac:dyDescent="0.25">
      <c r="BQ1046" s="791"/>
      <c r="BR1046" s="791"/>
      <c r="BS1046" s="791"/>
      <c r="BT1046" s="791"/>
    </row>
    <row r="1047" spans="69:72" x14ac:dyDescent="0.25">
      <c r="BQ1047" s="791"/>
      <c r="BR1047" s="791"/>
      <c r="BS1047" s="791"/>
      <c r="BT1047" s="791"/>
    </row>
    <row r="1048" spans="69:72" x14ac:dyDescent="0.25">
      <c r="BQ1048" s="791"/>
      <c r="BR1048" s="791"/>
      <c r="BS1048" s="791"/>
      <c r="BT1048" s="791"/>
    </row>
    <row r="1049" spans="69:72" x14ac:dyDescent="0.25">
      <c r="BQ1049" s="791"/>
      <c r="BR1049" s="791"/>
      <c r="BS1049" s="791"/>
      <c r="BT1049" s="791"/>
    </row>
    <row r="1050" spans="69:72" x14ac:dyDescent="0.25">
      <c r="BQ1050" s="791"/>
      <c r="BR1050" s="791"/>
      <c r="BS1050" s="791"/>
      <c r="BT1050" s="791"/>
    </row>
    <row r="1051" spans="69:72" x14ac:dyDescent="0.25">
      <c r="BQ1051" s="791"/>
      <c r="BR1051" s="791"/>
      <c r="BS1051" s="791"/>
      <c r="BT1051" s="791"/>
    </row>
    <row r="1052" spans="69:72" x14ac:dyDescent="0.25">
      <c r="BQ1052" s="791"/>
      <c r="BR1052" s="791"/>
      <c r="BS1052" s="791"/>
      <c r="BT1052" s="791"/>
    </row>
    <row r="1053" spans="69:72" x14ac:dyDescent="0.25">
      <c r="BQ1053" s="791"/>
      <c r="BR1053" s="791"/>
      <c r="BS1053" s="791"/>
      <c r="BT1053" s="791"/>
    </row>
    <row r="1054" spans="69:72" x14ac:dyDescent="0.25">
      <c r="BQ1054" s="791"/>
      <c r="BR1054" s="791"/>
      <c r="BS1054" s="791"/>
      <c r="BT1054" s="791"/>
    </row>
    <row r="1055" spans="69:72" x14ac:dyDescent="0.25">
      <c r="BQ1055" s="791"/>
      <c r="BR1055" s="791"/>
      <c r="BS1055" s="791"/>
      <c r="BT1055" s="791"/>
    </row>
    <row r="1056" spans="69:72" x14ac:dyDescent="0.25">
      <c r="BQ1056" s="791"/>
      <c r="BR1056" s="791"/>
      <c r="BS1056" s="791"/>
      <c r="BT1056" s="791"/>
    </row>
    <row r="1057" spans="69:72" x14ac:dyDescent="0.25">
      <c r="BQ1057" s="791"/>
      <c r="BR1057" s="791"/>
      <c r="BS1057" s="791"/>
      <c r="BT1057" s="791"/>
    </row>
    <row r="1058" spans="69:72" x14ac:dyDescent="0.25">
      <c r="BQ1058" s="791"/>
      <c r="BR1058" s="791"/>
      <c r="BS1058" s="791"/>
      <c r="BT1058" s="791"/>
    </row>
    <row r="1059" spans="69:72" x14ac:dyDescent="0.25">
      <c r="BQ1059" s="791"/>
      <c r="BR1059" s="791"/>
      <c r="BS1059" s="791"/>
      <c r="BT1059" s="791"/>
    </row>
    <row r="1060" spans="69:72" x14ac:dyDescent="0.25">
      <c r="BQ1060" s="791"/>
      <c r="BR1060" s="791"/>
      <c r="BS1060" s="791"/>
      <c r="BT1060" s="791"/>
    </row>
    <row r="1061" spans="69:72" x14ac:dyDescent="0.25">
      <c r="BQ1061" s="791"/>
      <c r="BR1061" s="791"/>
      <c r="BS1061" s="791"/>
      <c r="BT1061" s="791"/>
    </row>
    <row r="1062" spans="69:72" x14ac:dyDescent="0.25">
      <c r="BQ1062" s="791"/>
      <c r="BR1062" s="791"/>
      <c r="BS1062" s="791"/>
      <c r="BT1062" s="791"/>
    </row>
    <row r="1063" spans="69:72" x14ac:dyDescent="0.25">
      <c r="BQ1063" s="791"/>
      <c r="BR1063" s="791"/>
      <c r="BS1063" s="791"/>
      <c r="BT1063" s="791"/>
    </row>
    <row r="1064" spans="69:72" x14ac:dyDescent="0.25">
      <c r="BQ1064" s="791"/>
      <c r="BR1064" s="791"/>
      <c r="BS1064" s="791"/>
      <c r="BT1064" s="791"/>
    </row>
    <row r="1065" spans="69:72" x14ac:dyDescent="0.25">
      <c r="BQ1065" s="791"/>
      <c r="BR1065" s="791"/>
      <c r="BS1065" s="791"/>
      <c r="BT1065" s="791"/>
    </row>
    <row r="1066" spans="69:72" x14ac:dyDescent="0.25">
      <c r="BQ1066" s="791"/>
      <c r="BR1066" s="791"/>
      <c r="BS1066" s="791"/>
      <c r="BT1066" s="791"/>
    </row>
    <row r="1067" spans="69:72" x14ac:dyDescent="0.25">
      <c r="BQ1067" s="791"/>
      <c r="BR1067" s="791"/>
      <c r="BS1067" s="791"/>
      <c r="BT1067" s="791"/>
    </row>
    <row r="1068" spans="69:72" x14ac:dyDescent="0.25">
      <c r="BQ1068" s="791"/>
      <c r="BR1068" s="791"/>
      <c r="BS1068" s="791"/>
      <c r="BT1068" s="791"/>
    </row>
    <row r="1069" spans="69:72" x14ac:dyDescent="0.25">
      <c r="BQ1069" s="791"/>
      <c r="BR1069" s="791"/>
      <c r="BS1069" s="791"/>
      <c r="BT1069" s="791"/>
    </row>
    <row r="1070" spans="69:72" x14ac:dyDescent="0.25">
      <c r="BQ1070" s="791"/>
      <c r="BR1070" s="791"/>
      <c r="BS1070" s="791"/>
      <c r="BT1070" s="791"/>
    </row>
    <row r="1071" spans="69:72" x14ac:dyDescent="0.25">
      <c r="BQ1071" s="791"/>
      <c r="BR1071" s="791"/>
      <c r="BS1071" s="791"/>
      <c r="BT1071" s="791"/>
    </row>
    <row r="1072" spans="69:72" x14ac:dyDescent="0.25">
      <c r="BQ1072" s="791"/>
      <c r="BR1072" s="791"/>
      <c r="BS1072" s="791"/>
      <c r="BT1072" s="791"/>
    </row>
    <row r="1073" spans="69:72" x14ac:dyDescent="0.25">
      <c r="BQ1073" s="791"/>
      <c r="BR1073" s="791"/>
      <c r="BS1073" s="791"/>
      <c r="BT1073" s="791"/>
    </row>
    <row r="1074" spans="69:72" x14ac:dyDescent="0.25">
      <c r="BQ1074" s="791"/>
      <c r="BR1074" s="791"/>
      <c r="BS1074" s="791"/>
      <c r="BT1074" s="791"/>
    </row>
    <row r="1075" spans="69:72" x14ac:dyDescent="0.25">
      <c r="BQ1075" s="791"/>
      <c r="BR1075" s="791"/>
      <c r="BS1075" s="791"/>
      <c r="BT1075" s="791"/>
    </row>
    <row r="1076" spans="69:72" x14ac:dyDescent="0.25">
      <c r="BQ1076" s="791"/>
      <c r="BR1076" s="791"/>
      <c r="BS1076" s="791"/>
      <c r="BT1076" s="791"/>
    </row>
    <row r="1077" spans="69:72" x14ac:dyDescent="0.25">
      <c r="BQ1077" s="791"/>
      <c r="BR1077" s="791"/>
      <c r="BS1077" s="791"/>
      <c r="BT1077" s="791"/>
    </row>
    <row r="1078" spans="69:72" x14ac:dyDescent="0.25">
      <c r="BQ1078" s="791"/>
      <c r="BR1078" s="791"/>
      <c r="BS1078" s="791"/>
      <c r="BT1078" s="791"/>
    </row>
    <row r="1079" spans="69:72" x14ac:dyDescent="0.25">
      <c r="BQ1079" s="791"/>
      <c r="BR1079" s="791"/>
      <c r="BS1079" s="791"/>
      <c r="BT1079" s="791"/>
    </row>
    <row r="1080" spans="69:72" x14ac:dyDescent="0.25">
      <c r="BQ1080" s="791"/>
      <c r="BR1080" s="791"/>
      <c r="BS1080" s="791"/>
      <c r="BT1080" s="791"/>
    </row>
    <row r="1081" spans="69:72" x14ac:dyDescent="0.25">
      <c r="BQ1081" s="791"/>
      <c r="BR1081" s="791"/>
      <c r="BS1081" s="791"/>
      <c r="BT1081" s="791"/>
    </row>
    <row r="1082" spans="69:72" x14ac:dyDescent="0.25">
      <c r="BQ1082" s="791"/>
      <c r="BR1082" s="791"/>
      <c r="BS1082" s="791"/>
      <c r="BT1082" s="791"/>
    </row>
    <row r="1083" spans="69:72" x14ac:dyDescent="0.25">
      <c r="BQ1083" s="791"/>
      <c r="BR1083" s="791"/>
      <c r="BS1083" s="791"/>
      <c r="BT1083" s="791"/>
    </row>
    <row r="1084" spans="69:72" x14ac:dyDescent="0.25">
      <c r="BQ1084" s="791"/>
      <c r="BR1084" s="791"/>
      <c r="BS1084" s="791"/>
      <c r="BT1084" s="791"/>
    </row>
    <row r="1085" spans="69:72" x14ac:dyDescent="0.25">
      <c r="BQ1085" s="791"/>
      <c r="BR1085" s="791"/>
      <c r="BS1085" s="791"/>
      <c r="BT1085" s="791"/>
    </row>
    <row r="1086" spans="69:72" x14ac:dyDescent="0.25">
      <c r="BQ1086" s="791"/>
      <c r="BR1086" s="791"/>
      <c r="BS1086" s="791"/>
      <c r="BT1086" s="791"/>
    </row>
    <row r="1087" spans="69:72" x14ac:dyDescent="0.25">
      <c r="BQ1087" s="791"/>
      <c r="BR1087" s="791"/>
      <c r="BS1087" s="791"/>
      <c r="BT1087" s="791"/>
    </row>
    <row r="1088" spans="69:72" x14ac:dyDescent="0.25">
      <c r="BQ1088" s="791"/>
      <c r="BR1088" s="791"/>
      <c r="BS1088" s="791"/>
      <c r="BT1088" s="791"/>
    </row>
    <row r="1089" spans="69:72" x14ac:dyDescent="0.25">
      <c r="BQ1089" s="791"/>
      <c r="BR1089" s="791"/>
      <c r="BS1089" s="791"/>
      <c r="BT1089" s="791"/>
    </row>
    <row r="1090" spans="69:72" x14ac:dyDescent="0.25">
      <c r="BQ1090" s="791"/>
      <c r="BR1090" s="791"/>
      <c r="BS1090" s="791"/>
      <c r="BT1090" s="791"/>
    </row>
    <row r="1091" spans="69:72" x14ac:dyDescent="0.25">
      <c r="BQ1091" s="791"/>
      <c r="BR1091" s="791"/>
      <c r="BS1091" s="791"/>
      <c r="BT1091" s="791"/>
    </row>
    <row r="1092" spans="69:72" x14ac:dyDescent="0.25">
      <c r="BQ1092" s="791"/>
      <c r="BR1092" s="791"/>
      <c r="BS1092" s="791"/>
      <c r="BT1092" s="791"/>
    </row>
    <row r="1093" spans="69:72" x14ac:dyDescent="0.25">
      <c r="BQ1093" s="791"/>
      <c r="BR1093" s="791"/>
      <c r="BS1093" s="791"/>
      <c r="BT1093" s="791"/>
    </row>
    <row r="1094" spans="69:72" x14ac:dyDescent="0.25">
      <c r="BQ1094" s="791"/>
      <c r="BR1094" s="791"/>
      <c r="BS1094" s="791"/>
      <c r="BT1094" s="791"/>
    </row>
    <row r="1095" spans="69:72" x14ac:dyDescent="0.25">
      <c r="BQ1095" s="791"/>
      <c r="BR1095" s="791"/>
      <c r="BS1095" s="791"/>
      <c r="BT1095" s="791"/>
    </row>
    <row r="1096" spans="69:72" x14ac:dyDescent="0.25">
      <c r="BQ1096" s="791"/>
      <c r="BR1096" s="791"/>
      <c r="BS1096" s="791"/>
      <c r="BT1096" s="791"/>
    </row>
    <row r="1097" spans="69:72" x14ac:dyDescent="0.25">
      <c r="BQ1097" s="791"/>
      <c r="BR1097" s="791"/>
      <c r="BS1097" s="791"/>
      <c r="BT1097" s="791"/>
    </row>
    <row r="1098" spans="69:72" x14ac:dyDescent="0.25">
      <c r="BQ1098" s="791"/>
      <c r="BR1098" s="791"/>
      <c r="BS1098" s="791"/>
      <c r="BT1098" s="791"/>
    </row>
    <row r="1099" spans="69:72" x14ac:dyDescent="0.25">
      <c r="BQ1099" s="791"/>
      <c r="BR1099" s="791"/>
      <c r="BS1099" s="791"/>
      <c r="BT1099" s="791"/>
    </row>
    <row r="1100" spans="69:72" x14ac:dyDescent="0.25">
      <c r="BQ1100" s="791"/>
      <c r="BR1100" s="791"/>
      <c r="BS1100" s="791"/>
      <c r="BT1100" s="791"/>
    </row>
    <row r="1101" spans="69:72" x14ac:dyDescent="0.25">
      <c r="BQ1101" s="791"/>
      <c r="BR1101" s="791"/>
      <c r="BS1101" s="791"/>
      <c r="BT1101" s="791"/>
    </row>
    <row r="1102" spans="69:72" x14ac:dyDescent="0.25">
      <c r="BQ1102" s="791"/>
      <c r="BR1102" s="791"/>
      <c r="BS1102" s="791"/>
      <c r="BT1102" s="791"/>
    </row>
    <row r="1103" spans="69:72" x14ac:dyDescent="0.25">
      <c r="BQ1103" s="791"/>
      <c r="BR1103" s="791"/>
      <c r="BS1103" s="791"/>
      <c r="BT1103" s="791"/>
    </row>
    <row r="1104" spans="69:72" x14ac:dyDescent="0.25">
      <c r="BQ1104" s="791"/>
      <c r="BR1104" s="791"/>
      <c r="BS1104" s="791"/>
      <c r="BT1104" s="791"/>
    </row>
    <row r="1105" spans="69:72" x14ac:dyDescent="0.25">
      <c r="BQ1105" s="791"/>
      <c r="BR1105" s="791"/>
      <c r="BS1105" s="791"/>
      <c r="BT1105" s="791"/>
    </row>
    <row r="1106" spans="69:72" x14ac:dyDescent="0.25">
      <c r="BQ1106" s="791"/>
      <c r="BR1106" s="791"/>
      <c r="BS1106" s="791"/>
      <c r="BT1106" s="791"/>
    </row>
    <row r="1107" spans="69:72" x14ac:dyDescent="0.25">
      <c r="BQ1107" s="791"/>
      <c r="BR1107" s="791"/>
      <c r="BS1107" s="791"/>
      <c r="BT1107" s="791"/>
    </row>
    <row r="1108" spans="69:72" x14ac:dyDescent="0.25">
      <c r="BQ1108" s="791"/>
      <c r="BR1108" s="791"/>
      <c r="BS1108" s="791"/>
      <c r="BT1108" s="791"/>
    </row>
    <row r="1109" spans="69:72" x14ac:dyDescent="0.25">
      <c r="BQ1109" s="791"/>
      <c r="BR1109" s="791"/>
      <c r="BS1109" s="791"/>
      <c r="BT1109" s="791"/>
    </row>
    <row r="1110" spans="69:72" x14ac:dyDescent="0.25">
      <c r="BQ1110" s="791"/>
      <c r="BR1110" s="791"/>
      <c r="BS1110" s="791"/>
      <c r="BT1110" s="791"/>
    </row>
    <row r="1111" spans="69:72" x14ac:dyDescent="0.25">
      <c r="BQ1111" s="791"/>
      <c r="BR1111" s="791"/>
      <c r="BS1111" s="791"/>
      <c r="BT1111" s="791"/>
    </row>
    <row r="1112" spans="69:72" x14ac:dyDescent="0.25">
      <c r="BQ1112" s="791"/>
      <c r="BR1112" s="791"/>
      <c r="BS1112" s="791"/>
      <c r="BT1112" s="791"/>
    </row>
    <row r="1113" spans="69:72" x14ac:dyDescent="0.25">
      <c r="BQ1113" s="791"/>
      <c r="BR1113" s="791"/>
      <c r="BS1113" s="791"/>
      <c r="BT1113" s="791"/>
    </row>
    <row r="1114" spans="69:72" x14ac:dyDescent="0.25">
      <c r="BQ1114" s="791"/>
      <c r="BR1114" s="791"/>
      <c r="BS1114" s="791"/>
      <c r="BT1114" s="791"/>
    </row>
    <row r="1115" spans="69:72" x14ac:dyDescent="0.25">
      <c r="BQ1115" s="791"/>
      <c r="BR1115" s="791"/>
      <c r="BS1115" s="791"/>
      <c r="BT1115" s="791"/>
    </row>
    <row r="1116" spans="69:72" x14ac:dyDescent="0.25">
      <c r="BQ1116" s="791"/>
      <c r="BR1116" s="791"/>
      <c r="BS1116" s="791"/>
      <c r="BT1116" s="791"/>
    </row>
    <row r="1117" spans="69:72" x14ac:dyDescent="0.25">
      <c r="BQ1117" s="791"/>
      <c r="BR1117" s="791"/>
      <c r="BS1117" s="791"/>
      <c r="BT1117" s="791"/>
    </row>
    <row r="1118" spans="69:72" x14ac:dyDescent="0.25">
      <c r="BQ1118" s="791"/>
      <c r="BR1118" s="791"/>
      <c r="BS1118" s="791"/>
      <c r="BT1118" s="791"/>
    </row>
    <row r="1119" spans="69:72" x14ac:dyDescent="0.25">
      <c r="BQ1119" s="791"/>
      <c r="BR1119" s="791"/>
      <c r="BS1119" s="791"/>
      <c r="BT1119" s="791"/>
    </row>
    <row r="1120" spans="69:72" x14ac:dyDescent="0.25">
      <c r="BQ1120" s="791"/>
      <c r="BR1120" s="791"/>
      <c r="BS1120" s="791"/>
      <c r="BT1120" s="791"/>
    </row>
    <row r="1121" spans="69:72" x14ac:dyDescent="0.25">
      <c r="BQ1121" s="791"/>
      <c r="BR1121" s="791"/>
      <c r="BS1121" s="791"/>
      <c r="BT1121" s="791"/>
    </row>
    <row r="1122" spans="69:72" x14ac:dyDescent="0.25">
      <c r="BQ1122" s="791"/>
      <c r="BR1122" s="791"/>
      <c r="BS1122" s="791"/>
      <c r="BT1122" s="791"/>
    </row>
    <row r="1123" spans="69:72" x14ac:dyDescent="0.25">
      <c r="BQ1123" s="791"/>
      <c r="BR1123" s="791"/>
      <c r="BS1123" s="791"/>
      <c r="BT1123" s="791"/>
    </row>
    <row r="1124" spans="69:72" x14ac:dyDescent="0.25">
      <c r="BQ1124" s="791"/>
      <c r="BR1124" s="791"/>
      <c r="BS1124" s="791"/>
      <c r="BT1124" s="791"/>
    </row>
    <row r="1125" spans="69:72" x14ac:dyDescent="0.25">
      <c r="BQ1125" s="791"/>
      <c r="BR1125" s="791"/>
      <c r="BS1125" s="791"/>
      <c r="BT1125" s="791"/>
    </row>
    <row r="1126" spans="69:72" x14ac:dyDescent="0.25">
      <c r="BQ1126" s="791"/>
      <c r="BR1126" s="791"/>
      <c r="BS1126" s="791"/>
      <c r="BT1126" s="791"/>
    </row>
    <row r="1127" spans="69:72" x14ac:dyDescent="0.25">
      <c r="BQ1127" s="791"/>
      <c r="BR1127" s="791"/>
      <c r="BS1127" s="791"/>
      <c r="BT1127" s="791"/>
    </row>
    <row r="1128" spans="69:72" x14ac:dyDescent="0.25">
      <c r="BQ1128" s="791"/>
      <c r="BR1128" s="791"/>
      <c r="BS1128" s="791"/>
      <c r="BT1128" s="791"/>
    </row>
    <row r="1129" spans="69:72" x14ac:dyDescent="0.25">
      <c r="BQ1129" s="791"/>
      <c r="BR1129" s="791"/>
      <c r="BS1129" s="791"/>
      <c r="BT1129" s="791"/>
    </row>
    <row r="1130" spans="69:72" x14ac:dyDescent="0.25">
      <c r="BQ1130" s="791"/>
      <c r="BR1130" s="791"/>
      <c r="BS1130" s="791"/>
      <c r="BT1130" s="791"/>
    </row>
    <row r="1131" spans="69:72" x14ac:dyDescent="0.25">
      <c r="BQ1131" s="791"/>
      <c r="BR1131" s="791"/>
      <c r="BS1131" s="791"/>
      <c r="BT1131" s="791"/>
    </row>
    <row r="1132" spans="69:72" x14ac:dyDescent="0.25">
      <c r="BQ1132" s="791"/>
      <c r="BR1132" s="791"/>
      <c r="BS1132" s="791"/>
      <c r="BT1132" s="791"/>
    </row>
    <row r="1133" spans="69:72" x14ac:dyDescent="0.25">
      <c r="BQ1133" s="791"/>
      <c r="BR1133" s="791"/>
      <c r="BS1133" s="791"/>
      <c r="BT1133" s="791"/>
    </row>
    <row r="1134" spans="69:72" x14ac:dyDescent="0.25">
      <c r="BQ1134" s="791"/>
      <c r="BR1134" s="791"/>
      <c r="BS1134" s="791"/>
      <c r="BT1134" s="791"/>
    </row>
    <row r="1135" spans="69:72" x14ac:dyDescent="0.25">
      <c r="BQ1135" s="791"/>
      <c r="BR1135" s="791"/>
      <c r="BS1135" s="791"/>
      <c r="BT1135" s="791"/>
    </row>
    <row r="1136" spans="69:72" x14ac:dyDescent="0.25">
      <c r="BQ1136" s="791"/>
      <c r="BR1136" s="791"/>
      <c r="BS1136" s="791"/>
      <c r="BT1136" s="791"/>
    </row>
    <row r="1137" spans="69:72" x14ac:dyDescent="0.25">
      <c r="BQ1137" s="791"/>
      <c r="BR1137" s="791"/>
      <c r="BS1137" s="791"/>
      <c r="BT1137" s="791"/>
    </row>
    <row r="1138" spans="69:72" x14ac:dyDescent="0.25">
      <c r="BQ1138" s="791"/>
      <c r="BR1138" s="791"/>
      <c r="BS1138" s="791"/>
      <c r="BT1138" s="791"/>
    </row>
    <row r="1139" spans="69:72" x14ac:dyDescent="0.25">
      <c r="BQ1139" s="791"/>
      <c r="BR1139" s="791"/>
      <c r="BS1139" s="791"/>
      <c r="BT1139" s="791"/>
    </row>
    <row r="1140" spans="69:72" x14ac:dyDescent="0.25">
      <c r="BQ1140" s="791"/>
      <c r="BR1140" s="791"/>
      <c r="BS1140" s="791"/>
      <c r="BT1140" s="791"/>
    </row>
    <row r="1141" spans="69:72" x14ac:dyDescent="0.25">
      <c r="BQ1141" s="791"/>
      <c r="BR1141" s="791"/>
      <c r="BS1141" s="791"/>
      <c r="BT1141" s="791"/>
    </row>
    <row r="1142" spans="69:72" x14ac:dyDescent="0.25">
      <c r="BQ1142" s="791"/>
      <c r="BR1142" s="791"/>
      <c r="BS1142" s="791"/>
      <c r="BT1142" s="791"/>
    </row>
    <row r="1143" spans="69:72" x14ac:dyDescent="0.25">
      <c r="BQ1143" s="791"/>
      <c r="BR1143" s="791"/>
      <c r="BS1143" s="791"/>
      <c r="BT1143" s="791"/>
    </row>
    <row r="1144" spans="69:72" x14ac:dyDescent="0.25">
      <c r="BQ1144" s="791"/>
      <c r="BR1144" s="791"/>
      <c r="BS1144" s="791"/>
      <c r="BT1144" s="791"/>
    </row>
    <row r="1145" spans="69:72" x14ac:dyDescent="0.25">
      <c r="BQ1145" s="791"/>
      <c r="BR1145" s="791"/>
      <c r="BS1145" s="791"/>
      <c r="BT1145" s="791"/>
    </row>
    <row r="1146" spans="69:72" x14ac:dyDescent="0.25">
      <c r="BQ1146" s="791"/>
      <c r="BR1146" s="791"/>
      <c r="BS1146" s="791"/>
      <c r="BT1146" s="791"/>
    </row>
    <row r="1147" spans="69:72" x14ac:dyDescent="0.25">
      <c r="BQ1147" s="791"/>
      <c r="BR1147" s="791"/>
      <c r="BS1147" s="791"/>
      <c r="BT1147" s="791"/>
    </row>
    <row r="1148" spans="69:72" x14ac:dyDescent="0.25">
      <c r="BQ1148" s="791"/>
      <c r="BR1148" s="791"/>
      <c r="BS1148" s="791"/>
      <c r="BT1148" s="791"/>
    </row>
    <row r="1149" spans="69:72" x14ac:dyDescent="0.25">
      <c r="BQ1149" s="791"/>
      <c r="BR1149" s="791"/>
      <c r="BS1149" s="791"/>
      <c r="BT1149" s="791"/>
    </row>
    <row r="1150" spans="69:72" x14ac:dyDescent="0.25">
      <c r="BQ1150" s="791"/>
      <c r="BR1150" s="791"/>
      <c r="BS1150" s="791"/>
      <c r="BT1150" s="791"/>
    </row>
    <row r="1151" spans="69:72" x14ac:dyDescent="0.25">
      <c r="BQ1151" s="791"/>
      <c r="BR1151" s="791"/>
      <c r="BS1151" s="791"/>
      <c r="BT1151" s="791"/>
    </row>
    <row r="1152" spans="69:72" x14ac:dyDescent="0.25">
      <c r="BQ1152" s="791"/>
      <c r="BR1152" s="791"/>
      <c r="BS1152" s="791"/>
      <c r="BT1152" s="791"/>
    </row>
    <row r="1153" spans="69:72" x14ac:dyDescent="0.25">
      <c r="BQ1153" s="791"/>
      <c r="BR1153" s="791"/>
      <c r="BS1153" s="791"/>
      <c r="BT1153" s="791"/>
    </row>
    <row r="1154" spans="69:72" x14ac:dyDescent="0.25">
      <c r="BQ1154" s="791"/>
      <c r="BR1154" s="791"/>
      <c r="BS1154" s="791"/>
      <c r="BT1154" s="791"/>
    </row>
    <row r="1155" spans="69:72" x14ac:dyDescent="0.25">
      <c r="BQ1155" s="791"/>
      <c r="BR1155" s="791"/>
      <c r="BS1155" s="791"/>
      <c r="BT1155" s="791"/>
    </row>
    <row r="1156" spans="69:72" x14ac:dyDescent="0.25">
      <c r="BQ1156" s="791"/>
      <c r="BR1156" s="791"/>
      <c r="BS1156" s="791"/>
      <c r="BT1156" s="791"/>
    </row>
    <row r="1157" spans="69:72" x14ac:dyDescent="0.25">
      <c r="BQ1157" s="791"/>
      <c r="BR1157" s="791"/>
      <c r="BS1157" s="791"/>
      <c r="BT1157" s="791"/>
    </row>
    <row r="1158" spans="69:72" x14ac:dyDescent="0.25">
      <c r="BQ1158" s="791"/>
      <c r="BR1158" s="791"/>
      <c r="BS1158" s="791"/>
      <c r="BT1158" s="791"/>
    </row>
    <row r="1159" spans="69:72" x14ac:dyDescent="0.25">
      <c r="BQ1159" s="791"/>
      <c r="BR1159" s="791"/>
      <c r="BS1159" s="791"/>
      <c r="BT1159" s="791"/>
    </row>
    <row r="1160" spans="69:72" x14ac:dyDescent="0.25">
      <c r="BQ1160" s="791"/>
      <c r="BR1160" s="791"/>
      <c r="BS1160" s="791"/>
      <c r="BT1160" s="791"/>
    </row>
    <row r="1161" spans="69:72" x14ac:dyDescent="0.25">
      <c r="BQ1161" s="791"/>
      <c r="BR1161" s="791"/>
      <c r="BS1161" s="791"/>
      <c r="BT1161" s="791"/>
    </row>
    <row r="1162" spans="69:72" x14ac:dyDescent="0.25">
      <c r="BQ1162" s="791"/>
      <c r="BR1162" s="791"/>
      <c r="BS1162" s="791"/>
      <c r="BT1162" s="791"/>
    </row>
    <row r="1163" spans="69:72" x14ac:dyDescent="0.25">
      <c r="BQ1163" s="791"/>
      <c r="BR1163" s="791"/>
      <c r="BS1163" s="791"/>
      <c r="BT1163" s="791"/>
    </row>
    <row r="1164" spans="69:72" x14ac:dyDescent="0.25">
      <c r="BQ1164" s="791"/>
      <c r="BR1164" s="791"/>
      <c r="BS1164" s="791"/>
      <c r="BT1164" s="791"/>
    </row>
    <row r="1165" spans="69:72" x14ac:dyDescent="0.25">
      <c r="BQ1165" s="791"/>
      <c r="BR1165" s="791"/>
      <c r="BS1165" s="791"/>
      <c r="BT1165" s="791"/>
    </row>
    <row r="1166" spans="69:72" x14ac:dyDescent="0.25">
      <c r="BQ1166" s="791"/>
      <c r="BR1166" s="791"/>
      <c r="BS1166" s="791"/>
      <c r="BT1166" s="791"/>
    </row>
    <row r="1167" spans="69:72" x14ac:dyDescent="0.25">
      <c r="BQ1167" s="791"/>
      <c r="BR1167" s="791"/>
      <c r="BS1167" s="791"/>
      <c r="BT1167" s="791"/>
    </row>
    <row r="1168" spans="69:72" x14ac:dyDescent="0.25">
      <c r="BQ1168" s="791"/>
      <c r="BR1168" s="791"/>
      <c r="BS1168" s="791"/>
      <c r="BT1168" s="791"/>
    </row>
    <row r="1169" spans="69:72" x14ac:dyDescent="0.25">
      <c r="BQ1169" s="791"/>
      <c r="BR1169" s="791"/>
      <c r="BS1169" s="791"/>
      <c r="BT1169" s="791"/>
    </row>
    <row r="1170" spans="69:72" x14ac:dyDescent="0.25">
      <c r="BQ1170" s="791"/>
      <c r="BR1170" s="791"/>
      <c r="BS1170" s="791"/>
      <c r="BT1170" s="791"/>
    </row>
    <row r="1171" spans="69:72" x14ac:dyDescent="0.25">
      <c r="BQ1171" s="791"/>
      <c r="BR1171" s="791"/>
      <c r="BS1171" s="791"/>
      <c r="BT1171" s="791"/>
    </row>
    <row r="1172" spans="69:72" x14ac:dyDescent="0.25">
      <c r="BQ1172" s="791"/>
      <c r="BR1172" s="791"/>
      <c r="BS1172" s="791"/>
      <c r="BT1172" s="791"/>
    </row>
    <row r="1173" spans="69:72" x14ac:dyDescent="0.25">
      <c r="BQ1173" s="791"/>
      <c r="BR1173" s="791"/>
      <c r="BS1173" s="791"/>
      <c r="BT1173" s="791"/>
    </row>
    <row r="1174" spans="69:72" x14ac:dyDescent="0.25">
      <c r="BQ1174" s="791"/>
      <c r="BR1174" s="791"/>
      <c r="BS1174" s="791"/>
      <c r="BT1174" s="791"/>
    </row>
    <row r="1175" spans="69:72" x14ac:dyDescent="0.25">
      <c r="BQ1175" s="791"/>
      <c r="BR1175" s="791"/>
      <c r="BS1175" s="791"/>
      <c r="BT1175" s="791"/>
    </row>
    <row r="1176" spans="69:72" x14ac:dyDescent="0.25">
      <c r="BQ1176" s="791"/>
      <c r="BR1176" s="791"/>
      <c r="BS1176" s="791"/>
      <c r="BT1176" s="791"/>
    </row>
    <row r="1177" spans="69:72" x14ac:dyDescent="0.25">
      <c r="BQ1177" s="791"/>
      <c r="BR1177" s="791"/>
      <c r="BS1177" s="791"/>
      <c r="BT1177" s="791"/>
    </row>
    <row r="1178" spans="69:72" x14ac:dyDescent="0.25">
      <c r="BQ1178" s="791"/>
      <c r="BR1178" s="791"/>
      <c r="BS1178" s="791"/>
      <c r="BT1178" s="791"/>
    </row>
    <row r="1179" spans="69:72" x14ac:dyDescent="0.25">
      <c r="BQ1179" s="791"/>
      <c r="BR1179" s="791"/>
      <c r="BS1179" s="791"/>
      <c r="BT1179" s="791"/>
    </row>
    <row r="1180" spans="69:72" x14ac:dyDescent="0.25">
      <c r="BQ1180" s="791"/>
      <c r="BR1180" s="791"/>
      <c r="BS1180" s="791"/>
      <c r="BT1180" s="791"/>
    </row>
    <row r="1181" spans="69:72" x14ac:dyDescent="0.25">
      <c r="BQ1181" s="791"/>
      <c r="BR1181" s="791"/>
      <c r="BS1181" s="791"/>
      <c r="BT1181" s="791"/>
    </row>
    <row r="1182" spans="69:72" x14ac:dyDescent="0.25">
      <c r="BQ1182" s="791"/>
      <c r="BR1182" s="791"/>
      <c r="BS1182" s="791"/>
      <c r="BT1182" s="791"/>
    </row>
    <row r="1183" spans="69:72" x14ac:dyDescent="0.25">
      <c r="BQ1183" s="791"/>
      <c r="BR1183" s="791"/>
      <c r="BS1183" s="791"/>
      <c r="BT1183" s="791"/>
    </row>
    <row r="1184" spans="69:72" x14ac:dyDescent="0.25">
      <c r="BQ1184" s="791"/>
      <c r="BR1184" s="791"/>
      <c r="BS1184" s="791"/>
      <c r="BT1184" s="791"/>
    </row>
    <row r="1185" spans="69:72" x14ac:dyDescent="0.25">
      <c r="BQ1185" s="791"/>
      <c r="BR1185" s="791"/>
      <c r="BS1185" s="791"/>
      <c r="BT1185" s="791"/>
    </row>
    <row r="1186" spans="69:72" x14ac:dyDescent="0.25">
      <c r="BQ1186" s="791"/>
      <c r="BR1186" s="791"/>
      <c r="BS1186" s="791"/>
      <c r="BT1186" s="791"/>
    </row>
    <row r="1187" spans="69:72" x14ac:dyDescent="0.25">
      <c r="BQ1187" s="791"/>
      <c r="BR1187" s="791"/>
      <c r="BS1187" s="791"/>
      <c r="BT1187" s="791"/>
    </row>
    <row r="1188" spans="69:72" x14ac:dyDescent="0.25">
      <c r="BQ1188" s="791"/>
      <c r="BR1188" s="791"/>
      <c r="BS1188" s="791"/>
      <c r="BT1188" s="791"/>
    </row>
    <row r="1189" spans="69:72" x14ac:dyDescent="0.25">
      <c r="BQ1189" s="791"/>
      <c r="BR1189" s="791"/>
      <c r="BS1189" s="791"/>
      <c r="BT1189" s="791"/>
    </row>
    <row r="1190" spans="69:72" x14ac:dyDescent="0.25">
      <c r="BQ1190" s="791"/>
      <c r="BR1190" s="791"/>
      <c r="BS1190" s="791"/>
      <c r="BT1190" s="791"/>
    </row>
    <row r="1191" spans="69:72" x14ac:dyDescent="0.25">
      <c r="BQ1191" s="791"/>
      <c r="BR1191" s="791"/>
      <c r="BS1191" s="791"/>
      <c r="BT1191" s="791"/>
    </row>
    <row r="1192" spans="69:72" x14ac:dyDescent="0.25">
      <c r="BQ1192" s="791"/>
      <c r="BR1192" s="791"/>
      <c r="BS1192" s="791"/>
      <c r="BT1192" s="791"/>
    </row>
    <row r="1193" spans="69:72" x14ac:dyDescent="0.25">
      <c r="BQ1193" s="791"/>
      <c r="BR1193" s="791"/>
      <c r="BS1193" s="791"/>
      <c r="BT1193" s="791"/>
    </row>
    <row r="1194" spans="69:72" x14ac:dyDescent="0.25">
      <c r="BQ1194" s="791"/>
      <c r="BR1194" s="791"/>
      <c r="BS1194" s="791"/>
      <c r="BT1194" s="791"/>
    </row>
    <row r="1195" spans="69:72" x14ac:dyDescent="0.25">
      <c r="BQ1195" s="791"/>
      <c r="BR1195" s="791"/>
      <c r="BS1195" s="791"/>
      <c r="BT1195" s="791"/>
    </row>
    <row r="1196" spans="69:72" x14ac:dyDescent="0.25">
      <c r="BQ1196" s="791"/>
      <c r="BR1196" s="791"/>
      <c r="BS1196" s="791"/>
      <c r="BT1196" s="791"/>
    </row>
    <row r="1197" spans="69:72" x14ac:dyDescent="0.25">
      <c r="BQ1197" s="791"/>
      <c r="BR1197" s="791"/>
      <c r="BS1197" s="791"/>
      <c r="BT1197" s="791"/>
    </row>
    <row r="1198" spans="69:72" x14ac:dyDescent="0.25">
      <c r="BQ1198" s="791"/>
      <c r="BR1198" s="791"/>
      <c r="BS1198" s="791"/>
      <c r="BT1198" s="791"/>
    </row>
    <row r="1199" spans="69:72" x14ac:dyDescent="0.25">
      <c r="BQ1199" s="791"/>
      <c r="BR1199" s="791"/>
      <c r="BS1199" s="791"/>
      <c r="BT1199" s="791"/>
    </row>
    <row r="1200" spans="69:72" x14ac:dyDescent="0.25">
      <c r="BQ1200" s="791"/>
      <c r="BR1200" s="791"/>
      <c r="BS1200" s="791"/>
      <c r="BT1200" s="791"/>
    </row>
    <row r="1201" spans="69:72" x14ac:dyDescent="0.25">
      <c r="BQ1201" s="791"/>
      <c r="BR1201" s="791"/>
      <c r="BS1201" s="791"/>
      <c r="BT1201" s="791"/>
    </row>
    <row r="1202" spans="69:72" x14ac:dyDescent="0.25">
      <c r="BQ1202" s="791"/>
      <c r="BR1202" s="791"/>
      <c r="BS1202" s="791"/>
      <c r="BT1202" s="791"/>
    </row>
    <row r="1203" spans="69:72" x14ac:dyDescent="0.25">
      <c r="BQ1203" s="791"/>
      <c r="BR1203" s="791"/>
      <c r="BS1203" s="791"/>
      <c r="BT1203" s="791"/>
    </row>
    <row r="1204" spans="69:72" x14ac:dyDescent="0.25">
      <c r="BQ1204" s="791"/>
      <c r="BR1204" s="791"/>
      <c r="BS1204" s="791"/>
      <c r="BT1204" s="791"/>
    </row>
    <row r="1205" spans="69:72" x14ac:dyDescent="0.25">
      <c r="BQ1205" s="791"/>
      <c r="BR1205" s="791"/>
      <c r="BS1205" s="791"/>
      <c r="BT1205" s="791"/>
    </row>
    <row r="1206" spans="69:72" x14ac:dyDescent="0.25">
      <c r="BQ1206" s="791"/>
      <c r="BR1206" s="791"/>
      <c r="BS1206" s="791"/>
      <c r="BT1206" s="791"/>
    </row>
    <row r="1207" spans="69:72" x14ac:dyDescent="0.25">
      <c r="BQ1207" s="791"/>
      <c r="BR1207" s="791"/>
      <c r="BS1207" s="791"/>
      <c r="BT1207" s="791"/>
    </row>
    <row r="1208" spans="69:72" x14ac:dyDescent="0.25">
      <c r="BQ1208" s="791"/>
      <c r="BR1208" s="791"/>
      <c r="BS1208" s="791"/>
      <c r="BT1208" s="791"/>
    </row>
    <row r="1209" spans="69:72" x14ac:dyDescent="0.25">
      <c r="BQ1209" s="791"/>
      <c r="BR1209" s="791"/>
      <c r="BS1209" s="791"/>
      <c r="BT1209" s="791"/>
    </row>
    <row r="1210" spans="69:72" x14ac:dyDescent="0.25">
      <c r="BQ1210" s="791"/>
      <c r="BR1210" s="791"/>
      <c r="BS1210" s="791"/>
      <c r="BT1210" s="791"/>
    </row>
    <row r="1211" spans="69:72" x14ac:dyDescent="0.25">
      <c r="BQ1211" s="791"/>
      <c r="BR1211" s="791"/>
      <c r="BS1211" s="791"/>
      <c r="BT1211" s="791"/>
    </row>
    <row r="1212" spans="69:72" x14ac:dyDescent="0.25">
      <c r="BQ1212" s="791"/>
      <c r="BR1212" s="791"/>
      <c r="BS1212" s="791"/>
      <c r="BT1212" s="791"/>
    </row>
    <row r="1213" spans="69:72" x14ac:dyDescent="0.25">
      <c r="BQ1213" s="791"/>
      <c r="BR1213" s="791"/>
      <c r="BS1213" s="791"/>
      <c r="BT1213" s="791"/>
    </row>
    <row r="1214" spans="69:72" x14ac:dyDescent="0.25">
      <c r="BQ1214" s="791"/>
      <c r="BR1214" s="791"/>
      <c r="BS1214" s="791"/>
      <c r="BT1214" s="791"/>
    </row>
    <row r="1215" spans="69:72" x14ac:dyDescent="0.25">
      <c r="BQ1215" s="791"/>
      <c r="BR1215" s="791"/>
      <c r="BS1215" s="791"/>
      <c r="BT1215" s="791"/>
    </row>
    <row r="1216" spans="69:72" x14ac:dyDescent="0.25">
      <c r="BQ1216" s="791"/>
      <c r="BR1216" s="791"/>
      <c r="BS1216" s="791"/>
      <c r="BT1216" s="791"/>
    </row>
    <row r="1217" spans="69:72" x14ac:dyDescent="0.25">
      <c r="BQ1217" s="791"/>
      <c r="BR1217" s="791"/>
      <c r="BS1217" s="791"/>
      <c r="BT1217" s="791"/>
    </row>
    <row r="1218" spans="69:72" x14ac:dyDescent="0.25">
      <c r="BQ1218" s="791"/>
      <c r="BR1218" s="791"/>
      <c r="BS1218" s="791"/>
      <c r="BT1218" s="791"/>
    </row>
    <row r="1219" spans="69:72" x14ac:dyDescent="0.25">
      <c r="BQ1219" s="791"/>
      <c r="BR1219" s="791"/>
      <c r="BS1219" s="791"/>
      <c r="BT1219" s="791"/>
    </row>
    <row r="1220" spans="69:72" x14ac:dyDescent="0.25">
      <c r="BQ1220" s="791"/>
      <c r="BR1220" s="791"/>
      <c r="BS1220" s="791"/>
      <c r="BT1220" s="791"/>
    </row>
    <row r="1221" spans="69:72" x14ac:dyDescent="0.25">
      <c r="BQ1221" s="791"/>
      <c r="BR1221" s="791"/>
      <c r="BS1221" s="791"/>
      <c r="BT1221" s="791"/>
    </row>
    <row r="1222" spans="69:72" x14ac:dyDescent="0.25">
      <c r="BQ1222" s="791"/>
      <c r="BR1222" s="791"/>
      <c r="BS1222" s="791"/>
      <c r="BT1222" s="791"/>
    </row>
    <row r="1223" spans="69:72" x14ac:dyDescent="0.25">
      <c r="BQ1223" s="791"/>
      <c r="BR1223" s="791"/>
      <c r="BS1223" s="791"/>
      <c r="BT1223" s="791"/>
    </row>
    <row r="1224" spans="69:72" x14ac:dyDescent="0.25">
      <c r="BQ1224" s="791"/>
      <c r="BR1224" s="791"/>
      <c r="BS1224" s="791"/>
      <c r="BT1224" s="791"/>
    </row>
    <row r="1225" spans="69:72" x14ac:dyDescent="0.25">
      <c r="BQ1225" s="791"/>
      <c r="BR1225" s="791"/>
      <c r="BS1225" s="791"/>
      <c r="BT1225" s="791"/>
    </row>
    <row r="1226" spans="69:72" x14ac:dyDescent="0.25">
      <c r="BQ1226" s="791"/>
      <c r="BR1226" s="791"/>
      <c r="BS1226" s="791"/>
      <c r="BT1226" s="791"/>
    </row>
    <row r="1227" spans="69:72" x14ac:dyDescent="0.25">
      <c r="BQ1227" s="791"/>
      <c r="BR1227" s="791"/>
      <c r="BS1227" s="791"/>
      <c r="BT1227" s="791"/>
    </row>
    <row r="1228" spans="69:72" x14ac:dyDescent="0.25">
      <c r="BQ1228" s="791"/>
      <c r="BR1228" s="791"/>
      <c r="BS1228" s="791"/>
      <c r="BT1228" s="791"/>
    </row>
    <row r="1229" spans="69:72" x14ac:dyDescent="0.25">
      <c r="BQ1229" s="791"/>
      <c r="BR1229" s="791"/>
      <c r="BS1229" s="791"/>
      <c r="BT1229" s="791"/>
    </row>
    <row r="1230" spans="69:72" x14ac:dyDescent="0.25">
      <c r="BQ1230" s="791"/>
      <c r="BR1230" s="791"/>
      <c r="BS1230" s="791"/>
      <c r="BT1230" s="791"/>
    </row>
    <row r="1231" spans="69:72" x14ac:dyDescent="0.25">
      <c r="BQ1231" s="791"/>
      <c r="BR1231" s="791"/>
      <c r="BS1231" s="791"/>
      <c r="BT1231" s="791"/>
    </row>
    <row r="1232" spans="69:72" x14ac:dyDescent="0.25">
      <c r="BQ1232" s="791"/>
      <c r="BR1232" s="791"/>
      <c r="BS1232" s="791"/>
      <c r="BT1232" s="791"/>
    </row>
    <row r="1233" spans="69:72" x14ac:dyDescent="0.25">
      <c r="BQ1233" s="791"/>
      <c r="BR1233" s="791"/>
      <c r="BS1233" s="791"/>
      <c r="BT1233" s="791"/>
    </row>
    <row r="1234" spans="69:72" x14ac:dyDescent="0.25">
      <c r="BQ1234" s="791"/>
      <c r="BR1234" s="791"/>
      <c r="BS1234" s="791"/>
      <c r="BT1234" s="791"/>
    </row>
    <row r="1235" spans="69:72" x14ac:dyDescent="0.25">
      <c r="BQ1235" s="791"/>
      <c r="BR1235" s="791"/>
      <c r="BS1235" s="791"/>
      <c r="BT1235" s="791"/>
    </row>
    <row r="1236" spans="69:72" x14ac:dyDescent="0.25">
      <c r="BQ1236" s="791"/>
      <c r="BR1236" s="791"/>
      <c r="BS1236" s="791"/>
      <c r="BT1236" s="791"/>
    </row>
    <row r="1237" spans="69:72" x14ac:dyDescent="0.25">
      <c r="BQ1237" s="791"/>
      <c r="BR1237" s="791"/>
      <c r="BS1237" s="791"/>
      <c r="BT1237" s="791"/>
    </row>
    <row r="1238" spans="69:72" x14ac:dyDescent="0.25">
      <c r="BQ1238" s="791"/>
      <c r="BR1238" s="791"/>
      <c r="BS1238" s="791"/>
      <c r="BT1238" s="791"/>
    </row>
    <row r="1239" spans="69:72" x14ac:dyDescent="0.25">
      <c r="BQ1239" s="791"/>
      <c r="BR1239" s="791"/>
      <c r="BS1239" s="791"/>
      <c r="BT1239" s="791"/>
    </row>
    <row r="1240" spans="69:72" x14ac:dyDescent="0.25">
      <c r="BQ1240" s="791"/>
      <c r="BR1240" s="791"/>
      <c r="BS1240" s="791"/>
      <c r="BT1240" s="791"/>
    </row>
    <row r="1241" spans="69:72" x14ac:dyDescent="0.25">
      <c r="BQ1241" s="791"/>
      <c r="BR1241" s="791"/>
      <c r="BS1241" s="791"/>
      <c r="BT1241" s="791"/>
    </row>
    <row r="1242" spans="69:72" x14ac:dyDescent="0.25">
      <c r="BQ1242" s="791"/>
      <c r="BR1242" s="791"/>
      <c r="BS1242" s="791"/>
      <c r="BT1242" s="791"/>
    </row>
    <row r="1243" spans="69:72" x14ac:dyDescent="0.25">
      <c r="BQ1243" s="791"/>
      <c r="BR1243" s="791"/>
      <c r="BS1243" s="791"/>
      <c r="BT1243" s="791"/>
    </row>
    <row r="1244" spans="69:72" x14ac:dyDescent="0.25">
      <c r="BQ1244" s="791"/>
      <c r="BR1244" s="791"/>
      <c r="BS1244" s="791"/>
      <c r="BT1244" s="791"/>
    </row>
    <row r="1245" spans="69:72" x14ac:dyDescent="0.25">
      <c r="BQ1245" s="791"/>
      <c r="BR1245" s="791"/>
      <c r="BS1245" s="791"/>
      <c r="BT1245" s="791"/>
    </row>
    <row r="1246" spans="69:72" x14ac:dyDescent="0.25">
      <c r="BQ1246" s="791"/>
      <c r="BR1246" s="791"/>
      <c r="BS1246" s="791"/>
      <c r="BT1246" s="791"/>
    </row>
    <row r="1247" spans="69:72" x14ac:dyDescent="0.25">
      <c r="BQ1247" s="791"/>
      <c r="BR1247" s="791"/>
      <c r="BS1247" s="791"/>
      <c r="BT1247" s="791"/>
    </row>
    <row r="1248" spans="69:72" x14ac:dyDescent="0.25">
      <c r="BQ1248" s="791"/>
      <c r="BR1248" s="791"/>
      <c r="BS1248" s="791"/>
      <c r="BT1248" s="791"/>
    </row>
    <row r="1249" spans="69:72" x14ac:dyDescent="0.25">
      <c r="BQ1249" s="791"/>
      <c r="BR1249" s="791"/>
      <c r="BS1249" s="791"/>
      <c r="BT1249" s="791"/>
    </row>
    <row r="1250" spans="69:72" x14ac:dyDescent="0.25">
      <c r="BQ1250" s="791"/>
      <c r="BR1250" s="791"/>
      <c r="BS1250" s="791"/>
      <c r="BT1250" s="791"/>
    </row>
    <row r="1251" spans="69:72" x14ac:dyDescent="0.25">
      <c r="BQ1251" s="791"/>
      <c r="BR1251" s="791"/>
      <c r="BS1251" s="791"/>
      <c r="BT1251" s="791"/>
    </row>
    <row r="1252" spans="69:72" x14ac:dyDescent="0.25">
      <c r="BQ1252" s="791"/>
      <c r="BR1252" s="791"/>
      <c r="BS1252" s="791"/>
      <c r="BT1252" s="791"/>
    </row>
    <row r="1253" spans="69:72" x14ac:dyDescent="0.25">
      <c r="BQ1253" s="791"/>
      <c r="BR1253" s="791"/>
      <c r="BS1253" s="791"/>
      <c r="BT1253" s="791"/>
    </row>
    <row r="1254" spans="69:72" x14ac:dyDescent="0.25">
      <c r="BQ1254" s="791"/>
      <c r="BR1254" s="791"/>
      <c r="BS1254" s="791"/>
      <c r="BT1254" s="791"/>
    </row>
    <row r="1255" spans="69:72" x14ac:dyDescent="0.25">
      <c r="BQ1255" s="791"/>
      <c r="BR1255" s="791"/>
      <c r="BS1255" s="791"/>
      <c r="BT1255" s="791"/>
    </row>
    <row r="1256" spans="69:72" x14ac:dyDescent="0.25">
      <c r="BQ1256" s="791"/>
      <c r="BR1256" s="791"/>
      <c r="BS1256" s="791"/>
      <c r="BT1256" s="791"/>
    </row>
    <row r="1257" spans="69:72" x14ac:dyDescent="0.25">
      <c r="BQ1257" s="791"/>
      <c r="BR1257" s="791"/>
      <c r="BS1257" s="791"/>
      <c r="BT1257" s="791"/>
    </row>
    <row r="1258" spans="69:72" x14ac:dyDescent="0.25">
      <c r="BQ1258" s="791"/>
      <c r="BR1258" s="791"/>
      <c r="BS1258" s="791"/>
      <c r="BT1258" s="791"/>
    </row>
    <row r="1259" spans="69:72" x14ac:dyDescent="0.25">
      <c r="BQ1259" s="791"/>
      <c r="BR1259" s="791"/>
      <c r="BS1259" s="791"/>
      <c r="BT1259" s="791"/>
    </row>
    <row r="1260" spans="69:72" x14ac:dyDescent="0.25">
      <c r="BQ1260" s="791"/>
      <c r="BR1260" s="791"/>
      <c r="BS1260" s="791"/>
      <c r="BT1260" s="791"/>
    </row>
    <row r="1261" spans="69:72" x14ac:dyDescent="0.25">
      <c r="BQ1261" s="791"/>
      <c r="BR1261" s="791"/>
      <c r="BS1261" s="791"/>
      <c r="BT1261" s="791"/>
    </row>
    <row r="1262" spans="69:72" x14ac:dyDescent="0.25">
      <c r="BQ1262" s="791"/>
      <c r="BR1262" s="791"/>
      <c r="BS1262" s="791"/>
      <c r="BT1262" s="791"/>
    </row>
    <row r="1263" spans="69:72" x14ac:dyDescent="0.25">
      <c r="BQ1263" s="791"/>
      <c r="BR1263" s="791"/>
      <c r="BS1263" s="791"/>
      <c r="BT1263" s="791"/>
    </row>
    <row r="1264" spans="69:72" x14ac:dyDescent="0.25">
      <c r="BQ1264" s="791"/>
      <c r="BR1264" s="791"/>
      <c r="BS1264" s="791"/>
      <c r="BT1264" s="791"/>
    </row>
    <row r="1265" spans="69:72" x14ac:dyDescent="0.25">
      <c r="BQ1265" s="791"/>
      <c r="BR1265" s="791"/>
      <c r="BS1265" s="791"/>
      <c r="BT1265" s="791"/>
    </row>
    <row r="1266" spans="69:72" x14ac:dyDescent="0.25">
      <c r="BQ1266" s="791"/>
      <c r="BR1266" s="791"/>
      <c r="BS1266" s="791"/>
      <c r="BT1266" s="791"/>
    </row>
    <row r="1267" spans="69:72" x14ac:dyDescent="0.25">
      <c r="BQ1267" s="791"/>
      <c r="BR1267" s="791"/>
      <c r="BS1267" s="791"/>
      <c r="BT1267" s="791"/>
    </row>
    <row r="1268" spans="69:72" x14ac:dyDescent="0.25">
      <c r="BQ1268" s="791"/>
      <c r="BR1268" s="791"/>
      <c r="BS1268" s="791"/>
      <c r="BT1268" s="791"/>
    </row>
    <row r="1269" spans="69:72" x14ac:dyDescent="0.25">
      <c r="BQ1269" s="791"/>
      <c r="BR1269" s="791"/>
      <c r="BS1269" s="791"/>
      <c r="BT1269" s="791"/>
    </row>
    <row r="1270" spans="69:72" x14ac:dyDescent="0.25">
      <c r="BQ1270" s="791"/>
      <c r="BR1270" s="791"/>
      <c r="BS1270" s="791"/>
      <c r="BT1270" s="791"/>
    </row>
    <row r="1271" spans="69:72" x14ac:dyDescent="0.25">
      <c r="BQ1271" s="791"/>
      <c r="BR1271" s="791"/>
      <c r="BS1271" s="791"/>
      <c r="BT1271" s="791"/>
    </row>
    <row r="1272" spans="69:72" x14ac:dyDescent="0.25">
      <c r="BQ1272" s="791"/>
      <c r="BR1272" s="791"/>
      <c r="BS1272" s="791"/>
      <c r="BT1272" s="791"/>
    </row>
    <row r="1273" spans="69:72" x14ac:dyDescent="0.25">
      <c r="BQ1273" s="791"/>
      <c r="BR1273" s="791"/>
      <c r="BS1273" s="791"/>
      <c r="BT1273" s="791"/>
    </row>
    <row r="1274" spans="69:72" x14ac:dyDescent="0.25">
      <c r="BQ1274" s="791"/>
      <c r="BR1274" s="791"/>
      <c r="BS1274" s="791"/>
      <c r="BT1274" s="791"/>
    </row>
    <row r="1275" spans="69:72" x14ac:dyDescent="0.25">
      <c r="BQ1275" s="791"/>
      <c r="BR1275" s="791"/>
      <c r="BS1275" s="791"/>
      <c r="BT1275" s="791"/>
    </row>
    <row r="1276" spans="69:72" x14ac:dyDescent="0.25">
      <c r="BQ1276" s="791"/>
      <c r="BR1276" s="791"/>
      <c r="BS1276" s="791"/>
      <c r="BT1276" s="791"/>
    </row>
    <row r="1277" spans="69:72" x14ac:dyDescent="0.25">
      <c r="BQ1277" s="791"/>
      <c r="BR1277" s="791"/>
      <c r="BS1277" s="791"/>
      <c r="BT1277" s="791"/>
    </row>
    <row r="1278" spans="69:72" x14ac:dyDescent="0.25">
      <c r="BQ1278" s="791"/>
      <c r="BR1278" s="791"/>
      <c r="BS1278" s="791"/>
      <c r="BT1278" s="791"/>
    </row>
    <row r="1279" spans="69:72" x14ac:dyDescent="0.25">
      <c r="BQ1279" s="791"/>
      <c r="BR1279" s="791"/>
      <c r="BS1279" s="791"/>
      <c r="BT1279" s="791"/>
    </row>
    <row r="1280" spans="69:72" x14ac:dyDescent="0.25">
      <c r="BQ1280" s="791"/>
      <c r="BR1280" s="791"/>
      <c r="BS1280" s="791"/>
      <c r="BT1280" s="791"/>
    </row>
    <row r="1281" spans="69:72" x14ac:dyDescent="0.25">
      <c r="BQ1281" s="791"/>
      <c r="BR1281" s="791"/>
      <c r="BS1281" s="791"/>
      <c r="BT1281" s="791"/>
    </row>
    <row r="1282" spans="69:72" x14ac:dyDescent="0.25">
      <c r="BQ1282" s="791"/>
      <c r="BR1282" s="791"/>
      <c r="BS1282" s="791"/>
      <c r="BT1282" s="791"/>
    </row>
    <row r="1283" spans="69:72" x14ac:dyDescent="0.25">
      <c r="BQ1283" s="791"/>
      <c r="BR1283" s="791"/>
      <c r="BS1283" s="791"/>
      <c r="BT1283" s="791"/>
    </row>
    <row r="1284" spans="69:72" x14ac:dyDescent="0.25">
      <c r="BQ1284" s="791"/>
      <c r="BR1284" s="791"/>
      <c r="BS1284" s="791"/>
      <c r="BT1284" s="791"/>
    </row>
    <row r="1285" spans="69:72" x14ac:dyDescent="0.25">
      <c r="BQ1285" s="791"/>
      <c r="BR1285" s="791"/>
      <c r="BS1285" s="791"/>
      <c r="BT1285" s="791"/>
    </row>
    <row r="1286" spans="69:72" x14ac:dyDescent="0.25">
      <c r="BQ1286" s="791"/>
      <c r="BR1286" s="791"/>
      <c r="BS1286" s="791"/>
      <c r="BT1286" s="791"/>
    </row>
    <row r="1287" spans="69:72" x14ac:dyDescent="0.25">
      <c r="BQ1287" s="791"/>
      <c r="BR1287" s="791"/>
      <c r="BS1287" s="791"/>
      <c r="BT1287" s="791"/>
    </row>
    <row r="1288" spans="69:72" x14ac:dyDescent="0.25">
      <c r="BQ1288" s="791"/>
      <c r="BR1288" s="791"/>
      <c r="BS1288" s="791"/>
      <c r="BT1288" s="791"/>
    </row>
    <row r="1289" spans="69:72" x14ac:dyDescent="0.25">
      <c r="BQ1289" s="791"/>
      <c r="BR1289" s="791"/>
      <c r="BS1289" s="791"/>
      <c r="BT1289" s="791"/>
    </row>
    <row r="1290" spans="69:72" x14ac:dyDescent="0.25">
      <c r="BQ1290" s="791"/>
      <c r="BR1290" s="791"/>
      <c r="BS1290" s="791"/>
      <c r="BT1290" s="791"/>
    </row>
    <row r="1291" spans="69:72" x14ac:dyDescent="0.25">
      <c r="BQ1291" s="791"/>
      <c r="BR1291" s="791"/>
      <c r="BS1291" s="791"/>
      <c r="BT1291" s="791"/>
    </row>
    <row r="1292" spans="69:72" x14ac:dyDescent="0.25">
      <c r="BQ1292" s="791"/>
      <c r="BR1292" s="791"/>
      <c r="BS1292" s="791"/>
      <c r="BT1292" s="791"/>
    </row>
    <row r="1293" spans="69:72" x14ac:dyDescent="0.25">
      <c r="BQ1293" s="791"/>
      <c r="BR1293" s="791"/>
      <c r="BS1293" s="791"/>
      <c r="BT1293" s="791"/>
    </row>
    <row r="1294" spans="69:72" x14ac:dyDescent="0.25">
      <c r="BQ1294" s="791"/>
      <c r="BR1294" s="791"/>
      <c r="BS1294" s="791"/>
      <c r="BT1294" s="791"/>
    </row>
    <row r="1295" spans="69:72" x14ac:dyDescent="0.25">
      <c r="BQ1295" s="791"/>
      <c r="BR1295" s="791"/>
      <c r="BS1295" s="791"/>
      <c r="BT1295" s="791"/>
    </row>
    <row r="1296" spans="69:72" x14ac:dyDescent="0.25">
      <c r="BQ1296" s="791"/>
      <c r="BR1296" s="791"/>
      <c r="BS1296" s="791"/>
      <c r="BT1296" s="791"/>
    </row>
    <row r="1297" spans="69:72" x14ac:dyDescent="0.25">
      <c r="BQ1297" s="791"/>
      <c r="BR1297" s="791"/>
      <c r="BS1297" s="791"/>
      <c r="BT1297" s="791"/>
    </row>
    <row r="1298" spans="69:72" x14ac:dyDescent="0.25">
      <c r="BQ1298" s="791"/>
      <c r="BR1298" s="791"/>
      <c r="BS1298" s="791"/>
      <c r="BT1298" s="791"/>
    </row>
    <row r="1299" spans="69:72" x14ac:dyDescent="0.25">
      <c r="BQ1299" s="791"/>
      <c r="BR1299" s="791"/>
      <c r="BS1299" s="791"/>
      <c r="BT1299" s="791"/>
    </row>
    <row r="1300" spans="69:72" x14ac:dyDescent="0.25">
      <c r="BQ1300" s="791"/>
      <c r="BR1300" s="791"/>
      <c r="BS1300" s="791"/>
      <c r="BT1300" s="791"/>
    </row>
    <row r="1301" spans="69:72" x14ac:dyDescent="0.25">
      <c r="BQ1301" s="791"/>
      <c r="BR1301" s="791"/>
      <c r="BS1301" s="791"/>
      <c r="BT1301" s="791"/>
    </row>
    <row r="1302" spans="69:72" x14ac:dyDescent="0.25">
      <c r="BQ1302" s="791"/>
      <c r="BR1302" s="791"/>
      <c r="BS1302" s="791"/>
      <c r="BT1302" s="791"/>
    </row>
    <row r="1303" spans="69:72" x14ac:dyDescent="0.25">
      <c r="BQ1303" s="791"/>
      <c r="BR1303" s="791"/>
      <c r="BS1303" s="791"/>
      <c r="BT1303" s="791"/>
    </row>
    <row r="1304" spans="69:72" x14ac:dyDescent="0.25">
      <c r="BQ1304" s="791"/>
      <c r="BR1304" s="791"/>
      <c r="BS1304" s="791"/>
      <c r="BT1304" s="791"/>
    </row>
    <row r="1305" spans="69:72" x14ac:dyDescent="0.25">
      <c r="BQ1305" s="791"/>
      <c r="BR1305" s="791"/>
      <c r="BS1305" s="791"/>
      <c r="BT1305" s="791"/>
    </row>
    <row r="1306" spans="69:72" x14ac:dyDescent="0.25">
      <c r="BQ1306" s="791"/>
      <c r="BR1306" s="791"/>
      <c r="BS1306" s="791"/>
      <c r="BT1306" s="791"/>
    </row>
    <row r="1307" spans="69:72" x14ac:dyDescent="0.25">
      <c r="BQ1307" s="791"/>
      <c r="BR1307" s="791"/>
      <c r="BS1307" s="791"/>
      <c r="BT1307" s="791"/>
    </row>
    <row r="1308" spans="69:72" x14ac:dyDescent="0.25">
      <c r="BQ1308" s="791"/>
      <c r="BR1308" s="791"/>
      <c r="BS1308" s="791"/>
      <c r="BT1308" s="791"/>
    </row>
    <row r="1309" spans="69:72" x14ac:dyDescent="0.25">
      <c r="BQ1309" s="791"/>
      <c r="BR1309" s="791"/>
      <c r="BS1309" s="791"/>
      <c r="BT1309" s="791"/>
    </row>
    <row r="1310" spans="69:72" x14ac:dyDescent="0.25">
      <c r="BQ1310" s="791"/>
      <c r="BR1310" s="791"/>
      <c r="BS1310" s="791"/>
      <c r="BT1310" s="791"/>
    </row>
    <row r="1311" spans="69:72" x14ac:dyDescent="0.25">
      <c r="BQ1311" s="791"/>
      <c r="BR1311" s="791"/>
      <c r="BS1311" s="791"/>
      <c r="BT1311" s="791"/>
    </row>
    <row r="1312" spans="69:72" x14ac:dyDescent="0.25">
      <c r="BQ1312" s="791"/>
      <c r="BR1312" s="791"/>
      <c r="BS1312" s="791"/>
      <c r="BT1312" s="791"/>
    </row>
    <row r="1313" spans="69:72" x14ac:dyDescent="0.25">
      <c r="BQ1313" s="791"/>
      <c r="BR1313" s="791"/>
      <c r="BS1313" s="791"/>
      <c r="BT1313" s="791"/>
    </row>
    <row r="1314" spans="69:72" x14ac:dyDescent="0.25">
      <c r="BQ1314" s="791"/>
      <c r="BR1314" s="791"/>
      <c r="BS1314" s="791"/>
      <c r="BT1314" s="791"/>
    </row>
    <row r="1315" spans="69:72" x14ac:dyDescent="0.25">
      <c r="BQ1315" s="791"/>
      <c r="BR1315" s="791"/>
      <c r="BS1315" s="791"/>
      <c r="BT1315" s="791"/>
    </row>
    <row r="1316" spans="69:72" x14ac:dyDescent="0.25">
      <c r="BQ1316" s="791"/>
      <c r="BR1316" s="791"/>
      <c r="BS1316" s="791"/>
      <c r="BT1316" s="791"/>
    </row>
    <row r="1317" spans="69:72" x14ac:dyDescent="0.25">
      <c r="BQ1317" s="791"/>
      <c r="BR1317" s="791"/>
      <c r="BS1317" s="791"/>
      <c r="BT1317" s="791"/>
    </row>
    <row r="1318" spans="69:72" x14ac:dyDescent="0.25">
      <c r="BQ1318" s="791"/>
      <c r="BR1318" s="791"/>
      <c r="BS1318" s="791"/>
      <c r="BT1318" s="791"/>
    </row>
    <row r="1319" spans="69:72" x14ac:dyDescent="0.25">
      <c r="BQ1319" s="791"/>
      <c r="BR1319" s="791"/>
      <c r="BS1319" s="791"/>
      <c r="BT1319" s="791"/>
    </row>
    <row r="1320" spans="69:72" x14ac:dyDescent="0.25">
      <c r="BQ1320" s="791"/>
      <c r="BR1320" s="791"/>
      <c r="BS1320" s="791"/>
      <c r="BT1320" s="791"/>
    </row>
    <row r="1321" spans="69:72" x14ac:dyDescent="0.25">
      <c r="BQ1321" s="791"/>
      <c r="BR1321" s="791"/>
      <c r="BS1321" s="791"/>
      <c r="BT1321" s="791"/>
    </row>
    <row r="1322" spans="69:72" x14ac:dyDescent="0.25">
      <c r="BQ1322" s="791"/>
      <c r="BR1322" s="791"/>
      <c r="BS1322" s="791"/>
      <c r="BT1322" s="791"/>
    </row>
    <row r="1323" spans="69:72" x14ac:dyDescent="0.25">
      <c r="BQ1323" s="791"/>
      <c r="BR1323" s="791"/>
      <c r="BS1323" s="791"/>
      <c r="BT1323" s="791"/>
    </row>
    <row r="1324" spans="69:72" x14ac:dyDescent="0.25">
      <c r="BQ1324" s="791"/>
      <c r="BR1324" s="791"/>
      <c r="BS1324" s="791"/>
      <c r="BT1324" s="791"/>
    </row>
    <row r="1325" spans="69:72" x14ac:dyDescent="0.25">
      <c r="BQ1325" s="791"/>
      <c r="BR1325" s="791"/>
      <c r="BS1325" s="791"/>
      <c r="BT1325" s="791"/>
    </row>
    <row r="1326" spans="69:72" x14ac:dyDescent="0.25">
      <c r="BQ1326" s="791"/>
      <c r="BR1326" s="791"/>
      <c r="BS1326" s="791"/>
      <c r="BT1326" s="791"/>
    </row>
    <row r="1327" spans="69:72" x14ac:dyDescent="0.25">
      <c r="BQ1327" s="791"/>
      <c r="BR1327" s="791"/>
      <c r="BS1327" s="791"/>
      <c r="BT1327" s="791"/>
    </row>
    <row r="1328" spans="69:72" x14ac:dyDescent="0.25">
      <c r="BQ1328" s="791"/>
      <c r="BR1328" s="791"/>
      <c r="BS1328" s="791"/>
      <c r="BT1328" s="791"/>
    </row>
    <row r="1329" spans="69:72" x14ac:dyDescent="0.25">
      <c r="BQ1329" s="791"/>
      <c r="BR1329" s="791"/>
      <c r="BS1329" s="791"/>
      <c r="BT1329" s="791"/>
    </row>
    <row r="1330" spans="69:72" x14ac:dyDescent="0.25">
      <c r="BQ1330" s="791"/>
      <c r="BR1330" s="791"/>
      <c r="BS1330" s="791"/>
      <c r="BT1330" s="791"/>
    </row>
    <row r="1331" spans="69:72" x14ac:dyDescent="0.25">
      <c r="BQ1331" s="791"/>
      <c r="BR1331" s="791"/>
      <c r="BS1331" s="791"/>
      <c r="BT1331" s="791"/>
    </row>
    <row r="1332" spans="69:72" x14ac:dyDescent="0.25">
      <c r="BQ1332" s="791"/>
      <c r="BR1332" s="791"/>
      <c r="BS1332" s="791"/>
      <c r="BT1332" s="791"/>
    </row>
    <row r="1333" spans="69:72" x14ac:dyDescent="0.25">
      <c r="BQ1333" s="791"/>
      <c r="BR1333" s="791"/>
      <c r="BS1333" s="791"/>
      <c r="BT1333" s="791"/>
    </row>
    <row r="1334" spans="69:72" x14ac:dyDescent="0.25">
      <c r="BQ1334" s="791"/>
      <c r="BR1334" s="791"/>
      <c r="BS1334" s="791"/>
      <c r="BT1334" s="791"/>
    </row>
    <row r="1335" spans="69:72" x14ac:dyDescent="0.25">
      <c r="BQ1335" s="791"/>
      <c r="BR1335" s="791"/>
      <c r="BS1335" s="791"/>
      <c r="BT1335" s="791"/>
    </row>
    <row r="1336" spans="69:72" x14ac:dyDescent="0.25">
      <c r="BQ1336" s="791"/>
      <c r="BR1336" s="791"/>
      <c r="BS1336" s="791"/>
      <c r="BT1336" s="791"/>
    </row>
    <row r="1337" spans="69:72" x14ac:dyDescent="0.25">
      <c r="BQ1337" s="791"/>
      <c r="BR1337" s="791"/>
      <c r="BS1337" s="791"/>
      <c r="BT1337" s="791"/>
    </row>
    <row r="1338" spans="69:72" x14ac:dyDescent="0.25">
      <c r="BQ1338" s="791"/>
      <c r="BR1338" s="791"/>
      <c r="BS1338" s="791"/>
      <c r="BT1338" s="791"/>
    </row>
    <row r="1339" spans="69:72" x14ac:dyDescent="0.25">
      <c r="BQ1339" s="791"/>
      <c r="BR1339" s="791"/>
      <c r="BS1339" s="791"/>
      <c r="BT1339" s="791"/>
    </row>
    <row r="1340" spans="69:72" x14ac:dyDescent="0.25">
      <c r="BQ1340" s="791"/>
      <c r="BR1340" s="791"/>
      <c r="BS1340" s="791"/>
      <c r="BT1340" s="791"/>
    </row>
    <row r="1341" spans="69:72" x14ac:dyDescent="0.25">
      <c r="BQ1341" s="791"/>
      <c r="BR1341" s="791"/>
      <c r="BS1341" s="791"/>
      <c r="BT1341" s="791"/>
    </row>
    <row r="1342" spans="69:72" x14ac:dyDescent="0.25">
      <c r="BQ1342" s="791"/>
      <c r="BR1342" s="791"/>
      <c r="BS1342" s="791"/>
      <c r="BT1342" s="791"/>
    </row>
    <row r="1343" spans="69:72" x14ac:dyDescent="0.25">
      <c r="BQ1343" s="791"/>
      <c r="BR1343" s="791"/>
      <c r="BS1343" s="791"/>
      <c r="BT1343" s="791"/>
    </row>
    <row r="1344" spans="69:72" x14ac:dyDescent="0.25">
      <c r="BQ1344" s="791"/>
      <c r="BR1344" s="791"/>
      <c r="BS1344" s="791"/>
      <c r="BT1344" s="791"/>
    </row>
    <row r="1345" spans="69:72" x14ac:dyDescent="0.25">
      <c r="BQ1345" s="791"/>
      <c r="BR1345" s="791"/>
      <c r="BS1345" s="791"/>
      <c r="BT1345" s="791"/>
    </row>
    <row r="1346" spans="69:72" x14ac:dyDescent="0.25">
      <c r="BQ1346" s="791"/>
      <c r="BR1346" s="791"/>
      <c r="BS1346" s="791"/>
      <c r="BT1346" s="791"/>
    </row>
    <row r="1347" spans="69:72" x14ac:dyDescent="0.25">
      <c r="BQ1347" s="791"/>
      <c r="BR1347" s="791"/>
      <c r="BS1347" s="791"/>
      <c r="BT1347" s="791"/>
    </row>
    <row r="1348" spans="69:72" x14ac:dyDescent="0.25">
      <c r="BQ1348" s="791"/>
      <c r="BR1348" s="791"/>
      <c r="BS1348" s="791"/>
      <c r="BT1348" s="791"/>
    </row>
    <row r="1349" spans="69:72" x14ac:dyDescent="0.25">
      <c r="BQ1349" s="791"/>
      <c r="BR1349" s="791"/>
      <c r="BS1349" s="791"/>
      <c r="BT1349" s="791"/>
    </row>
    <row r="1350" spans="69:72" x14ac:dyDescent="0.25">
      <c r="BQ1350" s="791"/>
      <c r="BR1350" s="791"/>
      <c r="BS1350" s="791"/>
      <c r="BT1350" s="791"/>
    </row>
    <row r="1351" spans="69:72" x14ac:dyDescent="0.25">
      <c r="BQ1351" s="791"/>
      <c r="BR1351" s="791"/>
      <c r="BS1351" s="791"/>
      <c r="BT1351" s="791"/>
    </row>
    <row r="1352" spans="69:72" x14ac:dyDescent="0.25">
      <c r="BQ1352" s="791"/>
      <c r="BR1352" s="791"/>
      <c r="BS1352" s="791"/>
      <c r="BT1352" s="791"/>
    </row>
    <row r="1353" spans="69:72" x14ac:dyDescent="0.25">
      <c r="BQ1353" s="791"/>
      <c r="BR1353" s="791"/>
      <c r="BS1353" s="791"/>
      <c r="BT1353" s="791"/>
    </row>
    <row r="1354" spans="69:72" x14ac:dyDescent="0.25">
      <c r="BQ1354" s="791"/>
      <c r="BR1354" s="791"/>
      <c r="BS1354" s="791"/>
      <c r="BT1354" s="791"/>
    </row>
    <row r="1355" spans="69:72" x14ac:dyDescent="0.25">
      <c r="BQ1355" s="791"/>
      <c r="BR1355" s="791"/>
      <c r="BS1355" s="791"/>
      <c r="BT1355" s="791"/>
    </row>
    <row r="1356" spans="69:72" x14ac:dyDescent="0.25">
      <c r="BQ1356" s="791"/>
      <c r="BR1356" s="791"/>
      <c r="BS1356" s="791"/>
      <c r="BT1356" s="791"/>
    </row>
    <row r="1357" spans="69:72" x14ac:dyDescent="0.25">
      <c r="BQ1357" s="791"/>
      <c r="BR1357" s="791"/>
      <c r="BS1357" s="791"/>
      <c r="BT1357" s="791"/>
    </row>
    <row r="1358" spans="69:72" x14ac:dyDescent="0.25">
      <c r="BQ1358" s="791"/>
      <c r="BR1358" s="791"/>
      <c r="BS1358" s="791"/>
      <c r="BT1358" s="791"/>
    </row>
    <row r="1359" spans="69:72" x14ac:dyDescent="0.25">
      <c r="BQ1359" s="791"/>
      <c r="BR1359" s="791"/>
      <c r="BS1359" s="791"/>
      <c r="BT1359" s="791"/>
    </row>
    <row r="1360" spans="69:72" x14ac:dyDescent="0.25">
      <c r="BQ1360" s="791"/>
      <c r="BR1360" s="791"/>
      <c r="BS1360" s="791"/>
      <c r="BT1360" s="791"/>
    </row>
    <row r="1361" spans="69:72" x14ac:dyDescent="0.25">
      <c r="BQ1361" s="791"/>
      <c r="BR1361" s="791"/>
      <c r="BS1361" s="791"/>
      <c r="BT1361" s="791"/>
    </row>
    <row r="1362" spans="69:72" x14ac:dyDescent="0.25">
      <c r="BQ1362" s="791"/>
      <c r="BR1362" s="791"/>
      <c r="BS1362" s="791"/>
      <c r="BT1362" s="791"/>
    </row>
    <row r="1363" spans="69:72" x14ac:dyDescent="0.25">
      <c r="BQ1363" s="791"/>
      <c r="BR1363" s="791"/>
      <c r="BS1363" s="791"/>
      <c r="BT1363" s="791"/>
    </row>
    <row r="1364" spans="69:72" x14ac:dyDescent="0.25">
      <c r="BQ1364" s="791"/>
      <c r="BR1364" s="791"/>
      <c r="BS1364" s="791"/>
      <c r="BT1364" s="791"/>
    </row>
    <row r="1365" spans="69:72" x14ac:dyDescent="0.25">
      <c r="BQ1365" s="791"/>
      <c r="BR1365" s="791"/>
      <c r="BS1365" s="791"/>
      <c r="BT1365" s="791"/>
    </row>
    <row r="1366" spans="69:72" x14ac:dyDescent="0.25">
      <c r="BQ1366" s="791"/>
      <c r="BR1366" s="791"/>
      <c r="BS1366" s="791"/>
      <c r="BT1366" s="791"/>
    </row>
    <row r="1367" spans="69:72" x14ac:dyDescent="0.25">
      <c r="BQ1367" s="791"/>
      <c r="BR1367" s="791"/>
      <c r="BS1367" s="791"/>
      <c r="BT1367" s="791"/>
    </row>
    <row r="1368" spans="69:72" x14ac:dyDescent="0.25">
      <c r="BQ1368" s="791"/>
      <c r="BR1368" s="791"/>
      <c r="BS1368" s="791"/>
      <c r="BT1368" s="791"/>
    </row>
    <row r="1369" spans="69:72" x14ac:dyDescent="0.25">
      <c r="BQ1369" s="791"/>
      <c r="BR1369" s="791"/>
      <c r="BS1369" s="791"/>
      <c r="BT1369" s="791"/>
    </row>
    <row r="1370" spans="69:72" x14ac:dyDescent="0.25">
      <c r="BQ1370" s="791"/>
      <c r="BR1370" s="791"/>
      <c r="BS1370" s="791"/>
      <c r="BT1370" s="791"/>
    </row>
    <row r="1371" spans="69:72" x14ac:dyDescent="0.25">
      <c r="BQ1371" s="791"/>
      <c r="BR1371" s="791"/>
      <c r="BS1371" s="791"/>
      <c r="BT1371" s="791"/>
    </row>
    <row r="1372" spans="69:72" x14ac:dyDescent="0.25">
      <c r="BQ1372" s="791"/>
      <c r="BR1372" s="791"/>
      <c r="BS1372" s="791"/>
      <c r="BT1372" s="791"/>
    </row>
    <row r="1373" spans="69:72" x14ac:dyDescent="0.25">
      <c r="BQ1373" s="791"/>
      <c r="BR1373" s="791"/>
      <c r="BS1373" s="791"/>
      <c r="BT1373" s="791"/>
    </row>
    <row r="1374" spans="69:72" x14ac:dyDescent="0.25">
      <c r="BQ1374" s="791"/>
      <c r="BR1374" s="791"/>
      <c r="BS1374" s="791"/>
      <c r="BT1374" s="791"/>
    </row>
    <row r="1375" spans="69:72" x14ac:dyDescent="0.25">
      <c r="BQ1375" s="791"/>
      <c r="BR1375" s="791"/>
      <c r="BS1375" s="791"/>
      <c r="BT1375" s="791"/>
    </row>
    <row r="1376" spans="69:72" x14ac:dyDescent="0.25">
      <c r="BQ1376" s="791"/>
      <c r="BR1376" s="791"/>
      <c r="BS1376" s="791"/>
      <c r="BT1376" s="791"/>
    </row>
    <row r="1377" spans="69:72" x14ac:dyDescent="0.25">
      <c r="BQ1377" s="791"/>
      <c r="BR1377" s="791"/>
      <c r="BS1377" s="791"/>
      <c r="BT1377" s="791"/>
    </row>
    <row r="1378" spans="69:72" x14ac:dyDescent="0.25">
      <c r="BQ1378" s="791"/>
      <c r="BR1378" s="791"/>
      <c r="BS1378" s="791"/>
      <c r="BT1378" s="791"/>
    </row>
    <row r="1379" spans="69:72" x14ac:dyDescent="0.25">
      <c r="BQ1379" s="791"/>
      <c r="BR1379" s="791"/>
      <c r="BS1379" s="791"/>
      <c r="BT1379" s="791"/>
    </row>
    <row r="1380" spans="69:72" x14ac:dyDescent="0.25">
      <c r="BQ1380" s="791"/>
      <c r="BR1380" s="791"/>
      <c r="BS1380" s="791"/>
      <c r="BT1380" s="791"/>
    </row>
    <row r="1381" spans="69:72" x14ac:dyDescent="0.25">
      <c r="BQ1381" s="791"/>
      <c r="BR1381" s="791"/>
      <c r="BS1381" s="791"/>
      <c r="BT1381" s="791"/>
    </row>
    <row r="1382" spans="69:72" x14ac:dyDescent="0.25">
      <c r="BQ1382" s="791"/>
      <c r="BR1382" s="791"/>
      <c r="BS1382" s="791"/>
      <c r="BT1382" s="791"/>
    </row>
    <row r="1383" spans="69:72" x14ac:dyDescent="0.25">
      <c r="BQ1383" s="791"/>
      <c r="BR1383" s="791"/>
      <c r="BS1383" s="791"/>
      <c r="BT1383" s="791"/>
    </row>
    <row r="1384" spans="69:72" x14ac:dyDescent="0.25">
      <c r="BQ1384" s="791"/>
      <c r="BR1384" s="791"/>
      <c r="BS1384" s="791"/>
      <c r="BT1384" s="791"/>
    </row>
    <row r="1385" spans="69:72" x14ac:dyDescent="0.25">
      <c r="BQ1385" s="791"/>
      <c r="BR1385" s="791"/>
      <c r="BS1385" s="791"/>
      <c r="BT1385" s="791"/>
    </row>
    <row r="1386" spans="69:72" x14ac:dyDescent="0.25">
      <c r="BQ1386" s="791"/>
      <c r="BR1386" s="791"/>
      <c r="BS1386" s="791"/>
      <c r="BT1386" s="791"/>
    </row>
    <row r="1387" spans="69:72" x14ac:dyDescent="0.25">
      <c r="BQ1387" s="791"/>
      <c r="BR1387" s="791"/>
      <c r="BS1387" s="791"/>
      <c r="BT1387" s="791"/>
    </row>
    <row r="1388" spans="69:72" x14ac:dyDescent="0.25">
      <c r="BQ1388" s="791"/>
      <c r="BR1388" s="791"/>
      <c r="BS1388" s="791"/>
      <c r="BT1388" s="791"/>
    </row>
    <row r="1389" spans="69:72" x14ac:dyDescent="0.25">
      <c r="BQ1389" s="791"/>
      <c r="BR1389" s="791"/>
      <c r="BS1389" s="791"/>
      <c r="BT1389" s="791"/>
    </row>
    <row r="1390" spans="69:72" x14ac:dyDescent="0.25">
      <c r="BQ1390" s="791"/>
      <c r="BR1390" s="791"/>
      <c r="BS1390" s="791"/>
      <c r="BT1390" s="791"/>
    </row>
    <row r="1391" spans="69:72" x14ac:dyDescent="0.25">
      <c r="BQ1391" s="791"/>
      <c r="BR1391" s="791"/>
      <c r="BS1391" s="791"/>
      <c r="BT1391" s="791"/>
    </row>
    <row r="1392" spans="69:72" x14ac:dyDescent="0.25">
      <c r="BQ1392" s="791"/>
      <c r="BR1392" s="791"/>
      <c r="BS1392" s="791"/>
      <c r="BT1392" s="791"/>
    </row>
    <row r="1393" spans="69:72" x14ac:dyDescent="0.25">
      <c r="BQ1393" s="791"/>
      <c r="BR1393" s="791"/>
      <c r="BS1393" s="791"/>
      <c r="BT1393" s="791"/>
    </row>
    <row r="1394" spans="69:72" x14ac:dyDescent="0.25">
      <c r="BQ1394" s="791"/>
      <c r="BR1394" s="791"/>
      <c r="BS1394" s="791"/>
      <c r="BT1394" s="791"/>
    </row>
    <row r="1395" spans="69:72" x14ac:dyDescent="0.25">
      <c r="BQ1395" s="791"/>
      <c r="BR1395" s="791"/>
      <c r="BS1395" s="791"/>
      <c r="BT1395" s="791"/>
    </row>
    <row r="1396" spans="69:72" x14ac:dyDescent="0.25">
      <c r="BQ1396" s="791"/>
      <c r="BR1396" s="791"/>
      <c r="BS1396" s="791"/>
      <c r="BT1396" s="791"/>
    </row>
    <row r="1397" spans="69:72" x14ac:dyDescent="0.25">
      <c r="BQ1397" s="791"/>
      <c r="BR1397" s="791"/>
      <c r="BS1397" s="791"/>
      <c r="BT1397" s="791"/>
    </row>
    <row r="1398" spans="69:72" x14ac:dyDescent="0.25">
      <c r="BQ1398" s="791"/>
      <c r="BR1398" s="791"/>
      <c r="BS1398" s="791"/>
      <c r="BT1398" s="791"/>
    </row>
    <row r="1399" spans="69:72" x14ac:dyDescent="0.25">
      <c r="BQ1399" s="791"/>
      <c r="BR1399" s="791"/>
      <c r="BS1399" s="791"/>
      <c r="BT1399" s="791"/>
    </row>
    <row r="1400" spans="69:72" x14ac:dyDescent="0.25">
      <c r="BQ1400" s="791"/>
      <c r="BR1400" s="791"/>
      <c r="BS1400" s="791"/>
      <c r="BT1400" s="791"/>
    </row>
    <row r="1401" spans="69:72" x14ac:dyDescent="0.25">
      <c r="BQ1401" s="791"/>
      <c r="BR1401" s="791"/>
      <c r="BS1401" s="791"/>
      <c r="BT1401" s="791"/>
    </row>
    <row r="1402" spans="69:72" x14ac:dyDescent="0.25">
      <c r="BQ1402" s="791"/>
      <c r="BR1402" s="791"/>
      <c r="BS1402" s="791"/>
      <c r="BT1402" s="791"/>
    </row>
    <row r="1403" spans="69:72" x14ac:dyDescent="0.25">
      <c r="BQ1403" s="791"/>
      <c r="BR1403" s="791"/>
      <c r="BS1403" s="791"/>
      <c r="BT1403" s="791"/>
    </row>
    <row r="1404" spans="69:72" x14ac:dyDescent="0.25">
      <c r="BQ1404" s="791"/>
      <c r="BR1404" s="791"/>
      <c r="BS1404" s="791"/>
      <c r="BT1404" s="791"/>
    </row>
    <row r="1405" spans="69:72" x14ac:dyDescent="0.25">
      <c r="BQ1405" s="791"/>
      <c r="BR1405" s="791"/>
      <c r="BS1405" s="791"/>
      <c r="BT1405" s="791"/>
    </row>
    <row r="1406" spans="69:72" x14ac:dyDescent="0.25">
      <c r="BQ1406" s="791"/>
      <c r="BR1406" s="791"/>
      <c r="BS1406" s="791"/>
      <c r="BT1406" s="791"/>
    </row>
    <row r="1407" spans="69:72" x14ac:dyDescent="0.25">
      <c r="BQ1407" s="791"/>
      <c r="BR1407" s="791"/>
      <c r="BS1407" s="791"/>
      <c r="BT1407" s="791"/>
    </row>
    <row r="1408" spans="69:72" x14ac:dyDescent="0.25">
      <c r="BQ1408" s="791"/>
      <c r="BR1408" s="791"/>
      <c r="BS1408" s="791"/>
      <c r="BT1408" s="791"/>
    </row>
    <row r="1409" spans="69:72" x14ac:dyDescent="0.25">
      <c r="BQ1409" s="791"/>
      <c r="BR1409" s="791"/>
      <c r="BS1409" s="791"/>
      <c r="BT1409" s="791"/>
    </row>
    <row r="1410" spans="69:72" x14ac:dyDescent="0.25">
      <c r="BQ1410" s="791"/>
      <c r="BR1410" s="791"/>
      <c r="BS1410" s="791"/>
      <c r="BT1410" s="791"/>
    </row>
    <row r="1411" spans="69:72" x14ac:dyDescent="0.25">
      <c r="BQ1411" s="791"/>
      <c r="BR1411" s="791"/>
      <c r="BS1411" s="791"/>
      <c r="BT1411" s="791"/>
    </row>
    <row r="1412" spans="69:72" x14ac:dyDescent="0.25">
      <c r="BQ1412" s="791"/>
      <c r="BR1412" s="791"/>
      <c r="BS1412" s="791"/>
      <c r="BT1412" s="791"/>
    </row>
    <row r="1413" spans="69:72" x14ac:dyDescent="0.25">
      <c r="BQ1413" s="791"/>
      <c r="BR1413" s="791"/>
      <c r="BS1413" s="791"/>
      <c r="BT1413" s="791"/>
    </row>
    <row r="1414" spans="69:72" x14ac:dyDescent="0.25">
      <c r="BQ1414" s="791"/>
      <c r="BR1414" s="791"/>
      <c r="BS1414" s="791"/>
      <c r="BT1414" s="791"/>
    </row>
    <row r="1415" spans="69:72" x14ac:dyDescent="0.25">
      <c r="BQ1415" s="791"/>
      <c r="BR1415" s="791"/>
      <c r="BS1415" s="791"/>
      <c r="BT1415" s="791"/>
    </row>
    <row r="1416" spans="69:72" x14ac:dyDescent="0.25">
      <c r="BQ1416" s="791"/>
      <c r="BR1416" s="791"/>
      <c r="BS1416" s="791"/>
      <c r="BT1416" s="791"/>
    </row>
    <row r="1417" spans="69:72" x14ac:dyDescent="0.25">
      <c r="BQ1417" s="791"/>
      <c r="BR1417" s="791"/>
      <c r="BS1417" s="791"/>
      <c r="BT1417" s="791"/>
    </row>
    <row r="1418" spans="69:72" x14ac:dyDescent="0.25">
      <c r="BQ1418" s="791"/>
      <c r="BR1418" s="791"/>
      <c r="BS1418" s="791"/>
      <c r="BT1418" s="791"/>
    </row>
    <row r="1419" spans="69:72" x14ac:dyDescent="0.25">
      <c r="BQ1419" s="791"/>
      <c r="BR1419" s="791"/>
      <c r="BS1419" s="791"/>
      <c r="BT1419" s="791"/>
    </row>
    <row r="1420" spans="69:72" x14ac:dyDescent="0.25">
      <c r="BQ1420" s="791"/>
      <c r="BR1420" s="791"/>
      <c r="BS1420" s="791"/>
      <c r="BT1420" s="791"/>
    </row>
    <row r="1421" spans="69:72" x14ac:dyDescent="0.25">
      <c r="BQ1421" s="791"/>
      <c r="BR1421" s="791"/>
      <c r="BS1421" s="791"/>
      <c r="BT1421" s="791"/>
    </row>
    <row r="1422" spans="69:72" x14ac:dyDescent="0.25">
      <c r="BQ1422" s="791"/>
      <c r="BR1422" s="791"/>
      <c r="BS1422" s="791"/>
      <c r="BT1422" s="791"/>
    </row>
    <row r="1423" spans="69:72" x14ac:dyDescent="0.25">
      <c r="BQ1423" s="791"/>
      <c r="BR1423" s="791"/>
      <c r="BS1423" s="791"/>
      <c r="BT1423" s="791"/>
    </row>
    <row r="1424" spans="69:72" x14ac:dyDescent="0.25">
      <c r="BQ1424" s="791"/>
      <c r="BR1424" s="791"/>
      <c r="BS1424" s="791"/>
      <c r="BT1424" s="791"/>
    </row>
    <row r="1425" spans="69:72" x14ac:dyDescent="0.25">
      <c r="BQ1425" s="791"/>
      <c r="BR1425" s="791"/>
      <c r="BS1425" s="791"/>
      <c r="BT1425" s="791"/>
    </row>
    <row r="1426" spans="69:72" x14ac:dyDescent="0.25">
      <c r="BQ1426" s="791"/>
      <c r="BR1426" s="791"/>
      <c r="BS1426" s="791"/>
      <c r="BT1426" s="791"/>
    </row>
    <row r="1427" spans="69:72" x14ac:dyDescent="0.25">
      <c r="BQ1427" s="791"/>
      <c r="BR1427" s="791"/>
      <c r="BS1427" s="791"/>
      <c r="BT1427" s="791"/>
    </row>
    <row r="1428" spans="69:72" x14ac:dyDescent="0.25">
      <c r="BQ1428" s="791"/>
      <c r="BR1428" s="791"/>
      <c r="BS1428" s="791"/>
      <c r="BT1428" s="791"/>
    </row>
    <row r="1429" spans="69:72" x14ac:dyDescent="0.25">
      <c r="BQ1429" s="791"/>
      <c r="BR1429" s="791"/>
      <c r="BS1429" s="791"/>
      <c r="BT1429" s="791"/>
    </row>
    <row r="1430" spans="69:72" x14ac:dyDescent="0.25">
      <c r="BQ1430" s="791"/>
      <c r="BR1430" s="791"/>
      <c r="BS1430" s="791"/>
      <c r="BT1430" s="791"/>
    </row>
    <row r="1431" spans="69:72" x14ac:dyDescent="0.25">
      <c r="BQ1431" s="791"/>
      <c r="BR1431" s="791"/>
      <c r="BS1431" s="791"/>
      <c r="BT1431" s="791"/>
    </row>
    <row r="1432" spans="69:72" x14ac:dyDescent="0.25">
      <c r="BQ1432" s="791"/>
      <c r="BR1432" s="791"/>
      <c r="BS1432" s="791"/>
      <c r="BT1432" s="791"/>
    </row>
    <row r="1433" spans="69:72" x14ac:dyDescent="0.25">
      <c r="BQ1433" s="791"/>
      <c r="BR1433" s="791"/>
      <c r="BS1433" s="791"/>
      <c r="BT1433" s="791"/>
    </row>
    <row r="1434" spans="69:72" x14ac:dyDescent="0.25">
      <c r="BQ1434" s="791"/>
      <c r="BR1434" s="791"/>
      <c r="BS1434" s="791"/>
      <c r="BT1434" s="791"/>
    </row>
    <row r="1435" spans="69:72" x14ac:dyDescent="0.25">
      <c r="BQ1435" s="791"/>
      <c r="BR1435" s="791"/>
      <c r="BS1435" s="791"/>
      <c r="BT1435" s="791"/>
    </row>
    <row r="1436" spans="69:72" x14ac:dyDescent="0.25">
      <c r="BQ1436" s="791"/>
      <c r="BR1436" s="791"/>
      <c r="BS1436" s="791"/>
      <c r="BT1436" s="791"/>
    </row>
    <row r="1437" spans="69:72" x14ac:dyDescent="0.25">
      <c r="BQ1437" s="791"/>
      <c r="BR1437" s="791"/>
      <c r="BS1437" s="791"/>
      <c r="BT1437" s="791"/>
    </row>
    <row r="1438" spans="69:72" x14ac:dyDescent="0.25">
      <c r="BQ1438" s="791"/>
      <c r="BR1438" s="791"/>
      <c r="BS1438" s="791"/>
      <c r="BT1438" s="791"/>
    </row>
    <row r="1439" spans="69:72" x14ac:dyDescent="0.25">
      <c r="BQ1439" s="791"/>
      <c r="BR1439" s="791"/>
      <c r="BS1439" s="791"/>
      <c r="BT1439" s="791"/>
    </row>
    <row r="1440" spans="69:72" x14ac:dyDescent="0.25">
      <c r="BQ1440" s="791"/>
      <c r="BR1440" s="791"/>
      <c r="BS1440" s="791"/>
      <c r="BT1440" s="791"/>
    </row>
  </sheetData>
  <sheetProtection algorithmName="SHA-512" hashValue="qWUoRQsqDjrU8ytBQkyTOpSkWuUAVtxU+kp0u0NkTzsh8hQjeYYgmZFihSf1ACIZ2BTAGM4GS8mlCbrMPixo/w==" saltValue="KQFUvnZkUUa7M1zKvZne1w==" spinCount="100000" sheet="1" formatCells="0" formatColumns="0" formatRows="0" insertColumns="0" insertRows="0" insertHyperlinks="0" deleteColumns="0" deleteRows="0" sort="0" autoFilter="0" pivotTables="0"/>
  <mergeCells count="16">
    <mergeCell ref="F47:G47"/>
    <mergeCell ref="B2:E23"/>
    <mergeCell ref="G2:K2"/>
    <mergeCell ref="O2:U2"/>
    <mergeCell ref="G3:K3"/>
    <mergeCell ref="O8:R8"/>
    <mergeCell ref="S8:V8"/>
    <mergeCell ref="I19:K19"/>
    <mergeCell ref="I20:K20"/>
    <mergeCell ref="I22:K22"/>
    <mergeCell ref="I23:K23"/>
    <mergeCell ref="X2:AA2"/>
    <mergeCell ref="X3:AA3"/>
    <mergeCell ref="X5:AA5"/>
    <mergeCell ref="X6:AA6"/>
    <mergeCell ref="F46:G46"/>
  </mergeCells>
  <dataValidations count="2">
    <dataValidation allowBlank="1" showInputMessage="1" showErrorMessage="1" prompt="Usar formato aaaa/mm/dd" sqref="N7:N8" xr:uid="{00000000-0002-0000-0900-000000000000}"/>
    <dataValidation allowBlank="1" showInputMessage="1" showErrorMessage="1" prompt="Usar formato aaaa/mm/dd_x000d_" sqref="O25:O26" xr:uid="{00000000-0002-0000-0900-000001000000}"/>
  </dataValidations>
  <pageMargins left="0.7" right="0.7" top="0.75" bottom="0.75" header="0.3" footer="0.3"/>
  <pageSetup orientation="portrait" r:id="rId1"/>
  <ignoredErrors>
    <ignoredError sqref="G6:J17" formulaRange="1"/>
    <ignoredError sqref="M16:M17"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44051" r:id="rId4" name="Button 19">
              <controlPr defaultSize="0" print="0" autoFill="0" autoPict="0" macro="[0]!Módulo1.LeeInfo">
                <anchor moveWithCells="1" sizeWithCells="1">
                  <from>
                    <xdr:col>12</xdr:col>
                    <xdr:colOff>152400</xdr:colOff>
                    <xdr:row>1</xdr:row>
                    <xdr:rowOff>161925</xdr:rowOff>
                  </from>
                  <to>
                    <xdr:col>12</xdr:col>
                    <xdr:colOff>885825</xdr:colOff>
                    <xdr:row>5</xdr:row>
                    <xdr:rowOff>38100</xdr:rowOff>
                  </to>
                </anchor>
              </controlPr>
            </control>
          </mc:Choice>
        </mc:AlternateContent>
        <mc:AlternateContent xmlns:mc="http://schemas.openxmlformats.org/markup-compatibility/2006">
          <mc:Choice Requires="x14">
            <control shapeId="44052" r:id="rId5" name="Button 20">
              <controlPr defaultSize="0" print="0" autoFill="0" autoPict="0" macro="[0]!Módulo2.LeeInfo">
                <anchor moveWithCells="1" sizeWithCells="1">
                  <from>
                    <xdr:col>25</xdr:col>
                    <xdr:colOff>152400</xdr:colOff>
                    <xdr:row>7</xdr:row>
                    <xdr:rowOff>123825</xdr:rowOff>
                  </from>
                  <to>
                    <xdr:col>25</xdr:col>
                    <xdr:colOff>809625</xdr:colOff>
                    <xdr:row>12</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33" id="{4F38E81D-F869-47B5-84DB-A844B0A6B1EC}">
            <x14:iconSet iconSet="3Symbols2" custom="1">
              <x14:cfvo type="percent">
                <xm:f>0</xm:f>
              </x14:cfvo>
              <x14:cfvo type="num">
                <xm:f>0</xm:f>
              </x14:cfvo>
              <x14:cfvo type="num" gte="0">
                <xm:f>1.6</xm:f>
              </x14:cfvo>
              <x14:cfIcon iconSet="3Symbols2" iconId="0"/>
              <x14:cfIcon iconSet="3Symbols2" iconId="2"/>
              <x14:cfIcon iconSet="3Symbols2" iconId="0"/>
            </x14:iconSet>
          </x14:cfRule>
          <xm:sqref>Q6:T6</xm:sqref>
        </x14:conditionalFormatting>
        <x14:conditionalFormatting xmlns:xm="http://schemas.microsoft.com/office/excel/2006/main">
          <x14:cfRule type="iconSet" priority="29" id="{B019033B-71BF-493D-9492-770801FA5816}">
            <x14:iconSet iconSet="3Symbols2" custom="1">
              <x14:cfvo type="percent">
                <xm:f>0</xm:f>
              </x14:cfvo>
              <x14:cfvo type="num">
                <xm:f>$C$28</xm:f>
              </x14:cfvo>
              <x14:cfvo type="num" gte="0">
                <xm:f>$C$29</xm:f>
              </x14:cfvo>
              <x14:cfIcon iconSet="3Symbols2" iconId="0"/>
              <x14:cfIcon iconSet="3Symbols2" iconId="2"/>
              <x14:cfIcon iconSet="3Symbols2" iconId="0"/>
            </x14:iconSet>
          </x14:cfRule>
          <xm:sqref>C27</xm:sqref>
        </x14:conditionalFormatting>
        <x14:conditionalFormatting xmlns:xm="http://schemas.microsoft.com/office/excel/2006/main">
          <x14:cfRule type="iconSet" priority="28" id="{DE1FBBC6-4D66-4D11-B792-6F77F07BDBDA}">
            <x14:iconSet iconSet="3Symbols2" custom="1">
              <x14:cfvo type="percent">
                <xm:f>0</xm:f>
              </x14:cfvo>
              <x14:cfvo type="num">
                <xm:f>$H$28</xm:f>
              </x14:cfvo>
              <x14:cfvo type="num" gte="0">
                <xm:f>$I$28</xm:f>
              </x14:cfvo>
              <x14:cfIcon iconSet="3Symbols2" iconId="0"/>
              <x14:cfIcon iconSet="3Symbols2" iconId="2"/>
              <x14:cfIcon iconSet="3Symbols2" iconId="0"/>
            </x14:iconSet>
          </x14:cfRule>
          <xm:sqref>J28</xm:sqref>
        </x14:conditionalFormatting>
        <x14:conditionalFormatting xmlns:xm="http://schemas.microsoft.com/office/excel/2006/main">
          <x14:cfRule type="iconSet" priority="27" id="{92DC1308-20F4-4D0F-8715-3379F36657F5}">
            <x14:iconSet iconSet="3Symbols2" custom="1">
              <x14:cfvo type="percent">
                <xm:f>0</xm:f>
              </x14:cfvo>
              <x14:cfvo type="num">
                <xm:f>$H$29</xm:f>
              </x14:cfvo>
              <x14:cfvo type="num" gte="0">
                <xm:f>$I$29</xm:f>
              </x14:cfvo>
              <x14:cfIcon iconSet="3Symbols2" iconId="0"/>
              <x14:cfIcon iconSet="3Symbols2" iconId="2"/>
              <x14:cfIcon iconSet="3Symbols2" iconId="0"/>
            </x14:iconSet>
          </x14:cfRule>
          <xm:sqref>J29</xm:sqref>
        </x14:conditionalFormatting>
        <x14:conditionalFormatting xmlns:xm="http://schemas.microsoft.com/office/excel/2006/main">
          <x14:cfRule type="iconSet" priority="26" id="{BCC864ED-6BA4-4205-B7BF-70FCD3EFFE01}">
            <x14:iconSet iconSet="3Symbols2" custom="1">
              <x14:cfvo type="percent">
                <xm:f>0</xm:f>
              </x14:cfvo>
              <x14:cfvo type="num">
                <xm:f>$H$30</xm:f>
              </x14:cfvo>
              <x14:cfvo type="num" gte="0">
                <xm:f>$I$30</xm:f>
              </x14:cfvo>
              <x14:cfIcon iconSet="3Symbols2" iconId="0"/>
              <x14:cfIcon iconSet="3Symbols2" iconId="2"/>
              <x14:cfIcon iconSet="3Symbols2" iconId="0"/>
            </x14:iconSet>
          </x14:cfRule>
          <xm:sqref>J30</xm:sqref>
        </x14:conditionalFormatting>
        <x14:conditionalFormatting xmlns:xm="http://schemas.microsoft.com/office/excel/2006/main">
          <x14:cfRule type="iconSet" priority="25" id="{B584437E-4859-42E4-88F6-418A3504090B}">
            <x14:iconSet iconSet="3Symbols2" custom="1">
              <x14:cfvo type="percent">
                <xm:f>0</xm:f>
              </x14:cfvo>
              <x14:cfvo type="num">
                <xm:f>$H$31</xm:f>
              </x14:cfvo>
              <x14:cfvo type="num" gte="0">
                <xm:f>$I$31</xm:f>
              </x14:cfvo>
              <x14:cfIcon iconSet="3Symbols2" iconId="0"/>
              <x14:cfIcon iconSet="3Symbols2" iconId="2"/>
              <x14:cfIcon iconSet="3Symbols2" iconId="0"/>
            </x14:iconSet>
          </x14:cfRule>
          <xm:sqref>J31</xm:sqref>
        </x14:conditionalFormatting>
        <x14:conditionalFormatting xmlns:xm="http://schemas.microsoft.com/office/excel/2006/main">
          <x14:cfRule type="iconSet" priority="24" id="{BE95B809-92C8-4A79-886E-B843363BFE54}">
            <x14:iconSet iconSet="3Symbols2" custom="1">
              <x14:cfvo type="percent">
                <xm:f>0</xm:f>
              </x14:cfvo>
              <x14:cfvo type="num">
                <xm:f>$H$32</xm:f>
              </x14:cfvo>
              <x14:cfvo type="num" gte="0">
                <xm:f>$I$32</xm:f>
              </x14:cfvo>
              <x14:cfIcon iconSet="3Symbols2" iconId="0"/>
              <x14:cfIcon iconSet="3Symbols2" iconId="2"/>
              <x14:cfIcon iconSet="3Symbols2" iconId="0"/>
            </x14:iconSet>
          </x14:cfRule>
          <xm:sqref>J32</xm:sqref>
        </x14:conditionalFormatting>
        <x14:conditionalFormatting xmlns:xm="http://schemas.microsoft.com/office/excel/2006/main">
          <x14:cfRule type="iconSet" priority="23" id="{2B61BD8F-ECD8-4051-A287-E81C10C8C60D}">
            <x14:iconSet iconSet="3Symbols2" custom="1">
              <x14:cfvo type="percent">
                <xm:f>0</xm:f>
              </x14:cfvo>
              <x14:cfvo type="num">
                <xm:f>$H$33</xm:f>
              </x14:cfvo>
              <x14:cfvo type="num" gte="0">
                <xm:f>$I$33</xm:f>
              </x14:cfvo>
              <x14:cfIcon iconSet="3Symbols2" iconId="0"/>
              <x14:cfIcon iconSet="3Symbols2" iconId="2"/>
              <x14:cfIcon iconSet="3Symbols2" iconId="0"/>
            </x14:iconSet>
          </x14:cfRule>
          <xm:sqref>J33</xm:sqref>
        </x14:conditionalFormatting>
        <x14:conditionalFormatting xmlns:xm="http://schemas.microsoft.com/office/excel/2006/main">
          <x14:cfRule type="iconSet" priority="22" id="{9CC77E3D-E618-4019-9222-FB256531C851}">
            <x14:iconSet iconSet="3Symbols2" custom="1">
              <x14:cfvo type="percent">
                <xm:f>0</xm:f>
              </x14:cfvo>
              <x14:cfvo type="num">
                <xm:f>$H$34</xm:f>
              </x14:cfvo>
              <x14:cfvo type="num" gte="0">
                <xm:f>$I$34</xm:f>
              </x14:cfvo>
              <x14:cfIcon iconSet="3Symbols2" iconId="0"/>
              <x14:cfIcon iconSet="3Symbols2" iconId="2"/>
              <x14:cfIcon iconSet="3Symbols2" iconId="0"/>
            </x14:iconSet>
          </x14:cfRule>
          <xm:sqref>J34</xm:sqref>
        </x14:conditionalFormatting>
        <x14:conditionalFormatting xmlns:xm="http://schemas.microsoft.com/office/excel/2006/main">
          <x14:cfRule type="iconSet" priority="21" id="{943F9094-F366-4DFF-A146-15707175E93B}">
            <x14:iconSet iconSet="3Symbols2" custom="1">
              <x14:cfvo type="percent">
                <xm:f>0</xm:f>
              </x14:cfvo>
              <x14:cfvo type="num">
                <xm:f>$H$35</xm:f>
              </x14:cfvo>
              <x14:cfvo type="num" gte="0">
                <xm:f>$I$35</xm:f>
              </x14:cfvo>
              <x14:cfIcon iconSet="3Symbols2" iconId="0"/>
              <x14:cfIcon iconSet="3Symbols2" iconId="2"/>
              <x14:cfIcon iconSet="3Symbols2" iconId="0"/>
            </x14:iconSet>
          </x14:cfRule>
          <xm:sqref>J35</xm:sqref>
        </x14:conditionalFormatting>
        <x14:conditionalFormatting xmlns:xm="http://schemas.microsoft.com/office/excel/2006/main">
          <x14:cfRule type="iconSet" priority="20" id="{7630675F-92FB-4FFF-8A13-2AB1C4581B68}">
            <x14:iconSet iconSet="3Symbols2" custom="1">
              <x14:cfvo type="percent">
                <xm:f>0</xm:f>
              </x14:cfvo>
              <x14:cfvo type="num">
                <xm:f>$H$36</xm:f>
              </x14:cfvo>
              <x14:cfvo type="num" gte="0">
                <xm:f>$I$36</xm:f>
              </x14:cfvo>
              <x14:cfIcon iconSet="3Symbols2" iconId="0"/>
              <x14:cfIcon iconSet="3Symbols2" iconId="2"/>
              <x14:cfIcon iconSet="3Symbols2" iconId="0"/>
            </x14:iconSet>
          </x14:cfRule>
          <xm:sqref>J36</xm:sqref>
        </x14:conditionalFormatting>
        <x14:conditionalFormatting xmlns:xm="http://schemas.microsoft.com/office/excel/2006/main">
          <x14:cfRule type="iconSet" priority="19" id="{176031FE-3B2B-4CBF-A1EF-0B65A3827314}">
            <x14:iconSet iconSet="3Symbols2" custom="1">
              <x14:cfvo type="percent">
                <xm:f>0</xm:f>
              </x14:cfvo>
              <x14:cfvo type="num">
                <xm:f>$H$37</xm:f>
              </x14:cfvo>
              <x14:cfvo type="num" gte="0">
                <xm:f>$I$37</xm:f>
              </x14:cfvo>
              <x14:cfIcon iconSet="3Symbols2" iconId="0"/>
              <x14:cfIcon iconSet="3Symbols2" iconId="2"/>
              <x14:cfIcon iconSet="3Symbols2" iconId="0"/>
            </x14:iconSet>
          </x14:cfRule>
          <xm:sqref>J37</xm:sqref>
        </x14:conditionalFormatting>
        <x14:conditionalFormatting xmlns:xm="http://schemas.microsoft.com/office/excel/2006/main">
          <x14:cfRule type="iconSet" priority="11" id="{F389A874-0D55-4320-85BE-4BABA7FBDC89}">
            <x14:iconSet iconSet="3Symbols2" custom="1">
              <x14:cfvo type="percent">
                <xm:f>0</xm:f>
              </x14:cfvo>
              <x14:cfvo type="formula">
                <xm:f>$C$41</xm:f>
              </x14:cfvo>
              <x14:cfvo type="formula" gte="0">
                <xm:f>$C$41</xm:f>
              </x14:cfvo>
              <x14:cfIcon iconSet="3Symbols2" iconId="0"/>
              <x14:cfIcon iconSet="3Symbols2" iconId="2"/>
              <x14:cfIcon iconSet="3Symbols2" iconId="0"/>
            </x14:iconSet>
          </x14:cfRule>
          <xm:sqref>E44</xm:sqref>
        </x14:conditionalFormatting>
        <x14:conditionalFormatting xmlns:xm="http://schemas.microsoft.com/office/excel/2006/main">
          <x14:cfRule type="iconSet" priority="12" id="{76D6F371-988A-461B-8BA5-689C1045D0B4}">
            <x14:iconSet iconSet="3Symbols2" custom="1">
              <x14:cfvo type="percent">
                <xm:f>0</xm:f>
              </x14:cfvo>
              <x14:cfvo type="num">
                <xm:f>$E$39</xm:f>
              </x14:cfvo>
              <x14:cfvo type="formula">
                <xm:f>$C$42</xm:f>
              </x14:cfvo>
              <x14:cfIcon iconSet="3Symbols2" iconId="0"/>
              <x14:cfIcon iconSet="3Symbols2" iconId="2"/>
              <x14:cfIcon iconSet="3Symbols2" iconId="0"/>
            </x14:iconSet>
          </x14:cfRule>
          <xm:sqref>E42</xm:sqref>
        </x14:conditionalFormatting>
        <x14:conditionalFormatting xmlns:xm="http://schemas.microsoft.com/office/excel/2006/main">
          <x14:cfRule type="iconSet" priority="13" id="{82AFAA92-3BF2-4812-95BE-6889E808FFA3}">
            <x14:iconSet iconSet="3Symbols2" custom="1">
              <x14:cfvo type="percent">
                <xm:f>0</xm:f>
              </x14:cfvo>
              <x14:cfvo type="num">
                <xm:f>$E$37</xm:f>
              </x14:cfvo>
              <x14:cfvo type="formula">
                <xm:f>$E$41+$E$38</xm:f>
              </x14:cfvo>
              <x14:cfIcon iconSet="3Symbols2" iconId="0"/>
              <x14:cfIcon iconSet="3Symbols2" iconId="2"/>
              <x14:cfIcon iconSet="3Symbols2" iconId="0"/>
            </x14:iconSet>
          </x14:cfRule>
          <xm:sqref>E43</xm:sqref>
        </x14:conditionalFormatting>
        <x14:conditionalFormatting xmlns:xm="http://schemas.microsoft.com/office/excel/2006/main">
          <x14:cfRule type="iconSet" priority="7" id="{32F8D3E2-3FA7-4B8C-99A8-685BD3552A98}">
            <x14:iconSet iconSet="3Symbols2" custom="1">
              <x14:cfvo type="percent">
                <xm:f>0</xm:f>
              </x14:cfvo>
              <x14:cfvo type="formula">
                <xm:f>$M$17</xm:f>
              </x14:cfvo>
              <x14:cfvo type="formula" gte="0">
                <xm:f>$M$17</xm:f>
              </x14:cfvo>
              <x14:cfIcon iconSet="3Symbols2" iconId="0"/>
              <x14:cfIcon iconSet="3Symbols2" iconId="2"/>
              <x14:cfIcon iconSet="3Symbols2" iconId="0"/>
            </x14:iconSet>
          </x14:cfRule>
          <xm:sqref>M16</xm:sqref>
        </x14:conditionalFormatting>
        <x14:conditionalFormatting xmlns:xm="http://schemas.microsoft.com/office/excel/2006/main">
          <x14:cfRule type="iconSet" priority="5" id="{93CD89CC-0FD4-48E2-9CD2-1F17A945C5EA}">
            <x14:iconSet iconSet="3Symbols2" custom="1">
              <x14:cfvo type="percent">
                <xm:f>0</xm:f>
              </x14:cfvo>
              <x14:cfvo type="formula">
                <xm:f>$R$18</xm:f>
              </x14:cfvo>
              <x14:cfvo type="num">
                <xm:f>$P$21</xm:f>
              </x14:cfvo>
              <x14:cfIcon iconSet="3Symbols2" iconId="0"/>
              <x14:cfIcon iconSet="3Symbols2" iconId="2"/>
              <x14:cfIcon iconSet="3Symbols2" iconId="0"/>
            </x14:iconSet>
          </x14:cfRule>
          <xm:sqref>R21</xm:sqref>
        </x14:conditionalFormatting>
        <x14:conditionalFormatting xmlns:xm="http://schemas.microsoft.com/office/excel/2006/main">
          <x14:cfRule type="iconSet" priority="6" id="{4E976882-81EA-4425-BF5F-97DE5503EF80}">
            <x14:iconSet iconSet="3Symbols2" custom="1">
              <x14:cfvo type="percent">
                <xm:f>0</xm:f>
              </x14:cfvo>
              <x14:cfvo type="num">
                <xm:f>$R$20</xm:f>
              </x14:cfvo>
              <x14:cfvo type="formula">
                <xm:f>$R$20+$R$17</xm:f>
              </x14:cfvo>
              <x14:cfIcon iconSet="3Symbols2" iconId="0"/>
              <x14:cfIcon iconSet="3Symbols2" iconId="2"/>
              <x14:cfIcon iconSet="3Symbols2" iconId="0"/>
            </x14:iconSet>
          </x14:cfRule>
          <xm:sqref>R22</xm:sqref>
        </x14:conditionalFormatting>
        <x14:conditionalFormatting xmlns:xm="http://schemas.microsoft.com/office/excel/2006/main">
          <x14:cfRule type="iconSet" priority="4" id="{1A7CA8E8-75D9-47CB-9A3C-A6B1259C1A0B}">
            <x14:iconSet iconSet="3Symbols2" custom="1">
              <x14:cfvo type="percent">
                <xm:f>0</xm:f>
              </x14:cfvo>
              <x14:cfvo type="formula">
                <xm:f>$P$20</xm:f>
              </x14:cfvo>
              <x14:cfvo type="formula" gte="0">
                <xm:f>$P$20</xm:f>
              </x14:cfvo>
              <x14:cfIcon iconSet="3Symbols2" iconId="0"/>
              <x14:cfIcon iconSet="3Symbols2" iconId="2"/>
              <x14:cfIcon iconSet="3Symbols2" iconId="0"/>
            </x14:iconSet>
          </x14:cfRule>
          <xm:sqref>R23</xm:sqref>
        </x14:conditionalFormatting>
        <x14:conditionalFormatting xmlns:xm="http://schemas.microsoft.com/office/excel/2006/main">
          <x14:cfRule type="iconSet" priority="3" id="{37091153-B0F7-4E04-87D6-63B2DD7F5430}">
            <x14:iconSet iconSet="3Symbols2" custom="1">
              <x14:cfvo type="percent">
                <xm:f>0</xm:f>
              </x14:cfvo>
              <x14:cfvo type="num">
                <xm:f>0</xm:f>
              </x14:cfvo>
              <x14:cfvo type="num" gte="0">
                <xm:f>1.6</xm:f>
              </x14:cfvo>
              <x14:cfIcon iconSet="3Symbols2" iconId="0"/>
              <x14:cfIcon iconSet="3Symbols2" iconId="2"/>
              <x14:cfIcon iconSet="3Symbols2" iconId="0"/>
            </x14:iconSet>
          </x14:cfRule>
          <xm:sqref>T11</xm:sqref>
        </x14:conditionalFormatting>
        <x14:conditionalFormatting xmlns:xm="http://schemas.microsoft.com/office/excel/2006/main">
          <x14:cfRule type="iconSet" priority="2" id="{E67C95BF-99C0-4EC6-8A9A-29F709670BB2}">
            <x14:iconSet iconSet="3Symbols2" custom="1">
              <x14:cfvo type="percent">
                <xm:f>0</xm:f>
              </x14:cfvo>
              <x14:cfvo type="num">
                <xm:f>0</xm:f>
              </x14:cfvo>
              <x14:cfvo type="num" gte="0">
                <xm:f>50</xm:f>
              </x14:cfvo>
              <x14:cfIcon iconSet="3Symbols2" iconId="0"/>
              <x14:cfIcon iconSet="3Symbols2" iconId="2"/>
              <x14:cfIcon iconSet="3Symbols2" iconId="0"/>
            </x14:iconSet>
          </x14:cfRule>
          <xm:sqref>Q11</xm:sqref>
        </x14:conditionalFormatting>
        <x14:conditionalFormatting xmlns:xm="http://schemas.microsoft.com/office/excel/2006/main">
          <x14:cfRule type="iconSet" priority="1" id="{9A0CEBC2-A2CE-41F2-8B22-2ADFE3693EC0}">
            <x14:iconSet iconSet="3Symbols2" custom="1">
              <x14:cfvo type="percent">
                <xm:f>0</xm:f>
              </x14:cfvo>
              <x14:cfvo type="num">
                <xm:f>0</xm:f>
              </x14:cfvo>
              <x14:cfvo type="num" gte="0">
                <xm:f>1.6</xm:f>
              </x14:cfvo>
              <x14:cfIcon iconSet="3Symbols2" iconId="0"/>
              <x14:cfIcon iconSet="3Symbols2" iconId="2"/>
              <x14:cfIcon iconSet="3Symbols2" iconId="0"/>
            </x14:iconSet>
          </x14:cfRule>
          <xm:sqref>Q16:T16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B1:AP499"/>
  <sheetViews>
    <sheetView showGridLines="0" zoomScale="85" zoomScaleNormal="85" zoomScalePageLayoutView="125" workbookViewId="0">
      <pane ySplit="10" topLeftCell="A11" activePane="bottomLeft" state="frozen"/>
      <selection activeCell="C56" sqref="B56:R56"/>
      <selection pane="bottomLeft" activeCell="E8" sqref="E8"/>
    </sheetView>
  </sheetViews>
  <sheetFormatPr baseColWidth="10" defaultColWidth="11.42578125" defaultRowHeight="15" x14ac:dyDescent="0.25"/>
  <cols>
    <col min="1" max="1" width="2.140625" style="362" customWidth="1"/>
    <col min="2" max="2" width="8" style="441" customWidth="1"/>
    <col min="3" max="3" width="10" style="441" customWidth="1"/>
    <col min="4" max="4" width="5.7109375" style="442" customWidth="1"/>
    <col min="5" max="5" width="8.42578125" style="442" customWidth="1"/>
    <col min="6" max="6" width="10.7109375" style="440" bestFit="1" customWidth="1"/>
    <col min="7" max="7" width="2.140625" style="440" customWidth="1"/>
    <col min="8" max="8" width="4.42578125" style="442" customWidth="1"/>
    <col min="9" max="9" width="11.28515625" style="442" bestFit="1" customWidth="1"/>
    <col min="10" max="10" width="5.42578125" style="442" customWidth="1"/>
    <col min="11" max="11" width="6.85546875" style="442" bestFit="1" customWidth="1"/>
    <col min="12" max="12" width="10.7109375" style="440" bestFit="1" customWidth="1"/>
    <col min="13" max="13" width="2.140625" style="440" customWidth="1"/>
    <col min="14" max="14" width="4.42578125" style="442" customWidth="1"/>
    <col min="15" max="15" width="10.85546875" style="442" customWidth="1"/>
    <col min="16" max="16" width="5.42578125" style="442" customWidth="1"/>
    <col min="17" max="17" width="9.42578125" style="442" bestFit="1" customWidth="1"/>
    <col min="18" max="18" width="10.7109375" style="440" bestFit="1" customWidth="1"/>
    <col min="19" max="19" width="2.140625" style="440" customWidth="1"/>
    <col min="20" max="20" width="4.28515625" style="443" customWidth="1"/>
    <col min="21" max="21" width="10.85546875" style="443" customWidth="1"/>
    <col min="22" max="22" width="5.7109375" style="442" customWidth="1"/>
    <col min="23" max="23" width="6.85546875" style="444" bestFit="1" customWidth="1"/>
    <col min="24" max="24" width="10.7109375" style="208" bestFit="1" customWidth="1"/>
    <col min="25" max="25" width="2.140625" style="440" customWidth="1"/>
    <col min="26" max="26" width="4.42578125" style="443" customWidth="1"/>
    <col min="27" max="27" width="10.85546875" style="443" customWidth="1"/>
    <col min="28" max="28" width="5.42578125" style="442" customWidth="1"/>
    <col min="29" max="29" width="6.85546875" style="444" bestFit="1" customWidth="1"/>
    <col min="30" max="30" width="10.7109375" style="440" bestFit="1" customWidth="1"/>
    <col min="31" max="31" width="2.140625" style="440" customWidth="1"/>
    <col min="32" max="32" width="4.28515625" style="443" customWidth="1"/>
    <col min="33" max="33" width="11.28515625" style="443" bestFit="1" customWidth="1"/>
    <col min="34" max="34" width="5.7109375" style="442" customWidth="1"/>
    <col min="35" max="35" width="6.85546875" style="444" bestFit="1" customWidth="1"/>
    <col min="36" max="36" width="10.7109375" style="440" bestFit="1" customWidth="1"/>
    <col min="37" max="37" width="2.140625" style="362" customWidth="1"/>
    <col min="38" max="40" width="3.42578125" style="362" customWidth="1"/>
    <col min="41" max="41" width="4.7109375" style="362" customWidth="1"/>
    <col min="42" max="42" width="3.42578125" style="362" customWidth="1"/>
    <col min="43" max="16384" width="11.42578125" style="362"/>
  </cols>
  <sheetData>
    <row r="1" spans="2:42" s="47" customFormat="1" x14ac:dyDescent="0.25">
      <c r="B1" s="202" t="s">
        <v>148</v>
      </c>
      <c r="C1" s="205" t="str">
        <f>Resumen!G2</f>
        <v>59756-324</v>
      </c>
      <c r="D1" s="159"/>
      <c r="E1" s="159"/>
      <c r="F1" s="159"/>
      <c r="G1" s="159"/>
      <c r="H1" s="159"/>
      <c r="I1" s="159"/>
      <c r="J1" s="159"/>
      <c r="K1" s="159"/>
      <c r="L1" s="159"/>
      <c r="M1" s="159"/>
      <c r="N1" s="159"/>
      <c r="O1" s="159"/>
      <c r="P1" s="159"/>
      <c r="Q1" s="159"/>
      <c r="R1" s="159"/>
      <c r="S1" s="159"/>
      <c r="T1" s="173"/>
      <c r="U1" s="173"/>
      <c r="V1" s="176"/>
      <c r="W1" s="177"/>
      <c r="X1" s="159"/>
      <c r="Y1" s="159"/>
      <c r="Z1" s="173"/>
      <c r="AA1" s="173"/>
      <c r="AB1" s="176"/>
      <c r="AC1" s="177"/>
      <c r="AD1" s="159"/>
      <c r="AE1" s="159"/>
      <c r="AF1" s="173"/>
      <c r="AG1" s="173"/>
      <c r="AH1" s="159"/>
      <c r="AI1" s="175"/>
      <c r="AJ1" s="159"/>
    </row>
    <row r="2" spans="2:42" s="47" customFormat="1" x14ac:dyDescent="0.25">
      <c r="B2" s="1227" t="s">
        <v>129</v>
      </c>
      <c r="C2" s="1227"/>
      <c r="D2" s="182"/>
      <c r="E2" s="193">
        <f>IF(C15="---", "---", COUNTA(B15:B110))</f>
        <v>96</v>
      </c>
      <c r="F2" s="208"/>
      <c r="G2" s="208"/>
      <c r="H2" s="208"/>
      <c r="I2" s="208"/>
      <c r="J2" s="208"/>
      <c r="K2" s="193">
        <f>IF(I15="---", "---", COUNTA(H15:H110))</f>
        <v>96</v>
      </c>
      <c r="L2" s="182"/>
      <c r="M2" s="182"/>
      <c r="N2" s="182"/>
      <c r="O2" s="182"/>
      <c r="P2" s="182"/>
      <c r="Q2" s="193">
        <f>IF(O15="---", "---", COUNTA(O15:O110))</f>
        <v>96</v>
      </c>
      <c r="R2" s="182"/>
      <c r="S2" s="182"/>
      <c r="T2" s="183"/>
      <c r="U2" s="183"/>
      <c r="V2" s="184"/>
      <c r="W2" s="193">
        <f>IF(U15="---", "---", COUNTA(T15:T110))</f>
        <v>96</v>
      </c>
      <c r="X2" s="182"/>
      <c r="Y2" s="182"/>
      <c r="Z2" s="183"/>
      <c r="AA2" s="183"/>
      <c r="AB2" s="184"/>
      <c r="AC2" s="193">
        <f>IF(AA15="---", "---", COUNTA(Z15:Z110))</f>
        <v>96</v>
      </c>
      <c r="AD2" s="182"/>
      <c r="AE2" s="182"/>
      <c r="AF2" s="183"/>
      <c r="AG2" s="183"/>
      <c r="AH2" s="182"/>
      <c r="AI2" s="193">
        <f>IF(AG15="---", "---", COUNTA(AF15:AF110))</f>
        <v>96</v>
      </c>
      <c r="AJ2" s="182"/>
    </row>
    <row r="3" spans="2:42" s="47" customFormat="1" ht="6.75" customHeight="1" x14ac:dyDescent="0.25">
      <c r="B3" s="199"/>
      <c r="C3" s="199"/>
      <c r="D3" s="159"/>
      <c r="E3" s="174"/>
      <c r="F3" s="159"/>
      <c r="G3" s="159"/>
      <c r="H3" s="159"/>
      <c r="I3" s="159"/>
      <c r="J3" s="159"/>
      <c r="K3" s="159"/>
      <c r="L3" s="159"/>
      <c r="M3" s="159"/>
      <c r="N3" s="159"/>
      <c r="O3" s="159"/>
      <c r="P3" s="159"/>
      <c r="Q3" s="159"/>
      <c r="R3" s="159"/>
      <c r="S3" s="159"/>
      <c r="T3" s="173"/>
      <c r="U3" s="173"/>
      <c r="V3" s="176"/>
      <c r="W3" s="177"/>
      <c r="X3" s="159"/>
      <c r="Y3" s="159"/>
      <c r="Z3" s="173"/>
      <c r="AA3" s="173"/>
      <c r="AB3" s="176"/>
      <c r="AC3" s="177"/>
      <c r="AD3" s="159"/>
      <c r="AE3" s="159"/>
      <c r="AF3" s="173"/>
      <c r="AG3" s="173"/>
      <c r="AH3" s="159"/>
      <c r="AI3" s="175"/>
      <c r="AJ3" s="159"/>
    </row>
    <row r="4" spans="2:42" s="47" customFormat="1" x14ac:dyDescent="0.25">
      <c r="B4" s="1227" t="s">
        <v>130</v>
      </c>
      <c r="C4" s="1227"/>
      <c r="D4" s="182"/>
      <c r="E4" s="193">
        <f>IFERROR(SUM(E2+K2+Q2+W2+AC2+AI2), "---")</f>
        <v>576</v>
      </c>
      <c r="F4" s="159"/>
      <c r="G4" s="159"/>
      <c r="H4" s="159"/>
      <c r="I4" s="159"/>
      <c r="J4" s="159"/>
      <c r="K4" s="159"/>
      <c r="L4" s="159"/>
      <c r="M4" s="159"/>
      <c r="N4" s="159"/>
      <c r="O4" s="159"/>
      <c r="P4" s="159"/>
      <c r="Q4" s="159"/>
      <c r="R4" s="159"/>
      <c r="S4" s="159"/>
      <c r="T4" s="173"/>
      <c r="U4" s="173"/>
      <c r="V4" s="176"/>
      <c r="W4" s="177"/>
      <c r="X4" s="159"/>
      <c r="Y4" s="159"/>
      <c r="Z4" s="173"/>
      <c r="AA4" s="173"/>
      <c r="AB4" s="176"/>
      <c r="AC4" s="177"/>
      <c r="AD4" s="159"/>
      <c r="AE4" s="159"/>
      <c r="AF4" s="173"/>
      <c r="AG4" s="173"/>
      <c r="AH4" s="159"/>
      <c r="AI4" s="175"/>
      <c r="AJ4" s="159"/>
    </row>
    <row r="5" spans="2:42" s="47" customFormat="1" ht="6.75" customHeight="1" x14ac:dyDescent="0.25">
      <c r="B5" s="431"/>
      <c r="C5" s="431"/>
      <c r="D5" s="182"/>
      <c r="E5" s="456"/>
      <c r="F5" s="159"/>
      <c r="G5" s="159"/>
      <c r="H5" s="159"/>
      <c r="I5" s="159"/>
      <c r="J5" s="159"/>
      <c r="K5" s="159"/>
      <c r="L5" s="159"/>
      <c r="M5" s="159"/>
      <c r="N5" s="159"/>
      <c r="O5" s="159"/>
      <c r="P5" s="159"/>
      <c r="Q5" s="159"/>
      <c r="R5" s="159"/>
      <c r="S5" s="159"/>
      <c r="T5" s="173"/>
      <c r="U5" s="173"/>
      <c r="V5" s="176"/>
      <c r="W5" s="177"/>
      <c r="X5" s="159"/>
      <c r="Y5" s="159"/>
      <c r="Z5" s="173"/>
      <c r="AA5" s="173"/>
      <c r="AB5" s="176"/>
      <c r="AC5" s="177"/>
      <c r="AD5" s="159"/>
      <c r="AE5" s="159"/>
      <c r="AF5" s="173"/>
      <c r="AG5" s="173"/>
      <c r="AH5" s="159"/>
      <c r="AI5" s="175"/>
      <c r="AJ5" s="159"/>
    </row>
    <row r="6" spans="2:42" s="47" customFormat="1" x14ac:dyDescent="0.25">
      <c r="B6" s="1227" t="s">
        <v>287</v>
      </c>
      <c r="C6" s="1227"/>
      <c r="D6" s="182"/>
      <c r="E6" s="193">
        <f>COUNT(B22, B38, B46, B30, B54, B62, B70, B78, B86, B94, B102,  B110)</f>
        <v>12</v>
      </c>
      <c r="F6" s="159"/>
      <c r="G6" s="159"/>
      <c r="H6" s="159"/>
      <c r="I6" s="159"/>
      <c r="J6" s="159"/>
      <c r="K6" s="159"/>
      <c r="L6" s="159"/>
      <c r="M6" s="159"/>
      <c r="N6" s="159"/>
      <c r="O6" s="159"/>
      <c r="P6" s="159"/>
      <c r="Q6" s="159"/>
      <c r="R6" s="159"/>
      <c r="S6" s="159"/>
      <c r="T6" s="173"/>
      <c r="U6" s="173"/>
      <c r="V6" s="176"/>
      <c r="W6" s="177"/>
      <c r="X6" s="159"/>
      <c r="Y6" s="159"/>
      <c r="Z6" s="173"/>
      <c r="AA6" s="173"/>
      <c r="AB6" s="176"/>
      <c r="AC6" s="177"/>
      <c r="AD6" s="159"/>
      <c r="AE6" s="159"/>
      <c r="AF6" s="173"/>
      <c r="AG6" s="173"/>
      <c r="AH6" s="159"/>
      <c r="AI6" s="175"/>
      <c r="AJ6" s="159"/>
    </row>
    <row r="7" spans="2:42" s="47" customFormat="1" ht="6" customHeight="1" x14ac:dyDescent="0.25">
      <c r="B7" s="199"/>
      <c r="C7" s="199"/>
      <c r="D7" s="159"/>
      <c r="E7" s="174"/>
      <c r="F7" s="159"/>
      <c r="G7" s="159"/>
      <c r="H7" s="159"/>
      <c r="I7" s="159"/>
      <c r="J7" s="159"/>
      <c r="K7" s="159"/>
      <c r="L7" s="159"/>
      <c r="M7" s="159"/>
      <c r="N7" s="159"/>
      <c r="O7" s="159"/>
      <c r="P7" s="159"/>
      <c r="Q7" s="159"/>
      <c r="R7" s="159"/>
      <c r="S7" s="159"/>
      <c r="T7" s="173"/>
      <c r="U7" s="173"/>
      <c r="V7" s="176"/>
      <c r="W7" s="177"/>
      <c r="X7" s="159"/>
      <c r="Y7" s="159"/>
      <c r="Z7" s="173"/>
      <c r="AA7" s="173"/>
      <c r="AB7" s="176"/>
      <c r="AC7" s="177"/>
      <c r="AD7" s="159"/>
      <c r="AE7" s="159"/>
      <c r="AF7" s="173"/>
      <c r="AG7" s="173"/>
      <c r="AH7" s="159"/>
      <c r="AI7" s="175"/>
      <c r="AJ7" s="159"/>
    </row>
    <row r="8" spans="2:42" s="47" customFormat="1" ht="39" customHeight="1" x14ac:dyDescent="0.25">
      <c r="B8" s="1225" t="s">
        <v>131</v>
      </c>
      <c r="C8" s="1225"/>
      <c r="D8" s="182"/>
      <c r="E8" s="194">
        <f>_xlfn.STDEV.P(F15:F110,L15:L110,R15:R110,X15:X110,AD15:AD110,AJ15:AJ110)</f>
        <v>0.25245153160176359</v>
      </c>
      <c r="F8" s="159"/>
      <c r="G8" s="159"/>
      <c r="H8" s="159"/>
      <c r="I8" s="277"/>
      <c r="J8" s="159"/>
      <c r="K8" s="159"/>
      <c r="L8" s="159"/>
      <c r="M8" s="159"/>
      <c r="N8" s="159"/>
      <c r="O8" s="159"/>
      <c r="P8" s="159"/>
      <c r="Q8" s="159"/>
      <c r="R8" s="159"/>
      <c r="S8" s="159"/>
      <c r="T8" s="173"/>
      <c r="U8" s="173"/>
      <c r="V8" s="176"/>
      <c r="W8" s="177"/>
      <c r="X8" s="159"/>
      <c r="Y8" s="159"/>
      <c r="Z8" s="173"/>
      <c r="AA8" s="173"/>
      <c r="AB8" s="176"/>
      <c r="AC8" s="177"/>
      <c r="AD8" s="159"/>
      <c r="AE8" s="159"/>
      <c r="AF8" s="173"/>
      <c r="AG8" s="173"/>
      <c r="AH8" s="159"/>
      <c r="AI8" s="175"/>
      <c r="AJ8" s="159"/>
    </row>
    <row r="9" spans="2:42" s="47" customFormat="1" ht="5.25" customHeight="1" x14ac:dyDescent="0.25">
      <c r="B9" s="203"/>
      <c r="C9" s="200"/>
      <c r="D9" s="182"/>
      <c r="E9" s="185"/>
      <c r="F9" s="159"/>
      <c r="G9" s="159"/>
      <c r="H9" s="159"/>
      <c r="I9" s="159"/>
      <c r="J9" s="159"/>
      <c r="K9" s="159"/>
      <c r="L9" s="159"/>
      <c r="M9" s="159"/>
      <c r="N9" s="159"/>
      <c r="O9" s="159"/>
      <c r="P9" s="159"/>
      <c r="Q9" s="159"/>
      <c r="R9" s="159"/>
      <c r="S9" s="159"/>
      <c r="T9" s="173"/>
      <c r="U9" s="173"/>
      <c r="V9" s="176"/>
      <c r="W9" s="177"/>
      <c r="X9" s="159"/>
      <c r="Y9" s="159"/>
      <c r="Z9" s="173"/>
      <c r="AA9" s="173"/>
      <c r="AB9" s="176"/>
      <c r="AC9" s="177"/>
      <c r="AD9" s="159"/>
      <c r="AE9" s="159"/>
      <c r="AF9" s="173"/>
      <c r="AG9" s="173"/>
      <c r="AH9" s="176"/>
      <c r="AI9" s="177"/>
      <c r="AJ9" s="159"/>
    </row>
    <row r="10" spans="2:42" s="47" customFormat="1" ht="26.25" customHeight="1" x14ac:dyDescent="0.25">
      <c r="B10" s="1226" t="s">
        <v>132</v>
      </c>
      <c r="C10" s="1226"/>
      <c r="D10" s="182"/>
      <c r="E10" s="589">
        <f>IFERROR(E8/SQRT(E4),"-")</f>
        <v>1.051881381674015E-2</v>
      </c>
      <c r="F10" s="186"/>
      <c r="G10" s="159"/>
      <c r="H10" s="159"/>
      <c r="I10" s="159"/>
      <c r="J10" s="159"/>
      <c r="K10" s="159"/>
      <c r="L10" s="159"/>
      <c r="M10" s="159"/>
      <c r="N10" s="159"/>
      <c r="O10" s="159"/>
      <c r="P10" s="159"/>
      <c r="Q10" s="159"/>
      <c r="R10" s="159"/>
      <c r="S10" s="159"/>
      <c r="T10" s="173"/>
      <c r="U10" s="173"/>
      <c r="V10" s="176"/>
      <c r="W10" s="177"/>
      <c r="X10" s="159"/>
      <c r="Y10" s="159"/>
      <c r="Z10" s="173"/>
      <c r="AA10" s="173"/>
      <c r="AB10" s="176"/>
      <c r="AC10" s="177"/>
      <c r="AD10" s="159"/>
      <c r="AE10" s="159"/>
      <c r="AF10" s="173"/>
      <c r="AG10" s="173"/>
      <c r="AH10" s="176"/>
      <c r="AI10" s="177"/>
      <c r="AJ10" s="159"/>
    </row>
    <row r="11" spans="2:42" s="47" customFormat="1" x14ac:dyDescent="0.25">
      <c r="B11" s="1228"/>
      <c r="C11" s="1228"/>
      <c r="D11" s="1228"/>
      <c r="E11" s="1228"/>
      <c r="F11" s="1228"/>
      <c r="G11" s="159"/>
      <c r="H11" s="159"/>
      <c r="I11" s="159"/>
      <c r="J11" s="159"/>
      <c r="K11" s="159"/>
      <c r="L11" s="159"/>
      <c r="M11" s="159"/>
      <c r="N11" s="159"/>
      <c r="O11" s="159"/>
      <c r="P11" s="159"/>
      <c r="Q11" s="159"/>
      <c r="R11" s="159"/>
      <c r="S11" s="159"/>
      <c r="T11" s="173"/>
      <c r="U11" s="173"/>
      <c r="V11" s="159"/>
      <c r="W11" s="175"/>
      <c r="X11" s="159"/>
      <c r="Y11" s="159"/>
      <c r="Z11" s="173"/>
      <c r="AA11" s="173"/>
      <c r="AB11" s="159"/>
      <c r="AC11" s="175"/>
      <c r="AD11" s="159"/>
      <c r="AE11" s="159"/>
      <c r="AF11" s="173"/>
      <c r="AG11" s="173"/>
      <c r="AH11" s="159"/>
      <c r="AI11" s="175"/>
      <c r="AJ11" s="159"/>
    </row>
    <row r="12" spans="2:42" s="187" customFormat="1" x14ac:dyDescent="0.25">
      <c r="B12" s="1224" t="s">
        <v>118</v>
      </c>
      <c r="C12" s="1224"/>
      <c r="D12" s="1224"/>
      <c r="E12" s="1224"/>
      <c r="F12" s="1224"/>
      <c r="G12" s="182"/>
      <c r="H12" s="1224" t="s">
        <v>119</v>
      </c>
      <c r="I12" s="1224"/>
      <c r="J12" s="1224"/>
      <c r="K12" s="1224"/>
      <c r="L12" s="1224"/>
      <c r="M12" s="182"/>
      <c r="N12" s="1224" t="s">
        <v>120</v>
      </c>
      <c r="O12" s="1224"/>
      <c r="P12" s="1224"/>
      <c r="Q12" s="1224"/>
      <c r="R12" s="1224"/>
      <c r="S12" s="182"/>
      <c r="T12" s="1224" t="s">
        <v>121</v>
      </c>
      <c r="U12" s="1224"/>
      <c r="V12" s="1224"/>
      <c r="W12" s="1224"/>
      <c r="X12" s="1224"/>
      <c r="Y12" s="182"/>
      <c r="Z12" s="1224" t="s">
        <v>122</v>
      </c>
      <c r="AA12" s="1224"/>
      <c r="AB12" s="1224"/>
      <c r="AC12" s="1224"/>
      <c r="AD12" s="1224"/>
      <c r="AE12" s="182"/>
      <c r="AF12" s="1224" t="s">
        <v>123</v>
      </c>
      <c r="AG12" s="1224"/>
      <c r="AH12" s="1224"/>
      <c r="AI12" s="1224"/>
      <c r="AJ12" s="1224"/>
      <c r="AL12" s="448"/>
      <c r="AM12" s="448"/>
      <c r="AN12" s="448"/>
      <c r="AO12" s="448"/>
      <c r="AP12" s="448"/>
    </row>
    <row r="13" spans="2:42" s="192" customFormat="1" ht="34.5" customHeight="1" x14ac:dyDescent="0.25">
      <c r="B13" s="204"/>
      <c r="C13" s="278" t="s">
        <v>124</v>
      </c>
      <c r="D13" s="1223" t="s">
        <v>125</v>
      </c>
      <c r="E13" s="1223"/>
      <c r="F13" s="188"/>
      <c r="G13" s="189"/>
      <c r="H13" s="190"/>
      <c r="I13" s="279" t="s">
        <v>124</v>
      </c>
      <c r="J13" s="1223" t="s">
        <v>125</v>
      </c>
      <c r="K13" s="1223"/>
      <c r="L13" s="188"/>
      <c r="M13" s="191"/>
      <c r="N13" s="190"/>
      <c r="O13" s="279" t="s">
        <v>124</v>
      </c>
      <c r="P13" s="1223" t="s">
        <v>125</v>
      </c>
      <c r="Q13" s="1223"/>
      <c r="R13" s="188"/>
      <c r="S13" s="189"/>
      <c r="T13" s="190"/>
      <c r="U13" s="279" t="s">
        <v>124</v>
      </c>
      <c r="V13" s="1223" t="s">
        <v>125</v>
      </c>
      <c r="W13" s="1223"/>
      <c r="X13" s="188"/>
      <c r="Y13" s="189"/>
      <c r="Z13" s="190"/>
      <c r="AA13" s="279" t="s">
        <v>124</v>
      </c>
      <c r="AB13" s="1223" t="s">
        <v>125</v>
      </c>
      <c r="AC13" s="1223"/>
      <c r="AD13" s="188"/>
      <c r="AE13" s="189"/>
      <c r="AF13" s="190"/>
      <c r="AG13" s="279" t="s">
        <v>124</v>
      </c>
      <c r="AH13" s="1223" t="s">
        <v>125</v>
      </c>
      <c r="AI13" s="1223"/>
      <c r="AJ13" s="188"/>
      <c r="AL13" s="449"/>
      <c r="AM13" s="449">
        <f>MIN(AM15:AM110)</f>
        <v>4</v>
      </c>
      <c r="AN13" s="449"/>
      <c r="AO13" s="449"/>
      <c r="AP13" s="450">
        <f>ABS(MIN(AP15:AP110))</f>
        <v>1</v>
      </c>
    </row>
    <row r="14" spans="2:42" s="47" customFormat="1" x14ac:dyDescent="0.25">
      <c r="B14" s="201" t="s">
        <v>126</v>
      </c>
      <c r="C14" s="201" t="s">
        <v>127</v>
      </c>
      <c r="D14" s="171" t="s">
        <v>126</v>
      </c>
      <c r="E14" s="171" t="s">
        <v>127</v>
      </c>
      <c r="F14" s="171" t="s">
        <v>128</v>
      </c>
      <c r="G14" s="159"/>
      <c r="H14" s="171" t="s">
        <v>126</v>
      </c>
      <c r="I14" s="171" t="s">
        <v>127</v>
      </c>
      <c r="J14" s="171" t="s">
        <v>126</v>
      </c>
      <c r="K14" s="171" t="s">
        <v>127</v>
      </c>
      <c r="L14" s="171" t="s">
        <v>128</v>
      </c>
      <c r="M14" s="159"/>
      <c r="N14" s="171" t="s">
        <v>126</v>
      </c>
      <c r="O14" s="171" t="s">
        <v>127</v>
      </c>
      <c r="P14" s="171" t="s">
        <v>126</v>
      </c>
      <c r="Q14" s="171" t="s">
        <v>127</v>
      </c>
      <c r="R14" s="171" t="s">
        <v>128</v>
      </c>
      <c r="S14" s="159"/>
      <c r="T14" s="171" t="s">
        <v>126</v>
      </c>
      <c r="U14" s="171" t="s">
        <v>127</v>
      </c>
      <c r="V14" s="171" t="s">
        <v>126</v>
      </c>
      <c r="W14" s="171" t="s">
        <v>127</v>
      </c>
      <c r="X14" s="171" t="s">
        <v>128</v>
      </c>
      <c r="Y14" s="159"/>
      <c r="Z14" s="171" t="s">
        <v>126</v>
      </c>
      <c r="AA14" s="171" t="s">
        <v>127</v>
      </c>
      <c r="AB14" s="171" t="s">
        <v>126</v>
      </c>
      <c r="AC14" s="171" t="s">
        <v>127</v>
      </c>
      <c r="AD14" s="171" t="s">
        <v>128</v>
      </c>
      <c r="AE14" s="159"/>
      <c r="AF14" s="171" t="s">
        <v>126</v>
      </c>
      <c r="AG14" s="171" t="s">
        <v>127</v>
      </c>
      <c r="AH14" s="171" t="s">
        <v>126</v>
      </c>
      <c r="AI14" s="171" t="s">
        <v>127</v>
      </c>
      <c r="AJ14" s="171" t="s">
        <v>128</v>
      </c>
      <c r="AL14" s="169"/>
      <c r="AM14" s="169"/>
      <c r="AN14" s="169"/>
      <c r="AO14" s="169"/>
      <c r="AP14" s="169"/>
    </row>
    <row r="15" spans="2:42" s="47" customFormat="1" x14ac:dyDescent="0.25">
      <c r="B15" s="373">
        <f>'Dia1'!BE2</f>
        <v>1</v>
      </c>
      <c r="C15" s="373">
        <f>'Dia1'!BF2</f>
        <v>-0.34670699999999999</v>
      </c>
      <c r="D15" s="591">
        <f>'Dia1'!BK2</f>
        <v>1</v>
      </c>
      <c r="E15" s="592">
        <f>'Dia1'!BL2</f>
        <v>-3.2689999999999997E-2</v>
      </c>
      <c r="F15" s="371">
        <f>IFERROR(ABS(C15-E15), "---")</f>
        <v>0.31401699999999999</v>
      </c>
      <c r="G15" s="159"/>
      <c r="H15" s="373">
        <f>'Dia2'!BE2</f>
        <v>1</v>
      </c>
      <c r="I15" s="373">
        <f>'Dia2'!BF2</f>
        <v>-6.6259999999999999E-2</v>
      </c>
      <c r="J15" s="591">
        <f>'Dia2'!BK2</f>
        <v>1</v>
      </c>
      <c r="K15" s="592">
        <f>'Dia2'!BL2</f>
        <v>-3.2759999999999997E-2</v>
      </c>
      <c r="L15" s="371">
        <f>IFERROR(ABS(I15-K15), "---")</f>
        <v>3.3500000000000002E-2</v>
      </c>
      <c r="M15" s="172"/>
      <c r="N15" s="373">
        <f>'Dia3'!BE2</f>
        <v>1</v>
      </c>
      <c r="O15" s="373">
        <f>'Dia3'!BF2</f>
        <v>-4.2339000000000002E-2</v>
      </c>
      <c r="P15" s="591">
        <f>'Dia3'!BK2</f>
        <v>1</v>
      </c>
      <c r="Q15" s="592">
        <f>'Dia3'!BL2</f>
        <v>0.37890000000000001</v>
      </c>
      <c r="R15" s="371">
        <f>IFERROR(ABS(O15-Q15), "---")</f>
        <v>0.42123900000000003</v>
      </c>
      <c r="S15" s="172"/>
      <c r="T15" s="373">
        <f>'Dia4'!BE2</f>
        <v>1</v>
      </c>
      <c r="U15" s="373">
        <f>'Dia4'!BF2</f>
        <v>-7.5040999999999997E-2</v>
      </c>
      <c r="V15" s="591">
        <f>'Dia4'!BK2</f>
        <v>1</v>
      </c>
      <c r="W15" s="592">
        <f>'Dia4'!BL2</f>
        <v>-0.3805</v>
      </c>
      <c r="X15" s="371">
        <f>IFERROR(ABS(U15-W15), "---")</f>
        <v>0.30545900000000004</v>
      </c>
      <c r="Y15" s="172"/>
      <c r="Z15" s="373">
        <f>'Dia5'!BE2</f>
        <v>1</v>
      </c>
      <c r="AA15" s="373">
        <f>'Dia5'!BF2</f>
        <v>0.20402100000000001</v>
      </c>
      <c r="AB15" s="591">
        <f>'Dia5'!BK2</f>
        <v>1</v>
      </c>
      <c r="AC15" s="592">
        <f>'Dia5'!BL2</f>
        <v>-0.23830000000000001</v>
      </c>
      <c r="AD15" s="371">
        <f>IFERROR(ABS(AA15-AC15), "---")</f>
        <v>0.44232100000000002</v>
      </c>
      <c r="AE15" s="172"/>
      <c r="AF15" s="373">
        <f>'Dia6'!BE2</f>
        <v>1</v>
      </c>
      <c r="AG15" s="373">
        <f>'Dia6'!BF2</f>
        <v>0</v>
      </c>
      <c r="AH15" s="591">
        <f>'Dia6'!BK2</f>
        <v>1</v>
      </c>
      <c r="AI15" s="592">
        <f>'Dia6'!BL2</f>
        <v>-0.23680000000000001</v>
      </c>
      <c r="AJ15" s="371">
        <f>IFERROR(ABS(AG15-AI15), "---")</f>
        <v>0.23680000000000001</v>
      </c>
      <c r="AL15" s="169"/>
      <c r="AM15" s="169"/>
      <c r="AN15" s="169"/>
      <c r="AO15" s="447"/>
      <c r="AP15" s="447"/>
    </row>
    <row r="16" spans="2:42" s="47" customFormat="1" x14ac:dyDescent="0.25">
      <c r="B16" s="373">
        <f>'Dia1'!BE3</f>
        <v>2</v>
      </c>
      <c r="C16" s="373">
        <f>'Dia1'!BF3</f>
        <v>-0.27274700000000002</v>
      </c>
      <c r="D16" s="591">
        <f>'Dia1'!BK3</f>
        <v>2</v>
      </c>
      <c r="E16" s="592">
        <f>'Dia1'!BL3</f>
        <v>4.3010000000000001E-3</v>
      </c>
      <c r="F16" s="371">
        <f t="shared" ref="F16:F79" si="0">IFERROR(ABS(C16-E16), "---")</f>
        <v>0.27704800000000002</v>
      </c>
      <c r="G16" s="159"/>
      <c r="H16" s="373">
        <f>'Dia2'!BE3</f>
        <v>2</v>
      </c>
      <c r="I16" s="373">
        <f>'Dia2'!BF3</f>
        <v>0.10526099999999999</v>
      </c>
      <c r="J16" s="591">
        <f>'Dia2'!BK3</f>
        <v>2</v>
      </c>
      <c r="K16" s="592">
        <f>'Dia2'!BL3</f>
        <v>3.4049999999999997E-2</v>
      </c>
      <c r="L16" s="371">
        <f t="shared" ref="L16:L79" si="1">IFERROR(ABS(I16-K16), "---")</f>
        <v>7.1210999999999997E-2</v>
      </c>
      <c r="M16" s="172"/>
      <c r="N16" s="373">
        <f>'Dia3'!BE3</f>
        <v>2</v>
      </c>
      <c r="O16" s="373">
        <f>'Dia3'!BF3</f>
        <v>-8.9955999999999994E-2</v>
      </c>
      <c r="P16" s="591">
        <f>'Dia3'!BK3</f>
        <v>2</v>
      </c>
      <c r="Q16" s="592">
        <f>'Dia3'!BL3</f>
        <v>-0.27289999999999998</v>
      </c>
      <c r="R16" s="371">
        <f t="shared" ref="R16:R79" si="2">IFERROR(ABS(O16-Q16), "---")</f>
        <v>0.182944</v>
      </c>
      <c r="S16" s="172"/>
      <c r="T16" s="373">
        <f>'Dia4'!BE3</f>
        <v>2</v>
      </c>
      <c r="U16" s="373">
        <f>'Dia4'!BF3</f>
        <v>-1.4900999999999999E-2</v>
      </c>
      <c r="V16" s="591">
        <f>'Dia4'!BK3</f>
        <v>2</v>
      </c>
      <c r="W16" s="592">
        <f>'Dia4'!BL3</f>
        <v>-3.2910000000000002E-2</v>
      </c>
      <c r="X16" s="371">
        <f t="shared" ref="X16:X79" si="3">IFERROR(ABS(U16-W16), "---")</f>
        <v>1.8009000000000004E-2</v>
      </c>
      <c r="Y16" s="172"/>
      <c r="Z16" s="373">
        <f>'Dia5'!BE3</f>
        <v>2</v>
      </c>
      <c r="AA16" s="373">
        <f>'Dia5'!BF3</f>
        <v>0.180141</v>
      </c>
      <c r="AB16" s="591">
        <f>'Dia5'!BK3</f>
        <v>2</v>
      </c>
      <c r="AC16" s="592">
        <f>'Dia5'!BL3</f>
        <v>4.326E-3</v>
      </c>
      <c r="AD16" s="371">
        <f t="shared" ref="AD16:AD79" si="4">IFERROR(ABS(AA16-AC16), "---")</f>
        <v>0.175815</v>
      </c>
      <c r="AE16" s="172"/>
      <c r="AF16" s="373">
        <f>'Dia6'!BE3</f>
        <v>2</v>
      </c>
      <c r="AG16" s="373">
        <f>'Dia6'!BF3</f>
        <v>-0.116836</v>
      </c>
      <c r="AH16" s="591">
        <f>'Dia6'!BK3</f>
        <v>2</v>
      </c>
      <c r="AI16" s="592">
        <f>'Dia6'!BL3</f>
        <v>-0.97670000000000001</v>
      </c>
      <c r="AJ16" s="371">
        <f t="shared" ref="AJ16:AJ79" si="5">IFERROR(ABS(AG16-AI16), "---")</f>
        <v>0.85986399999999996</v>
      </c>
      <c r="AL16" s="169"/>
      <c r="AM16" s="169"/>
      <c r="AN16" s="169"/>
      <c r="AO16" s="447"/>
      <c r="AP16" s="447"/>
    </row>
    <row r="17" spans="2:42" s="47" customFormat="1" x14ac:dyDescent="0.25">
      <c r="B17" s="373">
        <f>'Dia1'!BE4</f>
        <v>3</v>
      </c>
      <c r="C17" s="373">
        <f>'Dia1'!BF4</f>
        <v>-0.105172</v>
      </c>
      <c r="D17" s="591">
        <f>'Dia1'!BK4</f>
        <v>3</v>
      </c>
      <c r="E17" s="592">
        <f>'Dia1'!BL4</f>
        <v>-0.50560000000000005</v>
      </c>
      <c r="F17" s="371">
        <f t="shared" si="0"/>
        <v>0.40042800000000006</v>
      </c>
      <c r="G17" s="159"/>
      <c r="H17" s="373">
        <f>'Dia2'!BE4</f>
        <v>3</v>
      </c>
      <c r="I17" s="373">
        <f>'Dia2'!BF4</f>
        <v>-6.234E-2</v>
      </c>
      <c r="J17" s="591">
        <f>'Dia2'!BK4</f>
        <v>3</v>
      </c>
      <c r="K17" s="592">
        <f>'Dia2'!BL4</f>
        <v>-0.27200000000000002</v>
      </c>
      <c r="L17" s="371">
        <f t="shared" si="1"/>
        <v>0.20966000000000001</v>
      </c>
      <c r="M17" s="172"/>
      <c r="N17" s="373">
        <f>'Dia3'!BE4</f>
        <v>3</v>
      </c>
      <c r="O17" s="373">
        <f>'Dia3'!BF4</f>
        <v>1.1900000000000001E-2</v>
      </c>
      <c r="P17" s="591">
        <f>'Dia3'!BK4</f>
        <v>3</v>
      </c>
      <c r="Q17" s="592">
        <f>'Dia3'!BL4</f>
        <v>-0.33339999999999997</v>
      </c>
      <c r="R17" s="371">
        <f t="shared" si="2"/>
        <v>0.3453</v>
      </c>
      <c r="S17" s="172"/>
      <c r="T17" s="373">
        <f>'Dia4'!BE4</f>
        <v>3</v>
      </c>
      <c r="U17" s="373">
        <f>'Dia4'!BF4</f>
        <v>2.6922000000000001E-2</v>
      </c>
      <c r="V17" s="591">
        <f>'Dia4'!BK4</f>
        <v>3</v>
      </c>
      <c r="W17" s="592">
        <f>'Dia4'!BL4</f>
        <v>0.1065</v>
      </c>
      <c r="X17" s="371">
        <f t="shared" si="3"/>
        <v>7.9577999999999996E-2</v>
      </c>
      <c r="Y17" s="172"/>
      <c r="Z17" s="373">
        <f>'Dia5'!BE4</f>
        <v>3</v>
      </c>
      <c r="AA17" s="373">
        <f>'Dia5'!BF4</f>
        <v>-1.1963E-2</v>
      </c>
      <c r="AB17" s="591">
        <f>'Dia5'!BK4</f>
        <v>3</v>
      </c>
      <c r="AC17" s="592">
        <f>'Dia5'!BL4</f>
        <v>-0.63529999999999998</v>
      </c>
      <c r="AD17" s="371">
        <f t="shared" si="4"/>
        <v>0.62333700000000003</v>
      </c>
      <c r="AE17" s="172"/>
      <c r="AF17" s="373">
        <f>'Dia6'!BE4</f>
        <v>3</v>
      </c>
      <c r="AG17" s="373">
        <f>'Dia6'!BF4</f>
        <v>-0.21864400000000001</v>
      </c>
      <c r="AH17" s="591">
        <f>'Dia6'!BK4</f>
        <v>3</v>
      </c>
      <c r="AI17" s="592">
        <f>'Dia6'!BL4</f>
        <v>-3.2660000000000002E-2</v>
      </c>
      <c r="AJ17" s="371">
        <f t="shared" si="5"/>
        <v>0.18598400000000001</v>
      </c>
      <c r="AL17" s="169"/>
      <c r="AM17" s="169"/>
      <c r="AN17" s="169"/>
      <c r="AO17" s="447"/>
      <c r="AP17" s="447"/>
    </row>
    <row r="18" spans="2:42" s="47" customFormat="1" x14ac:dyDescent="0.25">
      <c r="B18" s="373">
        <f>'Dia1'!BE5</f>
        <v>4</v>
      </c>
      <c r="C18" s="373">
        <f>'Dia1'!BF5</f>
        <v>1.1691E-2</v>
      </c>
      <c r="D18" s="591">
        <f>'Dia1'!BK5</f>
        <v>4</v>
      </c>
      <c r="E18" s="592">
        <f>'Dia1'!BL5</f>
        <v>4.3030000000000004E-3</v>
      </c>
      <c r="F18" s="371">
        <f t="shared" si="0"/>
        <v>7.3879999999999996E-3</v>
      </c>
      <c r="G18" s="159"/>
      <c r="H18" s="373">
        <f>'Dia2'!BE5</f>
        <v>4</v>
      </c>
      <c r="I18" s="373">
        <f>'Dia2'!BF5</f>
        <v>3.8982999999999997E-2</v>
      </c>
      <c r="J18" s="591">
        <f>'Dia2'!BK5</f>
        <v>4</v>
      </c>
      <c r="K18" s="592">
        <f>'Dia2'!BL5</f>
        <v>-0.13750000000000001</v>
      </c>
      <c r="L18" s="371">
        <f t="shared" si="1"/>
        <v>0.176483</v>
      </c>
      <c r="M18" s="172"/>
      <c r="N18" s="373">
        <f>'Dia3'!BE5</f>
        <v>4</v>
      </c>
      <c r="O18" s="373">
        <f>'Dia3'!BF5</f>
        <v>-0.12898499999999999</v>
      </c>
      <c r="P18" s="591">
        <f>'Dia3'!BK5</f>
        <v>4</v>
      </c>
      <c r="Q18" s="592">
        <f>'Dia3'!BL5</f>
        <v>-0.54500000000000004</v>
      </c>
      <c r="R18" s="371">
        <f t="shared" si="2"/>
        <v>0.41601500000000002</v>
      </c>
      <c r="S18" s="172"/>
      <c r="T18" s="373">
        <f>'Dia4'!BE5</f>
        <v>4</v>
      </c>
      <c r="U18" s="373">
        <f>'Dia4'!BF5</f>
        <v>0.15870899999999999</v>
      </c>
      <c r="V18" s="591">
        <f>'Dia4'!BK5</f>
        <v>4</v>
      </c>
      <c r="W18" s="592">
        <f>'Dia4'!BL5</f>
        <v>0.1065</v>
      </c>
      <c r="X18" s="371">
        <f t="shared" si="3"/>
        <v>5.2208999999999992E-2</v>
      </c>
      <c r="Y18" s="172"/>
      <c r="Z18" s="373">
        <f>'Dia5'!BE5</f>
        <v>4</v>
      </c>
      <c r="AA18" s="373">
        <f>'Dia5'!BF5</f>
        <v>-6.6132999999999997E-2</v>
      </c>
      <c r="AB18" s="591">
        <f>'Dia5'!BK5</f>
        <v>4</v>
      </c>
      <c r="AC18" s="592">
        <f>'Dia5'!BL5</f>
        <v>0.379</v>
      </c>
      <c r="AD18" s="371">
        <f t="shared" si="4"/>
        <v>0.445133</v>
      </c>
      <c r="AE18" s="172"/>
      <c r="AF18" s="373">
        <f>'Dia6'!BE5</f>
        <v>4</v>
      </c>
      <c r="AG18" s="373">
        <f>'Dia6'!BF5</f>
        <v>9.2884999999999995E-2</v>
      </c>
      <c r="AH18" s="591">
        <f>'Dia6'!BK5</f>
        <v>4</v>
      </c>
      <c r="AI18" s="592">
        <f>'Dia6'!BL5</f>
        <v>0.30299999999999999</v>
      </c>
      <c r="AJ18" s="371">
        <f t="shared" si="5"/>
        <v>0.210115</v>
      </c>
      <c r="AL18" s="169"/>
      <c r="AM18" s="169"/>
      <c r="AN18" s="169"/>
      <c r="AO18" s="447"/>
      <c r="AP18" s="447"/>
    </row>
    <row r="19" spans="2:42" s="47" customFormat="1" x14ac:dyDescent="0.25">
      <c r="B19" s="373">
        <f>'Dia1'!BE6</f>
        <v>5</v>
      </c>
      <c r="C19" s="373">
        <f>'Dia1'!BF6</f>
        <v>6.6217999999999999E-2</v>
      </c>
      <c r="D19" s="591">
        <f>'Dia1'!BK6</f>
        <v>5</v>
      </c>
      <c r="E19" s="592">
        <f>'Dia1'!BL6</f>
        <v>-0.37130000000000002</v>
      </c>
      <c r="F19" s="371">
        <f t="shared" si="0"/>
        <v>0.43751800000000002</v>
      </c>
      <c r="G19" s="159"/>
      <c r="H19" s="373">
        <f>'Dia2'!BE6</f>
        <v>5</v>
      </c>
      <c r="I19" s="373">
        <f>'Dia2'!BF6</f>
        <v>2.7292E-2</v>
      </c>
      <c r="J19" s="591">
        <f>'Dia2'!BK6</f>
        <v>5</v>
      </c>
      <c r="K19" s="592">
        <f>'Dia2'!BL6</f>
        <v>0.27279999999999999</v>
      </c>
      <c r="L19" s="371">
        <f t="shared" si="1"/>
        <v>0.24550799999999998</v>
      </c>
      <c r="M19" s="172"/>
      <c r="N19" s="373">
        <f>'Dia3'!BE6</f>
        <v>5</v>
      </c>
      <c r="O19" s="373">
        <f>'Dia3'!BF6</f>
        <v>-0.17987500000000001</v>
      </c>
      <c r="P19" s="591">
        <f>'Dia3'!BK6</f>
        <v>5</v>
      </c>
      <c r="Q19" s="592">
        <f>'Dia3'!BL6</f>
        <v>0.34300000000000003</v>
      </c>
      <c r="R19" s="371">
        <f t="shared" si="2"/>
        <v>0.52287499999999998</v>
      </c>
      <c r="S19" s="172"/>
      <c r="T19" s="373">
        <f>'Dia4'!BE6</f>
        <v>5</v>
      </c>
      <c r="U19" s="373">
        <f>'Dia4'!BF6</f>
        <v>6.267E-3</v>
      </c>
      <c r="V19" s="591">
        <f>'Dia4'!BK6</f>
        <v>5</v>
      </c>
      <c r="W19" s="592">
        <f>'Dia4'!BL6</f>
        <v>-0.40739999999999998</v>
      </c>
      <c r="X19" s="371">
        <f t="shared" si="3"/>
        <v>0.41366700000000001</v>
      </c>
      <c r="Y19" s="172"/>
      <c r="Z19" s="373">
        <f>'Dia5'!BE6</f>
        <v>5</v>
      </c>
      <c r="AA19" s="373">
        <f>'Dia5'!BF6</f>
        <v>-0.258162</v>
      </c>
      <c r="AB19" s="591">
        <f>'Dia5'!BK6</f>
        <v>5</v>
      </c>
      <c r="AC19" s="592">
        <f>'Dia5'!BL6</f>
        <v>6.4909999999999995E-2</v>
      </c>
      <c r="AD19" s="371">
        <f t="shared" si="4"/>
        <v>0.32307200000000003</v>
      </c>
      <c r="AE19" s="172"/>
      <c r="AF19" s="373">
        <f>'Dia6'!BE6</f>
        <v>5</v>
      </c>
      <c r="AG19" s="373">
        <f>'Dia6'!BF6</f>
        <v>0.218664</v>
      </c>
      <c r="AH19" s="591">
        <f>'Dia6'!BK6</f>
        <v>5</v>
      </c>
      <c r="AI19" s="592">
        <f>'Dia6'!BL6</f>
        <v>-0.27129999999999999</v>
      </c>
      <c r="AJ19" s="371">
        <f t="shared" si="5"/>
        <v>0.48996399999999996</v>
      </c>
      <c r="AL19" s="169"/>
      <c r="AM19" s="169"/>
      <c r="AN19" s="169"/>
      <c r="AO19" s="447"/>
      <c r="AP19" s="447"/>
    </row>
    <row r="20" spans="2:42" s="47" customFormat="1" x14ac:dyDescent="0.25">
      <c r="B20" s="373">
        <f>'Dia1'!BE7</f>
        <v>6</v>
      </c>
      <c r="C20" s="373">
        <f>'Dia1'!BF7</f>
        <v>0.105196</v>
      </c>
      <c r="D20" s="591">
        <f>'Dia1'!BK7</f>
        <v>6</v>
      </c>
      <c r="E20" s="592">
        <f>'Dia1'!BL7</f>
        <v>-0.23580000000000001</v>
      </c>
      <c r="F20" s="371">
        <f t="shared" si="0"/>
        <v>0.34099600000000002</v>
      </c>
      <c r="G20" s="159"/>
      <c r="H20" s="373">
        <f>'Dia2'!BE7</f>
        <v>6</v>
      </c>
      <c r="I20" s="373">
        <f>'Dia2'!BF7</f>
        <v>-0.116947</v>
      </c>
      <c r="J20" s="591">
        <f>'Dia2'!BK7</f>
        <v>6</v>
      </c>
      <c r="K20" s="592">
        <f>'Dia2'!BL7</f>
        <v>-0.372</v>
      </c>
      <c r="L20" s="371">
        <f t="shared" si="1"/>
        <v>0.25505299999999997</v>
      </c>
      <c r="M20" s="172"/>
      <c r="N20" s="373">
        <f>'Dia3'!BE7</f>
        <v>6</v>
      </c>
      <c r="O20" s="373">
        <f>'Dia3'!BF7</f>
        <v>-8.9958999999999997E-2</v>
      </c>
      <c r="P20" s="591">
        <f>'Dia3'!BK7</f>
        <v>6</v>
      </c>
      <c r="Q20" s="592">
        <f>'Dia3'!BL7</f>
        <v>0.3049</v>
      </c>
      <c r="R20" s="371">
        <f t="shared" si="2"/>
        <v>0.39485900000000002</v>
      </c>
      <c r="S20" s="172"/>
      <c r="T20" s="373">
        <f>'Dia4'!BE7</f>
        <v>6</v>
      </c>
      <c r="U20" s="373">
        <f>'Dia4'!BF7</f>
        <v>-0.10200099999999999</v>
      </c>
      <c r="V20" s="591">
        <f>'Dia4'!BK7</f>
        <v>6</v>
      </c>
      <c r="W20" s="592">
        <f>'Dia4'!BL7</f>
        <v>-0.2979</v>
      </c>
      <c r="X20" s="371">
        <f t="shared" si="3"/>
        <v>0.19589899999999999</v>
      </c>
      <c r="Y20" s="172"/>
      <c r="Z20" s="373">
        <f>'Dia5'!BE7</f>
        <v>6</v>
      </c>
      <c r="AA20" s="373">
        <f>'Dia5'!BF7</f>
        <v>-7.4936000000000003E-2</v>
      </c>
      <c r="AB20" s="591">
        <f>'Dia5'!BK7</f>
        <v>6</v>
      </c>
      <c r="AC20" s="592">
        <f>'Dia5'!BL7</f>
        <v>0.13109999999999999</v>
      </c>
      <c r="AD20" s="371">
        <f t="shared" si="4"/>
        <v>0.206036</v>
      </c>
      <c r="AE20" s="172"/>
      <c r="AF20" s="373">
        <f>'Dia6'!BE7</f>
        <v>6</v>
      </c>
      <c r="AG20" s="373">
        <f>'Dia6'!BF7</f>
        <v>0.116851</v>
      </c>
      <c r="AH20" s="591">
        <f>'Dia6'!BK7</f>
        <v>6</v>
      </c>
      <c r="AI20" s="592">
        <f>'Dia6'!BL7</f>
        <v>-0.57279999999999998</v>
      </c>
      <c r="AJ20" s="371">
        <f t="shared" si="5"/>
        <v>0.68965100000000001</v>
      </c>
      <c r="AL20" s="169"/>
      <c r="AM20" s="169"/>
      <c r="AN20" s="169"/>
      <c r="AO20" s="447"/>
      <c r="AP20" s="447"/>
    </row>
    <row r="21" spans="2:42" s="47" customFormat="1" x14ac:dyDescent="0.25">
      <c r="B21" s="373">
        <f>'Dia1'!BE8</f>
        <v>7</v>
      </c>
      <c r="C21" s="373">
        <f>'Dia1'!BF8</f>
        <v>-1.1686999999999999E-2</v>
      </c>
      <c r="D21" s="591">
        <f>'Dia1'!BK8</f>
        <v>7</v>
      </c>
      <c r="E21" s="592">
        <f>'Dia1'!BL8</f>
        <v>-0.23580000000000001</v>
      </c>
      <c r="F21" s="371">
        <f t="shared" si="0"/>
        <v>0.22411300000000001</v>
      </c>
      <c r="G21" s="159"/>
      <c r="H21" s="373">
        <f>'Dia2'!BE8</f>
        <v>7</v>
      </c>
      <c r="I21" s="373">
        <f>'Dia2'!BF8</f>
        <v>-3.8973000000000001E-2</v>
      </c>
      <c r="J21" s="591">
        <f>'Dia2'!BK8</f>
        <v>7</v>
      </c>
      <c r="K21" s="592">
        <f>'Dia2'!BL8</f>
        <v>-0.51349999999999996</v>
      </c>
      <c r="L21" s="371">
        <f t="shared" si="1"/>
        <v>0.47452699999999998</v>
      </c>
      <c r="M21" s="172"/>
      <c r="N21" s="373">
        <f>'Dia3'!BE8</f>
        <v>7</v>
      </c>
      <c r="O21" s="373">
        <f>'Dia3'!BF8</f>
        <v>-0.12896199999999999</v>
      </c>
      <c r="P21" s="591">
        <f>'Dia3'!BK8</f>
        <v>7</v>
      </c>
      <c r="Q21" s="592">
        <f>'Dia3'!BL8</f>
        <v>-0.33339999999999997</v>
      </c>
      <c r="R21" s="371">
        <f t="shared" si="2"/>
        <v>0.20443799999999998</v>
      </c>
      <c r="S21" s="172"/>
      <c r="T21" s="373">
        <f>'Dia4'!BE8</f>
        <v>7</v>
      </c>
      <c r="U21" s="373">
        <f>'Dia4'!BF8</f>
        <v>4.8124E-2</v>
      </c>
      <c r="V21" s="591">
        <f>'Dia4'!BK8</f>
        <v>7</v>
      </c>
      <c r="W21" s="592">
        <f>'Dia4'!BL8</f>
        <v>-0.61240000000000006</v>
      </c>
      <c r="X21" s="371">
        <f t="shared" si="3"/>
        <v>0.66052400000000011</v>
      </c>
      <c r="Y21" s="172"/>
      <c r="Z21" s="373">
        <f>'Dia5'!BE8</f>
        <v>7</v>
      </c>
      <c r="AA21" s="373">
        <f>'Dia5'!BF8</f>
        <v>-1.196E-2</v>
      </c>
      <c r="AB21" s="591">
        <f>'Dia5'!BK8</f>
        <v>7</v>
      </c>
      <c r="AC21" s="592">
        <f>'Dia5'!BL8</f>
        <v>-3.288E-2</v>
      </c>
      <c r="AD21" s="371">
        <f t="shared" si="4"/>
        <v>2.0920000000000001E-2</v>
      </c>
      <c r="AE21" s="172"/>
      <c r="AF21" s="373">
        <f>'Dia6'!BE8</f>
        <v>7</v>
      </c>
      <c r="AG21" s="373">
        <f>'Dia6'!BF8</f>
        <v>5.0923999999999997E-2</v>
      </c>
      <c r="AH21" s="591">
        <f>'Dia6'!BK8</f>
        <v>7</v>
      </c>
      <c r="AI21" s="592">
        <f>'Dia6'!BL8</f>
        <v>0.34100000000000003</v>
      </c>
      <c r="AJ21" s="371">
        <f t="shared" si="5"/>
        <v>0.290076</v>
      </c>
      <c r="AL21" s="169"/>
      <c r="AM21" s="169"/>
      <c r="AN21" s="169"/>
      <c r="AO21" s="447"/>
      <c r="AP21" s="447"/>
    </row>
    <row r="22" spans="2:42" s="47" customFormat="1" x14ac:dyDescent="0.25">
      <c r="B22" s="373">
        <f>'Dia1'!BE9</f>
        <v>8</v>
      </c>
      <c r="C22" s="373">
        <f>'Dia1'!BF9</f>
        <v>5.0647999999999999E-2</v>
      </c>
      <c r="D22" s="591">
        <f>'Dia1'!BK9</f>
        <v>8</v>
      </c>
      <c r="E22" s="592">
        <f>'Dia1'!BL9</f>
        <v>-0.23580000000000001</v>
      </c>
      <c r="F22" s="371">
        <f t="shared" si="0"/>
        <v>0.28644800000000004</v>
      </c>
      <c r="G22" s="159"/>
      <c r="H22" s="373">
        <f>'Dia2'!BE9</f>
        <v>8</v>
      </c>
      <c r="I22" s="373">
        <f>'Dia2'!BF9</f>
        <v>-6.6275000000000001E-2</v>
      </c>
      <c r="J22" s="591">
        <f>'Dia2'!BK9</f>
        <v>8</v>
      </c>
      <c r="K22" s="592">
        <f>'Dia2'!BL9</f>
        <v>-0.23630000000000001</v>
      </c>
      <c r="L22" s="371">
        <f t="shared" si="1"/>
        <v>0.17002500000000001</v>
      </c>
      <c r="M22" s="172"/>
      <c r="N22" s="373">
        <f>'Dia3'!BE9</f>
        <v>8</v>
      </c>
      <c r="O22" s="373">
        <f>'Dia3'!BF9</f>
        <v>-7.4742000000000003E-2</v>
      </c>
      <c r="P22" s="591">
        <f>'Dia3'!BK9</f>
        <v>8</v>
      </c>
      <c r="Q22" s="592">
        <f>'Dia3'!BL9</f>
        <v>4.1090000000000002E-2</v>
      </c>
      <c r="R22" s="371">
        <f t="shared" si="2"/>
        <v>0.115832</v>
      </c>
      <c r="S22" s="172"/>
      <c r="T22" s="373">
        <f>'Dia4'!BE9</f>
        <v>8</v>
      </c>
      <c r="U22" s="373">
        <f>'Dia4'!BF9</f>
        <v>2.9814E-2</v>
      </c>
      <c r="V22" s="591">
        <f>'Dia4'!BK9</f>
        <v>8</v>
      </c>
      <c r="W22" s="592">
        <f>'Dia4'!BL9</f>
        <v>-0.2732</v>
      </c>
      <c r="X22" s="371">
        <f t="shared" si="3"/>
        <v>0.30301400000000001</v>
      </c>
      <c r="Y22" s="172"/>
      <c r="Z22" s="373">
        <f>'Dia5'!BE9</f>
        <v>8</v>
      </c>
      <c r="AA22" s="373">
        <f>'Dia5'!BF9</f>
        <v>-3.9051000000000002E-2</v>
      </c>
      <c r="AB22" s="591">
        <f>'Dia5'!BK9</f>
        <v>8</v>
      </c>
      <c r="AC22" s="592">
        <f>'Dia5'!BL9</f>
        <v>6.4909999999999995E-2</v>
      </c>
      <c r="AD22" s="371">
        <f t="shared" si="4"/>
        <v>0.103961</v>
      </c>
      <c r="AE22" s="172"/>
      <c r="AF22" s="373">
        <f>'Dia6'!BE9</f>
        <v>8</v>
      </c>
      <c r="AG22" s="373">
        <f>'Dia6'!BF9</f>
        <v>0.125831</v>
      </c>
      <c r="AH22" s="591">
        <f>'Dia6'!BK9</f>
        <v>8</v>
      </c>
      <c r="AI22" s="592">
        <f>'Dia6'!BL9</f>
        <v>4.3E-3</v>
      </c>
      <c r="AJ22" s="371">
        <f t="shared" si="5"/>
        <v>0.121531</v>
      </c>
      <c r="AL22" s="169"/>
      <c r="AM22" s="169"/>
      <c r="AN22" s="169"/>
      <c r="AO22" s="447"/>
      <c r="AP22" s="447"/>
    </row>
    <row r="23" spans="2:42" s="47" customFormat="1" x14ac:dyDescent="0.25">
      <c r="B23" s="593">
        <f>'Dia1'!BE10</f>
        <v>1</v>
      </c>
      <c r="C23" s="593">
        <f>'Dia1'!BF10</f>
        <v>46.980891</v>
      </c>
      <c r="D23" s="594">
        <f>'Dia1'!BK10</f>
        <v>1</v>
      </c>
      <c r="E23" s="595">
        <f>'Dia1'!BL10</f>
        <v>47.38</v>
      </c>
      <c r="F23" s="372">
        <f t="shared" si="0"/>
        <v>0.39910900000000282</v>
      </c>
      <c r="G23" s="159"/>
      <c r="H23" s="593">
        <f>'Dia2'!BE10</f>
        <v>1</v>
      </c>
      <c r="I23" s="593">
        <f>'Dia2'!BF10</f>
        <v>47.013584999999999</v>
      </c>
      <c r="J23" s="594">
        <f>'Dia2'!BK10</f>
        <v>1</v>
      </c>
      <c r="K23" s="595">
        <f>'Dia2'!BL10</f>
        <v>46.87</v>
      </c>
      <c r="L23" s="372">
        <f t="shared" si="1"/>
        <v>0.14358500000000163</v>
      </c>
      <c r="M23" s="159"/>
      <c r="N23" s="593">
        <f>'Dia3'!BE10</f>
        <v>1</v>
      </c>
      <c r="O23" s="593">
        <f>'Dia3'!BF10</f>
        <v>46.892437999999999</v>
      </c>
      <c r="P23" s="594">
        <f>'Dia3'!BK10</f>
        <v>1</v>
      </c>
      <c r="Q23" s="595">
        <f>'Dia3'!BL10</f>
        <v>46.25</v>
      </c>
      <c r="R23" s="372">
        <f t="shared" si="2"/>
        <v>0.64243799999999851</v>
      </c>
      <c r="S23" s="159"/>
      <c r="T23" s="593">
        <f>'Dia4'!BE10</f>
        <v>1</v>
      </c>
      <c r="U23" s="593">
        <f>'Dia4'!BF10</f>
        <v>46.496696999999998</v>
      </c>
      <c r="V23" s="594">
        <f>'Dia4'!BK10</f>
        <v>1</v>
      </c>
      <c r="W23" s="595">
        <f>'Dia4'!BL10</f>
        <v>46.36</v>
      </c>
      <c r="X23" s="372">
        <f t="shared" si="3"/>
        <v>0.13669699999999807</v>
      </c>
      <c r="Y23" s="159"/>
      <c r="Z23" s="593">
        <f>'Dia5'!BE10</f>
        <v>1</v>
      </c>
      <c r="AA23" s="593">
        <f>'Dia5'!BF10</f>
        <v>47.266730000000003</v>
      </c>
      <c r="AB23" s="594">
        <f>'Dia5'!BK10</f>
        <v>1</v>
      </c>
      <c r="AC23" s="595">
        <f>'Dia5'!BL10</f>
        <v>47.28</v>
      </c>
      <c r="AD23" s="372">
        <f t="shared" si="4"/>
        <v>1.3269999999998561E-2</v>
      </c>
      <c r="AE23" s="159"/>
      <c r="AF23" s="593">
        <f>'Dia6'!BE10</f>
        <v>1</v>
      </c>
      <c r="AG23" s="593">
        <f>'Dia6'!BF10</f>
        <v>47.049849999999999</v>
      </c>
      <c r="AH23" s="594">
        <f>'Dia6'!BK10</f>
        <v>1</v>
      </c>
      <c r="AI23" s="595">
        <f>'Dia6'!BL10</f>
        <v>47.72</v>
      </c>
      <c r="AJ23" s="372">
        <f t="shared" si="5"/>
        <v>0.67014999999999958</v>
      </c>
      <c r="AL23" s="169">
        <f t="shared" ref="AL23:AL79" si="6">INT(AG23)</f>
        <v>47</v>
      </c>
      <c r="AM23" s="169">
        <f t="shared" ref="AM23:AM79" si="7">LEN(AG23)-LEN(AL23)-1</f>
        <v>5</v>
      </c>
      <c r="AN23" s="169"/>
      <c r="AO23" s="447">
        <f>INT(AI23)</f>
        <v>47</v>
      </c>
      <c r="AP23" s="447">
        <f t="shared" ref="AP23:AP79" si="8">LEN(AI23)-LEN(AO23)-1</f>
        <v>2</v>
      </c>
    </row>
    <row r="24" spans="2:42" s="47" customFormat="1" x14ac:dyDescent="0.25">
      <c r="B24" s="593">
        <f>'Dia1'!BE11</f>
        <v>2</v>
      </c>
      <c r="C24" s="593">
        <f>'Dia1'!BF11</f>
        <v>47.203017000000003</v>
      </c>
      <c r="D24" s="594">
        <f>'Dia1'!BK11</f>
        <v>2</v>
      </c>
      <c r="E24" s="595">
        <f>'Dia1'!BL11</f>
        <v>47.27</v>
      </c>
      <c r="F24" s="372">
        <f t="shared" si="0"/>
        <v>6.6983000000000459E-2</v>
      </c>
      <c r="G24" s="159"/>
      <c r="H24" s="593">
        <f>'Dia2'!BE11</f>
        <v>2</v>
      </c>
      <c r="I24" s="593">
        <f>'Dia2'!BF11</f>
        <v>47.193018000000002</v>
      </c>
      <c r="J24" s="594">
        <f>'Dia2'!BK11</f>
        <v>2</v>
      </c>
      <c r="K24" s="595">
        <f>'Dia2'!BL11</f>
        <v>46.84</v>
      </c>
      <c r="L24" s="372">
        <f t="shared" si="1"/>
        <v>0.35301799999999872</v>
      </c>
      <c r="M24" s="159"/>
      <c r="N24" s="593">
        <f>'Dia3'!BE11</f>
        <v>2</v>
      </c>
      <c r="O24" s="593">
        <f>'Dia3'!BF11</f>
        <v>46.903230000000001</v>
      </c>
      <c r="P24" s="594">
        <f>'Dia3'!BK11</f>
        <v>2</v>
      </c>
      <c r="Q24" s="595">
        <f>'Dia3'!BL11</f>
        <v>46.96</v>
      </c>
      <c r="R24" s="372">
        <f t="shared" si="2"/>
        <v>5.6770000000000209E-2</v>
      </c>
      <c r="S24" s="159"/>
      <c r="T24" s="593">
        <f>'Dia4'!BE11</f>
        <v>2</v>
      </c>
      <c r="U24" s="593">
        <f>'Dia4'!BF11</f>
        <v>46.678234000000003</v>
      </c>
      <c r="V24" s="594">
        <f>'Dia4'!BK11</f>
        <v>2</v>
      </c>
      <c r="W24" s="595">
        <f>'Dia4'!BL11</f>
        <v>46.62</v>
      </c>
      <c r="X24" s="372">
        <f t="shared" si="3"/>
        <v>5.8234000000005892E-2</v>
      </c>
      <c r="Y24" s="159"/>
      <c r="Z24" s="593">
        <f>'Dia5'!BE11</f>
        <v>2</v>
      </c>
      <c r="AA24" s="593">
        <f>'Dia5'!BF11</f>
        <v>47.752882</v>
      </c>
      <c r="AB24" s="594">
        <f>'Dia5'!BK11</f>
        <v>2</v>
      </c>
      <c r="AC24" s="595">
        <f>'Dia5'!BL11</f>
        <v>46.98</v>
      </c>
      <c r="AD24" s="372">
        <f t="shared" si="4"/>
        <v>0.77288200000000273</v>
      </c>
      <c r="AE24" s="159"/>
      <c r="AF24" s="593">
        <f>'Dia6'!BE11</f>
        <v>2</v>
      </c>
      <c r="AG24" s="593">
        <f>'Dia6'!BF11</f>
        <v>47.396737000000002</v>
      </c>
      <c r="AH24" s="594">
        <f>'Dia6'!BK11</f>
        <v>2</v>
      </c>
      <c r="AI24" s="595">
        <f>'Dia6'!BL11</f>
        <v>48.06</v>
      </c>
      <c r="AJ24" s="372">
        <f t="shared" si="5"/>
        <v>0.6632630000000006</v>
      </c>
      <c r="AL24" s="169">
        <f t="shared" si="6"/>
        <v>47</v>
      </c>
      <c r="AM24" s="169">
        <f t="shared" si="7"/>
        <v>6</v>
      </c>
      <c r="AN24" s="169"/>
      <c r="AO24" s="447">
        <f t="shared" ref="AO24:AO79" si="9">INT(AI24)</f>
        <v>48</v>
      </c>
      <c r="AP24" s="447">
        <f t="shared" si="8"/>
        <v>2</v>
      </c>
    </row>
    <row r="25" spans="2:42" s="47" customFormat="1" x14ac:dyDescent="0.25">
      <c r="B25" s="593">
        <f>'Dia1'!BE12</f>
        <v>3</v>
      </c>
      <c r="C25" s="593">
        <f>'Dia1'!BF12</f>
        <v>47.333983000000003</v>
      </c>
      <c r="D25" s="594">
        <f>'Dia1'!BK12</f>
        <v>3</v>
      </c>
      <c r="E25" s="595">
        <f>'Dia1'!BL12</f>
        <v>47.55</v>
      </c>
      <c r="F25" s="372">
        <f t="shared" si="0"/>
        <v>0.21601699999999369</v>
      </c>
      <c r="G25" s="159"/>
      <c r="H25" s="593">
        <f>'Dia2'!BE12</f>
        <v>3</v>
      </c>
      <c r="I25" s="593">
        <f>'Dia2'!BF12</f>
        <v>47.242835999999997</v>
      </c>
      <c r="J25" s="594">
        <f>'Dia2'!BK12</f>
        <v>3</v>
      </c>
      <c r="K25" s="595">
        <f>'Dia2'!BL12</f>
        <v>46.91</v>
      </c>
      <c r="L25" s="372">
        <f t="shared" si="1"/>
        <v>0.33283600000000035</v>
      </c>
      <c r="M25" s="159"/>
      <c r="N25" s="593">
        <f>'Dia3'!BE12</f>
        <v>3</v>
      </c>
      <c r="O25" s="593">
        <f>'Dia3'!BF12</f>
        <v>46.814174000000001</v>
      </c>
      <c r="P25" s="594">
        <f>'Dia3'!BK12</f>
        <v>3</v>
      </c>
      <c r="Q25" s="595">
        <f>'Dia3'!BL12</f>
        <v>46.55</v>
      </c>
      <c r="R25" s="372">
        <f t="shared" si="2"/>
        <v>0.26417400000000413</v>
      </c>
      <c r="S25" s="159"/>
      <c r="T25" s="593">
        <f>'Dia4'!BE12</f>
        <v>3</v>
      </c>
      <c r="U25" s="593">
        <f>'Dia4'!BF12</f>
        <v>46.770164999999999</v>
      </c>
      <c r="V25" s="594">
        <f>'Dia4'!BK12</f>
        <v>3</v>
      </c>
      <c r="W25" s="595">
        <f>'Dia4'!BL12</f>
        <v>46.66</v>
      </c>
      <c r="X25" s="372">
        <f t="shared" si="3"/>
        <v>0.11016500000000207</v>
      </c>
      <c r="Y25" s="159"/>
      <c r="Z25" s="593">
        <f>'Dia5'!BE12</f>
        <v>3</v>
      </c>
      <c r="AA25" s="593">
        <f>'Dia5'!BF12</f>
        <v>47.716850999999998</v>
      </c>
      <c r="AB25" s="594">
        <f>'Dia5'!BK12</f>
        <v>3</v>
      </c>
      <c r="AC25" s="595">
        <f>'Dia5'!BL12</f>
        <v>47.29</v>
      </c>
      <c r="AD25" s="372">
        <f t="shared" si="4"/>
        <v>0.4268509999999992</v>
      </c>
      <c r="AE25" s="159"/>
      <c r="AF25" s="593">
        <f>'Dia6'!BE12</f>
        <v>3</v>
      </c>
      <c r="AG25" s="593">
        <f>'Dia6'!BF12</f>
        <v>47.385764000000002</v>
      </c>
      <c r="AH25" s="594">
        <f>'Dia6'!BK12</f>
        <v>3</v>
      </c>
      <c r="AI25" s="595">
        <f>'Dia6'!BL12</f>
        <v>47.11</v>
      </c>
      <c r="AJ25" s="372">
        <f t="shared" si="5"/>
        <v>0.27576400000000234</v>
      </c>
      <c r="AL25" s="169">
        <f t="shared" si="6"/>
        <v>47</v>
      </c>
      <c r="AM25" s="169">
        <f t="shared" si="7"/>
        <v>6</v>
      </c>
      <c r="AN25" s="169"/>
      <c r="AO25" s="447">
        <f t="shared" si="9"/>
        <v>47</v>
      </c>
      <c r="AP25" s="447">
        <f t="shared" si="8"/>
        <v>2</v>
      </c>
    </row>
    <row r="26" spans="2:42" s="47" customFormat="1" x14ac:dyDescent="0.25">
      <c r="B26" s="593">
        <f>'Dia1'!BE13</f>
        <v>4</v>
      </c>
      <c r="C26" s="593">
        <f>'Dia1'!BF13</f>
        <v>47.636809999999997</v>
      </c>
      <c r="D26" s="594">
        <f>'Dia1'!BK13</f>
        <v>4</v>
      </c>
      <c r="E26" s="595">
        <f>'Dia1'!BL13</f>
        <v>47.62</v>
      </c>
      <c r="F26" s="372">
        <f t="shared" si="0"/>
        <v>1.6809999999999548E-2</v>
      </c>
      <c r="G26" s="159"/>
      <c r="H26" s="593">
        <f>'Dia2'!BE13</f>
        <v>4</v>
      </c>
      <c r="I26" s="593">
        <f>'Dia2'!BF13</f>
        <v>47.410609000000001</v>
      </c>
      <c r="J26" s="594">
        <f>'Dia2'!BK13</f>
        <v>4</v>
      </c>
      <c r="K26" s="595">
        <f>'Dia2'!BL13</f>
        <v>46.94</v>
      </c>
      <c r="L26" s="372">
        <f t="shared" si="1"/>
        <v>0.47060900000000316</v>
      </c>
      <c r="M26" s="159"/>
      <c r="N26" s="593">
        <f>'Dia3'!BE13</f>
        <v>4</v>
      </c>
      <c r="O26" s="593">
        <f>'Dia3'!BF13</f>
        <v>47.123050999999997</v>
      </c>
      <c r="P26" s="594">
        <f>'Dia3'!BK13</f>
        <v>4</v>
      </c>
      <c r="Q26" s="595">
        <f>'Dia3'!BL13</f>
        <v>46.25</v>
      </c>
      <c r="R26" s="372">
        <f t="shared" si="2"/>
        <v>0.87305099999999669</v>
      </c>
      <c r="S26" s="159"/>
      <c r="T26" s="593">
        <f>'Dia4'!BE13</f>
        <v>4</v>
      </c>
      <c r="U26" s="593">
        <f>'Dia4'!BF13</f>
        <v>47.133395999999998</v>
      </c>
      <c r="V26" s="594">
        <f>'Dia4'!BK13</f>
        <v>4</v>
      </c>
      <c r="W26" s="595">
        <f>'Dia4'!BL13</f>
        <v>47.41</v>
      </c>
      <c r="X26" s="372">
        <f t="shared" si="3"/>
        <v>0.27660399999999896</v>
      </c>
      <c r="Y26" s="159"/>
      <c r="Z26" s="593">
        <f>'Dia5'!BE13</f>
        <v>4</v>
      </c>
      <c r="AA26" s="593">
        <f>'Dia5'!BF13</f>
        <v>47.837702999999998</v>
      </c>
      <c r="AB26" s="594">
        <f>'Dia5'!BK13</f>
        <v>4</v>
      </c>
      <c r="AC26" s="595">
        <f>'Dia5'!BL13</f>
        <v>47.65</v>
      </c>
      <c r="AD26" s="372">
        <f t="shared" si="4"/>
        <v>0.18770299999999907</v>
      </c>
      <c r="AE26" s="159"/>
      <c r="AF26" s="593">
        <f>'Dia6'!BE13</f>
        <v>4</v>
      </c>
      <c r="AG26" s="593">
        <f>'Dia6'!BF13</f>
        <v>47.564933000000003</v>
      </c>
      <c r="AH26" s="594">
        <f>'Dia6'!BK13</f>
        <v>4</v>
      </c>
      <c r="AI26" s="595">
        <f>'Dia6'!BL13</f>
        <v>47.14</v>
      </c>
      <c r="AJ26" s="372">
        <f t="shared" si="5"/>
        <v>0.42493300000000289</v>
      </c>
      <c r="AL26" s="169">
        <f t="shared" si="6"/>
        <v>47</v>
      </c>
      <c r="AM26" s="169">
        <f t="shared" si="7"/>
        <v>6</v>
      </c>
      <c r="AN26" s="169"/>
      <c r="AO26" s="447">
        <f t="shared" si="9"/>
        <v>47</v>
      </c>
      <c r="AP26" s="447">
        <f t="shared" si="8"/>
        <v>2</v>
      </c>
    </row>
    <row r="27" spans="2:42" s="47" customFormat="1" x14ac:dyDescent="0.25">
      <c r="B27" s="593">
        <f>'Dia1'!BE14</f>
        <v>5</v>
      </c>
      <c r="C27" s="593">
        <f>'Dia1'!BF14</f>
        <v>47.497895</v>
      </c>
      <c r="D27" s="594">
        <f>'Dia1'!BK14</f>
        <v>5</v>
      </c>
      <c r="E27" s="595">
        <f>'Dia1'!BL14</f>
        <v>47.43</v>
      </c>
      <c r="F27" s="372">
        <f t="shared" si="0"/>
        <v>6.7895000000000039E-2</v>
      </c>
      <c r="G27" s="159"/>
      <c r="H27" s="593">
        <f>'Dia2'!BE14</f>
        <v>5</v>
      </c>
      <c r="I27" s="593">
        <f>'Dia2'!BF14</f>
        <v>47.491109000000002</v>
      </c>
      <c r="J27" s="594">
        <f>'Dia2'!BK14</f>
        <v>5</v>
      </c>
      <c r="K27" s="595">
        <f>'Dia2'!BL14</f>
        <v>47.52</v>
      </c>
      <c r="L27" s="372">
        <f t="shared" si="1"/>
        <v>2.8891000000001554E-2</v>
      </c>
      <c r="M27" s="159"/>
      <c r="N27" s="593">
        <f>'Dia3'!BE14</f>
        <v>5</v>
      </c>
      <c r="O27" s="593">
        <f>'Dia3'!BF14</f>
        <v>46.993850999999999</v>
      </c>
      <c r="P27" s="594">
        <f>'Dia3'!BK14</f>
        <v>5</v>
      </c>
      <c r="Q27" s="595">
        <f>'Dia3'!BL14</f>
        <v>47</v>
      </c>
      <c r="R27" s="372">
        <f t="shared" si="2"/>
        <v>6.1490000000006262E-3</v>
      </c>
      <c r="S27" s="159"/>
      <c r="T27" s="593">
        <f>'Dia4'!BE14</f>
        <v>5</v>
      </c>
      <c r="U27" s="593">
        <f>'Dia4'!BF14</f>
        <v>46.813592</v>
      </c>
      <c r="V27" s="594">
        <f>'Dia4'!BK14</f>
        <v>5</v>
      </c>
      <c r="W27" s="595">
        <f>'Dia4'!BL14</f>
        <v>46.74</v>
      </c>
      <c r="X27" s="372">
        <f t="shared" si="3"/>
        <v>7.3591999999997881E-2</v>
      </c>
      <c r="Y27" s="159"/>
      <c r="Z27" s="593">
        <f>'Dia5'!BE14</f>
        <v>5</v>
      </c>
      <c r="AA27" s="593">
        <f>'Dia5'!BF14</f>
        <v>47.878402000000001</v>
      </c>
      <c r="AB27" s="594">
        <f>'Dia5'!BK14</f>
        <v>5</v>
      </c>
      <c r="AC27" s="595">
        <f>'Dia5'!BL14</f>
        <v>47.95</v>
      </c>
      <c r="AD27" s="372">
        <f t="shared" si="4"/>
        <v>7.1598000000001605E-2</v>
      </c>
      <c r="AE27" s="159"/>
      <c r="AF27" s="593">
        <f>'Dia6'!BE14</f>
        <v>5</v>
      </c>
      <c r="AG27" s="593">
        <f>'Dia6'!BF14</f>
        <v>47.708322000000003</v>
      </c>
      <c r="AH27" s="594">
        <f>'Dia6'!BK14</f>
        <v>5</v>
      </c>
      <c r="AI27" s="595">
        <f>'Dia6'!BL14</f>
        <v>47.69</v>
      </c>
      <c r="AJ27" s="372">
        <f t="shared" si="5"/>
        <v>1.8322000000004834E-2</v>
      </c>
      <c r="AL27" s="169">
        <f t="shared" si="6"/>
        <v>47</v>
      </c>
      <c r="AM27" s="169">
        <f t="shared" si="7"/>
        <v>6</v>
      </c>
      <c r="AN27" s="169"/>
      <c r="AO27" s="447">
        <f t="shared" si="9"/>
        <v>47</v>
      </c>
      <c r="AP27" s="447">
        <f t="shared" si="8"/>
        <v>2</v>
      </c>
    </row>
    <row r="28" spans="2:42" s="47" customFormat="1" x14ac:dyDescent="0.25">
      <c r="B28" s="593">
        <f>'Dia1'!BE15</f>
        <v>6</v>
      </c>
      <c r="C28" s="593">
        <f>'Dia1'!BF15</f>
        <v>47.403449999999999</v>
      </c>
      <c r="D28" s="594">
        <f>'Dia1'!BK15</f>
        <v>6</v>
      </c>
      <c r="E28" s="595">
        <f>'Dia1'!BL15</f>
        <v>47.64</v>
      </c>
      <c r="F28" s="372">
        <f t="shared" si="0"/>
        <v>0.23655000000000115</v>
      </c>
      <c r="G28" s="159"/>
      <c r="H28" s="593">
        <f>'Dia2'!BE15</f>
        <v>6</v>
      </c>
      <c r="I28" s="593">
        <f>'Dia2'!BF15</f>
        <v>47.525388</v>
      </c>
      <c r="J28" s="594">
        <f>'Dia2'!BK15</f>
        <v>6</v>
      </c>
      <c r="K28" s="595">
        <f>'Dia2'!BL15</f>
        <v>47.86</v>
      </c>
      <c r="L28" s="372">
        <f t="shared" si="1"/>
        <v>0.33461199999999991</v>
      </c>
      <c r="M28" s="159"/>
      <c r="N28" s="593">
        <f>'Dia3'!BE15</f>
        <v>6</v>
      </c>
      <c r="O28" s="593">
        <f>'Dia3'!BF15</f>
        <v>46.944169000000002</v>
      </c>
      <c r="P28" s="594">
        <f>'Dia3'!BK15</f>
        <v>6</v>
      </c>
      <c r="Q28" s="595">
        <f>'Dia3'!BL15</f>
        <v>46.9</v>
      </c>
      <c r="R28" s="372">
        <f t="shared" si="2"/>
        <v>4.4169000000003678E-2</v>
      </c>
      <c r="S28" s="159"/>
      <c r="T28" s="593">
        <f>'Dia4'!BE15</f>
        <v>6</v>
      </c>
      <c r="U28" s="593">
        <f>'Dia4'!BF15</f>
        <v>46.875293999999997</v>
      </c>
      <c r="V28" s="594">
        <f>'Dia4'!BK15</f>
        <v>6</v>
      </c>
      <c r="W28" s="595">
        <f>'Dia4'!BL15</f>
        <v>46.57</v>
      </c>
      <c r="X28" s="372">
        <f t="shared" si="3"/>
        <v>0.3052939999999964</v>
      </c>
      <c r="Y28" s="159"/>
      <c r="Z28" s="593">
        <f>'Dia5'!BE15</f>
        <v>6</v>
      </c>
      <c r="AA28" s="593">
        <f>'Dia5'!BF15</f>
        <v>47.890794</v>
      </c>
      <c r="AB28" s="594">
        <f>'Dia5'!BK15</f>
        <v>6</v>
      </c>
      <c r="AC28" s="595">
        <f>'Dia5'!BL15</f>
        <v>47.95</v>
      </c>
      <c r="AD28" s="372">
        <f t="shared" si="4"/>
        <v>5.9206000000003201E-2</v>
      </c>
      <c r="AE28" s="159"/>
      <c r="AF28" s="593">
        <f>'Dia6'!BE15</f>
        <v>6</v>
      </c>
      <c r="AG28" s="593">
        <f>'Dia6'!BF15</f>
        <v>47.758674999999997</v>
      </c>
      <c r="AH28" s="594">
        <f>'Dia6'!BK15</f>
        <v>6</v>
      </c>
      <c r="AI28" s="595">
        <f>'Dia6'!BL15</f>
        <v>47.71</v>
      </c>
      <c r="AJ28" s="372">
        <f t="shared" si="5"/>
        <v>4.8674999999995805E-2</v>
      </c>
      <c r="AL28" s="169">
        <f t="shared" si="6"/>
        <v>47</v>
      </c>
      <c r="AM28" s="169">
        <f t="shared" si="7"/>
        <v>6</v>
      </c>
      <c r="AN28" s="169"/>
      <c r="AO28" s="447">
        <f t="shared" si="9"/>
        <v>47</v>
      </c>
      <c r="AP28" s="447">
        <f t="shared" si="8"/>
        <v>2</v>
      </c>
    </row>
    <row r="29" spans="2:42" s="47" customFormat="1" x14ac:dyDescent="0.25">
      <c r="B29" s="593">
        <f>'Dia1'!BE16</f>
        <v>7</v>
      </c>
      <c r="C29" s="593">
        <f>'Dia1'!BF16</f>
        <v>47.517975999999997</v>
      </c>
      <c r="D29" s="594">
        <f>'Dia1'!BK16</f>
        <v>7</v>
      </c>
      <c r="E29" s="595">
        <f>'Dia1'!BL16</f>
        <v>47.98</v>
      </c>
      <c r="F29" s="372">
        <f t="shared" si="0"/>
        <v>0.46202399999999955</v>
      </c>
      <c r="G29" s="159"/>
      <c r="H29" s="593">
        <f>'Dia2'!BE16</f>
        <v>7</v>
      </c>
      <c r="I29" s="593">
        <f>'Dia2'!BF16</f>
        <v>47.255262000000002</v>
      </c>
      <c r="J29" s="594">
        <f>'Dia2'!BK16</f>
        <v>7</v>
      </c>
      <c r="K29" s="595">
        <f>'Dia2'!BL16</f>
        <v>47.14</v>
      </c>
      <c r="L29" s="372">
        <f t="shared" si="1"/>
        <v>0.11526200000000131</v>
      </c>
      <c r="M29" s="159"/>
      <c r="N29" s="593">
        <f>'Dia3'!BE16</f>
        <v>7</v>
      </c>
      <c r="O29" s="593">
        <f>'Dia3'!BF16</f>
        <v>47.036881000000001</v>
      </c>
      <c r="P29" s="594">
        <f>'Dia3'!BK16</f>
        <v>7</v>
      </c>
      <c r="Q29" s="595">
        <f>'Dia3'!BL16</f>
        <v>46.93</v>
      </c>
      <c r="R29" s="372">
        <f t="shared" si="2"/>
        <v>0.10688100000000134</v>
      </c>
      <c r="S29" s="159"/>
      <c r="T29" s="593">
        <f>'Dia4'!BE16</f>
        <v>7</v>
      </c>
      <c r="U29" s="593">
        <f>'Dia4'!BF16</f>
        <v>46.54222</v>
      </c>
      <c r="V29" s="594">
        <f>'Dia4'!BK16</f>
        <v>7</v>
      </c>
      <c r="W29" s="595">
        <f>'Dia4'!BL16</f>
        <v>46.98</v>
      </c>
      <c r="X29" s="372">
        <f t="shared" si="3"/>
        <v>0.43777999999999651</v>
      </c>
      <c r="Y29" s="159"/>
      <c r="Z29" s="593">
        <f>'Dia5'!BE16</f>
        <v>7</v>
      </c>
      <c r="AA29" s="593">
        <f>'Dia5'!BF16</f>
        <v>47.711602999999997</v>
      </c>
      <c r="AB29" s="594">
        <f>'Dia5'!BK16</f>
        <v>7</v>
      </c>
      <c r="AC29" s="595">
        <f>'Dia5'!BL16</f>
        <v>47.95</v>
      </c>
      <c r="AD29" s="372">
        <f t="shared" si="4"/>
        <v>0.23839700000000619</v>
      </c>
      <c r="AE29" s="159"/>
      <c r="AF29" s="593">
        <f>'Dia6'!BE16</f>
        <v>7</v>
      </c>
      <c r="AG29" s="593">
        <f>'Dia6'!BF16</f>
        <v>47.850695999999999</v>
      </c>
      <c r="AH29" s="594">
        <f>'Dia6'!BK16</f>
        <v>7</v>
      </c>
      <c r="AI29" s="595">
        <f>'Dia6'!BL16</f>
        <v>47.74</v>
      </c>
      <c r="AJ29" s="372">
        <f t="shared" si="5"/>
        <v>0.11069599999999724</v>
      </c>
      <c r="AL29" s="169">
        <f t="shared" si="6"/>
        <v>47</v>
      </c>
      <c r="AM29" s="169">
        <f t="shared" si="7"/>
        <v>6</v>
      </c>
      <c r="AN29" s="169"/>
      <c r="AO29" s="447">
        <f t="shared" si="9"/>
        <v>47</v>
      </c>
      <c r="AP29" s="447">
        <f t="shared" si="8"/>
        <v>2</v>
      </c>
    </row>
    <row r="30" spans="2:42" s="47" customFormat="1" x14ac:dyDescent="0.25">
      <c r="B30" s="593">
        <f>'Dia1'!BE17</f>
        <v>8</v>
      </c>
      <c r="C30" s="593">
        <f>'Dia1'!BF17</f>
        <v>47.652104999999999</v>
      </c>
      <c r="D30" s="594">
        <f>'Dia1'!BK17</f>
        <v>8</v>
      </c>
      <c r="E30" s="595">
        <f>'Dia1'!BL17</f>
        <v>47.17</v>
      </c>
      <c r="F30" s="372">
        <f t="shared" si="0"/>
        <v>0.48210499999999712</v>
      </c>
      <c r="G30" s="159"/>
      <c r="H30" s="593">
        <f>'Dia2'!BE17</f>
        <v>8</v>
      </c>
      <c r="I30" s="593">
        <f>'Dia2'!BF17</f>
        <v>47.255755000000001</v>
      </c>
      <c r="J30" s="594">
        <f>'Dia2'!BK17</f>
        <v>8</v>
      </c>
      <c r="K30" s="595">
        <f>'Dia2'!BL17</f>
        <v>46.95</v>
      </c>
      <c r="L30" s="372">
        <f t="shared" si="1"/>
        <v>0.30575499999999778</v>
      </c>
      <c r="M30" s="159"/>
      <c r="N30" s="593">
        <f>'Dia3'!BE17</f>
        <v>8</v>
      </c>
      <c r="O30" s="593">
        <f>'Dia3'!BF17</f>
        <v>47.047229999999999</v>
      </c>
      <c r="P30" s="594">
        <f>'Dia3'!BK17</f>
        <v>8</v>
      </c>
      <c r="Q30" s="595">
        <f>'Dia3'!BL17</f>
        <v>46.59</v>
      </c>
      <c r="R30" s="372">
        <f t="shared" si="2"/>
        <v>0.45722999999999558</v>
      </c>
      <c r="S30" s="159"/>
      <c r="T30" s="593">
        <f>'Dia4'!BE17</f>
        <v>8</v>
      </c>
      <c r="U30" s="593">
        <f>'Dia4'!BF17</f>
        <v>46.772759999999998</v>
      </c>
      <c r="V30" s="594">
        <f>'Dia4'!BK17</f>
        <v>8</v>
      </c>
      <c r="W30" s="595">
        <f>'Dia4'!BL17</f>
        <v>47.31</v>
      </c>
      <c r="X30" s="372">
        <f t="shared" si="3"/>
        <v>0.53724000000000416</v>
      </c>
      <c r="Y30" s="159"/>
      <c r="Z30" s="593">
        <f>'Dia5'!BE17</f>
        <v>8</v>
      </c>
      <c r="AA30" s="593">
        <f>'Dia5'!BF17</f>
        <v>47.544105000000002</v>
      </c>
      <c r="AB30" s="594">
        <f>'Dia5'!BK17</f>
        <v>8</v>
      </c>
      <c r="AC30" s="595">
        <f>'Dia5'!BL17</f>
        <v>47.55</v>
      </c>
      <c r="AD30" s="372">
        <f t="shared" si="4"/>
        <v>5.8949999999953206E-3</v>
      </c>
      <c r="AE30" s="159"/>
      <c r="AF30" s="593">
        <f>'Dia6'!BE17</f>
        <v>8</v>
      </c>
      <c r="AG30" s="593">
        <f>'Dia6'!BF17</f>
        <v>47.962426000000001</v>
      </c>
      <c r="AH30" s="594">
        <f>'Dia6'!BK17</f>
        <v>8</v>
      </c>
      <c r="AI30" s="595">
        <f>'Dia6'!BL17</f>
        <v>47.78</v>
      </c>
      <c r="AJ30" s="372">
        <f t="shared" si="5"/>
        <v>0.18242599999999953</v>
      </c>
      <c r="AL30" s="169">
        <f t="shared" si="6"/>
        <v>47</v>
      </c>
      <c r="AM30" s="169">
        <f t="shared" si="7"/>
        <v>6</v>
      </c>
      <c r="AN30" s="169"/>
      <c r="AO30" s="447">
        <f t="shared" si="9"/>
        <v>47</v>
      </c>
      <c r="AP30" s="447">
        <f t="shared" si="8"/>
        <v>2</v>
      </c>
    </row>
    <row r="31" spans="2:42" s="47" customFormat="1" x14ac:dyDescent="0.25">
      <c r="B31" s="373">
        <f>'Dia1'!BE18</f>
        <v>1</v>
      </c>
      <c r="C31" s="373">
        <f>'Dia1'!BF18</f>
        <v>94.584254000000001</v>
      </c>
      <c r="D31" s="591">
        <f>'Dia1'!BK18</f>
        <v>1</v>
      </c>
      <c r="E31" s="592">
        <f>'Dia1'!BL18</f>
        <v>94.08</v>
      </c>
      <c r="F31" s="371">
        <f t="shared" si="0"/>
        <v>0.50425400000000309</v>
      </c>
      <c r="G31" s="159"/>
      <c r="H31" s="373">
        <f>'Dia2'!BE18</f>
        <v>1</v>
      </c>
      <c r="I31" s="373">
        <f>'Dia2'!BF18</f>
        <v>94.228578999999996</v>
      </c>
      <c r="J31" s="591">
        <f>'Dia2'!BK18</f>
        <v>1</v>
      </c>
      <c r="K31" s="592">
        <f>'Dia2'!BL18</f>
        <v>93.26</v>
      </c>
      <c r="L31" s="371">
        <f t="shared" si="1"/>
        <v>0.9685789999999912</v>
      </c>
      <c r="M31" s="159"/>
      <c r="N31" s="373">
        <f>'Dia3'!BE18</f>
        <v>1</v>
      </c>
      <c r="O31" s="373">
        <f>'Dia3'!BF18</f>
        <v>93.760992999999999</v>
      </c>
      <c r="P31" s="591">
        <f>'Dia3'!BK18</f>
        <v>1</v>
      </c>
      <c r="Q31" s="592">
        <f>'Dia3'!BL18</f>
        <v>93.19</v>
      </c>
      <c r="R31" s="371">
        <f t="shared" si="2"/>
        <v>0.57099300000000142</v>
      </c>
      <c r="S31" s="159"/>
      <c r="T31" s="373">
        <f>'Dia4'!BE18</f>
        <v>1</v>
      </c>
      <c r="U31" s="373">
        <f>'Dia4'!BF18</f>
        <v>93.523446000000007</v>
      </c>
      <c r="V31" s="591">
        <f>'Dia4'!BK18</f>
        <v>1</v>
      </c>
      <c r="W31" s="592">
        <f>'Dia4'!BL18</f>
        <v>93.09</v>
      </c>
      <c r="X31" s="371">
        <f t="shared" si="3"/>
        <v>0.43344600000000355</v>
      </c>
      <c r="Y31" s="159"/>
      <c r="Z31" s="373">
        <f>'Dia5'!BE18</f>
        <v>1</v>
      </c>
      <c r="AA31" s="373">
        <f>'Dia5'!BF18</f>
        <v>94.463847999999999</v>
      </c>
      <c r="AB31" s="591">
        <f>'Dia5'!BK18</f>
        <v>1</v>
      </c>
      <c r="AC31" s="592">
        <f>'Dia5'!BL18</f>
        <v>94.38</v>
      </c>
      <c r="AD31" s="371">
        <f t="shared" si="4"/>
        <v>8.3848000000003253E-2</v>
      </c>
      <c r="AE31" s="159"/>
      <c r="AF31" s="373">
        <f>'Dia6'!BE18</f>
        <v>1</v>
      </c>
      <c r="AG31" s="373">
        <f>'Dia6'!BF18</f>
        <v>94.120332000000005</v>
      </c>
      <c r="AH31" s="591">
        <f>'Dia6'!BK18</f>
        <v>1</v>
      </c>
      <c r="AI31" s="592">
        <f>'Dia6'!BL18</f>
        <v>93.9</v>
      </c>
      <c r="AJ31" s="371">
        <f t="shared" si="5"/>
        <v>0.22033199999999908</v>
      </c>
      <c r="AL31" s="169">
        <f t="shared" si="6"/>
        <v>94</v>
      </c>
      <c r="AM31" s="169">
        <f t="shared" si="7"/>
        <v>6</v>
      </c>
      <c r="AN31" s="169"/>
      <c r="AO31" s="447">
        <f t="shared" si="9"/>
        <v>93</v>
      </c>
      <c r="AP31" s="447">
        <f t="shared" si="8"/>
        <v>1</v>
      </c>
    </row>
    <row r="32" spans="2:42" s="47" customFormat="1" x14ac:dyDescent="0.25">
      <c r="B32" s="373">
        <f>'Dia1'!BE19</f>
        <v>2</v>
      </c>
      <c r="C32" s="373">
        <f>'Dia1'!BF19</f>
        <v>94.597089999999994</v>
      </c>
      <c r="D32" s="591">
        <f>'Dia1'!BK19</f>
        <v>2</v>
      </c>
      <c r="E32" s="592">
        <f>'Dia1'!BL19</f>
        <v>94.16</v>
      </c>
      <c r="F32" s="371">
        <f t="shared" si="0"/>
        <v>0.43708999999999776</v>
      </c>
      <c r="G32" s="159"/>
      <c r="H32" s="373">
        <f>'Dia2'!BE19</f>
        <v>2</v>
      </c>
      <c r="I32" s="373">
        <f>'Dia2'!BF19</f>
        <v>94.270437999999999</v>
      </c>
      <c r="J32" s="591">
        <f>'Dia2'!BK19</f>
        <v>2</v>
      </c>
      <c r="K32" s="592">
        <f>'Dia2'!BL19</f>
        <v>93.8</v>
      </c>
      <c r="L32" s="371">
        <f t="shared" si="1"/>
        <v>0.47043800000000147</v>
      </c>
      <c r="M32" s="159"/>
      <c r="N32" s="373">
        <f>'Dia3'!BE19</f>
        <v>2</v>
      </c>
      <c r="O32" s="373">
        <f>'Dia3'!BF19</f>
        <v>93.606392</v>
      </c>
      <c r="P32" s="591">
        <f>'Dia3'!BK19</f>
        <v>2</v>
      </c>
      <c r="Q32" s="592">
        <f>'Dia3'!BL19</f>
        <v>93.54</v>
      </c>
      <c r="R32" s="371">
        <f t="shared" si="2"/>
        <v>6.6391999999993345E-2</v>
      </c>
      <c r="S32" s="159"/>
      <c r="T32" s="373">
        <f>'Dia4'!BE19</f>
        <v>2</v>
      </c>
      <c r="U32" s="373">
        <f>'Dia4'!BF19</f>
        <v>93.406454999999994</v>
      </c>
      <c r="V32" s="591">
        <f>'Dia4'!BK19</f>
        <v>2</v>
      </c>
      <c r="W32" s="592">
        <f>'Dia4'!BL19</f>
        <v>93.01</v>
      </c>
      <c r="X32" s="371">
        <f t="shared" si="3"/>
        <v>0.3964549999999889</v>
      </c>
      <c r="Y32" s="159"/>
      <c r="Z32" s="373">
        <f>'Dia5'!BE19</f>
        <v>2</v>
      </c>
      <c r="AA32" s="373">
        <f>'Dia5'!BF19</f>
        <v>94.237140999999994</v>
      </c>
      <c r="AB32" s="591">
        <f>'Dia5'!BK19</f>
        <v>2</v>
      </c>
      <c r="AC32" s="592">
        <f>'Dia5'!BL19</f>
        <v>94.33</v>
      </c>
      <c r="AD32" s="371">
        <f t="shared" si="4"/>
        <v>9.2859000000004244E-2</v>
      </c>
      <c r="AE32" s="159"/>
      <c r="AF32" s="373">
        <f>'Dia6'!BE19</f>
        <v>2</v>
      </c>
      <c r="AG32" s="373">
        <f>'Dia6'!BF19</f>
        <v>94.181916000000001</v>
      </c>
      <c r="AH32" s="591">
        <f>'Dia6'!BK19</f>
        <v>2</v>
      </c>
      <c r="AI32" s="592">
        <f>'Dia6'!BL19</f>
        <v>94.56</v>
      </c>
      <c r="AJ32" s="371">
        <f t="shared" si="5"/>
        <v>0.3780840000000012</v>
      </c>
      <c r="AL32" s="169">
        <f t="shared" si="6"/>
        <v>94</v>
      </c>
      <c r="AM32" s="169">
        <f t="shared" si="7"/>
        <v>6</v>
      </c>
      <c r="AN32" s="169"/>
      <c r="AO32" s="447">
        <f t="shared" si="9"/>
        <v>94</v>
      </c>
      <c r="AP32" s="447">
        <f t="shared" si="8"/>
        <v>2</v>
      </c>
    </row>
    <row r="33" spans="2:42" s="47" customFormat="1" x14ac:dyDescent="0.25">
      <c r="B33" s="373">
        <f>'Dia1'!BE20</f>
        <v>3</v>
      </c>
      <c r="C33" s="373">
        <f>'Dia1'!BF20</f>
        <v>94.691946999999999</v>
      </c>
      <c r="D33" s="591">
        <f>'Dia1'!BK20</f>
        <v>3</v>
      </c>
      <c r="E33" s="592">
        <f>'Dia1'!BL20</f>
        <v>94.37</v>
      </c>
      <c r="F33" s="371">
        <f t="shared" si="0"/>
        <v>0.32194699999999443</v>
      </c>
      <c r="G33" s="159"/>
      <c r="H33" s="373">
        <f>'Dia2'!BE20</f>
        <v>3</v>
      </c>
      <c r="I33" s="373">
        <f>'Dia2'!BF20</f>
        <v>93.795250999999993</v>
      </c>
      <c r="J33" s="591">
        <f>'Dia2'!BK20</f>
        <v>3</v>
      </c>
      <c r="K33" s="592">
        <f>'Dia2'!BL20</f>
        <v>93.5</v>
      </c>
      <c r="L33" s="371">
        <f t="shared" si="1"/>
        <v>0.29525099999999327</v>
      </c>
      <c r="M33" s="159"/>
      <c r="N33" s="373">
        <f>'Dia3'!BE20</f>
        <v>3</v>
      </c>
      <c r="O33" s="373">
        <f>'Dia3'!BF20</f>
        <v>93.439369999999997</v>
      </c>
      <c r="P33" s="591">
        <f>'Dia3'!BK20</f>
        <v>3</v>
      </c>
      <c r="Q33" s="592">
        <f>'Dia3'!BL20</f>
        <v>92.82</v>
      </c>
      <c r="R33" s="371">
        <f t="shared" si="2"/>
        <v>0.61937000000000353</v>
      </c>
      <c r="S33" s="159"/>
      <c r="T33" s="373">
        <f>'Dia4'!BE20</f>
        <v>3</v>
      </c>
      <c r="U33" s="373">
        <f>'Dia4'!BF20</f>
        <v>92.983384999999998</v>
      </c>
      <c r="V33" s="591">
        <f>'Dia4'!BK20</f>
        <v>3</v>
      </c>
      <c r="W33" s="592">
        <f>'Dia4'!BL20</f>
        <v>92.67</v>
      </c>
      <c r="X33" s="371">
        <f t="shared" si="3"/>
        <v>0.31338499999999669</v>
      </c>
      <c r="Y33" s="159"/>
      <c r="Z33" s="373">
        <f>'Dia5'!BE20</f>
        <v>3</v>
      </c>
      <c r="AA33" s="373">
        <f>'Dia5'!BF20</f>
        <v>94.568014000000005</v>
      </c>
      <c r="AB33" s="591">
        <f>'Dia5'!BK20</f>
        <v>3</v>
      </c>
      <c r="AC33" s="592">
        <f>'Dia5'!BL20</f>
        <v>94.69</v>
      </c>
      <c r="AD33" s="371">
        <f t="shared" si="4"/>
        <v>0.1219859999999926</v>
      </c>
      <c r="AE33" s="159"/>
      <c r="AF33" s="373">
        <f>'Dia6'!BE20</f>
        <v>3</v>
      </c>
      <c r="AG33" s="373">
        <f>'Dia6'!BF20</f>
        <v>94.275238000000002</v>
      </c>
      <c r="AH33" s="591">
        <f>'Dia6'!BK20</f>
        <v>3</v>
      </c>
      <c r="AI33" s="592">
        <f>'Dia6'!BL20</f>
        <v>94.08</v>
      </c>
      <c r="AJ33" s="371">
        <f t="shared" si="5"/>
        <v>0.19523800000000335</v>
      </c>
      <c r="AL33" s="169">
        <f t="shared" si="6"/>
        <v>94</v>
      </c>
      <c r="AM33" s="169">
        <f t="shared" si="7"/>
        <v>6</v>
      </c>
      <c r="AN33" s="169"/>
      <c r="AO33" s="447">
        <f t="shared" si="9"/>
        <v>94</v>
      </c>
      <c r="AP33" s="447">
        <f t="shared" si="8"/>
        <v>2</v>
      </c>
    </row>
    <row r="34" spans="2:42" s="47" customFormat="1" x14ac:dyDescent="0.25">
      <c r="B34" s="373">
        <f>'Dia1'!BE21</f>
        <v>4</v>
      </c>
      <c r="C34" s="373">
        <f>'Dia1'!BF21</f>
        <v>94.612244000000004</v>
      </c>
      <c r="D34" s="591">
        <f>'Dia1'!BK21</f>
        <v>4</v>
      </c>
      <c r="E34" s="592">
        <f>'Dia1'!BL21</f>
        <v>94.4</v>
      </c>
      <c r="F34" s="371">
        <f t="shared" si="0"/>
        <v>0.21224399999999832</v>
      </c>
      <c r="G34" s="159"/>
      <c r="H34" s="373">
        <f>'Dia2'!BE21</f>
        <v>4</v>
      </c>
      <c r="I34" s="373">
        <f>'Dia2'!BF21</f>
        <v>94.064211</v>
      </c>
      <c r="J34" s="591">
        <f>'Dia2'!BK21</f>
        <v>4</v>
      </c>
      <c r="K34" s="592">
        <f>'Dia2'!BL21</f>
        <v>93.91</v>
      </c>
      <c r="L34" s="371">
        <f t="shared" si="1"/>
        <v>0.15421100000000365</v>
      </c>
      <c r="M34" s="159"/>
      <c r="N34" s="373">
        <f>'Dia3'!BE21</f>
        <v>4</v>
      </c>
      <c r="O34" s="373">
        <f>'Dia3'!BF21</f>
        <v>93.425886000000006</v>
      </c>
      <c r="P34" s="591">
        <f>'Dia3'!BK21</f>
        <v>4</v>
      </c>
      <c r="Q34" s="592">
        <f>'Dia3'!BL21</f>
        <v>92.89</v>
      </c>
      <c r="R34" s="371">
        <f t="shared" si="2"/>
        <v>0.53588600000000497</v>
      </c>
      <c r="S34" s="159"/>
      <c r="T34" s="373">
        <f>'Dia4'!BE21</f>
        <v>4</v>
      </c>
      <c r="U34" s="373">
        <f>'Dia4'!BF21</f>
        <v>93.051647000000003</v>
      </c>
      <c r="V34" s="591">
        <f>'Dia4'!BK21</f>
        <v>4</v>
      </c>
      <c r="W34" s="592">
        <f>'Dia4'!BL21</f>
        <v>92.78</v>
      </c>
      <c r="X34" s="371">
        <f t="shared" si="3"/>
        <v>0.27164700000000153</v>
      </c>
      <c r="Y34" s="159"/>
      <c r="Z34" s="373">
        <f>'Dia5'!BE21</f>
        <v>4</v>
      </c>
      <c r="AA34" s="373">
        <f>'Dia5'!BF21</f>
        <v>94.623902000000001</v>
      </c>
      <c r="AB34" s="591">
        <f>'Dia5'!BK21</f>
        <v>4</v>
      </c>
      <c r="AC34" s="592">
        <f>'Dia5'!BL21</f>
        <v>94.07</v>
      </c>
      <c r="AD34" s="371">
        <f t="shared" si="4"/>
        <v>0.55390200000000789</v>
      </c>
      <c r="AE34" s="159"/>
      <c r="AF34" s="373">
        <f>'Dia6'!BE21</f>
        <v>4</v>
      </c>
      <c r="AG34" s="373">
        <f>'Dia6'!BF21</f>
        <v>94.526206999999999</v>
      </c>
      <c r="AH34" s="591">
        <f>'Dia6'!BK21</f>
        <v>4</v>
      </c>
      <c r="AI34" s="592">
        <f>'Dia6'!BL21</f>
        <v>93.67</v>
      </c>
      <c r="AJ34" s="371">
        <f t="shared" si="5"/>
        <v>0.85620699999999772</v>
      </c>
      <c r="AL34" s="169">
        <f t="shared" si="6"/>
        <v>94</v>
      </c>
      <c r="AM34" s="169">
        <f t="shared" si="7"/>
        <v>6</v>
      </c>
      <c r="AN34" s="169"/>
      <c r="AO34" s="447">
        <f t="shared" si="9"/>
        <v>93</v>
      </c>
      <c r="AP34" s="447">
        <f t="shared" si="8"/>
        <v>2</v>
      </c>
    </row>
    <row r="35" spans="2:42" s="47" customFormat="1" x14ac:dyDescent="0.25">
      <c r="B35" s="373">
        <f>'Dia1'!BE22</f>
        <v>5</v>
      </c>
      <c r="C35" s="373">
        <f>'Dia1'!BF22</f>
        <v>94.306469000000007</v>
      </c>
      <c r="D35" s="591">
        <f>'Dia1'!BK22</f>
        <v>5</v>
      </c>
      <c r="E35" s="592">
        <f>'Dia1'!BL22</f>
        <v>94.13</v>
      </c>
      <c r="F35" s="371">
        <f t="shared" si="0"/>
        <v>0.17646900000001153</v>
      </c>
      <c r="G35" s="159"/>
      <c r="H35" s="373">
        <f>'Dia2'!BE22</f>
        <v>5</v>
      </c>
      <c r="I35" s="373">
        <f>'Dia2'!BF22</f>
        <v>94.312979999999996</v>
      </c>
      <c r="J35" s="591">
        <f>'Dia2'!BK22</f>
        <v>5</v>
      </c>
      <c r="K35" s="592">
        <f>'Dia2'!BL22</f>
        <v>93.4</v>
      </c>
      <c r="L35" s="371">
        <f t="shared" si="1"/>
        <v>0.91297999999999035</v>
      </c>
      <c r="M35" s="159"/>
      <c r="N35" s="373">
        <f>'Dia3'!BE22</f>
        <v>5</v>
      </c>
      <c r="O35" s="373">
        <f>'Dia3'!BF22</f>
        <v>93.665003999999996</v>
      </c>
      <c r="P35" s="591">
        <f>'Dia3'!BK22</f>
        <v>5</v>
      </c>
      <c r="Q35" s="592">
        <f>'Dia3'!BL22</f>
        <v>93.24</v>
      </c>
      <c r="R35" s="371">
        <f t="shared" si="2"/>
        <v>0.42500400000000127</v>
      </c>
      <c r="S35" s="159"/>
      <c r="T35" s="373">
        <f>'Dia4'!BE22</f>
        <v>5</v>
      </c>
      <c r="U35" s="373">
        <f>'Dia4'!BF22</f>
        <v>93.200151000000005</v>
      </c>
      <c r="V35" s="591">
        <f>'Dia4'!BK22</f>
        <v>5</v>
      </c>
      <c r="W35" s="592">
        <f>'Dia4'!BL22</f>
        <v>93.09</v>
      </c>
      <c r="X35" s="371">
        <f t="shared" si="3"/>
        <v>0.11015100000000189</v>
      </c>
      <c r="Y35" s="159"/>
      <c r="Z35" s="373">
        <f>'Dia5'!BE22</f>
        <v>5</v>
      </c>
      <c r="AA35" s="373">
        <f>'Dia5'!BF22</f>
        <v>94.497259</v>
      </c>
      <c r="AB35" s="591">
        <f>'Dia5'!BK22</f>
        <v>5</v>
      </c>
      <c r="AC35" s="592">
        <f>'Dia5'!BL22</f>
        <v>94.26</v>
      </c>
      <c r="AD35" s="371">
        <f t="shared" si="4"/>
        <v>0.23725899999999456</v>
      </c>
      <c r="AE35" s="159"/>
      <c r="AF35" s="373">
        <f>'Dia6'!BE22</f>
        <v>5</v>
      </c>
      <c r="AG35" s="373">
        <f>'Dia6'!BF22</f>
        <v>94.519713999999993</v>
      </c>
      <c r="AH35" s="591">
        <f>'Dia6'!BK22</f>
        <v>5</v>
      </c>
      <c r="AI35" s="592">
        <f>'Dia6'!BL22</f>
        <v>94.59</v>
      </c>
      <c r="AJ35" s="371">
        <f t="shared" si="5"/>
        <v>7.0286000000010063E-2</v>
      </c>
      <c r="AL35" s="169">
        <f t="shared" si="6"/>
        <v>94</v>
      </c>
      <c r="AM35" s="169">
        <f t="shared" si="7"/>
        <v>6</v>
      </c>
      <c r="AN35" s="169"/>
      <c r="AO35" s="447">
        <f t="shared" si="9"/>
        <v>94</v>
      </c>
      <c r="AP35" s="447">
        <f t="shared" si="8"/>
        <v>2</v>
      </c>
    </row>
    <row r="36" spans="2:42" s="47" customFormat="1" x14ac:dyDescent="0.25">
      <c r="B36" s="373">
        <f>'Dia1'!BE23</f>
        <v>6</v>
      </c>
      <c r="C36" s="373">
        <f>'Dia1'!BF23</f>
        <v>94.123063999999999</v>
      </c>
      <c r="D36" s="591">
        <f>'Dia1'!BK23</f>
        <v>6</v>
      </c>
      <c r="E36" s="592">
        <f>'Dia1'!BL23</f>
        <v>94.21</v>
      </c>
      <c r="F36" s="371">
        <f t="shared" si="0"/>
        <v>8.6935999999994351E-2</v>
      </c>
      <c r="G36" s="159"/>
      <c r="H36" s="373">
        <f>'Dia2'!BE23</f>
        <v>6</v>
      </c>
      <c r="I36" s="373">
        <f>'Dia2'!BF23</f>
        <v>94.327552999999995</v>
      </c>
      <c r="J36" s="591">
        <f>'Dia2'!BK23</f>
        <v>6</v>
      </c>
      <c r="K36" s="592">
        <f>'Dia2'!BL23</f>
        <v>94.18</v>
      </c>
      <c r="L36" s="371">
        <f t="shared" si="1"/>
        <v>0.14755299999998783</v>
      </c>
      <c r="M36" s="159"/>
      <c r="N36" s="373">
        <f>'Dia3'!BE23</f>
        <v>6</v>
      </c>
      <c r="O36" s="373">
        <f>'Dia3'!BF23</f>
        <v>93.510210000000001</v>
      </c>
      <c r="P36" s="591">
        <f>'Dia3'!BK23</f>
        <v>6</v>
      </c>
      <c r="Q36" s="592">
        <f>'Dia3'!BL23</f>
        <v>93.25</v>
      </c>
      <c r="R36" s="371">
        <f t="shared" si="2"/>
        <v>0.26021000000000072</v>
      </c>
      <c r="S36" s="159"/>
      <c r="T36" s="373">
        <f>'Dia4'!BE23</f>
        <v>6</v>
      </c>
      <c r="U36" s="373">
        <f>'Dia4'!BF23</f>
        <v>93.125606000000005</v>
      </c>
      <c r="V36" s="591">
        <f>'Dia4'!BK23</f>
        <v>6</v>
      </c>
      <c r="W36" s="592">
        <f>'Dia4'!BL23</f>
        <v>92.08</v>
      </c>
      <c r="X36" s="371">
        <f t="shared" si="3"/>
        <v>1.0456060000000065</v>
      </c>
      <c r="Y36" s="159"/>
      <c r="Z36" s="373">
        <f>'Dia5'!BE23</f>
        <v>6</v>
      </c>
      <c r="AA36" s="373">
        <f>'Dia5'!BF23</f>
        <v>94.384857999999994</v>
      </c>
      <c r="AB36" s="591">
        <f>'Dia5'!BK23</f>
        <v>6</v>
      </c>
      <c r="AC36" s="592">
        <f>'Dia5'!BL23</f>
        <v>94.39</v>
      </c>
      <c r="AD36" s="371">
        <f t="shared" si="4"/>
        <v>5.1420000000064192E-3</v>
      </c>
      <c r="AE36" s="159"/>
      <c r="AF36" s="373">
        <f>'Dia6'!BE23</f>
        <v>6</v>
      </c>
      <c r="AG36" s="373">
        <f>'Dia6'!BF23</f>
        <v>94.439310000000006</v>
      </c>
      <c r="AH36" s="591">
        <f>'Dia6'!BK23</f>
        <v>6</v>
      </c>
      <c r="AI36" s="592">
        <f>'Dia6'!BL23</f>
        <v>94.28</v>
      </c>
      <c r="AJ36" s="371">
        <f t="shared" si="5"/>
        <v>0.15931000000000495</v>
      </c>
      <c r="AL36" s="169">
        <f t="shared" si="6"/>
        <v>94</v>
      </c>
      <c r="AM36" s="169">
        <f t="shared" si="7"/>
        <v>5</v>
      </c>
      <c r="AN36" s="169"/>
      <c r="AO36" s="447">
        <f t="shared" si="9"/>
        <v>94</v>
      </c>
      <c r="AP36" s="447">
        <f t="shared" si="8"/>
        <v>2</v>
      </c>
    </row>
    <row r="37" spans="2:42" s="47" customFormat="1" x14ac:dyDescent="0.25">
      <c r="B37" s="373">
        <f>'Dia1'!BE24</f>
        <v>7</v>
      </c>
      <c r="C37" s="373">
        <f>'Dia1'!BF24</f>
        <v>94.256354999999999</v>
      </c>
      <c r="D37" s="591">
        <f>'Dia1'!BK24</f>
        <v>7</v>
      </c>
      <c r="E37" s="592">
        <f>'Dia1'!BL24</f>
        <v>94.17</v>
      </c>
      <c r="F37" s="371">
        <f t="shared" si="0"/>
        <v>8.6354999999997517E-2</v>
      </c>
      <c r="G37" s="159"/>
      <c r="H37" s="373">
        <f>'Dia2'!BE24</f>
        <v>7</v>
      </c>
      <c r="I37" s="373">
        <f>'Dia2'!BF24</f>
        <v>94.110699999999994</v>
      </c>
      <c r="J37" s="591">
        <f>'Dia2'!BK24</f>
        <v>7</v>
      </c>
      <c r="K37" s="592">
        <f>'Dia2'!BL24</f>
        <v>94.32</v>
      </c>
      <c r="L37" s="371">
        <f t="shared" si="1"/>
        <v>0.20929999999999893</v>
      </c>
      <c r="M37" s="159"/>
      <c r="N37" s="373">
        <f>'Dia3'!BE24</f>
        <v>7</v>
      </c>
      <c r="O37" s="373">
        <f>'Dia3'!BF24</f>
        <v>93.283844000000002</v>
      </c>
      <c r="P37" s="591">
        <f>'Dia3'!BK24</f>
        <v>7</v>
      </c>
      <c r="Q37" s="592">
        <f>'Dia3'!BL24</f>
        <v>93.51</v>
      </c>
      <c r="R37" s="371">
        <f t="shared" si="2"/>
        <v>0.22615600000000313</v>
      </c>
      <c r="S37" s="159"/>
      <c r="T37" s="373">
        <f>'Dia4'!BE24</f>
        <v>7</v>
      </c>
      <c r="U37" s="373">
        <f>'Dia4'!BF24</f>
        <v>93.051444000000004</v>
      </c>
      <c r="V37" s="591">
        <f>'Dia4'!BK24</f>
        <v>7</v>
      </c>
      <c r="W37" s="592">
        <f>'Dia4'!BL24</f>
        <v>92.73</v>
      </c>
      <c r="X37" s="371">
        <f t="shared" si="3"/>
        <v>0.32144399999999962</v>
      </c>
      <c r="Y37" s="159"/>
      <c r="Z37" s="373">
        <f>'Dia5'!BE24</f>
        <v>7</v>
      </c>
      <c r="AA37" s="373">
        <f>'Dia5'!BF24</f>
        <v>94.209694999999996</v>
      </c>
      <c r="AB37" s="591">
        <f>'Dia5'!BK24</f>
        <v>7</v>
      </c>
      <c r="AC37" s="592">
        <f>'Dia5'!BL24</f>
        <v>94.42</v>
      </c>
      <c r="AD37" s="371">
        <f t="shared" si="4"/>
        <v>0.21030500000000529</v>
      </c>
      <c r="AE37" s="159"/>
      <c r="AF37" s="373">
        <f>'Dia6'!BE24</f>
        <v>7</v>
      </c>
      <c r="AG37" s="373">
        <f>'Dia6'!BF24</f>
        <v>94.392661000000004</v>
      </c>
      <c r="AH37" s="591">
        <f>'Dia6'!BK24</f>
        <v>7</v>
      </c>
      <c r="AI37" s="592">
        <f>'Dia6'!BL24</f>
        <v>93.69</v>
      </c>
      <c r="AJ37" s="371">
        <f t="shared" si="5"/>
        <v>0.7026610000000062</v>
      </c>
      <c r="AL37" s="169">
        <f t="shared" si="6"/>
        <v>94</v>
      </c>
      <c r="AM37" s="169">
        <f t="shared" si="7"/>
        <v>6</v>
      </c>
      <c r="AN37" s="169"/>
      <c r="AO37" s="447">
        <f t="shared" si="9"/>
        <v>93</v>
      </c>
      <c r="AP37" s="447">
        <f t="shared" si="8"/>
        <v>2</v>
      </c>
    </row>
    <row r="38" spans="2:42" s="47" customFormat="1" x14ac:dyDescent="0.25">
      <c r="B38" s="373">
        <f>'Dia1'!BE25</f>
        <v>8</v>
      </c>
      <c r="C38" s="373">
        <f>'Dia1'!BF25</f>
        <v>94.510850000000005</v>
      </c>
      <c r="D38" s="591">
        <f>'Dia1'!BK25</f>
        <v>8</v>
      </c>
      <c r="E38" s="592">
        <f>'Dia1'!BL25</f>
        <v>94.14</v>
      </c>
      <c r="F38" s="371">
        <f t="shared" si="0"/>
        <v>0.37085000000000434</v>
      </c>
      <c r="G38" s="159"/>
      <c r="H38" s="373">
        <f>'Dia2'!BE25</f>
        <v>8</v>
      </c>
      <c r="I38" s="373">
        <f>'Dia2'!BF25</f>
        <v>94.015942999999993</v>
      </c>
      <c r="J38" s="591">
        <f>'Dia2'!BK25</f>
        <v>8</v>
      </c>
      <c r="K38" s="592">
        <f>'Dia2'!BL25</f>
        <v>93.85</v>
      </c>
      <c r="L38" s="371">
        <f t="shared" si="1"/>
        <v>0.16594299999999862</v>
      </c>
      <c r="M38" s="159"/>
      <c r="N38" s="373">
        <f>'Dia3'!BE25</f>
        <v>8</v>
      </c>
      <c r="O38" s="373">
        <f>'Dia3'!BF25</f>
        <v>93.558145999999994</v>
      </c>
      <c r="P38" s="591">
        <f>'Dia3'!BK25</f>
        <v>8</v>
      </c>
      <c r="Q38" s="592">
        <f>'Dia3'!BL25</f>
        <v>93.07</v>
      </c>
      <c r="R38" s="371">
        <f t="shared" si="2"/>
        <v>0.48814600000000041</v>
      </c>
      <c r="S38" s="159"/>
      <c r="T38" s="373">
        <f>'Dia4'!BE25</f>
        <v>8</v>
      </c>
      <c r="U38" s="373">
        <f>'Dia4'!BF25</f>
        <v>93.194800999999998</v>
      </c>
      <c r="V38" s="591">
        <f>'Dia4'!BK25</f>
        <v>8</v>
      </c>
      <c r="W38" s="592">
        <f>'Dia4'!BL25</f>
        <v>93.06</v>
      </c>
      <c r="X38" s="371">
        <f t="shared" si="3"/>
        <v>0.13480099999999595</v>
      </c>
      <c r="Y38" s="159"/>
      <c r="Z38" s="373">
        <f>'Dia5'!BE25</f>
        <v>8</v>
      </c>
      <c r="AA38" s="373">
        <f>'Dia5'!BF25</f>
        <v>94.159639999999996</v>
      </c>
      <c r="AB38" s="591">
        <f>'Dia5'!BK25</f>
        <v>8</v>
      </c>
      <c r="AC38" s="592">
        <f>'Dia5'!BL25</f>
        <v>94.01</v>
      </c>
      <c r="AD38" s="371">
        <f t="shared" si="4"/>
        <v>0.14963999999999089</v>
      </c>
      <c r="AE38" s="159"/>
      <c r="AF38" s="373">
        <f>'Dia6'!BE25</f>
        <v>8</v>
      </c>
      <c r="AG38" s="373">
        <f>'Dia6'!BF25</f>
        <v>94.567884000000006</v>
      </c>
      <c r="AH38" s="591">
        <f>'Dia6'!BK25</f>
        <v>8</v>
      </c>
      <c r="AI38" s="592">
        <f>'Dia6'!BL25</f>
        <v>94.13</v>
      </c>
      <c r="AJ38" s="371">
        <f t="shared" si="5"/>
        <v>0.43788400000001104</v>
      </c>
      <c r="AL38" s="169">
        <f t="shared" si="6"/>
        <v>94</v>
      </c>
      <c r="AM38" s="169">
        <f t="shared" si="7"/>
        <v>6</v>
      </c>
      <c r="AN38" s="169"/>
      <c r="AO38" s="447">
        <f t="shared" si="9"/>
        <v>94</v>
      </c>
      <c r="AP38" s="447">
        <f t="shared" si="8"/>
        <v>2</v>
      </c>
    </row>
    <row r="39" spans="2:42" s="47" customFormat="1" x14ac:dyDescent="0.25">
      <c r="B39" s="593">
        <f>'Dia1'!BE26</f>
        <v>1</v>
      </c>
      <c r="C39" s="593">
        <f>'Dia1'!BF26</f>
        <v>127.94929999999999</v>
      </c>
      <c r="D39" s="594">
        <f>'Dia1'!BK26</f>
        <v>1</v>
      </c>
      <c r="E39" s="595">
        <f>'Dia1'!BL26</f>
        <v>127.8</v>
      </c>
      <c r="F39" s="372">
        <f t="shared" si="0"/>
        <v>0.14929999999999666</v>
      </c>
      <c r="G39" s="159"/>
      <c r="H39" s="593">
        <f>'Dia2'!BE26</f>
        <v>1</v>
      </c>
      <c r="I39" s="593">
        <f>'Dia2'!BF26</f>
        <v>127.266829</v>
      </c>
      <c r="J39" s="594">
        <f>'Dia2'!BK26</f>
        <v>1</v>
      </c>
      <c r="K39" s="595">
        <f>'Dia2'!BL26</f>
        <v>126.7</v>
      </c>
      <c r="L39" s="372">
        <f t="shared" si="1"/>
        <v>0.56682899999999847</v>
      </c>
      <c r="M39" s="159"/>
      <c r="N39" s="593">
        <f>'Dia3'!BE26</f>
        <v>1</v>
      </c>
      <c r="O39" s="593">
        <f>'Dia3'!BF26</f>
        <v>129.62162000000001</v>
      </c>
      <c r="P39" s="594">
        <f>'Dia3'!BK26</f>
        <v>1</v>
      </c>
      <c r="Q39" s="595">
        <f>'Dia3'!BL26</f>
        <v>129.19999999999999</v>
      </c>
      <c r="R39" s="372">
        <f t="shared" si="2"/>
        <v>0.42162000000001854</v>
      </c>
      <c r="S39" s="159"/>
      <c r="T39" s="593">
        <f>'Dia4'!BE26</f>
        <v>1</v>
      </c>
      <c r="U39" s="593">
        <f>'Dia4'!BF26</f>
        <v>128.91519400000001</v>
      </c>
      <c r="V39" s="594">
        <f>'Dia4'!BK26</f>
        <v>1</v>
      </c>
      <c r="W39" s="595">
        <f>'Dia4'!BL26</f>
        <v>128.80000000000001</v>
      </c>
      <c r="X39" s="372">
        <f t="shared" si="3"/>
        <v>0.11519400000000246</v>
      </c>
      <c r="Y39" s="159"/>
      <c r="Z39" s="593">
        <f>'Dia5'!BE26</f>
        <v>1</v>
      </c>
      <c r="AA39" s="593">
        <f>'Dia5'!BF26</f>
        <v>131.46013099999999</v>
      </c>
      <c r="AB39" s="594">
        <f>'Dia5'!BK26</f>
        <v>1</v>
      </c>
      <c r="AC39" s="595">
        <f>'Dia5'!BL26</f>
        <v>131.1</v>
      </c>
      <c r="AD39" s="372">
        <f t="shared" si="4"/>
        <v>0.36013099999999554</v>
      </c>
      <c r="AE39" s="159"/>
      <c r="AF39" s="593">
        <f>'Dia6'!BE26</f>
        <v>1</v>
      </c>
      <c r="AG39" s="593">
        <f>'Dia6'!BF26</f>
        <v>131.236884</v>
      </c>
      <c r="AH39" s="594">
        <f>'Dia6'!BK26</f>
        <v>1</v>
      </c>
      <c r="AI39" s="595">
        <f>'Dia6'!BL26</f>
        <v>130.5</v>
      </c>
      <c r="AJ39" s="372">
        <f t="shared" si="5"/>
        <v>0.73688400000000343</v>
      </c>
      <c r="AL39" s="169">
        <f t="shared" si="6"/>
        <v>131</v>
      </c>
      <c r="AM39" s="169">
        <f t="shared" si="7"/>
        <v>6</v>
      </c>
      <c r="AN39" s="169"/>
      <c r="AO39" s="447">
        <f t="shared" si="9"/>
        <v>130</v>
      </c>
      <c r="AP39" s="447">
        <f t="shared" si="8"/>
        <v>1</v>
      </c>
    </row>
    <row r="40" spans="2:42" s="47" customFormat="1" x14ac:dyDescent="0.25">
      <c r="B40" s="593">
        <f>'Dia1'!BE27</f>
        <v>2</v>
      </c>
      <c r="C40" s="593">
        <f>'Dia1'!BF27</f>
        <v>128.110039</v>
      </c>
      <c r="D40" s="594">
        <f>'Dia1'!BK27</f>
        <v>2</v>
      </c>
      <c r="E40" s="595">
        <f>'Dia1'!BL27</f>
        <v>127.2</v>
      </c>
      <c r="F40" s="372">
        <f t="shared" si="0"/>
        <v>0.9100389999999976</v>
      </c>
      <c r="G40" s="159"/>
      <c r="H40" s="593">
        <f>'Dia2'!BE27</f>
        <v>2</v>
      </c>
      <c r="I40" s="593">
        <f>'Dia2'!BF27</f>
        <v>127.297798</v>
      </c>
      <c r="J40" s="594">
        <f>'Dia2'!BK27</f>
        <v>2</v>
      </c>
      <c r="K40" s="595">
        <f>'Dia2'!BL27</f>
        <v>126.7</v>
      </c>
      <c r="L40" s="372">
        <f t="shared" si="1"/>
        <v>0.59779799999999739</v>
      </c>
      <c r="M40" s="159"/>
      <c r="N40" s="593">
        <f>'Dia3'!BE27</f>
        <v>2</v>
      </c>
      <c r="O40" s="593">
        <f>'Dia3'!BF27</f>
        <v>129.63262</v>
      </c>
      <c r="P40" s="594">
        <f>'Dia3'!BK27</f>
        <v>2</v>
      </c>
      <c r="Q40" s="595">
        <f>'Dia3'!BL27</f>
        <v>129.1</v>
      </c>
      <c r="R40" s="372">
        <f t="shared" si="2"/>
        <v>0.53262000000000853</v>
      </c>
      <c r="S40" s="159"/>
      <c r="T40" s="593">
        <f>'Dia4'!BE27</f>
        <v>2</v>
      </c>
      <c r="U40" s="593">
        <f>'Dia4'!BF27</f>
        <v>128.620058</v>
      </c>
      <c r="V40" s="594">
        <f>'Dia4'!BK27</f>
        <v>2</v>
      </c>
      <c r="W40" s="595">
        <f>'Dia4'!BL27</f>
        <v>128.4</v>
      </c>
      <c r="X40" s="372">
        <f t="shared" si="3"/>
        <v>0.22005799999999454</v>
      </c>
      <c r="Y40" s="159"/>
      <c r="Z40" s="593">
        <f>'Dia5'!BE27</f>
        <v>2</v>
      </c>
      <c r="AA40" s="593">
        <f>'Dia5'!BF27</f>
        <v>131.52617499999999</v>
      </c>
      <c r="AB40" s="594">
        <f>'Dia5'!BK27</f>
        <v>2</v>
      </c>
      <c r="AC40" s="595">
        <f>'Dia5'!BL27</f>
        <v>131</v>
      </c>
      <c r="AD40" s="372">
        <f t="shared" si="4"/>
        <v>0.52617499999999495</v>
      </c>
      <c r="AE40" s="159"/>
      <c r="AF40" s="593">
        <f>'Dia6'!BE27</f>
        <v>2</v>
      </c>
      <c r="AG40" s="593">
        <f>'Dia6'!BF27</f>
        <v>131.435013</v>
      </c>
      <c r="AH40" s="594">
        <f>'Dia6'!BK27</f>
        <v>2</v>
      </c>
      <c r="AI40" s="595">
        <f>'Dia6'!BL27</f>
        <v>130.6</v>
      </c>
      <c r="AJ40" s="372">
        <f t="shared" si="5"/>
        <v>0.83501300000000356</v>
      </c>
      <c r="AL40" s="169">
        <f t="shared" si="6"/>
        <v>131</v>
      </c>
      <c r="AM40" s="169">
        <f t="shared" si="7"/>
        <v>6</v>
      </c>
      <c r="AN40" s="169"/>
      <c r="AO40" s="447">
        <f t="shared" si="9"/>
        <v>130</v>
      </c>
      <c r="AP40" s="447">
        <f t="shared" si="8"/>
        <v>1</v>
      </c>
    </row>
    <row r="41" spans="2:42" s="47" customFormat="1" x14ac:dyDescent="0.25">
      <c r="B41" s="593">
        <f>'Dia1'!BE28</f>
        <v>3</v>
      </c>
      <c r="C41" s="593">
        <f>'Dia1'!BF28</f>
        <v>127.84687700000001</v>
      </c>
      <c r="D41" s="594">
        <f>'Dia1'!BK28</f>
        <v>3</v>
      </c>
      <c r="E41" s="595">
        <f>'Dia1'!BL28</f>
        <v>127.6</v>
      </c>
      <c r="F41" s="372">
        <f t="shared" si="0"/>
        <v>0.246877000000012</v>
      </c>
      <c r="G41" s="159"/>
      <c r="H41" s="593">
        <f>'Dia2'!BE28</f>
        <v>3</v>
      </c>
      <c r="I41" s="593">
        <f>'Dia2'!BF28</f>
        <v>127.375302</v>
      </c>
      <c r="J41" s="594">
        <f>'Dia2'!BK28</f>
        <v>3</v>
      </c>
      <c r="K41" s="595">
        <f>'Dia2'!BL28</f>
        <v>126.7</v>
      </c>
      <c r="L41" s="372">
        <f t="shared" si="1"/>
        <v>0.67530200000000207</v>
      </c>
      <c r="M41" s="159"/>
      <c r="N41" s="593">
        <f>'Dia3'!BE28</f>
        <v>3</v>
      </c>
      <c r="O41" s="593">
        <f>'Dia3'!BF28</f>
        <v>129.509883</v>
      </c>
      <c r="P41" s="594">
        <f>'Dia3'!BK28</f>
        <v>3</v>
      </c>
      <c r="Q41" s="595">
        <f>'Dia3'!BL28</f>
        <v>129.80000000000001</v>
      </c>
      <c r="R41" s="372">
        <f t="shared" si="2"/>
        <v>0.29011700000000928</v>
      </c>
      <c r="S41" s="159"/>
      <c r="T41" s="593">
        <f>'Dia4'!BE28</f>
        <v>3</v>
      </c>
      <c r="U41" s="593">
        <f>'Dia4'!BF28</f>
        <v>128.46795599999999</v>
      </c>
      <c r="V41" s="594">
        <f>'Dia4'!BK28</f>
        <v>3</v>
      </c>
      <c r="W41" s="595">
        <f>'Dia4'!BL28</f>
        <v>128.5</v>
      </c>
      <c r="X41" s="372">
        <f t="shared" si="3"/>
        <v>3.2044000000013284E-2</v>
      </c>
      <c r="Y41" s="159"/>
      <c r="Z41" s="593">
        <f>'Dia5'!BE28</f>
        <v>3</v>
      </c>
      <c r="AA41" s="593">
        <f>'Dia5'!BF28</f>
        <v>131.44671199999999</v>
      </c>
      <c r="AB41" s="594">
        <f>'Dia5'!BK28</f>
        <v>3</v>
      </c>
      <c r="AC41" s="595">
        <f>'Dia5'!BL28</f>
        <v>131</v>
      </c>
      <c r="AD41" s="372">
        <f t="shared" si="4"/>
        <v>0.44671199999999089</v>
      </c>
      <c r="AE41" s="159"/>
      <c r="AF41" s="593">
        <f>'Dia6'!BE28</f>
        <v>3</v>
      </c>
      <c r="AG41" s="593">
        <f>'Dia6'!BF28</f>
        <v>131.30437000000001</v>
      </c>
      <c r="AH41" s="594">
        <f>'Dia6'!BK28</f>
        <v>3</v>
      </c>
      <c r="AI41" s="595">
        <f>'Dia6'!BL28</f>
        <v>131</v>
      </c>
      <c r="AJ41" s="372">
        <f t="shared" si="5"/>
        <v>0.3043700000000058</v>
      </c>
      <c r="AL41" s="169">
        <f t="shared" si="6"/>
        <v>131</v>
      </c>
      <c r="AM41" s="169">
        <f t="shared" si="7"/>
        <v>5</v>
      </c>
      <c r="AN41" s="169"/>
      <c r="AO41" s="447">
        <f t="shared" si="9"/>
        <v>131</v>
      </c>
      <c r="AP41" s="447">
        <f t="shared" si="8"/>
        <v>-1</v>
      </c>
    </row>
    <row r="42" spans="2:42" s="47" customFormat="1" x14ac:dyDescent="0.25">
      <c r="B42" s="593">
        <f>'Dia1'!BE29</f>
        <v>4</v>
      </c>
      <c r="C42" s="593">
        <f>'Dia1'!BF29</f>
        <v>127.700352</v>
      </c>
      <c r="D42" s="594">
        <f>'Dia1'!BK29</f>
        <v>4</v>
      </c>
      <c r="E42" s="595">
        <f>'Dia1'!BL29</f>
        <v>127.5</v>
      </c>
      <c r="F42" s="372">
        <f t="shared" si="0"/>
        <v>0.2003519999999952</v>
      </c>
      <c r="G42" s="159"/>
      <c r="H42" s="593">
        <f>'Dia2'!BE29</f>
        <v>4</v>
      </c>
      <c r="I42" s="593">
        <f>'Dia2'!BF29</f>
        <v>127.37291999999999</v>
      </c>
      <c r="J42" s="594">
        <f>'Dia2'!BK29</f>
        <v>4</v>
      </c>
      <c r="K42" s="595">
        <f>'Dia2'!BL29</f>
        <v>126.8</v>
      </c>
      <c r="L42" s="372">
        <f t="shared" si="1"/>
        <v>0.57291999999999632</v>
      </c>
      <c r="M42" s="159"/>
      <c r="N42" s="593">
        <f>'Dia3'!BE29</f>
        <v>4</v>
      </c>
      <c r="O42" s="593">
        <f>'Dia3'!BF29</f>
        <v>129.988371</v>
      </c>
      <c r="P42" s="594">
        <f>'Dia3'!BK29</f>
        <v>4</v>
      </c>
      <c r="Q42" s="595">
        <f>'Dia3'!BL29</f>
        <v>128.80000000000001</v>
      </c>
      <c r="R42" s="372">
        <f t="shared" si="2"/>
        <v>1.1883709999999894</v>
      </c>
      <c r="S42" s="159"/>
      <c r="T42" s="593">
        <f>'Dia4'!BE29</f>
        <v>4</v>
      </c>
      <c r="U42" s="593">
        <f>'Dia4'!BF29</f>
        <v>128.71275199999999</v>
      </c>
      <c r="V42" s="594">
        <f>'Dia4'!BK29</f>
        <v>4</v>
      </c>
      <c r="W42" s="595">
        <f>'Dia4'!BL29</f>
        <v>128.19999999999999</v>
      </c>
      <c r="X42" s="372">
        <f t="shared" si="3"/>
        <v>0.51275200000000609</v>
      </c>
      <c r="Y42" s="159"/>
      <c r="Z42" s="593">
        <f>'Dia5'!BE29</f>
        <v>4</v>
      </c>
      <c r="AA42" s="593">
        <f>'Dia5'!BF29</f>
        <v>131.082641</v>
      </c>
      <c r="AB42" s="594">
        <f>'Dia5'!BK29</f>
        <v>4</v>
      </c>
      <c r="AC42" s="595">
        <f>'Dia5'!BL29</f>
        <v>131.4</v>
      </c>
      <c r="AD42" s="372">
        <f t="shared" si="4"/>
        <v>0.31735900000001038</v>
      </c>
      <c r="AE42" s="159"/>
      <c r="AF42" s="593">
        <f>'Dia6'!BE29</f>
        <v>4</v>
      </c>
      <c r="AG42" s="593">
        <f>'Dia6'!BF29</f>
        <v>131.245103</v>
      </c>
      <c r="AH42" s="594">
        <f>'Dia6'!BK29</f>
        <v>4</v>
      </c>
      <c r="AI42" s="595">
        <f>'Dia6'!BL29</f>
        <v>130.6</v>
      </c>
      <c r="AJ42" s="372">
        <f t="shared" si="5"/>
        <v>0.64510300000000598</v>
      </c>
      <c r="AL42" s="169">
        <f t="shared" si="6"/>
        <v>131</v>
      </c>
      <c r="AM42" s="169">
        <f t="shared" si="7"/>
        <v>6</v>
      </c>
      <c r="AN42" s="169"/>
      <c r="AO42" s="447">
        <f t="shared" si="9"/>
        <v>130</v>
      </c>
      <c r="AP42" s="447">
        <f t="shared" si="8"/>
        <v>1</v>
      </c>
    </row>
    <row r="43" spans="2:42" s="47" customFormat="1" x14ac:dyDescent="0.25">
      <c r="B43" s="593">
        <f>'Dia1'!BE30</f>
        <v>5</v>
      </c>
      <c r="C43" s="593">
        <f>'Dia1'!BF30</f>
        <v>127.825153</v>
      </c>
      <c r="D43" s="594">
        <f>'Dia1'!BK30</f>
        <v>5</v>
      </c>
      <c r="E43" s="595">
        <f>'Dia1'!BL30</f>
        <v>127.2</v>
      </c>
      <c r="F43" s="372">
        <f t="shared" si="0"/>
        <v>0.62515299999999741</v>
      </c>
      <c r="G43" s="159"/>
      <c r="H43" s="593">
        <f>'Dia2'!BE30</f>
        <v>5</v>
      </c>
      <c r="I43" s="593">
        <f>'Dia2'!BF30</f>
        <v>127.34375</v>
      </c>
      <c r="J43" s="594">
        <f>'Dia2'!BK30</f>
        <v>5</v>
      </c>
      <c r="K43" s="595">
        <f>'Dia2'!BL30</f>
        <v>126.7</v>
      </c>
      <c r="L43" s="372">
        <f t="shared" si="1"/>
        <v>0.64374999999999716</v>
      </c>
      <c r="M43" s="159"/>
      <c r="N43" s="593">
        <f>'Dia3'!BE30</f>
        <v>5</v>
      </c>
      <c r="O43" s="593">
        <f>'Dia3'!BF30</f>
        <v>129.72956600000001</v>
      </c>
      <c r="P43" s="594">
        <f>'Dia3'!BK30</f>
        <v>5</v>
      </c>
      <c r="Q43" s="595">
        <f>'Dia3'!BL30</f>
        <v>128.1</v>
      </c>
      <c r="R43" s="372">
        <f t="shared" si="2"/>
        <v>1.6295660000000112</v>
      </c>
      <c r="S43" s="159"/>
      <c r="T43" s="593">
        <f>'Dia4'!BE30</f>
        <v>5</v>
      </c>
      <c r="U43" s="593">
        <f>'Dia4'!BF30</f>
        <v>128.42132599999999</v>
      </c>
      <c r="V43" s="594">
        <f>'Dia4'!BK30</f>
        <v>5</v>
      </c>
      <c r="W43" s="595">
        <f>'Dia4'!BL30</f>
        <v>127.8</v>
      </c>
      <c r="X43" s="372">
        <f t="shared" si="3"/>
        <v>0.62132599999999627</v>
      </c>
      <c r="Y43" s="159"/>
      <c r="Z43" s="593">
        <f>'Dia5'!BE30</f>
        <v>5</v>
      </c>
      <c r="AA43" s="593">
        <f>'Dia5'!BF30</f>
        <v>131.01221899999999</v>
      </c>
      <c r="AB43" s="594">
        <f>'Dia5'!BK30</f>
        <v>5</v>
      </c>
      <c r="AC43" s="595">
        <f>'Dia5'!BL30</f>
        <v>131</v>
      </c>
      <c r="AD43" s="372">
        <f t="shared" si="4"/>
        <v>1.2218999999987545E-2</v>
      </c>
      <c r="AE43" s="159"/>
      <c r="AF43" s="593">
        <f>'Dia6'!BE30</f>
        <v>5</v>
      </c>
      <c r="AG43" s="593">
        <f>'Dia6'!BF30</f>
        <v>131.29545899999999</v>
      </c>
      <c r="AH43" s="594">
        <f>'Dia6'!BK30</f>
        <v>5</v>
      </c>
      <c r="AI43" s="595">
        <f>'Dia6'!BL30</f>
        <v>130.69999999999999</v>
      </c>
      <c r="AJ43" s="372">
        <f t="shared" si="5"/>
        <v>0.59545900000000529</v>
      </c>
      <c r="AL43" s="169">
        <f t="shared" si="6"/>
        <v>131</v>
      </c>
      <c r="AM43" s="169">
        <f t="shared" si="7"/>
        <v>6</v>
      </c>
      <c r="AN43" s="169"/>
      <c r="AO43" s="447">
        <f t="shared" si="9"/>
        <v>130</v>
      </c>
      <c r="AP43" s="447">
        <f t="shared" si="8"/>
        <v>1</v>
      </c>
    </row>
    <row r="44" spans="2:42" s="47" customFormat="1" x14ac:dyDescent="0.25">
      <c r="B44" s="593">
        <f>'Dia1'!BE31</f>
        <v>6</v>
      </c>
      <c r="C44" s="593">
        <f>'Dia1'!BF31</f>
        <v>127.697467</v>
      </c>
      <c r="D44" s="594">
        <f>'Dia1'!BK31</f>
        <v>6</v>
      </c>
      <c r="E44" s="595">
        <f>'Dia1'!BL31</f>
        <v>127.5</v>
      </c>
      <c r="F44" s="372">
        <f t="shared" si="0"/>
        <v>0.19746700000000317</v>
      </c>
      <c r="G44" s="159"/>
      <c r="H44" s="593">
        <f>'Dia2'!BE31</f>
        <v>6</v>
      </c>
      <c r="I44" s="593">
        <f>'Dia2'!BF31</f>
        <v>127.251103</v>
      </c>
      <c r="J44" s="594">
        <f>'Dia2'!BK31</f>
        <v>6</v>
      </c>
      <c r="K44" s="595">
        <f>'Dia2'!BL31</f>
        <v>126.7</v>
      </c>
      <c r="L44" s="372">
        <f t="shared" si="1"/>
        <v>0.55110299999999768</v>
      </c>
      <c r="M44" s="159"/>
      <c r="N44" s="593">
        <f>'Dia3'!BE31</f>
        <v>6</v>
      </c>
      <c r="O44" s="593">
        <f>'Dia3'!BF31</f>
        <v>129.59755999999999</v>
      </c>
      <c r="P44" s="594">
        <f>'Dia3'!BK31</f>
        <v>6</v>
      </c>
      <c r="Q44" s="595">
        <f>'Dia3'!BL31</f>
        <v>129.4</v>
      </c>
      <c r="R44" s="372">
        <f t="shared" si="2"/>
        <v>0.19755999999998153</v>
      </c>
      <c r="S44" s="159"/>
      <c r="T44" s="593">
        <f>'Dia4'!BE31</f>
        <v>6</v>
      </c>
      <c r="U44" s="593">
        <f>'Dia4'!BF31</f>
        <v>128.56585000000001</v>
      </c>
      <c r="V44" s="594">
        <f>'Dia4'!BK31</f>
        <v>6</v>
      </c>
      <c r="W44" s="595">
        <f>'Dia4'!BL31</f>
        <v>128.6</v>
      </c>
      <c r="X44" s="372">
        <f t="shared" si="3"/>
        <v>3.4149999999982583E-2</v>
      </c>
      <c r="Y44" s="159"/>
      <c r="Z44" s="593">
        <f>'Dia5'!BE31</f>
        <v>6</v>
      </c>
      <c r="AA44" s="593">
        <f>'Dia5'!BF31</f>
        <v>131.13029900000001</v>
      </c>
      <c r="AB44" s="594">
        <f>'Dia5'!BK31</f>
        <v>6</v>
      </c>
      <c r="AC44" s="595">
        <f>'Dia5'!BL31</f>
        <v>130.69999999999999</v>
      </c>
      <c r="AD44" s="372">
        <f t="shared" si="4"/>
        <v>0.4302990000000193</v>
      </c>
      <c r="AE44" s="159"/>
      <c r="AF44" s="593">
        <f>'Dia6'!BE31</f>
        <v>6</v>
      </c>
      <c r="AG44" s="593">
        <f>'Dia6'!BF31</f>
        <v>131.29676000000001</v>
      </c>
      <c r="AH44" s="594">
        <f>'Dia6'!BK31</f>
        <v>6</v>
      </c>
      <c r="AI44" s="595">
        <f>'Dia6'!BL31</f>
        <v>130.69999999999999</v>
      </c>
      <c r="AJ44" s="372">
        <f t="shared" si="5"/>
        <v>0.5967600000000175</v>
      </c>
      <c r="AL44" s="169">
        <f t="shared" si="6"/>
        <v>131</v>
      </c>
      <c r="AM44" s="169">
        <f t="shared" si="7"/>
        <v>5</v>
      </c>
      <c r="AN44" s="169"/>
      <c r="AO44" s="447">
        <f t="shared" si="9"/>
        <v>130</v>
      </c>
      <c r="AP44" s="447">
        <f t="shared" si="8"/>
        <v>1</v>
      </c>
    </row>
    <row r="45" spans="2:42" s="47" customFormat="1" x14ac:dyDescent="0.25">
      <c r="B45" s="593">
        <f>'Dia1'!BE32</f>
        <v>7</v>
      </c>
      <c r="C45" s="593">
        <f>'Dia1'!BF32</f>
        <v>127.79893300000001</v>
      </c>
      <c r="D45" s="594">
        <f>'Dia1'!BK32</f>
        <v>7</v>
      </c>
      <c r="E45" s="595">
        <f>'Dia1'!BL32</f>
        <v>127.3</v>
      </c>
      <c r="F45" s="372">
        <f t="shared" si="0"/>
        <v>0.49893300000000806</v>
      </c>
      <c r="G45" s="159"/>
      <c r="H45" s="593">
        <f>'Dia2'!BE32</f>
        <v>7</v>
      </c>
      <c r="I45" s="593">
        <f>'Dia2'!BF32</f>
        <v>127.03149999999999</v>
      </c>
      <c r="J45" s="594">
        <f>'Dia2'!BK32</f>
        <v>7</v>
      </c>
      <c r="K45" s="595">
        <f>'Dia2'!BL32</f>
        <v>126.7</v>
      </c>
      <c r="L45" s="372">
        <f t="shared" si="1"/>
        <v>0.33149999999999125</v>
      </c>
      <c r="M45" s="159"/>
      <c r="N45" s="593">
        <f>'Dia3'!BE32</f>
        <v>7</v>
      </c>
      <c r="O45" s="593">
        <f>'Dia3'!BF32</f>
        <v>129.39787699999999</v>
      </c>
      <c r="P45" s="594">
        <f>'Dia3'!BK32</f>
        <v>7</v>
      </c>
      <c r="Q45" s="595">
        <f>'Dia3'!BL32</f>
        <v>129.4</v>
      </c>
      <c r="R45" s="372">
        <f t="shared" si="2"/>
        <v>2.1230000000116434E-3</v>
      </c>
      <c r="S45" s="159"/>
      <c r="T45" s="593">
        <f>'Dia4'!BE32</f>
        <v>7</v>
      </c>
      <c r="U45" s="593">
        <f>'Dia4'!BF32</f>
        <v>128.526937</v>
      </c>
      <c r="V45" s="594">
        <f>'Dia4'!BK32</f>
        <v>7</v>
      </c>
      <c r="W45" s="595">
        <f>'Dia4'!BL32</f>
        <v>129.19999999999999</v>
      </c>
      <c r="X45" s="372">
        <f t="shared" si="3"/>
        <v>0.67306299999998487</v>
      </c>
      <c r="Y45" s="159"/>
      <c r="Z45" s="593">
        <f>'Dia5'!BE32</f>
        <v>7</v>
      </c>
      <c r="AA45" s="593">
        <f>'Dia5'!BF32</f>
        <v>131.124707</v>
      </c>
      <c r="AB45" s="594">
        <f>'Dia5'!BK32</f>
        <v>7</v>
      </c>
      <c r="AC45" s="595">
        <f>'Dia5'!BL32</f>
        <v>131.1</v>
      </c>
      <c r="AD45" s="372">
        <f t="shared" si="4"/>
        <v>2.4707000000006474E-2</v>
      </c>
      <c r="AE45" s="159"/>
      <c r="AF45" s="593">
        <f>'Dia6'!BE32</f>
        <v>7</v>
      </c>
      <c r="AG45" s="593">
        <f>'Dia6'!BF32</f>
        <v>131.02267000000001</v>
      </c>
      <c r="AH45" s="594">
        <f>'Dia6'!BK32</f>
        <v>7</v>
      </c>
      <c r="AI45" s="595">
        <f>'Dia6'!BL32</f>
        <v>131.30000000000001</v>
      </c>
      <c r="AJ45" s="372">
        <f t="shared" si="5"/>
        <v>0.27733000000000629</v>
      </c>
      <c r="AL45" s="169">
        <f t="shared" si="6"/>
        <v>131</v>
      </c>
      <c r="AM45" s="169">
        <f t="shared" si="7"/>
        <v>5</v>
      </c>
      <c r="AN45" s="169"/>
      <c r="AO45" s="447">
        <f t="shared" si="9"/>
        <v>131</v>
      </c>
      <c r="AP45" s="447">
        <f t="shared" si="8"/>
        <v>1</v>
      </c>
    </row>
    <row r="46" spans="2:42" s="47" customFormat="1" x14ac:dyDescent="0.25">
      <c r="B46" s="593">
        <f>'Dia1'!BE33</f>
        <v>8</v>
      </c>
      <c r="C46" s="593">
        <f>'Dia1'!BF33</f>
        <v>127.843092</v>
      </c>
      <c r="D46" s="594">
        <f>'Dia1'!BK33</f>
        <v>8</v>
      </c>
      <c r="E46" s="595">
        <f>'Dia1'!BL33</f>
        <v>127.5</v>
      </c>
      <c r="F46" s="372">
        <f t="shared" si="0"/>
        <v>0.34309199999999862</v>
      </c>
      <c r="G46" s="159"/>
      <c r="H46" s="593">
        <f>'Dia2'!BE33</f>
        <v>8</v>
      </c>
      <c r="I46" s="593">
        <f>'Dia2'!BF33</f>
        <v>126.782498</v>
      </c>
      <c r="J46" s="594">
        <f>'Dia2'!BK33</f>
        <v>8</v>
      </c>
      <c r="K46" s="595">
        <f>'Dia2'!BL33</f>
        <v>127</v>
      </c>
      <c r="L46" s="372">
        <f t="shared" si="1"/>
        <v>0.21750199999999609</v>
      </c>
      <c r="M46" s="159"/>
      <c r="N46" s="593">
        <f>'Dia3'!BE33</f>
        <v>8</v>
      </c>
      <c r="O46" s="593">
        <f>'Dia3'!BF33</f>
        <v>129.44382300000001</v>
      </c>
      <c r="P46" s="594">
        <f>'Dia3'!BK33</f>
        <v>8</v>
      </c>
      <c r="Q46" s="595">
        <f>'Dia3'!BL33</f>
        <v>128.9</v>
      </c>
      <c r="R46" s="372">
        <f t="shared" si="2"/>
        <v>0.54382300000000328</v>
      </c>
      <c r="S46" s="159"/>
      <c r="T46" s="593">
        <f>'Dia4'!BE33</f>
        <v>8</v>
      </c>
      <c r="U46" s="593">
        <f>'Dia4'!BF33</f>
        <v>128.780404</v>
      </c>
      <c r="V46" s="594">
        <f>'Dia4'!BK33</f>
        <v>8</v>
      </c>
      <c r="W46" s="595">
        <f>'Dia4'!BL33</f>
        <v>128.19999999999999</v>
      </c>
      <c r="X46" s="372">
        <f t="shared" si="3"/>
        <v>0.58040400000001569</v>
      </c>
      <c r="Y46" s="159"/>
      <c r="Z46" s="593">
        <f>'Dia5'!BE33</f>
        <v>8</v>
      </c>
      <c r="AA46" s="593">
        <f>'Dia5'!BF33</f>
        <v>131.058437</v>
      </c>
      <c r="AB46" s="594">
        <f>'Dia5'!BK33</f>
        <v>8</v>
      </c>
      <c r="AC46" s="595">
        <f>'Dia5'!BL33</f>
        <v>130.4</v>
      </c>
      <c r="AD46" s="372">
        <f t="shared" si="4"/>
        <v>0.65843699999999217</v>
      </c>
      <c r="AE46" s="159"/>
      <c r="AF46" s="593">
        <f>'Dia6'!BE33</f>
        <v>8</v>
      </c>
      <c r="AG46" s="593">
        <f>'Dia6'!BF33</f>
        <v>130.95877300000001</v>
      </c>
      <c r="AH46" s="594">
        <f>'Dia6'!BK33</f>
        <v>8</v>
      </c>
      <c r="AI46" s="595">
        <f>'Dia6'!BL33</f>
        <v>130.30000000000001</v>
      </c>
      <c r="AJ46" s="372">
        <f t="shared" si="5"/>
        <v>0.6587729999999965</v>
      </c>
      <c r="AL46" s="169">
        <f t="shared" si="6"/>
        <v>130</v>
      </c>
      <c r="AM46" s="169">
        <f t="shared" si="7"/>
        <v>6</v>
      </c>
      <c r="AN46" s="169"/>
      <c r="AO46" s="447">
        <f t="shared" si="9"/>
        <v>130</v>
      </c>
      <c r="AP46" s="447">
        <f t="shared" si="8"/>
        <v>1</v>
      </c>
    </row>
    <row r="47" spans="2:42" s="47" customFormat="1" x14ac:dyDescent="0.25">
      <c r="B47" s="373">
        <f>'Dia1'!BE34</f>
        <v>1</v>
      </c>
      <c r="C47" s="373">
        <f>'Dia1'!BF34</f>
        <v>184.81217899999999</v>
      </c>
      <c r="D47" s="591">
        <f>'Dia1'!BK34</f>
        <v>1</v>
      </c>
      <c r="E47" s="592">
        <f>'Dia1'!BL34</f>
        <v>184.5</v>
      </c>
      <c r="F47" s="371">
        <f t="shared" si="0"/>
        <v>0.31217899999998622</v>
      </c>
      <c r="G47" s="159"/>
      <c r="H47" s="373">
        <f>'Dia2'!BE34</f>
        <v>1</v>
      </c>
      <c r="I47" s="373">
        <f>'Dia2'!BF34</f>
        <v>184.17148599999999</v>
      </c>
      <c r="J47" s="591">
        <f>'Dia2'!BK34</f>
        <v>1</v>
      </c>
      <c r="K47" s="592">
        <f>'Dia2'!BL34</f>
        <v>183.7</v>
      </c>
      <c r="L47" s="371">
        <f t="shared" si="1"/>
        <v>0.47148599999999874</v>
      </c>
      <c r="M47" s="159"/>
      <c r="N47" s="373">
        <f>'Dia3'!BE34</f>
        <v>1</v>
      </c>
      <c r="O47" s="373">
        <f>'Dia3'!BF34</f>
        <v>183.23374999999999</v>
      </c>
      <c r="P47" s="591">
        <f>'Dia3'!BK34</f>
        <v>1</v>
      </c>
      <c r="Q47" s="592">
        <f>'Dia3'!BL34</f>
        <v>182.8</v>
      </c>
      <c r="R47" s="371">
        <f t="shared" si="2"/>
        <v>0.43374999999997499</v>
      </c>
      <c r="S47" s="159"/>
      <c r="T47" s="373">
        <f>'Dia4'!BE34</f>
        <v>1</v>
      </c>
      <c r="U47" s="373">
        <f>'Dia4'!BF34</f>
        <v>181.78873100000001</v>
      </c>
      <c r="V47" s="591">
        <f>'Dia4'!BK34</f>
        <v>1</v>
      </c>
      <c r="W47" s="592">
        <f>'Dia4'!BL34</f>
        <v>181.4</v>
      </c>
      <c r="X47" s="371">
        <f t="shared" si="3"/>
        <v>0.38873100000000704</v>
      </c>
      <c r="Y47" s="159"/>
      <c r="Z47" s="373">
        <f>'Dia5'!BE34</f>
        <v>1</v>
      </c>
      <c r="AA47" s="373">
        <f>'Dia5'!BF34</f>
        <v>185.67343</v>
      </c>
      <c r="AB47" s="591">
        <f>'Dia5'!BK34</f>
        <v>1</v>
      </c>
      <c r="AC47" s="592">
        <f>'Dia5'!BL34</f>
        <v>185.8</v>
      </c>
      <c r="AD47" s="371">
        <f t="shared" si="4"/>
        <v>0.12657000000001517</v>
      </c>
      <c r="AE47" s="159"/>
      <c r="AF47" s="373">
        <f>'Dia6'!BE34</f>
        <v>1</v>
      </c>
      <c r="AG47" s="373">
        <f>'Dia6'!BF34</f>
        <v>185.21213299999999</v>
      </c>
      <c r="AH47" s="591">
        <f>'Dia6'!BK34</f>
        <v>1</v>
      </c>
      <c r="AI47" s="592">
        <f>'Dia6'!BL34</f>
        <v>185.5</v>
      </c>
      <c r="AJ47" s="371">
        <f t="shared" si="5"/>
        <v>0.28786700000000565</v>
      </c>
      <c r="AL47" s="169">
        <f t="shared" si="6"/>
        <v>185</v>
      </c>
      <c r="AM47" s="169">
        <f t="shared" si="7"/>
        <v>6</v>
      </c>
      <c r="AN47" s="169"/>
      <c r="AO47" s="447">
        <f t="shared" si="9"/>
        <v>185</v>
      </c>
      <c r="AP47" s="447">
        <f t="shared" si="8"/>
        <v>1</v>
      </c>
    </row>
    <row r="48" spans="2:42" s="47" customFormat="1" x14ac:dyDescent="0.25">
      <c r="B48" s="373">
        <f>'Dia1'!BE35</f>
        <v>2</v>
      </c>
      <c r="C48" s="373">
        <f>'Dia1'!BF35</f>
        <v>184.83742799999999</v>
      </c>
      <c r="D48" s="591">
        <f>'Dia1'!BK35</f>
        <v>2</v>
      </c>
      <c r="E48" s="592">
        <f>'Dia1'!BL35</f>
        <v>184.2</v>
      </c>
      <c r="F48" s="371">
        <f t="shared" si="0"/>
        <v>0.63742799999999988</v>
      </c>
      <c r="G48" s="159"/>
      <c r="H48" s="373">
        <f>'Dia2'!BE35</f>
        <v>2</v>
      </c>
      <c r="I48" s="373">
        <f>'Dia2'!BF35</f>
        <v>183.89094700000001</v>
      </c>
      <c r="J48" s="591">
        <f>'Dia2'!BK35</f>
        <v>2</v>
      </c>
      <c r="K48" s="592">
        <f>'Dia2'!BL35</f>
        <v>183.4</v>
      </c>
      <c r="L48" s="371">
        <f t="shared" si="1"/>
        <v>0.49094700000000557</v>
      </c>
      <c r="M48" s="159"/>
      <c r="N48" s="373">
        <f>'Dia3'!BE35</f>
        <v>2</v>
      </c>
      <c r="O48" s="373">
        <f>'Dia3'!BF35</f>
        <v>183.094334</v>
      </c>
      <c r="P48" s="591">
        <f>'Dia3'!BK35</f>
        <v>2</v>
      </c>
      <c r="Q48" s="592">
        <f>'Dia3'!BL35</f>
        <v>182.6</v>
      </c>
      <c r="R48" s="371">
        <f t="shared" si="2"/>
        <v>0.49433400000000915</v>
      </c>
      <c r="S48" s="159"/>
      <c r="T48" s="373">
        <f>'Dia4'!BE35</f>
        <v>2</v>
      </c>
      <c r="U48" s="373">
        <f>'Dia4'!BF35</f>
        <v>181.64900299999999</v>
      </c>
      <c r="V48" s="591">
        <f>'Dia4'!BK35</f>
        <v>2</v>
      </c>
      <c r="W48" s="592">
        <f>'Dia4'!BL35</f>
        <v>181.4</v>
      </c>
      <c r="X48" s="371">
        <f t="shared" si="3"/>
        <v>0.24900299999998765</v>
      </c>
      <c r="Y48" s="159"/>
      <c r="Z48" s="373">
        <f>'Dia5'!BE35</f>
        <v>2</v>
      </c>
      <c r="AA48" s="373">
        <f>'Dia5'!BF35</f>
        <v>185.61125000000001</v>
      </c>
      <c r="AB48" s="591">
        <f>'Dia5'!BK35</f>
        <v>2</v>
      </c>
      <c r="AC48" s="592">
        <f>'Dia5'!BL35</f>
        <v>185.3</v>
      </c>
      <c r="AD48" s="371">
        <f t="shared" si="4"/>
        <v>0.31125000000000114</v>
      </c>
      <c r="AE48" s="159"/>
      <c r="AF48" s="373">
        <f>'Dia6'!BE35</f>
        <v>2</v>
      </c>
      <c r="AG48" s="373">
        <f>'Dia6'!BF35</f>
        <v>185.257766</v>
      </c>
      <c r="AH48" s="591">
        <f>'Dia6'!BK35</f>
        <v>2</v>
      </c>
      <c r="AI48" s="592">
        <f>'Dia6'!BL35</f>
        <v>185.4</v>
      </c>
      <c r="AJ48" s="371">
        <f t="shared" si="5"/>
        <v>0.14223400000000197</v>
      </c>
      <c r="AL48" s="169">
        <f t="shared" si="6"/>
        <v>185</v>
      </c>
      <c r="AM48" s="169">
        <f t="shared" si="7"/>
        <v>6</v>
      </c>
      <c r="AN48" s="169"/>
      <c r="AO48" s="447">
        <f t="shared" si="9"/>
        <v>185</v>
      </c>
      <c r="AP48" s="447">
        <f t="shared" si="8"/>
        <v>1</v>
      </c>
    </row>
    <row r="49" spans="2:42" s="47" customFormat="1" x14ac:dyDescent="0.25">
      <c r="B49" s="373">
        <f>'Dia1'!BE36</f>
        <v>3</v>
      </c>
      <c r="C49" s="373">
        <f>'Dia1'!BF36</f>
        <v>184.75682499999999</v>
      </c>
      <c r="D49" s="591">
        <f>'Dia1'!BK36</f>
        <v>3</v>
      </c>
      <c r="E49" s="592">
        <f>'Dia1'!BL36</f>
        <v>184.6</v>
      </c>
      <c r="F49" s="371">
        <f t="shared" si="0"/>
        <v>0.15682499999999777</v>
      </c>
      <c r="G49" s="159"/>
      <c r="H49" s="373">
        <f>'Dia2'!BE36</f>
        <v>3</v>
      </c>
      <c r="I49" s="373">
        <f>'Dia2'!BF36</f>
        <v>183.721407</v>
      </c>
      <c r="J49" s="591">
        <f>'Dia2'!BK36</f>
        <v>3</v>
      </c>
      <c r="K49" s="592">
        <f>'Dia2'!BL36</f>
        <v>183.4</v>
      </c>
      <c r="L49" s="371">
        <f t="shared" si="1"/>
        <v>0.32140699999999356</v>
      </c>
      <c r="M49" s="159"/>
      <c r="N49" s="373">
        <f>'Dia3'!BE36</f>
        <v>3</v>
      </c>
      <c r="O49" s="373">
        <f>'Dia3'!BF36</f>
        <v>182.95138399999999</v>
      </c>
      <c r="P49" s="591">
        <f>'Dia3'!BK36</f>
        <v>3</v>
      </c>
      <c r="Q49" s="592">
        <f>'Dia3'!BL36</f>
        <v>182.2</v>
      </c>
      <c r="R49" s="371">
        <f t="shared" si="2"/>
        <v>0.75138400000000161</v>
      </c>
      <c r="S49" s="159"/>
      <c r="T49" s="373">
        <f>'Dia4'!BE36</f>
        <v>3</v>
      </c>
      <c r="U49" s="373">
        <f>'Dia4'!BF36</f>
        <v>181.566247</v>
      </c>
      <c r="V49" s="591">
        <f>'Dia4'!BK36</f>
        <v>3</v>
      </c>
      <c r="W49" s="592">
        <f>'Dia4'!BL36</f>
        <v>181.4</v>
      </c>
      <c r="X49" s="371">
        <f t="shared" si="3"/>
        <v>0.16624699999999848</v>
      </c>
      <c r="Y49" s="159"/>
      <c r="Z49" s="373">
        <f>'Dia5'!BE36</f>
        <v>3</v>
      </c>
      <c r="AA49" s="373">
        <f>'Dia5'!BF36</f>
        <v>185.49110099999999</v>
      </c>
      <c r="AB49" s="591">
        <f>'Dia5'!BK36</f>
        <v>3</v>
      </c>
      <c r="AC49" s="592">
        <f>'Dia5'!BL36</f>
        <v>185.4</v>
      </c>
      <c r="AD49" s="371">
        <f t="shared" si="4"/>
        <v>9.1100999999980559E-2</v>
      </c>
      <c r="AE49" s="159"/>
      <c r="AF49" s="373">
        <f>'Dia6'!BE36</f>
        <v>3</v>
      </c>
      <c r="AG49" s="373">
        <f>'Dia6'!BF36</f>
        <v>185.362978</v>
      </c>
      <c r="AH49" s="591">
        <f>'Dia6'!BK36</f>
        <v>3</v>
      </c>
      <c r="AI49" s="592">
        <f>'Dia6'!BL36</f>
        <v>185</v>
      </c>
      <c r="AJ49" s="371">
        <f t="shared" si="5"/>
        <v>0.36297799999999825</v>
      </c>
      <c r="AL49" s="169">
        <f t="shared" si="6"/>
        <v>185</v>
      </c>
      <c r="AM49" s="169">
        <f t="shared" si="7"/>
        <v>6</v>
      </c>
      <c r="AN49" s="169"/>
      <c r="AO49" s="447">
        <f t="shared" si="9"/>
        <v>185</v>
      </c>
      <c r="AP49" s="447">
        <f t="shared" si="8"/>
        <v>-1</v>
      </c>
    </row>
    <row r="50" spans="2:42" s="47" customFormat="1" x14ac:dyDescent="0.25">
      <c r="B50" s="373">
        <f>'Dia1'!BE37</f>
        <v>4</v>
      </c>
      <c r="C50" s="373">
        <f>'Dia1'!BF37</f>
        <v>184.737437</v>
      </c>
      <c r="D50" s="591">
        <f>'Dia1'!BK37</f>
        <v>4</v>
      </c>
      <c r="E50" s="592">
        <f>'Dia1'!BL37</f>
        <v>184.2</v>
      </c>
      <c r="F50" s="371">
        <f t="shared" si="0"/>
        <v>0.53743700000001127</v>
      </c>
      <c r="G50" s="159"/>
      <c r="H50" s="373">
        <f>'Dia2'!BE37</f>
        <v>4</v>
      </c>
      <c r="I50" s="373">
        <f>'Dia2'!BF37</f>
        <v>183.75803099999999</v>
      </c>
      <c r="J50" s="591">
        <f>'Dia2'!BK37</f>
        <v>4</v>
      </c>
      <c r="K50" s="592">
        <f>'Dia2'!BL37</f>
        <v>183.1</v>
      </c>
      <c r="L50" s="371">
        <f t="shared" si="1"/>
        <v>0.65803099999999404</v>
      </c>
      <c r="M50" s="159"/>
      <c r="N50" s="373">
        <f>'Dia3'!BE37</f>
        <v>4</v>
      </c>
      <c r="O50" s="373">
        <f>'Dia3'!BF37</f>
        <v>182.94100399999999</v>
      </c>
      <c r="P50" s="591">
        <f>'Dia3'!BK37</f>
        <v>4</v>
      </c>
      <c r="Q50" s="592">
        <f>'Dia3'!BL37</f>
        <v>182.5</v>
      </c>
      <c r="R50" s="371">
        <f t="shared" si="2"/>
        <v>0.4410039999999924</v>
      </c>
      <c r="S50" s="159"/>
      <c r="T50" s="373">
        <f>'Dia4'!BE37</f>
        <v>4</v>
      </c>
      <c r="U50" s="373">
        <f>'Dia4'!BF37</f>
        <v>181.54878600000001</v>
      </c>
      <c r="V50" s="591">
        <f>'Dia4'!BK37</f>
        <v>4</v>
      </c>
      <c r="W50" s="592">
        <f>'Dia4'!BL37</f>
        <v>181.1</v>
      </c>
      <c r="X50" s="371">
        <f t="shared" si="3"/>
        <v>0.44878600000001256</v>
      </c>
      <c r="Y50" s="159"/>
      <c r="Z50" s="373">
        <f>'Dia5'!BE37</f>
        <v>4</v>
      </c>
      <c r="AA50" s="373">
        <f>'Dia5'!BF37</f>
        <v>185.531013</v>
      </c>
      <c r="AB50" s="591">
        <f>'Dia5'!BK37</f>
        <v>4</v>
      </c>
      <c r="AC50" s="592">
        <f>'Dia5'!BL37</f>
        <v>185.7</v>
      </c>
      <c r="AD50" s="371">
        <f t="shared" si="4"/>
        <v>0.16898699999998712</v>
      </c>
      <c r="AE50" s="159"/>
      <c r="AF50" s="373">
        <f>'Dia6'!BE37</f>
        <v>4</v>
      </c>
      <c r="AG50" s="373">
        <f>'Dia6'!BF37</f>
        <v>185.27043900000001</v>
      </c>
      <c r="AH50" s="591">
        <f>'Dia6'!BK37</f>
        <v>4</v>
      </c>
      <c r="AI50" s="592">
        <f>'Dia6'!BL37</f>
        <v>184</v>
      </c>
      <c r="AJ50" s="371">
        <f t="shared" si="5"/>
        <v>1.2704390000000103</v>
      </c>
      <c r="AL50" s="169">
        <f t="shared" si="6"/>
        <v>185</v>
      </c>
      <c r="AM50" s="169">
        <f t="shared" si="7"/>
        <v>6</v>
      </c>
      <c r="AN50" s="169"/>
      <c r="AO50" s="447">
        <f t="shared" si="9"/>
        <v>184</v>
      </c>
      <c r="AP50" s="447">
        <f t="shared" si="8"/>
        <v>-1</v>
      </c>
    </row>
    <row r="51" spans="2:42" s="47" customFormat="1" x14ac:dyDescent="0.25">
      <c r="B51" s="373">
        <f>'Dia1'!BE38</f>
        <v>5</v>
      </c>
      <c r="C51" s="373">
        <f>'Dia1'!BF38</f>
        <v>184.46347499999999</v>
      </c>
      <c r="D51" s="591">
        <f>'Dia1'!BK38</f>
        <v>5</v>
      </c>
      <c r="E51" s="592">
        <f>'Dia1'!BL38</f>
        <v>184.4</v>
      </c>
      <c r="F51" s="371">
        <f t="shared" si="0"/>
        <v>6.3474999999982629E-2</v>
      </c>
      <c r="G51" s="159"/>
      <c r="H51" s="373">
        <f>'Dia2'!BE38</f>
        <v>5</v>
      </c>
      <c r="I51" s="373">
        <f>'Dia2'!BF38</f>
        <v>183.99234799999999</v>
      </c>
      <c r="J51" s="591">
        <f>'Dia2'!BK38</f>
        <v>5</v>
      </c>
      <c r="K51" s="592">
        <f>'Dia2'!BL38</f>
        <v>183.4</v>
      </c>
      <c r="L51" s="371">
        <f t="shared" si="1"/>
        <v>0.592347999999987</v>
      </c>
      <c r="M51" s="159"/>
      <c r="N51" s="373">
        <f>'Dia3'!BE38</f>
        <v>5</v>
      </c>
      <c r="O51" s="373">
        <f>'Dia3'!BF38</f>
        <v>182.89920799999999</v>
      </c>
      <c r="P51" s="591">
        <f>'Dia3'!BK38</f>
        <v>5</v>
      </c>
      <c r="Q51" s="592">
        <f>'Dia3'!BL38</f>
        <v>182.8</v>
      </c>
      <c r="R51" s="371">
        <f t="shared" si="2"/>
        <v>9.9207999999975982E-2</v>
      </c>
      <c r="S51" s="159"/>
      <c r="T51" s="373">
        <f>'Dia4'!BE38</f>
        <v>5</v>
      </c>
      <c r="U51" s="373">
        <f>'Dia4'!BF38</f>
        <v>181.54615699999999</v>
      </c>
      <c r="V51" s="591">
        <f>'Dia4'!BK38</f>
        <v>5</v>
      </c>
      <c r="W51" s="592">
        <f>'Dia4'!BL38</f>
        <v>181.3</v>
      </c>
      <c r="X51" s="371">
        <f t="shared" si="3"/>
        <v>0.24615699999998242</v>
      </c>
      <c r="Y51" s="159"/>
      <c r="Z51" s="373">
        <f>'Dia5'!BE38</f>
        <v>5</v>
      </c>
      <c r="AA51" s="373">
        <f>'Dia5'!BF38</f>
        <v>185.349614</v>
      </c>
      <c r="AB51" s="591">
        <f>'Dia5'!BK38</f>
        <v>5</v>
      </c>
      <c r="AC51" s="592">
        <f>'Dia5'!BL38</f>
        <v>185</v>
      </c>
      <c r="AD51" s="371">
        <f t="shared" si="4"/>
        <v>0.34961400000000253</v>
      </c>
      <c r="AE51" s="159"/>
      <c r="AF51" s="373">
        <f>'Dia6'!BE38</f>
        <v>5</v>
      </c>
      <c r="AG51" s="373">
        <f>'Dia6'!BF38</f>
        <v>184.74962600000001</v>
      </c>
      <c r="AH51" s="591">
        <f>'Dia6'!BK38</f>
        <v>5</v>
      </c>
      <c r="AI51" s="592">
        <f>'Dia6'!BL38</f>
        <v>184.2</v>
      </c>
      <c r="AJ51" s="371">
        <f t="shared" si="5"/>
        <v>0.54962600000001771</v>
      </c>
      <c r="AL51" s="169">
        <f t="shared" si="6"/>
        <v>184</v>
      </c>
      <c r="AM51" s="169">
        <f t="shared" si="7"/>
        <v>6</v>
      </c>
      <c r="AN51" s="169"/>
      <c r="AO51" s="447">
        <f t="shared" si="9"/>
        <v>184</v>
      </c>
      <c r="AP51" s="447">
        <f t="shared" si="8"/>
        <v>1</v>
      </c>
    </row>
    <row r="52" spans="2:42" s="47" customFormat="1" x14ac:dyDescent="0.25">
      <c r="B52" s="373">
        <f>'Dia1'!BE39</f>
        <v>6</v>
      </c>
      <c r="C52" s="373">
        <f>'Dia1'!BF39</f>
        <v>184.46183400000001</v>
      </c>
      <c r="D52" s="591">
        <f>'Dia1'!BK39</f>
        <v>6</v>
      </c>
      <c r="E52" s="592">
        <f>'Dia1'!BL39</f>
        <v>184</v>
      </c>
      <c r="F52" s="371">
        <f t="shared" si="0"/>
        <v>0.46183400000001029</v>
      </c>
      <c r="G52" s="159"/>
      <c r="H52" s="373">
        <f>'Dia2'!BE39</f>
        <v>6</v>
      </c>
      <c r="I52" s="373">
        <f>'Dia2'!BF39</f>
        <v>183.86852500000001</v>
      </c>
      <c r="J52" s="591">
        <f>'Dia2'!BK39</f>
        <v>6</v>
      </c>
      <c r="K52" s="592">
        <f>'Dia2'!BL39</f>
        <v>183.1</v>
      </c>
      <c r="L52" s="371">
        <f t="shared" si="1"/>
        <v>0.768525000000011</v>
      </c>
      <c r="M52" s="159"/>
      <c r="N52" s="373">
        <f>'Dia3'!BE39</f>
        <v>6</v>
      </c>
      <c r="O52" s="373">
        <f>'Dia3'!BF39</f>
        <v>183.22090499999999</v>
      </c>
      <c r="P52" s="591">
        <f>'Dia3'!BK39</f>
        <v>6</v>
      </c>
      <c r="Q52" s="592">
        <f>'Dia3'!BL39</f>
        <v>182.9</v>
      </c>
      <c r="R52" s="371">
        <f t="shared" si="2"/>
        <v>0.32090499999998201</v>
      </c>
      <c r="S52" s="159"/>
      <c r="T52" s="373">
        <f>'Dia4'!BE39</f>
        <v>6</v>
      </c>
      <c r="U52" s="373">
        <f>'Dia4'!BF39</f>
        <v>181.843277</v>
      </c>
      <c r="V52" s="591">
        <f>'Dia4'!BK39</f>
        <v>6</v>
      </c>
      <c r="W52" s="592">
        <f>'Dia4'!BL39</f>
        <v>181.4</v>
      </c>
      <c r="X52" s="371">
        <f t="shared" si="3"/>
        <v>0.44327699999999481</v>
      </c>
      <c r="Y52" s="159"/>
      <c r="Z52" s="373">
        <f>'Dia5'!BE39</f>
        <v>6</v>
      </c>
      <c r="AA52" s="373">
        <f>'Dia5'!BF39</f>
        <v>185.22087099999999</v>
      </c>
      <c r="AB52" s="591">
        <f>'Dia5'!BK39</f>
        <v>6</v>
      </c>
      <c r="AC52" s="592">
        <f>'Dia5'!BL39</f>
        <v>185.1</v>
      </c>
      <c r="AD52" s="371">
        <f t="shared" si="4"/>
        <v>0.12087099999999396</v>
      </c>
      <c r="AE52" s="159"/>
      <c r="AF52" s="373">
        <f>'Dia6'!BE39</f>
        <v>6</v>
      </c>
      <c r="AG52" s="373">
        <f>'Dia6'!BF39</f>
        <v>184.685058</v>
      </c>
      <c r="AH52" s="591">
        <f>'Dia6'!BK39</f>
        <v>6</v>
      </c>
      <c r="AI52" s="592">
        <f>'Dia6'!BL39</f>
        <v>184.5</v>
      </c>
      <c r="AJ52" s="371">
        <f t="shared" si="5"/>
        <v>0.18505799999999795</v>
      </c>
      <c r="AL52" s="169">
        <f t="shared" si="6"/>
        <v>184</v>
      </c>
      <c r="AM52" s="169">
        <f t="shared" si="7"/>
        <v>6</v>
      </c>
      <c r="AN52" s="169"/>
      <c r="AO52" s="447">
        <f t="shared" si="9"/>
        <v>184</v>
      </c>
      <c r="AP52" s="447">
        <f t="shared" si="8"/>
        <v>1</v>
      </c>
    </row>
    <row r="53" spans="2:42" s="47" customFormat="1" x14ac:dyDescent="0.25">
      <c r="B53" s="373">
        <f>'Dia1'!BE40</f>
        <v>7</v>
      </c>
      <c r="C53" s="373">
        <f>'Dia1'!BF40</f>
        <v>184.668825</v>
      </c>
      <c r="D53" s="591">
        <f>'Dia1'!BK40</f>
        <v>7</v>
      </c>
      <c r="E53" s="592">
        <f>'Dia1'!BL40</f>
        <v>184.5</v>
      </c>
      <c r="F53" s="371">
        <f t="shared" si="0"/>
        <v>0.16882499999999823</v>
      </c>
      <c r="G53" s="159"/>
      <c r="H53" s="373">
        <f>'Dia2'!BE40</f>
        <v>7</v>
      </c>
      <c r="I53" s="373">
        <f>'Dia2'!BF40</f>
        <v>183.93182400000001</v>
      </c>
      <c r="J53" s="591">
        <f>'Dia2'!BK40</f>
        <v>7</v>
      </c>
      <c r="K53" s="592">
        <f>'Dia2'!BL40</f>
        <v>183.8</v>
      </c>
      <c r="L53" s="371">
        <f t="shared" si="1"/>
        <v>0.13182399999999461</v>
      </c>
      <c r="M53" s="159"/>
      <c r="N53" s="373">
        <f>'Dia3'!BE40</f>
        <v>7</v>
      </c>
      <c r="O53" s="373">
        <f>'Dia3'!BF40</f>
        <v>183.11885100000001</v>
      </c>
      <c r="P53" s="591">
        <f>'Dia3'!BK40</f>
        <v>7</v>
      </c>
      <c r="Q53" s="592">
        <f>'Dia3'!BL40</f>
        <v>181.9</v>
      </c>
      <c r="R53" s="371">
        <f t="shared" si="2"/>
        <v>1.2188510000000008</v>
      </c>
      <c r="S53" s="159"/>
      <c r="T53" s="373">
        <f>'Dia4'!BE40</f>
        <v>7</v>
      </c>
      <c r="U53" s="373">
        <f>'Dia4'!BF40</f>
        <v>181.66614999999999</v>
      </c>
      <c r="V53" s="591">
        <f>'Dia4'!BK40</f>
        <v>7</v>
      </c>
      <c r="W53" s="592">
        <f>'Dia4'!BL40</f>
        <v>181.4</v>
      </c>
      <c r="X53" s="371">
        <f t="shared" si="3"/>
        <v>0.2661499999999819</v>
      </c>
      <c r="Y53" s="159"/>
      <c r="Z53" s="373">
        <f>'Dia5'!BE40</f>
        <v>7</v>
      </c>
      <c r="AA53" s="373">
        <f>'Dia5'!BF40</f>
        <v>185.39597900000001</v>
      </c>
      <c r="AB53" s="591">
        <f>'Dia5'!BK40</f>
        <v>7</v>
      </c>
      <c r="AC53" s="592">
        <f>'Dia5'!BL40</f>
        <v>185.3</v>
      </c>
      <c r="AD53" s="371">
        <f t="shared" si="4"/>
        <v>9.5978999999999814E-2</v>
      </c>
      <c r="AE53" s="159"/>
      <c r="AF53" s="373">
        <f>'Dia6'!BE40</f>
        <v>7</v>
      </c>
      <c r="AG53" s="373">
        <f>'Dia6'!BF40</f>
        <v>184.697238</v>
      </c>
      <c r="AH53" s="591">
        <f>'Dia6'!BK40</f>
        <v>7</v>
      </c>
      <c r="AI53" s="592">
        <f>'Dia6'!BL40</f>
        <v>184.6</v>
      </c>
      <c r="AJ53" s="371">
        <f t="shared" si="5"/>
        <v>9.7238000000004376E-2</v>
      </c>
      <c r="AL53" s="169">
        <f t="shared" si="6"/>
        <v>184</v>
      </c>
      <c r="AM53" s="169">
        <f t="shared" si="7"/>
        <v>6</v>
      </c>
      <c r="AN53" s="169"/>
      <c r="AO53" s="447">
        <f t="shared" si="9"/>
        <v>184</v>
      </c>
      <c r="AP53" s="447">
        <f t="shared" si="8"/>
        <v>1</v>
      </c>
    </row>
    <row r="54" spans="2:42" s="47" customFormat="1" x14ac:dyDescent="0.25">
      <c r="B54" s="373">
        <f>'Dia1'!BE41</f>
        <v>8</v>
      </c>
      <c r="C54" s="373">
        <f>'Dia1'!BF41</f>
        <v>184.78703899999999</v>
      </c>
      <c r="D54" s="591">
        <f>'Dia1'!BK41</f>
        <v>8</v>
      </c>
      <c r="E54" s="592">
        <f>'Dia1'!BL41</f>
        <v>184.1</v>
      </c>
      <c r="F54" s="371">
        <f t="shared" si="0"/>
        <v>0.68703899999999862</v>
      </c>
      <c r="G54" s="159"/>
      <c r="H54" s="373">
        <f>'Dia2'!BE41</f>
        <v>8</v>
      </c>
      <c r="I54" s="373">
        <f>'Dia2'!BF41</f>
        <v>183.49853400000001</v>
      </c>
      <c r="J54" s="591">
        <f>'Dia2'!BK41</f>
        <v>8</v>
      </c>
      <c r="K54" s="592">
        <f>'Dia2'!BL41</f>
        <v>183.4</v>
      </c>
      <c r="L54" s="371">
        <f t="shared" si="1"/>
        <v>9.8534000000000788E-2</v>
      </c>
      <c r="M54" s="159"/>
      <c r="N54" s="373">
        <f>'Dia3'!BE41</f>
        <v>8</v>
      </c>
      <c r="O54" s="373">
        <f>'Dia3'!BF41</f>
        <v>182.73756399999999</v>
      </c>
      <c r="P54" s="591">
        <f>'Dia3'!BK41</f>
        <v>8</v>
      </c>
      <c r="Q54" s="592">
        <f>'Dia3'!BL41</f>
        <v>182.2</v>
      </c>
      <c r="R54" s="371">
        <f t="shared" si="2"/>
        <v>0.53756400000000326</v>
      </c>
      <c r="S54" s="159"/>
      <c r="T54" s="373">
        <f>'Dia4'!BE41</f>
        <v>8</v>
      </c>
      <c r="U54" s="373">
        <f>'Dia4'!BF41</f>
        <v>181.42491699999999</v>
      </c>
      <c r="V54" s="591">
        <f>'Dia4'!BK41</f>
        <v>8</v>
      </c>
      <c r="W54" s="592">
        <f>'Dia4'!BL41</f>
        <v>181.1</v>
      </c>
      <c r="X54" s="371">
        <f t="shared" si="3"/>
        <v>0.32491699999999923</v>
      </c>
      <c r="Y54" s="159"/>
      <c r="Z54" s="373">
        <f>'Dia5'!BE41</f>
        <v>8</v>
      </c>
      <c r="AA54" s="373">
        <f>'Dia5'!BF41</f>
        <v>185.31007199999999</v>
      </c>
      <c r="AB54" s="591">
        <f>'Dia5'!BK41</f>
        <v>8</v>
      </c>
      <c r="AC54" s="592">
        <f>'Dia5'!BL41</f>
        <v>185</v>
      </c>
      <c r="AD54" s="371">
        <f t="shared" si="4"/>
        <v>0.31007199999999102</v>
      </c>
      <c r="AE54" s="159"/>
      <c r="AF54" s="373">
        <f>'Dia6'!BE41</f>
        <v>8</v>
      </c>
      <c r="AG54" s="373">
        <f>'Dia6'!BF41</f>
        <v>184.86204699999999</v>
      </c>
      <c r="AH54" s="591">
        <f>'Dia6'!BK41</f>
        <v>8</v>
      </c>
      <c r="AI54" s="592">
        <f>'Dia6'!BL41</f>
        <v>184.9</v>
      </c>
      <c r="AJ54" s="371">
        <f t="shared" si="5"/>
        <v>3.7953000000015891E-2</v>
      </c>
      <c r="AL54" s="169">
        <f t="shared" si="6"/>
        <v>184</v>
      </c>
      <c r="AM54" s="169">
        <f t="shared" si="7"/>
        <v>6</v>
      </c>
      <c r="AN54" s="169"/>
      <c r="AO54" s="447">
        <f t="shared" si="9"/>
        <v>184</v>
      </c>
      <c r="AP54" s="447">
        <f t="shared" si="8"/>
        <v>1</v>
      </c>
    </row>
    <row r="55" spans="2:42" s="47" customFormat="1" x14ac:dyDescent="0.25">
      <c r="B55" s="593">
        <f>'Dia1'!BE42</f>
        <v>1</v>
      </c>
      <c r="C55" s="593">
        <f>'Dia1'!BF42</f>
        <v>226.036575</v>
      </c>
      <c r="D55" s="594">
        <f>'Dia1'!BK42</f>
        <v>1</v>
      </c>
      <c r="E55" s="595">
        <f>'Dia1'!BL42</f>
        <v>225.6</v>
      </c>
      <c r="F55" s="372">
        <f t="shared" si="0"/>
        <v>0.43657500000000482</v>
      </c>
      <c r="G55" s="159"/>
      <c r="H55" s="593">
        <f>'Dia2'!BE42</f>
        <v>1</v>
      </c>
      <c r="I55" s="593">
        <f>'Dia2'!BF42</f>
        <v>224.96264099999999</v>
      </c>
      <c r="J55" s="594">
        <f>'Dia2'!BK42</f>
        <v>1</v>
      </c>
      <c r="K55" s="595">
        <f>'Dia2'!BL42</f>
        <v>224.1</v>
      </c>
      <c r="L55" s="372">
        <f t="shared" si="1"/>
        <v>0.86264099999999644</v>
      </c>
      <c r="M55" s="159"/>
      <c r="N55" s="593">
        <f>'Dia3'!BE42</f>
        <v>1</v>
      </c>
      <c r="O55" s="593">
        <f>'Dia3'!BF42</f>
        <v>224.44457600000001</v>
      </c>
      <c r="P55" s="594">
        <f>'Dia3'!BK42</f>
        <v>1</v>
      </c>
      <c r="Q55" s="595">
        <f>'Dia3'!BL42</f>
        <v>224.2</v>
      </c>
      <c r="R55" s="372">
        <f t="shared" si="2"/>
        <v>0.24457600000002344</v>
      </c>
      <c r="S55" s="159"/>
      <c r="T55" s="593">
        <f>'Dia4'!BE42</f>
        <v>1</v>
      </c>
      <c r="U55" s="593">
        <f>'Dia4'!BF42</f>
        <v>223.37461999999999</v>
      </c>
      <c r="V55" s="594">
        <f>'Dia4'!BK42</f>
        <v>1</v>
      </c>
      <c r="W55" s="595">
        <f>'Dia4'!BL42</f>
        <v>222.6</v>
      </c>
      <c r="X55" s="372">
        <f t="shared" si="3"/>
        <v>0.77461999999999875</v>
      </c>
      <c r="Y55" s="159"/>
      <c r="Z55" s="593">
        <f>'Dia5'!BE42</f>
        <v>1</v>
      </c>
      <c r="AA55" s="593">
        <f>'Dia5'!BF42</f>
        <v>226.015153</v>
      </c>
      <c r="AB55" s="594">
        <f>'Dia5'!BK42</f>
        <v>1</v>
      </c>
      <c r="AC55" s="595">
        <f>'Dia5'!BL42</f>
        <v>226.1</v>
      </c>
      <c r="AD55" s="372">
        <f t="shared" si="4"/>
        <v>8.4846999999996342E-2</v>
      </c>
      <c r="AE55" s="159"/>
      <c r="AF55" s="593">
        <f>'Dia6'!BE42</f>
        <v>1</v>
      </c>
      <c r="AG55" s="593">
        <f>'Dia6'!BF42</f>
        <v>225.670196</v>
      </c>
      <c r="AH55" s="594">
        <f>'Dia6'!BK42</f>
        <v>1</v>
      </c>
      <c r="AI55" s="595">
        <f>'Dia6'!BL42</f>
        <v>225.6</v>
      </c>
      <c r="AJ55" s="372">
        <f t="shared" si="5"/>
        <v>7.0196000000009917E-2</v>
      </c>
      <c r="AL55" s="169">
        <f t="shared" si="6"/>
        <v>225</v>
      </c>
      <c r="AM55" s="169">
        <f t="shared" si="7"/>
        <v>6</v>
      </c>
      <c r="AN55" s="169"/>
      <c r="AO55" s="447">
        <f t="shared" si="9"/>
        <v>225</v>
      </c>
      <c r="AP55" s="447">
        <f t="shared" si="8"/>
        <v>1</v>
      </c>
    </row>
    <row r="56" spans="2:42" s="47" customFormat="1" x14ac:dyDescent="0.25">
      <c r="B56" s="593">
        <f>'Dia1'!BE43</f>
        <v>2</v>
      </c>
      <c r="C56" s="593">
        <f>'Dia1'!BF43</f>
        <v>225.850675</v>
      </c>
      <c r="D56" s="594">
        <f>'Dia1'!BK43</f>
        <v>2</v>
      </c>
      <c r="E56" s="595">
        <f>'Dia1'!BL43</f>
        <v>226.1</v>
      </c>
      <c r="F56" s="372">
        <f t="shared" si="0"/>
        <v>0.24932499999999891</v>
      </c>
      <c r="G56" s="159"/>
      <c r="H56" s="593">
        <f>'Dia2'!BE43</f>
        <v>2</v>
      </c>
      <c r="I56" s="593">
        <f>'Dia2'!BF43</f>
        <v>224.77332000000001</v>
      </c>
      <c r="J56" s="594">
        <f>'Dia2'!BK43</f>
        <v>2</v>
      </c>
      <c r="K56" s="595">
        <f>'Dia2'!BL43</f>
        <v>224.8</v>
      </c>
      <c r="L56" s="372">
        <f t="shared" si="1"/>
        <v>2.6679999999998927E-2</v>
      </c>
      <c r="M56" s="159"/>
      <c r="N56" s="593">
        <f>'Dia3'!BE43</f>
        <v>2</v>
      </c>
      <c r="O56" s="593">
        <f>'Dia3'!BF43</f>
        <v>224.39790099999999</v>
      </c>
      <c r="P56" s="594">
        <f>'Dia3'!BK43</f>
        <v>2</v>
      </c>
      <c r="Q56" s="595">
        <f>'Dia3'!BL43</f>
        <v>224.8</v>
      </c>
      <c r="R56" s="372">
        <f t="shared" si="2"/>
        <v>0.40209900000002108</v>
      </c>
      <c r="S56" s="159"/>
      <c r="T56" s="593">
        <f>'Dia4'!BE43</f>
        <v>2</v>
      </c>
      <c r="U56" s="593">
        <f>'Dia4'!BF43</f>
        <v>223.389949</v>
      </c>
      <c r="V56" s="594">
        <f>'Dia4'!BK43</f>
        <v>2</v>
      </c>
      <c r="W56" s="595">
        <f>'Dia4'!BL43</f>
        <v>222.6</v>
      </c>
      <c r="X56" s="372">
        <f t="shared" si="3"/>
        <v>0.78994900000000712</v>
      </c>
      <c r="Y56" s="159"/>
      <c r="Z56" s="593">
        <f>'Dia5'!BE43</f>
        <v>2</v>
      </c>
      <c r="AA56" s="593">
        <f>'Dia5'!BF43</f>
        <v>225.78856300000001</v>
      </c>
      <c r="AB56" s="594">
        <f>'Dia5'!BK43</f>
        <v>2</v>
      </c>
      <c r="AC56" s="595">
        <f>'Dia5'!BL43</f>
        <v>225</v>
      </c>
      <c r="AD56" s="372">
        <f t="shared" si="4"/>
        <v>0.78856300000001056</v>
      </c>
      <c r="AE56" s="159"/>
      <c r="AF56" s="593">
        <f>'Dia6'!BE43</f>
        <v>2</v>
      </c>
      <c r="AG56" s="593">
        <f>'Dia6'!BF43</f>
        <v>225.33612400000001</v>
      </c>
      <c r="AH56" s="594">
        <f>'Dia6'!BK43</f>
        <v>2</v>
      </c>
      <c r="AI56" s="595">
        <f>'Dia6'!BL43</f>
        <v>225.4</v>
      </c>
      <c r="AJ56" s="372">
        <f t="shared" si="5"/>
        <v>6.3875999999993383E-2</v>
      </c>
      <c r="AL56" s="169">
        <f t="shared" si="6"/>
        <v>225</v>
      </c>
      <c r="AM56" s="169">
        <f t="shared" si="7"/>
        <v>6</v>
      </c>
      <c r="AN56" s="169"/>
      <c r="AO56" s="447">
        <f t="shared" si="9"/>
        <v>225</v>
      </c>
      <c r="AP56" s="447">
        <f t="shared" si="8"/>
        <v>1</v>
      </c>
    </row>
    <row r="57" spans="2:42" s="47" customFormat="1" x14ac:dyDescent="0.25">
      <c r="B57" s="593">
        <f>'Dia1'!BE44</f>
        <v>3</v>
      </c>
      <c r="C57" s="593">
        <f>'Dia1'!BF44</f>
        <v>225.74927</v>
      </c>
      <c r="D57" s="594">
        <f>'Dia1'!BK44</f>
        <v>3</v>
      </c>
      <c r="E57" s="595">
        <f>'Dia1'!BL44</f>
        <v>225.4</v>
      </c>
      <c r="F57" s="372">
        <f t="shared" si="0"/>
        <v>0.34926999999998998</v>
      </c>
      <c r="G57" s="159"/>
      <c r="H57" s="593">
        <f>'Dia2'!BE44</f>
        <v>3</v>
      </c>
      <c r="I57" s="593">
        <f>'Dia2'!BF44</f>
        <v>224.672965</v>
      </c>
      <c r="J57" s="594">
        <f>'Dia2'!BK44</f>
        <v>3</v>
      </c>
      <c r="K57" s="595">
        <f>'Dia2'!BL44</f>
        <v>224.1</v>
      </c>
      <c r="L57" s="372">
        <f t="shared" si="1"/>
        <v>0.5729650000000106</v>
      </c>
      <c r="M57" s="159"/>
      <c r="N57" s="593">
        <f>'Dia3'!BE44</f>
        <v>3</v>
      </c>
      <c r="O57" s="593">
        <f>'Dia3'!BF44</f>
        <v>224.217468</v>
      </c>
      <c r="P57" s="594">
        <f>'Dia3'!BK44</f>
        <v>3</v>
      </c>
      <c r="Q57" s="595">
        <f>'Dia3'!BL44</f>
        <v>223.7</v>
      </c>
      <c r="R57" s="372">
        <f t="shared" si="2"/>
        <v>0.51746800000000803</v>
      </c>
      <c r="S57" s="159"/>
      <c r="T57" s="593">
        <f>'Dia4'!BE44</f>
        <v>3</v>
      </c>
      <c r="U57" s="593">
        <f>'Dia4'!BF44</f>
        <v>223.08134999999999</v>
      </c>
      <c r="V57" s="594">
        <f>'Dia4'!BK44</f>
        <v>3</v>
      </c>
      <c r="W57" s="595">
        <f>'Dia4'!BL44</f>
        <v>223</v>
      </c>
      <c r="X57" s="372">
        <f t="shared" si="3"/>
        <v>8.1349999999986267E-2</v>
      </c>
      <c r="Y57" s="159"/>
      <c r="Z57" s="593">
        <f>'Dia5'!BE44</f>
        <v>3</v>
      </c>
      <c r="AA57" s="593">
        <f>'Dia5'!BF44</f>
        <v>225.852822</v>
      </c>
      <c r="AB57" s="594">
        <f>'Dia5'!BK44</f>
        <v>3</v>
      </c>
      <c r="AC57" s="595">
        <f>'Dia5'!BL44</f>
        <v>225.1</v>
      </c>
      <c r="AD57" s="372">
        <f t="shared" si="4"/>
        <v>0.75282200000000898</v>
      </c>
      <c r="AE57" s="159"/>
      <c r="AF57" s="593">
        <f>'Dia6'!BE44</f>
        <v>3</v>
      </c>
      <c r="AG57" s="593">
        <f>'Dia6'!BF44</f>
        <v>225.01379700000001</v>
      </c>
      <c r="AH57" s="594">
        <f>'Dia6'!BK44</f>
        <v>3</v>
      </c>
      <c r="AI57" s="595">
        <f>'Dia6'!BL44</f>
        <v>225</v>
      </c>
      <c r="AJ57" s="372">
        <f t="shared" si="5"/>
        <v>1.3797000000010939E-2</v>
      </c>
      <c r="AL57" s="169">
        <f t="shared" si="6"/>
        <v>225</v>
      </c>
      <c r="AM57" s="169">
        <f t="shared" si="7"/>
        <v>6</v>
      </c>
      <c r="AN57" s="169"/>
      <c r="AO57" s="447">
        <f t="shared" si="9"/>
        <v>225</v>
      </c>
      <c r="AP57" s="447">
        <f t="shared" si="8"/>
        <v>-1</v>
      </c>
    </row>
    <row r="58" spans="2:42" s="47" customFormat="1" x14ac:dyDescent="0.25">
      <c r="B58" s="593">
        <f>'Dia1'!BE45</f>
        <v>4</v>
      </c>
      <c r="C58" s="593">
        <f>'Dia1'!BF45</f>
        <v>225.856629</v>
      </c>
      <c r="D58" s="594">
        <f>'Dia1'!BK45</f>
        <v>4</v>
      </c>
      <c r="E58" s="595">
        <f>'Dia1'!BL45</f>
        <v>225.4</v>
      </c>
      <c r="F58" s="372">
        <f t="shared" si="0"/>
        <v>0.4566289999999924</v>
      </c>
      <c r="G58" s="159"/>
      <c r="H58" s="593">
        <f>'Dia2'!BE45</f>
        <v>4</v>
      </c>
      <c r="I58" s="593">
        <f>'Dia2'!BF45</f>
        <v>224.679517</v>
      </c>
      <c r="J58" s="594">
        <f>'Dia2'!BK45</f>
        <v>4</v>
      </c>
      <c r="K58" s="595">
        <f>'Dia2'!BL45</f>
        <v>224.1</v>
      </c>
      <c r="L58" s="372">
        <f t="shared" si="1"/>
        <v>0.57951700000000983</v>
      </c>
      <c r="M58" s="159"/>
      <c r="N58" s="593">
        <f>'Dia3'!BE45</f>
        <v>4</v>
      </c>
      <c r="O58" s="593">
        <f>'Dia3'!BF45</f>
        <v>224.30059399999999</v>
      </c>
      <c r="P58" s="594">
        <f>'Dia3'!BK45</f>
        <v>4</v>
      </c>
      <c r="Q58" s="595">
        <f>'Dia3'!BL45</f>
        <v>223.5</v>
      </c>
      <c r="R58" s="372">
        <f t="shared" si="2"/>
        <v>0.80059399999998959</v>
      </c>
      <c r="S58" s="159"/>
      <c r="T58" s="593">
        <f>'Dia4'!BE45</f>
        <v>4</v>
      </c>
      <c r="U58" s="593">
        <f>'Dia4'!BF45</f>
        <v>223.14864299999999</v>
      </c>
      <c r="V58" s="594">
        <f>'Dia4'!BK45</f>
        <v>4</v>
      </c>
      <c r="W58" s="595">
        <f>'Dia4'!BL45</f>
        <v>222.6</v>
      </c>
      <c r="X58" s="372">
        <f t="shared" si="3"/>
        <v>0.54864299999999844</v>
      </c>
      <c r="Y58" s="159"/>
      <c r="Z58" s="593">
        <f>'Dia5'!BE45</f>
        <v>4</v>
      </c>
      <c r="AA58" s="593">
        <f>'Dia5'!BF45</f>
        <v>225.738788</v>
      </c>
      <c r="AB58" s="594">
        <f>'Dia5'!BK45</f>
        <v>4</v>
      </c>
      <c r="AC58" s="595">
        <f>'Dia5'!BL45</f>
        <v>225.1</v>
      </c>
      <c r="AD58" s="372">
        <f t="shared" si="4"/>
        <v>0.63878800000000524</v>
      </c>
      <c r="AE58" s="159"/>
      <c r="AF58" s="593">
        <f>'Dia6'!BE45</f>
        <v>4</v>
      </c>
      <c r="AG58" s="593">
        <f>'Dia6'!BF45</f>
        <v>225.08988199999999</v>
      </c>
      <c r="AH58" s="594">
        <f>'Dia6'!BK45</f>
        <v>4</v>
      </c>
      <c r="AI58" s="595">
        <f>'Dia6'!BL45</f>
        <v>224.6</v>
      </c>
      <c r="AJ58" s="372">
        <f t="shared" si="5"/>
        <v>0.48988199999999438</v>
      </c>
      <c r="AL58" s="169">
        <f t="shared" si="6"/>
        <v>225</v>
      </c>
      <c r="AM58" s="169">
        <f t="shared" si="7"/>
        <v>6</v>
      </c>
      <c r="AN58" s="169"/>
      <c r="AO58" s="447">
        <f t="shared" si="9"/>
        <v>224</v>
      </c>
      <c r="AP58" s="447">
        <f t="shared" si="8"/>
        <v>1</v>
      </c>
    </row>
    <row r="59" spans="2:42" s="47" customFormat="1" x14ac:dyDescent="0.25">
      <c r="B59" s="593">
        <f>'Dia1'!BE46</f>
        <v>5</v>
      </c>
      <c r="C59" s="593">
        <f>'Dia1'!BF46</f>
        <v>225.82155</v>
      </c>
      <c r="D59" s="594">
        <f>'Dia1'!BK46</f>
        <v>5</v>
      </c>
      <c r="E59" s="595">
        <f>'Dia1'!BL46</f>
        <v>225.7</v>
      </c>
      <c r="F59" s="372">
        <f t="shared" si="0"/>
        <v>0.12155000000001337</v>
      </c>
      <c r="G59" s="159"/>
      <c r="H59" s="593">
        <f>'Dia2'!BE46</f>
        <v>5</v>
      </c>
      <c r="I59" s="593">
        <f>'Dia2'!BF46</f>
        <v>224.5247</v>
      </c>
      <c r="J59" s="594">
        <f>'Dia2'!BK46</f>
        <v>5</v>
      </c>
      <c r="K59" s="595">
        <f>'Dia2'!BL46</f>
        <v>223.8</v>
      </c>
      <c r="L59" s="372">
        <f t="shared" si="1"/>
        <v>0.72469999999998436</v>
      </c>
      <c r="M59" s="159"/>
      <c r="N59" s="593">
        <f>'Dia3'!BE46</f>
        <v>5</v>
      </c>
      <c r="O59" s="593">
        <f>'Dia3'!BF46</f>
        <v>224.06036499999999</v>
      </c>
      <c r="P59" s="594">
        <f>'Dia3'!BK46</f>
        <v>5</v>
      </c>
      <c r="Q59" s="595">
        <f>'Dia3'!BL46</f>
        <v>223.8</v>
      </c>
      <c r="R59" s="372">
        <f t="shared" si="2"/>
        <v>0.26036499999997886</v>
      </c>
      <c r="S59" s="159"/>
      <c r="T59" s="593">
        <f>'Dia4'!BE46</f>
        <v>5</v>
      </c>
      <c r="U59" s="593">
        <f>'Dia4'!BF46</f>
        <v>223.08972299999999</v>
      </c>
      <c r="V59" s="594">
        <f>'Dia4'!BK46</f>
        <v>5</v>
      </c>
      <c r="W59" s="595">
        <f>'Dia4'!BL46</f>
        <v>222.6</v>
      </c>
      <c r="X59" s="372">
        <f t="shared" si="3"/>
        <v>0.48972299999999791</v>
      </c>
      <c r="Y59" s="159"/>
      <c r="Z59" s="593">
        <f>'Dia5'!BE46</f>
        <v>5</v>
      </c>
      <c r="AA59" s="593">
        <f>'Dia5'!BF46</f>
        <v>225.75190499999999</v>
      </c>
      <c r="AB59" s="594">
        <f>'Dia5'!BK46</f>
        <v>5</v>
      </c>
      <c r="AC59" s="595">
        <f>'Dia5'!BL46</f>
        <v>225.7</v>
      </c>
      <c r="AD59" s="372">
        <f t="shared" si="4"/>
        <v>5.1905000000004975E-2</v>
      </c>
      <c r="AE59" s="159"/>
      <c r="AF59" s="593">
        <f>'Dia6'!BE46</f>
        <v>5</v>
      </c>
      <c r="AG59" s="593">
        <f>'Dia6'!BF46</f>
        <v>225.13738900000001</v>
      </c>
      <c r="AH59" s="594">
        <f>'Dia6'!BK46</f>
        <v>5</v>
      </c>
      <c r="AI59" s="595">
        <f>'Dia6'!BL46</f>
        <v>225</v>
      </c>
      <c r="AJ59" s="372">
        <f t="shared" si="5"/>
        <v>0.13738900000001308</v>
      </c>
      <c r="AL59" s="169">
        <f t="shared" si="6"/>
        <v>225</v>
      </c>
      <c r="AM59" s="169">
        <f t="shared" si="7"/>
        <v>6</v>
      </c>
      <c r="AN59" s="169"/>
      <c r="AO59" s="447">
        <f t="shared" si="9"/>
        <v>225</v>
      </c>
      <c r="AP59" s="447">
        <f t="shared" si="8"/>
        <v>-1</v>
      </c>
    </row>
    <row r="60" spans="2:42" s="47" customFormat="1" x14ac:dyDescent="0.25">
      <c r="B60" s="593">
        <f>'Dia1'!BE47</f>
        <v>6</v>
      </c>
      <c r="C60" s="593">
        <f>'Dia1'!BF47</f>
        <v>225.68131600000001</v>
      </c>
      <c r="D60" s="594">
        <f>'Dia1'!BK47</f>
        <v>6</v>
      </c>
      <c r="E60" s="595">
        <f>'Dia1'!BL47</f>
        <v>225.1</v>
      </c>
      <c r="F60" s="372">
        <f t="shared" si="0"/>
        <v>0.58131600000001526</v>
      </c>
      <c r="G60" s="159"/>
      <c r="H60" s="593">
        <f>'Dia2'!BE47</f>
        <v>6</v>
      </c>
      <c r="I60" s="593">
        <f>'Dia2'!BF47</f>
        <v>224.59822299999999</v>
      </c>
      <c r="J60" s="594">
        <f>'Dia2'!BK47</f>
        <v>6</v>
      </c>
      <c r="K60" s="595">
        <f>'Dia2'!BL47</f>
        <v>223.9</v>
      </c>
      <c r="L60" s="372">
        <f t="shared" si="1"/>
        <v>0.69822299999998449</v>
      </c>
      <c r="M60" s="159"/>
      <c r="N60" s="593">
        <f>'Dia3'!BE47</f>
        <v>6</v>
      </c>
      <c r="O60" s="593">
        <f>'Dia3'!BF47</f>
        <v>224.183626</v>
      </c>
      <c r="P60" s="594">
        <f>'Dia3'!BK47</f>
        <v>6</v>
      </c>
      <c r="Q60" s="595">
        <f>'Dia3'!BL47</f>
        <v>224.2</v>
      </c>
      <c r="R60" s="372">
        <f t="shared" si="2"/>
        <v>1.637399999998479E-2</v>
      </c>
      <c r="S60" s="159"/>
      <c r="T60" s="593">
        <f>'Dia4'!BE47</f>
        <v>6</v>
      </c>
      <c r="U60" s="593">
        <f>'Dia4'!BF47</f>
        <v>223.02603300000001</v>
      </c>
      <c r="V60" s="594">
        <f>'Dia4'!BK47</f>
        <v>6</v>
      </c>
      <c r="W60" s="595">
        <f>'Dia4'!BL47</f>
        <v>222</v>
      </c>
      <c r="X60" s="372">
        <f t="shared" si="3"/>
        <v>1.0260330000000124</v>
      </c>
      <c r="Y60" s="159"/>
      <c r="Z60" s="593">
        <f>'Dia5'!BE47</f>
        <v>6</v>
      </c>
      <c r="AA60" s="593">
        <f>'Dia5'!BF47</f>
        <v>225.86357599999999</v>
      </c>
      <c r="AB60" s="594">
        <f>'Dia5'!BK47</f>
        <v>6</v>
      </c>
      <c r="AC60" s="595">
        <f>'Dia5'!BL47</f>
        <v>225.4</v>
      </c>
      <c r="AD60" s="372">
        <f t="shared" si="4"/>
        <v>0.46357599999998911</v>
      </c>
      <c r="AE60" s="159"/>
      <c r="AF60" s="593">
        <f>'Dia6'!BE47</f>
        <v>6</v>
      </c>
      <c r="AG60" s="593">
        <f>'Dia6'!BF47</f>
        <v>225.19108299999999</v>
      </c>
      <c r="AH60" s="594">
        <f>'Dia6'!BK47</f>
        <v>6</v>
      </c>
      <c r="AI60" s="595">
        <f>'Dia6'!BL47</f>
        <v>224.8</v>
      </c>
      <c r="AJ60" s="372">
        <f t="shared" si="5"/>
        <v>0.39108299999998053</v>
      </c>
      <c r="AL60" s="169">
        <f t="shared" si="6"/>
        <v>225</v>
      </c>
      <c r="AM60" s="169">
        <f t="shared" si="7"/>
        <v>6</v>
      </c>
      <c r="AN60" s="169"/>
      <c r="AO60" s="447">
        <f t="shared" si="9"/>
        <v>224</v>
      </c>
      <c r="AP60" s="447">
        <f t="shared" si="8"/>
        <v>1</v>
      </c>
    </row>
    <row r="61" spans="2:42" s="47" customFormat="1" x14ac:dyDescent="0.25">
      <c r="B61" s="593">
        <f>'Dia1'!BE48</f>
        <v>7</v>
      </c>
      <c r="C61" s="593">
        <f>'Dia1'!BF48</f>
        <v>225.47642999999999</v>
      </c>
      <c r="D61" s="594">
        <f>'Dia1'!BK48</f>
        <v>7</v>
      </c>
      <c r="E61" s="595">
        <f>'Dia1'!BL48</f>
        <v>224.8</v>
      </c>
      <c r="F61" s="372">
        <f t="shared" si="0"/>
        <v>0.6764299999999821</v>
      </c>
      <c r="G61" s="159"/>
      <c r="H61" s="593">
        <f>'Dia2'!BE48</f>
        <v>7</v>
      </c>
      <c r="I61" s="593">
        <f>'Dia2'!BF48</f>
        <v>224.40835799999999</v>
      </c>
      <c r="J61" s="594">
        <f>'Dia2'!BK48</f>
        <v>7</v>
      </c>
      <c r="K61" s="595">
        <f>'Dia2'!BL48</f>
        <v>223.6</v>
      </c>
      <c r="L61" s="372">
        <f t="shared" si="1"/>
        <v>0.80835799999999836</v>
      </c>
      <c r="M61" s="159"/>
      <c r="N61" s="593">
        <f>'Dia3'!BE48</f>
        <v>7</v>
      </c>
      <c r="O61" s="593">
        <f>'Dia3'!BF48</f>
        <v>224.246634</v>
      </c>
      <c r="P61" s="594">
        <f>'Dia3'!BK48</f>
        <v>7</v>
      </c>
      <c r="Q61" s="595">
        <f>'Dia3'!BL48</f>
        <v>223.8</v>
      </c>
      <c r="R61" s="372">
        <f t="shared" si="2"/>
        <v>0.44663399999998887</v>
      </c>
      <c r="S61" s="159"/>
      <c r="T61" s="593">
        <f>'Dia4'!BE48</f>
        <v>7</v>
      </c>
      <c r="U61" s="593">
        <f>'Dia4'!BF48</f>
        <v>222.61058499999999</v>
      </c>
      <c r="V61" s="594">
        <f>'Dia4'!BK48</f>
        <v>7</v>
      </c>
      <c r="W61" s="595">
        <f>'Dia4'!BL48</f>
        <v>222.7</v>
      </c>
      <c r="X61" s="372">
        <f t="shared" si="3"/>
        <v>8.9415000000002465E-2</v>
      </c>
      <c r="Y61" s="159"/>
      <c r="Z61" s="593">
        <f>'Dia5'!BE48</f>
        <v>7</v>
      </c>
      <c r="AA61" s="593">
        <f>'Dia5'!BF48</f>
        <v>225.710264</v>
      </c>
      <c r="AB61" s="594">
        <f>'Dia5'!BK48</f>
        <v>7</v>
      </c>
      <c r="AC61" s="595">
        <f>'Dia5'!BL48</f>
        <v>226.1</v>
      </c>
      <c r="AD61" s="372">
        <f t="shared" si="4"/>
        <v>0.38973599999999919</v>
      </c>
      <c r="AE61" s="159"/>
      <c r="AF61" s="593">
        <f>'Dia6'!BE48</f>
        <v>7</v>
      </c>
      <c r="AG61" s="593">
        <f>'Dia6'!BF48</f>
        <v>225.051457</v>
      </c>
      <c r="AH61" s="594">
        <f>'Dia6'!BK48</f>
        <v>7</v>
      </c>
      <c r="AI61" s="595">
        <f>'Dia6'!BL48</f>
        <v>224.7</v>
      </c>
      <c r="AJ61" s="372">
        <f t="shared" si="5"/>
        <v>0.35145700000001057</v>
      </c>
      <c r="AL61" s="169">
        <f t="shared" si="6"/>
        <v>225</v>
      </c>
      <c r="AM61" s="169">
        <f t="shared" si="7"/>
        <v>6</v>
      </c>
      <c r="AN61" s="169"/>
      <c r="AO61" s="447">
        <f t="shared" si="9"/>
        <v>224</v>
      </c>
      <c r="AP61" s="447">
        <f t="shared" si="8"/>
        <v>1</v>
      </c>
    </row>
    <row r="62" spans="2:42" s="47" customFormat="1" x14ac:dyDescent="0.25">
      <c r="B62" s="593">
        <f>'Dia1'!BE49</f>
        <v>8</v>
      </c>
      <c r="C62" s="593">
        <f>'Dia1'!BF49</f>
        <v>225.41911999999999</v>
      </c>
      <c r="D62" s="594">
        <f>'Dia1'!BK49</f>
        <v>8</v>
      </c>
      <c r="E62" s="595">
        <f>'Dia1'!BL49</f>
        <v>225.4</v>
      </c>
      <c r="F62" s="372">
        <f t="shared" si="0"/>
        <v>1.9119999999986703E-2</v>
      </c>
      <c r="G62" s="159"/>
      <c r="H62" s="593">
        <f>'Dia2'!BE49</f>
        <v>8</v>
      </c>
      <c r="I62" s="593">
        <f>'Dia2'!BF49</f>
        <v>224.60836699999999</v>
      </c>
      <c r="J62" s="594">
        <f>'Dia2'!BK49</f>
        <v>8</v>
      </c>
      <c r="K62" s="595">
        <f>'Dia2'!BL49</f>
        <v>224.2</v>
      </c>
      <c r="L62" s="372">
        <f t="shared" si="1"/>
        <v>0.40836699999999837</v>
      </c>
      <c r="M62" s="159"/>
      <c r="N62" s="593">
        <f>'Dia3'!BE49</f>
        <v>8</v>
      </c>
      <c r="O62" s="593">
        <f>'Dia3'!BF49</f>
        <v>224.00347099999999</v>
      </c>
      <c r="P62" s="594">
        <f>'Dia3'!BK49</f>
        <v>8</v>
      </c>
      <c r="Q62" s="595">
        <f>'Dia3'!BL49</f>
        <v>223.5</v>
      </c>
      <c r="R62" s="372">
        <f t="shared" si="2"/>
        <v>0.50347099999999045</v>
      </c>
      <c r="S62" s="159"/>
      <c r="T62" s="593">
        <f>'Dia4'!BE49</f>
        <v>8</v>
      </c>
      <c r="U62" s="593">
        <f>'Dia4'!BF49</f>
        <v>222.77706499999999</v>
      </c>
      <c r="V62" s="594">
        <f>'Dia4'!BK49</f>
        <v>8</v>
      </c>
      <c r="W62" s="595">
        <f>'Dia4'!BL49</f>
        <v>223</v>
      </c>
      <c r="X62" s="372">
        <f t="shared" si="3"/>
        <v>0.22293500000000677</v>
      </c>
      <c r="Y62" s="159"/>
      <c r="Z62" s="593">
        <f>'Dia5'!BE49</f>
        <v>8</v>
      </c>
      <c r="AA62" s="593">
        <f>'Dia5'!BF49</f>
        <v>225.59044</v>
      </c>
      <c r="AB62" s="594">
        <f>'Dia5'!BK49</f>
        <v>8</v>
      </c>
      <c r="AC62" s="595">
        <f>'Dia5'!BL49</f>
        <v>226.1</v>
      </c>
      <c r="AD62" s="372">
        <f t="shared" si="4"/>
        <v>0.50955999999999335</v>
      </c>
      <c r="AE62" s="159"/>
      <c r="AF62" s="593">
        <f>'Dia6'!BE49</f>
        <v>8</v>
      </c>
      <c r="AG62" s="593">
        <f>'Dia6'!BF49</f>
        <v>224.726235</v>
      </c>
      <c r="AH62" s="594">
        <f>'Dia6'!BK49</f>
        <v>8</v>
      </c>
      <c r="AI62" s="595">
        <f>'Dia6'!BL49</f>
        <v>225.4</v>
      </c>
      <c r="AJ62" s="372">
        <f t="shared" si="5"/>
        <v>0.67376500000000306</v>
      </c>
      <c r="AL62" s="169">
        <f t="shared" si="6"/>
        <v>224</v>
      </c>
      <c r="AM62" s="169">
        <f t="shared" si="7"/>
        <v>6</v>
      </c>
      <c r="AN62" s="169"/>
      <c r="AO62" s="447">
        <f t="shared" si="9"/>
        <v>225</v>
      </c>
      <c r="AP62" s="447">
        <f t="shared" si="8"/>
        <v>1</v>
      </c>
    </row>
    <row r="63" spans="2:42" s="47" customFormat="1" x14ac:dyDescent="0.25">
      <c r="B63" s="373">
        <f>'Dia1'!BE50</f>
        <v>1</v>
      </c>
      <c r="C63" s="373">
        <f>'Dia1'!BF50</f>
        <v>271.28374600000001</v>
      </c>
      <c r="D63" s="591">
        <f>'Dia1'!BK50</f>
        <v>1</v>
      </c>
      <c r="E63" s="592">
        <f>'Dia1'!BL50</f>
        <v>271</v>
      </c>
      <c r="F63" s="371">
        <f t="shared" si="0"/>
        <v>0.28374600000000783</v>
      </c>
      <c r="G63" s="159"/>
      <c r="H63" s="373">
        <f>'Dia2'!BE50</f>
        <v>1</v>
      </c>
      <c r="I63" s="373">
        <f>'Dia2'!BF50</f>
        <v>270.18907799999999</v>
      </c>
      <c r="J63" s="591">
        <f>'Dia2'!BK50</f>
        <v>1</v>
      </c>
      <c r="K63" s="592">
        <f>'Dia2'!BL50</f>
        <v>269.7</v>
      </c>
      <c r="L63" s="371">
        <f t="shared" si="1"/>
        <v>0.48907800000000634</v>
      </c>
      <c r="M63" s="159"/>
      <c r="N63" s="373">
        <f>'Dia3'!BE50</f>
        <v>1</v>
      </c>
      <c r="O63" s="373">
        <f>'Dia3'!BF50</f>
        <v>270.69072899999998</v>
      </c>
      <c r="P63" s="591">
        <f>'Dia3'!BK50</f>
        <v>1</v>
      </c>
      <c r="Q63" s="592">
        <f>'Dia3'!BL50</f>
        <v>270.7</v>
      </c>
      <c r="R63" s="371">
        <f t="shared" si="2"/>
        <v>9.2710000000124637E-3</v>
      </c>
      <c r="S63" s="159"/>
      <c r="T63" s="373">
        <f>'Dia4'!BE50</f>
        <v>1</v>
      </c>
      <c r="U63" s="373">
        <f>'Dia4'!BF50</f>
        <v>269.03616099999999</v>
      </c>
      <c r="V63" s="591">
        <f>'Dia4'!BK50</f>
        <v>1</v>
      </c>
      <c r="W63" s="592">
        <f>'Dia4'!BL50</f>
        <v>268.89999999999998</v>
      </c>
      <c r="X63" s="371">
        <f t="shared" si="3"/>
        <v>0.13616100000001552</v>
      </c>
      <c r="Y63" s="159"/>
      <c r="Z63" s="373">
        <f>'Dia5'!BE50</f>
        <v>1</v>
      </c>
      <c r="AA63" s="373">
        <f>'Dia5'!BF50</f>
        <v>274.16296599999998</v>
      </c>
      <c r="AB63" s="591">
        <f>'Dia5'!BK50</f>
        <v>1</v>
      </c>
      <c r="AC63" s="592">
        <f>'Dia5'!BL50</f>
        <v>274.3</v>
      </c>
      <c r="AD63" s="371">
        <f t="shared" si="4"/>
        <v>0.1370340000000283</v>
      </c>
      <c r="AE63" s="159"/>
      <c r="AF63" s="373">
        <f>'Dia6'!BE50</f>
        <v>1</v>
      </c>
      <c r="AG63" s="373">
        <f>'Dia6'!BF50</f>
        <v>271.88497599999999</v>
      </c>
      <c r="AH63" s="591">
        <f>'Dia6'!BK50</f>
        <v>1</v>
      </c>
      <c r="AI63" s="592">
        <f>'Dia6'!BL50</f>
        <v>272.2</v>
      </c>
      <c r="AJ63" s="371">
        <f t="shared" si="5"/>
        <v>0.31502399999999398</v>
      </c>
      <c r="AL63" s="169">
        <f t="shared" si="6"/>
        <v>271</v>
      </c>
      <c r="AM63" s="169">
        <f t="shared" si="7"/>
        <v>6</v>
      </c>
      <c r="AN63" s="169"/>
      <c r="AO63" s="447">
        <f t="shared" si="9"/>
        <v>272</v>
      </c>
      <c r="AP63" s="447">
        <f t="shared" si="8"/>
        <v>1</v>
      </c>
    </row>
    <row r="64" spans="2:42" s="47" customFormat="1" x14ac:dyDescent="0.25">
      <c r="B64" s="373">
        <f>'Dia1'!BE51</f>
        <v>2</v>
      </c>
      <c r="C64" s="373">
        <f>'Dia1'!BF51</f>
        <v>271.10486500000002</v>
      </c>
      <c r="D64" s="591">
        <f>'Dia1'!BK51</f>
        <v>2</v>
      </c>
      <c r="E64" s="592">
        <f>'Dia1'!BL51</f>
        <v>270.8</v>
      </c>
      <c r="F64" s="371">
        <f t="shared" si="0"/>
        <v>0.3048650000000066</v>
      </c>
      <c r="G64" s="159"/>
      <c r="H64" s="373">
        <f>'Dia2'!BE51</f>
        <v>2</v>
      </c>
      <c r="I64" s="373">
        <f>'Dia2'!BF51</f>
        <v>270.16341499999999</v>
      </c>
      <c r="J64" s="591">
        <f>'Dia2'!BK51</f>
        <v>2</v>
      </c>
      <c r="K64" s="592">
        <f>'Dia2'!BL51</f>
        <v>270</v>
      </c>
      <c r="L64" s="371">
        <f t="shared" si="1"/>
        <v>0.16341499999998632</v>
      </c>
      <c r="M64" s="159"/>
      <c r="N64" s="373">
        <f>'Dia3'!BE51</f>
        <v>2</v>
      </c>
      <c r="O64" s="373">
        <f>'Dia3'!BF51</f>
        <v>270.75487600000002</v>
      </c>
      <c r="P64" s="591">
        <f>'Dia3'!BK51</f>
        <v>2</v>
      </c>
      <c r="Q64" s="592">
        <f>'Dia3'!BL51</f>
        <v>269.89999999999998</v>
      </c>
      <c r="R64" s="371">
        <f t="shared" si="2"/>
        <v>0.85487600000004704</v>
      </c>
      <c r="S64" s="159"/>
      <c r="T64" s="373">
        <f>'Dia4'!BE51</f>
        <v>2</v>
      </c>
      <c r="U64" s="373">
        <f>'Dia4'!BF51</f>
        <v>269.08406000000002</v>
      </c>
      <c r="V64" s="591">
        <f>'Dia4'!BK51</f>
        <v>2</v>
      </c>
      <c r="W64" s="592">
        <f>'Dia4'!BL51</f>
        <v>268.5</v>
      </c>
      <c r="X64" s="371">
        <f t="shared" si="3"/>
        <v>0.58406000000002223</v>
      </c>
      <c r="Y64" s="159"/>
      <c r="Z64" s="373">
        <f>'Dia5'!BE51</f>
        <v>2</v>
      </c>
      <c r="AA64" s="373">
        <f>'Dia5'!BF51</f>
        <v>274.05284899999998</v>
      </c>
      <c r="AB64" s="591">
        <f>'Dia5'!BK51</f>
        <v>2</v>
      </c>
      <c r="AC64" s="592">
        <f>'Dia5'!BL51</f>
        <v>274.10000000000002</v>
      </c>
      <c r="AD64" s="371">
        <f t="shared" si="4"/>
        <v>4.7151000000042131E-2</v>
      </c>
      <c r="AE64" s="159"/>
      <c r="AF64" s="373">
        <f>'Dia6'!BE51</f>
        <v>2</v>
      </c>
      <c r="AG64" s="373">
        <f>'Dia6'!BF51</f>
        <v>272.23303099999998</v>
      </c>
      <c r="AH64" s="591">
        <f>'Dia6'!BK51</f>
        <v>2</v>
      </c>
      <c r="AI64" s="592">
        <f>'Dia6'!BL51</f>
        <v>271.89999999999998</v>
      </c>
      <c r="AJ64" s="371">
        <f t="shared" si="5"/>
        <v>0.33303100000000541</v>
      </c>
      <c r="AL64" s="169">
        <f t="shared" si="6"/>
        <v>272</v>
      </c>
      <c r="AM64" s="169">
        <f t="shared" si="7"/>
        <v>6</v>
      </c>
      <c r="AN64" s="169"/>
      <c r="AO64" s="447">
        <f t="shared" si="9"/>
        <v>271</v>
      </c>
      <c r="AP64" s="447">
        <f t="shared" si="8"/>
        <v>1</v>
      </c>
    </row>
    <row r="65" spans="2:42" s="47" customFormat="1" x14ac:dyDescent="0.25">
      <c r="B65" s="373">
        <f>'Dia1'!BE52</f>
        <v>3</v>
      </c>
      <c r="C65" s="373">
        <f>'Dia1'!BF52</f>
        <v>271.22551800000002</v>
      </c>
      <c r="D65" s="591">
        <f>'Dia1'!BK52</f>
        <v>3</v>
      </c>
      <c r="E65" s="592">
        <f>'Dia1'!BL52</f>
        <v>270.89999999999998</v>
      </c>
      <c r="F65" s="371">
        <f t="shared" si="0"/>
        <v>0.32551800000004505</v>
      </c>
      <c r="G65" s="159"/>
      <c r="H65" s="373">
        <f>'Dia2'!BE52</f>
        <v>3</v>
      </c>
      <c r="I65" s="373">
        <f>'Dia2'!BF52</f>
        <v>270.15213999999997</v>
      </c>
      <c r="J65" s="591">
        <f>'Dia2'!BK52</f>
        <v>3</v>
      </c>
      <c r="K65" s="592">
        <f>'Dia2'!BL52</f>
        <v>270</v>
      </c>
      <c r="L65" s="371">
        <f t="shared" si="1"/>
        <v>0.15213999999997441</v>
      </c>
      <c r="M65" s="159"/>
      <c r="N65" s="373">
        <f>'Dia3'!BE52</f>
        <v>3</v>
      </c>
      <c r="O65" s="373">
        <f>'Dia3'!BF52</f>
        <v>270.58532000000002</v>
      </c>
      <c r="P65" s="591">
        <f>'Dia3'!BK52</f>
        <v>3</v>
      </c>
      <c r="Q65" s="592">
        <f>'Dia3'!BL52</f>
        <v>270.3</v>
      </c>
      <c r="R65" s="371">
        <f t="shared" si="2"/>
        <v>0.2853200000000129</v>
      </c>
      <c r="S65" s="159"/>
      <c r="T65" s="373">
        <f>'Dia4'!BE52</f>
        <v>3</v>
      </c>
      <c r="U65" s="373">
        <f>'Dia4'!BF52</f>
        <v>268.96021500000001</v>
      </c>
      <c r="V65" s="591">
        <f>'Dia4'!BK52</f>
        <v>3</v>
      </c>
      <c r="W65" s="592">
        <f>'Dia4'!BL52</f>
        <v>267.89999999999998</v>
      </c>
      <c r="X65" s="371">
        <f t="shared" si="3"/>
        <v>1.0602150000000279</v>
      </c>
      <c r="Y65" s="159"/>
      <c r="Z65" s="373">
        <f>'Dia5'!BE52</f>
        <v>3</v>
      </c>
      <c r="AA65" s="373">
        <f>'Dia5'!BF52</f>
        <v>274.10798199999999</v>
      </c>
      <c r="AB65" s="591">
        <f>'Dia5'!BK52</f>
        <v>3</v>
      </c>
      <c r="AC65" s="592">
        <f>'Dia5'!BL52</f>
        <v>273.8</v>
      </c>
      <c r="AD65" s="371">
        <f t="shared" si="4"/>
        <v>0.30798199999998133</v>
      </c>
      <c r="AE65" s="159"/>
      <c r="AF65" s="373">
        <f>'Dia6'!BE52</f>
        <v>3</v>
      </c>
      <c r="AG65" s="373">
        <f>'Dia6'!BF52</f>
        <v>271.96916700000003</v>
      </c>
      <c r="AH65" s="591">
        <f>'Dia6'!BK52</f>
        <v>3</v>
      </c>
      <c r="AI65" s="592">
        <f>'Dia6'!BL52</f>
        <v>272.2</v>
      </c>
      <c r="AJ65" s="371">
        <f t="shared" si="5"/>
        <v>0.23083299999996143</v>
      </c>
      <c r="AL65" s="169">
        <f t="shared" si="6"/>
        <v>271</v>
      </c>
      <c r="AM65" s="169">
        <f t="shared" si="7"/>
        <v>6</v>
      </c>
      <c r="AN65" s="169"/>
      <c r="AO65" s="447">
        <f t="shared" si="9"/>
        <v>272</v>
      </c>
      <c r="AP65" s="447">
        <f t="shared" si="8"/>
        <v>1</v>
      </c>
    </row>
    <row r="66" spans="2:42" s="47" customFormat="1" x14ac:dyDescent="0.25">
      <c r="B66" s="373">
        <f>'Dia1'!BE53</f>
        <v>4</v>
      </c>
      <c r="C66" s="373">
        <f>'Dia1'!BF53</f>
        <v>271.22070100000002</v>
      </c>
      <c r="D66" s="591">
        <f>'Dia1'!BK53</f>
        <v>4</v>
      </c>
      <c r="E66" s="592">
        <f>'Dia1'!BL53</f>
        <v>270.60000000000002</v>
      </c>
      <c r="F66" s="371">
        <f t="shared" si="0"/>
        <v>0.62070099999999684</v>
      </c>
      <c r="G66" s="159"/>
      <c r="H66" s="373">
        <f>'Dia2'!BE53</f>
        <v>4</v>
      </c>
      <c r="I66" s="373">
        <f>'Dia2'!BF53</f>
        <v>269.94939199999999</v>
      </c>
      <c r="J66" s="591">
        <f>'Dia2'!BK53</f>
        <v>4</v>
      </c>
      <c r="K66" s="592">
        <f>'Dia2'!BL53</f>
        <v>269.7</v>
      </c>
      <c r="L66" s="371">
        <f t="shared" si="1"/>
        <v>0.24939200000000028</v>
      </c>
      <c r="M66" s="159"/>
      <c r="N66" s="373">
        <f>'Dia3'!BE53</f>
        <v>4</v>
      </c>
      <c r="O66" s="373">
        <f>'Dia3'!BF53</f>
        <v>270.54615699999999</v>
      </c>
      <c r="P66" s="591">
        <f>'Dia3'!BK53</f>
        <v>4</v>
      </c>
      <c r="Q66" s="592">
        <f>'Dia3'!BL53</f>
        <v>270</v>
      </c>
      <c r="R66" s="371">
        <f t="shared" si="2"/>
        <v>0.54615699999999379</v>
      </c>
      <c r="S66" s="159"/>
      <c r="T66" s="373">
        <f>'Dia4'!BE53</f>
        <v>4</v>
      </c>
      <c r="U66" s="373">
        <f>'Dia4'!BF53</f>
        <v>268.70320400000003</v>
      </c>
      <c r="V66" s="591">
        <f>'Dia4'!BK53</f>
        <v>4</v>
      </c>
      <c r="W66" s="592">
        <f>'Dia4'!BL53</f>
        <v>269.3</v>
      </c>
      <c r="X66" s="371">
        <f t="shared" si="3"/>
        <v>0.59679599999998345</v>
      </c>
      <c r="Y66" s="159"/>
      <c r="Z66" s="373">
        <f>'Dia5'!BE53</f>
        <v>4</v>
      </c>
      <c r="AA66" s="373">
        <f>'Dia5'!BF53</f>
        <v>274.42071299999998</v>
      </c>
      <c r="AB66" s="591">
        <f>'Dia5'!BK53</f>
        <v>4</v>
      </c>
      <c r="AC66" s="592">
        <f>'Dia5'!BL53</f>
        <v>273.39999999999998</v>
      </c>
      <c r="AD66" s="371">
        <f t="shared" si="4"/>
        <v>1.0207130000000006</v>
      </c>
      <c r="AE66" s="159"/>
      <c r="AF66" s="373">
        <f>'Dia6'!BE53</f>
        <v>4</v>
      </c>
      <c r="AG66" s="373">
        <f>'Dia6'!BF53</f>
        <v>271.85620699999998</v>
      </c>
      <c r="AH66" s="591">
        <f>'Dia6'!BK53</f>
        <v>4</v>
      </c>
      <c r="AI66" s="592">
        <f>'Dia6'!BL53</f>
        <v>271.3</v>
      </c>
      <c r="AJ66" s="371">
        <f t="shared" si="5"/>
        <v>0.55620699999997214</v>
      </c>
      <c r="AL66" s="169">
        <f t="shared" si="6"/>
        <v>271</v>
      </c>
      <c r="AM66" s="169">
        <f t="shared" si="7"/>
        <v>6</v>
      </c>
      <c r="AN66" s="169"/>
      <c r="AO66" s="447">
        <f t="shared" si="9"/>
        <v>271</v>
      </c>
      <c r="AP66" s="447">
        <f t="shared" si="8"/>
        <v>1</v>
      </c>
    </row>
    <row r="67" spans="2:42" s="47" customFormat="1" x14ac:dyDescent="0.25">
      <c r="B67" s="373">
        <f>'Dia1'!BE54</f>
        <v>5</v>
      </c>
      <c r="C67" s="373">
        <f>'Dia1'!BF54</f>
        <v>270.73088200000001</v>
      </c>
      <c r="D67" s="591">
        <f>'Dia1'!BK54</f>
        <v>5</v>
      </c>
      <c r="E67" s="592">
        <f>'Dia1'!BL54</f>
        <v>270.8</v>
      </c>
      <c r="F67" s="371">
        <f t="shared" si="0"/>
        <v>6.9118000000003121E-2</v>
      </c>
      <c r="G67" s="159"/>
      <c r="H67" s="373">
        <f>'Dia2'!BE54</f>
        <v>5</v>
      </c>
      <c r="I67" s="373">
        <f>'Dia2'!BF54</f>
        <v>269.89276699999999</v>
      </c>
      <c r="J67" s="591">
        <f>'Dia2'!BK54</f>
        <v>5</v>
      </c>
      <c r="K67" s="592">
        <f>'Dia2'!BL54</f>
        <v>270</v>
      </c>
      <c r="L67" s="371">
        <f t="shared" si="1"/>
        <v>0.10723300000000791</v>
      </c>
      <c r="M67" s="159"/>
      <c r="N67" s="373">
        <f>'Dia3'!BE54</f>
        <v>5</v>
      </c>
      <c r="O67" s="373">
        <f>'Dia3'!BF54</f>
        <v>270.23528399999998</v>
      </c>
      <c r="P67" s="591">
        <f>'Dia3'!BK54</f>
        <v>5</v>
      </c>
      <c r="Q67" s="592">
        <f>'Dia3'!BL54</f>
        <v>269.89999999999998</v>
      </c>
      <c r="R67" s="371">
        <f t="shared" si="2"/>
        <v>0.33528400000000147</v>
      </c>
      <c r="S67" s="159"/>
      <c r="T67" s="373">
        <f>'Dia4'!BE54</f>
        <v>5</v>
      </c>
      <c r="U67" s="373">
        <f>'Dia4'!BF54</f>
        <v>268.64428600000002</v>
      </c>
      <c r="V67" s="591">
        <f>'Dia4'!BK54</f>
        <v>5</v>
      </c>
      <c r="W67" s="592">
        <f>'Dia4'!BL54</f>
        <v>268.3</v>
      </c>
      <c r="X67" s="371">
        <f t="shared" si="3"/>
        <v>0.34428600000001097</v>
      </c>
      <c r="Y67" s="159"/>
      <c r="Z67" s="373">
        <f>'Dia5'!BE54</f>
        <v>5</v>
      </c>
      <c r="AA67" s="373">
        <f>'Dia5'!BF54</f>
        <v>273.98366800000002</v>
      </c>
      <c r="AB67" s="591">
        <f>'Dia5'!BK54</f>
        <v>5</v>
      </c>
      <c r="AC67" s="592">
        <f>'Dia5'!BL54</f>
        <v>273</v>
      </c>
      <c r="AD67" s="371">
        <f t="shared" si="4"/>
        <v>0.98366800000002286</v>
      </c>
      <c r="AE67" s="159"/>
      <c r="AF67" s="373">
        <f>'Dia6'!BE54</f>
        <v>5</v>
      </c>
      <c r="AG67" s="373">
        <f>'Dia6'!BF54</f>
        <v>271.81550399999998</v>
      </c>
      <c r="AH67" s="591">
        <f>'Dia6'!BK54</f>
        <v>5</v>
      </c>
      <c r="AI67" s="592">
        <f>'Dia6'!BL54</f>
        <v>272.39999999999998</v>
      </c>
      <c r="AJ67" s="371">
        <f t="shared" si="5"/>
        <v>0.58449600000000146</v>
      </c>
      <c r="AL67" s="169">
        <f t="shared" si="6"/>
        <v>271</v>
      </c>
      <c r="AM67" s="169">
        <f t="shared" si="7"/>
        <v>6</v>
      </c>
      <c r="AN67" s="169"/>
      <c r="AO67" s="447">
        <f t="shared" si="9"/>
        <v>272</v>
      </c>
      <c r="AP67" s="447">
        <f t="shared" si="8"/>
        <v>1</v>
      </c>
    </row>
    <row r="68" spans="2:42" s="47" customFormat="1" x14ac:dyDescent="0.25">
      <c r="B68" s="373">
        <f>'Dia1'!BE55</f>
        <v>6</v>
      </c>
      <c r="C68" s="373">
        <f>'Dia1'!BF55</f>
        <v>270.76455299999998</v>
      </c>
      <c r="D68" s="591">
        <f>'Dia1'!BK55</f>
        <v>6</v>
      </c>
      <c r="E68" s="592">
        <f>'Dia1'!BL55</f>
        <v>270.5</v>
      </c>
      <c r="F68" s="371">
        <f t="shared" si="0"/>
        <v>0.26455299999997806</v>
      </c>
      <c r="G68" s="159"/>
      <c r="H68" s="373">
        <f>'Dia2'!BE55</f>
        <v>6</v>
      </c>
      <c r="I68" s="373">
        <f>'Dia2'!BF55</f>
        <v>269.92998999999998</v>
      </c>
      <c r="J68" s="591">
        <f>'Dia2'!BK55</f>
        <v>6</v>
      </c>
      <c r="K68" s="592">
        <f>'Dia2'!BL55</f>
        <v>270.2</v>
      </c>
      <c r="L68" s="371">
        <f t="shared" si="1"/>
        <v>0.27001000000001341</v>
      </c>
      <c r="M68" s="159"/>
      <c r="N68" s="373">
        <f>'Dia3'!BE55</f>
        <v>6</v>
      </c>
      <c r="O68" s="373">
        <f>'Dia3'!BF55</f>
        <v>270.14221300000003</v>
      </c>
      <c r="P68" s="591">
        <f>'Dia3'!BK55</f>
        <v>6</v>
      </c>
      <c r="Q68" s="592">
        <f>'Dia3'!BL55</f>
        <v>269.7</v>
      </c>
      <c r="R68" s="371">
        <f t="shared" si="2"/>
        <v>0.44221300000003794</v>
      </c>
      <c r="S68" s="159"/>
      <c r="T68" s="373">
        <f>'Dia4'!BE55</f>
        <v>6</v>
      </c>
      <c r="U68" s="373">
        <f>'Dia4'!BF55</f>
        <v>269.01721400000002</v>
      </c>
      <c r="V68" s="591">
        <f>'Dia4'!BK55</f>
        <v>6</v>
      </c>
      <c r="W68" s="592">
        <f>'Dia4'!BL55</f>
        <v>268.60000000000002</v>
      </c>
      <c r="X68" s="371">
        <f t="shared" si="3"/>
        <v>0.41721400000000131</v>
      </c>
      <c r="Y68" s="159"/>
      <c r="Z68" s="373">
        <f>'Dia5'!BE55</f>
        <v>6</v>
      </c>
      <c r="AA68" s="373">
        <f>'Dia5'!BF55</f>
        <v>273.54374300000001</v>
      </c>
      <c r="AB68" s="591">
        <f>'Dia5'!BK55</f>
        <v>6</v>
      </c>
      <c r="AC68" s="592">
        <f>'Dia5'!BL55</f>
        <v>273.8</v>
      </c>
      <c r="AD68" s="371">
        <f t="shared" si="4"/>
        <v>0.25625700000000506</v>
      </c>
      <c r="AE68" s="159"/>
      <c r="AF68" s="373">
        <f>'Dia6'!BE55</f>
        <v>6</v>
      </c>
      <c r="AG68" s="373">
        <f>'Dia6'!BF55</f>
        <v>271.76969800000001</v>
      </c>
      <c r="AH68" s="591">
        <f>'Dia6'!BK55</f>
        <v>6</v>
      </c>
      <c r="AI68" s="592">
        <f>'Dia6'!BL55</f>
        <v>271.39999999999998</v>
      </c>
      <c r="AJ68" s="371">
        <f t="shared" si="5"/>
        <v>0.36969800000002806</v>
      </c>
      <c r="AL68" s="169">
        <f t="shared" si="6"/>
        <v>271</v>
      </c>
      <c r="AM68" s="169">
        <f t="shared" si="7"/>
        <v>6</v>
      </c>
      <c r="AN68" s="169"/>
      <c r="AO68" s="447">
        <f t="shared" si="9"/>
        <v>271</v>
      </c>
      <c r="AP68" s="447">
        <f t="shared" si="8"/>
        <v>1</v>
      </c>
    </row>
    <row r="69" spans="2:42" s="47" customFormat="1" x14ac:dyDescent="0.25">
      <c r="B69" s="373">
        <f>'Dia1'!BE56</f>
        <v>7</v>
      </c>
      <c r="C69" s="373">
        <f>'Dia1'!BF56</f>
        <v>270.75568800000002</v>
      </c>
      <c r="D69" s="591">
        <f>'Dia1'!BK56</f>
        <v>7</v>
      </c>
      <c r="E69" s="592">
        <f>'Dia1'!BL56</f>
        <v>270.39999999999998</v>
      </c>
      <c r="F69" s="371">
        <f t="shared" si="0"/>
        <v>0.3556880000000433</v>
      </c>
      <c r="G69" s="159"/>
      <c r="H69" s="373">
        <f>'Dia2'!BE56</f>
        <v>7</v>
      </c>
      <c r="I69" s="373">
        <f>'Dia2'!BF56</f>
        <v>269.83328</v>
      </c>
      <c r="J69" s="591">
        <f>'Dia2'!BK56</f>
        <v>7</v>
      </c>
      <c r="K69" s="592">
        <f>'Dia2'!BL56</f>
        <v>269.8</v>
      </c>
      <c r="L69" s="371">
        <f t="shared" si="1"/>
        <v>3.327999999999065E-2</v>
      </c>
      <c r="M69" s="159"/>
      <c r="N69" s="373">
        <f>'Dia3'!BE56</f>
        <v>7</v>
      </c>
      <c r="O69" s="373">
        <f>'Dia3'!BF56</f>
        <v>270.29798599999998</v>
      </c>
      <c r="P69" s="591">
        <f>'Dia3'!BK56</f>
        <v>7</v>
      </c>
      <c r="Q69" s="592">
        <f>'Dia3'!BL56</f>
        <v>270.3</v>
      </c>
      <c r="R69" s="371">
        <f t="shared" si="2"/>
        <v>2.0140000000310465E-3</v>
      </c>
      <c r="S69" s="159"/>
      <c r="T69" s="373">
        <f>'Dia4'!BE56</f>
        <v>7</v>
      </c>
      <c r="U69" s="373">
        <f>'Dia4'!BF56</f>
        <v>268.72267099999999</v>
      </c>
      <c r="V69" s="591">
        <f>'Dia4'!BK56</f>
        <v>7</v>
      </c>
      <c r="W69" s="592">
        <f>'Dia4'!BL56</f>
        <v>267.60000000000002</v>
      </c>
      <c r="X69" s="371">
        <f t="shared" si="3"/>
        <v>1.1226709999999684</v>
      </c>
      <c r="Y69" s="159"/>
      <c r="Z69" s="373">
        <f>'Dia5'!BE56</f>
        <v>7</v>
      </c>
      <c r="AA69" s="373">
        <f>'Dia5'!BF56</f>
        <v>273.532353</v>
      </c>
      <c r="AB69" s="591">
        <f>'Dia5'!BK56</f>
        <v>7</v>
      </c>
      <c r="AC69" s="592">
        <f>'Dia5'!BL56</f>
        <v>273.5</v>
      </c>
      <c r="AD69" s="371">
        <f t="shared" si="4"/>
        <v>3.235300000000052E-2</v>
      </c>
      <c r="AE69" s="159"/>
      <c r="AF69" s="373">
        <f>'Dia6'!BE56</f>
        <v>7</v>
      </c>
      <c r="AG69" s="373">
        <f>'Dia6'!BF56</f>
        <v>271.584024</v>
      </c>
      <c r="AH69" s="591">
        <f>'Dia6'!BK56</f>
        <v>7</v>
      </c>
      <c r="AI69" s="592">
        <f>'Dia6'!BL56</f>
        <v>270.89999999999998</v>
      </c>
      <c r="AJ69" s="371">
        <f t="shared" si="5"/>
        <v>0.68402400000002217</v>
      </c>
      <c r="AL69" s="169">
        <f t="shared" si="6"/>
        <v>271</v>
      </c>
      <c r="AM69" s="169">
        <f t="shared" si="7"/>
        <v>6</v>
      </c>
      <c r="AN69" s="169"/>
      <c r="AO69" s="447">
        <f t="shared" si="9"/>
        <v>270</v>
      </c>
      <c r="AP69" s="447">
        <f t="shared" si="8"/>
        <v>1</v>
      </c>
    </row>
    <row r="70" spans="2:42" s="47" customFormat="1" x14ac:dyDescent="0.25">
      <c r="B70" s="373">
        <f>'Dia1'!BE57</f>
        <v>8</v>
      </c>
      <c r="C70" s="373">
        <f>'Dia1'!BF57</f>
        <v>270.79572899999999</v>
      </c>
      <c r="D70" s="591">
        <f>'Dia1'!BK57</f>
        <v>8</v>
      </c>
      <c r="E70" s="592">
        <f>'Dia1'!BL57</f>
        <v>270.3</v>
      </c>
      <c r="F70" s="371">
        <f t="shared" si="0"/>
        <v>0.49572899999998299</v>
      </c>
      <c r="G70" s="159"/>
      <c r="H70" s="373">
        <f>'Dia2'!BE57</f>
        <v>8</v>
      </c>
      <c r="I70" s="373">
        <f>'Dia2'!BF57</f>
        <v>269.602328</v>
      </c>
      <c r="J70" s="591">
        <f>'Dia2'!BK57</f>
        <v>8</v>
      </c>
      <c r="K70" s="592">
        <f>'Dia2'!BL57</f>
        <v>269.2</v>
      </c>
      <c r="L70" s="371">
        <f t="shared" si="1"/>
        <v>0.40232800000001134</v>
      </c>
      <c r="M70" s="159"/>
      <c r="N70" s="373">
        <f>'Dia3'!BE57</f>
        <v>8</v>
      </c>
      <c r="O70" s="373">
        <f>'Dia3'!BF57</f>
        <v>270.26360299999999</v>
      </c>
      <c r="P70" s="591">
        <f>'Dia3'!BK57</f>
        <v>8</v>
      </c>
      <c r="Q70" s="592">
        <f>'Dia3'!BL57</f>
        <v>269.3</v>
      </c>
      <c r="R70" s="371">
        <f t="shared" si="2"/>
        <v>0.96360299999997778</v>
      </c>
      <c r="S70" s="159"/>
      <c r="T70" s="373">
        <f>'Dia4'!BE57</f>
        <v>8</v>
      </c>
      <c r="U70" s="373">
        <f>'Dia4'!BF57</f>
        <v>268.79046899999997</v>
      </c>
      <c r="V70" s="591">
        <f>'Dia4'!BK57</f>
        <v>8</v>
      </c>
      <c r="W70" s="592">
        <f>'Dia4'!BL57</f>
        <v>268.2</v>
      </c>
      <c r="X70" s="371">
        <f t="shared" si="3"/>
        <v>0.59046899999998459</v>
      </c>
      <c r="Y70" s="159"/>
      <c r="Z70" s="373">
        <f>'Dia5'!BE57</f>
        <v>8</v>
      </c>
      <c r="AA70" s="373">
        <f>'Dia5'!BF57</f>
        <v>273.66121600000002</v>
      </c>
      <c r="AB70" s="591">
        <f>'Dia5'!BK57</f>
        <v>8</v>
      </c>
      <c r="AC70" s="592">
        <f>'Dia5'!BL57</f>
        <v>273.10000000000002</v>
      </c>
      <c r="AD70" s="371">
        <f t="shared" si="4"/>
        <v>0.56121600000000171</v>
      </c>
      <c r="AE70" s="159"/>
      <c r="AF70" s="373">
        <f>'Dia6'!BE57</f>
        <v>8</v>
      </c>
      <c r="AG70" s="373">
        <f>'Dia6'!BF57</f>
        <v>271.50251200000002</v>
      </c>
      <c r="AH70" s="591">
        <f>'Dia6'!BK57</f>
        <v>8</v>
      </c>
      <c r="AI70" s="592">
        <f>'Dia6'!BL57</f>
        <v>271</v>
      </c>
      <c r="AJ70" s="371">
        <f t="shared" si="5"/>
        <v>0.50251200000002427</v>
      </c>
      <c r="AL70" s="169">
        <f t="shared" si="6"/>
        <v>271</v>
      </c>
      <c r="AM70" s="169">
        <f t="shared" si="7"/>
        <v>6</v>
      </c>
      <c r="AN70" s="169"/>
      <c r="AO70" s="447">
        <f t="shared" si="9"/>
        <v>271</v>
      </c>
      <c r="AP70" s="447">
        <f t="shared" si="8"/>
        <v>-1</v>
      </c>
    </row>
    <row r="71" spans="2:42" s="47" customFormat="1" x14ac:dyDescent="0.25">
      <c r="B71" s="593">
        <f>'Dia1'!BE58</f>
        <v>1</v>
      </c>
      <c r="C71" s="593">
        <f>'Dia1'!BF58</f>
        <v>327.430228</v>
      </c>
      <c r="D71" s="594">
        <f>'Dia1'!BK58</f>
        <v>1</v>
      </c>
      <c r="E71" s="595">
        <f>'Dia1'!BL58</f>
        <v>326.89999999999998</v>
      </c>
      <c r="F71" s="372">
        <f t="shared" si="0"/>
        <v>0.53022800000002235</v>
      </c>
      <c r="G71" s="159"/>
      <c r="H71" s="593">
        <f>'Dia2'!BE58</f>
        <v>1</v>
      </c>
      <c r="I71" s="593">
        <f>'Dia2'!BF58</f>
        <v>326.50653999999997</v>
      </c>
      <c r="J71" s="594">
        <f>'Dia2'!BK58</f>
        <v>1</v>
      </c>
      <c r="K71" s="595">
        <f>'Dia2'!BL58</f>
        <v>325.8</v>
      </c>
      <c r="L71" s="372">
        <f t="shared" si="1"/>
        <v>0.70653999999996131</v>
      </c>
      <c r="M71" s="159"/>
      <c r="N71" s="593">
        <f>'Dia3'!BE58</f>
        <v>1</v>
      </c>
      <c r="O71" s="593">
        <f>'Dia3'!BF58</f>
        <v>326.57763399999999</v>
      </c>
      <c r="P71" s="594">
        <f>'Dia3'!BK58</f>
        <v>1</v>
      </c>
      <c r="Q71" s="595">
        <f>'Dia3'!BL58</f>
        <v>326.2</v>
      </c>
      <c r="R71" s="372">
        <f t="shared" si="2"/>
        <v>0.37763400000000047</v>
      </c>
      <c r="S71" s="159"/>
      <c r="T71" s="593">
        <f>'Dia4'!BE58</f>
        <v>1</v>
      </c>
      <c r="U71" s="593">
        <f>'Dia4'!BF58</f>
        <v>325.141819</v>
      </c>
      <c r="V71" s="594">
        <f>'Dia4'!BK58</f>
        <v>1</v>
      </c>
      <c r="W71" s="595">
        <f>'Dia4'!BL58</f>
        <v>324.89999999999998</v>
      </c>
      <c r="X71" s="372">
        <f t="shared" si="3"/>
        <v>0.24181900000002088</v>
      </c>
      <c r="Y71" s="159"/>
      <c r="Z71" s="593">
        <f>'Dia5'!BE58</f>
        <v>1</v>
      </c>
      <c r="AA71" s="593">
        <f>'Dia5'!BF58</f>
        <v>329.16462100000001</v>
      </c>
      <c r="AB71" s="594">
        <f>'Dia5'!BK58</f>
        <v>1</v>
      </c>
      <c r="AC71" s="595">
        <f>'Dia5'!BL58</f>
        <v>328.9</v>
      </c>
      <c r="AD71" s="372">
        <f t="shared" si="4"/>
        <v>0.26462100000003375</v>
      </c>
      <c r="AE71" s="159"/>
      <c r="AF71" s="593">
        <f>'Dia6'!BE58</f>
        <v>1</v>
      </c>
      <c r="AG71" s="593">
        <f>'Dia6'!BF58</f>
        <v>327.48962899999998</v>
      </c>
      <c r="AH71" s="594">
        <f>'Dia6'!BK58</f>
        <v>1</v>
      </c>
      <c r="AI71" s="595">
        <f>'Dia6'!BL58</f>
        <v>327.8</v>
      </c>
      <c r="AJ71" s="372">
        <f t="shared" si="5"/>
        <v>0.31037100000003193</v>
      </c>
      <c r="AL71" s="169">
        <f t="shared" si="6"/>
        <v>327</v>
      </c>
      <c r="AM71" s="169">
        <f t="shared" si="7"/>
        <v>6</v>
      </c>
      <c r="AN71" s="169"/>
      <c r="AO71" s="447">
        <f t="shared" si="9"/>
        <v>327</v>
      </c>
      <c r="AP71" s="447">
        <f t="shared" si="8"/>
        <v>1</v>
      </c>
    </row>
    <row r="72" spans="2:42" s="47" customFormat="1" x14ac:dyDescent="0.25">
      <c r="B72" s="593">
        <f>'Dia1'!BE59</f>
        <v>2</v>
      </c>
      <c r="C72" s="593">
        <f>'Dia1'!BF59</f>
        <v>327.30542600000001</v>
      </c>
      <c r="D72" s="594">
        <f>'Dia1'!BK59</f>
        <v>2</v>
      </c>
      <c r="E72" s="595">
        <f>'Dia1'!BL59</f>
        <v>326.89999999999998</v>
      </c>
      <c r="F72" s="372">
        <f t="shared" si="0"/>
        <v>0.40542600000003404</v>
      </c>
      <c r="G72" s="159"/>
      <c r="H72" s="593">
        <f>'Dia2'!BE59</f>
        <v>2</v>
      </c>
      <c r="I72" s="593">
        <f>'Dia2'!BF59</f>
        <v>326.45077099999997</v>
      </c>
      <c r="J72" s="594">
        <f>'Dia2'!BK59</f>
        <v>2</v>
      </c>
      <c r="K72" s="595">
        <f>'Dia2'!BL59</f>
        <v>326.10000000000002</v>
      </c>
      <c r="L72" s="372">
        <f t="shared" si="1"/>
        <v>0.35077099999995198</v>
      </c>
      <c r="M72" s="159"/>
      <c r="N72" s="593">
        <f>'Dia3'!BE59</f>
        <v>2</v>
      </c>
      <c r="O72" s="593">
        <f>'Dia3'!BF59</f>
        <v>326.66507799999999</v>
      </c>
      <c r="P72" s="594">
        <f>'Dia3'!BK59</f>
        <v>2</v>
      </c>
      <c r="Q72" s="595">
        <f>'Dia3'!BL59</f>
        <v>327.10000000000002</v>
      </c>
      <c r="R72" s="372">
        <f t="shared" si="2"/>
        <v>0.43492200000002867</v>
      </c>
      <c r="S72" s="159"/>
      <c r="T72" s="593">
        <f>'Dia4'!BE59</f>
        <v>2</v>
      </c>
      <c r="U72" s="593">
        <f>'Dia4'!BF59</f>
        <v>324.97942699999999</v>
      </c>
      <c r="V72" s="594">
        <f>'Dia4'!BK59</f>
        <v>2</v>
      </c>
      <c r="W72" s="595">
        <f>'Dia4'!BL59</f>
        <v>325.10000000000002</v>
      </c>
      <c r="X72" s="372">
        <f t="shared" si="3"/>
        <v>0.12057300000003579</v>
      </c>
      <c r="Y72" s="159"/>
      <c r="Z72" s="593">
        <f>'Dia5'!BE59</f>
        <v>2</v>
      </c>
      <c r="AA72" s="593">
        <f>'Dia5'!BF59</f>
        <v>328.94648699999999</v>
      </c>
      <c r="AB72" s="594">
        <f>'Dia5'!BK59</f>
        <v>2</v>
      </c>
      <c r="AC72" s="595">
        <f>'Dia5'!BL59</f>
        <v>329.3</v>
      </c>
      <c r="AD72" s="372">
        <f t="shared" si="4"/>
        <v>0.35351300000002084</v>
      </c>
      <c r="AE72" s="159"/>
      <c r="AF72" s="593">
        <f>'Dia6'!BE59</f>
        <v>2</v>
      </c>
      <c r="AG72" s="593">
        <f>'Dia6'!BF59</f>
        <v>327.81750199999999</v>
      </c>
      <c r="AH72" s="594">
        <f>'Dia6'!BK59</f>
        <v>2</v>
      </c>
      <c r="AI72" s="595">
        <f>'Dia6'!BL59</f>
        <v>328.4</v>
      </c>
      <c r="AJ72" s="372">
        <f t="shared" si="5"/>
        <v>0.58249799999998686</v>
      </c>
      <c r="AL72" s="169">
        <f t="shared" si="6"/>
        <v>327</v>
      </c>
      <c r="AM72" s="169">
        <f t="shared" si="7"/>
        <v>6</v>
      </c>
      <c r="AN72" s="169"/>
      <c r="AO72" s="447">
        <f t="shared" si="9"/>
        <v>328</v>
      </c>
      <c r="AP72" s="447">
        <f t="shared" si="8"/>
        <v>1</v>
      </c>
    </row>
    <row r="73" spans="2:42" s="47" customFormat="1" x14ac:dyDescent="0.25">
      <c r="B73" s="593">
        <f>'Dia1'!BE60</f>
        <v>3</v>
      </c>
      <c r="C73" s="593">
        <f>'Dia1'!BF60</f>
        <v>327.233116</v>
      </c>
      <c r="D73" s="594">
        <f>'Dia1'!BK60</f>
        <v>3</v>
      </c>
      <c r="E73" s="595">
        <f>'Dia1'!BL60</f>
        <v>327</v>
      </c>
      <c r="F73" s="372">
        <f t="shared" si="0"/>
        <v>0.23311599999999544</v>
      </c>
      <c r="G73" s="159"/>
      <c r="H73" s="593">
        <f>'Dia2'!BE60</f>
        <v>3</v>
      </c>
      <c r="I73" s="593">
        <f>'Dia2'!BF60</f>
        <v>326.03046499999999</v>
      </c>
      <c r="J73" s="594">
        <f>'Dia2'!BK60</f>
        <v>3</v>
      </c>
      <c r="K73" s="595">
        <f>'Dia2'!BL60</f>
        <v>325.8</v>
      </c>
      <c r="L73" s="372">
        <f t="shared" si="1"/>
        <v>0.23046499999998105</v>
      </c>
      <c r="M73" s="159"/>
      <c r="N73" s="593">
        <f>'Dia3'!BE60</f>
        <v>3</v>
      </c>
      <c r="O73" s="593">
        <f>'Dia3'!BF60</f>
        <v>326.65727600000002</v>
      </c>
      <c r="P73" s="594">
        <f>'Dia3'!BK60</f>
        <v>3</v>
      </c>
      <c r="Q73" s="595">
        <f>'Dia3'!BL60</f>
        <v>326.2</v>
      </c>
      <c r="R73" s="372">
        <f t="shared" si="2"/>
        <v>0.45727600000003576</v>
      </c>
      <c r="S73" s="159"/>
      <c r="T73" s="593">
        <f>'Dia4'!BE60</f>
        <v>3</v>
      </c>
      <c r="U73" s="593">
        <f>'Dia4'!BF60</f>
        <v>324.77065399999998</v>
      </c>
      <c r="V73" s="594">
        <f>'Dia4'!BK60</f>
        <v>3</v>
      </c>
      <c r="W73" s="595">
        <f>'Dia4'!BL60</f>
        <v>324.8</v>
      </c>
      <c r="X73" s="372">
        <f t="shared" si="3"/>
        <v>2.9346000000032291E-2</v>
      </c>
      <c r="Y73" s="159"/>
      <c r="Z73" s="593">
        <f>'Dia5'!BE60</f>
        <v>3</v>
      </c>
      <c r="AA73" s="593">
        <f>'Dia5'!BF60</f>
        <v>328.89772299999998</v>
      </c>
      <c r="AB73" s="594">
        <f>'Dia5'!BK60</f>
        <v>3</v>
      </c>
      <c r="AC73" s="595">
        <f>'Dia5'!BL60</f>
        <v>329</v>
      </c>
      <c r="AD73" s="372">
        <f t="shared" si="4"/>
        <v>0.10227700000001505</v>
      </c>
      <c r="AE73" s="159"/>
      <c r="AF73" s="593">
        <f>'Dia6'!BE60</f>
        <v>3</v>
      </c>
      <c r="AG73" s="593">
        <f>'Dia6'!BF60</f>
        <v>327.68816600000002</v>
      </c>
      <c r="AH73" s="594">
        <f>'Dia6'!BK60</f>
        <v>3</v>
      </c>
      <c r="AI73" s="595">
        <f>'Dia6'!BL60</f>
        <v>327.39999999999998</v>
      </c>
      <c r="AJ73" s="372">
        <f t="shared" si="5"/>
        <v>0.28816600000004655</v>
      </c>
      <c r="AL73" s="169">
        <f t="shared" si="6"/>
        <v>327</v>
      </c>
      <c r="AM73" s="169">
        <f t="shared" si="7"/>
        <v>6</v>
      </c>
      <c r="AN73" s="169"/>
      <c r="AO73" s="447">
        <f t="shared" si="9"/>
        <v>327</v>
      </c>
      <c r="AP73" s="447">
        <f t="shared" si="8"/>
        <v>1</v>
      </c>
    </row>
    <row r="74" spans="2:42" s="47" customFormat="1" x14ac:dyDescent="0.25">
      <c r="B74" s="593">
        <f>'Dia1'!BE61</f>
        <v>4</v>
      </c>
      <c r="C74" s="593">
        <f>'Dia1'!BF61</f>
        <v>327.13320399999998</v>
      </c>
      <c r="D74" s="594">
        <f>'Dia1'!BK61</f>
        <v>4</v>
      </c>
      <c r="E74" s="595">
        <f>'Dia1'!BL61</f>
        <v>326.8</v>
      </c>
      <c r="F74" s="372">
        <f t="shared" si="0"/>
        <v>0.33320399999996653</v>
      </c>
      <c r="G74" s="159"/>
      <c r="H74" s="593">
        <f>'Dia2'!BE61</f>
        <v>4</v>
      </c>
      <c r="I74" s="593">
        <f>'Dia2'!BF61</f>
        <v>326.08605499999999</v>
      </c>
      <c r="J74" s="594">
        <f>'Dia2'!BK61</f>
        <v>4</v>
      </c>
      <c r="K74" s="595">
        <f>'Dia2'!BL61</f>
        <v>325.7</v>
      </c>
      <c r="L74" s="372">
        <f t="shared" si="1"/>
        <v>0.38605499999999893</v>
      </c>
      <c r="M74" s="159"/>
      <c r="N74" s="593">
        <f>'Dia3'!BE61</f>
        <v>4</v>
      </c>
      <c r="O74" s="593">
        <f>'Dia3'!BF61</f>
        <v>326.53436299999998</v>
      </c>
      <c r="P74" s="594">
        <f>'Dia3'!BK61</f>
        <v>4</v>
      </c>
      <c r="Q74" s="595">
        <f>'Dia3'!BL61</f>
        <v>326.2</v>
      </c>
      <c r="R74" s="372">
        <f t="shared" si="2"/>
        <v>0.33436299999999619</v>
      </c>
      <c r="S74" s="159"/>
      <c r="T74" s="593">
        <f>'Dia4'!BE61</f>
        <v>4</v>
      </c>
      <c r="U74" s="593">
        <f>'Dia4'!BF61</f>
        <v>324.933582</v>
      </c>
      <c r="V74" s="594">
        <f>'Dia4'!BK61</f>
        <v>4</v>
      </c>
      <c r="W74" s="595">
        <f>'Dia4'!BL61</f>
        <v>324.39999999999998</v>
      </c>
      <c r="X74" s="372">
        <f t="shared" si="3"/>
        <v>0.53358200000002398</v>
      </c>
      <c r="Y74" s="159"/>
      <c r="Z74" s="593">
        <f>'Dia5'!BE61</f>
        <v>4</v>
      </c>
      <c r="AA74" s="593">
        <f>'Dia5'!BF61</f>
        <v>329.11107600000003</v>
      </c>
      <c r="AB74" s="594">
        <f>'Dia5'!BK61</f>
        <v>4</v>
      </c>
      <c r="AC74" s="595">
        <f>'Dia5'!BL61</f>
        <v>329.2</v>
      </c>
      <c r="AD74" s="372">
        <f t="shared" si="4"/>
        <v>8.8923999999963144E-2</v>
      </c>
      <c r="AE74" s="159"/>
      <c r="AF74" s="593">
        <f>'Dia6'!BE61</f>
        <v>4</v>
      </c>
      <c r="AG74" s="593">
        <f>'Dia6'!BF61</f>
        <v>327.35520000000002</v>
      </c>
      <c r="AH74" s="594">
        <f>'Dia6'!BK61</f>
        <v>4</v>
      </c>
      <c r="AI74" s="595">
        <f>'Dia6'!BL61</f>
        <v>327.39999999999998</v>
      </c>
      <c r="AJ74" s="372">
        <f t="shared" si="5"/>
        <v>4.4799999999952433E-2</v>
      </c>
      <c r="AL74" s="169">
        <f t="shared" si="6"/>
        <v>327</v>
      </c>
      <c r="AM74" s="169">
        <f t="shared" si="7"/>
        <v>4</v>
      </c>
      <c r="AN74" s="169"/>
      <c r="AO74" s="447">
        <f t="shared" si="9"/>
        <v>327</v>
      </c>
      <c r="AP74" s="447">
        <f t="shared" si="8"/>
        <v>1</v>
      </c>
    </row>
    <row r="75" spans="2:42" s="47" customFormat="1" x14ac:dyDescent="0.25">
      <c r="B75" s="593">
        <f>'Dia1'!BE62</f>
        <v>5</v>
      </c>
      <c r="C75" s="593">
        <f>'Dia1'!BF62</f>
        <v>326.830961</v>
      </c>
      <c r="D75" s="594">
        <f>'Dia1'!BK62</f>
        <v>5</v>
      </c>
      <c r="E75" s="595">
        <f>'Dia1'!BL62</f>
        <v>326.39999999999998</v>
      </c>
      <c r="F75" s="372">
        <f t="shared" si="0"/>
        <v>0.4309610000000248</v>
      </c>
      <c r="G75" s="159"/>
      <c r="H75" s="593">
        <f>'Dia2'!BE62</f>
        <v>5</v>
      </c>
      <c r="I75" s="593">
        <f>'Dia2'!BF62</f>
        <v>326.01346000000001</v>
      </c>
      <c r="J75" s="594">
        <f>'Dia2'!BK62</f>
        <v>5</v>
      </c>
      <c r="K75" s="595">
        <f>'Dia2'!BL62</f>
        <v>325.10000000000002</v>
      </c>
      <c r="L75" s="372">
        <f t="shared" si="1"/>
        <v>0.91345999999998639</v>
      </c>
      <c r="M75" s="159"/>
      <c r="N75" s="593">
        <f>'Dia3'!BE62</f>
        <v>5</v>
      </c>
      <c r="O75" s="593">
        <f>'Dia3'!BF62</f>
        <v>326.45148399999999</v>
      </c>
      <c r="P75" s="594">
        <f>'Dia3'!BK62</f>
        <v>5</v>
      </c>
      <c r="Q75" s="595">
        <f>'Dia3'!BL62</f>
        <v>326.8</v>
      </c>
      <c r="R75" s="372">
        <f t="shared" si="2"/>
        <v>0.34851600000001781</v>
      </c>
      <c r="S75" s="159"/>
      <c r="T75" s="593">
        <f>'Dia4'!BE62</f>
        <v>5</v>
      </c>
      <c r="U75" s="593">
        <f>'Dia4'!BF62</f>
        <v>324.512945</v>
      </c>
      <c r="V75" s="594">
        <f>'Dia4'!BK62</f>
        <v>5</v>
      </c>
      <c r="W75" s="595">
        <f>'Dia4'!BL62</f>
        <v>324.39999999999998</v>
      </c>
      <c r="X75" s="372">
        <f t="shared" si="3"/>
        <v>0.11294500000002472</v>
      </c>
      <c r="Y75" s="159"/>
      <c r="Z75" s="593">
        <f>'Dia5'!BE62</f>
        <v>5</v>
      </c>
      <c r="AA75" s="593">
        <f>'Dia5'!BF62</f>
        <v>329.12849299999999</v>
      </c>
      <c r="AB75" s="594">
        <f>'Dia5'!BK62</f>
        <v>5</v>
      </c>
      <c r="AC75" s="595">
        <f>'Dia5'!BL62</f>
        <v>328.5</v>
      </c>
      <c r="AD75" s="372">
        <f t="shared" si="4"/>
        <v>0.62849299999999175</v>
      </c>
      <c r="AE75" s="159"/>
      <c r="AF75" s="593">
        <f>'Dia6'!BE62</f>
        <v>5</v>
      </c>
      <c r="AG75" s="593">
        <f>'Dia6'!BF62</f>
        <v>327.16010699999998</v>
      </c>
      <c r="AH75" s="594">
        <f>'Dia6'!BK62</f>
        <v>5</v>
      </c>
      <c r="AI75" s="595">
        <f>'Dia6'!BL62</f>
        <v>326.8</v>
      </c>
      <c r="AJ75" s="372">
        <f t="shared" si="5"/>
        <v>0.36010699999997087</v>
      </c>
      <c r="AL75" s="169">
        <f t="shared" si="6"/>
        <v>327</v>
      </c>
      <c r="AM75" s="169">
        <f t="shared" si="7"/>
        <v>6</v>
      </c>
      <c r="AN75" s="169"/>
      <c r="AO75" s="447">
        <f t="shared" si="9"/>
        <v>326</v>
      </c>
      <c r="AP75" s="447">
        <f t="shared" si="8"/>
        <v>1</v>
      </c>
    </row>
    <row r="76" spans="2:42" s="47" customFormat="1" x14ac:dyDescent="0.25">
      <c r="B76" s="593">
        <f>'Dia1'!BE63</f>
        <v>6</v>
      </c>
      <c r="C76" s="593">
        <f>'Dia1'!BF63</f>
        <v>326.78021899999999</v>
      </c>
      <c r="D76" s="594">
        <f>'Dia1'!BK63</f>
        <v>6</v>
      </c>
      <c r="E76" s="595">
        <f>'Dia1'!BL63</f>
        <v>326</v>
      </c>
      <c r="F76" s="372">
        <f t="shared" si="0"/>
        <v>0.78021899999998823</v>
      </c>
      <c r="G76" s="159"/>
      <c r="H76" s="593">
        <f>'Dia2'!BE63</f>
        <v>6</v>
      </c>
      <c r="I76" s="593">
        <f>'Dia2'!BF63</f>
        <v>325.699523</v>
      </c>
      <c r="J76" s="594">
        <f>'Dia2'!BK63</f>
        <v>6</v>
      </c>
      <c r="K76" s="595">
        <f>'Dia2'!BL63</f>
        <v>325.39999999999998</v>
      </c>
      <c r="L76" s="372">
        <f t="shared" si="1"/>
        <v>0.29952300000002197</v>
      </c>
      <c r="M76" s="159"/>
      <c r="N76" s="593">
        <f>'Dia3'!BE63</f>
        <v>6</v>
      </c>
      <c r="O76" s="593">
        <f>'Dia3'!BF63</f>
        <v>326.59217999999998</v>
      </c>
      <c r="P76" s="594">
        <f>'Dia3'!BK63</f>
        <v>6</v>
      </c>
      <c r="Q76" s="595">
        <f>'Dia3'!BL63</f>
        <v>326.7</v>
      </c>
      <c r="R76" s="372">
        <f t="shared" si="2"/>
        <v>0.1078200000000038</v>
      </c>
      <c r="S76" s="159"/>
      <c r="T76" s="593">
        <f>'Dia4'!BE63</f>
        <v>6</v>
      </c>
      <c r="U76" s="593">
        <f>'Dia4'!BF63</f>
        <v>324.23123199999998</v>
      </c>
      <c r="V76" s="594">
        <f>'Dia4'!BK63</f>
        <v>6</v>
      </c>
      <c r="W76" s="595">
        <f>'Dia4'!BL63</f>
        <v>324.39999999999998</v>
      </c>
      <c r="X76" s="372">
        <f t="shared" si="3"/>
        <v>0.16876800000000003</v>
      </c>
      <c r="Y76" s="159"/>
      <c r="Z76" s="593">
        <f>'Dia5'!BE63</f>
        <v>6</v>
      </c>
      <c r="AA76" s="593">
        <f>'Dia5'!BF63</f>
        <v>329.09556900000001</v>
      </c>
      <c r="AB76" s="594">
        <f>'Dia5'!BK63</f>
        <v>6</v>
      </c>
      <c r="AC76" s="595">
        <f>'Dia5'!BL63</f>
        <v>328.6</v>
      </c>
      <c r="AD76" s="372">
        <f t="shared" si="4"/>
        <v>0.49556899999998905</v>
      </c>
      <c r="AE76" s="159"/>
      <c r="AF76" s="593">
        <f>'Dia6'!BE63</f>
        <v>6</v>
      </c>
      <c r="AG76" s="593">
        <f>'Dia6'!BF63</f>
        <v>327.042035</v>
      </c>
      <c r="AH76" s="594">
        <f>'Dia6'!BK63</f>
        <v>6</v>
      </c>
      <c r="AI76" s="595">
        <f>'Dia6'!BL63</f>
        <v>327.2</v>
      </c>
      <c r="AJ76" s="372">
        <f t="shared" si="5"/>
        <v>0.15796499999999014</v>
      </c>
      <c r="AL76" s="169">
        <f t="shared" si="6"/>
        <v>327</v>
      </c>
      <c r="AM76" s="169">
        <f t="shared" si="7"/>
        <v>6</v>
      </c>
      <c r="AN76" s="169"/>
      <c r="AO76" s="447">
        <f t="shared" si="9"/>
        <v>327</v>
      </c>
      <c r="AP76" s="447">
        <f t="shared" si="8"/>
        <v>1</v>
      </c>
    </row>
    <row r="77" spans="2:42" s="47" customFormat="1" x14ac:dyDescent="0.25">
      <c r="B77" s="593">
        <f>'Dia1'!BE64</f>
        <v>7</v>
      </c>
      <c r="C77" s="593">
        <f>'Dia1'!BF64</f>
        <v>326.41204099999999</v>
      </c>
      <c r="D77" s="594">
        <f>'Dia1'!BK64</f>
        <v>7</v>
      </c>
      <c r="E77" s="595">
        <f>'Dia1'!BL64</f>
        <v>326.10000000000002</v>
      </c>
      <c r="F77" s="372">
        <f t="shared" si="0"/>
        <v>0.31204099999996515</v>
      </c>
      <c r="G77" s="159"/>
      <c r="H77" s="593">
        <f>'Dia2'!BE64</f>
        <v>7</v>
      </c>
      <c r="I77" s="593">
        <f>'Dia2'!BF64</f>
        <v>325.34045600000002</v>
      </c>
      <c r="J77" s="594">
        <f>'Dia2'!BK64</f>
        <v>7</v>
      </c>
      <c r="K77" s="595">
        <f>'Dia2'!BL64</f>
        <v>325.10000000000002</v>
      </c>
      <c r="L77" s="372">
        <f t="shared" si="1"/>
        <v>0.24045599999999467</v>
      </c>
      <c r="M77" s="159"/>
      <c r="N77" s="593">
        <f>'Dia3'!BE64</f>
        <v>7</v>
      </c>
      <c r="O77" s="593">
        <f>'Dia3'!BF64</f>
        <v>326.264973</v>
      </c>
      <c r="P77" s="594">
        <f>'Dia3'!BK64</f>
        <v>7</v>
      </c>
      <c r="Q77" s="595">
        <f>'Dia3'!BL64</f>
        <v>325.60000000000002</v>
      </c>
      <c r="R77" s="372">
        <f t="shared" si="2"/>
        <v>0.66497299999997495</v>
      </c>
      <c r="S77" s="159"/>
      <c r="T77" s="593">
        <f>'Dia4'!BE64</f>
        <v>7</v>
      </c>
      <c r="U77" s="593">
        <f>'Dia4'!BF64</f>
        <v>324.20870000000002</v>
      </c>
      <c r="V77" s="594">
        <f>'Dia4'!BK64</f>
        <v>7</v>
      </c>
      <c r="W77" s="595">
        <f>'Dia4'!BL64</f>
        <v>323.8</v>
      </c>
      <c r="X77" s="372">
        <f t="shared" si="3"/>
        <v>0.40870000000001028</v>
      </c>
      <c r="Y77" s="159"/>
      <c r="Z77" s="593">
        <f>'Dia5'!BE64</f>
        <v>7</v>
      </c>
      <c r="AA77" s="593">
        <f>'Dia5'!BF64</f>
        <v>328.950872</v>
      </c>
      <c r="AB77" s="594">
        <f>'Dia5'!BK64</f>
        <v>7</v>
      </c>
      <c r="AC77" s="595">
        <f>'Dia5'!BL64</f>
        <v>328.4</v>
      </c>
      <c r="AD77" s="372">
        <f t="shared" si="4"/>
        <v>0.55087200000002667</v>
      </c>
      <c r="AE77" s="159"/>
      <c r="AF77" s="593">
        <f>'Dia6'!BE64</f>
        <v>7</v>
      </c>
      <c r="AG77" s="593">
        <f>'Dia6'!BF64</f>
        <v>326.867571</v>
      </c>
      <c r="AH77" s="594">
        <f>'Dia6'!BK64</f>
        <v>7</v>
      </c>
      <c r="AI77" s="595">
        <f>'Dia6'!BL64</f>
        <v>326.8</v>
      </c>
      <c r="AJ77" s="372">
        <f t="shared" si="5"/>
        <v>6.7570999999986725E-2</v>
      </c>
      <c r="AL77" s="169">
        <f t="shared" si="6"/>
        <v>326</v>
      </c>
      <c r="AM77" s="169">
        <f t="shared" si="7"/>
        <v>6</v>
      </c>
      <c r="AN77" s="169"/>
      <c r="AO77" s="447">
        <f t="shared" si="9"/>
        <v>326</v>
      </c>
      <c r="AP77" s="447">
        <f t="shared" si="8"/>
        <v>1</v>
      </c>
    </row>
    <row r="78" spans="2:42" s="47" customFormat="1" x14ac:dyDescent="0.25">
      <c r="B78" s="593">
        <f>'Dia1'!BE65</f>
        <v>8</v>
      </c>
      <c r="C78" s="593">
        <f>'Dia1'!BF65</f>
        <v>326.244529</v>
      </c>
      <c r="D78" s="594">
        <f>'Dia1'!BK65</f>
        <v>8</v>
      </c>
      <c r="E78" s="595">
        <f>'Dia1'!BL65</f>
        <v>325.7</v>
      </c>
      <c r="F78" s="372">
        <f t="shared" si="0"/>
        <v>0.54452900000001137</v>
      </c>
      <c r="G78" s="159"/>
      <c r="H78" s="593">
        <f>'Dia2'!BE65</f>
        <v>8</v>
      </c>
      <c r="I78" s="593">
        <f>'Dia2'!BF65</f>
        <v>325.35657099999997</v>
      </c>
      <c r="J78" s="594">
        <f>'Dia2'!BK65</f>
        <v>8</v>
      </c>
      <c r="K78" s="595">
        <f>'Dia2'!BL65</f>
        <v>325.10000000000002</v>
      </c>
      <c r="L78" s="372">
        <f t="shared" si="1"/>
        <v>0.25657099999995125</v>
      </c>
      <c r="M78" s="159"/>
      <c r="N78" s="593">
        <f>'Dia3'!BE65</f>
        <v>8</v>
      </c>
      <c r="O78" s="593">
        <f>'Dia3'!BF65</f>
        <v>325.95823100000001</v>
      </c>
      <c r="P78" s="594">
        <f>'Dia3'!BK65</f>
        <v>8</v>
      </c>
      <c r="Q78" s="595">
        <f>'Dia3'!BL65</f>
        <v>325.89999999999998</v>
      </c>
      <c r="R78" s="372">
        <f t="shared" si="2"/>
        <v>5.8231000000034783E-2</v>
      </c>
      <c r="S78" s="159"/>
      <c r="T78" s="593">
        <f>'Dia4'!BE65</f>
        <v>8</v>
      </c>
      <c r="U78" s="593">
        <f>'Dia4'!BF65</f>
        <v>324.06241199999999</v>
      </c>
      <c r="V78" s="594">
        <f>'Dia4'!BK65</f>
        <v>8</v>
      </c>
      <c r="W78" s="595">
        <f>'Dia4'!BL65</f>
        <v>323.39999999999998</v>
      </c>
      <c r="X78" s="372">
        <f t="shared" si="3"/>
        <v>0.66241200000001754</v>
      </c>
      <c r="Y78" s="159"/>
      <c r="Z78" s="593">
        <f>'Dia5'!BE65</f>
        <v>8</v>
      </c>
      <c r="AA78" s="593">
        <f>'Dia5'!BF65</f>
        <v>328.97456</v>
      </c>
      <c r="AB78" s="594">
        <f>'Dia5'!BK65</f>
        <v>8</v>
      </c>
      <c r="AC78" s="595">
        <f>'Dia5'!BL65</f>
        <v>328.3</v>
      </c>
      <c r="AD78" s="372">
        <f t="shared" si="4"/>
        <v>0.67455999999998539</v>
      </c>
      <c r="AE78" s="159"/>
      <c r="AF78" s="593">
        <f>'Dia6'!BE65</f>
        <v>8</v>
      </c>
      <c r="AG78" s="593">
        <f>'Dia6'!BF65</f>
        <v>327.09298799999999</v>
      </c>
      <c r="AH78" s="594">
        <f>'Dia6'!BK65</f>
        <v>8</v>
      </c>
      <c r="AI78" s="595">
        <f>'Dia6'!BL65</f>
        <v>326.5</v>
      </c>
      <c r="AJ78" s="372">
        <f t="shared" si="5"/>
        <v>0.59298799999999119</v>
      </c>
      <c r="AL78" s="169">
        <f t="shared" si="6"/>
        <v>327</v>
      </c>
      <c r="AM78" s="169">
        <f t="shared" si="7"/>
        <v>6</v>
      </c>
      <c r="AN78" s="169"/>
      <c r="AO78" s="447">
        <f t="shared" si="9"/>
        <v>326</v>
      </c>
      <c r="AP78" s="447">
        <f t="shared" si="8"/>
        <v>1</v>
      </c>
    </row>
    <row r="79" spans="2:42" s="47" customFormat="1" x14ac:dyDescent="0.25">
      <c r="B79" s="373">
        <f>'Dia1'!BE66</f>
        <v>1</v>
      </c>
      <c r="C79" s="373">
        <f>'Dia1'!BF66</f>
        <v>368.42030799999998</v>
      </c>
      <c r="D79" s="591">
        <f>'Dia1'!BK66</f>
        <v>1</v>
      </c>
      <c r="E79" s="592">
        <f>'Dia1'!BL66</f>
        <v>368.2</v>
      </c>
      <c r="F79" s="371">
        <f t="shared" si="0"/>
        <v>0.22030799999998862</v>
      </c>
      <c r="G79" s="159"/>
      <c r="H79" s="373">
        <f>'Dia2'!BE66</f>
        <v>1</v>
      </c>
      <c r="I79" s="373">
        <f>'Dia2'!BF66</f>
        <v>366.87834099999998</v>
      </c>
      <c r="J79" s="591">
        <f>'Dia2'!BK66</f>
        <v>1</v>
      </c>
      <c r="K79" s="592">
        <f>'Dia2'!BL66</f>
        <v>366.2</v>
      </c>
      <c r="L79" s="371">
        <f t="shared" si="1"/>
        <v>0.67834099999998898</v>
      </c>
      <c r="M79" s="159"/>
      <c r="N79" s="373">
        <f>'Dia3'!BE66</f>
        <v>1</v>
      </c>
      <c r="O79" s="373">
        <f>'Dia3'!BF66</f>
        <v>367.81552399999998</v>
      </c>
      <c r="P79" s="591">
        <f>'Dia3'!BK66</f>
        <v>1</v>
      </c>
      <c r="Q79" s="592">
        <f>'Dia3'!BL66</f>
        <v>367.9</v>
      </c>
      <c r="R79" s="371">
        <f t="shared" si="2"/>
        <v>8.4475999999995111E-2</v>
      </c>
      <c r="S79" s="159"/>
      <c r="T79" s="373">
        <f>'Dia4'!BE66</f>
        <v>1</v>
      </c>
      <c r="U79" s="373">
        <f>'Dia4'!BF66</f>
        <v>365.32073100000002</v>
      </c>
      <c r="V79" s="591">
        <f>'Dia4'!BK66</f>
        <v>1</v>
      </c>
      <c r="W79" s="592">
        <f>'Dia4'!BL66</f>
        <v>364.6</v>
      </c>
      <c r="X79" s="371">
        <f t="shared" si="3"/>
        <v>0.72073100000000068</v>
      </c>
      <c r="Y79" s="159"/>
      <c r="Z79" s="373">
        <f>'Dia5'!BE66</f>
        <v>1</v>
      </c>
      <c r="AA79" s="373">
        <f>'Dia5'!BF66</f>
        <v>370.03188699999998</v>
      </c>
      <c r="AB79" s="591">
        <f>'Dia5'!BK66</f>
        <v>1</v>
      </c>
      <c r="AC79" s="592">
        <f>'Dia5'!BL66</f>
        <v>369.2</v>
      </c>
      <c r="AD79" s="371">
        <f t="shared" si="4"/>
        <v>0.83188699999999471</v>
      </c>
      <c r="AE79" s="159"/>
      <c r="AF79" s="373">
        <f>'Dia6'!BE66</f>
        <v>1</v>
      </c>
      <c r="AG79" s="373">
        <f>'Dia6'!BF66</f>
        <v>368.25064300000003</v>
      </c>
      <c r="AH79" s="591">
        <f>'Dia6'!BK66</f>
        <v>1</v>
      </c>
      <c r="AI79" s="592">
        <f>'Dia6'!BL66</f>
        <v>368.4</v>
      </c>
      <c r="AJ79" s="371">
        <f t="shared" si="5"/>
        <v>0.14935699999995222</v>
      </c>
      <c r="AL79" s="169">
        <f t="shared" si="6"/>
        <v>368</v>
      </c>
      <c r="AM79" s="169">
        <f t="shared" si="7"/>
        <v>6</v>
      </c>
      <c r="AN79" s="169"/>
      <c r="AO79" s="447">
        <f t="shared" si="9"/>
        <v>368</v>
      </c>
      <c r="AP79" s="447">
        <f t="shared" si="8"/>
        <v>1</v>
      </c>
    </row>
    <row r="80" spans="2:42" s="47" customFormat="1" x14ac:dyDescent="0.25">
      <c r="B80" s="373">
        <f>'Dia1'!BE67</f>
        <v>2</v>
      </c>
      <c r="C80" s="373">
        <f>'Dia1'!BF67</f>
        <v>368.42501399999998</v>
      </c>
      <c r="D80" s="591">
        <f>'Dia1'!BK67</f>
        <v>2</v>
      </c>
      <c r="E80" s="592">
        <f>'Dia1'!BL67</f>
        <v>368.1</v>
      </c>
      <c r="F80" s="371">
        <f t="shared" ref="F80:F110" si="10">IFERROR(ABS(C80-E80), "---")</f>
        <v>0.32501399999995328</v>
      </c>
      <c r="G80" s="159"/>
      <c r="H80" s="373">
        <f>'Dia2'!BE67</f>
        <v>2</v>
      </c>
      <c r="I80" s="373">
        <f>'Dia2'!BF67</f>
        <v>366.41916900000001</v>
      </c>
      <c r="J80" s="591">
        <f>'Dia2'!BK67</f>
        <v>2</v>
      </c>
      <c r="K80" s="592">
        <f>'Dia2'!BL67</f>
        <v>365.9</v>
      </c>
      <c r="L80" s="371">
        <f t="shared" ref="L80:L110" si="11">IFERROR(ABS(I80-K80), "---")</f>
        <v>0.51916900000003352</v>
      </c>
      <c r="M80" s="159"/>
      <c r="N80" s="373">
        <f>'Dia3'!BE67</f>
        <v>2</v>
      </c>
      <c r="O80" s="373">
        <f>'Dia3'!BF67</f>
        <v>367.80479700000001</v>
      </c>
      <c r="P80" s="591">
        <f>'Dia3'!BK67</f>
        <v>2</v>
      </c>
      <c r="Q80" s="592">
        <f>'Dia3'!BL67</f>
        <v>367.1</v>
      </c>
      <c r="R80" s="371">
        <f t="shared" ref="R80:R110" si="12">IFERROR(ABS(O80-Q80), "---")</f>
        <v>0.70479699999998502</v>
      </c>
      <c r="S80" s="159"/>
      <c r="T80" s="373">
        <f>'Dia4'!BE67</f>
        <v>2</v>
      </c>
      <c r="U80" s="373">
        <f>'Dia4'!BF67</f>
        <v>365.19296200000002</v>
      </c>
      <c r="V80" s="591">
        <f>'Dia4'!BK67</f>
        <v>2</v>
      </c>
      <c r="W80" s="592">
        <f>'Dia4'!BL67</f>
        <v>364.8</v>
      </c>
      <c r="X80" s="371">
        <f t="shared" ref="X80:X110" si="13">IFERROR(ABS(U80-W80), "---")</f>
        <v>0.39296200000001136</v>
      </c>
      <c r="Y80" s="159"/>
      <c r="Z80" s="373">
        <f>'Dia5'!BE67</f>
        <v>2</v>
      </c>
      <c r="AA80" s="373">
        <f>'Dia5'!BF67</f>
        <v>369.907622</v>
      </c>
      <c r="AB80" s="591">
        <f>'Dia5'!BK67</f>
        <v>2</v>
      </c>
      <c r="AC80" s="592">
        <f>'Dia5'!BL67</f>
        <v>369.5</v>
      </c>
      <c r="AD80" s="371">
        <f t="shared" ref="AD80:AD110" si="14">IFERROR(ABS(AA80-AC80), "---")</f>
        <v>0.40762200000000348</v>
      </c>
      <c r="AE80" s="159"/>
      <c r="AF80" s="373">
        <f>'Dia6'!BE67</f>
        <v>2</v>
      </c>
      <c r="AG80" s="373">
        <f>'Dia6'!BF67</f>
        <v>368.335758</v>
      </c>
      <c r="AH80" s="591">
        <f>'Dia6'!BK67</f>
        <v>2</v>
      </c>
      <c r="AI80" s="592">
        <f>'Dia6'!BL67</f>
        <v>368.1</v>
      </c>
      <c r="AJ80" s="371">
        <f t="shared" ref="AJ80:AJ110" si="15">IFERROR(ABS(AG80-AI80), "---")</f>
        <v>0.23575799999997571</v>
      </c>
      <c r="AL80" s="169">
        <f t="shared" ref="AL80:AL102" si="16">INT(AG80)</f>
        <v>368</v>
      </c>
      <c r="AM80" s="169">
        <f t="shared" ref="AM80:AM102" si="17">LEN(AG80)-LEN(AL80)-1</f>
        <v>6</v>
      </c>
      <c r="AN80" s="169"/>
      <c r="AO80" s="447">
        <f t="shared" ref="AO80:AO102" si="18">INT(AI80)</f>
        <v>368</v>
      </c>
      <c r="AP80" s="447">
        <f t="shared" ref="AP80:AP102" si="19">LEN(AI80)-LEN(AO80)-1</f>
        <v>1</v>
      </c>
    </row>
    <row r="81" spans="2:42" s="47" customFormat="1" x14ac:dyDescent="0.25">
      <c r="B81" s="373">
        <f>'Dia1'!BE68</f>
        <v>3</v>
      </c>
      <c r="C81" s="373">
        <f>'Dia1'!BF68</f>
        <v>368.12410699999998</v>
      </c>
      <c r="D81" s="591">
        <f>'Dia1'!BK68</f>
        <v>3</v>
      </c>
      <c r="E81" s="592">
        <f>'Dia1'!BL68</f>
        <v>368.7</v>
      </c>
      <c r="F81" s="371">
        <f t="shared" si="10"/>
        <v>0.57589300000000776</v>
      </c>
      <c r="G81" s="159"/>
      <c r="H81" s="373">
        <f>'Dia2'!BE68</f>
        <v>3</v>
      </c>
      <c r="I81" s="373">
        <f>'Dia2'!BF68</f>
        <v>366.09794599999998</v>
      </c>
      <c r="J81" s="591">
        <f>'Dia2'!BK68</f>
        <v>3</v>
      </c>
      <c r="K81" s="592">
        <f>'Dia2'!BL68</f>
        <v>365.8</v>
      </c>
      <c r="L81" s="371">
        <f t="shared" si="11"/>
        <v>0.29794599999996763</v>
      </c>
      <c r="M81" s="159"/>
      <c r="N81" s="373">
        <f>'Dia3'!BE68</f>
        <v>3</v>
      </c>
      <c r="O81" s="373">
        <f>'Dia3'!BF68</f>
        <v>367.59353399999998</v>
      </c>
      <c r="P81" s="591">
        <f>'Dia3'!BK68</f>
        <v>3</v>
      </c>
      <c r="Q81" s="592">
        <f>'Dia3'!BL68</f>
        <v>366.6</v>
      </c>
      <c r="R81" s="371">
        <f t="shared" si="12"/>
        <v>0.99353399999995418</v>
      </c>
      <c r="S81" s="159"/>
      <c r="T81" s="373">
        <f>'Dia4'!BE68</f>
        <v>3</v>
      </c>
      <c r="U81" s="373">
        <f>'Dia4'!BF68</f>
        <v>365.05168500000002</v>
      </c>
      <c r="V81" s="591">
        <f>'Dia4'!BK68</f>
        <v>3</v>
      </c>
      <c r="W81" s="592">
        <f>'Dia4'!BL68</f>
        <v>364.9</v>
      </c>
      <c r="X81" s="371">
        <f t="shared" si="13"/>
        <v>0.15168500000004315</v>
      </c>
      <c r="Y81" s="159"/>
      <c r="Z81" s="373">
        <f>'Dia5'!BE68</f>
        <v>3</v>
      </c>
      <c r="AA81" s="373">
        <f>'Dia5'!BF68</f>
        <v>369.29851300000001</v>
      </c>
      <c r="AB81" s="591">
        <f>'Dia5'!BK68</f>
        <v>3</v>
      </c>
      <c r="AC81" s="592">
        <f>'Dia5'!BL68</f>
        <v>369.2</v>
      </c>
      <c r="AD81" s="371">
        <f t="shared" si="14"/>
        <v>9.8513000000025386E-2</v>
      </c>
      <c r="AE81" s="159"/>
      <c r="AF81" s="373">
        <f>'Dia6'!BE68</f>
        <v>3</v>
      </c>
      <c r="AG81" s="373">
        <f>'Dia6'!BF68</f>
        <v>367.79200400000002</v>
      </c>
      <c r="AH81" s="591">
        <f>'Dia6'!BK68</f>
        <v>3</v>
      </c>
      <c r="AI81" s="592">
        <f>'Dia6'!BL68</f>
        <v>368.1</v>
      </c>
      <c r="AJ81" s="371">
        <f t="shared" si="15"/>
        <v>0.30799600000000282</v>
      </c>
      <c r="AL81" s="169">
        <f t="shared" si="16"/>
        <v>367</v>
      </c>
      <c r="AM81" s="169">
        <f t="shared" si="17"/>
        <v>6</v>
      </c>
      <c r="AN81" s="169"/>
      <c r="AO81" s="447">
        <f t="shared" si="18"/>
        <v>368</v>
      </c>
      <c r="AP81" s="447">
        <f t="shared" si="19"/>
        <v>1</v>
      </c>
    </row>
    <row r="82" spans="2:42" s="47" customFormat="1" x14ac:dyDescent="0.25">
      <c r="B82" s="373">
        <f>'Dia1'!BE69</f>
        <v>4</v>
      </c>
      <c r="C82" s="373">
        <f>'Dia1'!BF69</f>
        <v>367.96975300000003</v>
      </c>
      <c r="D82" s="591">
        <f>'Dia1'!BK69</f>
        <v>4</v>
      </c>
      <c r="E82" s="592">
        <f>'Dia1'!BL69</f>
        <v>368.6</v>
      </c>
      <c r="F82" s="371">
        <f t="shared" si="10"/>
        <v>0.63024699999999712</v>
      </c>
      <c r="G82" s="159"/>
      <c r="H82" s="373">
        <f>'Dia2'!BE69</f>
        <v>4</v>
      </c>
      <c r="I82" s="373">
        <f>'Dia2'!BF69</f>
        <v>366.307095</v>
      </c>
      <c r="J82" s="591">
        <f>'Dia2'!BK69</f>
        <v>4</v>
      </c>
      <c r="K82" s="592">
        <f>'Dia2'!BL69</f>
        <v>365.9</v>
      </c>
      <c r="L82" s="371">
        <f t="shared" si="11"/>
        <v>0.40709500000002663</v>
      </c>
      <c r="M82" s="159"/>
      <c r="N82" s="373">
        <f>'Dia3'!BE69</f>
        <v>4</v>
      </c>
      <c r="O82" s="373">
        <f>'Dia3'!BF69</f>
        <v>367.30269199999998</v>
      </c>
      <c r="P82" s="591">
        <f>'Dia3'!BK69</f>
        <v>4</v>
      </c>
      <c r="Q82" s="592">
        <f>'Dia3'!BL69</f>
        <v>367</v>
      </c>
      <c r="R82" s="371">
        <f t="shared" si="12"/>
        <v>0.30269199999997909</v>
      </c>
      <c r="S82" s="159"/>
      <c r="T82" s="373">
        <f>'Dia4'!BE69</f>
        <v>4</v>
      </c>
      <c r="U82" s="373">
        <f>'Dia4'!BF69</f>
        <v>365.19527499999998</v>
      </c>
      <c r="V82" s="591">
        <f>'Dia4'!BK69</f>
        <v>4</v>
      </c>
      <c r="W82" s="592">
        <f>'Dia4'!BL69</f>
        <v>364.6</v>
      </c>
      <c r="X82" s="371">
        <f t="shared" si="13"/>
        <v>0.59527499999995825</v>
      </c>
      <c r="Y82" s="159"/>
      <c r="Z82" s="373">
        <f>'Dia5'!BE69</f>
        <v>4</v>
      </c>
      <c r="AA82" s="373">
        <f>'Dia5'!BF69</f>
        <v>369.37610899999999</v>
      </c>
      <c r="AB82" s="591">
        <f>'Dia5'!BK69</f>
        <v>4</v>
      </c>
      <c r="AC82" s="592">
        <f>'Dia5'!BL69</f>
        <v>369.9</v>
      </c>
      <c r="AD82" s="371">
        <f t="shared" si="14"/>
        <v>0.52389099999999189</v>
      </c>
      <c r="AE82" s="159"/>
      <c r="AF82" s="373">
        <f>'Dia6'!BE69</f>
        <v>4</v>
      </c>
      <c r="AG82" s="373">
        <f>'Dia6'!BF69</f>
        <v>367.43137100000001</v>
      </c>
      <c r="AH82" s="591">
        <f>'Dia6'!BK69</f>
        <v>4</v>
      </c>
      <c r="AI82" s="592">
        <f>'Dia6'!BL69</f>
        <v>367.1</v>
      </c>
      <c r="AJ82" s="371">
        <f t="shared" si="15"/>
        <v>0.33137099999999009</v>
      </c>
      <c r="AL82" s="169">
        <f t="shared" si="16"/>
        <v>367</v>
      </c>
      <c r="AM82" s="169">
        <f t="shared" si="17"/>
        <v>6</v>
      </c>
      <c r="AN82" s="169"/>
      <c r="AO82" s="447">
        <f t="shared" si="18"/>
        <v>367</v>
      </c>
      <c r="AP82" s="447">
        <f t="shared" si="19"/>
        <v>1</v>
      </c>
    </row>
    <row r="83" spans="2:42" s="47" customFormat="1" x14ac:dyDescent="0.25">
      <c r="B83" s="373">
        <f>'Dia1'!BE70</f>
        <v>5</v>
      </c>
      <c r="C83" s="373">
        <f>'Dia1'!BF70</f>
        <v>367.91516999999999</v>
      </c>
      <c r="D83" s="591">
        <f>'Dia1'!BK70</f>
        <v>5</v>
      </c>
      <c r="E83" s="592">
        <f>'Dia1'!BL70</f>
        <v>367.9</v>
      </c>
      <c r="F83" s="371">
        <f t="shared" si="10"/>
        <v>1.5170000000011896E-2</v>
      </c>
      <c r="G83" s="159"/>
      <c r="H83" s="373">
        <f>'Dia2'!BE70</f>
        <v>5</v>
      </c>
      <c r="I83" s="373">
        <f>'Dia2'!BF70</f>
        <v>366.173722</v>
      </c>
      <c r="J83" s="591">
        <f>'Dia2'!BK70</f>
        <v>5</v>
      </c>
      <c r="K83" s="592">
        <f>'Dia2'!BL70</f>
        <v>365.5</v>
      </c>
      <c r="L83" s="371">
        <f t="shared" si="11"/>
        <v>0.67372199999999793</v>
      </c>
      <c r="M83" s="159"/>
      <c r="N83" s="373">
        <f>'Dia3'!BE70</f>
        <v>5</v>
      </c>
      <c r="O83" s="373">
        <f>'Dia3'!BF70</f>
        <v>367.00185299999998</v>
      </c>
      <c r="P83" s="591">
        <f>'Dia3'!BK70</f>
        <v>5</v>
      </c>
      <c r="Q83" s="592">
        <f>'Dia3'!BL70</f>
        <v>366.7</v>
      </c>
      <c r="R83" s="371">
        <f t="shared" si="12"/>
        <v>0.30185299999999415</v>
      </c>
      <c r="S83" s="159"/>
      <c r="T83" s="373">
        <f>'Dia4'!BE70</f>
        <v>5</v>
      </c>
      <c r="U83" s="373">
        <f>'Dia4'!BF70</f>
        <v>365.14126199999998</v>
      </c>
      <c r="V83" s="591">
        <f>'Dia4'!BK70</f>
        <v>5</v>
      </c>
      <c r="W83" s="592">
        <f>'Dia4'!BL70</f>
        <v>364.3</v>
      </c>
      <c r="X83" s="371">
        <f t="shared" si="13"/>
        <v>0.84126199999997198</v>
      </c>
      <c r="Y83" s="159"/>
      <c r="Z83" s="373">
        <f>'Dia5'!BE70</f>
        <v>5</v>
      </c>
      <c r="AA83" s="373">
        <f>'Dia5'!BF70</f>
        <v>369.24566900000002</v>
      </c>
      <c r="AB83" s="591">
        <f>'Dia5'!BK70</f>
        <v>5</v>
      </c>
      <c r="AC83" s="592">
        <f>'Dia5'!BL70</f>
        <v>368.9</v>
      </c>
      <c r="AD83" s="371">
        <f t="shared" si="14"/>
        <v>0.34566900000004352</v>
      </c>
      <c r="AE83" s="159"/>
      <c r="AF83" s="373">
        <f>'Dia6'!BE70</f>
        <v>5</v>
      </c>
      <c r="AG83" s="373">
        <f>'Dia6'!BF70</f>
        <v>367.41360100000003</v>
      </c>
      <c r="AH83" s="591">
        <f>'Dia6'!BK70</f>
        <v>5</v>
      </c>
      <c r="AI83" s="592">
        <f>'Dia6'!BL70</f>
        <v>367.8</v>
      </c>
      <c r="AJ83" s="371">
        <f t="shared" si="15"/>
        <v>0.38639899999998306</v>
      </c>
      <c r="AL83" s="169">
        <f t="shared" si="16"/>
        <v>367</v>
      </c>
      <c r="AM83" s="169">
        <f t="shared" si="17"/>
        <v>6</v>
      </c>
      <c r="AN83" s="169"/>
      <c r="AO83" s="447">
        <f t="shared" si="18"/>
        <v>367</v>
      </c>
      <c r="AP83" s="447">
        <f t="shared" si="19"/>
        <v>1</v>
      </c>
    </row>
    <row r="84" spans="2:42" s="47" customFormat="1" x14ac:dyDescent="0.25">
      <c r="B84" s="373">
        <f>'Dia1'!BE71</f>
        <v>6</v>
      </c>
      <c r="C84" s="373">
        <f>'Dia1'!BF71</f>
        <v>367.74905799999999</v>
      </c>
      <c r="D84" s="591">
        <f>'Dia1'!BK71</f>
        <v>6</v>
      </c>
      <c r="E84" s="592">
        <f>'Dia1'!BL71</f>
        <v>367.8</v>
      </c>
      <c r="F84" s="371">
        <f t="shared" si="10"/>
        <v>5.0942000000020471E-2</v>
      </c>
      <c r="G84" s="159"/>
      <c r="H84" s="373">
        <f>'Dia2'!BE71</f>
        <v>6</v>
      </c>
      <c r="I84" s="373">
        <f>'Dia2'!BF71</f>
        <v>366.18450000000001</v>
      </c>
      <c r="J84" s="591">
        <f>'Dia2'!BK71</f>
        <v>6</v>
      </c>
      <c r="K84" s="592">
        <f>'Dia2'!BL71</f>
        <v>365.5</v>
      </c>
      <c r="L84" s="371">
        <f t="shared" si="11"/>
        <v>0.6845000000000141</v>
      </c>
      <c r="M84" s="159"/>
      <c r="N84" s="373">
        <f>'Dia3'!BE71</f>
        <v>6</v>
      </c>
      <c r="O84" s="373">
        <f>'Dia3'!BF71</f>
        <v>367.07005900000001</v>
      </c>
      <c r="P84" s="591">
        <f>'Dia3'!BK71</f>
        <v>6</v>
      </c>
      <c r="Q84" s="592">
        <f>'Dia3'!BL71</f>
        <v>366.8</v>
      </c>
      <c r="R84" s="371">
        <f t="shared" si="12"/>
        <v>0.27005900000000338</v>
      </c>
      <c r="S84" s="159"/>
      <c r="T84" s="373">
        <f>'Dia4'!BE71</f>
        <v>6</v>
      </c>
      <c r="U84" s="373">
        <f>'Dia4'!BF71</f>
        <v>365.25183700000002</v>
      </c>
      <c r="V84" s="591">
        <f>'Dia4'!BK71</f>
        <v>6</v>
      </c>
      <c r="W84" s="592">
        <f>'Dia4'!BL71</f>
        <v>364.6</v>
      </c>
      <c r="X84" s="371">
        <f t="shared" si="13"/>
        <v>0.65183700000000044</v>
      </c>
      <c r="Y84" s="159"/>
      <c r="Z84" s="373">
        <f>'Dia5'!BE71</f>
        <v>6</v>
      </c>
      <c r="AA84" s="373">
        <f>'Dia5'!BF71</f>
        <v>369.36825499999998</v>
      </c>
      <c r="AB84" s="591">
        <f>'Dia5'!BK71</f>
        <v>6</v>
      </c>
      <c r="AC84" s="592">
        <f>'Dia5'!BL71</f>
        <v>369.5</v>
      </c>
      <c r="AD84" s="371">
        <f t="shared" si="14"/>
        <v>0.13174500000002354</v>
      </c>
      <c r="AE84" s="159"/>
      <c r="AF84" s="373">
        <f>'Dia6'!BE71</f>
        <v>6</v>
      </c>
      <c r="AG84" s="373">
        <f>'Dia6'!BF71</f>
        <v>367.59876200000002</v>
      </c>
      <c r="AH84" s="591">
        <f>'Dia6'!BK71</f>
        <v>6</v>
      </c>
      <c r="AI84" s="592">
        <f>'Dia6'!BL71</f>
        <v>367.4</v>
      </c>
      <c r="AJ84" s="371">
        <f t="shared" si="15"/>
        <v>0.19876200000004474</v>
      </c>
      <c r="AL84" s="169">
        <f t="shared" si="16"/>
        <v>367</v>
      </c>
      <c r="AM84" s="169">
        <f t="shared" si="17"/>
        <v>6</v>
      </c>
      <c r="AN84" s="169"/>
      <c r="AO84" s="447">
        <f t="shared" si="18"/>
        <v>367</v>
      </c>
      <c r="AP84" s="447">
        <f t="shared" si="19"/>
        <v>1</v>
      </c>
    </row>
    <row r="85" spans="2:42" s="47" customFormat="1" x14ac:dyDescent="0.25">
      <c r="B85" s="373">
        <f>'Dia1'!BE72</f>
        <v>7</v>
      </c>
      <c r="C85" s="373">
        <f>'Dia1'!BF72</f>
        <v>367.73251800000003</v>
      </c>
      <c r="D85" s="591">
        <f>'Dia1'!BK72</f>
        <v>7</v>
      </c>
      <c r="E85" s="592">
        <f>'Dia1'!BL72</f>
        <v>367.9</v>
      </c>
      <c r="F85" s="371">
        <f t="shared" si="10"/>
        <v>0.16748199999994995</v>
      </c>
      <c r="G85" s="159"/>
      <c r="H85" s="373">
        <f>'Dia2'!BE72</f>
        <v>7</v>
      </c>
      <c r="I85" s="373">
        <f>'Dia2'!BF72</f>
        <v>365.84494699999999</v>
      </c>
      <c r="J85" s="591">
        <f>'Dia2'!BK72</f>
        <v>7</v>
      </c>
      <c r="K85" s="592">
        <f>'Dia2'!BL72</f>
        <v>365.2</v>
      </c>
      <c r="L85" s="371">
        <f t="shared" si="11"/>
        <v>0.64494700000000194</v>
      </c>
      <c r="M85" s="159"/>
      <c r="N85" s="373">
        <f>'Dia3'!BE72</f>
        <v>7</v>
      </c>
      <c r="O85" s="373">
        <f>'Dia3'!BF72</f>
        <v>366.98612500000002</v>
      </c>
      <c r="P85" s="591">
        <f>'Dia3'!BK72</f>
        <v>7</v>
      </c>
      <c r="Q85" s="592">
        <f>'Dia3'!BL72</f>
        <v>367.3</v>
      </c>
      <c r="R85" s="371">
        <f t="shared" si="12"/>
        <v>0.31387499999999591</v>
      </c>
      <c r="S85" s="159"/>
      <c r="T85" s="373">
        <f>'Dia4'!BE72</f>
        <v>7</v>
      </c>
      <c r="U85" s="373">
        <f>'Dia4'!BF72</f>
        <v>364.92212699999999</v>
      </c>
      <c r="V85" s="591">
        <f>'Dia4'!BK72</f>
        <v>7</v>
      </c>
      <c r="W85" s="592">
        <f>'Dia4'!BL72</f>
        <v>364.2</v>
      </c>
      <c r="X85" s="371">
        <f t="shared" si="13"/>
        <v>0.72212700000000041</v>
      </c>
      <c r="Y85" s="159"/>
      <c r="Z85" s="373">
        <f>'Dia5'!BE72</f>
        <v>7</v>
      </c>
      <c r="AA85" s="373">
        <f>'Dia5'!BF72</f>
        <v>369.00250199999999</v>
      </c>
      <c r="AB85" s="591">
        <f>'Dia5'!BK72</f>
        <v>7</v>
      </c>
      <c r="AC85" s="592">
        <f>'Dia5'!BL72</f>
        <v>368.8</v>
      </c>
      <c r="AD85" s="371">
        <f t="shared" si="14"/>
        <v>0.20250199999998131</v>
      </c>
      <c r="AE85" s="159"/>
      <c r="AF85" s="373">
        <f>'Dia6'!BE72</f>
        <v>7</v>
      </c>
      <c r="AG85" s="373">
        <f>'Dia6'!BF72</f>
        <v>367.401588</v>
      </c>
      <c r="AH85" s="591">
        <f>'Dia6'!BK72</f>
        <v>7</v>
      </c>
      <c r="AI85" s="592">
        <f>'Dia6'!BL72</f>
        <v>367.1</v>
      </c>
      <c r="AJ85" s="371">
        <f t="shared" si="15"/>
        <v>0.30158799999998109</v>
      </c>
      <c r="AL85" s="169">
        <f t="shared" si="16"/>
        <v>367</v>
      </c>
      <c r="AM85" s="169">
        <f t="shared" si="17"/>
        <v>6</v>
      </c>
      <c r="AN85" s="169"/>
      <c r="AO85" s="447">
        <f t="shared" si="18"/>
        <v>367</v>
      </c>
      <c r="AP85" s="447">
        <f t="shared" si="19"/>
        <v>1</v>
      </c>
    </row>
    <row r="86" spans="2:42" s="47" customFormat="1" x14ac:dyDescent="0.25">
      <c r="B86" s="373">
        <f>'Dia1'!BE73</f>
        <v>8</v>
      </c>
      <c r="C86" s="373">
        <f>'Dia1'!BF73</f>
        <v>367.832584</v>
      </c>
      <c r="D86" s="591">
        <f>'Dia1'!BK73</f>
        <v>8</v>
      </c>
      <c r="E86" s="592">
        <f>'Dia1'!BL73</f>
        <v>367.3</v>
      </c>
      <c r="F86" s="371">
        <f t="shared" si="10"/>
        <v>0.53258399999998574</v>
      </c>
      <c r="G86" s="159"/>
      <c r="H86" s="373">
        <f>'Dia2'!BE73</f>
        <v>8</v>
      </c>
      <c r="I86" s="373">
        <f>'Dia2'!BF73</f>
        <v>365.69457299999999</v>
      </c>
      <c r="J86" s="591">
        <f>'Dia2'!BK73</f>
        <v>8</v>
      </c>
      <c r="K86" s="592">
        <f>'Dia2'!BL73</f>
        <v>365.5</v>
      </c>
      <c r="L86" s="371">
        <f t="shared" si="11"/>
        <v>0.19457299999999123</v>
      </c>
      <c r="M86" s="159"/>
      <c r="N86" s="373">
        <f>'Dia3'!BE73</f>
        <v>8</v>
      </c>
      <c r="O86" s="373">
        <f>'Dia3'!BF73</f>
        <v>366.82818300000002</v>
      </c>
      <c r="P86" s="591">
        <f>'Dia3'!BK73</f>
        <v>8</v>
      </c>
      <c r="Q86" s="592">
        <f>'Dia3'!BL73</f>
        <v>366.6</v>
      </c>
      <c r="R86" s="371">
        <f t="shared" si="12"/>
        <v>0.22818300000000136</v>
      </c>
      <c r="S86" s="159"/>
      <c r="T86" s="373">
        <f>'Dia4'!BE73</f>
        <v>8</v>
      </c>
      <c r="U86" s="373">
        <f>'Dia4'!BF73</f>
        <v>364.66673700000001</v>
      </c>
      <c r="V86" s="591">
        <f>'Dia4'!BK73</f>
        <v>8</v>
      </c>
      <c r="W86" s="592">
        <f>'Dia4'!BL73</f>
        <v>364.6</v>
      </c>
      <c r="X86" s="371">
        <f t="shared" si="13"/>
        <v>6.6736999999989166E-2</v>
      </c>
      <c r="Y86" s="159"/>
      <c r="Z86" s="373">
        <f>'Dia5'!BE73</f>
        <v>8</v>
      </c>
      <c r="AA86" s="373">
        <f>'Dia5'!BF73</f>
        <v>369.03022900000002</v>
      </c>
      <c r="AB86" s="591">
        <f>'Dia5'!BK73</f>
        <v>8</v>
      </c>
      <c r="AC86" s="592">
        <f>'Dia5'!BL73</f>
        <v>369.6</v>
      </c>
      <c r="AD86" s="371">
        <f t="shared" si="14"/>
        <v>0.56977100000000291</v>
      </c>
      <c r="AE86" s="159"/>
      <c r="AF86" s="373">
        <f>'Dia6'!BE73</f>
        <v>8</v>
      </c>
      <c r="AG86" s="373">
        <f>'Dia6'!BF73</f>
        <v>367.34845000000001</v>
      </c>
      <c r="AH86" s="591">
        <f>'Dia6'!BK73</f>
        <v>8</v>
      </c>
      <c r="AI86" s="592">
        <f>'Dia6'!BL73</f>
        <v>366.7</v>
      </c>
      <c r="AJ86" s="371">
        <f t="shared" si="15"/>
        <v>0.64845000000002528</v>
      </c>
      <c r="AL86" s="169">
        <f t="shared" si="16"/>
        <v>367</v>
      </c>
      <c r="AM86" s="169">
        <f t="shared" si="17"/>
        <v>5</v>
      </c>
      <c r="AN86" s="169"/>
      <c r="AO86" s="447">
        <f t="shared" si="18"/>
        <v>366</v>
      </c>
      <c r="AP86" s="447">
        <f t="shared" si="19"/>
        <v>1</v>
      </c>
    </row>
    <row r="87" spans="2:42" s="47" customFormat="1" x14ac:dyDescent="0.25">
      <c r="B87" s="593">
        <f>'Dia1'!BE74</f>
        <v>1</v>
      </c>
      <c r="C87" s="593">
        <f>'Dia1'!BF74</f>
        <v>407.92890699999998</v>
      </c>
      <c r="D87" s="594">
        <f>'Dia1'!BK74</f>
        <v>1</v>
      </c>
      <c r="E87" s="595">
        <f>'Dia1'!BL74</f>
        <v>407.4</v>
      </c>
      <c r="F87" s="372">
        <f t="shared" si="10"/>
        <v>0.52890700000000379</v>
      </c>
      <c r="G87" s="159"/>
      <c r="H87" s="593">
        <f>'Dia2'!BE74</f>
        <v>1</v>
      </c>
      <c r="I87" s="593">
        <f>'Dia2'!BF74</f>
        <v>407.51683800000001</v>
      </c>
      <c r="J87" s="594">
        <f>'Dia2'!BK74</f>
        <v>1</v>
      </c>
      <c r="K87" s="595">
        <f>'Dia2'!BL74</f>
        <v>407.2</v>
      </c>
      <c r="L87" s="372">
        <f t="shared" si="11"/>
        <v>0.31683800000001838</v>
      </c>
      <c r="M87" s="159"/>
      <c r="N87" s="593">
        <f>'Dia3'!BE74</f>
        <v>1</v>
      </c>
      <c r="O87" s="593">
        <f>'Dia3'!BF74</f>
        <v>408.28648399999997</v>
      </c>
      <c r="P87" s="594">
        <f>'Dia3'!BK74</f>
        <v>1</v>
      </c>
      <c r="Q87" s="595">
        <f>'Dia3'!BL74</f>
        <v>407.8</v>
      </c>
      <c r="R87" s="372">
        <f t="shared" si="12"/>
        <v>0.48648399999996172</v>
      </c>
      <c r="S87" s="159"/>
      <c r="T87" s="593">
        <f>'Dia4'!BE74</f>
        <v>1</v>
      </c>
      <c r="U87" s="593">
        <f>'Dia4'!BF74</f>
        <v>409.44354499999997</v>
      </c>
      <c r="V87" s="594">
        <f>'Dia4'!BK74</f>
        <v>1</v>
      </c>
      <c r="W87" s="595">
        <f>'Dia4'!BL74</f>
        <v>409.5</v>
      </c>
      <c r="X87" s="372">
        <f t="shared" si="13"/>
        <v>5.6455000000028122E-2</v>
      </c>
      <c r="Y87" s="159"/>
      <c r="Z87" s="593">
        <f>'Dia5'!BE74</f>
        <v>1</v>
      </c>
      <c r="AA87" s="593">
        <f>'Dia5'!BF74</f>
        <v>410.48609199999999</v>
      </c>
      <c r="AB87" s="594">
        <f>'Dia5'!BK74</f>
        <v>1</v>
      </c>
      <c r="AC87" s="595">
        <f>'Dia5'!BL74</f>
        <v>410.7</v>
      </c>
      <c r="AD87" s="372">
        <f t="shared" si="14"/>
        <v>0.21390800000000354</v>
      </c>
      <c r="AE87" s="159"/>
      <c r="AF87" s="593">
        <f>'Dia6'!BE74</f>
        <v>1</v>
      </c>
      <c r="AG87" s="593">
        <f>'Dia6'!BF74</f>
        <v>409.31432000000001</v>
      </c>
      <c r="AH87" s="594">
        <f>'Dia6'!BK74</f>
        <v>1</v>
      </c>
      <c r="AI87" s="595">
        <f>'Dia6'!BL74</f>
        <v>409.2</v>
      </c>
      <c r="AJ87" s="372">
        <f t="shared" si="15"/>
        <v>0.11432000000002063</v>
      </c>
      <c r="AL87" s="169">
        <f t="shared" si="16"/>
        <v>409</v>
      </c>
      <c r="AM87" s="169">
        <f t="shared" si="17"/>
        <v>5</v>
      </c>
      <c r="AN87" s="169"/>
      <c r="AO87" s="447">
        <f t="shared" si="18"/>
        <v>409</v>
      </c>
      <c r="AP87" s="447">
        <f t="shared" si="19"/>
        <v>1</v>
      </c>
    </row>
    <row r="88" spans="2:42" s="47" customFormat="1" x14ac:dyDescent="0.25">
      <c r="B88" s="593">
        <f>'Dia1'!BE75</f>
        <v>2</v>
      </c>
      <c r="C88" s="593">
        <f>'Dia1'!BF75</f>
        <v>407.579564</v>
      </c>
      <c r="D88" s="594">
        <f>'Dia1'!BK75</f>
        <v>2</v>
      </c>
      <c r="E88" s="595">
        <f>'Dia1'!BL75</f>
        <v>407.4</v>
      </c>
      <c r="F88" s="372">
        <f t="shared" si="10"/>
        <v>0.17956400000002759</v>
      </c>
      <c r="G88" s="159"/>
      <c r="H88" s="593">
        <f>'Dia2'!BE75</f>
        <v>2</v>
      </c>
      <c r="I88" s="593">
        <f>'Dia2'!BF75</f>
        <v>407.590416</v>
      </c>
      <c r="J88" s="594">
        <f>'Dia2'!BK75</f>
        <v>2</v>
      </c>
      <c r="K88" s="595">
        <f>'Dia2'!BL75</f>
        <v>406.8</v>
      </c>
      <c r="L88" s="372">
        <f t="shared" si="11"/>
        <v>0.79041599999999335</v>
      </c>
      <c r="M88" s="159"/>
      <c r="N88" s="593">
        <f>'Dia3'!BE75</f>
        <v>2</v>
      </c>
      <c r="O88" s="593">
        <f>'Dia3'!BF75</f>
        <v>408.24088699999999</v>
      </c>
      <c r="P88" s="594">
        <f>'Dia3'!BK75</f>
        <v>2</v>
      </c>
      <c r="Q88" s="595">
        <f>'Dia3'!BL75</f>
        <v>407.5</v>
      </c>
      <c r="R88" s="372">
        <f t="shared" si="12"/>
        <v>0.74088699999998653</v>
      </c>
      <c r="S88" s="159"/>
      <c r="T88" s="593">
        <f>'Dia4'!BE75</f>
        <v>2</v>
      </c>
      <c r="U88" s="593">
        <f>'Dia4'!BF75</f>
        <v>409.60323</v>
      </c>
      <c r="V88" s="594">
        <f>'Dia4'!BK75</f>
        <v>2</v>
      </c>
      <c r="W88" s="595">
        <f>'Dia4'!BL75</f>
        <v>409.2</v>
      </c>
      <c r="X88" s="372">
        <f t="shared" si="13"/>
        <v>0.40323000000000775</v>
      </c>
      <c r="Y88" s="159"/>
      <c r="Z88" s="593">
        <f>'Dia5'!BE75</f>
        <v>2</v>
      </c>
      <c r="AA88" s="593">
        <f>'Dia5'!BF75</f>
        <v>410.47388599999999</v>
      </c>
      <c r="AB88" s="594">
        <f>'Dia5'!BK75</f>
        <v>2</v>
      </c>
      <c r="AC88" s="595">
        <f>'Dia5'!BL75</f>
        <v>410.4</v>
      </c>
      <c r="AD88" s="372">
        <f t="shared" si="14"/>
        <v>7.3886000000015883E-2</v>
      </c>
      <c r="AE88" s="159"/>
      <c r="AF88" s="593">
        <f>'Dia6'!BE75</f>
        <v>2</v>
      </c>
      <c r="AG88" s="593">
        <f>'Dia6'!BF75</f>
        <v>408.888352</v>
      </c>
      <c r="AH88" s="594">
        <f>'Dia6'!BK75</f>
        <v>2</v>
      </c>
      <c r="AI88" s="595">
        <f>'Dia6'!BL75</f>
        <v>408.7</v>
      </c>
      <c r="AJ88" s="372">
        <f t="shared" si="15"/>
        <v>0.18835200000000896</v>
      </c>
      <c r="AL88" s="169">
        <f t="shared" si="16"/>
        <v>408</v>
      </c>
      <c r="AM88" s="169">
        <f t="shared" si="17"/>
        <v>6</v>
      </c>
      <c r="AN88" s="169"/>
      <c r="AO88" s="447">
        <f t="shared" si="18"/>
        <v>408</v>
      </c>
      <c r="AP88" s="447">
        <f t="shared" si="19"/>
        <v>1</v>
      </c>
    </row>
    <row r="89" spans="2:42" s="47" customFormat="1" x14ac:dyDescent="0.25">
      <c r="B89" s="593">
        <f>'Dia1'!BE76</f>
        <v>3</v>
      </c>
      <c r="C89" s="593">
        <f>'Dia1'!BF76</f>
        <v>407.32071200000001</v>
      </c>
      <c r="D89" s="594">
        <f>'Dia1'!BK76</f>
        <v>3</v>
      </c>
      <c r="E89" s="595">
        <f>'Dia1'!BL76</f>
        <v>407.1</v>
      </c>
      <c r="F89" s="372">
        <f t="shared" si="10"/>
        <v>0.2207119999999918</v>
      </c>
      <c r="G89" s="159"/>
      <c r="H89" s="593">
        <f>'Dia2'!BE76</f>
        <v>3</v>
      </c>
      <c r="I89" s="593">
        <f>'Dia2'!BF76</f>
        <v>407.24073499999997</v>
      </c>
      <c r="J89" s="594">
        <f>'Dia2'!BK76</f>
        <v>3</v>
      </c>
      <c r="K89" s="595">
        <f>'Dia2'!BL76</f>
        <v>407.6</v>
      </c>
      <c r="L89" s="372">
        <f t="shared" si="11"/>
        <v>0.35926500000005035</v>
      </c>
      <c r="M89" s="159"/>
      <c r="N89" s="593">
        <f>'Dia3'!BE76</f>
        <v>3</v>
      </c>
      <c r="O89" s="593">
        <f>'Dia3'!BF76</f>
        <v>407.92602799999997</v>
      </c>
      <c r="P89" s="594">
        <f>'Dia3'!BK76</f>
        <v>3</v>
      </c>
      <c r="Q89" s="595">
        <f>'Dia3'!BL76</f>
        <v>407.8</v>
      </c>
      <c r="R89" s="372">
        <f t="shared" si="12"/>
        <v>0.1260279999999625</v>
      </c>
      <c r="S89" s="159"/>
      <c r="T89" s="593">
        <f>'Dia4'!BE76</f>
        <v>3</v>
      </c>
      <c r="U89" s="593">
        <f>'Dia4'!BF76</f>
        <v>409.324095</v>
      </c>
      <c r="V89" s="594">
        <f>'Dia4'!BK76</f>
        <v>3</v>
      </c>
      <c r="W89" s="595">
        <f>'Dia4'!BL76</f>
        <v>409.5</v>
      </c>
      <c r="X89" s="372">
        <f t="shared" si="13"/>
        <v>0.1759050000000002</v>
      </c>
      <c r="Y89" s="159"/>
      <c r="Z89" s="593">
        <f>'Dia5'!BE76</f>
        <v>3</v>
      </c>
      <c r="AA89" s="593">
        <f>'Dia5'!BF76</f>
        <v>410.57890600000002</v>
      </c>
      <c r="AB89" s="594">
        <f>'Dia5'!BK76</f>
        <v>3</v>
      </c>
      <c r="AC89" s="595">
        <f>'Dia5'!BL76</f>
        <v>410.9</v>
      </c>
      <c r="AD89" s="372">
        <f t="shared" si="14"/>
        <v>0.32109399999995958</v>
      </c>
      <c r="AE89" s="159"/>
      <c r="AF89" s="593">
        <f>'Dia6'!BE76</f>
        <v>3</v>
      </c>
      <c r="AG89" s="593">
        <f>'Dia6'!BF76</f>
        <v>408.94866400000001</v>
      </c>
      <c r="AH89" s="594">
        <f>'Dia6'!BK76</f>
        <v>3</v>
      </c>
      <c r="AI89" s="595">
        <f>'Dia6'!BL76</f>
        <v>409</v>
      </c>
      <c r="AJ89" s="372">
        <f t="shared" si="15"/>
        <v>5.1335999999992055E-2</v>
      </c>
      <c r="AL89" s="169">
        <f t="shared" si="16"/>
        <v>408</v>
      </c>
      <c r="AM89" s="169">
        <f t="shared" si="17"/>
        <v>6</v>
      </c>
      <c r="AN89" s="169"/>
      <c r="AO89" s="447">
        <f t="shared" si="18"/>
        <v>409</v>
      </c>
      <c r="AP89" s="447">
        <f t="shared" si="19"/>
        <v>-1</v>
      </c>
    </row>
    <row r="90" spans="2:42" s="47" customFormat="1" x14ac:dyDescent="0.25">
      <c r="B90" s="593">
        <f>'Dia1'!BE77</f>
        <v>4</v>
      </c>
      <c r="C90" s="593">
        <f>'Dia1'!BF77</f>
        <v>407.11872199999999</v>
      </c>
      <c r="D90" s="594">
        <f>'Dia1'!BK77</f>
        <v>4</v>
      </c>
      <c r="E90" s="595">
        <f>'Dia1'!BL77</f>
        <v>407.4</v>
      </c>
      <c r="F90" s="372">
        <f t="shared" si="10"/>
        <v>0.28127799999998615</v>
      </c>
      <c r="G90" s="159"/>
      <c r="H90" s="593">
        <f>'Dia2'!BE77</f>
        <v>4</v>
      </c>
      <c r="I90" s="593">
        <f>'Dia2'!BF77</f>
        <v>407.13294999999999</v>
      </c>
      <c r="J90" s="594">
        <f>'Dia2'!BK77</f>
        <v>4</v>
      </c>
      <c r="K90" s="595">
        <f>'Dia2'!BL77</f>
        <v>406.9</v>
      </c>
      <c r="L90" s="372">
        <f t="shared" si="11"/>
        <v>0.23295000000001664</v>
      </c>
      <c r="M90" s="159"/>
      <c r="N90" s="593">
        <f>'Dia3'!BE77</f>
        <v>4</v>
      </c>
      <c r="O90" s="593">
        <f>'Dia3'!BF77</f>
        <v>407.81643100000002</v>
      </c>
      <c r="P90" s="594">
        <f>'Dia3'!BK77</f>
        <v>4</v>
      </c>
      <c r="Q90" s="595">
        <f>'Dia3'!BL77</f>
        <v>407.5</v>
      </c>
      <c r="R90" s="372">
        <f t="shared" si="12"/>
        <v>0.31643100000002278</v>
      </c>
      <c r="S90" s="159"/>
      <c r="T90" s="593">
        <f>'Dia4'!BE77</f>
        <v>4</v>
      </c>
      <c r="U90" s="593">
        <f>'Dia4'!BF77</f>
        <v>409.00383699999998</v>
      </c>
      <c r="V90" s="594">
        <f>'Dia4'!BK77</f>
        <v>4</v>
      </c>
      <c r="W90" s="595">
        <f>'Dia4'!BL77</f>
        <v>408.9</v>
      </c>
      <c r="X90" s="372">
        <f t="shared" si="13"/>
        <v>0.10383699999999862</v>
      </c>
      <c r="Y90" s="159"/>
      <c r="Z90" s="593">
        <f>'Dia5'!BE77</f>
        <v>4</v>
      </c>
      <c r="AA90" s="593">
        <f>'Dia5'!BF77</f>
        <v>410.26033200000001</v>
      </c>
      <c r="AB90" s="594">
        <f>'Dia5'!BK77</f>
        <v>4</v>
      </c>
      <c r="AC90" s="595">
        <f>'Dia5'!BL77</f>
        <v>410.1</v>
      </c>
      <c r="AD90" s="372">
        <f t="shared" si="14"/>
        <v>0.1603319999999826</v>
      </c>
      <c r="AE90" s="159"/>
      <c r="AF90" s="593">
        <f>'Dia6'!BE77</f>
        <v>4</v>
      </c>
      <c r="AG90" s="593">
        <f>'Dia6'!BF77</f>
        <v>409.19618400000002</v>
      </c>
      <c r="AH90" s="594">
        <f>'Dia6'!BK77</f>
        <v>4</v>
      </c>
      <c r="AI90" s="595">
        <f>'Dia6'!BL77</f>
        <v>408.4</v>
      </c>
      <c r="AJ90" s="372">
        <f t="shared" si="15"/>
        <v>0.7961840000000393</v>
      </c>
      <c r="AL90" s="169">
        <f t="shared" si="16"/>
        <v>409</v>
      </c>
      <c r="AM90" s="169">
        <f t="shared" si="17"/>
        <v>6</v>
      </c>
      <c r="AN90" s="169"/>
      <c r="AO90" s="447">
        <f t="shared" si="18"/>
        <v>408</v>
      </c>
      <c r="AP90" s="447">
        <f t="shared" si="19"/>
        <v>1</v>
      </c>
    </row>
    <row r="91" spans="2:42" s="47" customFormat="1" x14ac:dyDescent="0.25">
      <c r="B91" s="593">
        <f>'Dia1'!BE78</f>
        <v>5</v>
      </c>
      <c r="C91" s="593">
        <f>'Dia1'!BF78</f>
        <v>407.14126700000003</v>
      </c>
      <c r="D91" s="594">
        <f>'Dia1'!BK78</f>
        <v>5</v>
      </c>
      <c r="E91" s="595">
        <f>'Dia1'!BL78</f>
        <v>407.4</v>
      </c>
      <c r="F91" s="372">
        <f t="shared" si="10"/>
        <v>0.2587329999999497</v>
      </c>
      <c r="G91" s="159"/>
      <c r="H91" s="593">
        <f>'Dia2'!BE78</f>
        <v>5</v>
      </c>
      <c r="I91" s="593">
        <f>'Dia2'!BF78</f>
        <v>406.76782500000002</v>
      </c>
      <c r="J91" s="594">
        <f>'Dia2'!BK78</f>
        <v>5</v>
      </c>
      <c r="K91" s="595">
        <f>'Dia2'!BL78</f>
        <v>406.8</v>
      </c>
      <c r="L91" s="372">
        <f t="shared" si="11"/>
        <v>3.217499999999518E-2</v>
      </c>
      <c r="M91" s="159"/>
      <c r="N91" s="593">
        <f>'Dia3'!BE78</f>
        <v>5</v>
      </c>
      <c r="O91" s="593">
        <f>'Dia3'!BF78</f>
        <v>407.57081499999998</v>
      </c>
      <c r="P91" s="594">
        <f>'Dia3'!BK78</f>
        <v>5</v>
      </c>
      <c r="Q91" s="595">
        <f>'Dia3'!BL78</f>
        <v>406.3</v>
      </c>
      <c r="R91" s="372">
        <f t="shared" si="12"/>
        <v>1.2708149999999705</v>
      </c>
      <c r="S91" s="159"/>
      <c r="T91" s="593">
        <f>'Dia4'!BE78</f>
        <v>5</v>
      </c>
      <c r="U91" s="593">
        <f>'Dia4'!BF78</f>
        <v>409.093142</v>
      </c>
      <c r="V91" s="594">
        <f>'Dia4'!BK78</f>
        <v>5</v>
      </c>
      <c r="W91" s="595">
        <f>'Dia4'!BL78</f>
        <v>407.9</v>
      </c>
      <c r="X91" s="372">
        <f t="shared" si="13"/>
        <v>1.193142000000023</v>
      </c>
      <c r="Y91" s="159"/>
      <c r="Z91" s="593">
        <f>'Dia5'!BE78</f>
        <v>5</v>
      </c>
      <c r="AA91" s="593">
        <f>'Dia5'!BF78</f>
        <v>410.480749</v>
      </c>
      <c r="AB91" s="594">
        <f>'Dia5'!BK78</f>
        <v>5</v>
      </c>
      <c r="AC91" s="595">
        <f>'Dia5'!BL78</f>
        <v>410.1</v>
      </c>
      <c r="AD91" s="372">
        <f t="shared" si="14"/>
        <v>0.38074899999998024</v>
      </c>
      <c r="AE91" s="159"/>
      <c r="AF91" s="593">
        <f>'Dia6'!BE78</f>
        <v>5</v>
      </c>
      <c r="AG91" s="593">
        <f>'Dia6'!BF78</f>
        <v>408.86404499999998</v>
      </c>
      <c r="AH91" s="594">
        <f>'Dia6'!BK78</f>
        <v>5</v>
      </c>
      <c r="AI91" s="595">
        <f>'Dia6'!BL78</f>
        <v>408.4</v>
      </c>
      <c r="AJ91" s="372">
        <f t="shared" si="15"/>
        <v>0.46404499999999871</v>
      </c>
      <c r="AL91" s="169">
        <f t="shared" si="16"/>
        <v>408</v>
      </c>
      <c r="AM91" s="169">
        <f t="shared" si="17"/>
        <v>6</v>
      </c>
      <c r="AN91" s="169"/>
      <c r="AO91" s="447">
        <f t="shared" si="18"/>
        <v>408</v>
      </c>
      <c r="AP91" s="447">
        <f t="shared" si="19"/>
        <v>1</v>
      </c>
    </row>
    <row r="92" spans="2:42" s="47" customFormat="1" x14ac:dyDescent="0.25">
      <c r="B92" s="593">
        <f>'Dia1'!BE79</f>
        <v>6</v>
      </c>
      <c r="C92" s="593">
        <f>'Dia1'!BF79</f>
        <v>407.524497</v>
      </c>
      <c r="D92" s="594">
        <f>'Dia1'!BK79</f>
        <v>6</v>
      </c>
      <c r="E92" s="595">
        <f>'Dia1'!BL79</f>
        <v>407.1</v>
      </c>
      <c r="F92" s="372">
        <f t="shared" si="10"/>
        <v>0.42449699999997392</v>
      </c>
      <c r="G92" s="159"/>
      <c r="H92" s="593">
        <f>'Dia2'!BE79</f>
        <v>6</v>
      </c>
      <c r="I92" s="593">
        <f>'Dia2'!BF79</f>
        <v>406.57998099999998</v>
      </c>
      <c r="J92" s="594">
        <f>'Dia2'!BK79</f>
        <v>6</v>
      </c>
      <c r="K92" s="595">
        <f>'Dia2'!BL79</f>
        <v>406.9</v>
      </c>
      <c r="L92" s="372">
        <f t="shared" si="11"/>
        <v>0.32001900000000205</v>
      </c>
      <c r="M92" s="159"/>
      <c r="N92" s="593">
        <f>'Dia3'!BE79</f>
        <v>6</v>
      </c>
      <c r="O92" s="593">
        <f>'Dia3'!BF79</f>
        <v>407.459157</v>
      </c>
      <c r="P92" s="594">
        <f>'Dia3'!BK79</f>
        <v>6</v>
      </c>
      <c r="Q92" s="595">
        <f>'Dia3'!BL79</f>
        <v>406.9</v>
      </c>
      <c r="R92" s="372">
        <f t="shared" si="12"/>
        <v>0.55915700000002744</v>
      </c>
      <c r="S92" s="159"/>
      <c r="T92" s="593">
        <f>'Dia4'!BE79</f>
        <v>6</v>
      </c>
      <c r="U92" s="593">
        <f>'Dia4'!BF79</f>
        <v>409.32766099999998</v>
      </c>
      <c r="V92" s="594">
        <f>'Dia4'!BK79</f>
        <v>6</v>
      </c>
      <c r="W92" s="595">
        <f>'Dia4'!BL79</f>
        <v>409.3</v>
      </c>
      <c r="X92" s="372">
        <f t="shared" si="13"/>
        <v>2.7660999999966407E-2</v>
      </c>
      <c r="Y92" s="159"/>
      <c r="Z92" s="593">
        <f>'Dia5'!BE79</f>
        <v>6</v>
      </c>
      <c r="AA92" s="593">
        <f>'Dia5'!BF79</f>
        <v>410.16746999999998</v>
      </c>
      <c r="AB92" s="594">
        <f>'Dia5'!BK79</f>
        <v>6</v>
      </c>
      <c r="AC92" s="595">
        <f>'Dia5'!BL79</f>
        <v>409.9</v>
      </c>
      <c r="AD92" s="372">
        <f t="shared" si="14"/>
        <v>0.26747000000000298</v>
      </c>
      <c r="AE92" s="159"/>
      <c r="AF92" s="593">
        <f>'Dia6'!BE79</f>
        <v>6</v>
      </c>
      <c r="AG92" s="593">
        <f>'Dia6'!BF79</f>
        <v>408.59734500000002</v>
      </c>
      <c r="AH92" s="594">
        <f>'Dia6'!BK79</f>
        <v>6</v>
      </c>
      <c r="AI92" s="595">
        <f>'Dia6'!BL79</f>
        <v>408.7</v>
      </c>
      <c r="AJ92" s="372">
        <f t="shared" si="15"/>
        <v>0.10265499999997019</v>
      </c>
      <c r="AL92" s="169">
        <f t="shared" si="16"/>
        <v>408</v>
      </c>
      <c r="AM92" s="169">
        <f t="shared" si="17"/>
        <v>6</v>
      </c>
      <c r="AN92" s="169"/>
      <c r="AO92" s="447">
        <f t="shared" si="18"/>
        <v>408</v>
      </c>
      <c r="AP92" s="447">
        <f t="shared" si="19"/>
        <v>1</v>
      </c>
    </row>
    <row r="93" spans="2:42" s="47" customFormat="1" x14ac:dyDescent="0.25">
      <c r="B93" s="593">
        <f>'Dia1'!BE80</f>
        <v>7</v>
      </c>
      <c r="C93" s="593">
        <f>'Dia1'!BF80</f>
        <v>407.08970299999999</v>
      </c>
      <c r="D93" s="594">
        <f>'Dia1'!BK80</f>
        <v>7</v>
      </c>
      <c r="E93" s="595">
        <f>'Dia1'!BL80</f>
        <v>406.8</v>
      </c>
      <c r="F93" s="372">
        <f t="shared" si="10"/>
        <v>0.28970299999997451</v>
      </c>
      <c r="G93" s="159"/>
      <c r="H93" s="593">
        <f>'Dia2'!BE80</f>
        <v>7</v>
      </c>
      <c r="I93" s="593">
        <f>'Dia2'!BF80</f>
        <v>406.23851400000001</v>
      </c>
      <c r="J93" s="594">
        <f>'Dia2'!BK80</f>
        <v>7</v>
      </c>
      <c r="K93" s="595">
        <f>'Dia2'!BL80</f>
        <v>405.9</v>
      </c>
      <c r="L93" s="372">
        <f t="shared" si="11"/>
        <v>0.33851400000003196</v>
      </c>
      <c r="M93" s="159"/>
      <c r="N93" s="593">
        <f>'Dia3'!BE80</f>
        <v>7</v>
      </c>
      <c r="O93" s="593">
        <f>'Dia3'!BF80</f>
        <v>407.06908600000003</v>
      </c>
      <c r="P93" s="594">
        <f>'Dia3'!BK80</f>
        <v>7</v>
      </c>
      <c r="Q93" s="595">
        <f>'Dia3'!BL80</f>
        <v>406.9</v>
      </c>
      <c r="R93" s="372">
        <f t="shared" si="12"/>
        <v>0.16908600000004981</v>
      </c>
      <c r="S93" s="159"/>
      <c r="T93" s="593">
        <f>'Dia4'!BE80</f>
        <v>7</v>
      </c>
      <c r="U93" s="593">
        <f>'Dia4'!BF80</f>
        <v>408.80499800000001</v>
      </c>
      <c r="V93" s="594">
        <f>'Dia4'!BK80</f>
        <v>7</v>
      </c>
      <c r="W93" s="595">
        <f>'Dia4'!BL80</f>
        <v>408.9</v>
      </c>
      <c r="X93" s="372">
        <f t="shared" si="13"/>
        <v>9.5001999999965392E-2</v>
      </c>
      <c r="Y93" s="159"/>
      <c r="Z93" s="593">
        <f>'Dia5'!BE80</f>
        <v>7</v>
      </c>
      <c r="AA93" s="593">
        <f>'Dia5'!BF80</f>
        <v>410.002501</v>
      </c>
      <c r="AB93" s="594">
        <f>'Dia5'!BK80</f>
        <v>7</v>
      </c>
      <c r="AC93" s="595">
        <f>'Dia5'!BL80</f>
        <v>409.5</v>
      </c>
      <c r="AD93" s="372">
        <f t="shared" si="14"/>
        <v>0.5025009999999952</v>
      </c>
      <c r="AE93" s="159"/>
      <c r="AF93" s="593">
        <f>'Dia6'!BE80</f>
        <v>7</v>
      </c>
      <c r="AG93" s="593">
        <f>'Dia6'!BF80</f>
        <v>408.20385499999998</v>
      </c>
      <c r="AH93" s="594">
        <f>'Dia6'!BK80</f>
        <v>7</v>
      </c>
      <c r="AI93" s="595">
        <f>'Dia6'!BL80</f>
        <v>408.4</v>
      </c>
      <c r="AJ93" s="372">
        <f t="shared" si="15"/>
        <v>0.19614500000000135</v>
      </c>
      <c r="AL93" s="169">
        <f t="shared" si="16"/>
        <v>408</v>
      </c>
      <c r="AM93" s="169">
        <f t="shared" si="17"/>
        <v>6</v>
      </c>
      <c r="AN93" s="169"/>
      <c r="AO93" s="447">
        <f t="shared" si="18"/>
        <v>408</v>
      </c>
      <c r="AP93" s="447">
        <f t="shared" si="19"/>
        <v>1</v>
      </c>
    </row>
    <row r="94" spans="2:42" s="47" customFormat="1" x14ac:dyDescent="0.25">
      <c r="B94" s="593">
        <f>'Dia1'!BE81</f>
        <v>8</v>
      </c>
      <c r="C94" s="593">
        <f>'Dia1'!BF81</f>
        <v>406.82659200000001</v>
      </c>
      <c r="D94" s="594">
        <f>'Dia1'!BK81</f>
        <v>8</v>
      </c>
      <c r="E94" s="595">
        <f>'Dia1'!BL81</f>
        <v>406.1</v>
      </c>
      <c r="F94" s="372">
        <f t="shared" si="10"/>
        <v>0.72659199999998236</v>
      </c>
      <c r="G94" s="159"/>
      <c r="H94" s="593">
        <f>'Dia2'!BE81</f>
        <v>8</v>
      </c>
      <c r="I94" s="593">
        <f>'Dia2'!BF81</f>
        <v>406.016164</v>
      </c>
      <c r="J94" s="594">
        <f>'Dia2'!BK81</f>
        <v>8</v>
      </c>
      <c r="K94" s="595">
        <f>'Dia2'!BL81</f>
        <v>406.6</v>
      </c>
      <c r="L94" s="372">
        <f t="shared" si="11"/>
        <v>0.58383600000001934</v>
      </c>
      <c r="M94" s="159"/>
      <c r="N94" s="593">
        <f>'Dia3'!BE81</f>
        <v>8</v>
      </c>
      <c r="O94" s="593">
        <f>'Dia3'!BF81</f>
        <v>407.002545</v>
      </c>
      <c r="P94" s="594">
        <f>'Dia3'!BK81</f>
        <v>8</v>
      </c>
      <c r="Q94" s="595">
        <f>'Dia3'!BL81</f>
        <v>406.9</v>
      </c>
      <c r="R94" s="372">
        <f t="shared" si="12"/>
        <v>0.10254500000002054</v>
      </c>
      <c r="S94" s="159"/>
      <c r="T94" s="593">
        <f>'Dia4'!BE81</f>
        <v>8</v>
      </c>
      <c r="U94" s="593">
        <f>'Dia4'!BF81</f>
        <v>408.63034199999998</v>
      </c>
      <c r="V94" s="594">
        <f>'Dia4'!BK81</f>
        <v>8</v>
      </c>
      <c r="W94" s="595">
        <f>'Dia4'!BL81</f>
        <v>408.2</v>
      </c>
      <c r="X94" s="372">
        <f t="shared" si="13"/>
        <v>0.43034199999999601</v>
      </c>
      <c r="Y94" s="159"/>
      <c r="Z94" s="593">
        <f>'Dia5'!BE81</f>
        <v>8</v>
      </c>
      <c r="AA94" s="593">
        <f>'Dia5'!BF81</f>
        <v>409.74688400000002</v>
      </c>
      <c r="AB94" s="594">
        <f>'Dia5'!BK81</f>
        <v>8</v>
      </c>
      <c r="AC94" s="595">
        <f>'Dia5'!BL81</f>
        <v>409.8</v>
      </c>
      <c r="AD94" s="372">
        <f t="shared" si="14"/>
        <v>5.3115999999988617E-2</v>
      </c>
      <c r="AE94" s="159"/>
      <c r="AF94" s="593">
        <f>'Dia6'!BE81</f>
        <v>8</v>
      </c>
      <c r="AG94" s="593">
        <f>'Dia6'!BF81</f>
        <v>408.081343</v>
      </c>
      <c r="AH94" s="594">
        <f>'Dia6'!BK81</f>
        <v>8</v>
      </c>
      <c r="AI94" s="595">
        <f>'Dia6'!BL81</f>
        <v>407.4</v>
      </c>
      <c r="AJ94" s="372">
        <f t="shared" si="15"/>
        <v>0.68134300000002668</v>
      </c>
      <c r="AL94" s="169">
        <f t="shared" si="16"/>
        <v>408</v>
      </c>
      <c r="AM94" s="169">
        <f t="shared" si="17"/>
        <v>6</v>
      </c>
      <c r="AN94" s="169"/>
      <c r="AO94" s="447">
        <f t="shared" si="18"/>
        <v>407</v>
      </c>
      <c r="AP94" s="447">
        <f t="shared" si="19"/>
        <v>1</v>
      </c>
    </row>
    <row r="95" spans="2:42" s="47" customFormat="1" x14ac:dyDescent="0.25">
      <c r="B95" s="373">
        <f>'Dia1'!BE82</f>
        <v>1</v>
      </c>
      <c r="C95" s="373">
        <f>'Dia1'!BF82</f>
        <v>455.97835300000003</v>
      </c>
      <c r="D95" s="591">
        <f>'Dia1'!BK82</f>
        <v>1</v>
      </c>
      <c r="E95" s="592">
        <f>'Dia1'!BL82</f>
        <v>455.9</v>
      </c>
      <c r="F95" s="371">
        <f t="shared" si="10"/>
        <v>7.8353000000049633E-2</v>
      </c>
      <c r="G95" s="159"/>
      <c r="H95" s="373">
        <f>'Dia2'!BE82</f>
        <v>1</v>
      </c>
      <c r="I95" s="373">
        <f>'Dia2'!BF82</f>
        <v>455.37099000000001</v>
      </c>
      <c r="J95" s="591">
        <f>'Dia2'!BK82</f>
        <v>1</v>
      </c>
      <c r="K95" s="592">
        <f>'Dia2'!BL82</f>
        <v>455.2</v>
      </c>
      <c r="L95" s="371">
        <f t="shared" si="11"/>
        <v>0.17099000000001752</v>
      </c>
      <c r="M95" s="159"/>
      <c r="N95" s="373">
        <f>'Dia3'!BE82</f>
        <v>1</v>
      </c>
      <c r="O95" s="373">
        <f>'Dia3'!BF82</f>
        <v>456.68275599999998</v>
      </c>
      <c r="P95" s="591">
        <f>'Dia3'!BK82</f>
        <v>1</v>
      </c>
      <c r="Q95" s="592">
        <f>'Dia3'!BL82</f>
        <v>456.4</v>
      </c>
      <c r="R95" s="371">
        <f t="shared" si="12"/>
        <v>0.28275600000000622</v>
      </c>
      <c r="S95" s="159"/>
      <c r="T95" s="373">
        <f>'Dia4'!BE82</f>
        <v>1</v>
      </c>
      <c r="U95" s="373">
        <f>'Dia4'!BF82</f>
        <v>458.79651200000001</v>
      </c>
      <c r="V95" s="591">
        <f>'Dia4'!BK82</f>
        <v>1</v>
      </c>
      <c r="W95" s="592">
        <f>'Dia4'!BL82</f>
        <v>458.4</v>
      </c>
      <c r="X95" s="371">
        <f t="shared" si="13"/>
        <v>0.39651200000002973</v>
      </c>
      <c r="Y95" s="159"/>
      <c r="Z95" s="373">
        <f>'Dia5'!BE82</f>
        <v>1</v>
      </c>
      <c r="AA95" s="373">
        <f>'Dia5'!BF82</f>
        <v>458.88023199999998</v>
      </c>
      <c r="AB95" s="591">
        <f>'Dia5'!BK82</f>
        <v>1</v>
      </c>
      <c r="AC95" s="592">
        <f>'Dia5'!BL82</f>
        <v>458.9</v>
      </c>
      <c r="AD95" s="371">
        <f t="shared" si="14"/>
        <v>1.976799999999912E-2</v>
      </c>
      <c r="AE95" s="159"/>
      <c r="AF95" s="373">
        <f>'Dia6'!BE82</f>
        <v>1</v>
      </c>
      <c r="AG95" s="373">
        <f>'Dia6'!BF82</f>
        <v>457.34371099999998</v>
      </c>
      <c r="AH95" s="591">
        <f>'Dia6'!BK82</f>
        <v>1</v>
      </c>
      <c r="AI95" s="592">
        <f>'Dia6'!BL82</f>
        <v>457.5</v>
      </c>
      <c r="AJ95" s="371">
        <f t="shared" si="15"/>
        <v>0.15628900000001522</v>
      </c>
      <c r="AL95" s="169">
        <f t="shared" si="16"/>
        <v>457</v>
      </c>
      <c r="AM95" s="169">
        <f t="shared" si="17"/>
        <v>6</v>
      </c>
      <c r="AN95" s="169"/>
      <c r="AO95" s="447">
        <f t="shared" si="18"/>
        <v>457</v>
      </c>
      <c r="AP95" s="447">
        <f t="shared" si="19"/>
        <v>1</v>
      </c>
    </row>
    <row r="96" spans="2:42" s="47" customFormat="1" x14ac:dyDescent="0.25">
      <c r="B96" s="373">
        <f>'Dia1'!BE83</f>
        <v>2</v>
      </c>
      <c r="C96" s="373">
        <f>'Dia1'!BF83</f>
        <v>455.92606000000001</v>
      </c>
      <c r="D96" s="591">
        <f>'Dia1'!BK83</f>
        <v>2</v>
      </c>
      <c r="E96" s="592">
        <f>'Dia1'!BL83</f>
        <v>455.6</v>
      </c>
      <c r="F96" s="371">
        <f t="shared" si="10"/>
        <v>0.32605999999998403</v>
      </c>
      <c r="G96" s="159"/>
      <c r="H96" s="373">
        <f>'Dia2'!BE83</f>
        <v>2</v>
      </c>
      <c r="I96" s="373">
        <f>'Dia2'!BF83</f>
        <v>454.99329399999999</v>
      </c>
      <c r="J96" s="591">
        <f>'Dia2'!BK83</f>
        <v>2</v>
      </c>
      <c r="K96" s="592">
        <f>'Dia2'!BL83</f>
        <v>454.9</v>
      </c>
      <c r="L96" s="371">
        <f t="shared" si="11"/>
        <v>9.3294000000014421E-2</v>
      </c>
      <c r="M96" s="159"/>
      <c r="N96" s="373">
        <f>'Dia3'!BE83</f>
        <v>2</v>
      </c>
      <c r="O96" s="373">
        <f>'Dia3'!BF83</f>
        <v>456.69102400000003</v>
      </c>
      <c r="P96" s="591">
        <f>'Dia3'!BK83</f>
        <v>2</v>
      </c>
      <c r="Q96" s="592">
        <f>'Dia3'!BL83</f>
        <v>456.2</v>
      </c>
      <c r="R96" s="371">
        <f t="shared" si="12"/>
        <v>0.49102400000003854</v>
      </c>
      <c r="S96" s="159"/>
      <c r="T96" s="373">
        <f>'Dia4'!BE83</f>
        <v>2</v>
      </c>
      <c r="U96" s="373">
        <f>'Dia4'!BF83</f>
        <v>458.54875299999998</v>
      </c>
      <c r="V96" s="591">
        <f>'Dia4'!BK83</f>
        <v>2</v>
      </c>
      <c r="W96" s="592">
        <f>'Dia4'!BL83</f>
        <v>458.2</v>
      </c>
      <c r="X96" s="371">
        <f t="shared" si="13"/>
        <v>0.34875299999998788</v>
      </c>
      <c r="Y96" s="159"/>
      <c r="Z96" s="373">
        <f>'Dia5'!BE83</f>
        <v>2</v>
      </c>
      <c r="AA96" s="373">
        <f>'Dia5'!BF83</f>
        <v>458.96911599999999</v>
      </c>
      <c r="AB96" s="591">
        <f>'Dia5'!BK83</f>
        <v>2</v>
      </c>
      <c r="AC96" s="592">
        <f>'Dia5'!BL83</f>
        <v>458.9</v>
      </c>
      <c r="AD96" s="371">
        <f t="shared" si="14"/>
        <v>6.9116000000008171E-2</v>
      </c>
      <c r="AE96" s="159"/>
      <c r="AF96" s="373">
        <f>'Dia6'!BE83</f>
        <v>2</v>
      </c>
      <c r="AG96" s="373">
        <f>'Dia6'!BF83</f>
        <v>457.32815399999998</v>
      </c>
      <c r="AH96" s="591">
        <f>'Dia6'!BK83</f>
        <v>2</v>
      </c>
      <c r="AI96" s="592">
        <f>'Dia6'!BL83</f>
        <v>457.5</v>
      </c>
      <c r="AJ96" s="371">
        <f t="shared" si="15"/>
        <v>0.17184600000001637</v>
      </c>
      <c r="AL96" s="169">
        <f t="shared" si="16"/>
        <v>457</v>
      </c>
      <c r="AM96" s="169">
        <f t="shared" si="17"/>
        <v>6</v>
      </c>
      <c r="AN96" s="169"/>
      <c r="AO96" s="447">
        <f t="shared" si="18"/>
        <v>457</v>
      </c>
      <c r="AP96" s="447">
        <f t="shared" si="19"/>
        <v>1</v>
      </c>
    </row>
    <row r="97" spans="2:42" s="47" customFormat="1" x14ac:dyDescent="0.25">
      <c r="B97" s="373">
        <f>'Dia1'!BE84</f>
        <v>3</v>
      </c>
      <c r="C97" s="373">
        <f>'Dia1'!BF84</f>
        <v>455.57272899999998</v>
      </c>
      <c r="D97" s="591">
        <f>'Dia1'!BK84</f>
        <v>3</v>
      </c>
      <c r="E97" s="592">
        <f>'Dia1'!BL84</f>
        <v>456.1</v>
      </c>
      <c r="F97" s="371">
        <f t="shared" si="10"/>
        <v>0.52727100000004157</v>
      </c>
      <c r="G97" s="159"/>
      <c r="H97" s="373">
        <f>'Dia2'!BE84</f>
        <v>3</v>
      </c>
      <c r="I97" s="373">
        <f>'Dia2'!BF84</f>
        <v>454.72842400000002</v>
      </c>
      <c r="J97" s="591">
        <f>'Dia2'!BK84</f>
        <v>3</v>
      </c>
      <c r="K97" s="592">
        <f>'Dia2'!BL84</f>
        <v>454.8</v>
      </c>
      <c r="L97" s="371">
        <f t="shared" si="11"/>
        <v>7.1575999999993201E-2</v>
      </c>
      <c r="M97" s="159"/>
      <c r="N97" s="373">
        <f>'Dia3'!BE84</f>
        <v>3</v>
      </c>
      <c r="O97" s="373">
        <f>'Dia3'!BF84</f>
        <v>456.55564099999998</v>
      </c>
      <c r="P97" s="591">
        <f>'Dia3'!BK84</f>
        <v>3</v>
      </c>
      <c r="Q97" s="592">
        <f>'Dia3'!BL84</f>
        <v>456.2</v>
      </c>
      <c r="R97" s="371">
        <f t="shared" si="12"/>
        <v>0.35564099999999144</v>
      </c>
      <c r="S97" s="159"/>
      <c r="T97" s="373">
        <f>'Dia4'!BE84</f>
        <v>3</v>
      </c>
      <c r="U97" s="373">
        <f>'Dia4'!BF84</f>
        <v>458.16156799999999</v>
      </c>
      <c r="V97" s="591">
        <f>'Dia4'!BK84</f>
        <v>3</v>
      </c>
      <c r="W97" s="592">
        <f>'Dia4'!BL84</f>
        <v>458.5</v>
      </c>
      <c r="X97" s="371">
        <f t="shared" si="13"/>
        <v>0.33843200000001161</v>
      </c>
      <c r="Y97" s="159"/>
      <c r="Z97" s="373">
        <f>'Dia5'!BE84</f>
        <v>3</v>
      </c>
      <c r="AA97" s="373">
        <f>'Dia5'!BF84</f>
        <v>458.54950200000002</v>
      </c>
      <c r="AB97" s="591">
        <f>'Dia5'!BK84</f>
        <v>3</v>
      </c>
      <c r="AC97" s="592">
        <f>'Dia5'!BL84</f>
        <v>458.4</v>
      </c>
      <c r="AD97" s="371">
        <f t="shared" si="14"/>
        <v>0.14950200000004088</v>
      </c>
      <c r="AE97" s="159"/>
      <c r="AF97" s="373">
        <f>'Dia6'!BE84</f>
        <v>3</v>
      </c>
      <c r="AG97" s="373">
        <f>'Dia6'!BF84</f>
        <v>457.04450400000002</v>
      </c>
      <c r="AH97" s="591">
        <f>'Dia6'!BK84</f>
        <v>3</v>
      </c>
      <c r="AI97" s="592">
        <f>'Dia6'!BL84</f>
        <v>457.3</v>
      </c>
      <c r="AJ97" s="371">
        <f t="shared" si="15"/>
        <v>0.25549599999999373</v>
      </c>
      <c r="AL97" s="169">
        <f t="shared" si="16"/>
        <v>457</v>
      </c>
      <c r="AM97" s="169">
        <f t="shared" si="17"/>
        <v>6</v>
      </c>
      <c r="AN97" s="169"/>
      <c r="AO97" s="447">
        <f t="shared" si="18"/>
        <v>457</v>
      </c>
      <c r="AP97" s="447">
        <f t="shared" si="19"/>
        <v>1</v>
      </c>
    </row>
    <row r="98" spans="2:42" s="47" customFormat="1" x14ac:dyDescent="0.25">
      <c r="B98" s="373">
        <f>'Dia1'!BE85</f>
        <v>4</v>
      </c>
      <c r="C98" s="373">
        <f>'Dia1'!BF85</f>
        <v>455.75918300000001</v>
      </c>
      <c r="D98" s="591">
        <f>'Dia1'!BK85</f>
        <v>4</v>
      </c>
      <c r="E98" s="592">
        <f>'Dia1'!BL85</f>
        <v>455.2</v>
      </c>
      <c r="F98" s="371">
        <f t="shared" si="10"/>
        <v>0.55918300000001864</v>
      </c>
      <c r="G98" s="159"/>
      <c r="H98" s="373">
        <f>'Dia2'!BE85</f>
        <v>4</v>
      </c>
      <c r="I98" s="373">
        <f>'Dia2'!BF85</f>
        <v>455.20179200000001</v>
      </c>
      <c r="J98" s="591">
        <f>'Dia2'!BK85</f>
        <v>4</v>
      </c>
      <c r="K98" s="592">
        <f>'Dia2'!BL85</f>
        <v>454.9</v>
      </c>
      <c r="L98" s="371">
        <f t="shared" si="11"/>
        <v>0.30179200000003448</v>
      </c>
      <c r="M98" s="159"/>
      <c r="N98" s="373">
        <f>'Dia3'!BE85</f>
        <v>4</v>
      </c>
      <c r="O98" s="373">
        <f>'Dia3'!BF85</f>
        <v>456.65241600000002</v>
      </c>
      <c r="P98" s="591">
        <f>'Dia3'!BK85</f>
        <v>4</v>
      </c>
      <c r="Q98" s="592">
        <f>'Dia3'!BL85</f>
        <v>456.4</v>
      </c>
      <c r="R98" s="371">
        <f t="shared" si="12"/>
        <v>0.25241600000003928</v>
      </c>
      <c r="S98" s="159"/>
      <c r="T98" s="373">
        <f>'Dia4'!BE85</f>
        <v>4</v>
      </c>
      <c r="U98" s="373">
        <f>'Dia4'!BF85</f>
        <v>458.25451800000002</v>
      </c>
      <c r="V98" s="591">
        <f>'Dia4'!BK85</f>
        <v>4</v>
      </c>
      <c r="W98" s="592">
        <f>'Dia4'!BL85</f>
        <v>458.5</v>
      </c>
      <c r="X98" s="371">
        <f t="shared" si="13"/>
        <v>0.24548199999998133</v>
      </c>
      <c r="Y98" s="159"/>
      <c r="Z98" s="373">
        <f>'Dia5'!BE85</f>
        <v>4</v>
      </c>
      <c r="AA98" s="373">
        <f>'Dia5'!BF85</f>
        <v>458.41624400000001</v>
      </c>
      <c r="AB98" s="591">
        <f>'Dia5'!BK85</f>
        <v>4</v>
      </c>
      <c r="AC98" s="592">
        <f>'Dia5'!BL85</f>
        <v>458.5</v>
      </c>
      <c r="AD98" s="371">
        <f t="shared" si="14"/>
        <v>8.3755999999993946E-2</v>
      </c>
      <c r="AE98" s="159"/>
      <c r="AF98" s="373">
        <f>'Dia6'!BE85</f>
        <v>4</v>
      </c>
      <c r="AG98" s="373">
        <f>'Dia6'!BF85</f>
        <v>456.970302</v>
      </c>
      <c r="AH98" s="591">
        <f>'Dia6'!BK85</f>
        <v>4</v>
      </c>
      <c r="AI98" s="592">
        <f>'Dia6'!BL85</f>
        <v>457.2</v>
      </c>
      <c r="AJ98" s="371">
        <f t="shared" si="15"/>
        <v>0.22969799999998486</v>
      </c>
      <c r="AL98" s="169">
        <f t="shared" si="16"/>
        <v>456</v>
      </c>
      <c r="AM98" s="169">
        <f t="shared" si="17"/>
        <v>6</v>
      </c>
      <c r="AN98" s="169"/>
      <c r="AO98" s="447">
        <f t="shared" si="18"/>
        <v>457</v>
      </c>
      <c r="AP98" s="447">
        <f t="shared" si="19"/>
        <v>1</v>
      </c>
    </row>
    <row r="99" spans="2:42" s="47" customFormat="1" x14ac:dyDescent="0.25">
      <c r="B99" s="373">
        <f>'Dia1'!BE86</f>
        <v>5</v>
      </c>
      <c r="C99" s="373">
        <f>'Dia1'!BF86</f>
        <v>455.52980200000002</v>
      </c>
      <c r="D99" s="591">
        <f>'Dia1'!BK86</f>
        <v>5</v>
      </c>
      <c r="E99" s="592">
        <f>'Dia1'!BL86</f>
        <v>455.9</v>
      </c>
      <c r="F99" s="371">
        <f t="shared" si="10"/>
        <v>0.37019799999995939</v>
      </c>
      <c r="G99" s="159"/>
      <c r="H99" s="373">
        <f>'Dia2'!BE86</f>
        <v>5</v>
      </c>
      <c r="I99" s="373">
        <f>'Dia2'!BF86</f>
        <v>455.12453499999998</v>
      </c>
      <c r="J99" s="591">
        <f>'Dia2'!BK86</f>
        <v>5</v>
      </c>
      <c r="K99" s="592">
        <f>'Dia2'!BL86</f>
        <v>454.7</v>
      </c>
      <c r="L99" s="371">
        <f t="shared" si="11"/>
        <v>0.42453499999999167</v>
      </c>
      <c r="M99" s="159"/>
      <c r="N99" s="373">
        <f>'Dia3'!BE86</f>
        <v>5</v>
      </c>
      <c r="O99" s="373">
        <f>'Dia3'!BF86</f>
        <v>456.30061599999999</v>
      </c>
      <c r="P99" s="591">
        <f>'Dia3'!BK86</f>
        <v>5</v>
      </c>
      <c r="Q99" s="592">
        <f>'Dia3'!BL86</f>
        <v>455.8</v>
      </c>
      <c r="R99" s="371">
        <f t="shared" si="12"/>
        <v>0.50061599999997952</v>
      </c>
      <c r="S99" s="159"/>
      <c r="T99" s="373">
        <f>'Dia4'!BE86</f>
        <v>5</v>
      </c>
      <c r="U99" s="373">
        <f>'Dia4'!BF86</f>
        <v>458.06219499999997</v>
      </c>
      <c r="V99" s="591">
        <f>'Dia4'!BK86</f>
        <v>5</v>
      </c>
      <c r="W99" s="592">
        <f>'Dia4'!BL86</f>
        <v>458.2</v>
      </c>
      <c r="X99" s="371">
        <f t="shared" si="13"/>
        <v>0.13780500000001439</v>
      </c>
      <c r="Y99" s="159"/>
      <c r="Z99" s="373">
        <f>'Dia5'!BE86</f>
        <v>5</v>
      </c>
      <c r="AA99" s="373">
        <f>'Dia5'!BF86</f>
        <v>458.54360300000002</v>
      </c>
      <c r="AB99" s="591">
        <f>'Dia5'!BK86</f>
        <v>5</v>
      </c>
      <c r="AC99" s="592">
        <f>'Dia5'!BL86</f>
        <v>458.9</v>
      </c>
      <c r="AD99" s="371">
        <f t="shared" si="14"/>
        <v>0.35639699999995855</v>
      </c>
      <c r="AE99" s="159"/>
      <c r="AF99" s="373">
        <f>'Dia6'!BE86</f>
        <v>5</v>
      </c>
      <c r="AG99" s="373">
        <f>'Dia6'!BF86</f>
        <v>456.94090699999998</v>
      </c>
      <c r="AH99" s="591">
        <f>'Dia6'!BK86</f>
        <v>5</v>
      </c>
      <c r="AI99" s="592">
        <f>'Dia6'!BL86</f>
        <v>456.9</v>
      </c>
      <c r="AJ99" s="371">
        <f t="shared" si="15"/>
        <v>4.0907000000004246E-2</v>
      </c>
      <c r="AL99" s="169">
        <f t="shared" si="16"/>
        <v>456</v>
      </c>
      <c r="AM99" s="169">
        <f t="shared" si="17"/>
        <v>6</v>
      </c>
      <c r="AN99" s="169"/>
      <c r="AO99" s="447">
        <f t="shared" si="18"/>
        <v>456</v>
      </c>
      <c r="AP99" s="447">
        <f t="shared" si="19"/>
        <v>1</v>
      </c>
    </row>
    <row r="100" spans="2:42" s="47" customFormat="1" x14ac:dyDescent="0.25">
      <c r="B100" s="373">
        <f>'Dia1'!BE87</f>
        <v>6</v>
      </c>
      <c r="C100" s="373">
        <f>'Dia1'!BF87</f>
        <v>455.817744</v>
      </c>
      <c r="D100" s="591">
        <f>'Dia1'!BK87</f>
        <v>6</v>
      </c>
      <c r="E100" s="592">
        <f>'Dia1'!BL87</f>
        <v>455.8</v>
      </c>
      <c r="F100" s="371">
        <f t="shared" si="10"/>
        <v>1.7743999999993321E-2</v>
      </c>
      <c r="G100" s="159"/>
      <c r="H100" s="373">
        <f>'Dia2'!BE87</f>
        <v>6</v>
      </c>
      <c r="I100" s="373">
        <f>'Dia2'!BF87</f>
        <v>454.76959399999998</v>
      </c>
      <c r="J100" s="591">
        <f>'Dia2'!BK87</f>
        <v>6</v>
      </c>
      <c r="K100" s="592">
        <f>'Dia2'!BL87</f>
        <v>454.3</v>
      </c>
      <c r="L100" s="371">
        <f t="shared" si="11"/>
        <v>0.46959399999997231</v>
      </c>
      <c r="M100" s="159"/>
      <c r="N100" s="373">
        <f>'Dia3'!BE87</f>
        <v>6</v>
      </c>
      <c r="O100" s="373">
        <f>'Dia3'!BF87</f>
        <v>456.35717899999997</v>
      </c>
      <c r="P100" s="591">
        <f>'Dia3'!BK87</f>
        <v>6</v>
      </c>
      <c r="Q100" s="592">
        <f>'Dia3'!BL87</f>
        <v>456.5</v>
      </c>
      <c r="R100" s="371">
        <f t="shared" si="12"/>
        <v>0.14282100000002629</v>
      </c>
      <c r="S100" s="159"/>
      <c r="T100" s="373">
        <f>'Dia4'!BE87</f>
        <v>6</v>
      </c>
      <c r="U100" s="373">
        <f>'Dia4'!BF87</f>
        <v>458.18010099999998</v>
      </c>
      <c r="V100" s="591">
        <f>'Dia4'!BK87</f>
        <v>6</v>
      </c>
      <c r="W100" s="592">
        <f>'Dia4'!BL87</f>
        <v>457.6</v>
      </c>
      <c r="X100" s="371">
        <f t="shared" si="13"/>
        <v>0.58010099999995646</v>
      </c>
      <c r="Y100" s="159"/>
      <c r="Z100" s="373">
        <f>'Dia5'!BE87</f>
        <v>6</v>
      </c>
      <c r="AA100" s="373">
        <f>'Dia5'!BF87</f>
        <v>458.42188499999997</v>
      </c>
      <c r="AB100" s="591">
        <f>'Dia5'!BK87</f>
        <v>6</v>
      </c>
      <c r="AC100" s="592">
        <f>'Dia5'!BL87</f>
        <v>458.6</v>
      </c>
      <c r="AD100" s="371">
        <f t="shared" si="14"/>
        <v>0.17811500000004798</v>
      </c>
      <c r="AE100" s="159"/>
      <c r="AF100" s="373">
        <f>'Dia6'!BE87</f>
        <v>6</v>
      </c>
      <c r="AG100" s="373">
        <f>'Dia6'!BF87</f>
        <v>457.08980700000001</v>
      </c>
      <c r="AH100" s="591">
        <f>'Dia6'!BK87</f>
        <v>6</v>
      </c>
      <c r="AI100" s="592">
        <f>'Dia6'!BL87</f>
        <v>456.5</v>
      </c>
      <c r="AJ100" s="371">
        <f t="shared" si="15"/>
        <v>0.58980700000000752</v>
      </c>
      <c r="AL100" s="169">
        <f t="shared" si="16"/>
        <v>457</v>
      </c>
      <c r="AM100" s="169">
        <f t="shared" si="17"/>
        <v>6</v>
      </c>
      <c r="AN100" s="169"/>
      <c r="AO100" s="447">
        <f t="shared" si="18"/>
        <v>456</v>
      </c>
      <c r="AP100" s="447">
        <f t="shared" si="19"/>
        <v>1</v>
      </c>
    </row>
    <row r="101" spans="2:42" s="47" customFormat="1" x14ac:dyDescent="0.25">
      <c r="B101" s="373">
        <f>'Dia1'!BE88</f>
        <v>7</v>
      </c>
      <c r="C101" s="373">
        <f>'Dia1'!BF88</f>
        <v>455.69502499999999</v>
      </c>
      <c r="D101" s="591">
        <f>'Dia1'!BK88</f>
        <v>7</v>
      </c>
      <c r="E101" s="592">
        <f>'Dia1'!BL88</f>
        <v>455.4</v>
      </c>
      <c r="F101" s="371">
        <f t="shared" si="10"/>
        <v>0.29502500000000964</v>
      </c>
      <c r="G101" s="159"/>
      <c r="H101" s="373">
        <f>'Dia2'!BE88</f>
        <v>7</v>
      </c>
      <c r="I101" s="373">
        <f>'Dia2'!BF88</f>
        <v>454.37446399999999</v>
      </c>
      <c r="J101" s="591">
        <f>'Dia2'!BK88</f>
        <v>7</v>
      </c>
      <c r="K101" s="592">
        <f>'Dia2'!BL88</f>
        <v>454.6</v>
      </c>
      <c r="L101" s="371">
        <f t="shared" si="11"/>
        <v>0.22553600000003371</v>
      </c>
      <c r="M101" s="159"/>
      <c r="N101" s="373">
        <f>'Dia3'!BE88</f>
        <v>7</v>
      </c>
      <c r="O101" s="373">
        <f>'Dia3'!BF88</f>
        <v>456.05729600000001</v>
      </c>
      <c r="P101" s="591">
        <f>'Dia3'!BK88</f>
        <v>7</v>
      </c>
      <c r="Q101" s="592">
        <f>'Dia3'!BL88</f>
        <v>456.1</v>
      </c>
      <c r="R101" s="371">
        <f t="shared" si="12"/>
        <v>4.270400000001473E-2</v>
      </c>
      <c r="S101" s="159"/>
      <c r="T101" s="373">
        <f>'Dia4'!BE88</f>
        <v>7</v>
      </c>
      <c r="U101" s="373">
        <f>'Dia4'!BF88</f>
        <v>457.96029399999998</v>
      </c>
      <c r="V101" s="591">
        <f>'Dia4'!BK88</f>
        <v>7</v>
      </c>
      <c r="W101" s="592">
        <f>'Dia4'!BL88</f>
        <v>457.7</v>
      </c>
      <c r="X101" s="371">
        <f t="shared" si="13"/>
        <v>0.26029399999998759</v>
      </c>
      <c r="Y101" s="159"/>
      <c r="Z101" s="373">
        <f>'Dia5'!BE88</f>
        <v>7</v>
      </c>
      <c r="AA101" s="373">
        <f>'Dia5'!BF88</f>
        <v>458.35228599999999</v>
      </c>
      <c r="AB101" s="591">
        <f>'Dia5'!BK88</f>
        <v>7</v>
      </c>
      <c r="AC101" s="592">
        <f>'Dia5'!BL88</f>
        <v>458.4</v>
      </c>
      <c r="AD101" s="371">
        <f t="shared" si="14"/>
        <v>4.7713999999984935E-2</v>
      </c>
      <c r="AE101" s="159"/>
      <c r="AF101" s="373">
        <f>'Dia6'!BE88</f>
        <v>7</v>
      </c>
      <c r="AG101" s="373">
        <f>'Dia6'!BF88</f>
        <v>457.09188599999999</v>
      </c>
      <c r="AH101" s="591">
        <f>'Dia6'!BK88</f>
        <v>7</v>
      </c>
      <c r="AI101" s="592">
        <f>'Dia6'!BL88</f>
        <v>456.9</v>
      </c>
      <c r="AJ101" s="371">
        <f t="shared" si="15"/>
        <v>0.19188600000001088</v>
      </c>
      <c r="AL101" s="169">
        <f t="shared" si="16"/>
        <v>457</v>
      </c>
      <c r="AM101" s="169">
        <f t="shared" si="17"/>
        <v>6</v>
      </c>
      <c r="AN101" s="169"/>
      <c r="AO101" s="447">
        <f t="shared" si="18"/>
        <v>456</v>
      </c>
      <c r="AP101" s="447">
        <f t="shared" si="19"/>
        <v>1</v>
      </c>
    </row>
    <row r="102" spans="2:42" s="47" customFormat="1" x14ac:dyDescent="0.25">
      <c r="B102" s="373">
        <f>'Dia1'!BE89</f>
        <v>8</v>
      </c>
      <c r="C102" s="373">
        <f>'Dia1'!BF89</f>
        <v>455.53016200000002</v>
      </c>
      <c r="D102" s="591">
        <f>'Dia1'!BK89</f>
        <v>8</v>
      </c>
      <c r="E102" s="592">
        <f>'Dia1'!BL89</f>
        <v>455.5</v>
      </c>
      <c r="F102" s="371">
        <f t="shared" si="10"/>
        <v>3.0162000000018452E-2</v>
      </c>
      <c r="G102" s="159"/>
      <c r="H102" s="373">
        <f>'Dia2'!BE89</f>
        <v>8</v>
      </c>
      <c r="I102" s="373">
        <f>'Dia2'!BF89</f>
        <v>454.67240600000002</v>
      </c>
      <c r="J102" s="591">
        <f>'Dia2'!BK89</f>
        <v>8</v>
      </c>
      <c r="K102" s="592">
        <f>'Dia2'!BL89</f>
        <v>454</v>
      </c>
      <c r="L102" s="371">
        <f t="shared" si="11"/>
        <v>0.6724060000000236</v>
      </c>
      <c r="M102" s="159"/>
      <c r="N102" s="373">
        <f>'Dia3'!BE89</f>
        <v>8</v>
      </c>
      <c r="O102" s="373">
        <f>'Dia3'!BF89</f>
        <v>456.05680999999998</v>
      </c>
      <c r="P102" s="591">
        <f>'Dia3'!BK89</f>
        <v>8</v>
      </c>
      <c r="Q102" s="592">
        <f>'Dia3'!BL89</f>
        <v>456.2</v>
      </c>
      <c r="R102" s="371">
        <f t="shared" si="12"/>
        <v>0.14319000000000415</v>
      </c>
      <c r="S102" s="159"/>
      <c r="T102" s="373">
        <f>'Dia4'!BE89</f>
        <v>8</v>
      </c>
      <c r="U102" s="373">
        <f>'Dia4'!BF89</f>
        <v>458.08443499999998</v>
      </c>
      <c r="V102" s="591">
        <f>'Dia4'!BK89</f>
        <v>8</v>
      </c>
      <c r="W102" s="592">
        <f>'Dia4'!BL89</f>
        <v>457.6</v>
      </c>
      <c r="X102" s="371">
        <f t="shared" si="13"/>
        <v>0.4844349999999622</v>
      </c>
      <c r="Y102" s="159"/>
      <c r="Z102" s="373">
        <f>'Dia5'!BE89</f>
        <v>8</v>
      </c>
      <c r="AA102" s="373">
        <f>'Dia5'!BF89</f>
        <v>458.785122</v>
      </c>
      <c r="AB102" s="591">
        <f>'Dia5'!BK89</f>
        <v>8</v>
      </c>
      <c r="AC102" s="592">
        <f>'Dia5'!BL89</f>
        <v>459</v>
      </c>
      <c r="AD102" s="371">
        <f t="shared" si="14"/>
        <v>0.21487799999999879</v>
      </c>
      <c r="AE102" s="159"/>
      <c r="AF102" s="373">
        <f>'Dia6'!BE89</f>
        <v>8</v>
      </c>
      <c r="AG102" s="373">
        <f>'Dia6'!BF89</f>
        <v>456.92954400000002</v>
      </c>
      <c r="AH102" s="591">
        <f>'Dia6'!BK89</f>
        <v>8</v>
      </c>
      <c r="AI102" s="592">
        <f>'Dia6'!BL89</f>
        <v>457.3</v>
      </c>
      <c r="AJ102" s="371">
        <f t="shared" si="15"/>
        <v>0.37045599999999013</v>
      </c>
      <c r="AL102" s="169">
        <f t="shared" si="16"/>
        <v>456</v>
      </c>
      <c r="AM102" s="169">
        <f t="shared" si="17"/>
        <v>6</v>
      </c>
      <c r="AN102" s="169"/>
      <c r="AO102" s="447">
        <f t="shared" si="18"/>
        <v>457</v>
      </c>
      <c r="AP102" s="447">
        <f t="shared" si="19"/>
        <v>1</v>
      </c>
    </row>
    <row r="103" spans="2:42" s="47" customFormat="1" x14ac:dyDescent="0.25">
      <c r="B103" s="593">
        <f>'Dia1'!BE90</f>
        <v>1</v>
      </c>
      <c r="C103" s="593">
        <f>'Dia1'!BF90</f>
        <v>-0.24618999999999999</v>
      </c>
      <c r="D103" s="594">
        <f>'Dia1'!BK90</f>
        <v>1</v>
      </c>
      <c r="E103" s="595">
        <f>'Dia1'!BL90</f>
        <v>0.37240000000000001</v>
      </c>
      <c r="F103" s="372">
        <f t="shared" si="10"/>
        <v>0.61858999999999997</v>
      </c>
      <c r="G103" s="159"/>
      <c r="H103" s="593">
        <f>'Dia2'!BE90</f>
        <v>1</v>
      </c>
      <c r="I103" s="593">
        <f>'Dia2'!BF90</f>
        <v>0.218837</v>
      </c>
      <c r="J103" s="594">
        <f>'Dia2'!BK90</f>
        <v>1</v>
      </c>
      <c r="K103" s="595">
        <f>'Dia2'!BL90</f>
        <v>4.1149999999999999E-2</v>
      </c>
      <c r="L103" s="372">
        <f t="shared" si="11"/>
        <v>0.17768700000000001</v>
      </c>
      <c r="M103" s="159"/>
      <c r="N103" s="593">
        <f>'Dia3'!BE90</f>
        <v>1</v>
      </c>
      <c r="O103" s="593">
        <f>'Dia3'!BF90</f>
        <v>0.129356</v>
      </c>
      <c r="P103" s="594">
        <f>'Dia3'!BK90</f>
        <v>1</v>
      </c>
      <c r="Q103" s="595">
        <f>'Dia3'!BL90</f>
        <v>-0.29849999999999999</v>
      </c>
      <c r="R103" s="372">
        <f t="shared" si="12"/>
        <v>0.42785600000000001</v>
      </c>
      <c r="S103" s="159"/>
      <c r="T103" s="593">
        <f>'Dia4'!BE90</f>
        <v>1</v>
      </c>
      <c r="U103" s="593">
        <f>'Dia4'!BF90</f>
        <v>0.180426</v>
      </c>
      <c r="V103" s="594">
        <f>'Dia4'!BK90</f>
        <v>1</v>
      </c>
      <c r="W103" s="595">
        <f>'Dia4'!BL90</f>
        <v>6.5079999999999999E-2</v>
      </c>
      <c r="X103" s="372">
        <f t="shared" si="13"/>
        <v>0.115346</v>
      </c>
      <c r="Y103" s="159"/>
      <c r="Z103" s="593">
        <f>'Dia5'!BE90</f>
        <v>1</v>
      </c>
      <c r="AA103" s="593">
        <f>'Dia5'!BF90</f>
        <v>0.27406700000000001</v>
      </c>
      <c r="AB103" s="594">
        <f>'Dia5'!BK90</f>
        <v>1</v>
      </c>
      <c r="AC103" s="595">
        <f>'Dia5'!BL90</f>
        <v>-0.2394</v>
      </c>
      <c r="AD103" s="372">
        <f t="shared" si="14"/>
        <v>0.51346700000000001</v>
      </c>
      <c r="AE103" s="159"/>
      <c r="AF103" s="593">
        <f>'Dia6'!BE90</f>
        <v>1</v>
      </c>
      <c r="AG103" s="593">
        <f>'Dia6'!BF90</f>
        <v>7.8215999999999994E-2</v>
      </c>
      <c r="AH103" s="594">
        <f>'Dia6'!BK90</f>
        <v>1</v>
      </c>
      <c r="AI103" s="595">
        <f>'Dia6'!BL90</f>
        <v>4.1200000000000001E-2</v>
      </c>
      <c r="AJ103" s="372">
        <f t="shared" si="15"/>
        <v>3.7015999999999993E-2</v>
      </c>
      <c r="AL103" s="169"/>
      <c r="AM103" s="169"/>
      <c r="AN103" s="169"/>
      <c r="AO103" s="447"/>
      <c r="AP103" s="447"/>
    </row>
    <row r="104" spans="2:42" s="47" customFormat="1" x14ac:dyDescent="0.25">
      <c r="B104" s="593">
        <f>'Dia1'!BE91</f>
        <v>2</v>
      </c>
      <c r="C104" s="593">
        <f>'Dia1'!BF91</f>
        <v>-0.33615200000000001</v>
      </c>
      <c r="D104" s="594">
        <f>'Dia1'!BK91</f>
        <v>2</v>
      </c>
      <c r="E104" s="595">
        <f>'Dia1'!BL91</f>
        <v>-3.2910000000000002E-2</v>
      </c>
      <c r="F104" s="372">
        <f t="shared" si="10"/>
        <v>0.30324200000000001</v>
      </c>
      <c r="G104" s="159"/>
      <c r="H104" s="593">
        <f>'Dia2'!BE91</f>
        <v>2</v>
      </c>
      <c r="I104" s="593">
        <f>'Dia2'!BF91</f>
        <v>-3.9088999999999999E-2</v>
      </c>
      <c r="J104" s="594">
        <f>'Dia2'!BK91</f>
        <v>2</v>
      </c>
      <c r="K104" s="595">
        <f>'Dia2'!BL91</f>
        <v>7.1919999999999998E-2</v>
      </c>
      <c r="L104" s="372">
        <f t="shared" si="11"/>
        <v>0.111009</v>
      </c>
      <c r="M104" s="159"/>
      <c r="N104" s="593">
        <f>'Dia3'!BE91</f>
        <v>2</v>
      </c>
      <c r="O104" s="593">
        <f>'Dia3'!BF91</f>
        <v>0.129388</v>
      </c>
      <c r="P104" s="594">
        <f>'Dia3'!BK91</f>
        <v>2</v>
      </c>
      <c r="Q104" s="595">
        <f>'Dia3'!BL91</f>
        <v>0.75039999999999996</v>
      </c>
      <c r="R104" s="372">
        <f t="shared" si="12"/>
        <v>0.6210119999999999</v>
      </c>
      <c r="S104" s="159"/>
      <c r="T104" s="593">
        <f>'Dia4'!BE91</f>
        <v>2</v>
      </c>
      <c r="U104" s="593">
        <f>'Dia4'!BF91</f>
        <v>-5.1118999999999998E-2</v>
      </c>
      <c r="V104" s="594">
        <f>'Dia4'!BK91</f>
        <v>2</v>
      </c>
      <c r="W104" s="595">
        <f>'Dia4'!BL91</f>
        <v>-0.57789999999999997</v>
      </c>
      <c r="X104" s="372">
        <f t="shared" si="13"/>
        <v>0.52678099999999994</v>
      </c>
      <c r="Y104" s="159"/>
      <c r="Z104" s="593">
        <f>'Dia5'!BE91</f>
        <v>2</v>
      </c>
      <c r="AA104" s="593">
        <f>'Dia5'!BF91</f>
        <v>6.6358E-2</v>
      </c>
      <c r="AB104" s="594">
        <f>'Dia5'!BK91</f>
        <v>2</v>
      </c>
      <c r="AC104" s="595">
        <f>'Dia5'!BL91</f>
        <v>-0.33500000000000002</v>
      </c>
      <c r="AD104" s="372">
        <f t="shared" si="14"/>
        <v>0.40135799999999999</v>
      </c>
      <c r="AE104" s="159"/>
      <c r="AF104" s="593">
        <f>'Dia6'!BE91</f>
        <v>2</v>
      </c>
      <c r="AG104" s="593">
        <f>'Dia6'!BF91</f>
        <v>-0.105347</v>
      </c>
      <c r="AH104" s="594">
        <f>'Dia6'!BK91</f>
        <v>2</v>
      </c>
      <c r="AI104" s="595">
        <f>'Dia6'!BL91</f>
        <v>-0.33439999999999998</v>
      </c>
      <c r="AJ104" s="372">
        <f t="shared" si="15"/>
        <v>0.22905299999999998</v>
      </c>
      <c r="AL104" s="169"/>
      <c r="AM104" s="169"/>
      <c r="AN104" s="169"/>
      <c r="AO104" s="447"/>
      <c r="AP104" s="447"/>
    </row>
    <row r="105" spans="2:42" s="47" customFormat="1" x14ac:dyDescent="0.25">
      <c r="B105" s="593">
        <f>'Dia1'!BE92</f>
        <v>3</v>
      </c>
      <c r="C105" s="593">
        <f>'Dia1'!BF92</f>
        <v>-0.25791399999999998</v>
      </c>
      <c r="D105" s="594">
        <f>'Dia1'!BK92</f>
        <v>3</v>
      </c>
      <c r="E105" s="595">
        <f>'Dia1'!BL92</f>
        <v>4.3299999999999996E-3</v>
      </c>
      <c r="F105" s="372">
        <f t="shared" si="10"/>
        <v>0.26224399999999998</v>
      </c>
      <c r="G105" s="159"/>
      <c r="H105" s="593">
        <f>'Dia2'!BE92</f>
        <v>3</v>
      </c>
      <c r="I105" s="593">
        <f>'Dia2'!BF92</f>
        <v>6.6434000000000007E-2</v>
      </c>
      <c r="J105" s="594">
        <f>'Dia2'!BK92</f>
        <v>3</v>
      </c>
      <c r="K105" s="595">
        <f>'Dia2'!BL92</f>
        <v>0.64470000000000005</v>
      </c>
      <c r="L105" s="372">
        <f t="shared" si="11"/>
        <v>0.57826600000000006</v>
      </c>
      <c r="M105" s="159"/>
      <c r="N105" s="593">
        <f>'Dia3'!BE92</f>
        <v>3</v>
      </c>
      <c r="O105" s="593">
        <f>'Dia3'!BF92</f>
        <v>6.6395999999999997E-2</v>
      </c>
      <c r="P105" s="594">
        <f>'Dia3'!BK92</f>
        <v>3</v>
      </c>
      <c r="Q105" s="595">
        <f>'Dia3'!BL92</f>
        <v>6.5089999999999995E-2</v>
      </c>
      <c r="R105" s="372">
        <f t="shared" si="12"/>
        <v>1.3060000000000016E-3</v>
      </c>
      <c r="S105" s="159"/>
      <c r="T105" s="593">
        <f>'Dia4'!BE92</f>
        <v>3</v>
      </c>
      <c r="U105" s="593">
        <f>'Dia4'!BF92</f>
        <v>-2.3990999999999998E-2</v>
      </c>
      <c r="V105" s="594">
        <f>'Dia4'!BK92</f>
        <v>3</v>
      </c>
      <c r="W105" s="595">
        <f>'Dia4'!BL92</f>
        <v>4.339E-3</v>
      </c>
      <c r="X105" s="372">
        <f t="shared" si="13"/>
        <v>2.8329999999999998E-2</v>
      </c>
      <c r="Y105" s="159"/>
      <c r="Z105" s="593">
        <f>'Dia5'!BE92</f>
        <v>3</v>
      </c>
      <c r="AA105" s="593">
        <f>'Dia5'!BF92</f>
        <v>-7.8307000000000002E-2</v>
      </c>
      <c r="AB105" s="594">
        <f>'Dia5'!BK92</f>
        <v>3</v>
      </c>
      <c r="AC105" s="595">
        <f>'Dia5'!BL92</f>
        <v>-0.2989</v>
      </c>
      <c r="AD105" s="372">
        <f t="shared" si="14"/>
        <v>0.22059299999999998</v>
      </c>
      <c r="AE105" s="159"/>
      <c r="AF105" s="593">
        <f>'Dia6'!BE92</f>
        <v>3</v>
      </c>
      <c r="AG105" s="593">
        <f>'Dia6'!BF92</f>
        <v>2.7106000000000002E-2</v>
      </c>
      <c r="AH105" s="594">
        <f>'Dia6'!BK92</f>
        <v>3</v>
      </c>
      <c r="AI105" s="595">
        <f>'Dia6'!BL92</f>
        <v>4.1200000000000001E-2</v>
      </c>
      <c r="AJ105" s="372">
        <f t="shared" si="15"/>
        <v>1.4093999999999999E-2</v>
      </c>
      <c r="AL105" s="169"/>
      <c r="AM105" s="169"/>
      <c r="AN105" s="169"/>
      <c r="AO105" s="447"/>
      <c r="AP105" s="447"/>
    </row>
    <row r="106" spans="2:42" s="47" customFormat="1" x14ac:dyDescent="0.25">
      <c r="B106" s="593">
        <f>'Dia1'!BE93</f>
        <v>4</v>
      </c>
      <c r="C106" s="593">
        <f>'Dia1'!BF93</f>
        <v>-0.24626600000000001</v>
      </c>
      <c r="D106" s="594">
        <f>'Dia1'!BK93</f>
        <v>4</v>
      </c>
      <c r="E106" s="595">
        <f>'Dia1'!BL93</f>
        <v>0.30530000000000002</v>
      </c>
      <c r="F106" s="372">
        <f t="shared" si="10"/>
        <v>0.551566</v>
      </c>
      <c r="G106" s="159"/>
      <c r="H106" s="593">
        <f>'Dia2'!BE93</f>
        <v>4</v>
      </c>
      <c r="I106" s="593">
        <f>'Dia2'!BF93</f>
        <v>2.7361E-2</v>
      </c>
      <c r="J106" s="594">
        <f>'Dia2'!BK93</f>
        <v>4</v>
      </c>
      <c r="K106" s="595">
        <f>'Dia2'!BL93</f>
        <v>-0.26640000000000003</v>
      </c>
      <c r="L106" s="372">
        <f t="shared" si="11"/>
        <v>0.29376100000000005</v>
      </c>
      <c r="M106" s="159"/>
      <c r="N106" s="593">
        <f>'Dia3'!BE93</f>
        <v>4</v>
      </c>
      <c r="O106" s="593">
        <f>'Dia3'!BF93</f>
        <v>-0.153202</v>
      </c>
      <c r="P106" s="594">
        <f>'Dia3'!BK93</f>
        <v>4</v>
      </c>
      <c r="Q106" s="595">
        <f>'Dia3'!BL93</f>
        <v>0.38009999999999999</v>
      </c>
      <c r="R106" s="372">
        <f t="shared" si="12"/>
        <v>0.53330199999999994</v>
      </c>
      <c r="S106" s="159"/>
      <c r="T106" s="593">
        <f>'Dia4'!BE93</f>
        <v>4</v>
      </c>
      <c r="U106" s="593">
        <f>'Dia4'!BF93</f>
        <v>-3.127E-3</v>
      </c>
      <c r="V106" s="594">
        <f>'Dia4'!BK93</f>
        <v>4</v>
      </c>
      <c r="W106" s="595">
        <f>'Dia4'!BL93</f>
        <v>-0.29849999999999999</v>
      </c>
      <c r="X106" s="372">
        <f t="shared" si="13"/>
        <v>0.295373</v>
      </c>
      <c r="Y106" s="159"/>
      <c r="Z106" s="593">
        <f>'Dia5'!BE93</f>
        <v>4</v>
      </c>
      <c r="AA106" s="593">
        <f>'Dia5'!BF93</f>
        <v>-8.7012999999999993E-2</v>
      </c>
      <c r="AB106" s="594">
        <f>'Dia5'!BK93</f>
        <v>4</v>
      </c>
      <c r="AC106" s="595">
        <f>'Dia5'!BL93</f>
        <v>6.5189999999999998E-2</v>
      </c>
      <c r="AD106" s="372">
        <f t="shared" si="14"/>
        <v>0.15220299999999998</v>
      </c>
      <c r="AE106" s="159"/>
      <c r="AF106" s="593">
        <f>'Dia6'!BE93</f>
        <v>4</v>
      </c>
      <c r="AG106" s="593">
        <f>'Dia6'!BF93</f>
        <v>5.1121E-2</v>
      </c>
      <c r="AH106" s="594">
        <f>'Dia6'!BK93</f>
        <v>4</v>
      </c>
      <c r="AI106" s="595">
        <f>'Dia6'!BL93</f>
        <v>-0.2737</v>
      </c>
      <c r="AJ106" s="372">
        <f t="shared" si="15"/>
        <v>0.32482100000000003</v>
      </c>
      <c r="AL106" s="169"/>
      <c r="AM106" s="169"/>
      <c r="AN106" s="169"/>
      <c r="AO106" s="447"/>
      <c r="AP106" s="447"/>
    </row>
    <row r="107" spans="2:42" s="47" customFormat="1" x14ac:dyDescent="0.25">
      <c r="B107" s="593">
        <f>'Dia1'!BE94</f>
        <v>5</v>
      </c>
      <c r="C107" s="593">
        <f>'Dia1'!BF94</f>
        <v>0.11723799999999999</v>
      </c>
      <c r="D107" s="594">
        <f>'Dia1'!BK94</f>
        <v>5</v>
      </c>
      <c r="E107" s="595">
        <f>'Dia1'!BL94</f>
        <v>-0.1381</v>
      </c>
      <c r="F107" s="372">
        <f t="shared" si="10"/>
        <v>0.25533800000000001</v>
      </c>
      <c r="G107" s="159"/>
      <c r="H107" s="593">
        <f>'Dia2'!BE94</f>
        <v>5</v>
      </c>
      <c r="I107" s="593">
        <f>'Dia2'!BF94</f>
        <v>6.6435999999999995E-2</v>
      </c>
      <c r="J107" s="594">
        <f>'Dia2'!BK94</f>
        <v>5</v>
      </c>
      <c r="K107" s="595">
        <f>'Dia2'!BL94</f>
        <v>-0.29799999999999999</v>
      </c>
      <c r="L107" s="372">
        <f t="shared" si="11"/>
        <v>0.36443599999999998</v>
      </c>
      <c r="M107" s="159"/>
      <c r="N107" s="593">
        <f>'Dia3'!BE94</f>
        <v>5</v>
      </c>
      <c r="O107" s="593">
        <f>'Dia3'!BF94</f>
        <v>-0.20766499999999999</v>
      </c>
      <c r="P107" s="594">
        <f>'Dia3'!BK94</f>
        <v>5</v>
      </c>
      <c r="Q107" s="595">
        <f>'Dia3'!BL94</f>
        <v>0.34420000000000001</v>
      </c>
      <c r="R107" s="372">
        <f t="shared" si="12"/>
        <v>0.55186500000000005</v>
      </c>
      <c r="S107" s="159"/>
      <c r="T107" s="593">
        <f>'Dia4'!BE94</f>
        <v>5</v>
      </c>
      <c r="U107" s="593">
        <f>'Dia4'!BF94</f>
        <v>-7.8223000000000001E-2</v>
      </c>
      <c r="V107" s="594">
        <f>'Dia4'!BK94</f>
        <v>5</v>
      </c>
      <c r="W107" s="595">
        <f>'Dia4'!BL94</f>
        <v>-0.63739999999999997</v>
      </c>
      <c r="X107" s="372">
        <f t="shared" si="13"/>
        <v>0.55917699999999992</v>
      </c>
      <c r="Y107" s="159"/>
      <c r="Z107" s="593">
        <f>'Dia5'!BE94</f>
        <v>5</v>
      </c>
      <c r="AA107" s="593">
        <f>'Dia5'!BF94</f>
        <v>7.8315999999999997E-2</v>
      </c>
      <c r="AB107" s="594">
        <f>'Dia5'!BK94</f>
        <v>5</v>
      </c>
      <c r="AC107" s="595">
        <f>'Dia5'!BL94</f>
        <v>0.1069</v>
      </c>
      <c r="AD107" s="372">
        <f t="shared" si="14"/>
        <v>2.8583999999999998E-2</v>
      </c>
      <c r="AE107" s="159"/>
      <c r="AF107" s="593">
        <f>'Dia6'!BE94</f>
        <v>5</v>
      </c>
      <c r="AG107" s="593">
        <f>'Dia6'!BF94</f>
        <v>-6.6216999999999998E-2</v>
      </c>
      <c r="AH107" s="594">
        <f>'Dia6'!BK94</f>
        <v>5</v>
      </c>
      <c r="AI107" s="595">
        <f>'Dia6'!BL94</f>
        <v>0.30580000000000002</v>
      </c>
      <c r="AJ107" s="372">
        <f t="shared" si="15"/>
        <v>0.37201700000000004</v>
      </c>
      <c r="AL107" s="169"/>
      <c r="AM107" s="169"/>
      <c r="AN107" s="169"/>
      <c r="AO107" s="447"/>
      <c r="AP107" s="447"/>
    </row>
    <row r="108" spans="2:42" s="47" customFormat="1" x14ac:dyDescent="0.25">
      <c r="B108" s="593">
        <f>'Dia1'!BE95</f>
        <v>6</v>
      </c>
      <c r="C108" s="593">
        <f>'Dia1'!BF95</f>
        <v>2.3449000000000001E-2</v>
      </c>
      <c r="D108" s="594">
        <f>'Dia1'!BK95</f>
        <v>6</v>
      </c>
      <c r="E108" s="595">
        <f>'Dia1'!BL95</f>
        <v>3.4209999999999997E-2</v>
      </c>
      <c r="F108" s="372">
        <f t="shared" si="10"/>
        <v>1.0760999999999996E-2</v>
      </c>
      <c r="G108" s="159"/>
      <c r="H108" s="593">
        <f>'Dia2'!BE95</f>
        <v>6</v>
      </c>
      <c r="I108" s="593">
        <f>'Dia2'!BF95</f>
        <v>0.17981900000000001</v>
      </c>
      <c r="J108" s="594">
        <f>'Dia2'!BK95</f>
        <v>6</v>
      </c>
      <c r="K108" s="595">
        <f>'Dia2'!BL95</f>
        <v>7.1919999999999998E-2</v>
      </c>
      <c r="L108" s="372">
        <f t="shared" si="11"/>
        <v>0.10789900000000001</v>
      </c>
      <c r="M108" s="159"/>
      <c r="N108" s="593">
        <f>'Dia3'!BE95</f>
        <v>6</v>
      </c>
      <c r="O108" s="593">
        <f>'Dia3'!BF95</f>
        <v>-7.8326000000000007E-2</v>
      </c>
      <c r="P108" s="594">
        <f>'Dia3'!BK95</f>
        <v>6</v>
      </c>
      <c r="Q108" s="595">
        <f>'Dia3'!BL95</f>
        <v>-0.27379999999999999</v>
      </c>
      <c r="R108" s="372">
        <f t="shared" si="12"/>
        <v>0.19547399999999998</v>
      </c>
      <c r="S108" s="159"/>
      <c r="T108" s="593">
        <f>'Dia4'!BE95</f>
        <v>6</v>
      </c>
      <c r="U108" s="593">
        <f>'Dia4'!BF95</f>
        <v>5.1117000000000003E-2</v>
      </c>
      <c r="V108" s="594">
        <f>'Dia4'!BK95</f>
        <v>6</v>
      </c>
      <c r="W108" s="595">
        <f>'Dia4'!BL95</f>
        <v>4.122E-2</v>
      </c>
      <c r="X108" s="372">
        <f t="shared" si="13"/>
        <v>9.897000000000003E-3</v>
      </c>
      <c r="Y108" s="159"/>
      <c r="Z108" s="593">
        <f>'Dia5'!BE95</f>
        <v>6</v>
      </c>
      <c r="AA108" s="593">
        <f>'Dia5'!BF95</f>
        <v>-0.16863800000000001</v>
      </c>
      <c r="AB108" s="594">
        <f>'Dia5'!BK95</f>
        <v>6</v>
      </c>
      <c r="AC108" s="595">
        <f>'Dia5'!BL95</f>
        <v>-0.33500000000000002</v>
      </c>
      <c r="AD108" s="372">
        <f t="shared" si="14"/>
        <v>0.16636200000000001</v>
      </c>
      <c r="AE108" s="159"/>
      <c r="AF108" s="593">
        <f>'Dia6'!BE95</f>
        <v>6</v>
      </c>
      <c r="AG108" s="593">
        <f>'Dia6'!BF95</f>
        <v>-0.156472</v>
      </c>
      <c r="AH108" s="594">
        <f>'Dia6'!BK95</f>
        <v>6</v>
      </c>
      <c r="AI108" s="595">
        <f>'Dia6'!BL95</f>
        <v>4.1200000000000001E-2</v>
      </c>
      <c r="AJ108" s="372">
        <f t="shared" si="15"/>
        <v>0.19767200000000001</v>
      </c>
      <c r="AL108" s="169"/>
      <c r="AM108" s="169"/>
      <c r="AN108" s="169"/>
      <c r="AO108" s="447"/>
      <c r="AP108" s="447"/>
    </row>
    <row r="109" spans="2:42" s="47" customFormat="1" x14ac:dyDescent="0.25">
      <c r="B109" s="593">
        <f>'Dia1'!BE96</f>
        <v>7</v>
      </c>
      <c r="C109" s="593">
        <f>'Dia1'!BF96</f>
        <v>-0.24226800000000001</v>
      </c>
      <c r="D109" s="594">
        <f>'Dia1'!BK96</f>
        <v>7</v>
      </c>
      <c r="E109" s="595">
        <f>'Dia1'!BL96</f>
        <v>3.4209999999999997E-2</v>
      </c>
      <c r="F109" s="372">
        <f t="shared" si="10"/>
        <v>0.276478</v>
      </c>
      <c r="G109" s="159"/>
      <c r="H109" s="593">
        <f>'Dia2'!BE96</f>
        <v>7</v>
      </c>
      <c r="I109" s="593">
        <f>'Dia2'!BF96</f>
        <v>0.16805500000000001</v>
      </c>
      <c r="J109" s="594">
        <f>'Dia2'!BK96</f>
        <v>7</v>
      </c>
      <c r="K109" s="595">
        <f>'Dia2'!BL96</f>
        <v>-0.91639999999999999</v>
      </c>
      <c r="L109" s="372">
        <f t="shared" si="11"/>
        <v>1.0844549999999999</v>
      </c>
      <c r="M109" s="159"/>
      <c r="N109" s="593">
        <f>'Dia3'!BE96</f>
        <v>7</v>
      </c>
      <c r="O109" s="593">
        <f>'Dia3'!BF96</f>
        <v>6.2964999999999993E-2</v>
      </c>
      <c r="P109" s="594">
        <f>'Dia3'!BK96</f>
        <v>7</v>
      </c>
      <c r="Q109" s="595">
        <f>'Dia3'!BL96</f>
        <v>-0.33460000000000001</v>
      </c>
      <c r="R109" s="372">
        <f t="shared" si="12"/>
        <v>0.397565</v>
      </c>
      <c r="S109" s="159"/>
      <c r="T109" s="593">
        <f>'Dia4'!BE96</f>
        <v>7</v>
      </c>
      <c r="U109" s="593">
        <f>'Dia4'!BF96</f>
        <v>-9.0216000000000005E-2</v>
      </c>
      <c r="V109" s="594">
        <f>'Dia4'!BK96</f>
        <v>7</v>
      </c>
      <c r="W109" s="595">
        <f>'Dia4'!BL96</f>
        <v>-0.33450000000000002</v>
      </c>
      <c r="X109" s="445">
        <f t="shared" si="13"/>
        <v>0.244284</v>
      </c>
      <c r="Y109" s="159"/>
      <c r="Z109" s="593">
        <f>'Dia5'!BE96</f>
        <v>7</v>
      </c>
      <c r="AA109" s="593">
        <f>'Dia5'!BF96</f>
        <v>-0.222995</v>
      </c>
      <c r="AB109" s="594">
        <f>'Dia5'!BK96</f>
        <v>7</v>
      </c>
      <c r="AC109" s="595">
        <f>'Dia5'!BL96</f>
        <v>-0.57889999999999997</v>
      </c>
      <c r="AD109" s="445">
        <f t="shared" si="14"/>
        <v>0.35590499999999997</v>
      </c>
      <c r="AE109" s="159"/>
      <c r="AF109" s="593">
        <f>'Dia6'!BE96</f>
        <v>7</v>
      </c>
      <c r="AG109" s="593">
        <f>'Dia6'!BF96</f>
        <v>-0.30977100000000002</v>
      </c>
      <c r="AH109" s="594">
        <f>'Dia6'!BK96</f>
        <v>7</v>
      </c>
      <c r="AI109" s="595">
        <f>'Dia6'!BL96</f>
        <v>0.1067</v>
      </c>
      <c r="AJ109" s="445">
        <f t="shared" si="15"/>
        <v>0.41647100000000004</v>
      </c>
      <c r="AL109" s="169"/>
      <c r="AM109" s="169"/>
      <c r="AN109" s="169"/>
      <c r="AO109" s="447"/>
      <c r="AP109" s="447"/>
    </row>
    <row r="110" spans="2:42" s="47" customFormat="1" x14ac:dyDescent="0.25">
      <c r="B110" s="593">
        <f>'Dia1'!BE97</f>
        <v>8</v>
      </c>
      <c r="C110" s="593">
        <f>'Dia1'!BF97</f>
        <v>-5.0809E-2</v>
      </c>
      <c r="D110" s="594">
        <f>'Dia1'!BK97</f>
        <v>8</v>
      </c>
      <c r="E110" s="595">
        <f>'Dia1'!BL97</f>
        <v>0.3725</v>
      </c>
      <c r="F110" s="445">
        <f t="shared" si="10"/>
        <v>0.42330899999999999</v>
      </c>
      <c r="G110" s="159"/>
      <c r="H110" s="593">
        <f>'Dia2'!BE97</f>
        <v>8</v>
      </c>
      <c r="I110" s="593">
        <f>'Dia2'!BF97</f>
        <v>0.242367</v>
      </c>
      <c r="J110" s="594">
        <f>'Dia2'!BK97</f>
        <v>8</v>
      </c>
      <c r="K110" s="595">
        <f>'Dia2'!BL97</f>
        <v>-0.29809999999999998</v>
      </c>
      <c r="L110" s="445">
        <f t="shared" si="11"/>
        <v>0.54046700000000003</v>
      </c>
      <c r="M110" s="159"/>
      <c r="N110" s="593">
        <f>'Dia3'!BE97</f>
        <v>8</v>
      </c>
      <c r="O110" s="593">
        <f>'Dia3'!BF97</f>
        <v>-3.9163999999999997E-2</v>
      </c>
      <c r="P110" s="594">
        <f>'Dia3'!BK97</f>
        <v>8</v>
      </c>
      <c r="Q110" s="595">
        <f>'Dia3'!BL97</f>
        <v>0.34420000000000001</v>
      </c>
      <c r="R110" s="445">
        <f t="shared" si="12"/>
        <v>0.38336399999999998</v>
      </c>
      <c r="S110" s="159"/>
      <c r="T110" s="593">
        <f>'Dia4'!BE97</f>
        <v>8</v>
      </c>
      <c r="U110" s="593">
        <f>'Dia4'!BF97</f>
        <v>-0.15648699999999999</v>
      </c>
      <c r="V110" s="594">
        <f>'Dia4'!BK97</f>
        <v>8</v>
      </c>
      <c r="W110" s="595">
        <f>'Dia4'!BL97</f>
        <v>-0.23899999999999999</v>
      </c>
      <c r="X110" s="445">
        <f t="shared" si="13"/>
        <v>8.2513000000000003E-2</v>
      </c>
      <c r="Y110" s="159"/>
      <c r="Z110" s="593">
        <f>'Dia5'!BE97</f>
        <v>8</v>
      </c>
      <c r="AA110" s="593">
        <f>'Dia5'!BF97</f>
        <v>0.126196</v>
      </c>
      <c r="AB110" s="594">
        <f>'Dia5'!BK97</f>
        <v>8</v>
      </c>
      <c r="AC110" s="595">
        <f>'Dia5'!BL97</f>
        <v>-0.2742</v>
      </c>
      <c r="AD110" s="445">
        <f t="shared" si="14"/>
        <v>0.40039599999999997</v>
      </c>
      <c r="AE110" s="159"/>
      <c r="AF110" s="593">
        <f>'Dia6'!BE97</f>
        <v>8</v>
      </c>
      <c r="AG110" s="593">
        <f>'Dia6'!BF97</f>
        <v>-3.6001999999999999E-2</v>
      </c>
      <c r="AH110" s="594">
        <f>'Dia6'!BK97</f>
        <v>8</v>
      </c>
      <c r="AI110" s="595">
        <f>'Dia6'!BL97</f>
        <v>4.3379999999999998E-3</v>
      </c>
      <c r="AJ110" s="445">
        <f t="shared" si="15"/>
        <v>4.0340000000000001E-2</v>
      </c>
      <c r="AL110" s="169"/>
      <c r="AM110" s="169"/>
      <c r="AN110" s="169"/>
      <c r="AO110" s="447"/>
      <c r="AP110" s="447"/>
    </row>
    <row r="111" spans="2:42" s="664" customFormat="1" x14ac:dyDescent="0.25">
      <c r="B111" s="661"/>
      <c r="C111" s="661"/>
      <c r="D111" s="208"/>
      <c r="E111" s="208"/>
      <c r="F111" s="208"/>
      <c r="G111" s="208"/>
      <c r="H111" s="208"/>
      <c r="I111" s="208"/>
      <c r="J111" s="208"/>
      <c r="K111" s="208"/>
      <c r="L111" s="208"/>
      <c r="M111" s="208"/>
      <c r="N111" s="208"/>
      <c r="O111" s="208"/>
      <c r="P111" s="208"/>
      <c r="Q111" s="208"/>
      <c r="R111" s="208"/>
      <c r="S111" s="208"/>
      <c r="T111" s="662"/>
      <c r="U111" s="662"/>
      <c r="V111" s="208"/>
      <c r="W111" s="663"/>
      <c r="X111" s="208"/>
      <c r="Y111" s="208"/>
      <c r="Z111" s="662"/>
      <c r="AA111" s="662"/>
      <c r="AB111" s="208"/>
      <c r="AC111" s="663"/>
      <c r="AD111" s="208"/>
      <c r="AE111" s="208"/>
      <c r="AF111" s="662"/>
      <c r="AG111" s="662"/>
      <c r="AH111" s="208"/>
      <c r="AI111" s="663"/>
      <c r="AJ111" s="208"/>
    </row>
    <row r="112" spans="2:42" s="664" customFormat="1" x14ac:dyDescent="0.25">
      <c r="B112" s="661"/>
      <c r="C112" s="661"/>
      <c r="D112" s="208"/>
      <c r="E112" s="208"/>
      <c r="F112" s="208"/>
      <c r="G112" s="208"/>
      <c r="H112" s="208"/>
      <c r="I112" s="208"/>
      <c r="J112" s="208"/>
      <c r="K112" s="208"/>
      <c r="L112" s="208"/>
      <c r="M112" s="208"/>
      <c r="N112" s="208"/>
      <c r="O112" s="208"/>
      <c r="P112" s="208"/>
      <c r="Q112" s="208"/>
      <c r="R112" s="208"/>
      <c r="S112" s="208"/>
      <c r="T112" s="662"/>
      <c r="U112" s="662"/>
      <c r="V112" s="208"/>
      <c r="W112" s="663"/>
      <c r="X112" s="208"/>
      <c r="Y112" s="208"/>
      <c r="Z112" s="662"/>
      <c r="AA112" s="662"/>
      <c r="AB112" s="208"/>
      <c r="AC112" s="663"/>
      <c r="AD112" s="208"/>
      <c r="AE112" s="208"/>
      <c r="AF112" s="662"/>
      <c r="AG112" s="662"/>
      <c r="AH112" s="208"/>
      <c r="AI112" s="663"/>
      <c r="AJ112" s="208"/>
    </row>
    <row r="113" spans="2:36" s="664" customFormat="1" x14ac:dyDescent="0.25">
      <c r="B113" s="661"/>
      <c r="C113" s="661"/>
      <c r="D113" s="208"/>
      <c r="E113" s="208"/>
      <c r="F113" s="208"/>
      <c r="G113" s="208"/>
      <c r="H113" s="208"/>
      <c r="I113" s="208"/>
      <c r="J113" s="208"/>
      <c r="K113" s="208"/>
      <c r="L113" s="208"/>
      <c r="M113" s="208"/>
      <c r="N113" s="208"/>
      <c r="O113" s="208"/>
      <c r="P113" s="208"/>
      <c r="Q113" s="208"/>
      <c r="R113" s="208"/>
      <c r="S113" s="208"/>
      <c r="T113" s="662"/>
      <c r="U113" s="662"/>
      <c r="V113" s="208"/>
      <c r="W113" s="663"/>
      <c r="X113" s="208"/>
      <c r="Y113" s="208"/>
      <c r="Z113" s="662"/>
      <c r="AA113" s="662"/>
      <c r="AB113" s="208"/>
      <c r="AC113" s="663"/>
      <c r="AD113" s="208"/>
      <c r="AE113" s="208"/>
      <c r="AF113" s="662"/>
      <c r="AG113" s="662"/>
      <c r="AH113" s="208"/>
      <c r="AI113" s="663"/>
      <c r="AJ113" s="208"/>
    </row>
    <row r="114" spans="2:36" s="664" customFormat="1" x14ac:dyDescent="0.25">
      <c r="B114" s="661"/>
      <c r="C114" s="661"/>
      <c r="D114" s="208"/>
      <c r="E114" s="208"/>
      <c r="F114" s="208"/>
      <c r="G114" s="208"/>
      <c r="H114" s="208"/>
      <c r="I114" s="208"/>
      <c r="J114" s="208"/>
      <c r="K114" s="208"/>
      <c r="L114" s="208"/>
      <c r="M114" s="208"/>
      <c r="N114" s="208"/>
      <c r="O114" s="208"/>
      <c r="P114" s="208"/>
      <c r="Q114" s="208"/>
      <c r="R114" s="208"/>
      <c r="S114" s="208"/>
      <c r="T114" s="662"/>
      <c r="U114" s="662"/>
      <c r="V114" s="208"/>
      <c r="W114" s="663"/>
      <c r="X114" s="208"/>
      <c r="Y114" s="208"/>
      <c r="Z114" s="662"/>
      <c r="AA114" s="662"/>
      <c r="AB114" s="208"/>
      <c r="AC114" s="663"/>
      <c r="AD114" s="208"/>
      <c r="AE114" s="208"/>
      <c r="AF114" s="662"/>
      <c r="AG114" s="662"/>
      <c r="AH114" s="208"/>
      <c r="AI114" s="663"/>
      <c r="AJ114" s="208"/>
    </row>
    <row r="115" spans="2:36" s="664" customFormat="1" x14ac:dyDescent="0.25">
      <c r="B115" s="661"/>
      <c r="C115" s="661"/>
      <c r="D115" s="208"/>
      <c r="E115" s="208"/>
      <c r="F115" s="208"/>
      <c r="G115" s="208"/>
      <c r="H115" s="208"/>
      <c r="I115" s="208"/>
      <c r="J115" s="208"/>
      <c r="K115" s="208"/>
      <c r="L115" s="208"/>
      <c r="M115" s="208"/>
      <c r="N115" s="208"/>
      <c r="O115" s="208"/>
      <c r="P115" s="208"/>
      <c r="Q115" s="208"/>
      <c r="R115" s="208"/>
      <c r="S115" s="208"/>
      <c r="T115" s="662"/>
      <c r="U115" s="662"/>
      <c r="V115" s="208"/>
      <c r="W115" s="663"/>
      <c r="X115" s="208"/>
      <c r="Y115" s="208"/>
      <c r="Z115" s="662"/>
      <c r="AA115" s="662"/>
      <c r="AB115" s="208"/>
      <c r="AC115" s="663"/>
      <c r="AD115" s="208"/>
      <c r="AE115" s="208"/>
      <c r="AF115" s="662"/>
      <c r="AG115" s="662"/>
      <c r="AH115" s="208"/>
      <c r="AI115" s="663"/>
      <c r="AJ115" s="208"/>
    </row>
    <row r="116" spans="2:36" s="664" customFormat="1" x14ac:dyDescent="0.25">
      <c r="B116" s="661"/>
      <c r="C116" s="661"/>
      <c r="D116" s="208"/>
      <c r="E116" s="208"/>
      <c r="F116" s="208"/>
      <c r="G116" s="208"/>
      <c r="H116" s="208"/>
      <c r="I116" s="208"/>
      <c r="J116" s="208"/>
      <c r="K116" s="208"/>
      <c r="L116" s="208"/>
      <c r="M116" s="208"/>
      <c r="N116" s="208"/>
      <c r="O116" s="208"/>
      <c r="P116" s="208"/>
      <c r="Q116" s="208"/>
      <c r="R116" s="208"/>
      <c r="S116" s="208"/>
      <c r="T116" s="662"/>
      <c r="U116" s="662"/>
      <c r="V116" s="208"/>
      <c r="W116" s="663"/>
      <c r="X116" s="208"/>
      <c r="Y116" s="208"/>
      <c r="Z116" s="662"/>
      <c r="AA116" s="662"/>
      <c r="AB116" s="208"/>
      <c r="AC116" s="663"/>
      <c r="AD116" s="208"/>
      <c r="AE116" s="208"/>
      <c r="AF116" s="662"/>
      <c r="AG116" s="662"/>
      <c r="AH116" s="208"/>
      <c r="AI116" s="663"/>
      <c r="AJ116" s="208"/>
    </row>
    <row r="117" spans="2:36" s="664" customFormat="1" x14ac:dyDescent="0.25">
      <c r="B117" s="661"/>
      <c r="C117" s="661"/>
      <c r="D117" s="208"/>
      <c r="E117" s="208"/>
      <c r="F117" s="208"/>
      <c r="G117" s="208"/>
      <c r="H117" s="208"/>
      <c r="I117" s="208"/>
      <c r="J117" s="208"/>
      <c r="K117" s="208"/>
      <c r="L117" s="208"/>
      <c r="M117" s="208"/>
      <c r="N117" s="208"/>
      <c r="O117" s="208"/>
      <c r="P117" s="208"/>
      <c r="Q117" s="208"/>
      <c r="R117" s="208"/>
      <c r="S117" s="208"/>
      <c r="T117" s="662"/>
      <c r="U117" s="662"/>
      <c r="V117" s="208"/>
      <c r="W117" s="663"/>
      <c r="X117" s="208"/>
      <c r="Y117" s="208"/>
      <c r="Z117" s="662"/>
      <c r="AA117" s="662"/>
      <c r="AB117" s="208"/>
      <c r="AC117" s="663"/>
      <c r="AD117" s="208"/>
      <c r="AE117" s="208"/>
      <c r="AF117" s="662"/>
      <c r="AG117" s="662"/>
      <c r="AH117" s="208"/>
      <c r="AI117" s="663"/>
      <c r="AJ117" s="208"/>
    </row>
    <row r="118" spans="2:36" s="664" customFormat="1" x14ac:dyDescent="0.25">
      <c r="B118" s="661"/>
      <c r="C118" s="661"/>
      <c r="D118" s="208"/>
      <c r="E118" s="208"/>
      <c r="F118" s="208"/>
      <c r="G118" s="208"/>
      <c r="H118" s="208"/>
      <c r="I118" s="208"/>
      <c r="J118" s="208"/>
      <c r="K118" s="208"/>
      <c r="L118" s="208"/>
      <c r="M118" s="208"/>
      <c r="N118" s="208"/>
      <c r="O118" s="208"/>
      <c r="P118" s="208"/>
      <c r="Q118" s="208"/>
      <c r="R118" s="208"/>
      <c r="S118" s="208"/>
      <c r="T118" s="662"/>
      <c r="U118" s="662"/>
      <c r="V118" s="208"/>
      <c r="W118" s="663"/>
      <c r="X118" s="208"/>
      <c r="Y118" s="208"/>
      <c r="Z118" s="662"/>
      <c r="AA118" s="662"/>
      <c r="AB118" s="208"/>
      <c r="AC118" s="663"/>
      <c r="AD118" s="208"/>
      <c r="AE118" s="208"/>
      <c r="AF118" s="662"/>
      <c r="AG118" s="662"/>
      <c r="AH118" s="208"/>
      <c r="AI118" s="663"/>
      <c r="AJ118" s="208"/>
    </row>
    <row r="119" spans="2:36" s="664" customFormat="1" x14ac:dyDescent="0.25">
      <c r="B119" s="661"/>
      <c r="C119" s="661"/>
      <c r="D119" s="208"/>
      <c r="E119" s="208"/>
      <c r="F119" s="208"/>
      <c r="G119" s="208"/>
      <c r="H119" s="208"/>
      <c r="I119" s="208"/>
      <c r="J119" s="208"/>
      <c r="K119" s="208"/>
      <c r="L119" s="208"/>
      <c r="M119" s="208"/>
      <c r="N119" s="208"/>
      <c r="O119" s="208"/>
      <c r="P119" s="208"/>
      <c r="Q119" s="208"/>
      <c r="R119" s="208"/>
      <c r="S119" s="208"/>
      <c r="T119" s="662"/>
      <c r="U119" s="662"/>
      <c r="V119" s="208"/>
      <c r="W119" s="663"/>
      <c r="X119" s="208"/>
      <c r="Y119" s="208"/>
      <c r="Z119" s="662"/>
      <c r="AA119" s="662"/>
      <c r="AB119" s="208"/>
      <c r="AC119" s="663"/>
      <c r="AD119" s="208"/>
      <c r="AE119" s="208"/>
      <c r="AF119" s="662"/>
      <c r="AG119" s="662"/>
      <c r="AH119" s="208"/>
      <c r="AI119" s="663"/>
      <c r="AJ119" s="208"/>
    </row>
    <row r="120" spans="2:36" s="664" customFormat="1" x14ac:dyDescent="0.25">
      <c r="B120" s="661"/>
      <c r="C120" s="661"/>
      <c r="D120" s="208"/>
      <c r="E120" s="208"/>
      <c r="F120" s="208"/>
      <c r="G120" s="208"/>
      <c r="H120" s="208"/>
      <c r="I120" s="208"/>
      <c r="J120" s="208"/>
      <c r="K120" s="208"/>
      <c r="L120" s="208"/>
      <c r="M120" s="208"/>
      <c r="N120" s="208"/>
      <c r="O120" s="208"/>
      <c r="P120" s="208"/>
      <c r="Q120" s="208"/>
      <c r="R120" s="208"/>
      <c r="S120" s="208"/>
      <c r="T120" s="662"/>
      <c r="U120" s="662"/>
      <c r="V120" s="208"/>
      <c r="W120" s="663"/>
      <c r="X120" s="208"/>
      <c r="Y120" s="208"/>
      <c r="Z120" s="662"/>
      <c r="AA120" s="662"/>
      <c r="AB120" s="208"/>
      <c r="AC120" s="663"/>
      <c r="AD120" s="208"/>
      <c r="AE120" s="208"/>
      <c r="AF120" s="662"/>
      <c r="AG120" s="662"/>
      <c r="AH120" s="208"/>
      <c r="AI120" s="663"/>
      <c r="AJ120" s="208"/>
    </row>
    <row r="121" spans="2:36" s="664" customFormat="1" x14ac:dyDescent="0.25">
      <c r="B121" s="661"/>
      <c r="C121" s="661"/>
      <c r="D121" s="208"/>
      <c r="E121" s="208"/>
      <c r="F121" s="208"/>
      <c r="G121" s="208"/>
      <c r="H121" s="208"/>
      <c r="I121" s="208"/>
      <c r="J121" s="208"/>
      <c r="K121" s="208"/>
      <c r="L121" s="208"/>
      <c r="M121" s="208"/>
      <c r="N121" s="208"/>
      <c r="O121" s="208"/>
      <c r="P121" s="208"/>
      <c r="Q121" s="208"/>
      <c r="R121" s="208"/>
      <c r="S121" s="208"/>
      <c r="T121" s="662"/>
      <c r="U121" s="662"/>
      <c r="V121" s="208"/>
      <c r="W121" s="663"/>
      <c r="X121" s="208"/>
      <c r="Y121" s="208"/>
      <c r="Z121" s="662"/>
      <c r="AA121" s="662"/>
      <c r="AB121" s="208"/>
      <c r="AC121" s="663"/>
      <c r="AD121" s="208"/>
      <c r="AE121" s="208"/>
      <c r="AF121" s="662"/>
      <c r="AG121" s="662"/>
      <c r="AH121" s="208"/>
      <c r="AI121" s="663"/>
      <c r="AJ121" s="208"/>
    </row>
    <row r="122" spans="2:36" s="664" customFormat="1" x14ac:dyDescent="0.25">
      <c r="B122" s="661"/>
      <c r="C122" s="661"/>
      <c r="D122" s="208"/>
      <c r="E122" s="208"/>
      <c r="F122" s="208"/>
      <c r="G122" s="208"/>
      <c r="H122" s="208"/>
      <c r="I122" s="208"/>
      <c r="J122" s="208"/>
      <c r="K122" s="208"/>
      <c r="L122" s="208"/>
      <c r="M122" s="208"/>
      <c r="N122" s="208"/>
      <c r="O122" s="208"/>
      <c r="P122" s="208"/>
      <c r="Q122" s="208"/>
      <c r="R122" s="208"/>
      <c r="S122" s="208"/>
      <c r="T122" s="662"/>
      <c r="U122" s="662"/>
      <c r="V122" s="208"/>
      <c r="W122" s="663"/>
      <c r="X122" s="208"/>
      <c r="Y122" s="208"/>
      <c r="Z122" s="662"/>
      <c r="AA122" s="662"/>
      <c r="AB122" s="208"/>
      <c r="AC122" s="663"/>
      <c r="AD122" s="208"/>
      <c r="AE122" s="208"/>
      <c r="AF122" s="662"/>
      <c r="AG122" s="662"/>
      <c r="AH122" s="208"/>
      <c r="AI122" s="663"/>
      <c r="AJ122" s="208"/>
    </row>
    <row r="123" spans="2:36" s="664" customFormat="1" x14ac:dyDescent="0.25">
      <c r="B123" s="661"/>
      <c r="C123" s="661"/>
      <c r="D123" s="208"/>
      <c r="E123" s="208"/>
      <c r="F123" s="208"/>
      <c r="G123" s="208"/>
      <c r="H123" s="208"/>
      <c r="I123" s="208"/>
      <c r="J123" s="208"/>
      <c r="K123" s="208"/>
      <c r="L123" s="208"/>
      <c r="M123" s="208"/>
      <c r="N123" s="208"/>
      <c r="O123" s="208"/>
      <c r="P123" s="208"/>
      <c r="Q123" s="208"/>
      <c r="R123" s="208"/>
      <c r="S123" s="208"/>
      <c r="T123" s="662"/>
      <c r="U123" s="662"/>
      <c r="V123" s="208"/>
      <c r="W123" s="663"/>
      <c r="X123" s="208"/>
      <c r="Y123" s="208"/>
      <c r="Z123" s="662"/>
      <c r="AA123" s="662"/>
      <c r="AB123" s="208"/>
      <c r="AC123" s="663"/>
      <c r="AD123" s="208"/>
      <c r="AE123" s="208"/>
      <c r="AF123" s="662"/>
      <c r="AG123" s="662"/>
      <c r="AH123" s="208"/>
      <c r="AI123" s="663"/>
      <c r="AJ123" s="208"/>
    </row>
    <row r="124" spans="2:36" s="664" customFormat="1" x14ac:dyDescent="0.25">
      <c r="B124" s="661"/>
      <c r="C124" s="661"/>
      <c r="D124" s="208"/>
      <c r="E124" s="208"/>
      <c r="F124" s="208"/>
      <c r="G124" s="208"/>
      <c r="H124" s="208"/>
      <c r="I124" s="208"/>
      <c r="J124" s="208"/>
      <c r="K124" s="208"/>
      <c r="L124" s="208"/>
      <c r="M124" s="208"/>
      <c r="N124" s="208"/>
      <c r="O124" s="208"/>
      <c r="P124" s="208"/>
      <c r="Q124" s="208"/>
      <c r="R124" s="208"/>
      <c r="S124" s="208"/>
      <c r="T124" s="662"/>
      <c r="U124" s="662"/>
      <c r="V124" s="208"/>
      <c r="W124" s="663"/>
      <c r="X124" s="208"/>
      <c r="Y124" s="208"/>
      <c r="Z124" s="662"/>
      <c r="AA124" s="662"/>
      <c r="AB124" s="208"/>
      <c r="AC124" s="663"/>
      <c r="AD124" s="208"/>
      <c r="AE124" s="208"/>
      <c r="AF124" s="662"/>
      <c r="AG124" s="662"/>
      <c r="AH124" s="208"/>
      <c r="AI124" s="663"/>
      <c r="AJ124" s="208"/>
    </row>
    <row r="125" spans="2:36" s="664" customFormat="1" x14ac:dyDescent="0.25">
      <c r="B125" s="661"/>
      <c r="C125" s="661"/>
      <c r="D125" s="208"/>
      <c r="E125" s="208"/>
      <c r="F125" s="208"/>
      <c r="G125" s="208"/>
      <c r="H125" s="208"/>
      <c r="I125" s="208"/>
      <c r="J125" s="208"/>
      <c r="K125" s="208"/>
      <c r="L125" s="208"/>
      <c r="M125" s="208"/>
      <c r="N125" s="208"/>
      <c r="O125" s="208"/>
      <c r="P125" s="208"/>
      <c r="Q125" s="208"/>
      <c r="R125" s="208"/>
      <c r="S125" s="208"/>
      <c r="T125" s="662"/>
      <c r="U125" s="662"/>
      <c r="V125" s="208"/>
      <c r="W125" s="663"/>
      <c r="X125" s="208"/>
      <c r="Y125" s="208"/>
      <c r="Z125" s="662"/>
      <c r="AA125" s="662"/>
      <c r="AB125" s="208"/>
      <c r="AC125" s="663"/>
      <c r="AD125" s="208"/>
      <c r="AE125" s="208"/>
      <c r="AF125" s="662"/>
      <c r="AG125" s="662"/>
      <c r="AH125" s="208"/>
      <c r="AI125" s="663"/>
      <c r="AJ125" s="208"/>
    </row>
    <row r="126" spans="2:36" s="664" customFormat="1" x14ac:dyDescent="0.25">
      <c r="B126" s="661"/>
      <c r="C126" s="661"/>
      <c r="D126" s="208"/>
      <c r="E126" s="208"/>
      <c r="F126" s="208"/>
      <c r="G126" s="208"/>
      <c r="H126" s="208"/>
      <c r="I126" s="208"/>
      <c r="J126" s="208"/>
      <c r="K126" s="208"/>
      <c r="L126" s="208"/>
      <c r="M126" s="208"/>
      <c r="N126" s="208"/>
      <c r="O126" s="208"/>
      <c r="P126" s="208"/>
      <c r="Q126" s="208"/>
      <c r="R126" s="208"/>
      <c r="S126" s="208"/>
      <c r="T126" s="662"/>
      <c r="U126" s="662"/>
      <c r="V126" s="208"/>
      <c r="W126" s="663"/>
      <c r="X126" s="208"/>
      <c r="Y126" s="208"/>
      <c r="Z126" s="662"/>
      <c r="AA126" s="662"/>
      <c r="AB126" s="208"/>
      <c r="AC126" s="663"/>
      <c r="AD126" s="208"/>
      <c r="AE126" s="208"/>
      <c r="AF126" s="662"/>
      <c r="AG126" s="662"/>
      <c r="AH126" s="208"/>
      <c r="AI126" s="663"/>
      <c r="AJ126" s="208"/>
    </row>
    <row r="127" spans="2:36" s="664" customFormat="1" x14ac:dyDescent="0.25">
      <c r="B127" s="661"/>
      <c r="C127" s="661"/>
      <c r="D127" s="208"/>
      <c r="E127" s="208"/>
      <c r="F127" s="208"/>
      <c r="G127" s="208"/>
      <c r="H127" s="208"/>
      <c r="I127" s="208"/>
      <c r="J127" s="208"/>
      <c r="K127" s="208"/>
      <c r="L127" s="208"/>
      <c r="M127" s="208"/>
      <c r="N127" s="208"/>
      <c r="O127" s="208"/>
      <c r="P127" s="208"/>
      <c r="Q127" s="208"/>
      <c r="R127" s="208"/>
      <c r="S127" s="208"/>
      <c r="T127" s="662"/>
      <c r="U127" s="662"/>
      <c r="V127" s="208"/>
      <c r="W127" s="663"/>
      <c r="X127" s="208"/>
      <c r="Y127" s="208"/>
      <c r="Z127" s="662"/>
      <c r="AA127" s="662"/>
      <c r="AB127" s="208"/>
      <c r="AC127" s="663"/>
      <c r="AD127" s="208"/>
      <c r="AE127" s="208"/>
      <c r="AF127" s="662"/>
      <c r="AG127" s="662"/>
      <c r="AH127" s="208"/>
      <c r="AI127" s="663"/>
      <c r="AJ127" s="208"/>
    </row>
    <row r="128" spans="2:36" s="664" customFormat="1" x14ac:dyDescent="0.25">
      <c r="B128" s="661"/>
      <c r="C128" s="661"/>
      <c r="D128" s="208"/>
      <c r="E128" s="208"/>
      <c r="F128" s="208"/>
      <c r="G128" s="208"/>
      <c r="H128" s="208"/>
      <c r="I128" s="208"/>
      <c r="J128" s="208"/>
      <c r="K128" s="208"/>
      <c r="L128" s="208"/>
      <c r="M128" s="208"/>
      <c r="N128" s="208"/>
      <c r="O128" s="208"/>
      <c r="P128" s="208"/>
      <c r="Q128" s="208"/>
      <c r="R128" s="208"/>
      <c r="S128" s="208"/>
      <c r="T128" s="662"/>
      <c r="U128" s="662"/>
      <c r="V128" s="208"/>
      <c r="W128" s="663"/>
      <c r="X128" s="208"/>
      <c r="Y128" s="208"/>
      <c r="Z128" s="662"/>
      <c r="AA128" s="662"/>
      <c r="AB128" s="208"/>
      <c r="AC128" s="663"/>
      <c r="AD128" s="208"/>
      <c r="AE128" s="208"/>
      <c r="AF128" s="662"/>
      <c r="AG128" s="662"/>
      <c r="AH128" s="208"/>
      <c r="AI128" s="663"/>
      <c r="AJ128" s="208"/>
    </row>
    <row r="129" spans="2:36" s="664" customFormat="1" x14ac:dyDescent="0.25">
      <c r="B129" s="661"/>
      <c r="C129" s="661"/>
      <c r="D129" s="208"/>
      <c r="E129" s="208"/>
      <c r="F129" s="208"/>
      <c r="G129" s="208"/>
      <c r="H129" s="208"/>
      <c r="I129" s="208"/>
      <c r="J129" s="208"/>
      <c r="K129" s="208"/>
      <c r="L129" s="208"/>
      <c r="M129" s="208"/>
      <c r="N129" s="208"/>
      <c r="O129" s="208"/>
      <c r="P129" s="208"/>
      <c r="Q129" s="208"/>
      <c r="R129" s="208"/>
      <c r="S129" s="208"/>
      <c r="T129" s="662"/>
      <c r="U129" s="662"/>
      <c r="V129" s="208"/>
      <c r="W129" s="663"/>
      <c r="X129" s="208"/>
      <c r="Y129" s="208"/>
      <c r="Z129" s="662"/>
      <c r="AA129" s="662"/>
      <c r="AB129" s="208"/>
      <c r="AC129" s="663"/>
      <c r="AD129" s="208"/>
      <c r="AE129" s="208"/>
      <c r="AF129" s="662"/>
      <c r="AG129" s="662"/>
      <c r="AH129" s="208"/>
      <c r="AI129" s="663"/>
      <c r="AJ129" s="208"/>
    </row>
    <row r="130" spans="2:36" s="664" customFormat="1" x14ac:dyDescent="0.25">
      <c r="B130" s="661"/>
      <c r="C130" s="661"/>
      <c r="D130" s="208"/>
      <c r="E130" s="208"/>
      <c r="F130" s="208"/>
      <c r="G130" s="208"/>
      <c r="H130" s="208"/>
      <c r="I130" s="208"/>
      <c r="J130" s="208"/>
      <c r="K130" s="208"/>
      <c r="L130" s="208"/>
      <c r="M130" s="208"/>
      <c r="N130" s="208"/>
      <c r="O130" s="208"/>
      <c r="P130" s="208"/>
      <c r="Q130" s="208"/>
      <c r="R130" s="208"/>
      <c r="S130" s="208"/>
      <c r="T130" s="662"/>
      <c r="U130" s="662"/>
      <c r="V130" s="208"/>
      <c r="W130" s="663"/>
      <c r="X130" s="208"/>
      <c r="Y130" s="208"/>
      <c r="Z130" s="662"/>
      <c r="AA130" s="662"/>
      <c r="AB130" s="208"/>
      <c r="AC130" s="663"/>
      <c r="AD130" s="208"/>
      <c r="AE130" s="208"/>
      <c r="AF130" s="662"/>
      <c r="AG130" s="662"/>
      <c r="AH130" s="208"/>
      <c r="AI130" s="663"/>
      <c r="AJ130" s="208"/>
    </row>
    <row r="131" spans="2:36" s="664" customFormat="1" x14ac:dyDescent="0.25">
      <c r="B131" s="661"/>
      <c r="C131" s="661"/>
      <c r="D131" s="208"/>
      <c r="E131" s="208"/>
      <c r="F131" s="208"/>
      <c r="G131" s="208"/>
      <c r="H131" s="208"/>
      <c r="I131" s="208"/>
      <c r="J131" s="208"/>
      <c r="K131" s="208"/>
      <c r="L131" s="208"/>
      <c r="M131" s="208"/>
      <c r="N131" s="208"/>
      <c r="O131" s="208"/>
      <c r="P131" s="208"/>
      <c r="Q131" s="208"/>
      <c r="R131" s="208"/>
      <c r="S131" s="208"/>
      <c r="T131" s="662"/>
      <c r="U131" s="662"/>
      <c r="V131" s="208"/>
      <c r="W131" s="663"/>
      <c r="X131" s="208"/>
      <c r="Y131" s="208"/>
      <c r="Z131" s="662"/>
      <c r="AA131" s="662"/>
      <c r="AB131" s="208"/>
      <c r="AC131" s="663"/>
      <c r="AD131" s="208"/>
      <c r="AE131" s="208"/>
      <c r="AF131" s="662"/>
      <c r="AG131" s="662"/>
      <c r="AH131" s="208"/>
      <c r="AI131" s="663"/>
      <c r="AJ131" s="208"/>
    </row>
    <row r="132" spans="2:36" s="664" customFormat="1" x14ac:dyDescent="0.25">
      <c r="B132" s="661"/>
      <c r="C132" s="661"/>
      <c r="D132" s="208"/>
      <c r="E132" s="208"/>
      <c r="F132" s="208"/>
      <c r="G132" s="208"/>
      <c r="H132" s="208"/>
      <c r="I132" s="208"/>
      <c r="J132" s="208"/>
      <c r="K132" s="208"/>
      <c r="L132" s="208"/>
      <c r="M132" s="208"/>
      <c r="N132" s="208"/>
      <c r="O132" s="208"/>
      <c r="P132" s="208"/>
      <c r="Q132" s="208"/>
      <c r="R132" s="208"/>
      <c r="S132" s="208"/>
      <c r="T132" s="662"/>
      <c r="U132" s="662"/>
      <c r="V132" s="208"/>
      <c r="W132" s="663"/>
      <c r="X132" s="208"/>
      <c r="Y132" s="208"/>
      <c r="Z132" s="662"/>
      <c r="AA132" s="662"/>
      <c r="AB132" s="208"/>
      <c r="AC132" s="663"/>
      <c r="AD132" s="208"/>
      <c r="AE132" s="208"/>
      <c r="AF132" s="662"/>
      <c r="AG132" s="662"/>
      <c r="AH132" s="208"/>
      <c r="AI132" s="663"/>
      <c r="AJ132" s="208"/>
    </row>
    <row r="133" spans="2:36" s="664" customFormat="1" x14ac:dyDescent="0.25">
      <c r="B133" s="661"/>
      <c r="C133" s="661"/>
      <c r="D133" s="208"/>
      <c r="E133" s="208"/>
      <c r="F133" s="208"/>
      <c r="G133" s="208"/>
      <c r="H133" s="208"/>
      <c r="I133" s="208"/>
      <c r="J133" s="208"/>
      <c r="K133" s="208"/>
      <c r="L133" s="208"/>
      <c r="M133" s="208"/>
      <c r="N133" s="208"/>
      <c r="O133" s="208"/>
      <c r="P133" s="208"/>
      <c r="Q133" s="208"/>
      <c r="R133" s="208"/>
      <c r="S133" s="208"/>
      <c r="T133" s="662"/>
      <c r="U133" s="662"/>
      <c r="V133" s="208"/>
      <c r="W133" s="663"/>
      <c r="X133" s="208"/>
      <c r="Y133" s="208"/>
      <c r="Z133" s="662"/>
      <c r="AA133" s="662"/>
      <c r="AB133" s="208"/>
      <c r="AC133" s="663"/>
      <c r="AD133" s="208"/>
      <c r="AE133" s="208"/>
      <c r="AF133" s="662"/>
      <c r="AG133" s="662"/>
      <c r="AH133" s="208"/>
      <c r="AI133" s="663"/>
      <c r="AJ133" s="208"/>
    </row>
    <row r="134" spans="2:36" s="664" customFormat="1" x14ac:dyDescent="0.25">
      <c r="B134" s="661"/>
      <c r="C134" s="661"/>
      <c r="D134" s="208"/>
      <c r="E134" s="208"/>
      <c r="F134" s="208"/>
      <c r="G134" s="208"/>
      <c r="H134" s="208"/>
      <c r="I134" s="208"/>
      <c r="J134" s="208"/>
      <c r="K134" s="208"/>
      <c r="L134" s="208"/>
      <c r="M134" s="208"/>
      <c r="N134" s="208"/>
      <c r="O134" s="208"/>
      <c r="P134" s="208"/>
      <c r="Q134" s="208"/>
      <c r="R134" s="208"/>
      <c r="S134" s="208"/>
      <c r="T134" s="662"/>
      <c r="U134" s="662"/>
      <c r="V134" s="208"/>
      <c r="W134" s="663"/>
      <c r="X134" s="208"/>
      <c r="Y134" s="208"/>
      <c r="Z134" s="662"/>
      <c r="AA134" s="662"/>
      <c r="AB134" s="208"/>
      <c r="AC134" s="663"/>
      <c r="AD134" s="208"/>
      <c r="AE134" s="208"/>
      <c r="AF134" s="662"/>
      <c r="AG134" s="662"/>
      <c r="AH134" s="208"/>
      <c r="AI134" s="663"/>
      <c r="AJ134" s="208"/>
    </row>
    <row r="135" spans="2:36" s="664" customFormat="1" x14ac:dyDescent="0.25">
      <c r="B135" s="661"/>
      <c r="C135" s="661"/>
      <c r="D135" s="208"/>
      <c r="E135" s="208"/>
      <c r="F135" s="208"/>
      <c r="G135" s="208"/>
      <c r="H135" s="208"/>
      <c r="I135" s="208"/>
      <c r="J135" s="208"/>
      <c r="K135" s="208"/>
      <c r="L135" s="208"/>
      <c r="M135" s="208"/>
      <c r="N135" s="208"/>
      <c r="O135" s="208"/>
      <c r="P135" s="208"/>
      <c r="Q135" s="208"/>
      <c r="R135" s="208"/>
      <c r="S135" s="208"/>
      <c r="T135" s="662"/>
      <c r="U135" s="662"/>
      <c r="V135" s="208"/>
      <c r="W135" s="663"/>
      <c r="X135" s="208"/>
      <c r="Y135" s="208"/>
      <c r="Z135" s="662"/>
      <c r="AA135" s="662"/>
      <c r="AB135" s="208"/>
      <c r="AC135" s="663"/>
      <c r="AD135" s="208"/>
      <c r="AE135" s="208"/>
      <c r="AF135" s="662"/>
      <c r="AG135" s="662"/>
      <c r="AH135" s="208"/>
      <c r="AI135" s="663"/>
      <c r="AJ135" s="208"/>
    </row>
    <row r="136" spans="2:36" s="664" customFormat="1" x14ac:dyDescent="0.25">
      <c r="B136" s="661"/>
      <c r="C136" s="661"/>
      <c r="D136" s="208"/>
      <c r="E136" s="208"/>
      <c r="F136" s="208"/>
      <c r="G136" s="208"/>
      <c r="H136" s="208"/>
      <c r="I136" s="208"/>
      <c r="J136" s="208"/>
      <c r="K136" s="208"/>
      <c r="L136" s="208"/>
      <c r="M136" s="208"/>
      <c r="N136" s="208"/>
      <c r="O136" s="208"/>
      <c r="P136" s="208"/>
      <c r="Q136" s="208"/>
      <c r="R136" s="208"/>
      <c r="S136" s="208"/>
      <c r="T136" s="662"/>
      <c r="U136" s="662"/>
      <c r="V136" s="208"/>
      <c r="W136" s="663"/>
      <c r="X136" s="208"/>
      <c r="Y136" s="208"/>
      <c r="Z136" s="662"/>
      <c r="AA136" s="662"/>
      <c r="AB136" s="208"/>
      <c r="AC136" s="663"/>
      <c r="AD136" s="208"/>
      <c r="AE136" s="208"/>
      <c r="AF136" s="662"/>
      <c r="AG136" s="662"/>
      <c r="AH136" s="208"/>
      <c r="AI136" s="663"/>
      <c r="AJ136" s="208"/>
    </row>
    <row r="137" spans="2:36" s="664" customFormat="1" x14ac:dyDescent="0.25">
      <c r="B137" s="661"/>
      <c r="C137" s="661"/>
      <c r="D137" s="208"/>
      <c r="E137" s="208"/>
      <c r="F137" s="208"/>
      <c r="G137" s="208"/>
      <c r="H137" s="208"/>
      <c r="I137" s="208"/>
      <c r="J137" s="208"/>
      <c r="K137" s="208"/>
      <c r="L137" s="208"/>
      <c r="M137" s="208"/>
      <c r="N137" s="208"/>
      <c r="O137" s="208"/>
      <c r="P137" s="208"/>
      <c r="Q137" s="208"/>
      <c r="R137" s="208"/>
      <c r="S137" s="208"/>
      <c r="T137" s="662"/>
      <c r="U137" s="662"/>
      <c r="V137" s="208"/>
      <c r="W137" s="663"/>
      <c r="X137" s="208"/>
      <c r="Y137" s="208"/>
      <c r="Z137" s="662"/>
      <c r="AA137" s="662"/>
      <c r="AB137" s="208"/>
      <c r="AC137" s="663"/>
      <c r="AD137" s="208"/>
      <c r="AE137" s="208"/>
      <c r="AF137" s="662"/>
      <c r="AG137" s="662"/>
      <c r="AH137" s="208"/>
      <c r="AI137" s="663"/>
      <c r="AJ137" s="208"/>
    </row>
    <row r="138" spans="2:36" s="664" customFormat="1" x14ac:dyDescent="0.25">
      <c r="B138" s="661"/>
      <c r="C138" s="661"/>
      <c r="D138" s="208"/>
      <c r="E138" s="208"/>
      <c r="F138" s="208"/>
      <c r="G138" s="208"/>
      <c r="H138" s="208"/>
      <c r="I138" s="208"/>
      <c r="J138" s="208"/>
      <c r="K138" s="208"/>
      <c r="L138" s="208"/>
      <c r="M138" s="208"/>
      <c r="N138" s="208"/>
      <c r="O138" s="208"/>
      <c r="P138" s="208"/>
      <c r="Q138" s="208"/>
      <c r="R138" s="208"/>
      <c r="S138" s="208"/>
      <c r="T138" s="662"/>
      <c r="U138" s="662"/>
      <c r="V138" s="208"/>
      <c r="W138" s="663"/>
      <c r="X138" s="208"/>
      <c r="Y138" s="208"/>
      <c r="Z138" s="662"/>
      <c r="AA138" s="662"/>
      <c r="AB138" s="208"/>
      <c r="AC138" s="663"/>
      <c r="AD138" s="208"/>
      <c r="AE138" s="208"/>
      <c r="AF138" s="662"/>
      <c r="AG138" s="662"/>
      <c r="AH138" s="208"/>
      <c r="AI138" s="663"/>
      <c r="AJ138" s="208"/>
    </row>
    <row r="139" spans="2:36" s="664" customFormat="1" x14ac:dyDescent="0.25">
      <c r="B139" s="661"/>
      <c r="C139" s="661"/>
      <c r="D139" s="208"/>
      <c r="E139" s="208"/>
      <c r="F139" s="208"/>
      <c r="G139" s="208"/>
      <c r="H139" s="208"/>
      <c r="I139" s="208"/>
      <c r="J139" s="208"/>
      <c r="K139" s="208"/>
      <c r="L139" s="208"/>
      <c r="M139" s="208"/>
      <c r="N139" s="208"/>
      <c r="O139" s="208"/>
      <c r="P139" s="208"/>
      <c r="Q139" s="208"/>
      <c r="R139" s="208"/>
      <c r="S139" s="208"/>
      <c r="T139" s="662"/>
      <c r="U139" s="662"/>
      <c r="V139" s="208"/>
      <c r="W139" s="663"/>
      <c r="X139" s="208"/>
      <c r="Y139" s="208"/>
      <c r="Z139" s="662"/>
      <c r="AA139" s="662"/>
      <c r="AB139" s="208"/>
      <c r="AC139" s="663"/>
      <c r="AD139" s="208"/>
      <c r="AE139" s="208"/>
      <c r="AF139" s="662"/>
      <c r="AG139" s="662"/>
      <c r="AH139" s="208"/>
      <c r="AI139" s="663"/>
      <c r="AJ139" s="208"/>
    </row>
    <row r="140" spans="2:36" s="664" customFormat="1" x14ac:dyDescent="0.25">
      <c r="B140" s="661"/>
      <c r="C140" s="661"/>
      <c r="D140" s="208"/>
      <c r="E140" s="208"/>
      <c r="F140" s="208"/>
      <c r="G140" s="208"/>
      <c r="H140" s="208"/>
      <c r="I140" s="208"/>
      <c r="J140" s="208"/>
      <c r="K140" s="208"/>
      <c r="L140" s="208"/>
      <c r="M140" s="208"/>
      <c r="N140" s="208"/>
      <c r="O140" s="208"/>
      <c r="P140" s="208"/>
      <c r="Q140" s="208"/>
      <c r="R140" s="208"/>
      <c r="S140" s="208"/>
      <c r="T140" s="662"/>
      <c r="U140" s="662"/>
      <c r="V140" s="208"/>
      <c r="W140" s="663"/>
      <c r="X140" s="208"/>
      <c r="Y140" s="208"/>
      <c r="Z140" s="662"/>
      <c r="AA140" s="662"/>
      <c r="AB140" s="208"/>
      <c r="AC140" s="663"/>
      <c r="AD140" s="208"/>
      <c r="AE140" s="208"/>
      <c r="AF140" s="662"/>
      <c r="AG140" s="662"/>
      <c r="AH140" s="208"/>
      <c r="AI140" s="663"/>
      <c r="AJ140" s="208"/>
    </row>
    <row r="141" spans="2:36" s="664" customFormat="1" x14ac:dyDescent="0.25">
      <c r="B141" s="661"/>
      <c r="C141" s="661"/>
      <c r="D141" s="208"/>
      <c r="E141" s="208"/>
      <c r="F141" s="208"/>
      <c r="G141" s="208"/>
      <c r="H141" s="208"/>
      <c r="I141" s="208"/>
      <c r="J141" s="208"/>
      <c r="K141" s="208"/>
      <c r="L141" s="208"/>
      <c r="M141" s="208"/>
      <c r="N141" s="208"/>
      <c r="O141" s="208"/>
      <c r="P141" s="208"/>
      <c r="Q141" s="208"/>
      <c r="R141" s="208"/>
      <c r="S141" s="208"/>
      <c r="T141" s="662"/>
      <c r="U141" s="662"/>
      <c r="V141" s="208"/>
      <c r="W141" s="663"/>
      <c r="X141" s="208"/>
      <c r="Y141" s="208"/>
      <c r="Z141" s="662"/>
      <c r="AA141" s="662"/>
      <c r="AB141" s="208"/>
      <c r="AC141" s="663"/>
      <c r="AD141" s="208"/>
      <c r="AE141" s="208"/>
      <c r="AF141" s="662"/>
      <c r="AG141" s="662"/>
      <c r="AH141" s="208"/>
      <c r="AI141" s="663"/>
      <c r="AJ141" s="208"/>
    </row>
    <row r="142" spans="2:36" s="664" customFormat="1" x14ac:dyDescent="0.25">
      <c r="B142" s="661"/>
      <c r="C142" s="661"/>
      <c r="D142" s="208"/>
      <c r="E142" s="208"/>
      <c r="F142" s="208"/>
      <c r="G142" s="208"/>
      <c r="H142" s="208"/>
      <c r="I142" s="208"/>
      <c r="J142" s="208"/>
      <c r="K142" s="208"/>
      <c r="L142" s="208"/>
      <c r="M142" s="208"/>
      <c r="N142" s="208"/>
      <c r="O142" s="208"/>
      <c r="P142" s="208"/>
      <c r="Q142" s="208"/>
      <c r="R142" s="208"/>
      <c r="S142" s="208"/>
      <c r="T142" s="662"/>
      <c r="U142" s="662"/>
      <c r="V142" s="208"/>
      <c r="W142" s="663"/>
      <c r="X142" s="208"/>
      <c r="Y142" s="208"/>
      <c r="Z142" s="662"/>
      <c r="AA142" s="662"/>
      <c r="AB142" s="208"/>
      <c r="AC142" s="663"/>
      <c r="AD142" s="208"/>
      <c r="AE142" s="208"/>
      <c r="AF142" s="662"/>
      <c r="AG142" s="662"/>
      <c r="AH142" s="208"/>
      <c r="AI142" s="663"/>
      <c r="AJ142" s="208"/>
    </row>
    <row r="143" spans="2:36" s="664" customFormat="1" x14ac:dyDescent="0.25">
      <c r="B143" s="661"/>
      <c r="C143" s="661"/>
      <c r="D143" s="208"/>
      <c r="E143" s="208"/>
      <c r="F143" s="208"/>
      <c r="G143" s="208"/>
      <c r="H143" s="208"/>
      <c r="I143" s="208"/>
      <c r="J143" s="208"/>
      <c r="K143" s="208"/>
      <c r="L143" s="208"/>
      <c r="M143" s="208"/>
      <c r="N143" s="208"/>
      <c r="O143" s="208"/>
      <c r="P143" s="208"/>
      <c r="Q143" s="208"/>
      <c r="R143" s="208"/>
      <c r="S143" s="208"/>
      <c r="T143" s="662"/>
      <c r="U143" s="662"/>
      <c r="V143" s="208"/>
      <c r="W143" s="663"/>
      <c r="X143" s="208"/>
      <c r="Y143" s="208"/>
      <c r="Z143" s="662"/>
      <c r="AA143" s="662"/>
      <c r="AB143" s="208"/>
      <c r="AC143" s="663"/>
      <c r="AD143" s="208"/>
      <c r="AE143" s="208"/>
      <c r="AF143" s="662"/>
      <c r="AG143" s="662"/>
      <c r="AH143" s="208"/>
      <c r="AI143" s="663"/>
      <c r="AJ143" s="208"/>
    </row>
    <row r="144" spans="2:36" s="664" customFormat="1" x14ac:dyDescent="0.25">
      <c r="B144" s="661"/>
      <c r="C144" s="661"/>
      <c r="D144" s="208"/>
      <c r="E144" s="208"/>
      <c r="F144" s="208"/>
      <c r="G144" s="208"/>
      <c r="H144" s="208"/>
      <c r="I144" s="208"/>
      <c r="J144" s="208"/>
      <c r="K144" s="208"/>
      <c r="L144" s="208"/>
      <c r="M144" s="208"/>
      <c r="N144" s="208"/>
      <c r="O144" s="208"/>
      <c r="P144" s="208"/>
      <c r="Q144" s="208"/>
      <c r="R144" s="208"/>
      <c r="S144" s="208"/>
      <c r="T144" s="662"/>
      <c r="U144" s="662"/>
      <c r="V144" s="208"/>
      <c r="W144" s="663"/>
      <c r="X144" s="208"/>
      <c r="Y144" s="208"/>
      <c r="Z144" s="662"/>
      <c r="AA144" s="662"/>
      <c r="AB144" s="208"/>
      <c r="AC144" s="663"/>
      <c r="AD144" s="208"/>
      <c r="AE144" s="208"/>
      <c r="AF144" s="662"/>
      <c r="AG144" s="662"/>
      <c r="AH144" s="208"/>
      <c r="AI144" s="663"/>
      <c r="AJ144" s="208"/>
    </row>
    <row r="145" spans="2:36" s="664" customFormat="1" x14ac:dyDescent="0.25">
      <c r="B145" s="661"/>
      <c r="C145" s="661"/>
      <c r="D145" s="208"/>
      <c r="E145" s="208"/>
      <c r="F145" s="208"/>
      <c r="G145" s="208"/>
      <c r="H145" s="208"/>
      <c r="I145" s="208"/>
      <c r="J145" s="208"/>
      <c r="K145" s="208"/>
      <c r="L145" s="208"/>
      <c r="M145" s="208"/>
      <c r="N145" s="208"/>
      <c r="O145" s="208"/>
      <c r="P145" s="208"/>
      <c r="Q145" s="208"/>
      <c r="R145" s="208"/>
      <c r="S145" s="208"/>
      <c r="T145" s="662"/>
      <c r="U145" s="662"/>
      <c r="V145" s="208"/>
      <c r="W145" s="663"/>
      <c r="X145" s="208"/>
      <c r="Y145" s="208"/>
      <c r="Z145" s="662"/>
      <c r="AA145" s="662"/>
      <c r="AB145" s="208"/>
      <c r="AC145" s="663"/>
      <c r="AD145" s="208"/>
      <c r="AE145" s="208"/>
      <c r="AF145" s="662"/>
      <c r="AG145" s="662"/>
      <c r="AH145" s="208"/>
      <c r="AI145" s="663"/>
      <c r="AJ145" s="208"/>
    </row>
    <row r="146" spans="2:36" s="664" customFormat="1" x14ac:dyDescent="0.25">
      <c r="B146" s="661"/>
      <c r="C146" s="661"/>
      <c r="D146" s="208"/>
      <c r="E146" s="208"/>
      <c r="F146" s="208"/>
      <c r="G146" s="208"/>
      <c r="H146" s="208"/>
      <c r="I146" s="208"/>
      <c r="J146" s="208"/>
      <c r="K146" s="208"/>
      <c r="L146" s="208"/>
      <c r="M146" s="208"/>
      <c r="N146" s="208"/>
      <c r="O146" s="208"/>
      <c r="P146" s="208"/>
      <c r="Q146" s="208"/>
      <c r="R146" s="208"/>
      <c r="S146" s="208"/>
      <c r="T146" s="662"/>
      <c r="U146" s="662"/>
      <c r="V146" s="208"/>
      <c r="W146" s="663"/>
      <c r="X146" s="208"/>
      <c r="Y146" s="208"/>
      <c r="Z146" s="662"/>
      <c r="AA146" s="662"/>
      <c r="AB146" s="208"/>
      <c r="AC146" s="663"/>
      <c r="AD146" s="208"/>
      <c r="AE146" s="208"/>
      <c r="AF146" s="662"/>
      <c r="AG146" s="662"/>
      <c r="AH146" s="208"/>
      <c r="AI146" s="663"/>
      <c r="AJ146" s="208"/>
    </row>
    <row r="147" spans="2:36" s="664" customFormat="1" x14ac:dyDescent="0.25">
      <c r="B147" s="661"/>
      <c r="C147" s="661"/>
      <c r="D147" s="208"/>
      <c r="E147" s="208"/>
      <c r="F147" s="208"/>
      <c r="G147" s="208"/>
      <c r="H147" s="208"/>
      <c r="I147" s="208"/>
      <c r="J147" s="208"/>
      <c r="K147" s="208"/>
      <c r="L147" s="208"/>
      <c r="M147" s="208"/>
      <c r="N147" s="208"/>
      <c r="O147" s="208"/>
      <c r="P147" s="208"/>
      <c r="Q147" s="208"/>
      <c r="R147" s="208"/>
      <c r="S147" s="208"/>
      <c r="T147" s="662"/>
      <c r="U147" s="662"/>
      <c r="V147" s="208"/>
      <c r="W147" s="663"/>
      <c r="X147" s="208"/>
      <c r="Y147" s="208"/>
      <c r="Z147" s="662"/>
      <c r="AA147" s="662"/>
      <c r="AB147" s="208"/>
      <c r="AC147" s="663"/>
      <c r="AD147" s="208"/>
      <c r="AE147" s="208"/>
      <c r="AF147" s="662"/>
      <c r="AG147" s="662"/>
      <c r="AH147" s="208"/>
      <c r="AI147" s="663"/>
      <c r="AJ147" s="208"/>
    </row>
    <row r="148" spans="2:36" s="664" customFormat="1" x14ac:dyDescent="0.25">
      <c r="B148" s="661"/>
      <c r="C148" s="661"/>
      <c r="D148" s="208"/>
      <c r="E148" s="208"/>
      <c r="F148" s="208"/>
      <c r="G148" s="208"/>
      <c r="H148" s="208"/>
      <c r="I148" s="208"/>
      <c r="J148" s="208"/>
      <c r="K148" s="208"/>
      <c r="L148" s="208"/>
      <c r="M148" s="208"/>
      <c r="N148" s="208"/>
      <c r="O148" s="208"/>
      <c r="P148" s="208"/>
      <c r="Q148" s="208"/>
      <c r="R148" s="208"/>
      <c r="S148" s="208"/>
      <c r="T148" s="662"/>
      <c r="U148" s="662"/>
      <c r="V148" s="208"/>
      <c r="W148" s="663"/>
      <c r="X148" s="208"/>
      <c r="Y148" s="208"/>
      <c r="Z148" s="662"/>
      <c r="AA148" s="662"/>
      <c r="AB148" s="208"/>
      <c r="AC148" s="663"/>
      <c r="AD148" s="208"/>
      <c r="AE148" s="208"/>
      <c r="AF148" s="662"/>
      <c r="AG148" s="662"/>
      <c r="AH148" s="208"/>
      <c r="AI148" s="663"/>
      <c r="AJ148" s="208"/>
    </row>
    <row r="149" spans="2:36" s="664" customFormat="1" x14ac:dyDescent="0.25">
      <c r="B149" s="661"/>
      <c r="C149" s="661"/>
      <c r="D149" s="208"/>
      <c r="E149" s="208"/>
      <c r="F149" s="208"/>
      <c r="G149" s="208"/>
      <c r="H149" s="208"/>
      <c r="I149" s="208"/>
      <c r="J149" s="208"/>
      <c r="K149" s="208"/>
      <c r="L149" s="208"/>
      <c r="M149" s="208"/>
      <c r="N149" s="208"/>
      <c r="O149" s="208"/>
      <c r="P149" s="208"/>
      <c r="Q149" s="208"/>
      <c r="R149" s="208"/>
      <c r="S149" s="208"/>
      <c r="T149" s="662"/>
      <c r="U149" s="662"/>
      <c r="V149" s="208"/>
      <c r="W149" s="663"/>
      <c r="X149" s="208"/>
      <c r="Y149" s="208"/>
      <c r="Z149" s="662"/>
      <c r="AA149" s="662"/>
      <c r="AB149" s="208"/>
      <c r="AC149" s="663"/>
      <c r="AD149" s="208"/>
      <c r="AE149" s="208"/>
      <c r="AF149" s="662"/>
      <c r="AG149" s="662"/>
      <c r="AH149" s="208"/>
      <c r="AI149" s="663"/>
      <c r="AJ149" s="208"/>
    </row>
    <row r="150" spans="2:36" s="664" customFormat="1" x14ac:dyDescent="0.25">
      <c r="B150" s="661"/>
      <c r="C150" s="661"/>
      <c r="D150" s="208"/>
      <c r="E150" s="208"/>
      <c r="F150" s="208"/>
      <c r="G150" s="208"/>
      <c r="H150" s="208"/>
      <c r="I150" s="208"/>
      <c r="J150" s="208"/>
      <c r="K150" s="208"/>
      <c r="L150" s="208"/>
      <c r="M150" s="208"/>
      <c r="N150" s="208"/>
      <c r="O150" s="208"/>
      <c r="P150" s="208"/>
      <c r="Q150" s="208"/>
      <c r="R150" s="208"/>
      <c r="S150" s="208"/>
      <c r="T150" s="662"/>
      <c r="U150" s="662"/>
      <c r="V150" s="208"/>
      <c r="W150" s="663"/>
      <c r="X150" s="208"/>
      <c r="Y150" s="208"/>
      <c r="Z150" s="662"/>
      <c r="AA150" s="662"/>
      <c r="AB150" s="208"/>
      <c r="AC150" s="663"/>
      <c r="AD150" s="208"/>
      <c r="AE150" s="208"/>
      <c r="AF150" s="662"/>
      <c r="AG150" s="662"/>
      <c r="AH150" s="208"/>
      <c r="AI150" s="663"/>
      <c r="AJ150" s="208"/>
    </row>
    <row r="151" spans="2:36" s="664" customFormat="1" x14ac:dyDescent="0.25">
      <c r="B151" s="661"/>
      <c r="C151" s="661"/>
      <c r="D151" s="208"/>
      <c r="E151" s="208"/>
      <c r="F151" s="208"/>
      <c r="G151" s="208"/>
      <c r="H151" s="208"/>
      <c r="I151" s="208"/>
      <c r="J151" s="208"/>
      <c r="K151" s="208"/>
      <c r="L151" s="208"/>
      <c r="M151" s="208"/>
      <c r="N151" s="208"/>
      <c r="O151" s="208"/>
      <c r="P151" s="208"/>
      <c r="Q151" s="208"/>
      <c r="R151" s="208"/>
      <c r="S151" s="208"/>
      <c r="T151" s="662"/>
      <c r="U151" s="662"/>
      <c r="V151" s="208"/>
      <c r="W151" s="663"/>
      <c r="X151" s="208"/>
      <c r="Y151" s="208"/>
      <c r="Z151" s="662"/>
      <c r="AA151" s="662"/>
      <c r="AB151" s="208"/>
      <c r="AC151" s="663"/>
      <c r="AD151" s="208"/>
      <c r="AE151" s="208"/>
      <c r="AF151" s="662"/>
      <c r="AG151" s="662"/>
      <c r="AH151" s="208"/>
      <c r="AI151" s="663"/>
      <c r="AJ151" s="208"/>
    </row>
    <row r="152" spans="2:36" s="664" customFormat="1" x14ac:dyDescent="0.25">
      <c r="B152" s="661"/>
      <c r="C152" s="661"/>
      <c r="D152" s="208"/>
      <c r="E152" s="208"/>
      <c r="F152" s="208"/>
      <c r="G152" s="208"/>
      <c r="H152" s="208"/>
      <c r="I152" s="208"/>
      <c r="J152" s="208"/>
      <c r="K152" s="208"/>
      <c r="L152" s="208"/>
      <c r="M152" s="208"/>
      <c r="N152" s="208"/>
      <c r="O152" s="208"/>
      <c r="P152" s="208"/>
      <c r="Q152" s="208"/>
      <c r="R152" s="208"/>
      <c r="S152" s="208"/>
      <c r="T152" s="662"/>
      <c r="U152" s="662"/>
      <c r="V152" s="208"/>
      <c r="W152" s="663"/>
      <c r="X152" s="208"/>
      <c r="Y152" s="208"/>
      <c r="Z152" s="662"/>
      <c r="AA152" s="662"/>
      <c r="AB152" s="208"/>
      <c r="AC152" s="663"/>
      <c r="AD152" s="208"/>
      <c r="AE152" s="208"/>
      <c r="AF152" s="662"/>
      <c r="AG152" s="662"/>
      <c r="AH152" s="208"/>
      <c r="AI152" s="663"/>
      <c r="AJ152" s="208"/>
    </row>
    <row r="153" spans="2:36" s="664" customFormat="1" x14ac:dyDescent="0.25">
      <c r="B153" s="661"/>
      <c r="C153" s="661"/>
      <c r="D153" s="208"/>
      <c r="E153" s="208"/>
      <c r="F153" s="208"/>
      <c r="G153" s="208"/>
      <c r="H153" s="208"/>
      <c r="I153" s="208"/>
      <c r="J153" s="208"/>
      <c r="K153" s="208"/>
      <c r="L153" s="208"/>
      <c r="M153" s="208"/>
      <c r="N153" s="208"/>
      <c r="O153" s="208"/>
      <c r="P153" s="208"/>
      <c r="Q153" s="208"/>
      <c r="R153" s="208"/>
      <c r="S153" s="208"/>
      <c r="T153" s="662"/>
      <c r="U153" s="662"/>
      <c r="V153" s="208"/>
      <c r="W153" s="663"/>
      <c r="X153" s="208"/>
      <c r="Y153" s="208"/>
      <c r="Z153" s="662"/>
      <c r="AA153" s="662"/>
      <c r="AB153" s="208"/>
      <c r="AC153" s="663"/>
      <c r="AD153" s="208"/>
      <c r="AE153" s="208"/>
      <c r="AF153" s="662"/>
      <c r="AG153" s="662"/>
      <c r="AH153" s="208"/>
      <c r="AI153" s="663"/>
      <c r="AJ153" s="208"/>
    </row>
    <row r="154" spans="2:36" s="664" customFormat="1" x14ac:dyDescent="0.25">
      <c r="B154" s="661"/>
      <c r="C154" s="661"/>
      <c r="D154" s="208"/>
      <c r="E154" s="208"/>
      <c r="F154" s="208"/>
      <c r="G154" s="208"/>
      <c r="H154" s="208"/>
      <c r="I154" s="208"/>
      <c r="J154" s="208"/>
      <c r="K154" s="208"/>
      <c r="L154" s="208"/>
      <c r="M154" s="208"/>
      <c r="N154" s="208"/>
      <c r="O154" s="208"/>
      <c r="P154" s="208"/>
      <c r="Q154" s="208"/>
      <c r="R154" s="208"/>
      <c r="S154" s="208"/>
      <c r="T154" s="662"/>
      <c r="U154" s="662"/>
      <c r="V154" s="208"/>
      <c r="W154" s="663"/>
      <c r="X154" s="208"/>
      <c r="Y154" s="208"/>
      <c r="Z154" s="662"/>
      <c r="AA154" s="662"/>
      <c r="AB154" s="208"/>
      <c r="AC154" s="663"/>
      <c r="AD154" s="208"/>
      <c r="AE154" s="208"/>
      <c r="AF154" s="662"/>
      <c r="AG154" s="662"/>
      <c r="AH154" s="208"/>
      <c r="AI154" s="663"/>
      <c r="AJ154" s="208"/>
    </row>
    <row r="155" spans="2:36" s="664" customFormat="1" x14ac:dyDescent="0.25">
      <c r="B155" s="661"/>
      <c r="C155" s="661"/>
      <c r="D155" s="208"/>
      <c r="E155" s="208"/>
      <c r="F155" s="208"/>
      <c r="G155" s="208"/>
      <c r="H155" s="208"/>
      <c r="I155" s="208"/>
      <c r="J155" s="208"/>
      <c r="K155" s="208"/>
      <c r="L155" s="208"/>
      <c r="M155" s="208"/>
      <c r="N155" s="208"/>
      <c r="O155" s="208"/>
      <c r="P155" s="208"/>
      <c r="Q155" s="208"/>
      <c r="R155" s="208"/>
      <c r="S155" s="208"/>
      <c r="T155" s="662"/>
      <c r="U155" s="662"/>
      <c r="V155" s="208"/>
      <c r="W155" s="663"/>
      <c r="X155" s="208"/>
      <c r="Y155" s="208"/>
      <c r="Z155" s="662"/>
      <c r="AA155" s="662"/>
      <c r="AB155" s="208"/>
      <c r="AC155" s="663"/>
      <c r="AD155" s="208"/>
      <c r="AE155" s="208"/>
      <c r="AF155" s="662"/>
      <c r="AG155" s="662"/>
      <c r="AH155" s="208"/>
      <c r="AI155" s="663"/>
      <c r="AJ155" s="208"/>
    </row>
    <row r="156" spans="2:36" s="664" customFormat="1" x14ac:dyDescent="0.25">
      <c r="B156" s="661"/>
      <c r="C156" s="661"/>
      <c r="D156" s="208"/>
      <c r="E156" s="208"/>
      <c r="F156" s="208"/>
      <c r="G156" s="208"/>
      <c r="H156" s="208"/>
      <c r="I156" s="208"/>
      <c r="J156" s="208"/>
      <c r="K156" s="208"/>
      <c r="L156" s="208"/>
      <c r="M156" s="208"/>
      <c r="N156" s="208"/>
      <c r="O156" s="208"/>
      <c r="P156" s="208"/>
      <c r="Q156" s="208"/>
      <c r="R156" s="208"/>
      <c r="S156" s="208"/>
      <c r="T156" s="662"/>
      <c r="U156" s="662"/>
      <c r="V156" s="208"/>
      <c r="W156" s="663"/>
      <c r="X156" s="208"/>
      <c r="Y156" s="208"/>
      <c r="Z156" s="662"/>
      <c r="AA156" s="662"/>
      <c r="AB156" s="208"/>
      <c r="AC156" s="663"/>
      <c r="AD156" s="208"/>
      <c r="AE156" s="208"/>
      <c r="AF156" s="662"/>
      <c r="AG156" s="662"/>
      <c r="AH156" s="208"/>
      <c r="AI156" s="663"/>
      <c r="AJ156" s="208"/>
    </row>
    <row r="157" spans="2:36" s="664" customFormat="1" x14ac:dyDescent="0.25">
      <c r="B157" s="661"/>
      <c r="C157" s="661"/>
      <c r="D157" s="208"/>
      <c r="E157" s="208"/>
      <c r="F157" s="208"/>
      <c r="G157" s="208"/>
      <c r="H157" s="208"/>
      <c r="I157" s="208"/>
      <c r="J157" s="208"/>
      <c r="K157" s="208"/>
      <c r="L157" s="208"/>
      <c r="M157" s="208"/>
      <c r="N157" s="208"/>
      <c r="O157" s="208"/>
      <c r="P157" s="208"/>
      <c r="Q157" s="208"/>
      <c r="R157" s="208"/>
      <c r="S157" s="208"/>
      <c r="T157" s="662"/>
      <c r="U157" s="662"/>
      <c r="V157" s="208"/>
      <c r="W157" s="663"/>
      <c r="X157" s="208"/>
      <c r="Y157" s="208"/>
      <c r="Z157" s="662"/>
      <c r="AA157" s="662"/>
      <c r="AB157" s="208"/>
      <c r="AC157" s="663"/>
      <c r="AD157" s="208"/>
      <c r="AE157" s="208"/>
      <c r="AF157" s="662"/>
      <c r="AG157" s="662"/>
      <c r="AH157" s="208"/>
      <c r="AI157" s="663"/>
      <c r="AJ157" s="208"/>
    </row>
    <row r="158" spans="2:36" s="664" customFormat="1" x14ac:dyDescent="0.25">
      <c r="B158" s="661"/>
      <c r="C158" s="661"/>
      <c r="D158" s="208"/>
      <c r="E158" s="208"/>
      <c r="F158" s="208"/>
      <c r="G158" s="208"/>
      <c r="H158" s="208"/>
      <c r="I158" s="208"/>
      <c r="J158" s="208"/>
      <c r="K158" s="208"/>
      <c r="L158" s="208"/>
      <c r="M158" s="208"/>
      <c r="N158" s="208"/>
      <c r="O158" s="208"/>
      <c r="P158" s="208"/>
      <c r="Q158" s="208"/>
      <c r="R158" s="208"/>
      <c r="S158" s="208"/>
      <c r="T158" s="662"/>
      <c r="U158" s="662"/>
      <c r="V158" s="208"/>
      <c r="W158" s="663"/>
      <c r="X158" s="208"/>
      <c r="Y158" s="208"/>
      <c r="Z158" s="662"/>
      <c r="AA158" s="662"/>
      <c r="AB158" s="208"/>
      <c r="AC158" s="663"/>
      <c r="AD158" s="208"/>
      <c r="AE158" s="208"/>
      <c r="AF158" s="662"/>
      <c r="AG158" s="662"/>
      <c r="AH158" s="208"/>
      <c r="AI158" s="663"/>
      <c r="AJ158" s="208"/>
    </row>
    <row r="159" spans="2:36" s="664" customFormat="1" x14ac:dyDescent="0.25">
      <c r="B159" s="661"/>
      <c r="C159" s="661"/>
      <c r="D159" s="208"/>
      <c r="E159" s="208"/>
      <c r="F159" s="208"/>
      <c r="G159" s="208"/>
      <c r="H159" s="208"/>
      <c r="I159" s="208"/>
      <c r="J159" s="208"/>
      <c r="K159" s="208"/>
      <c r="L159" s="208"/>
      <c r="M159" s="208"/>
      <c r="N159" s="208"/>
      <c r="O159" s="208"/>
      <c r="P159" s="208"/>
      <c r="Q159" s="208"/>
      <c r="R159" s="208"/>
      <c r="S159" s="208"/>
      <c r="T159" s="662"/>
      <c r="U159" s="662"/>
      <c r="V159" s="208"/>
      <c r="W159" s="663"/>
      <c r="X159" s="208"/>
      <c r="Y159" s="208"/>
      <c r="Z159" s="662"/>
      <c r="AA159" s="662"/>
      <c r="AB159" s="208"/>
      <c r="AC159" s="663"/>
      <c r="AD159" s="208"/>
      <c r="AE159" s="208"/>
      <c r="AF159" s="662"/>
      <c r="AG159" s="662"/>
      <c r="AH159" s="208"/>
      <c r="AI159" s="663"/>
      <c r="AJ159" s="208"/>
    </row>
    <row r="160" spans="2:36" s="664" customFormat="1" x14ac:dyDescent="0.25">
      <c r="B160" s="661"/>
      <c r="C160" s="661"/>
      <c r="D160" s="208"/>
      <c r="E160" s="208"/>
      <c r="F160" s="208"/>
      <c r="G160" s="208"/>
      <c r="H160" s="208"/>
      <c r="I160" s="208"/>
      <c r="J160" s="208"/>
      <c r="K160" s="208"/>
      <c r="L160" s="208"/>
      <c r="M160" s="208"/>
      <c r="N160" s="208"/>
      <c r="O160" s="208"/>
      <c r="P160" s="208"/>
      <c r="Q160" s="208"/>
      <c r="R160" s="208"/>
      <c r="S160" s="208"/>
      <c r="T160" s="662"/>
      <c r="U160" s="662"/>
      <c r="V160" s="208"/>
      <c r="W160" s="663"/>
      <c r="X160" s="208"/>
      <c r="Y160" s="208"/>
      <c r="Z160" s="662"/>
      <c r="AA160" s="662"/>
      <c r="AB160" s="208"/>
      <c r="AC160" s="663"/>
      <c r="AD160" s="208"/>
      <c r="AE160" s="208"/>
      <c r="AF160" s="662"/>
      <c r="AG160" s="662"/>
      <c r="AH160" s="208"/>
      <c r="AI160" s="663"/>
      <c r="AJ160" s="208"/>
    </row>
    <row r="161" spans="2:36" s="664" customFormat="1" x14ac:dyDescent="0.25">
      <c r="B161" s="661"/>
      <c r="C161" s="661"/>
      <c r="D161" s="208"/>
      <c r="E161" s="208"/>
      <c r="F161" s="208"/>
      <c r="G161" s="208"/>
      <c r="H161" s="208"/>
      <c r="I161" s="208"/>
      <c r="J161" s="208"/>
      <c r="K161" s="208"/>
      <c r="L161" s="208"/>
      <c r="M161" s="208"/>
      <c r="N161" s="208"/>
      <c r="O161" s="208"/>
      <c r="P161" s="208"/>
      <c r="Q161" s="208"/>
      <c r="R161" s="208"/>
      <c r="S161" s="208"/>
      <c r="T161" s="662"/>
      <c r="U161" s="662"/>
      <c r="V161" s="208"/>
      <c r="W161" s="663"/>
      <c r="X161" s="208"/>
      <c r="Y161" s="208"/>
      <c r="Z161" s="662"/>
      <c r="AA161" s="662"/>
      <c r="AB161" s="208"/>
      <c r="AC161" s="663"/>
      <c r="AD161" s="208"/>
      <c r="AE161" s="208"/>
      <c r="AF161" s="662"/>
      <c r="AG161" s="662"/>
      <c r="AH161" s="208"/>
      <c r="AI161" s="663"/>
      <c r="AJ161" s="208"/>
    </row>
    <row r="162" spans="2:36" s="664" customFormat="1" x14ac:dyDescent="0.25">
      <c r="B162" s="661"/>
      <c r="C162" s="661"/>
      <c r="D162" s="208"/>
      <c r="E162" s="208"/>
      <c r="F162" s="208"/>
      <c r="G162" s="208"/>
      <c r="H162" s="208"/>
      <c r="I162" s="208"/>
      <c r="J162" s="208"/>
      <c r="K162" s="208"/>
      <c r="L162" s="208"/>
      <c r="M162" s="208"/>
      <c r="N162" s="208"/>
      <c r="O162" s="208"/>
      <c r="P162" s="208"/>
      <c r="Q162" s="208"/>
      <c r="R162" s="208"/>
      <c r="S162" s="208"/>
      <c r="T162" s="662"/>
      <c r="U162" s="662"/>
      <c r="V162" s="208"/>
      <c r="W162" s="663"/>
      <c r="X162" s="208"/>
      <c r="Y162" s="208"/>
      <c r="Z162" s="662"/>
      <c r="AA162" s="662"/>
      <c r="AB162" s="208"/>
      <c r="AC162" s="663"/>
      <c r="AD162" s="208"/>
      <c r="AE162" s="208"/>
      <c r="AF162" s="662"/>
      <c r="AG162" s="662"/>
      <c r="AH162" s="208"/>
      <c r="AI162" s="663"/>
      <c r="AJ162" s="208"/>
    </row>
    <row r="163" spans="2:36" s="664" customFormat="1" x14ac:dyDescent="0.25">
      <c r="B163" s="661"/>
      <c r="C163" s="661"/>
      <c r="D163" s="208"/>
      <c r="E163" s="208"/>
      <c r="F163" s="208"/>
      <c r="G163" s="208"/>
      <c r="H163" s="208"/>
      <c r="I163" s="208"/>
      <c r="J163" s="208"/>
      <c r="K163" s="208"/>
      <c r="L163" s="208"/>
      <c r="M163" s="208"/>
      <c r="N163" s="208"/>
      <c r="O163" s="208"/>
      <c r="P163" s="208"/>
      <c r="Q163" s="208"/>
      <c r="R163" s="208"/>
      <c r="S163" s="208"/>
      <c r="T163" s="662"/>
      <c r="U163" s="662"/>
      <c r="V163" s="208"/>
      <c r="W163" s="663"/>
      <c r="X163" s="208"/>
      <c r="Y163" s="208"/>
      <c r="Z163" s="662"/>
      <c r="AA163" s="662"/>
      <c r="AB163" s="208"/>
      <c r="AC163" s="663"/>
      <c r="AD163" s="208"/>
      <c r="AE163" s="208"/>
      <c r="AF163" s="662"/>
      <c r="AG163" s="662"/>
      <c r="AH163" s="208"/>
      <c r="AI163" s="663"/>
      <c r="AJ163" s="208"/>
    </row>
    <row r="164" spans="2:36" s="664" customFormat="1" x14ac:dyDescent="0.25">
      <c r="B164" s="661"/>
      <c r="C164" s="661"/>
      <c r="D164" s="208"/>
      <c r="E164" s="208"/>
      <c r="F164" s="208"/>
      <c r="G164" s="208"/>
      <c r="H164" s="208"/>
      <c r="I164" s="208"/>
      <c r="J164" s="208"/>
      <c r="K164" s="208"/>
      <c r="L164" s="208"/>
      <c r="M164" s="208"/>
      <c r="N164" s="208"/>
      <c r="O164" s="208"/>
      <c r="P164" s="208"/>
      <c r="Q164" s="208"/>
      <c r="R164" s="208"/>
      <c r="S164" s="208"/>
      <c r="T164" s="662"/>
      <c r="U164" s="662"/>
      <c r="V164" s="208"/>
      <c r="W164" s="663"/>
      <c r="X164" s="208"/>
      <c r="Y164" s="208"/>
      <c r="Z164" s="662"/>
      <c r="AA164" s="662"/>
      <c r="AB164" s="208"/>
      <c r="AC164" s="663"/>
      <c r="AD164" s="208"/>
      <c r="AE164" s="208"/>
      <c r="AF164" s="662"/>
      <c r="AG164" s="662"/>
      <c r="AH164" s="208"/>
      <c r="AI164" s="663"/>
      <c r="AJ164" s="208"/>
    </row>
    <row r="165" spans="2:36" s="664" customFormat="1" x14ac:dyDescent="0.25">
      <c r="B165" s="661"/>
      <c r="C165" s="661"/>
      <c r="D165" s="208"/>
      <c r="E165" s="208"/>
      <c r="F165" s="208"/>
      <c r="G165" s="208"/>
      <c r="H165" s="208"/>
      <c r="I165" s="208"/>
      <c r="J165" s="208"/>
      <c r="K165" s="208"/>
      <c r="L165" s="208"/>
      <c r="M165" s="208"/>
      <c r="N165" s="208"/>
      <c r="O165" s="208"/>
      <c r="P165" s="208"/>
      <c r="Q165" s="208"/>
      <c r="R165" s="208"/>
      <c r="S165" s="208"/>
      <c r="T165" s="662"/>
      <c r="U165" s="662"/>
      <c r="V165" s="208"/>
      <c r="W165" s="663"/>
      <c r="X165" s="208"/>
      <c r="Y165" s="208"/>
      <c r="Z165" s="662"/>
      <c r="AA165" s="662"/>
      <c r="AB165" s="208"/>
      <c r="AC165" s="663"/>
      <c r="AD165" s="208"/>
      <c r="AE165" s="208"/>
      <c r="AF165" s="662"/>
      <c r="AG165" s="662"/>
      <c r="AH165" s="208"/>
      <c r="AI165" s="663"/>
      <c r="AJ165" s="208"/>
    </row>
    <row r="166" spans="2:36" s="664" customFormat="1" x14ac:dyDescent="0.25">
      <c r="B166" s="661"/>
      <c r="C166" s="661"/>
      <c r="D166" s="208"/>
      <c r="E166" s="208"/>
      <c r="F166" s="208"/>
      <c r="G166" s="208"/>
      <c r="H166" s="208"/>
      <c r="I166" s="208"/>
      <c r="J166" s="208"/>
      <c r="K166" s="208"/>
      <c r="L166" s="208"/>
      <c r="M166" s="208"/>
      <c r="N166" s="208"/>
      <c r="O166" s="208"/>
      <c r="P166" s="208"/>
      <c r="Q166" s="208"/>
      <c r="R166" s="208"/>
      <c r="S166" s="208"/>
      <c r="T166" s="662"/>
      <c r="U166" s="662"/>
      <c r="V166" s="208"/>
      <c r="W166" s="663"/>
      <c r="X166" s="208"/>
      <c r="Y166" s="208"/>
      <c r="Z166" s="662"/>
      <c r="AA166" s="662"/>
      <c r="AB166" s="208"/>
      <c r="AC166" s="663"/>
      <c r="AD166" s="208"/>
      <c r="AE166" s="208"/>
      <c r="AF166" s="662"/>
      <c r="AG166" s="662"/>
      <c r="AH166" s="208"/>
      <c r="AI166" s="663"/>
      <c r="AJ166" s="208"/>
    </row>
    <row r="167" spans="2:36" s="664" customFormat="1" x14ac:dyDescent="0.25">
      <c r="B167" s="661"/>
      <c r="C167" s="661"/>
      <c r="D167" s="208"/>
      <c r="E167" s="208"/>
      <c r="F167" s="208"/>
      <c r="G167" s="208"/>
      <c r="H167" s="208"/>
      <c r="I167" s="208"/>
      <c r="J167" s="208"/>
      <c r="K167" s="208"/>
      <c r="L167" s="208"/>
      <c r="M167" s="208"/>
      <c r="N167" s="208"/>
      <c r="O167" s="208"/>
      <c r="P167" s="208"/>
      <c r="Q167" s="208"/>
      <c r="R167" s="208"/>
      <c r="S167" s="208"/>
      <c r="T167" s="662"/>
      <c r="U167" s="662"/>
      <c r="V167" s="208"/>
      <c r="W167" s="663"/>
      <c r="X167" s="208"/>
      <c r="Y167" s="208"/>
      <c r="Z167" s="662"/>
      <c r="AA167" s="662"/>
      <c r="AB167" s="208"/>
      <c r="AC167" s="663"/>
      <c r="AD167" s="208"/>
      <c r="AE167" s="208"/>
      <c r="AF167" s="662"/>
      <c r="AG167" s="662"/>
      <c r="AH167" s="208"/>
      <c r="AI167" s="663"/>
      <c r="AJ167" s="208"/>
    </row>
    <row r="168" spans="2:36" s="664" customFormat="1" x14ac:dyDescent="0.25">
      <c r="B168" s="661"/>
      <c r="C168" s="661"/>
      <c r="D168" s="208"/>
      <c r="E168" s="208"/>
      <c r="F168" s="208"/>
      <c r="G168" s="208"/>
      <c r="H168" s="208"/>
      <c r="I168" s="208"/>
      <c r="J168" s="208"/>
      <c r="K168" s="208"/>
      <c r="L168" s="208"/>
      <c r="M168" s="208"/>
      <c r="N168" s="208"/>
      <c r="O168" s="208"/>
      <c r="P168" s="208"/>
      <c r="Q168" s="208"/>
      <c r="R168" s="208"/>
      <c r="S168" s="208"/>
      <c r="T168" s="662"/>
      <c r="U168" s="662"/>
      <c r="V168" s="208"/>
      <c r="W168" s="663"/>
      <c r="X168" s="208"/>
      <c r="Y168" s="208"/>
      <c r="Z168" s="662"/>
      <c r="AA168" s="662"/>
      <c r="AB168" s="208"/>
      <c r="AC168" s="663"/>
      <c r="AD168" s="208"/>
      <c r="AE168" s="208"/>
      <c r="AF168" s="662"/>
      <c r="AG168" s="662"/>
      <c r="AH168" s="208"/>
      <c r="AI168" s="663"/>
      <c r="AJ168" s="208"/>
    </row>
    <row r="169" spans="2:36" s="664" customFormat="1" x14ac:dyDescent="0.25">
      <c r="B169" s="661"/>
      <c r="C169" s="661"/>
      <c r="D169" s="208"/>
      <c r="E169" s="208"/>
      <c r="F169" s="208"/>
      <c r="G169" s="208"/>
      <c r="H169" s="208"/>
      <c r="I169" s="208"/>
      <c r="J169" s="208"/>
      <c r="K169" s="208"/>
      <c r="L169" s="208"/>
      <c r="M169" s="208"/>
      <c r="N169" s="208"/>
      <c r="O169" s="208"/>
      <c r="P169" s="208"/>
      <c r="Q169" s="208"/>
      <c r="R169" s="208"/>
      <c r="S169" s="208"/>
      <c r="T169" s="662"/>
      <c r="U169" s="662"/>
      <c r="V169" s="208"/>
      <c r="W169" s="663"/>
      <c r="X169" s="208"/>
      <c r="Y169" s="208"/>
      <c r="Z169" s="662"/>
      <c r="AA169" s="662"/>
      <c r="AB169" s="208"/>
      <c r="AC169" s="663"/>
      <c r="AD169" s="208"/>
      <c r="AE169" s="208"/>
      <c r="AF169" s="662"/>
      <c r="AG169" s="662"/>
      <c r="AH169" s="208"/>
      <c r="AI169" s="663"/>
      <c r="AJ169" s="208"/>
    </row>
    <row r="170" spans="2:36" s="664" customFormat="1" x14ac:dyDescent="0.25">
      <c r="B170" s="661"/>
      <c r="C170" s="661"/>
      <c r="D170" s="208"/>
      <c r="E170" s="208"/>
      <c r="F170" s="208"/>
      <c r="G170" s="208"/>
      <c r="H170" s="208"/>
      <c r="I170" s="208"/>
      <c r="J170" s="208"/>
      <c r="K170" s="208"/>
      <c r="L170" s="208"/>
      <c r="M170" s="208"/>
      <c r="N170" s="208"/>
      <c r="O170" s="208"/>
      <c r="P170" s="208"/>
      <c r="Q170" s="208"/>
      <c r="R170" s="208"/>
      <c r="S170" s="208"/>
      <c r="T170" s="662"/>
      <c r="U170" s="662"/>
      <c r="V170" s="208"/>
      <c r="W170" s="663"/>
      <c r="X170" s="208"/>
      <c r="Y170" s="208"/>
      <c r="Z170" s="662"/>
      <c r="AA170" s="662"/>
      <c r="AB170" s="208"/>
      <c r="AC170" s="663"/>
      <c r="AD170" s="208"/>
      <c r="AE170" s="208"/>
      <c r="AF170" s="662"/>
      <c r="AG170" s="662"/>
      <c r="AH170" s="208"/>
      <c r="AI170" s="663"/>
      <c r="AJ170" s="208"/>
    </row>
    <row r="171" spans="2:36" s="664" customFormat="1" x14ac:dyDescent="0.25">
      <c r="B171" s="661"/>
      <c r="C171" s="661"/>
      <c r="D171" s="208"/>
      <c r="E171" s="208"/>
      <c r="F171" s="208"/>
      <c r="G171" s="208"/>
      <c r="H171" s="208"/>
      <c r="I171" s="208"/>
      <c r="J171" s="208"/>
      <c r="K171" s="208"/>
      <c r="L171" s="208"/>
      <c r="M171" s="208"/>
      <c r="N171" s="208"/>
      <c r="O171" s="208"/>
      <c r="P171" s="208"/>
      <c r="Q171" s="208"/>
      <c r="R171" s="208"/>
      <c r="S171" s="208"/>
      <c r="T171" s="662"/>
      <c r="U171" s="662"/>
      <c r="V171" s="208"/>
      <c r="W171" s="663"/>
      <c r="X171" s="208"/>
      <c r="Y171" s="208"/>
      <c r="Z171" s="662"/>
      <c r="AA171" s="662"/>
      <c r="AB171" s="208"/>
      <c r="AC171" s="663"/>
      <c r="AD171" s="208"/>
      <c r="AE171" s="208"/>
      <c r="AF171" s="662"/>
      <c r="AG171" s="662"/>
      <c r="AH171" s="208"/>
      <c r="AI171" s="663"/>
      <c r="AJ171" s="208"/>
    </row>
    <row r="172" spans="2:36" s="664" customFormat="1" x14ac:dyDescent="0.25">
      <c r="B172" s="661"/>
      <c r="C172" s="661"/>
      <c r="D172" s="208"/>
      <c r="E172" s="208"/>
      <c r="F172" s="208"/>
      <c r="G172" s="208"/>
      <c r="H172" s="208"/>
      <c r="I172" s="208"/>
      <c r="J172" s="208"/>
      <c r="K172" s="208"/>
      <c r="L172" s="208"/>
      <c r="M172" s="208"/>
      <c r="N172" s="208"/>
      <c r="O172" s="208"/>
      <c r="P172" s="208"/>
      <c r="Q172" s="208"/>
      <c r="R172" s="208"/>
      <c r="S172" s="208"/>
      <c r="T172" s="662"/>
      <c r="U172" s="662"/>
      <c r="V172" s="208"/>
      <c r="W172" s="663"/>
      <c r="X172" s="208"/>
      <c r="Y172" s="208"/>
      <c r="Z172" s="662"/>
      <c r="AA172" s="662"/>
      <c r="AB172" s="208"/>
      <c r="AC172" s="663"/>
      <c r="AD172" s="208"/>
      <c r="AE172" s="208"/>
      <c r="AF172" s="662"/>
      <c r="AG172" s="662"/>
      <c r="AH172" s="208"/>
      <c r="AI172" s="663"/>
      <c r="AJ172" s="208"/>
    </row>
    <row r="173" spans="2:36" s="664" customFormat="1" x14ac:dyDescent="0.25">
      <c r="B173" s="661"/>
      <c r="C173" s="661"/>
      <c r="D173" s="208"/>
      <c r="E173" s="208"/>
      <c r="F173" s="208"/>
      <c r="G173" s="208"/>
      <c r="H173" s="208"/>
      <c r="I173" s="208"/>
      <c r="J173" s="208"/>
      <c r="K173" s="208"/>
      <c r="L173" s="208"/>
      <c r="M173" s="208"/>
      <c r="N173" s="208"/>
      <c r="O173" s="208"/>
      <c r="P173" s="208"/>
      <c r="Q173" s="208"/>
      <c r="R173" s="208"/>
      <c r="S173" s="208"/>
      <c r="T173" s="662"/>
      <c r="U173" s="662"/>
      <c r="V173" s="208"/>
      <c r="W173" s="663"/>
      <c r="X173" s="208"/>
      <c r="Y173" s="208"/>
      <c r="Z173" s="662"/>
      <c r="AA173" s="662"/>
      <c r="AB173" s="208"/>
      <c r="AC173" s="663"/>
      <c r="AD173" s="208"/>
      <c r="AE173" s="208"/>
      <c r="AF173" s="662"/>
      <c r="AG173" s="662"/>
      <c r="AH173" s="208"/>
      <c r="AI173" s="663"/>
      <c r="AJ173" s="208"/>
    </row>
    <row r="174" spans="2:36" s="664" customFormat="1" x14ac:dyDescent="0.25">
      <c r="B174" s="661"/>
      <c r="C174" s="661"/>
      <c r="D174" s="208"/>
      <c r="E174" s="208"/>
      <c r="F174" s="208"/>
      <c r="G174" s="208"/>
      <c r="H174" s="208"/>
      <c r="I174" s="208"/>
      <c r="J174" s="208"/>
      <c r="K174" s="208"/>
      <c r="L174" s="208"/>
      <c r="M174" s="208"/>
      <c r="N174" s="208"/>
      <c r="O174" s="208"/>
      <c r="P174" s="208"/>
      <c r="Q174" s="208"/>
      <c r="R174" s="208"/>
      <c r="S174" s="208"/>
      <c r="T174" s="662"/>
      <c r="U174" s="662"/>
      <c r="V174" s="208"/>
      <c r="W174" s="663"/>
      <c r="X174" s="208"/>
      <c r="Y174" s="208"/>
      <c r="Z174" s="662"/>
      <c r="AA174" s="662"/>
      <c r="AB174" s="208"/>
      <c r="AC174" s="663"/>
      <c r="AD174" s="208"/>
      <c r="AE174" s="208"/>
      <c r="AF174" s="662"/>
      <c r="AG174" s="662"/>
      <c r="AH174" s="208"/>
      <c r="AI174" s="663"/>
      <c r="AJ174" s="208"/>
    </row>
    <row r="175" spans="2:36" s="664" customFormat="1" x14ac:dyDescent="0.25">
      <c r="B175" s="661"/>
      <c r="C175" s="661"/>
      <c r="D175" s="208"/>
      <c r="E175" s="208"/>
      <c r="F175" s="208"/>
      <c r="G175" s="208"/>
      <c r="H175" s="208"/>
      <c r="I175" s="208"/>
      <c r="J175" s="208"/>
      <c r="K175" s="208"/>
      <c r="L175" s="208"/>
      <c r="M175" s="208"/>
      <c r="N175" s="208"/>
      <c r="O175" s="208"/>
      <c r="P175" s="208"/>
      <c r="Q175" s="208"/>
      <c r="R175" s="208"/>
      <c r="S175" s="208"/>
      <c r="T175" s="662"/>
      <c r="U175" s="662"/>
      <c r="V175" s="208"/>
      <c r="W175" s="663"/>
      <c r="X175" s="208"/>
      <c r="Y175" s="208"/>
      <c r="Z175" s="662"/>
      <c r="AA175" s="662"/>
      <c r="AB175" s="208"/>
      <c r="AC175" s="663"/>
      <c r="AD175" s="208"/>
      <c r="AE175" s="208"/>
      <c r="AF175" s="662"/>
      <c r="AG175" s="662"/>
      <c r="AH175" s="208"/>
      <c r="AI175" s="663"/>
      <c r="AJ175" s="208"/>
    </row>
    <row r="176" spans="2:36" s="664" customFormat="1" x14ac:dyDescent="0.25">
      <c r="B176" s="661"/>
      <c r="C176" s="661"/>
      <c r="D176" s="208"/>
      <c r="E176" s="208"/>
      <c r="F176" s="208"/>
      <c r="G176" s="208"/>
      <c r="H176" s="208"/>
      <c r="I176" s="208"/>
      <c r="J176" s="208"/>
      <c r="K176" s="208"/>
      <c r="L176" s="208"/>
      <c r="M176" s="208"/>
      <c r="N176" s="208"/>
      <c r="O176" s="208"/>
      <c r="P176" s="208"/>
      <c r="Q176" s="208"/>
      <c r="R176" s="208"/>
      <c r="S176" s="208"/>
      <c r="T176" s="662"/>
      <c r="U176" s="662"/>
      <c r="V176" s="208"/>
      <c r="W176" s="663"/>
      <c r="X176" s="208"/>
      <c r="Y176" s="208"/>
      <c r="Z176" s="662"/>
      <c r="AA176" s="662"/>
      <c r="AB176" s="208"/>
      <c r="AC176" s="663"/>
      <c r="AD176" s="208"/>
      <c r="AE176" s="208"/>
      <c r="AF176" s="662"/>
      <c r="AG176" s="662"/>
      <c r="AH176" s="208"/>
      <c r="AI176" s="663"/>
      <c r="AJ176" s="208"/>
    </row>
    <row r="177" spans="2:36" s="664" customFormat="1" x14ac:dyDescent="0.25">
      <c r="B177" s="661"/>
      <c r="C177" s="661"/>
      <c r="D177" s="208"/>
      <c r="E177" s="208"/>
      <c r="F177" s="208"/>
      <c r="G177" s="208"/>
      <c r="H177" s="208"/>
      <c r="I177" s="208"/>
      <c r="J177" s="208"/>
      <c r="K177" s="208"/>
      <c r="L177" s="208"/>
      <c r="M177" s="208"/>
      <c r="N177" s="208"/>
      <c r="O177" s="208"/>
      <c r="P177" s="208"/>
      <c r="Q177" s="208"/>
      <c r="R177" s="208"/>
      <c r="S177" s="208"/>
      <c r="T177" s="662"/>
      <c r="U177" s="662"/>
      <c r="V177" s="208"/>
      <c r="W177" s="663"/>
      <c r="X177" s="208"/>
      <c r="Y177" s="208"/>
      <c r="Z177" s="662"/>
      <c r="AA177" s="662"/>
      <c r="AB177" s="208"/>
      <c r="AC177" s="663"/>
      <c r="AD177" s="208"/>
      <c r="AE177" s="208"/>
      <c r="AF177" s="662"/>
      <c r="AG177" s="662"/>
      <c r="AH177" s="208"/>
      <c r="AI177" s="663"/>
      <c r="AJ177" s="208"/>
    </row>
    <row r="178" spans="2:36" s="664" customFormat="1" x14ac:dyDescent="0.25">
      <c r="B178" s="661"/>
      <c r="C178" s="661"/>
      <c r="D178" s="208"/>
      <c r="E178" s="208"/>
      <c r="F178" s="208"/>
      <c r="G178" s="208"/>
      <c r="H178" s="208"/>
      <c r="I178" s="208"/>
      <c r="J178" s="208"/>
      <c r="K178" s="208"/>
      <c r="L178" s="208"/>
      <c r="M178" s="208"/>
      <c r="N178" s="208"/>
      <c r="O178" s="208"/>
      <c r="P178" s="208"/>
      <c r="Q178" s="208"/>
      <c r="R178" s="208"/>
      <c r="S178" s="208"/>
      <c r="T178" s="662"/>
      <c r="U178" s="662"/>
      <c r="V178" s="208"/>
      <c r="W178" s="663"/>
      <c r="X178" s="208"/>
      <c r="Y178" s="208"/>
      <c r="Z178" s="662"/>
      <c r="AA178" s="662"/>
      <c r="AB178" s="208"/>
      <c r="AC178" s="663"/>
      <c r="AD178" s="208"/>
      <c r="AE178" s="208"/>
      <c r="AF178" s="662"/>
      <c r="AG178" s="662"/>
      <c r="AH178" s="208"/>
      <c r="AI178" s="663"/>
      <c r="AJ178" s="208"/>
    </row>
    <row r="179" spans="2:36" s="664" customFormat="1" x14ac:dyDescent="0.25">
      <c r="B179" s="661"/>
      <c r="C179" s="661"/>
      <c r="D179" s="208"/>
      <c r="E179" s="208"/>
      <c r="F179" s="208"/>
      <c r="G179" s="208"/>
      <c r="H179" s="208"/>
      <c r="I179" s="208"/>
      <c r="J179" s="208"/>
      <c r="K179" s="208"/>
      <c r="L179" s="208"/>
      <c r="M179" s="208"/>
      <c r="N179" s="208"/>
      <c r="O179" s="208"/>
      <c r="P179" s="208"/>
      <c r="Q179" s="208"/>
      <c r="R179" s="208"/>
      <c r="S179" s="208"/>
      <c r="T179" s="662"/>
      <c r="U179" s="662"/>
      <c r="V179" s="208"/>
      <c r="W179" s="663"/>
      <c r="X179" s="208"/>
      <c r="Y179" s="208"/>
      <c r="Z179" s="662"/>
      <c r="AA179" s="662"/>
      <c r="AB179" s="208"/>
      <c r="AC179" s="663"/>
      <c r="AD179" s="208"/>
      <c r="AE179" s="208"/>
      <c r="AF179" s="662"/>
      <c r="AG179" s="662"/>
      <c r="AH179" s="208"/>
      <c r="AI179" s="663"/>
      <c r="AJ179" s="208"/>
    </row>
    <row r="180" spans="2:36" s="664" customFormat="1" x14ac:dyDescent="0.25">
      <c r="B180" s="661"/>
      <c r="C180" s="661"/>
      <c r="D180" s="208"/>
      <c r="E180" s="208"/>
      <c r="F180" s="208"/>
      <c r="G180" s="208"/>
      <c r="H180" s="208"/>
      <c r="I180" s="208"/>
      <c r="J180" s="208"/>
      <c r="K180" s="208"/>
      <c r="L180" s="208"/>
      <c r="M180" s="208"/>
      <c r="N180" s="208"/>
      <c r="O180" s="208"/>
      <c r="P180" s="208"/>
      <c r="Q180" s="208"/>
      <c r="R180" s="208"/>
      <c r="S180" s="208"/>
      <c r="T180" s="662"/>
      <c r="U180" s="662"/>
      <c r="V180" s="208"/>
      <c r="W180" s="663"/>
      <c r="X180" s="208"/>
      <c r="Y180" s="208"/>
      <c r="Z180" s="662"/>
      <c r="AA180" s="662"/>
      <c r="AB180" s="208"/>
      <c r="AC180" s="663"/>
      <c r="AD180" s="208"/>
      <c r="AE180" s="208"/>
      <c r="AF180" s="662"/>
      <c r="AG180" s="662"/>
      <c r="AH180" s="208"/>
      <c r="AI180" s="663"/>
      <c r="AJ180" s="208"/>
    </row>
    <row r="181" spans="2:36" s="664" customFormat="1" x14ac:dyDescent="0.25">
      <c r="B181" s="661"/>
      <c r="C181" s="661"/>
      <c r="D181" s="208"/>
      <c r="E181" s="208"/>
      <c r="F181" s="208"/>
      <c r="G181" s="208"/>
      <c r="H181" s="208"/>
      <c r="I181" s="208"/>
      <c r="J181" s="208"/>
      <c r="K181" s="208"/>
      <c r="L181" s="208"/>
      <c r="M181" s="208"/>
      <c r="N181" s="208"/>
      <c r="O181" s="208"/>
      <c r="P181" s="208"/>
      <c r="Q181" s="208"/>
      <c r="R181" s="208"/>
      <c r="S181" s="208"/>
      <c r="T181" s="662"/>
      <c r="U181" s="662"/>
      <c r="V181" s="208"/>
      <c r="W181" s="663"/>
      <c r="X181" s="208"/>
      <c r="Y181" s="208"/>
      <c r="Z181" s="662"/>
      <c r="AA181" s="662"/>
      <c r="AB181" s="208"/>
      <c r="AC181" s="663"/>
      <c r="AD181" s="208"/>
      <c r="AE181" s="208"/>
      <c r="AF181" s="662"/>
      <c r="AG181" s="662"/>
      <c r="AH181" s="208"/>
      <c r="AI181" s="663"/>
      <c r="AJ181" s="208"/>
    </row>
    <row r="182" spans="2:36" s="664" customFormat="1" x14ac:dyDescent="0.25">
      <c r="B182" s="661"/>
      <c r="C182" s="661"/>
      <c r="D182" s="208"/>
      <c r="E182" s="208"/>
      <c r="F182" s="208"/>
      <c r="G182" s="208"/>
      <c r="H182" s="208"/>
      <c r="I182" s="208"/>
      <c r="J182" s="208"/>
      <c r="K182" s="208"/>
      <c r="L182" s="208"/>
      <c r="M182" s="208"/>
      <c r="N182" s="208"/>
      <c r="O182" s="208"/>
      <c r="P182" s="208"/>
      <c r="Q182" s="208"/>
      <c r="R182" s="208"/>
      <c r="S182" s="208"/>
      <c r="T182" s="662"/>
      <c r="U182" s="662"/>
      <c r="V182" s="208"/>
      <c r="W182" s="663"/>
      <c r="X182" s="208"/>
      <c r="Y182" s="208"/>
      <c r="Z182" s="662"/>
      <c r="AA182" s="662"/>
      <c r="AB182" s="208"/>
      <c r="AC182" s="663"/>
      <c r="AD182" s="208"/>
      <c r="AE182" s="208"/>
      <c r="AF182" s="662"/>
      <c r="AG182" s="662"/>
      <c r="AH182" s="208"/>
      <c r="AI182" s="663"/>
      <c r="AJ182" s="208"/>
    </row>
    <row r="183" spans="2:36" s="664" customFormat="1" x14ac:dyDescent="0.25">
      <c r="B183" s="661"/>
      <c r="C183" s="661"/>
      <c r="D183" s="208"/>
      <c r="E183" s="208"/>
      <c r="F183" s="208"/>
      <c r="G183" s="208"/>
      <c r="H183" s="208"/>
      <c r="I183" s="208"/>
      <c r="J183" s="208"/>
      <c r="K183" s="208"/>
      <c r="L183" s="208"/>
      <c r="M183" s="208"/>
      <c r="N183" s="208"/>
      <c r="O183" s="208"/>
      <c r="P183" s="208"/>
      <c r="Q183" s="208"/>
      <c r="R183" s="208"/>
      <c r="S183" s="208"/>
      <c r="T183" s="662"/>
      <c r="U183" s="662"/>
      <c r="V183" s="208"/>
      <c r="W183" s="663"/>
      <c r="X183" s="208"/>
      <c r="Y183" s="208"/>
      <c r="Z183" s="662"/>
      <c r="AA183" s="662"/>
      <c r="AB183" s="208"/>
      <c r="AC183" s="663"/>
      <c r="AD183" s="208"/>
      <c r="AE183" s="208"/>
      <c r="AF183" s="662"/>
      <c r="AG183" s="662"/>
      <c r="AH183" s="208"/>
      <c r="AI183" s="663"/>
      <c r="AJ183" s="208"/>
    </row>
    <row r="184" spans="2:36" s="664" customFormat="1" x14ac:dyDescent="0.25">
      <c r="B184" s="661"/>
      <c r="C184" s="661"/>
      <c r="D184" s="208"/>
      <c r="E184" s="208"/>
      <c r="F184" s="208"/>
      <c r="G184" s="208"/>
      <c r="H184" s="208"/>
      <c r="I184" s="208"/>
      <c r="J184" s="208"/>
      <c r="K184" s="208"/>
      <c r="L184" s="208"/>
      <c r="M184" s="208"/>
      <c r="N184" s="208"/>
      <c r="O184" s="208"/>
      <c r="P184" s="208"/>
      <c r="Q184" s="208"/>
      <c r="R184" s="208"/>
      <c r="S184" s="208"/>
      <c r="T184" s="662"/>
      <c r="U184" s="662"/>
      <c r="V184" s="208"/>
      <c r="W184" s="663"/>
      <c r="X184" s="208"/>
      <c r="Y184" s="208"/>
      <c r="Z184" s="662"/>
      <c r="AA184" s="662"/>
      <c r="AB184" s="208"/>
      <c r="AC184" s="663"/>
      <c r="AD184" s="208"/>
      <c r="AE184" s="208"/>
      <c r="AF184" s="662"/>
      <c r="AG184" s="662"/>
      <c r="AH184" s="208"/>
      <c r="AI184" s="663"/>
      <c r="AJ184" s="208"/>
    </row>
    <row r="185" spans="2:36" s="664" customFormat="1" x14ac:dyDescent="0.25">
      <c r="B185" s="661"/>
      <c r="C185" s="661"/>
      <c r="D185" s="208"/>
      <c r="E185" s="208"/>
      <c r="F185" s="208"/>
      <c r="G185" s="208"/>
      <c r="H185" s="208"/>
      <c r="I185" s="208"/>
      <c r="J185" s="208"/>
      <c r="K185" s="208"/>
      <c r="L185" s="208"/>
      <c r="M185" s="208"/>
      <c r="N185" s="208"/>
      <c r="O185" s="208"/>
      <c r="P185" s="208"/>
      <c r="Q185" s="208"/>
      <c r="R185" s="208"/>
      <c r="S185" s="208"/>
      <c r="T185" s="662"/>
      <c r="U185" s="662"/>
      <c r="V185" s="208"/>
      <c r="W185" s="663"/>
      <c r="X185" s="208"/>
      <c r="Y185" s="208"/>
      <c r="Z185" s="662"/>
      <c r="AA185" s="662"/>
      <c r="AB185" s="208"/>
      <c r="AC185" s="663"/>
      <c r="AD185" s="208"/>
      <c r="AE185" s="208"/>
      <c r="AF185" s="662"/>
      <c r="AG185" s="662"/>
      <c r="AH185" s="208"/>
      <c r="AI185" s="663"/>
      <c r="AJ185" s="208"/>
    </row>
    <row r="186" spans="2:36" s="664" customFormat="1" x14ac:dyDescent="0.25">
      <c r="B186" s="661"/>
      <c r="C186" s="661"/>
      <c r="D186" s="208"/>
      <c r="E186" s="208"/>
      <c r="F186" s="208"/>
      <c r="G186" s="208"/>
      <c r="H186" s="208"/>
      <c r="I186" s="208"/>
      <c r="J186" s="208"/>
      <c r="K186" s="208"/>
      <c r="L186" s="208"/>
      <c r="M186" s="208"/>
      <c r="N186" s="208"/>
      <c r="O186" s="208"/>
      <c r="P186" s="208"/>
      <c r="Q186" s="208"/>
      <c r="R186" s="208"/>
      <c r="S186" s="208"/>
      <c r="T186" s="662"/>
      <c r="U186" s="662"/>
      <c r="V186" s="208"/>
      <c r="W186" s="663"/>
      <c r="X186" s="208"/>
      <c r="Y186" s="208"/>
      <c r="Z186" s="662"/>
      <c r="AA186" s="662"/>
      <c r="AB186" s="208"/>
      <c r="AC186" s="663"/>
      <c r="AD186" s="208"/>
      <c r="AE186" s="208"/>
      <c r="AF186" s="662"/>
      <c r="AG186" s="662"/>
      <c r="AH186" s="208"/>
      <c r="AI186" s="663"/>
      <c r="AJ186" s="208"/>
    </row>
    <row r="187" spans="2:36" s="664" customFormat="1" x14ac:dyDescent="0.25">
      <c r="B187" s="661"/>
      <c r="C187" s="661"/>
      <c r="D187" s="208"/>
      <c r="E187" s="208"/>
      <c r="F187" s="208"/>
      <c r="G187" s="208"/>
      <c r="H187" s="208"/>
      <c r="I187" s="208"/>
      <c r="J187" s="208"/>
      <c r="K187" s="208"/>
      <c r="L187" s="208"/>
      <c r="M187" s="208"/>
      <c r="N187" s="208"/>
      <c r="O187" s="208"/>
      <c r="P187" s="208"/>
      <c r="Q187" s="208"/>
      <c r="R187" s="208"/>
      <c r="S187" s="208"/>
      <c r="T187" s="662"/>
      <c r="U187" s="662"/>
      <c r="V187" s="208"/>
      <c r="W187" s="663"/>
      <c r="X187" s="208"/>
      <c r="Y187" s="208"/>
      <c r="Z187" s="662"/>
      <c r="AA187" s="662"/>
      <c r="AB187" s="208"/>
      <c r="AC187" s="663"/>
      <c r="AD187" s="208"/>
      <c r="AE187" s="208"/>
      <c r="AF187" s="662"/>
      <c r="AG187" s="662"/>
      <c r="AH187" s="208"/>
      <c r="AI187" s="663"/>
      <c r="AJ187" s="208"/>
    </row>
    <row r="188" spans="2:36" s="664" customFormat="1" x14ac:dyDescent="0.25">
      <c r="B188" s="661"/>
      <c r="C188" s="661"/>
      <c r="D188" s="208"/>
      <c r="E188" s="208"/>
      <c r="F188" s="208"/>
      <c r="G188" s="208"/>
      <c r="H188" s="208"/>
      <c r="I188" s="208"/>
      <c r="J188" s="208"/>
      <c r="K188" s="208"/>
      <c r="L188" s="208"/>
      <c r="M188" s="208"/>
      <c r="N188" s="208"/>
      <c r="O188" s="208"/>
      <c r="P188" s="208"/>
      <c r="Q188" s="208"/>
      <c r="R188" s="208"/>
      <c r="S188" s="208"/>
      <c r="T188" s="662"/>
      <c r="U188" s="662"/>
      <c r="V188" s="208"/>
      <c r="W188" s="663"/>
      <c r="X188" s="208"/>
      <c r="Y188" s="208"/>
      <c r="Z188" s="662"/>
      <c r="AA188" s="662"/>
      <c r="AB188" s="208"/>
      <c r="AC188" s="663"/>
      <c r="AD188" s="208"/>
      <c r="AE188" s="208"/>
      <c r="AF188" s="662"/>
      <c r="AG188" s="662"/>
      <c r="AH188" s="208"/>
      <c r="AI188" s="663"/>
      <c r="AJ188" s="208"/>
    </row>
    <row r="189" spans="2:36" s="664" customFormat="1" x14ac:dyDescent="0.25">
      <c r="B189" s="661"/>
      <c r="C189" s="661"/>
      <c r="D189" s="208"/>
      <c r="E189" s="208"/>
      <c r="F189" s="208"/>
      <c r="G189" s="208"/>
      <c r="H189" s="208"/>
      <c r="I189" s="208"/>
      <c r="J189" s="208"/>
      <c r="K189" s="208"/>
      <c r="L189" s="208"/>
      <c r="M189" s="208"/>
      <c r="N189" s="208"/>
      <c r="O189" s="208"/>
      <c r="P189" s="208"/>
      <c r="Q189" s="208"/>
      <c r="R189" s="208"/>
      <c r="S189" s="208"/>
      <c r="T189" s="662"/>
      <c r="U189" s="662"/>
      <c r="V189" s="208"/>
      <c r="W189" s="663"/>
      <c r="X189" s="208"/>
      <c r="Y189" s="208"/>
      <c r="Z189" s="662"/>
      <c r="AA189" s="662"/>
      <c r="AB189" s="208"/>
      <c r="AC189" s="663"/>
      <c r="AD189" s="208"/>
      <c r="AE189" s="208"/>
      <c r="AF189" s="662"/>
      <c r="AG189" s="662"/>
      <c r="AH189" s="208"/>
      <c r="AI189" s="663"/>
      <c r="AJ189" s="208"/>
    </row>
    <row r="190" spans="2:36" s="664" customFormat="1" x14ac:dyDescent="0.25">
      <c r="B190" s="661"/>
      <c r="C190" s="661"/>
      <c r="D190" s="208"/>
      <c r="E190" s="208"/>
      <c r="F190" s="208"/>
      <c r="G190" s="208"/>
      <c r="H190" s="208"/>
      <c r="I190" s="208"/>
      <c r="J190" s="208"/>
      <c r="K190" s="208"/>
      <c r="L190" s="208"/>
      <c r="M190" s="208"/>
      <c r="N190" s="208"/>
      <c r="O190" s="208"/>
      <c r="P190" s="208"/>
      <c r="Q190" s="208"/>
      <c r="R190" s="208"/>
      <c r="S190" s="208"/>
      <c r="T190" s="662"/>
      <c r="U190" s="662"/>
      <c r="V190" s="208"/>
      <c r="W190" s="663"/>
      <c r="X190" s="208"/>
      <c r="Y190" s="208"/>
      <c r="Z190" s="662"/>
      <c r="AA190" s="662"/>
      <c r="AB190" s="208"/>
      <c r="AC190" s="663"/>
      <c r="AD190" s="208"/>
      <c r="AE190" s="208"/>
      <c r="AF190" s="662"/>
      <c r="AG190" s="662"/>
      <c r="AH190" s="208"/>
      <c r="AI190" s="663"/>
      <c r="AJ190" s="208"/>
    </row>
    <row r="191" spans="2:36" s="664" customFormat="1" x14ac:dyDescent="0.25">
      <c r="B191" s="661"/>
      <c r="C191" s="661"/>
      <c r="D191" s="208"/>
      <c r="E191" s="208"/>
      <c r="F191" s="208"/>
      <c r="G191" s="208"/>
      <c r="H191" s="208"/>
      <c r="I191" s="208"/>
      <c r="J191" s="208"/>
      <c r="K191" s="208"/>
      <c r="L191" s="208"/>
      <c r="M191" s="208"/>
      <c r="N191" s="208"/>
      <c r="O191" s="208"/>
      <c r="P191" s="208"/>
      <c r="Q191" s="208"/>
      <c r="R191" s="208"/>
      <c r="S191" s="208"/>
      <c r="T191" s="662"/>
      <c r="U191" s="662"/>
      <c r="V191" s="208"/>
      <c r="W191" s="663"/>
      <c r="X191" s="208"/>
      <c r="Y191" s="208"/>
      <c r="Z191" s="662"/>
      <c r="AA191" s="662"/>
      <c r="AB191" s="208"/>
      <c r="AC191" s="663"/>
      <c r="AD191" s="208"/>
      <c r="AE191" s="208"/>
      <c r="AF191" s="662"/>
      <c r="AG191" s="662"/>
      <c r="AH191" s="208"/>
      <c r="AI191" s="663"/>
      <c r="AJ191" s="208"/>
    </row>
    <row r="192" spans="2:36" s="664" customFormat="1" x14ac:dyDescent="0.25">
      <c r="B192" s="661"/>
      <c r="C192" s="661"/>
      <c r="D192" s="208"/>
      <c r="E192" s="208"/>
      <c r="F192" s="208"/>
      <c r="G192" s="208"/>
      <c r="H192" s="208"/>
      <c r="I192" s="208"/>
      <c r="J192" s="208"/>
      <c r="K192" s="208"/>
      <c r="L192" s="208"/>
      <c r="M192" s="208"/>
      <c r="N192" s="208"/>
      <c r="O192" s="208"/>
      <c r="P192" s="208"/>
      <c r="Q192" s="208"/>
      <c r="R192" s="208"/>
      <c r="S192" s="208"/>
      <c r="T192" s="662"/>
      <c r="U192" s="662"/>
      <c r="V192" s="208"/>
      <c r="W192" s="663"/>
      <c r="X192" s="208"/>
      <c r="Y192" s="208"/>
      <c r="Z192" s="662"/>
      <c r="AA192" s="662"/>
      <c r="AB192" s="208"/>
      <c r="AC192" s="663"/>
      <c r="AD192" s="208"/>
      <c r="AE192" s="208"/>
      <c r="AF192" s="662"/>
      <c r="AG192" s="662"/>
      <c r="AH192" s="208"/>
      <c r="AI192" s="663"/>
      <c r="AJ192" s="208"/>
    </row>
    <row r="193" spans="2:36" s="664" customFormat="1" x14ac:dyDescent="0.25">
      <c r="B193" s="661"/>
      <c r="C193" s="661"/>
      <c r="D193" s="208"/>
      <c r="E193" s="208"/>
      <c r="F193" s="208"/>
      <c r="G193" s="208"/>
      <c r="H193" s="208"/>
      <c r="I193" s="208"/>
      <c r="J193" s="208"/>
      <c r="K193" s="208"/>
      <c r="L193" s="208"/>
      <c r="M193" s="208"/>
      <c r="N193" s="208"/>
      <c r="O193" s="208"/>
      <c r="P193" s="208"/>
      <c r="Q193" s="208"/>
      <c r="R193" s="208"/>
      <c r="S193" s="208"/>
      <c r="T193" s="662"/>
      <c r="U193" s="662"/>
      <c r="V193" s="208"/>
      <c r="W193" s="663"/>
      <c r="X193" s="208"/>
      <c r="Y193" s="208"/>
      <c r="Z193" s="662"/>
      <c r="AA193" s="662"/>
      <c r="AB193" s="208"/>
      <c r="AC193" s="663"/>
      <c r="AD193" s="208"/>
      <c r="AE193" s="208"/>
      <c r="AF193" s="662"/>
      <c r="AG193" s="662"/>
      <c r="AH193" s="208"/>
      <c r="AI193" s="663"/>
      <c r="AJ193" s="208"/>
    </row>
    <row r="194" spans="2:36" s="664" customFormat="1" x14ac:dyDescent="0.25">
      <c r="B194" s="661"/>
      <c r="C194" s="661"/>
      <c r="D194" s="208"/>
      <c r="E194" s="208"/>
      <c r="F194" s="208"/>
      <c r="G194" s="208"/>
      <c r="H194" s="208"/>
      <c r="I194" s="208"/>
      <c r="J194" s="208"/>
      <c r="K194" s="208"/>
      <c r="L194" s="208"/>
      <c r="M194" s="208"/>
      <c r="N194" s="208"/>
      <c r="O194" s="208"/>
      <c r="P194" s="208"/>
      <c r="Q194" s="208"/>
      <c r="R194" s="208"/>
      <c r="S194" s="208"/>
      <c r="T194" s="662"/>
      <c r="U194" s="662"/>
      <c r="V194" s="208"/>
      <c r="W194" s="663"/>
      <c r="X194" s="208"/>
      <c r="Y194" s="208"/>
      <c r="Z194" s="662"/>
      <c r="AA194" s="662"/>
      <c r="AB194" s="208"/>
      <c r="AC194" s="663"/>
      <c r="AD194" s="208"/>
      <c r="AE194" s="208"/>
      <c r="AF194" s="662"/>
      <c r="AG194" s="662"/>
      <c r="AH194" s="208"/>
      <c r="AI194" s="663"/>
      <c r="AJ194" s="208"/>
    </row>
    <row r="195" spans="2:36" s="664" customFormat="1" x14ac:dyDescent="0.25">
      <c r="B195" s="661"/>
      <c r="C195" s="661"/>
      <c r="D195" s="208"/>
      <c r="E195" s="208"/>
      <c r="F195" s="208"/>
      <c r="G195" s="208"/>
      <c r="H195" s="208"/>
      <c r="I195" s="208"/>
      <c r="J195" s="208"/>
      <c r="K195" s="208"/>
      <c r="L195" s="208"/>
      <c r="M195" s="208"/>
      <c r="N195" s="208"/>
      <c r="O195" s="208"/>
      <c r="P195" s="208"/>
      <c r="Q195" s="208"/>
      <c r="R195" s="208"/>
      <c r="S195" s="208"/>
      <c r="T195" s="662"/>
      <c r="U195" s="662"/>
      <c r="V195" s="208"/>
      <c r="W195" s="663"/>
      <c r="X195" s="208"/>
      <c r="Y195" s="208"/>
      <c r="Z195" s="662"/>
      <c r="AA195" s="662"/>
      <c r="AB195" s="208"/>
      <c r="AC195" s="663"/>
      <c r="AD195" s="208"/>
      <c r="AE195" s="208"/>
      <c r="AF195" s="662"/>
      <c r="AG195" s="662"/>
      <c r="AH195" s="208"/>
      <c r="AI195" s="663"/>
      <c r="AJ195" s="208"/>
    </row>
    <row r="196" spans="2:36" s="664" customFormat="1" x14ac:dyDescent="0.25">
      <c r="B196" s="661"/>
      <c r="C196" s="661"/>
      <c r="D196" s="208"/>
      <c r="E196" s="208"/>
      <c r="F196" s="208"/>
      <c r="G196" s="208"/>
      <c r="H196" s="208"/>
      <c r="I196" s="208"/>
      <c r="J196" s="208"/>
      <c r="K196" s="208"/>
      <c r="L196" s="208"/>
      <c r="M196" s="208"/>
      <c r="N196" s="208"/>
      <c r="O196" s="208"/>
      <c r="P196" s="208"/>
      <c r="Q196" s="208"/>
      <c r="R196" s="208"/>
      <c r="S196" s="208"/>
      <c r="T196" s="662"/>
      <c r="U196" s="662"/>
      <c r="V196" s="208"/>
      <c r="W196" s="663"/>
      <c r="X196" s="208"/>
      <c r="Y196" s="208"/>
      <c r="Z196" s="662"/>
      <c r="AA196" s="662"/>
      <c r="AB196" s="208"/>
      <c r="AC196" s="663"/>
      <c r="AD196" s="208"/>
      <c r="AE196" s="208"/>
      <c r="AF196" s="662"/>
      <c r="AG196" s="662"/>
      <c r="AH196" s="208"/>
      <c r="AI196" s="663"/>
      <c r="AJ196" s="208"/>
    </row>
    <row r="197" spans="2:36" s="664" customFormat="1" x14ac:dyDescent="0.25">
      <c r="B197" s="661"/>
      <c r="C197" s="661"/>
      <c r="D197" s="208"/>
      <c r="E197" s="208"/>
      <c r="F197" s="208"/>
      <c r="G197" s="208"/>
      <c r="H197" s="208"/>
      <c r="I197" s="208"/>
      <c r="J197" s="208"/>
      <c r="K197" s="208"/>
      <c r="L197" s="208"/>
      <c r="M197" s="208"/>
      <c r="N197" s="208"/>
      <c r="O197" s="208"/>
      <c r="P197" s="208"/>
      <c r="Q197" s="208"/>
      <c r="R197" s="208"/>
      <c r="S197" s="208"/>
      <c r="T197" s="662"/>
      <c r="U197" s="662"/>
      <c r="V197" s="208"/>
      <c r="W197" s="663"/>
      <c r="X197" s="208"/>
      <c r="Y197" s="208"/>
      <c r="Z197" s="662"/>
      <c r="AA197" s="662"/>
      <c r="AB197" s="208"/>
      <c r="AC197" s="663"/>
      <c r="AD197" s="208"/>
      <c r="AE197" s="208"/>
      <c r="AF197" s="662"/>
      <c r="AG197" s="662"/>
      <c r="AH197" s="208"/>
      <c r="AI197" s="663"/>
      <c r="AJ197" s="208"/>
    </row>
    <row r="198" spans="2:36" s="664" customFormat="1" x14ac:dyDescent="0.25">
      <c r="B198" s="661"/>
      <c r="C198" s="661"/>
      <c r="D198" s="208"/>
      <c r="E198" s="208"/>
      <c r="F198" s="208"/>
      <c r="G198" s="208"/>
      <c r="H198" s="208"/>
      <c r="I198" s="208"/>
      <c r="J198" s="208"/>
      <c r="K198" s="208"/>
      <c r="L198" s="208"/>
      <c r="M198" s="208"/>
      <c r="N198" s="208"/>
      <c r="O198" s="208"/>
      <c r="P198" s="208"/>
      <c r="Q198" s="208"/>
      <c r="R198" s="208"/>
      <c r="S198" s="208"/>
      <c r="T198" s="662"/>
      <c r="U198" s="662"/>
      <c r="V198" s="208"/>
      <c r="W198" s="663"/>
      <c r="X198" s="208"/>
      <c r="Y198" s="208"/>
      <c r="Z198" s="662"/>
      <c r="AA198" s="662"/>
      <c r="AB198" s="208"/>
      <c r="AC198" s="663"/>
      <c r="AD198" s="208"/>
      <c r="AE198" s="208"/>
      <c r="AF198" s="662"/>
      <c r="AG198" s="662"/>
      <c r="AH198" s="208"/>
      <c r="AI198" s="663"/>
      <c r="AJ198" s="208"/>
    </row>
    <row r="199" spans="2:36" s="664" customFormat="1" x14ac:dyDescent="0.25">
      <c r="B199" s="661"/>
      <c r="C199" s="661"/>
      <c r="D199" s="208"/>
      <c r="E199" s="208"/>
      <c r="F199" s="208"/>
      <c r="G199" s="208"/>
      <c r="H199" s="208"/>
      <c r="I199" s="208"/>
      <c r="J199" s="208"/>
      <c r="K199" s="208"/>
      <c r="L199" s="208"/>
      <c r="M199" s="208"/>
      <c r="N199" s="208"/>
      <c r="O199" s="208"/>
      <c r="P199" s="208"/>
      <c r="Q199" s="208"/>
      <c r="R199" s="208"/>
      <c r="S199" s="208"/>
      <c r="T199" s="662"/>
      <c r="U199" s="662"/>
      <c r="V199" s="208"/>
      <c r="W199" s="663"/>
      <c r="X199" s="208"/>
      <c r="Y199" s="208"/>
      <c r="Z199" s="662"/>
      <c r="AA199" s="662"/>
      <c r="AB199" s="208"/>
      <c r="AC199" s="663"/>
      <c r="AD199" s="208"/>
      <c r="AE199" s="208"/>
      <c r="AF199" s="662"/>
      <c r="AG199" s="662"/>
      <c r="AH199" s="208"/>
      <c r="AI199" s="663"/>
      <c r="AJ199" s="208"/>
    </row>
    <row r="200" spans="2:36" s="664" customFormat="1" x14ac:dyDescent="0.25">
      <c r="B200" s="661"/>
      <c r="C200" s="661"/>
      <c r="D200" s="208"/>
      <c r="E200" s="208"/>
      <c r="F200" s="208"/>
      <c r="G200" s="208"/>
      <c r="H200" s="208"/>
      <c r="I200" s="208"/>
      <c r="J200" s="208"/>
      <c r="K200" s="208"/>
      <c r="L200" s="208"/>
      <c r="M200" s="208"/>
      <c r="N200" s="208"/>
      <c r="O200" s="208"/>
      <c r="P200" s="208"/>
      <c r="Q200" s="208"/>
      <c r="R200" s="208"/>
      <c r="S200" s="208"/>
      <c r="T200" s="662"/>
      <c r="U200" s="662"/>
      <c r="V200" s="208"/>
      <c r="W200" s="663"/>
      <c r="X200" s="208"/>
      <c r="Y200" s="208"/>
      <c r="Z200" s="662"/>
      <c r="AA200" s="662"/>
      <c r="AB200" s="208"/>
      <c r="AC200" s="663"/>
      <c r="AD200" s="208"/>
      <c r="AE200" s="208"/>
      <c r="AF200" s="662"/>
      <c r="AG200" s="662"/>
      <c r="AH200" s="208"/>
      <c r="AI200" s="663"/>
      <c r="AJ200" s="208"/>
    </row>
    <row r="201" spans="2:36" s="664" customFormat="1" x14ac:dyDescent="0.25">
      <c r="B201" s="661"/>
      <c r="C201" s="661"/>
      <c r="D201" s="208"/>
      <c r="E201" s="208"/>
      <c r="F201" s="208"/>
      <c r="G201" s="208"/>
      <c r="H201" s="208"/>
      <c r="I201" s="208"/>
      <c r="J201" s="208"/>
      <c r="K201" s="208"/>
      <c r="L201" s="208"/>
      <c r="M201" s="208"/>
      <c r="N201" s="208"/>
      <c r="O201" s="208"/>
      <c r="P201" s="208"/>
      <c r="Q201" s="208"/>
      <c r="R201" s="208"/>
      <c r="S201" s="208"/>
      <c r="T201" s="662"/>
      <c r="U201" s="662"/>
      <c r="V201" s="208"/>
      <c r="W201" s="663"/>
      <c r="X201" s="208"/>
      <c r="Y201" s="208"/>
      <c r="Z201" s="662"/>
      <c r="AA201" s="662"/>
      <c r="AB201" s="208"/>
      <c r="AC201" s="663"/>
      <c r="AD201" s="208"/>
      <c r="AE201" s="208"/>
      <c r="AF201" s="662"/>
      <c r="AG201" s="662"/>
      <c r="AH201" s="208"/>
      <c r="AI201" s="663"/>
      <c r="AJ201" s="208"/>
    </row>
    <row r="202" spans="2:36" s="664" customFormat="1" x14ac:dyDescent="0.25">
      <c r="B202" s="661"/>
      <c r="C202" s="661"/>
      <c r="D202" s="208"/>
      <c r="E202" s="208"/>
      <c r="F202" s="208"/>
      <c r="G202" s="208"/>
      <c r="H202" s="208"/>
      <c r="I202" s="208"/>
      <c r="J202" s="208"/>
      <c r="K202" s="208"/>
      <c r="L202" s="208"/>
      <c r="M202" s="208"/>
      <c r="N202" s="208"/>
      <c r="O202" s="208"/>
      <c r="P202" s="208"/>
      <c r="Q202" s="208"/>
      <c r="R202" s="208"/>
      <c r="S202" s="208"/>
      <c r="T202" s="662"/>
      <c r="U202" s="662"/>
      <c r="V202" s="208"/>
      <c r="W202" s="663"/>
      <c r="X202" s="208"/>
      <c r="Y202" s="208"/>
      <c r="Z202" s="662"/>
      <c r="AA202" s="662"/>
      <c r="AB202" s="208"/>
      <c r="AC202" s="663"/>
      <c r="AD202" s="208"/>
      <c r="AE202" s="208"/>
      <c r="AF202" s="662"/>
      <c r="AG202" s="662"/>
      <c r="AH202" s="208"/>
      <c r="AI202" s="663"/>
      <c r="AJ202" s="208"/>
    </row>
    <row r="203" spans="2:36" s="664" customFormat="1" x14ac:dyDescent="0.25">
      <c r="B203" s="661"/>
      <c r="C203" s="661"/>
      <c r="D203" s="208"/>
      <c r="E203" s="208"/>
      <c r="F203" s="208"/>
      <c r="G203" s="208"/>
      <c r="H203" s="208"/>
      <c r="I203" s="208"/>
      <c r="J203" s="208"/>
      <c r="K203" s="208"/>
      <c r="L203" s="208"/>
      <c r="M203" s="208"/>
      <c r="N203" s="208"/>
      <c r="O203" s="208"/>
      <c r="P203" s="208"/>
      <c r="Q203" s="208"/>
      <c r="R203" s="208"/>
      <c r="S203" s="208"/>
      <c r="T203" s="662"/>
      <c r="U203" s="662"/>
      <c r="V203" s="208"/>
      <c r="W203" s="663"/>
      <c r="X203" s="208"/>
      <c r="Y203" s="208"/>
      <c r="Z203" s="662"/>
      <c r="AA203" s="662"/>
      <c r="AB203" s="208"/>
      <c r="AC203" s="663"/>
      <c r="AD203" s="208"/>
      <c r="AE203" s="208"/>
      <c r="AF203" s="662"/>
      <c r="AG203" s="662"/>
      <c r="AH203" s="208"/>
      <c r="AI203" s="663"/>
      <c r="AJ203" s="208"/>
    </row>
    <row r="204" spans="2:36" s="664" customFormat="1" x14ac:dyDescent="0.25">
      <c r="B204" s="661"/>
      <c r="C204" s="661"/>
      <c r="D204" s="208"/>
      <c r="E204" s="208"/>
      <c r="F204" s="208"/>
      <c r="G204" s="208"/>
      <c r="H204" s="208"/>
      <c r="I204" s="208"/>
      <c r="J204" s="208"/>
      <c r="K204" s="208"/>
      <c r="L204" s="208"/>
      <c r="M204" s="208"/>
      <c r="N204" s="208"/>
      <c r="O204" s="208"/>
      <c r="P204" s="208"/>
      <c r="Q204" s="208"/>
      <c r="R204" s="208"/>
      <c r="S204" s="208"/>
      <c r="T204" s="662"/>
      <c r="U204" s="662"/>
      <c r="V204" s="208"/>
      <c r="W204" s="663"/>
      <c r="X204" s="208"/>
      <c r="Y204" s="208"/>
      <c r="Z204" s="662"/>
      <c r="AA204" s="662"/>
      <c r="AB204" s="208"/>
      <c r="AC204" s="663"/>
      <c r="AD204" s="208"/>
      <c r="AE204" s="208"/>
      <c r="AF204" s="662"/>
      <c r="AG204" s="662"/>
      <c r="AH204" s="208"/>
      <c r="AI204" s="663"/>
      <c r="AJ204" s="208"/>
    </row>
    <row r="205" spans="2:36" s="664" customFormat="1" x14ac:dyDescent="0.25">
      <c r="B205" s="661"/>
      <c r="C205" s="661"/>
      <c r="D205" s="208"/>
      <c r="E205" s="208"/>
      <c r="F205" s="208"/>
      <c r="G205" s="208"/>
      <c r="H205" s="208"/>
      <c r="I205" s="208"/>
      <c r="J205" s="208"/>
      <c r="K205" s="208"/>
      <c r="L205" s="208"/>
      <c r="M205" s="208"/>
      <c r="N205" s="208"/>
      <c r="O205" s="208"/>
      <c r="P205" s="208"/>
      <c r="Q205" s="208"/>
      <c r="R205" s="208"/>
      <c r="S205" s="208"/>
      <c r="T205" s="662"/>
      <c r="U205" s="662"/>
      <c r="V205" s="208"/>
      <c r="W205" s="663"/>
      <c r="X205" s="208"/>
      <c r="Y205" s="208"/>
      <c r="Z205" s="662"/>
      <c r="AA205" s="662"/>
      <c r="AB205" s="208"/>
      <c r="AC205" s="663"/>
      <c r="AD205" s="208"/>
      <c r="AE205" s="208"/>
      <c r="AF205" s="662"/>
      <c r="AG205" s="662"/>
      <c r="AH205" s="208"/>
      <c r="AI205" s="663"/>
      <c r="AJ205" s="208"/>
    </row>
    <row r="206" spans="2:36" s="664" customFormat="1" x14ac:dyDescent="0.25">
      <c r="B206" s="661"/>
      <c r="C206" s="661"/>
      <c r="D206" s="208"/>
      <c r="E206" s="208"/>
      <c r="F206" s="208"/>
      <c r="G206" s="208"/>
      <c r="H206" s="208"/>
      <c r="I206" s="208"/>
      <c r="J206" s="208"/>
      <c r="K206" s="208"/>
      <c r="L206" s="208"/>
      <c r="M206" s="208"/>
      <c r="N206" s="208"/>
      <c r="O206" s="208"/>
      <c r="P206" s="208"/>
      <c r="Q206" s="208"/>
      <c r="R206" s="208"/>
      <c r="S206" s="208"/>
      <c r="T206" s="662"/>
      <c r="U206" s="662"/>
      <c r="V206" s="208"/>
      <c r="W206" s="663"/>
      <c r="X206" s="208"/>
      <c r="Y206" s="208"/>
      <c r="Z206" s="662"/>
      <c r="AA206" s="662"/>
      <c r="AB206" s="208"/>
      <c r="AC206" s="663"/>
      <c r="AD206" s="208"/>
      <c r="AE206" s="208"/>
      <c r="AF206" s="662"/>
      <c r="AG206" s="662"/>
      <c r="AH206" s="208"/>
      <c r="AI206" s="663"/>
      <c r="AJ206" s="208"/>
    </row>
    <row r="207" spans="2:36" s="664" customFormat="1" x14ac:dyDescent="0.25">
      <c r="B207" s="661"/>
      <c r="C207" s="661"/>
      <c r="D207" s="208"/>
      <c r="E207" s="208"/>
      <c r="F207" s="208"/>
      <c r="G207" s="208"/>
      <c r="H207" s="208"/>
      <c r="I207" s="208"/>
      <c r="J207" s="208"/>
      <c r="K207" s="208"/>
      <c r="L207" s="208"/>
      <c r="M207" s="208"/>
      <c r="N207" s="208"/>
      <c r="O207" s="208"/>
      <c r="P207" s="208"/>
      <c r="Q207" s="208"/>
      <c r="R207" s="208"/>
      <c r="S207" s="208"/>
      <c r="T207" s="662"/>
      <c r="U207" s="662"/>
      <c r="V207" s="208"/>
      <c r="W207" s="663"/>
      <c r="X207" s="208"/>
      <c r="Y207" s="208"/>
      <c r="Z207" s="662"/>
      <c r="AA207" s="662"/>
      <c r="AB207" s="208"/>
      <c r="AC207" s="663"/>
      <c r="AD207" s="208"/>
      <c r="AE207" s="208"/>
      <c r="AF207" s="662"/>
      <c r="AG207" s="662"/>
      <c r="AH207" s="208"/>
      <c r="AI207" s="663"/>
      <c r="AJ207" s="208"/>
    </row>
    <row r="208" spans="2:36" s="664" customFormat="1" x14ac:dyDescent="0.25">
      <c r="B208" s="661"/>
      <c r="C208" s="661"/>
      <c r="D208" s="208"/>
      <c r="E208" s="208"/>
      <c r="F208" s="208"/>
      <c r="G208" s="208"/>
      <c r="H208" s="208"/>
      <c r="I208" s="208"/>
      <c r="J208" s="208"/>
      <c r="K208" s="208"/>
      <c r="L208" s="208"/>
      <c r="M208" s="208"/>
      <c r="N208" s="208"/>
      <c r="O208" s="208"/>
      <c r="P208" s="208"/>
      <c r="Q208" s="208"/>
      <c r="R208" s="208"/>
      <c r="S208" s="208"/>
      <c r="T208" s="662"/>
      <c r="U208" s="662"/>
      <c r="V208" s="208"/>
      <c r="W208" s="663"/>
      <c r="X208" s="208"/>
      <c r="Y208" s="208"/>
      <c r="Z208" s="662"/>
      <c r="AA208" s="662"/>
      <c r="AB208" s="208"/>
      <c r="AC208" s="663"/>
      <c r="AD208" s="208"/>
      <c r="AE208" s="208"/>
      <c r="AF208" s="662"/>
      <c r="AG208" s="662"/>
      <c r="AH208" s="208"/>
      <c r="AI208" s="663"/>
      <c r="AJ208" s="208"/>
    </row>
    <row r="209" spans="2:36" s="664" customFormat="1" x14ac:dyDescent="0.25">
      <c r="B209" s="661"/>
      <c r="C209" s="661"/>
      <c r="D209" s="208"/>
      <c r="E209" s="208"/>
      <c r="F209" s="208"/>
      <c r="G209" s="208"/>
      <c r="H209" s="208"/>
      <c r="I209" s="208"/>
      <c r="J209" s="208"/>
      <c r="K209" s="208"/>
      <c r="L209" s="208"/>
      <c r="M209" s="208"/>
      <c r="N209" s="208"/>
      <c r="O209" s="208"/>
      <c r="P209" s="208"/>
      <c r="Q209" s="208"/>
      <c r="R209" s="208"/>
      <c r="S209" s="208"/>
      <c r="T209" s="662"/>
      <c r="U209" s="662"/>
      <c r="V209" s="208"/>
      <c r="W209" s="663"/>
      <c r="X209" s="208"/>
      <c r="Y209" s="208"/>
      <c r="Z209" s="662"/>
      <c r="AA209" s="662"/>
      <c r="AB209" s="208"/>
      <c r="AC209" s="663"/>
      <c r="AD209" s="208"/>
      <c r="AE209" s="208"/>
      <c r="AF209" s="662"/>
      <c r="AG209" s="662"/>
      <c r="AH209" s="208"/>
      <c r="AI209" s="663"/>
      <c r="AJ209" s="208"/>
    </row>
    <row r="210" spans="2:36" s="664" customFormat="1" x14ac:dyDescent="0.25">
      <c r="B210" s="661"/>
      <c r="C210" s="661"/>
      <c r="D210" s="208"/>
      <c r="E210" s="208"/>
      <c r="F210" s="208"/>
      <c r="G210" s="208"/>
      <c r="H210" s="208"/>
      <c r="I210" s="208"/>
      <c r="J210" s="208"/>
      <c r="K210" s="208"/>
      <c r="L210" s="208"/>
      <c r="M210" s="208"/>
      <c r="N210" s="208"/>
      <c r="O210" s="208"/>
      <c r="P210" s="208"/>
      <c r="Q210" s="208"/>
      <c r="R210" s="208"/>
      <c r="S210" s="208"/>
      <c r="T210" s="662"/>
      <c r="U210" s="662"/>
      <c r="V210" s="208"/>
      <c r="W210" s="663"/>
      <c r="X210" s="208"/>
      <c r="Y210" s="208"/>
      <c r="Z210" s="662"/>
      <c r="AA210" s="662"/>
      <c r="AB210" s="208"/>
      <c r="AC210" s="663"/>
      <c r="AD210" s="208"/>
      <c r="AE210" s="208"/>
      <c r="AF210" s="662"/>
      <c r="AG210" s="662"/>
      <c r="AH210" s="208"/>
      <c r="AI210" s="663"/>
      <c r="AJ210" s="208"/>
    </row>
    <row r="211" spans="2:36" s="664" customFormat="1" x14ac:dyDescent="0.25">
      <c r="B211" s="661"/>
      <c r="C211" s="661"/>
      <c r="D211" s="208"/>
      <c r="E211" s="208"/>
      <c r="F211" s="208"/>
      <c r="G211" s="208"/>
      <c r="H211" s="208"/>
      <c r="I211" s="208"/>
      <c r="J211" s="208"/>
      <c r="K211" s="208"/>
      <c r="L211" s="208"/>
      <c r="M211" s="208"/>
      <c r="N211" s="208"/>
      <c r="O211" s="208"/>
      <c r="P211" s="208"/>
      <c r="Q211" s="208"/>
      <c r="R211" s="208"/>
      <c r="S211" s="208"/>
      <c r="T211" s="662"/>
      <c r="U211" s="662"/>
      <c r="V211" s="208"/>
      <c r="W211" s="663"/>
      <c r="X211" s="208"/>
      <c r="Y211" s="208"/>
      <c r="Z211" s="662"/>
      <c r="AA211" s="662"/>
      <c r="AB211" s="208"/>
      <c r="AC211" s="663"/>
      <c r="AD211" s="208"/>
      <c r="AE211" s="208"/>
      <c r="AF211" s="662"/>
      <c r="AG211" s="662"/>
      <c r="AH211" s="208"/>
      <c r="AI211" s="663"/>
      <c r="AJ211" s="208"/>
    </row>
    <row r="212" spans="2:36" s="664" customFormat="1" x14ac:dyDescent="0.25">
      <c r="B212" s="661"/>
      <c r="C212" s="661"/>
      <c r="D212" s="208"/>
      <c r="E212" s="208"/>
      <c r="F212" s="208"/>
      <c r="G212" s="208"/>
      <c r="H212" s="208"/>
      <c r="I212" s="208"/>
      <c r="J212" s="208"/>
      <c r="K212" s="208"/>
      <c r="L212" s="208"/>
      <c r="M212" s="208"/>
      <c r="N212" s="208"/>
      <c r="O212" s="208"/>
      <c r="P212" s="208"/>
      <c r="Q212" s="208"/>
      <c r="R212" s="208"/>
      <c r="S212" s="208"/>
      <c r="T212" s="662"/>
      <c r="U212" s="662"/>
      <c r="V212" s="208"/>
      <c r="W212" s="663"/>
      <c r="X212" s="208"/>
      <c r="Y212" s="208"/>
      <c r="Z212" s="662"/>
      <c r="AA212" s="662"/>
      <c r="AB212" s="208"/>
      <c r="AC212" s="663"/>
      <c r="AD212" s="208"/>
      <c r="AE212" s="208"/>
      <c r="AF212" s="662"/>
      <c r="AG212" s="662"/>
      <c r="AH212" s="208"/>
      <c r="AI212" s="663"/>
      <c r="AJ212" s="208"/>
    </row>
    <row r="213" spans="2:36" s="664" customFormat="1" x14ac:dyDescent="0.25">
      <c r="B213" s="661"/>
      <c r="C213" s="661"/>
      <c r="D213" s="208"/>
      <c r="E213" s="208"/>
      <c r="F213" s="208"/>
      <c r="G213" s="208"/>
      <c r="H213" s="208"/>
      <c r="I213" s="208"/>
      <c r="J213" s="208"/>
      <c r="K213" s="208"/>
      <c r="L213" s="208"/>
      <c r="M213" s="208"/>
      <c r="N213" s="208"/>
      <c r="O213" s="208"/>
      <c r="P213" s="208"/>
      <c r="Q213" s="208"/>
      <c r="R213" s="208"/>
      <c r="S213" s="208"/>
      <c r="T213" s="662"/>
      <c r="U213" s="662"/>
      <c r="V213" s="208"/>
      <c r="W213" s="663"/>
      <c r="X213" s="208"/>
      <c r="Y213" s="208"/>
      <c r="Z213" s="662"/>
      <c r="AA213" s="662"/>
      <c r="AB213" s="208"/>
      <c r="AC213" s="663"/>
      <c r="AD213" s="208"/>
      <c r="AE213" s="208"/>
      <c r="AF213" s="662"/>
      <c r="AG213" s="662"/>
      <c r="AH213" s="208"/>
      <c r="AI213" s="663"/>
      <c r="AJ213" s="208"/>
    </row>
    <row r="214" spans="2:36" s="664" customFormat="1" x14ac:dyDescent="0.25">
      <c r="B214" s="661"/>
      <c r="C214" s="661"/>
      <c r="D214" s="208"/>
      <c r="E214" s="208"/>
      <c r="F214" s="208"/>
      <c r="G214" s="208"/>
      <c r="H214" s="208"/>
      <c r="I214" s="208"/>
      <c r="J214" s="208"/>
      <c r="K214" s="208"/>
      <c r="L214" s="208"/>
      <c r="M214" s="208"/>
      <c r="N214" s="208"/>
      <c r="O214" s="208"/>
      <c r="P214" s="208"/>
      <c r="Q214" s="208"/>
      <c r="R214" s="208"/>
      <c r="S214" s="208"/>
      <c r="T214" s="662"/>
      <c r="U214" s="662"/>
      <c r="V214" s="208"/>
      <c r="W214" s="663"/>
      <c r="X214" s="208"/>
      <c r="Y214" s="208"/>
      <c r="Z214" s="662"/>
      <c r="AA214" s="662"/>
      <c r="AB214" s="208"/>
      <c r="AC214" s="663"/>
      <c r="AD214" s="208"/>
      <c r="AE214" s="208"/>
      <c r="AF214" s="662"/>
      <c r="AG214" s="662"/>
      <c r="AH214" s="208"/>
      <c r="AI214" s="663"/>
      <c r="AJ214" s="208"/>
    </row>
    <row r="215" spans="2:36" s="664" customFormat="1" x14ac:dyDescent="0.25">
      <c r="B215" s="661"/>
      <c r="C215" s="661"/>
      <c r="D215" s="208"/>
      <c r="E215" s="208"/>
      <c r="F215" s="208"/>
      <c r="G215" s="208"/>
      <c r="H215" s="208"/>
      <c r="I215" s="208"/>
      <c r="J215" s="208"/>
      <c r="K215" s="208"/>
      <c r="L215" s="208"/>
      <c r="M215" s="208"/>
      <c r="N215" s="208"/>
      <c r="O215" s="208"/>
      <c r="P215" s="208"/>
      <c r="Q215" s="208"/>
      <c r="R215" s="208"/>
      <c r="S215" s="208"/>
      <c r="T215" s="662"/>
      <c r="U215" s="662"/>
      <c r="V215" s="208"/>
      <c r="W215" s="663"/>
      <c r="X215" s="208"/>
      <c r="Y215" s="208"/>
      <c r="Z215" s="662"/>
      <c r="AA215" s="662"/>
      <c r="AB215" s="208"/>
      <c r="AC215" s="663"/>
      <c r="AD215" s="208"/>
      <c r="AE215" s="208"/>
      <c r="AF215" s="662"/>
      <c r="AG215" s="662"/>
      <c r="AH215" s="208"/>
      <c r="AI215" s="663"/>
      <c r="AJ215" s="208"/>
    </row>
    <row r="216" spans="2:36" s="664" customFormat="1" x14ac:dyDescent="0.25">
      <c r="B216" s="661"/>
      <c r="C216" s="661"/>
      <c r="D216" s="208"/>
      <c r="E216" s="208"/>
      <c r="F216" s="208"/>
      <c r="G216" s="208"/>
      <c r="H216" s="208"/>
      <c r="I216" s="208"/>
      <c r="J216" s="208"/>
      <c r="K216" s="208"/>
      <c r="L216" s="208"/>
      <c r="M216" s="208"/>
      <c r="N216" s="208"/>
      <c r="O216" s="208"/>
      <c r="P216" s="208"/>
      <c r="Q216" s="208"/>
      <c r="R216" s="208"/>
      <c r="S216" s="208"/>
      <c r="T216" s="662"/>
      <c r="U216" s="662"/>
      <c r="V216" s="208"/>
      <c r="W216" s="663"/>
      <c r="X216" s="208"/>
      <c r="Y216" s="208"/>
      <c r="Z216" s="662"/>
      <c r="AA216" s="662"/>
      <c r="AB216" s="208"/>
      <c r="AC216" s="663"/>
      <c r="AD216" s="208"/>
      <c r="AE216" s="208"/>
      <c r="AF216" s="662"/>
      <c r="AG216" s="662"/>
      <c r="AH216" s="208"/>
      <c r="AI216" s="663"/>
      <c r="AJ216" s="208"/>
    </row>
    <row r="217" spans="2:36" s="664" customFormat="1" x14ac:dyDescent="0.25">
      <c r="B217" s="661"/>
      <c r="C217" s="661"/>
      <c r="D217" s="208"/>
      <c r="E217" s="208"/>
      <c r="F217" s="208"/>
      <c r="G217" s="208"/>
      <c r="H217" s="208"/>
      <c r="I217" s="208"/>
      <c r="J217" s="208"/>
      <c r="K217" s="208"/>
      <c r="L217" s="208"/>
      <c r="M217" s="208"/>
      <c r="N217" s="208"/>
      <c r="O217" s="208"/>
      <c r="P217" s="208"/>
      <c r="Q217" s="208"/>
      <c r="R217" s="208"/>
      <c r="S217" s="208"/>
      <c r="T217" s="662"/>
      <c r="U217" s="662"/>
      <c r="V217" s="208"/>
      <c r="W217" s="663"/>
      <c r="X217" s="208"/>
      <c r="Y217" s="208"/>
      <c r="Z217" s="662"/>
      <c r="AA217" s="662"/>
      <c r="AB217" s="208"/>
      <c r="AC217" s="663"/>
      <c r="AD217" s="208"/>
      <c r="AE217" s="208"/>
      <c r="AF217" s="662"/>
      <c r="AG217" s="662"/>
      <c r="AH217" s="208"/>
      <c r="AI217" s="663"/>
      <c r="AJ217" s="208"/>
    </row>
    <row r="218" spans="2:36" s="664" customFormat="1" x14ac:dyDescent="0.25">
      <c r="B218" s="661"/>
      <c r="C218" s="661"/>
      <c r="D218" s="208"/>
      <c r="E218" s="208"/>
      <c r="F218" s="208"/>
      <c r="G218" s="208"/>
      <c r="H218" s="208"/>
      <c r="I218" s="208"/>
      <c r="J218" s="208"/>
      <c r="K218" s="208"/>
      <c r="L218" s="208"/>
      <c r="M218" s="208"/>
      <c r="N218" s="208"/>
      <c r="O218" s="208"/>
      <c r="P218" s="208"/>
      <c r="Q218" s="208"/>
      <c r="R218" s="208"/>
      <c r="S218" s="208"/>
      <c r="T218" s="662"/>
      <c r="U218" s="662"/>
      <c r="V218" s="208"/>
      <c r="W218" s="663"/>
      <c r="X218" s="208"/>
      <c r="Y218" s="208"/>
      <c r="Z218" s="662"/>
      <c r="AA218" s="662"/>
      <c r="AB218" s="208"/>
      <c r="AC218" s="663"/>
      <c r="AD218" s="208"/>
      <c r="AE218" s="208"/>
      <c r="AF218" s="662"/>
      <c r="AG218" s="662"/>
      <c r="AH218" s="208"/>
      <c r="AI218" s="663"/>
      <c r="AJ218" s="208"/>
    </row>
    <row r="219" spans="2:36" s="664" customFormat="1" x14ac:dyDescent="0.25">
      <c r="B219" s="661"/>
      <c r="C219" s="661"/>
      <c r="D219" s="208"/>
      <c r="E219" s="208"/>
      <c r="F219" s="208"/>
      <c r="G219" s="208"/>
      <c r="H219" s="208"/>
      <c r="I219" s="208"/>
      <c r="J219" s="208"/>
      <c r="K219" s="208"/>
      <c r="L219" s="208"/>
      <c r="M219" s="208"/>
      <c r="N219" s="208"/>
      <c r="O219" s="208"/>
      <c r="P219" s="208"/>
      <c r="Q219" s="208"/>
      <c r="R219" s="208"/>
      <c r="S219" s="208"/>
      <c r="T219" s="662"/>
      <c r="U219" s="662"/>
      <c r="V219" s="208"/>
      <c r="W219" s="663"/>
      <c r="X219" s="208"/>
      <c r="Y219" s="208"/>
      <c r="Z219" s="662"/>
      <c r="AA219" s="662"/>
      <c r="AB219" s="208"/>
      <c r="AC219" s="663"/>
      <c r="AD219" s="208"/>
      <c r="AE219" s="208"/>
      <c r="AF219" s="662"/>
      <c r="AG219" s="662"/>
      <c r="AH219" s="208"/>
      <c r="AI219" s="663"/>
      <c r="AJ219" s="208"/>
    </row>
    <row r="220" spans="2:36" s="664" customFormat="1" x14ac:dyDescent="0.25">
      <c r="B220" s="661"/>
      <c r="C220" s="661"/>
      <c r="D220" s="208"/>
      <c r="E220" s="208"/>
      <c r="F220" s="208"/>
      <c r="G220" s="208"/>
      <c r="H220" s="208"/>
      <c r="I220" s="208"/>
      <c r="J220" s="208"/>
      <c r="K220" s="208"/>
      <c r="L220" s="208"/>
      <c r="M220" s="208"/>
      <c r="N220" s="208"/>
      <c r="O220" s="208"/>
      <c r="P220" s="208"/>
      <c r="Q220" s="208"/>
      <c r="R220" s="208"/>
      <c r="S220" s="208"/>
      <c r="T220" s="662"/>
      <c r="U220" s="662"/>
      <c r="V220" s="208"/>
      <c r="W220" s="663"/>
      <c r="X220" s="208"/>
      <c r="Y220" s="208"/>
      <c r="Z220" s="662"/>
      <c r="AA220" s="662"/>
      <c r="AB220" s="208"/>
      <c r="AC220" s="663"/>
      <c r="AD220" s="208"/>
      <c r="AE220" s="208"/>
      <c r="AF220" s="662"/>
      <c r="AG220" s="662"/>
      <c r="AH220" s="208"/>
      <c r="AI220" s="663"/>
      <c r="AJ220" s="208"/>
    </row>
    <row r="221" spans="2:36" s="664" customFormat="1" x14ac:dyDescent="0.25">
      <c r="B221" s="661"/>
      <c r="C221" s="661"/>
      <c r="D221" s="208"/>
      <c r="E221" s="208"/>
      <c r="F221" s="208"/>
      <c r="G221" s="208"/>
      <c r="H221" s="208"/>
      <c r="I221" s="208"/>
      <c r="J221" s="208"/>
      <c r="K221" s="208"/>
      <c r="L221" s="208"/>
      <c r="M221" s="208"/>
      <c r="N221" s="208"/>
      <c r="O221" s="208"/>
      <c r="P221" s="208"/>
      <c r="Q221" s="208"/>
      <c r="R221" s="208"/>
      <c r="S221" s="208"/>
      <c r="T221" s="662"/>
      <c r="U221" s="662"/>
      <c r="V221" s="208"/>
      <c r="W221" s="663"/>
      <c r="X221" s="208"/>
      <c r="Y221" s="208"/>
      <c r="Z221" s="662"/>
      <c r="AA221" s="662"/>
      <c r="AB221" s="208"/>
      <c r="AC221" s="663"/>
      <c r="AD221" s="208"/>
      <c r="AE221" s="208"/>
      <c r="AF221" s="662"/>
      <c r="AG221" s="662"/>
      <c r="AH221" s="208"/>
      <c r="AI221" s="663"/>
      <c r="AJ221" s="208"/>
    </row>
    <row r="222" spans="2:36" s="664" customFormat="1" x14ac:dyDescent="0.25">
      <c r="B222" s="661"/>
      <c r="C222" s="661"/>
      <c r="D222" s="208"/>
      <c r="E222" s="208"/>
      <c r="F222" s="208"/>
      <c r="G222" s="208"/>
      <c r="H222" s="208"/>
      <c r="I222" s="208"/>
      <c r="J222" s="208"/>
      <c r="K222" s="208"/>
      <c r="L222" s="208"/>
      <c r="M222" s="208"/>
      <c r="N222" s="208"/>
      <c r="O222" s="208"/>
      <c r="P222" s="208"/>
      <c r="Q222" s="208"/>
      <c r="R222" s="208"/>
      <c r="S222" s="208"/>
      <c r="T222" s="662"/>
      <c r="U222" s="662"/>
      <c r="V222" s="208"/>
      <c r="W222" s="663"/>
      <c r="X222" s="208"/>
      <c r="Y222" s="208"/>
      <c r="Z222" s="662"/>
      <c r="AA222" s="662"/>
      <c r="AB222" s="208"/>
      <c r="AC222" s="663"/>
      <c r="AD222" s="208"/>
      <c r="AE222" s="208"/>
      <c r="AF222" s="662"/>
      <c r="AG222" s="662"/>
      <c r="AH222" s="208"/>
      <c r="AI222" s="663"/>
      <c r="AJ222" s="208"/>
    </row>
    <row r="223" spans="2:36" s="664" customFormat="1" x14ac:dyDescent="0.25">
      <c r="B223" s="661"/>
      <c r="C223" s="661"/>
      <c r="D223" s="208"/>
      <c r="E223" s="208"/>
      <c r="F223" s="208"/>
      <c r="G223" s="208"/>
      <c r="H223" s="208"/>
      <c r="I223" s="208"/>
      <c r="J223" s="208"/>
      <c r="K223" s="208"/>
      <c r="L223" s="208"/>
      <c r="M223" s="208"/>
      <c r="N223" s="208"/>
      <c r="O223" s="208"/>
      <c r="P223" s="208"/>
      <c r="Q223" s="208"/>
      <c r="R223" s="208"/>
      <c r="S223" s="208"/>
      <c r="T223" s="662"/>
      <c r="U223" s="662"/>
      <c r="V223" s="208"/>
      <c r="W223" s="663"/>
      <c r="X223" s="208"/>
      <c r="Y223" s="208"/>
      <c r="Z223" s="662"/>
      <c r="AA223" s="662"/>
      <c r="AB223" s="208"/>
      <c r="AC223" s="663"/>
      <c r="AD223" s="208"/>
      <c r="AE223" s="208"/>
      <c r="AF223" s="662"/>
      <c r="AG223" s="662"/>
      <c r="AH223" s="208"/>
      <c r="AI223" s="663"/>
      <c r="AJ223" s="208"/>
    </row>
    <row r="224" spans="2:36" s="664" customFormat="1" x14ac:dyDescent="0.25">
      <c r="B224" s="661"/>
      <c r="C224" s="661"/>
      <c r="D224" s="208"/>
      <c r="E224" s="208"/>
      <c r="F224" s="208"/>
      <c r="G224" s="208"/>
      <c r="H224" s="208"/>
      <c r="I224" s="208"/>
      <c r="J224" s="208"/>
      <c r="K224" s="208"/>
      <c r="L224" s="208"/>
      <c r="M224" s="208"/>
      <c r="N224" s="208"/>
      <c r="O224" s="208"/>
      <c r="P224" s="208"/>
      <c r="Q224" s="208"/>
      <c r="R224" s="208"/>
      <c r="S224" s="208"/>
      <c r="T224" s="662"/>
      <c r="U224" s="662"/>
      <c r="V224" s="208"/>
      <c r="W224" s="663"/>
      <c r="X224" s="208"/>
      <c r="Y224" s="208"/>
      <c r="Z224" s="662"/>
      <c r="AA224" s="662"/>
      <c r="AB224" s="208"/>
      <c r="AC224" s="663"/>
      <c r="AD224" s="208"/>
      <c r="AE224" s="208"/>
      <c r="AF224" s="662"/>
      <c r="AG224" s="662"/>
      <c r="AH224" s="208"/>
      <c r="AI224" s="663"/>
      <c r="AJ224" s="208"/>
    </row>
    <row r="225" spans="2:36" s="664" customFormat="1" x14ac:dyDescent="0.25">
      <c r="B225" s="661"/>
      <c r="C225" s="661"/>
      <c r="D225" s="208"/>
      <c r="E225" s="208"/>
      <c r="F225" s="208"/>
      <c r="G225" s="208"/>
      <c r="H225" s="208"/>
      <c r="I225" s="208"/>
      <c r="J225" s="208"/>
      <c r="K225" s="208"/>
      <c r="L225" s="208"/>
      <c r="M225" s="208"/>
      <c r="N225" s="208"/>
      <c r="O225" s="208"/>
      <c r="P225" s="208"/>
      <c r="Q225" s="208"/>
      <c r="R225" s="208"/>
      <c r="S225" s="208"/>
      <c r="T225" s="662"/>
      <c r="U225" s="662"/>
      <c r="V225" s="208"/>
      <c r="W225" s="663"/>
      <c r="X225" s="208"/>
      <c r="Y225" s="208"/>
      <c r="Z225" s="662"/>
      <c r="AA225" s="662"/>
      <c r="AB225" s="208"/>
      <c r="AC225" s="663"/>
      <c r="AD225" s="208"/>
      <c r="AE225" s="208"/>
      <c r="AF225" s="662"/>
      <c r="AG225" s="662"/>
      <c r="AH225" s="208"/>
      <c r="AI225" s="663"/>
      <c r="AJ225" s="208"/>
    </row>
    <row r="226" spans="2:36" s="664" customFormat="1" x14ac:dyDescent="0.25">
      <c r="B226" s="661"/>
      <c r="C226" s="661"/>
      <c r="D226" s="208"/>
      <c r="E226" s="208"/>
      <c r="F226" s="208"/>
      <c r="G226" s="208"/>
      <c r="H226" s="208"/>
      <c r="I226" s="208"/>
      <c r="J226" s="208"/>
      <c r="K226" s="208"/>
      <c r="L226" s="208"/>
      <c r="M226" s="208"/>
      <c r="N226" s="208"/>
      <c r="O226" s="208"/>
      <c r="P226" s="208"/>
      <c r="Q226" s="208"/>
      <c r="R226" s="208"/>
      <c r="S226" s="208"/>
      <c r="T226" s="662"/>
      <c r="U226" s="662"/>
      <c r="V226" s="208"/>
      <c r="W226" s="663"/>
      <c r="X226" s="208"/>
      <c r="Y226" s="208"/>
      <c r="Z226" s="662"/>
      <c r="AA226" s="662"/>
      <c r="AB226" s="208"/>
      <c r="AC226" s="663"/>
      <c r="AD226" s="208"/>
      <c r="AE226" s="208"/>
      <c r="AF226" s="662"/>
      <c r="AG226" s="662"/>
      <c r="AH226" s="208"/>
      <c r="AI226" s="663"/>
      <c r="AJ226" s="208"/>
    </row>
    <row r="227" spans="2:36" s="664" customFormat="1" x14ac:dyDescent="0.25">
      <c r="B227" s="661"/>
      <c r="C227" s="661"/>
      <c r="D227" s="208"/>
      <c r="E227" s="208"/>
      <c r="F227" s="208"/>
      <c r="G227" s="208"/>
      <c r="H227" s="208"/>
      <c r="I227" s="208"/>
      <c r="J227" s="208"/>
      <c r="K227" s="208"/>
      <c r="L227" s="208"/>
      <c r="M227" s="208"/>
      <c r="N227" s="208"/>
      <c r="O227" s="208"/>
      <c r="P227" s="208"/>
      <c r="Q227" s="208"/>
      <c r="R227" s="208"/>
      <c r="S227" s="208"/>
      <c r="T227" s="662"/>
      <c r="U227" s="662"/>
      <c r="V227" s="208"/>
      <c r="W227" s="663"/>
      <c r="X227" s="208"/>
      <c r="Y227" s="208"/>
      <c r="Z227" s="662"/>
      <c r="AA227" s="662"/>
      <c r="AB227" s="208"/>
      <c r="AC227" s="663"/>
      <c r="AD227" s="208"/>
      <c r="AE227" s="208"/>
      <c r="AF227" s="662"/>
      <c r="AG227" s="662"/>
      <c r="AH227" s="208"/>
      <c r="AI227" s="663"/>
      <c r="AJ227" s="208"/>
    </row>
    <row r="228" spans="2:36" s="664" customFormat="1" x14ac:dyDescent="0.25">
      <c r="B228" s="661"/>
      <c r="C228" s="661"/>
      <c r="D228" s="208"/>
      <c r="E228" s="208"/>
      <c r="F228" s="208"/>
      <c r="G228" s="208"/>
      <c r="H228" s="208"/>
      <c r="I228" s="208"/>
      <c r="J228" s="208"/>
      <c r="K228" s="208"/>
      <c r="L228" s="208"/>
      <c r="M228" s="208"/>
      <c r="N228" s="208"/>
      <c r="O228" s="208"/>
      <c r="P228" s="208"/>
      <c r="Q228" s="208"/>
      <c r="R228" s="208"/>
      <c r="S228" s="208"/>
      <c r="T228" s="662"/>
      <c r="U228" s="662"/>
      <c r="V228" s="208"/>
      <c r="W228" s="663"/>
      <c r="X228" s="208"/>
      <c r="Y228" s="208"/>
      <c r="Z228" s="662"/>
      <c r="AA228" s="662"/>
      <c r="AB228" s="208"/>
      <c r="AC228" s="663"/>
      <c r="AD228" s="208"/>
      <c r="AE228" s="208"/>
      <c r="AF228" s="662"/>
      <c r="AG228" s="662"/>
      <c r="AH228" s="208"/>
      <c r="AI228" s="663"/>
      <c r="AJ228" s="208"/>
    </row>
    <row r="229" spans="2:36" s="664" customFormat="1" x14ac:dyDescent="0.25">
      <c r="B229" s="661"/>
      <c r="C229" s="661"/>
      <c r="D229" s="208"/>
      <c r="E229" s="208"/>
      <c r="F229" s="208"/>
      <c r="G229" s="208"/>
      <c r="H229" s="208"/>
      <c r="I229" s="208"/>
      <c r="J229" s="208"/>
      <c r="K229" s="208"/>
      <c r="L229" s="208"/>
      <c r="M229" s="208"/>
      <c r="N229" s="208"/>
      <c r="O229" s="208"/>
      <c r="P229" s="208"/>
      <c r="Q229" s="208"/>
      <c r="R229" s="208"/>
      <c r="S229" s="208"/>
      <c r="T229" s="662"/>
      <c r="U229" s="662"/>
      <c r="V229" s="208"/>
      <c r="W229" s="663"/>
      <c r="X229" s="208"/>
      <c r="Y229" s="208"/>
      <c r="Z229" s="662"/>
      <c r="AA229" s="662"/>
      <c r="AB229" s="208"/>
      <c r="AC229" s="663"/>
      <c r="AD229" s="208"/>
      <c r="AE229" s="208"/>
      <c r="AF229" s="662"/>
      <c r="AG229" s="662"/>
      <c r="AH229" s="208"/>
      <c r="AI229" s="663"/>
      <c r="AJ229" s="208"/>
    </row>
    <row r="230" spans="2:36" s="664" customFormat="1" x14ac:dyDescent="0.25">
      <c r="B230" s="661"/>
      <c r="C230" s="661"/>
      <c r="D230" s="208"/>
      <c r="E230" s="208"/>
      <c r="F230" s="208"/>
      <c r="G230" s="208"/>
      <c r="H230" s="208"/>
      <c r="I230" s="208"/>
      <c r="J230" s="208"/>
      <c r="K230" s="208"/>
      <c r="L230" s="208"/>
      <c r="M230" s="208"/>
      <c r="N230" s="208"/>
      <c r="O230" s="208"/>
      <c r="P230" s="208"/>
      <c r="Q230" s="208"/>
      <c r="R230" s="208"/>
      <c r="S230" s="208"/>
      <c r="T230" s="662"/>
      <c r="U230" s="662"/>
      <c r="V230" s="208"/>
      <c r="W230" s="663"/>
      <c r="X230" s="208"/>
      <c r="Y230" s="208"/>
      <c r="Z230" s="662"/>
      <c r="AA230" s="662"/>
      <c r="AB230" s="208"/>
      <c r="AC230" s="663"/>
      <c r="AD230" s="208"/>
      <c r="AE230" s="208"/>
      <c r="AF230" s="662"/>
      <c r="AG230" s="662"/>
      <c r="AH230" s="208"/>
      <c r="AI230" s="663"/>
      <c r="AJ230" s="208"/>
    </row>
    <row r="231" spans="2:36" s="664" customFormat="1" x14ac:dyDescent="0.25">
      <c r="B231" s="661"/>
      <c r="C231" s="661"/>
      <c r="D231" s="208"/>
      <c r="E231" s="208"/>
      <c r="F231" s="208"/>
      <c r="G231" s="208"/>
      <c r="H231" s="208"/>
      <c r="I231" s="208"/>
      <c r="J231" s="208"/>
      <c r="K231" s="208"/>
      <c r="L231" s="208"/>
      <c r="M231" s="208"/>
      <c r="N231" s="208"/>
      <c r="O231" s="208"/>
      <c r="P231" s="208"/>
      <c r="Q231" s="208"/>
      <c r="R231" s="208"/>
      <c r="S231" s="208"/>
      <c r="T231" s="662"/>
      <c r="U231" s="662"/>
      <c r="V231" s="208"/>
      <c r="W231" s="663"/>
      <c r="X231" s="208"/>
      <c r="Y231" s="208"/>
      <c r="Z231" s="662"/>
      <c r="AA231" s="662"/>
      <c r="AB231" s="208"/>
      <c r="AC231" s="663"/>
      <c r="AD231" s="208"/>
      <c r="AE231" s="208"/>
      <c r="AF231" s="662"/>
      <c r="AG231" s="662"/>
      <c r="AH231" s="208"/>
      <c r="AI231" s="663"/>
      <c r="AJ231" s="208"/>
    </row>
    <row r="232" spans="2:36" s="664" customFormat="1" x14ac:dyDescent="0.25">
      <c r="B232" s="661"/>
      <c r="C232" s="661"/>
      <c r="D232" s="208"/>
      <c r="E232" s="208"/>
      <c r="F232" s="208"/>
      <c r="G232" s="208"/>
      <c r="H232" s="208"/>
      <c r="I232" s="208"/>
      <c r="J232" s="208"/>
      <c r="K232" s="208"/>
      <c r="L232" s="208"/>
      <c r="M232" s="208"/>
      <c r="N232" s="208"/>
      <c r="O232" s="208"/>
      <c r="P232" s="208"/>
      <c r="Q232" s="208"/>
      <c r="R232" s="208"/>
      <c r="S232" s="208"/>
      <c r="T232" s="662"/>
      <c r="U232" s="662"/>
      <c r="V232" s="208"/>
      <c r="W232" s="663"/>
      <c r="X232" s="208"/>
      <c r="Y232" s="208"/>
      <c r="Z232" s="662"/>
      <c r="AA232" s="662"/>
      <c r="AB232" s="208"/>
      <c r="AC232" s="663"/>
      <c r="AD232" s="208"/>
      <c r="AE232" s="208"/>
      <c r="AF232" s="662"/>
      <c r="AG232" s="662"/>
      <c r="AH232" s="208"/>
      <c r="AI232" s="663"/>
      <c r="AJ232" s="208"/>
    </row>
    <row r="233" spans="2:36" s="664" customFormat="1" x14ac:dyDescent="0.25">
      <c r="B233" s="661"/>
      <c r="C233" s="661"/>
      <c r="D233" s="208"/>
      <c r="E233" s="208"/>
      <c r="F233" s="208"/>
      <c r="G233" s="208"/>
      <c r="H233" s="208"/>
      <c r="I233" s="208"/>
      <c r="J233" s="208"/>
      <c r="K233" s="208"/>
      <c r="L233" s="208"/>
      <c r="M233" s="208"/>
      <c r="N233" s="208"/>
      <c r="O233" s="208"/>
      <c r="P233" s="208"/>
      <c r="Q233" s="208"/>
      <c r="R233" s="208"/>
      <c r="S233" s="208"/>
      <c r="T233" s="662"/>
      <c r="U233" s="662"/>
      <c r="V233" s="208"/>
      <c r="W233" s="663"/>
      <c r="X233" s="208"/>
      <c r="Y233" s="208"/>
      <c r="Z233" s="662"/>
      <c r="AA233" s="662"/>
      <c r="AB233" s="208"/>
      <c r="AC233" s="663"/>
      <c r="AD233" s="208"/>
      <c r="AE233" s="208"/>
      <c r="AF233" s="662"/>
      <c r="AG233" s="662"/>
      <c r="AH233" s="208"/>
      <c r="AI233" s="663"/>
      <c r="AJ233" s="208"/>
    </row>
    <row r="234" spans="2:36" s="664" customFormat="1" x14ac:dyDescent="0.25">
      <c r="B234" s="661"/>
      <c r="C234" s="661"/>
      <c r="D234" s="208"/>
      <c r="E234" s="208"/>
      <c r="F234" s="208"/>
      <c r="G234" s="208"/>
      <c r="H234" s="208"/>
      <c r="I234" s="208"/>
      <c r="J234" s="208"/>
      <c r="K234" s="208"/>
      <c r="L234" s="208"/>
      <c r="M234" s="208"/>
      <c r="N234" s="208"/>
      <c r="O234" s="208"/>
      <c r="P234" s="208"/>
      <c r="Q234" s="208"/>
      <c r="R234" s="208"/>
      <c r="S234" s="208"/>
      <c r="T234" s="662"/>
      <c r="U234" s="662"/>
      <c r="V234" s="208"/>
      <c r="W234" s="663"/>
      <c r="X234" s="208"/>
      <c r="Y234" s="208"/>
      <c r="Z234" s="662"/>
      <c r="AA234" s="662"/>
      <c r="AB234" s="208"/>
      <c r="AC234" s="663"/>
      <c r="AD234" s="208"/>
      <c r="AE234" s="208"/>
      <c r="AF234" s="662"/>
      <c r="AG234" s="662"/>
      <c r="AH234" s="208"/>
      <c r="AI234" s="663"/>
      <c r="AJ234" s="208"/>
    </row>
    <row r="235" spans="2:36" s="664" customFormat="1" x14ac:dyDescent="0.25">
      <c r="B235" s="661"/>
      <c r="C235" s="661"/>
      <c r="D235" s="208"/>
      <c r="E235" s="208"/>
      <c r="F235" s="208"/>
      <c r="G235" s="208"/>
      <c r="H235" s="208"/>
      <c r="I235" s="208"/>
      <c r="J235" s="208"/>
      <c r="K235" s="208"/>
      <c r="L235" s="208"/>
      <c r="M235" s="208"/>
      <c r="N235" s="208"/>
      <c r="O235" s="208"/>
      <c r="P235" s="208"/>
      <c r="Q235" s="208"/>
      <c r="R235" s="208"/>
      <c r="S235" s="208"/>
      <c r="T235" s="662"/>
      <c r="U235" s="662"/>
      <c r="V235" s="208"/>
      <c r="W235" s="663"/>
      <c r="X235" s="208"/>
      <c r="Y235" s="208"/>
      <c r="Z235" s="662"/>
      <c r="AA235" s="662"/>
      <c r="AB235" s="208"/>
      <c r="AC235" s="663"/>
      <c r="AD235" s="208"/>
      <c r="AE235" s="208"/>
      <c r="AF235" s="662"/>
      <c r="AG235" s="662"/>
      <c r="AH235" s="208"/>
      <c r="AI235" s="663"/>
      <c r="AJ235" s="208"/>
    </row>
    <row r="236" spans="2:36" s="664" customFormat="1" x14ac:dyDescent="0.25">
      <c r="B236" s="661"/>
      <c r="C236" s="661"/>
      <c r="D236" s="208"/>
      <c r="E236" s="208"/>
      <c r="F236" s="208"/>
      <c r="G236" s="208"/>
      <c r="H236" s="208"/>
      <c r="I236" s="208"/>
      <c r="J236" s="208"/>
      <c r="K236" s="208"/>
      <c r="L236" s="208"/>
      <c r="M236" s="208"/>
      <c r="N236" s="208"/>
      <c r="O236" s="208"/>
      <c r="P236" s="208"/>
      <c r="Q236" s="208"/>
      <c r="R236" s="208"/>
      <c r="S236" s="208"/>
      <c r="T236" s="662"/>
      <c r="U236" s="662"/>
      <c r="V236" s="208"/>
      <c r="W236" s="663"/>
      <c r="X236" s="208"/>
      <c r="Y236" s="208"/>
      <c r="Z236" s="662"/>
      <c r="AA236" s="662"/>
      <c r="AB236" s="208"/>
      <c r="AC236" s="663"/>
      <c r="AD236" s="208"/>
      <c r="AE236" s="208"/>
      <c r="AF236" s="662"/>
      <c r="AG236" s="662"/>
      <c r="AH236" s="208"/>
      <c r="AI236" s="663"/>
      <c r="AJ236" s="208"/>
    </row>
    <row r="237" spans="2:36" s="664" customFormat="1" x14ac:dyDescent="0.25">
      <c r="B237" s="661"/>
      <c r="C237" s="661"/>
      <c r="D237" s="208"/>
      <c r="E237" s="208"/>
      <c r="F237" s="208"/>
      <c r="G237" s="208"/>
      <c r="H237" s="208"/>
      <c r="I237" s="208"/>
      <c r="J237" s="208"/>
      <c r="K237" s="208"/>
      <c r="L237" s="208"/>
      <c r="M237" s="208"/>
      <c r="N237" s="208"/>
      <c r="O237" s="208"/>
      <c r="P237" s="208"/>
      <c r="Q237" s="208"/>
      <c r="R237" s="208"/>
      <c r="S237" s="208"/>
      <c r="T237" s="662"/>
      <c r="U237" s="662"/>
      <c r="V237" s="208"/>
      <c r="W237" s="663"/>
      <c r="X237" s="208"/>
      <c r="Y237" s="208"/>
      <c r="Z237" s="662"/>
      <c r="AA237" s="662"/>
      <c r="AB237" s="208"/>
      <c r="AC237" s="663"/>
      <c r="AD237" s="208"/>
      <c r="AE237" s="208"/>
      <c r="AF237" s="662"/>
      <c r="AG237" s="662"/>
      <c r="AH237" s="208"/>
      <c r="AI237" s="663"/>
      <c r="AJ237" s="208"/>
    </row>
    <row r="238" spans="2:36" s="664" customFormat="1" x14ac:dyDescent="0.25">
      <c r="B238" s="661"/>
      <c r="C238" s="661"/>
      <c r="D238" s="208"/>
      <c r="E238" s="208"/>
      <c r="F238" s="208"/>
      <c r="G238" s="208"/>
      <c r="H238" s="208"/>
      <c r="I238" s="208"/>
      <c r="J238" s="208"/>
      <c r="K238" s="208"/>
      <c r="L238" s="208"/>
      <c r="M238" s="208"/>
      <c r="N238" s="208"/>
      <c r="O238" s="208"/>
      <c r="P238" s="208"/>
      <c r="Q238" s="208"/>
      <c r="R238" s="208"/>
      <c r="S238" s="208"/>
      <c r="T238" s="662"/>
      <c r="U238" s="662"/>
      <c r="V238" s="208"/>
      <c r="W238" s="663"/>
      <c r="X238" s="208"/>
      <c r="Y238" s="208"/>
      <c r="Z238" s="662"/>
      <c r="AA238" s="662"/>
      <c r="AB238" s="208"/>
      <c r="AC238" s="663"/>
      <c r="AD238" s="208"/>
      <c r="AE238" s="208"/>
      <c r="AF238" s="662"/>
      <c r="AG238" s="662"/>
      <c r="AH238" s="208"/>
      <c r="AI238" s="663"/>
      <c r="AJ238" s="208"/>
    </row>
    <row r="239" spans="2:36" s="664" customFormat="1" x14ac:dyDescent="0.25">
      <c r="B239" s="661"/>
      <c r="C239" s="661"/>
      <c r="D239" s="208"/>
      <c r="E239" s="208"/>
      <c r="F239" s="208"/>
      <c r="G239" s="208"/>
      <c r="H239" s="208"/>
      <c r="I239" s="208"/>
      <c r="J239" s="208"/>
      <c r="K239" s="208"/>
      <c r="L239" s="208"/>
      <c r="M239" s="208"/>
      <c r="N239" s="208"/>
      <c r="O239" s="208"/>
      <c r="P239" s="208"/>
      <c r="Q239" s="208"/>
      <c r="R239" s="208"/>
      <c r="S239" s="208"/>
      <c r="T239" s="662"/>
      <c r="U239" s="662"/>
      <c r="V239" s="208"/>
      <c r="W239" s="663"/>
      <c r="X239" s="208"/>
      <c r="Y239" s="208"/>
      <c r="Z239" s="662"/>
      <c r="AA239" s="662"/>
      <c r="AB239" s="208"/>
      <c r="AC239" s="663"/>
      <c r="AD239" s="208"/>
      <c r="AE239" s="208"/>
      <c r="AF239" s="662"/>
      <c r="AG239" s="662"/>
      <c r="AH239" s="208"/>
      <c r="AI239" s="663"/>
      <c r="AJ239" s="208"/>
    </row>
    <row r="240" spans="2:36" s="664" customFormat="1" x14ac:dyDescent="0.25">
      <c r="B240" s="661"/>
      <c r="C240" s="661"/>
      <c r="D240" s="208"/>
      <c r="E240" s="208"/>
      <c r="F240" s="208"/>
      <c r="G240" s="208"/>
      <c r="H240" s="208"/>
      <c r="I240" s="208"/>
      <c r="J240" s="208"/>
      <c r="K240" s="208"/>
      <c r="L240" s="208"/>
      <c r="M240" s="208"/>
      <c r="N240" s="208"/>
      <c r="O240" s="208"/>
      <c r="P240" s="208"/>
      <c r="Q240" s="208"/>
      <c r="R240" s="208"/>
      <c r="S240" s="208"/>
      <c r="T240" s="662"/>
      <c r="U240" s="662"/>
      <c r="V240" s="208"/>
      <c r="W240" s="663"/>
      <c r="X240" s="208"/>
      <c r="Y240" s="208"/>
      <c r="Z240" s="662"/>
      <c r="AA240" s="662"/>
      <c r="AB240" s="208"/>
      <c r="AC240" s="663"/>
      <c r="AD240" s="208"/>
      <c r="AE240" s="208"/>
      <c r="AF240" s="662"/>
      <c r="AG240" s="662"/>
      <c r="AH240" s="208"/>
      <c r="AI240" s="663"/>
      <c r="AJ240" s="208"/>
    </row>
    <row r="241" spans="2:36" s="664" customFormat="1" x14ac:dyDescent="0.25">
      <c r="B241" s="661"/>
      <c r="C241" s="661"/>
      <c r="D241" s="208"/>
      <c r="E241" s="208"/>
      <c r="F241" s="208"/>
      <c r="G241" s="208"/>
      <c r="H241" s="208"/>
      <c r="I241" s="208"/>
      <c r="J241" s="208"/>
      <c r="K241" s="208"/>
      <c r="L241" s="208"/>
      <c r="M241" s="208"/>
      <c r="N241" s="208"/>
      <c r="O241" s="208"/>
      <c r="P241" s="208"/>
      <c r="Q241" s="208"/>
      <c r="R241" s="208"/>
      <c r="S241" s="208"/>
      <c r="T241" s="662"/>
      <c r="U241" s="662"/>
      <c r="V241" s="208"/>
      <c r="W241" s="663"/>
      <c r="X241" s="208"/>
      <c r="Y241" s="208"/>
      <c r="Z241" s="662"/>
      <c r="AA241" s="662"/>
      <c r="AB241" s="208"/>
      <c r="AC241" s="663"/>
      <c r="AD241" s="208"/>
      <c r="AE241" s="208"/>
      <c r="AF241" s="662"/>
      <c r="AG241" s="662"/>
      <c r="AH241" s="208"/>
      <c r="AI241" s="663"/>
      <c r="AJ241" s="208"/>
    </row>
    <row r="242" spans="2:36" s="664" customFormat="1" x14ac:dyDescent="0.25">
      <c r="B242" s="661"/>
      <c r="C242" s="661"/>
      <c r="D242" s="208"/>
      <c r="E242" s="208"/>
      <c r="F242" s="208"/>
      <c r="G242" s="208"/>
      <c r="H242" s="208"/>
      <c r="I242" s="208"/>
      <c r="J242" s="208"/>
      <c r="K242" s="208"/>
      <c r="L242" s="208"/>
      <c r="M242" s="208"/>
      <c r="N242" s="208"/>
      <c r="O242" s="208"/>
      <c r="P242" s="208"/>
      <c r="Q242" s="208"/>
      <c r="R242" s="208"/>
      <c r="S242" s="208"/>
      <c r="T242" s="662"/>
      <c r="U242" s="662"/>
      <c r="V242" s="208"/>
      <c r="W242" s="663"/>
      <c r="X242" s="208"/>
      <c r="Y242" s="208"/>
      <c r="Z242" s="662"/>
      <c r="AA242" s="662"/>
      <c r="AB242" s="208"/>
      <c r="AC242" s="663"/>
      <c r="AD242" s="208"/>
      <c r="AE242" s="208"/>
      <c r="AF242" s="662"/>
      <c r="AG242" s="662"/>
      <c r="AH242" s="208"/>
      <c r="AI242" s="663"/>
      <c r="AJ242" s="208"/>
    </row>
    <row r="243" spans="2:36" s="664" customFormat="1" x14ac:dyDescent="0.25">
      <c r="B243" s="661"/>
      <c r="C243" s="661"/>
      <c r="D243" s="208"/>
      <c r="E243" s="208"/>
      <c r="F243" s="208"/>
      <c r="G243" s="208"/>
      <c r="H243" s="208"/>
      <c r="I243" s="208"/>
      <c r="J243" s="208"/>
      <c r="K243" s="208"/>
      <c r="L243" s="208"/>
      <c r="M243" s="208"/>
      <c r="N243" s="208"/>
      <c r="O243" s="208"/>
      <c r="P243" s="208"/>
      <c r="Q243" s="208"/>
      <c r="R243" s="208"/>
      <c r="S243" s="208"/>
      <c r="T243" s="662"/>
      <c r="U243" s="662"/>
      <c r="V243" s="208"/>
      <c r="W243" s="663"/>
      <c r="X243" s="208"/>
      <c r="Y243" s="208"/>
      <c r="Z243" s="662"/>
      <c r="AA243" s="662"/>
      <c r="AB243" s="208"/>
      <c r="AC243" s="663"/>
      <c r="AD243" s="208"/>
      <c r="AE243" s="208"/>
      <c r="AF243" s="662"/>
      <c r="AG243" s="662"/>
      <c r="AH243" s="208"/>
      <c r="AI243" s="663"/>
      <c r="AJ243" s="208"/>
    </row>
    <row r="244" spans="2:36" s="664" customFormat="1" x14ac:dyDescent="0.25">
      <c r="B244" s="661"/>
      <c r="C244" s="661"/>
      <c r="D244" s="208"/>
      <c r="E244" s="208"/>
      <c r="F244" s="208"/>
      <c r="G244" s="208"/>
      <c r="H244" s="208"/>
      <c r="I244" s="208"/>
      <c r="J244" s="208"/>
      <c r="K244" s="208"/>
      <c r="L244" s="208"/>
      <c r="M244" s="208"/>
      <c r="N244" s="208"/>
      <c r="O244" s="208"/>
      <c r="P244" s="208"/>
      <c r="Q244" s="208"/>
      <c r="R244" s="208"/>
      <c r="S244" s="208"/>
      <c r="T244" s="662"/>
      <c r="U244" s="662"/>
      <c r="V244" s="208"/>
      <c r="W244" s="663"/>
      <c r="X244" s="208"/>
      <c r="Y244" s="208"/>
      <c r="Z244" s="662"/>
      <c r="AA244" s="662"/>
      <c r="AB244" s="208"/>
      <c r="AC244" s="663"/>
      <c r="AD244" s="208"/>
      <c r="AE244" s="208"/>
      <c r="AF244" s="662"/>
      <c r="AG244" s="662"/>
      <c r="AH244" s="208"/>
      <c r="AI244" s="663"/>
      <c r="AJ244" s="208"/>
    </row>
    <row r="245" spans="2:36" s="664" customFormat="1" x14ac:dyDescent="0.25">
      <c r="B245" s="661"/>
      <c r="C245" s="661"/>
      <c r="D245" s="208"/>
      <c r="E245" s="208"/>
      <c r="F245" s="208"/>
      <c r="G245" s="208"/>
      <c r="H245" s="208"/>
      <c r="I245" s="208"/>
      <c r="J245" s="208"/>
      <c r="K245" s="208"/>
      <c r="L245" s="208"/>
      <c r="M245" s="208"/>
      <c r="N245" s="208"/>
      <c r="O245" s="208"/>
      <c r="P245" s="208"/>
      <c r="Q245" s="208"/>
      <c r="R245" s="208"/>
      <c r="S245" s="208"/>
      <c r="T245" s="662"/>
      <c r="U245" s="662"/>
      <c r="V245" s="208"/>
      <c r="W245" s="663"/>
      <c r="X245" s="208"/>
      <c r="Y245" s="208"/>
      <c r="Z245" s="662"/>
      <c r="AA245" s="662"/>
      <c r="AB245" s="208"/>
      <c r="AC245" s="663"/>
      <c r="AD245" s="208"/>
      <c r="AE245" s="208"/>
      <c r="AF245" s="662"/>
      <c r="AG245" s="662"/>
      <c r="AH245" s="208"/>
      <c r="AI245" s="663"/>
      <c r="AJ245" s="208"/>
    </row>
    <row r="246" spans="2:36" s="664" customFormat="1" x14ac:dyDescent="0.25">
      <c r="B246" s="661"/>
      <c r="C246" s="661"/>
      <c r="D246" s="208"/>
      <c r="E246" s="208"/>
      <c r="F246" s="208"/>
      <c r="G246" s="208"/>
      <c r="H246" s="208"/>
      <c r="I246" s="208"/>
      <c r="J246" s="208"/>
      <c r="K246" s="208"/>
      <c r="L246" s="208"/>
      <c r="M246" s="208"/>
      <c r="N246" s="208"/>
      <c r="O246" s="208"/>
      <c r="P246" s="208"/>
      <c r="Q246" s="208"/>
      <c r="R246" s="208"/>
      <c r="S246" s="208"/>
      <c r="T246" s="662"/>
      <c r="U246" s="662"/>
      <c r="V246" s="208"/>
      <c r="W246" s="663"/>
      <c r="X246" s="208"/>
      <c r="Y246" s="208"/>
      <c r="Z246" s="662"/>
      <c r="AA246" s="662"/>
      <c r="AB246" s="208"/>
      <c r="AC246" s="663"/>
      <c r="AD246" s="208"/>
      <c r="AE246" s="208"/>
      <c r="AF246" s="662"/>
      <c r="AG246" s="662"/>
      <c r="AH246" s="208"/>
      <c r="AI246" s="663"/>
      <c r="AJ246" s="208"/>
    </row>
    <row r="247" spans="2:36" s="664" customFormat="1" x14ac:dyDescent="0.25">
      <c r="B247" s="661"/>
      <c r="C247" s="661"/>
      <c r="D247" s="208"/>
      <c r="E247" s="208"/>
      <c r="F247" s="208"/>
      <c r="G247" s="208"/>
      <c r="H247" s="208"/>
      <c r="I247" s="208"/>
      <c r="J247" s="208"/>
      <c r="K247" s="208"/>
      <c r="L247" s="208"/>
      <c r="M247" s="208"/>
      <c r="N247" s="208"/>
      <c r="O247" s="208"/>
      <c r="P247" s="208"/>
      <c r="Q247" s="208"/>
      <c r="R247" s="208"/>
      <c r="S247" s="208"/>
      <c r="T247" s="662"/>
      <c r="U247" s="662"/>
      <c r="V247" s="208"/>
      <c r="W247" s="663"/>
      <c r="X247" s="208"/>
      <c r="Y247" s="208"/>
      <c r="Z247" s="662"/>
      <c r="AA247" s="662"/>
      <c r="AB247" s="208"/>
      <c r="AC247" s="663"/>
      <c r="AD247" s="208"/>
      <c r="AE247" s="208"/>
      <c r="AF247" s="662"/>
      <c r="AG247" s="662"/>
      <c r="AH247" s="208"/>
      <c r="AI247" s="663"/>
      <c r="AJ247" s="208"/>
    </row>
    <row r="248" spans="2:36" s="664" customFormat="1" x14ac:dyDescent="0.25">
      <c r="B248" s="661"/>
      <c r="C248" s="661"/>
      <c r="D248" s="208"/>
      <c r="E248" s="208"/>
      <c r="F248" s="208"/>
      <c r="G248" s="208"/>
      <c r="H248" s="208"/>
      <c r="I248" s="208"/>
      <c r="J248" s="208"/>
      <c r="K248" s="208"/>
      <c r="L248" s="208"/>
      <c r="M248" s="208"/>
      <c r="N248" s="208"/>
      <c r="O248" s="208"/>
      <c r="P248" s="208"/>
      <c r="Q248" s="208"/>
      <c r="R248" s="208"/>
      <c r="S248" s="208"/>
      <c r="T248" s="662"/>
      <c r="U248" s="662"/>
      <c r="V248" s="208"/>
      <c r="W248" s="663"/>
      <c r="X248" s="208"/>
      <c r="Y248" s="208"/>
      <c r="Z248" s="662"/>
      <c r="AA248" s="662"/>
      <c r="AB248" s="208"/>
      <c r="AC248" s="663"/>
      <c r="AD248" s="208"/>
      <c r="AE248" s="208"/>
      <c r="AF248" s="662"/>
      <c r="AG248" s="662"/>
      <c r="AH248" s="208"/>
      <c r="AI248" s="663"/>
      <c r="AJ248" s="208"/>
    </row>
    <row r="249" spans="2:36" s="664" customFormat="1" x14ac:dyDescent="0.25">
      <c r="B249" s="661"/>
      <c r="C249" s="661"/>
      <c r="D249" s="208"/>
      <c r="E249" s="208"/>
      <c r="F249" s="208"/>
      <c r="G249" s="208"/>
      <c r="H249" s="208"/>
      <c r="I249" s="208"/>
      <c r="J249" s="208"/>
      <c r="K249" s="208"/>
      <c r="L249" s="208"/>
      <c r="M249" s="208"/>
      <c r="N249" s="208"/>
      <c r="O249" s="208"/>
      <c r="P249" s="208"/>
      <c r="Q249" s="208"/>
      <c r="R249" s="208"/>
      <c r="S249" s="208"/>
      <c r="T249" s="662"/>
      <c r="U249" s="662"/>
      <c r="V249" s="208"/>
      <c r="W249" s="663"/>
      <c r="X249" s="208"/>
      <c r="Y249" s="208"/>
      <c r="Z249" s="662"/>
      <c r="AA249" s="662"/>
      <c r="AB249" s="208"/>
      <c r="AC249" s="663"/>
      <c r="AD249" s="208"/>
      <c r="AE249" s="208"/>
      <c r="AF249" s="662"/>
      <c r="AG249" s="662"/>
      <c r="AH249" s="208"/>
      <c r="AI249" s="663"/>
      <c r="AJ249" s="208"/>
    </row>
    <row r="250" spans="2:36" s="664" customFormat="1" x14ac:dyDescent="0.25">
      <c r="B250" s="661"/>
      <c r="C250" s="661"/>
      <c r="D250" s="208"/>
      <c r="E250" s="208"/>
      <c r="F250" s="208"/>
      <c r="G250" s="208"/>
      <c r="H250" s="208"/>
      <c r="I250" s="208"/>
      <c r="J250" s="208"/>
      <c r="K250" s="208"/>
      <c r="L250" s="208"/>
      <c r="M250" s="208"/>
      <c r="N250" s="208"/>
      <c r="O250" s="208"/>
      <c r="P250" s="208"/>
      <c r="Q250" s="208"/>
      <c r="R250" s="208"/>
      <c r="S250" s="208"/>
      <c r="T250" s="662"/>
      <c r="U250" s="662"/>
      <c r="V250" s="208"/>
      <c r="W250" s="663"/>
      <c r="X250" s="208"/>
      <c r="Y250" s="208"/>
      <c r="Z250" s="662"/>
      <c r="AA250" s="662"/>
      <c r="AB250" s="208"/>
      <c r="AC250" s="663"/>
      <c r="AD250" s="208"/>
      <c r="AE250" s="208"/>
      <c r="AF250" s="662"/>
      <c r="AG250" s="662"/>
      <c r="AH250" s="208"/>
      <c r="AI250" s="663"/>
      <c r="AJ250" s="208"/>
    </row>
    <row r="251" spans="2:36" s="664" customFormat="1" x14ac:dyDescent="0.25">
      <c r="B251" s="661"/>
      <c r="C251" s="661"/>
      <c r="D251" s="208"/>
      <c r="E251" s="208"/>
      <c r="F251" s="208"/>
      <c r="G251" s="208"/>
      <c r="H251" s="208"/>
      <c r="I251" s="208"/>
      <c r="J251" s="208"/>
      <c r="K251" s="208"/>
      <c r="L251" s="208"/>
      <c r="M251" s="208"/>
      <c r="N251" s="208"/>
      <c r="O251" s="208"/>
      <c r="P251" s="208"/>
      <c r="Q251" s="208"/>
      <c r="R251" s="208"/>
      <c r="S251" s="208"/>
      <c r="T251" s="662"/>
      <c r="U251" s="662"/>
      <c r="V251" s="208"/>
      <c r="W251" s="663"/>
      <c r="X251" s="208"/>
      <c r="Y251" s="208"/>
      <c r="Z251" s="662"/>
      <c r="AA251" s="662"/>
      <c r="AB251" s="208"/>
      <c r="AC251" s="663"/>
      <c r="AD251" s="208"/>
      <c r="AE251" s="208"/>
      <c r="AF251" s="662"/>
      <c r="AG251" s="662"/>
      <c r="AH251" s="208"/>
      <c r="AI251" s="663"/>
      <c r="AJ251" s="208"/>
    </row>
    <row r="252" spans="2:36" s="664" customFormat="1" x14ac:dyDescent="0.25">
      <c r="B252" s="661"/>
      <c r="C252" s="661"/>
      <c r="D252" s="208"/>
      <c r="E252" s="208"/>
      <c r="F252" s="208"/>
      <c r="G252" s="208"/>
      <c r="H252" s="208"/>
      <c r="I252" s="208"/>
      <c r="J252" s="208"/>
      <c r="K252" s="208"/>
      <c r="L252" s="208"/>
      <c r="M252" s="208"/>
      <c r="N252" s="208"/>
      <c r="O252" s="208"/>
      <c r="P252" s="208"/>
      <c r="Q252" s="208"/>
      <c r="R252" s="208"/>
      <c r="S252" s="208"/>
      <c r="T252" s="662"/>
      <c r="U252" s="662"/>
      <c r="V252" s="208"/>
      <c r="W252" s="663"/>
      <c r="X252" s="208"/>
      <c r="Y252" s="208"/>
      <c r="Z252" s="662"/>
      <c r="AA252" s="662"/>
      <c r="AB252" s="208"/>
      <c r="AC252" s="663"/>
      <c r="AD252" s="208"/>
      <c r="AE252" s="208"/>
      <c r="AF252" s="662"/>
      <c r="AG252" s="662"/>
      <c r="AH252" s="208"/>
      <c r="AI252" s="663"/>
      <c r="AJ252" s="208"/>
    </row>
    <row r="253" spans="2:36" s="664" customFormat="1" x14ac:dyDescent="0.25">
      <c r="B253" s="661"/>
      <c r="C253" s="661"/>
      <c r="D253" s="208"/>
      <c r="E253" s="208"/>
      <c r="F253" s="208"/>
      <c r="G253" s="208"/>
      <c r="H253" s="208"/>
      <c r="I253" s="208"/>
      <c r="J253" s="208"/>
      <c r="K253" s="208"/>
      <c r="L253" s="208"/>
      <c r="M253" s="208"/>
      <c r="N253" s="208"/>
      <c r="O253" s="208"/>
      <c r="P253" s="208"/>
      <c r="Q253" s="208"/>
      <c r="R253" s="208"/>
      <c r="S253" s="208"/>
      <c r="T253" s="662"/>
      <c r="U253" s="662"/>
      <c r="V253" s="208"/>
      <c r="W253" s="663"/>
      <c r="X253" s="208"/>
      <c r="Y253" s="208"/>
      <c r="Z253" s="662"/>
      <c r="AA253" s="662"/>
      <c r="AB253" s="208"/>
      <c r="AC253" s="663"/>
      <c r="AD253" s="208"/>
      <c r="AE253" s="208"/>
      <c r="AF253" s="662"/>
      <c r="AG253" s="662"/>
      <c r="AH253" s="208"/>
      <c r="AI253" s="663"/>
      <c r="AJ253" s="208"/>
    </row>
    <row r="254" spans="2:36" s="664" customFormat="1" x14ac:dyDescent="0.25">
      <c r="B254" s="661"/>
      <c r="C254" s="661"/>
      <c r="D254" s="208"/>
      <c r="E254" s="208"/>
      <c r="F254" s="208"/>
      <c r="G254" s="208"/>
      <c r="H254" s="208"/>
      <c r="I254" s="208"/>
      <c r="J254" s="208"/>
      <c r="K254" s="208"/>
      <c r="L254" s="208"/>
      <c r="M254" s="208"/>
      <c r="N254" s="208"/>
      <c r="O254" s="208"/>
      <c r="P254" s="208"/>
      <c r="Q254" s="208"/>
      <c r="R254" s="208"/>
      <c r="S254" s="208"/>
      <c r="T254" s="662"/>
      <c r="U254" s="662"/>
      <c r="V254" s="208"/>
      <c r="W254" s="663"/>
      <c r="X254" s="208"/>
      <c r="Y254" s="208"/>
      <c r="Z254" s="662"/>
      <c r="AA254" s="662"/>
      <c r="AB254" s="208"/>
      <c r="AC254" s="663"/>
      <c r="AD254" s="208"/>
      <c r="AE254" s="208"/>
      <c r="AF254" s="662"/>
      <c r="AG254" s="662"/>
      <c r="AH254" s="208"/>
      <c r="AI254" s="663"/>
      <c r="AJ254" s="208"/>
    </row>
    <row r="255" spans="2:36" s="664" customFormat="1" x14ac:dyDescent="0.25">
      <c r="B255" s="661"/>
      <c r="C255" s="661"/>
      <c r="D255" s="208"/>
      <c r="E255" s="208"/>
      <c r="F255" s="208"/>
      <c r="G255" s="208"/>
      <c r="H255" s="208"/>
      <c r="I255" s="208"/>
      <c r="J255" s="208"/>
      <c r="K255" s="208"/>
      <c r="L255" s="208"/>
      <c r="M255" s="208"/>
      <c r="N255" s="208"/>
      <c r="O255" s="208"/>
      <c r="P255" s="208"/>
      <c r="Q255" s="208"/>
      <c r="R255" s="208"/>
      <c r="S255" s="208"/>
      <c r="T255" s="662"/>
      <c r="U255" s="662"/>
      <c r="V255" s="208"/>
      <c r="W255" s="663"/>
      <c r="X255" s="208"/>
      <c r="Y255" s="208"/>
      <c r="Z255" s="662"/>
      <c r="AA255" s="662"/>
      <c r="AB255" s="208"/>
      <c r="AC255" s="663"/>
      <c r="AD255" s="208"/>
      <c r="AE255" s="208"/>
      <c r="AF255" s="662"/>
      <c r="AG255" s="662"/>
      <c r="AH255" s="208"/>
      <c r="AI255" s="663"/>
      <c r="AJ255" s="208"/>
    </row>
    <row r="256" spans="2:36" s="664" customFormat="1" x14ac:dyDescent="0.25">
      <c r="B256" s="661"/>
      <c r="C256" s="661"/>
      <c r="D256" s="208"/>
      <c r="E256" s="208"/>
      <c r="F256" s="208"/>
      <c r="G256" s="208"/>
      <c r="H256" s="208"/>
      <c r="I256" s="208"/>
      <c r="J256" s="208"/>
      <c r="K256" s="208"/>
      <c r="L256" s="208"/>
      <c r="M256" s="208"/>
      <c r="N256" s="208"/>
      <c r="O256" s="208"/>
      <c r="P256" s="208"/>
      <c r="Q256" s="208"/>
      <c r="R256" s="208"/>
      <c r="S256" s="208"/>
      <c r="T256" s="662"/>
      <c r="U256" s="662"/>
      <c r="V256" s="208"/>
      <c r="W256" s="663"/>
      <c r="X256" s="208"/>
      <c r="Y256" s="208"/>
      <c r="Z256" s="662"/>
      <c r="AA256" s="662"/>
      <c r="AB256" s="208"/>
      <c r="AC256" s="663"/>
      <c r="AD256" s="208"/>
      <c r="AE256" s="208"/>
      <c r="AF256" s="662"/>
      <c r="AG256" s="662"/>
      <c r="AH256" s="208"/>
      <c r="AI256" s="663"/>
      <c r="AJ256" s="208"/>
    </row>
    <row r="257" spans="2:36" s="664" customFormat="1" x14ac:dyDescent="0.25">
      <c r="B257" s="661"/>
      <c r="C257" s="661"/>
      <c r="D257" s="208"/>
      <c r="E257" s="208"/>
      <c r="F257" s="208"/>
      <c r="G257" s="208"/>
      <c r="H257" s="208"/>
      <c r="I257" s="208"/>
      <c r="J257" s="208"/>
      <c r="K257" s="208"/>
      <c r="L257" s="208"/>
      <c r="M257" s="208"/>
      <c r="N257" s="208"/>
      <c r="O257" s="208"/>
      <c r="P257" s="208"/>
      <c r="Q257" s="208"/>
      <c r="R257" s="208"/>
      <c r="S257" s="208"/>
      <c r="T257" s="662"/>
      <c r="U257" s="662"/>
      <c r="V257" s="208"/>
      <c r="W257" s="663"/>
      <c r="X257" s="208"/>
      <c r="Y257" s="208"/>
      <c r="Z257" s="662"/>
      <c r="AA257" s="662"/>
      <c r="AB257" s="208"/>
      <c r="AC257" s="663"/>
      <c r="AD257" s="208"/>
      <c r="AE257" s="208"/>
      <c r="AF257" s="662"/>
      <c r="AG257" s="662"/>
      <c r="AH257" s="208"/>
      <c r="AI257" s="663"/>
      <c r="AJ257" s="208"/>
    </row>
    <row r="258" spans="2:36" s="664" customFormat="1" x14ac:dyDescent="0.25">
      <c r="B258" s="661"/>
      <c r="C258" s="661"/>
      <c r="D258" s="208"/>
      <c r="E258" s="208"/>
      <c r="F258" s="208"/>
      <c r="G258" s="208"/>
      <c r="H258" s="208"/>
      <c r="I258" s="208"/>
      <c r="J258" s="208"/>
      <c r="K258" s="208"/>
      <c r="L258" s="208"/>
      <c r="M258" s="208"/>
      <c r="N258" s="208"/>
      <c r="O258" s="208"/>
      <c r="P258" s="208"/>
      <c r="Q258" s="208"/>
      <c r="R258" s="208"/>
      <c r="S258" s="208"/>
      <c r="T258" s="662"/>
      <c r="U258" s="662"/>
      <c r="V258" s="208"/>
      <c r="W258" s="663"/>
      <c r="X258" s="208"/>
      <c r="Y258" s="208"/>
      <c r="Z258" s="662"/>
      <c r="AA258" s="662"/>
      <c r="AB258" s="208"/>
      <c r="AC258" s="663"/>
      <c r="AD258" s="208"/>
      <c r="AE258" s="208"/>
      <c r="AF258" s="662"/>
      <c r="AG258" s="662"/>
      <c r="AH258" s="208"/>
      <c r="AI258" s="663"/>
      <c r="AJ258" s="208"/>
    </row>
    <row r="259" spans="2:36" s="664" customFormat="1" x14ac:dyDescent="0.25">
      <c r="B259" s="661"/>
      <c r="C259" s="661"/>
      <c r="D259" s="208"/>
      <c r="E259" s="208"/>
      <c r="F259" s="208"/>
      <c r="G259" s="208"/>
      <c r="H259" s="208"/>
      <c r="I259" s="208"/>
      <c r="J259" s="208"/>
      <c r="K259" s="208"/>
      <c r="L259" s="208"/>
      <c r="M259" s="208"/>
      <c r="N259" s="208"/>
      <c r="O259" s="208"/>
      <c r="P259" s="208"/>
      <c r="Q259" s="208"/>
      <c r="R259" s="208"/>
      <c r="S259" s="208"/>
      <c r="T259" s="662"/>
      <c r="U259" s="662"/>
      <c r="V259" s="208"/>
      <c r="W259" s="663"/>
      <c r="X259" s="208"/>
      <c r="Y259" s="208"/>
      <c r="Z259" s="662"/>
      <c r="AA259" s="662"/>
      <c r="AB259" s="208"/>
      <c r="AC259" s="663"/>
      <c r="AD259" s="208"/>
      <c r="AE259" s="208"/>
      <c r="AF259" s="662"/>
      <c r="AG259" s="662"/>
      <c r="AH259" s="208"/>
      <c r="AI259" s="663"/>
      <c r="AJ259" s="208"/>
    </row>
    <row r="260" spans="2:36" s="664" customFormat="1" x14ac:dyDescent="0.25">
      <c r="B260" s="661"/>
      <c r="C260" s="661"/>
      <c r="D260" s="208"/>
      <c r="E260" s="208"/>
      <c r="F260" s="208"/>
      <c r="G260" s="208"/>
      <c r="H260" s="208"/>
      <c r="I260" s="208"/>
      <c r="J260" s="208"/>
      <c r="K260" s="208"/>
      <c r="L260" s="208"/>
      <c r="M260" s="208"/>
      <c r="N260" s="208"/>
      <c r="O260" s="208"/>
      <c r="P260" s="208"/>
      <c r="Q260" s="208"/>
      <c r="R260" s="208"/>
      <c r="S260" s="208"/>
      <c r="T260" s="662"/>
      <c r="U260" s="662"/>
      <c r="V260" s="208"/>
      <c r="W260" s="663"/>
      <c r="X260" s="208"/>
      <c r="Y260" s="208"/>
      <c r="Z260" s="662"/>
      <c r="AA260" s="662"/>
      <c r="AB260" s="208"/>
      <c r="AC260" s="663"/>
      <c r="AD260" s="208"/>
      <c r="AE260" s="208"/>
      <c r="AF260" s="662"/>
      <c r="AG260" s="662"/>
      <c r="AH260" s="208"/>
      <c r="AI260" s="663"/>
      <c r="AJ260" s="208"/>
    </row>
    <row r="261" spans="2:36" s="664" customFormat="1" x14ac:dyDescent="0.25">
      <c r="B261" s="661"/>
      <c r="C261" s="661"/>
      <c r="D261" s="208"/>
      <c r="E261" s="208"/>
      <c r="F261" s="208"/>
      <c r="G261" s="208"/>
      <c r="H261" s="208"/>
      <c r="I261" s="208"/>
      <c r="J261" s="208"/>
      <c r="K261" s="208"/>
      <c r="L261" s="208"/>
      <c r="M261" s="208"/>
      <c r="N261" s="208"/>
      <c r="O261" s="208"/>
      <c r="P261" s="208"/>
      <c r="Q261" s="208"/>
      <c r="R261" s="208"/>
      <c r="S261" s="208"/>
      <c r="T261" s="662"/>
      <c r="U261" s="662"/>
      <c r="V261" s="208"/>
      <c r="W261" s="663"/>
      <c r="X261" s="208"/>
      <c r="Y261" s="208"/>
      <c r="Z261" s="662"/>
      <c r="AA261" s="662"/>
      <c r="AB261" s="208"/>
      <c r="AC261" s="663"/>
      <c r="AD261" s="208"/>
      <c r="AE261" s="208"/>
      <c r="AF261" s="662"/>
      <c r="AG261" s="662"/>
      <c r="AH261" s="208"/>
      <c r="AI261" s="663"/>
      <c r="AJ261" s="208"/>
    </row>
    <row r="262" spans="2:36" s="664" customFormat="1" x14ac:dyDescent="0.25">
      <c r="B262" s="661"/>
      <c r="C262" s="661"/>
      <c r="D262" s="208"/>
      <c r="E262" s="208"/>
      <c r="F262" s="208"/>
      <c r="G262" s="208"/>
      <c r="H262" s="208"/>
      <c r="I262" s="208"/>
      <c r="J262" s="208"/>
      <c r="K262" s="208"/>
      <c r="L262" s="208"/>
      <c r="M262" s="208"/>
      <c r="N262" s="208"/>
      <c r="O262" s="208"/>
      <c r="P262" s="208"/>
      <c r="Q262" s="208"/>
      <c r="R262" s="208"/>
      <c r="S262" s="208"/>
      <c r="T262" s="662"/>
      <c r="U262" s="662"/>
      <c r="V262" s="208"/>
      <c r="W262" s="663"/>
      <c r="X262" s="208"/>
      <c r="Y262" s="208"/>
      <c r="Z262" s="662"/>
      <c r="AA262" s="662"/>
      <c r="AB262" s="208"/>
      <c r="AC262" s="663"/>
      <c r="AD262" s="208"/>
      <c r="AE262" s="208"/>
      <c r="AF262" s="662"/>
      <c r="AG262" s="662"/>
      <c r="AH262" s="208"/>
      <c r="AI262" s="663"/>
      <c r="AJ262" s="208"/>
    </row>
    <row r="263" spans="2:36" s="664" customFormat="1" x14ac:dyDescent="0.25">
      <c r="B263" s="661"/>
      <c r="C263" s="661"/>
      <c r="D263" s="208"/>
      <c r="E263" s="208"/>
      <c r="F263" s="208"/>
      <c r="G263" s="208"/>
      <c r="H263" s="208"/>
      <c r="I263" s="208"/>
      <c r="J263" s="208"/>
      <c r="K263" s="208"/>
      <c r="L263" s="208"/>
      <c r="M263" s="208"/>
      <c r="N263" s="208"/>
      <c r="O263" s="208"/>
      <c r="P263" s="208"/>
      <c r="Q263" s="208"/>
      <c r="R263" s="208"/>
      <c r="S263" s="208"/>
      <c r="T263" s="662"/>
      <c r="U263" s="662"/>
      <c r="V263" s="208"/>
      <c r="W263" s="663"/>
      <c r="X263" s="208"/>
      <c r="Y263" s="208"/>
      <c r="Z263" s="662"/>
      <c r="AA263" s="662"/>
      <c r="AB263" s="208"/>
      <c r="AC263" s="663"/>
      <c r="AD263" s="208"/>
      <c r="AE263" s="208"/>
      <c r="AF263" s="662"/>
      <c r="AG263" s="662"/>
      <c r="AH263" s="208"/>
      <c r="AI263" s="663"/>
      <c r="AJ263" s="208"/>
    </row>
    <row r="264" spans="2:36" s="664" customFormat="1" x14ac:dyDescent="0.25">
      <c r="B264" s="661"/>
      <c r="C264" s="661"/>
      <c r="D264" s="208"/>
      <c r="E264" s="208"/>
      <c r="F264" s="208"/>
      <c r="G264" s="208"/>
      <c r="H264" s="208"/>
      <c r="I264" s="208"/>
      <c r="J264" s="208"/>
      <c r="K264" s="208"/>
      <c r="L264" s="208"/>
      <c r="M264" s="208"/>
      <c r="N264" s="208"/>
      <c r="O264" s="208"/>
      <c r="P264" s="208"/>
      <c r="Q264" s="208"/>
      <c r="R264" s="208"/>
      <c r="S264" s="208"/>
      <c r="T264" s="662"/>
      <c r="U264" s="662"/>
      <c r="V264" s="208"/>
      <c r="W264" s="663"/>
      <c r="X264" s="208"/>
      <c r="Y264" s="208"/>
      <c r="Z264" s="662"/>
      <c r="AA264" s="662"/>
      <c r="AB264" s="208"/>
      <c r="AC264" s="663"/>
      <c r="AD264" s="208"/>
      <c r="AE264" s="208"/>
      <c r="AF264" s="662"/>
      <c r="AG264" s="662"/>
      <c r="AH264" s="208"/>
      <c r="AI264" s="663"/>
      <c r="AJ264" s="208"/>
    </row>
    <row r="265" spans="2:36" s="664" customFormat="1" x14ac:dyDescent="0.25">
      <c r="B265" s="661"/>
      <c r="C265" s="661"/>
      <c r="D265" s="208"/>
      <c r="E265" s="208"/>
      <c r="F265" s="208"/>
      <c r="G265" s="208"/>
      <c r="H265" s="208"/>
      <c r="I265" s="208"/>
      <c r="J265" s="208"/>
      <c r="K265" s="208"/>
      <c r="L265" s="208"/>
      <c r="M265" s="208"/>
      <c r="N265" s="208"/>
      <c r="O265" s="208"/>
      <c r="P265" s="208"/>
      <c r="Q265" s="208"/>
      <c r="R265" s="208"/>
      <c r="S265" s="208"/>
      <c r="T265" s="662"/>
      <c r="U265" s="662"/>
      <c r="V265" s="208"/>
      <c r="W265" s="663"/>
      <c r="X265" s="208"/>
      <c r="Y265" s="208"/>
      <c r="Z265" s="662"/>
      <c r="AA265" s="662"/>
      <c r="AB265" s="208"/>
      <c r="AC265" s="663"/>
      <c r="AD265" s="208"/>
      <c r="AE265" s="208"/>
      <c r="AF265" s="662"/>
      <c r="AG265" s="662"/>
      <c r="AH265" s="208"/>
      <c r="AI265" s="663"/>
      <c r="AJ265" s="208"/>
    </row>
    <row r="266" spans="2:36" s="664" customFormat="1" x14ac:dyDescent="0.25">
      <c r="B266" s="661"/>
      <c r="C266" s="661"/>
      <c r="D266" s="208"/>
      <c r="E266" s="208"/>
      <c r="F266" s="208"/>
      <c r="G266" s="208"/>
      <c r="H266" s="208"/>
      <c r="I266" s="208"/>
      <c r="J266" s="208"/>
      <c r="K266" s="208"/>
      <c r="L266" s="208"/>
      <c r="M266" s="208"/>
      <c r="N266" s="208"/>
      <c r="O266" s="208"/>
      <c r="P266" s="208"/>
      <c r="Q266" s="208"/>
      <c r="R266" s="208"/>
      <c r="S266" s="208"/>
      <c r="T266" s="662"/>
      <c r="U266" s="662"/>
      <c r="V266" s="208"/>
      <c r="W266" s="663"/>
      <c r="X266" s="208"/>
      <c r="Y266" s="208"/>
      <c r="Z266" s="662"/>
      <c r="AA266" s="662"/>
      <c r="AB266" s="208"/>
      <c r="AC266" s="663"/>
      <c r="AD266" s="208"/>
      <c r="AE266" s="208"/>
      <c r="AF266" s="662"/>
      <c r="AG266" s="662"/>
      <c r="AH266" s="208"/>
      <c r="AI266" s="663"/>
      <c r="AJ266" s="208"/>
    </row>
    <row r="267" spans="2:36" s="664" customFormat="1" x14ac:dyDescent="0.25">
      <c r="B267" s="661"/>
      <c r="C267" s="661"/>
      <c r="D267" s="208"/>
      <c r="E267" s="208"/>
      <c r="F267" s="208"/>
      <c r="G267" s="208"/>
      <c r="H267" s="208"/>
      <c r="I267" s="208"/>
      <c r="J267" s="208"/>
      <c r="K267" s="208"/>
      <c r="L267" s="208"/>
      <c r="M267" s="208"/>
      <c r="N267" s="208"/>
      <c r="O267" s="208"/>
      <c r="P267" s="208"/>
      <c r="Q267" s="208"/>
      <c r="R267" s="208"/>
      <c r="S267" s="208"/>
      <c r="T267" s="662"/>
      <c r="U267" s="662"/>
      <c r="V267" s="208"/>
      <c r="W267" s="663"/>
      <c r="X267" s="208"/>
      <c r="Y267" s="208"/>
      <c r="Z267" s="662"/>
      <c r="AA267" s="662"/>
      <c r="AB267" s="208"/>
      <c r="AC267" s="663"/>
      <c r="AD267" s="208"/>
      <c r="AE267" s="208"/>
      <c r="AF267" s="662"/>
      <c r="AG267" s="662"/>
      <c r="AH267" s="208"/>
      <c r="AI267" s="663"/>
      <c r="AJ267" s="208"/>
    </row>
    <row r="268" spans="2:36" s="664" customFormat="1" x14ac:dyDescent="0.25">
      <c r="B268" s="661"/>
      <c r="C268" s="661"/>
      <c r="D268" s="208"/>
      <c r="E268" s="208"/>
      <c r="F268" s="208"/>
      <c r="G268" s="208"/>
      <c r="H268" s="208"/>
      <c r="I268" s="208"/>
      <c r="J268" s="208"/>
      <c r="K268" s="208"/>
      <c r="L268" s="208"/>
      <c r="M268" s="208"/>
      <c r="N268" s="208"/>
      <c r="O268" s="208"/>
      <c r="P268" s="208"/>
      <c r="Q268" s="208"/>
      <c r="R268" s="208"/>
      <c r="S268" s="208"/>
      <c r="T268" s="662"/>
      <c r="U268" s="662"/>
      <c r="V268" s="208"/>
      <c r="W268" s="663"/>
      <c r="X268" s="208"/>
      <c r="Y268" s="208"/>
      <c r="Z268" s="662"/>
      <c r="AA268" s="662"/>
      <c r="AB268" s="208"/>
      <c r="AC268" s="663"/>
      <c r="AD268" s="208"/>
      <c r="AE268" s="208"/>
      <c r="AF268" s="662"/>
      <c r="AG268" s="662"/>
      <c r="AH268" s="208"/>
      <c r="AI268" s="663"/>
      <c r="AJ268" s="208"/>
    </row>
    <row r="269" spans="2:36" s="664" customFormat="1" x14ac:dyDescent="0.25">
      <c r="B269" s="661"/>
      <c r="C269" s="661"/>
      <c r="D269" s="208"/>
      <c r="E269" s="208"/>
      <c r="F269" s="208"/>
      <c r="G269" s="208"/>
      <c r="H269" s="208"/>
      <c r="I269" s="208"/>
      <c r="J269" s="208"/>
      <c r="K269" s="208"/>
      <c r="L269" s="208"/>
      <c r="M269" s="208"/>
      <c r="N269" s="208"/>
      <c r="O269" s="208"/>
      <c r="P269" s="208"/>
      <c r="Q269" s="208"/>
      <c r="R269" s="208"/>
      <c r="S269" s="208"/>
      <c r="T269" s="662"/>
      <c r="U269" s="662"/>
      <c r="V269" s="208"/>
      <c r="W269" s="663"/>
      <c r="X269" s="208"/>
      <c r="Y269" s="208"/>
      <c r="Z269" s="662"/>
      <c r="AA269" s="662"/>
      <c r="AB269" s="208"/>
      <c r="AC269" s="663"/>
      <c r="AD269" s="208"/>
      <c r="AE269" s="208"/>
      <c r="AF269" s="662"/>
      <c r="AG269" s="662"/>
      <c r="AH269" s="208"/>
      <c r="AI269" s="663"/>
      <c r="AJ269" s="208"/>
    </row>
    <row r="270" spans="2:36" s="664" customFormat="1" x14ac:dyDescent="0.25">
      <c r="B270" s="661"/>
      <c r="C270" s="661"/>
      <c r="D270" s="208"/>
      <c r="E270" s="208"/>
      <c r="F270" s="208"/>
      <c r="G270" s="208"/>
      <c r="H270" s="208"/>
      <c r="I270" s="208"/>
      <c r="J270" s="208"/>
      <c r="K270" s="208"/>
      <c r="L270" s="208"/>
      <c r="M270" s="208"/>
      <c r="N270" s="208"/>
      <c r="O270" s="208"/>
      <c r="P270" s="208"/>
      <c r="Q270" s="208"/>
      <c r="R270" s="208"/>
      <c r="S270" s="208"/>
      <c r="T270" s="662"/>
      <c r="U270" s="662"/>
      <c r="V270" s="208"/>
      <c r="W270" s="663"/>
      <c r="X270" s="208"/>
      <c r="Y270" s="208"/>
      <c r="Z270" s="662"/>
      <c r="AA270" s="662"/>
      <c r="AB270" s="208"/>
      <c r="AC270" s="663"/>
      <c r="AD270" s="208"/>
      <c r="AE270" s="208"/>
      <c r="AF270" s="662"/>
      <c r="AG270" s="662"/>
      <c r="AH270" s="208"/>
      <c r="AI270" s="663"/>
      <c r="AJ270" s="208"/>
    </row>
    <row r="271" spans="2:36" s="664" customFormat="1" x14ac:dyDescent="0.25">
      <c r="B271" s="661"/>
      <c r="C271" s="661"/>
      <c r="D271" s="208"/>
      <c r="E271" s="208"/>
      <c r="F271" s="208"/>
      <c r="G271" s="208"/>
      <c r="H271" s="208"/>
      <c r="I271" s="208"/>
      <c r="J271" s="208"/>
      <c r="K271" s="208"/>
      <c r="L271" s="208"/>
      <c r="M271" s="208"/>
      <c r="N271" s="208"/>
      <c r="O271" s="208"/>
      <c r="P271" s="208"/>
      <c r="Q271" s="208"/>
      <c r="R271" s="208"/>
      <c r="S271" s="208"/>
      <c r="T271" s="662"/>
      <c r="U271" s="662"/>
      <c r="V271" s="208"/>
      <c r="W271" s="663"/>
      <c r="X271" s="208"/>
      <c r="Y271" s="208"/>
      <c r="Z271" s="662"/>
      <c r="AA271" s="662"/>
      <c r="AB271" s="208"/>
      <c r="AC271" s="663"/>
      <c r="AD271" s="208"/>
      <c r="AE271" s="208"/>
      <c r="AF271" s="662"/>
      <c r="AG271" s="662"/>
      <c r="AH271" s="208"/>
      <c r="AI271" s="663"/>
      <c r="AJ271" s="208"/>
    </row>
    <row r="272" spans="2:36" s="664" customFormat="1" x14ac:dyDescent="0.25">
      <c r="B272" s="661"/>
      <c r="C272" s="661"/>
      <c r="D272" s="208"/>
      <c r="E272" s="208"/>
      <c r="F272" s="208"/>
      <c r="G272" s="208"/>
      <c r="H272" s="208"/>
      <c r="I272" s="208"/>
      <c r="J272" s="208"/>
      <c r="K272" s="208"/>
      <c r="L272" s="208"/>
      <c r="M272" s="208"/>
      <c r="N272" s="208"/>
      <c r="O272" s="208"/>
      <c r="P272" s="208"/>
      <c r="Q272" s="208"/>
      <c r="R272" s="208"/>
      <c r="S272" s="208"/>
      <c r="T272" s="662"/>
      <c r="U272" s="662"/>
      <c r="V272" s="208"/>
      <c r="W272" s="663"/>
      <c r="X272" s="208"/>
      <c r="Y272" s="208"/>
      <c r="Z272" s="662"/>
      <c r="AA272" s="662"/>
      <c r="AB272" s="208"/>
      <c r="AC272" s="663"/>
      <c r="AD272" s="208"/>
      <c r="AE272" s="208"/>
      <c r="AF272" s="662"/>
      <c r="AG272" s="662"/>
      <c r="AH272" s="208"/>
      <c r="AI272" s="663"/>
      <c r="AJ272" s="208"/>
    </row>
    <row r="273" spans="2:36" s="664" customFormat="1" x14ac:dyDescent="0.25">
      <c r="B273" s="661"/>
      <c r="C273" s="661"/>
      <c r="D273" s="208"/>
      <c r="E273" s="208"/>
      <c r="F273" s="208"/>
      <c r="G273" s="208"/>
      <c r="H273" s="208"/>
      <c r="I273" s="208"/>
      <c r="J273" s="208"/>
      <c r="K273" s="208"/>
      <c r="L273" s="208"/>
      <c r="M273" s="208"/>
      <c r="N273" s="208"/>
      <c r="O273" s="208"/>
      <c r="P273" s="208"/>
      <c r="Q273" s="208"/>
      <c r="R273" s="208"/>
      <c r="S273" s="208"/>
      <c r="T273" s="662"/>
      <c r="U273" s="662"/>
      <c r="V273" s="208"/>
      <c r="W273" s="663"/>
      <c r="X273" s="208"/>
      <c r="Y273" s="208"/>
      <c r="Z273" s="662"/>
      <c r="AA273" s="662"/>
      <c r="AB273" s="208"/>
      <c r="AC273" s="663"/>
      <c r="AD273" s="208"/>
      <c r="AE273" s="208"/>
      <c r="AF273" s="662"/>
      <c r="AG273" s="662"/>
      <c r="AH273" s="208"/>
      <c r="AI273" s="663"/>
      <c r="AJ273" s="208"/>
    </row>
    <row r="274" spans="2:36" s="664" customFormat="1" x14ac:dyDescent="0.25">
      <c r="B274" s="661"/>
      <c r="C274" s="661"/>
      <c r="D274" s="208"/>
      <c r="E274" s="208"/>
      <c r="F274" s="208"/>
      <c r="G274" s="208"/>
      <c r="H274" s="208"/>
      <c r="I274" s="208"/>
      <c r="J274" s="208"/>
      <c r="K274" s="208"/>
      <c r="L274" s="208"/>
      <c r="M274" s="208"/>
      <c r="N274" s="208"/>
      <c r="O274" s="208"/>
      <c r="P274" s="208"/>
      <c r="Q274" s="208"/>
      <c r="R274" s="208"/>
      <c r="S274" s="208"/>
      <c r="T274" s="662"/>
      <c r="U274" s="662"/>
      <c r="V274" s="208"/>
      <c r="W274" s="663"/>
      <c r="X274" s="208"/>
      <c r="Y274" s="208"/>
      <c r="Z274" s="662"/>
      <c r="AA274" s="662"/>
      <c r="AB274" s="208"/>
      <c r="AC274" s="663"/>
      <c r="AD274" s="208"/>
      <c r="AE274" s="208"/>
      <c r="AF274" s="662"/>
      <c r="AG274" s="662"/>
      <c r="AH274" s="208"/>
      <c r="AI274" s="663"/>
      <c r="AJ274" s="208"/>
    </row>
    <row r="275" spans="2:36" s="664" customFormat="1" x14ac:dyDescent="0.25">
      <c r="B275" s="661"/>
      <c r="C275" s="661"/>
      <c r="D275" s="208"/>
      <c r="E275" s="208"/>
      <c r="F275" s="208"/>
      <c r="G275" s="208"/>
      <c r="H275" s="208"/>
      <c r="I275" s="208"/>
      <c r="J275" s="208"/>
      <c r="K275" s="208"/>
      <c r="L275" s="208"/>
      <c r="M275" s="208"/>
      <c r="N275" s="208"/>
      <c r="O275" s="208"/>
      <c r="P275" s="208"/>
      <c r="Q275" s="208"/>
      <c r="R275" s="208"/>
      <c r="S275" s="208"/>
      <c r="T275" s="662"/>
      <c r="U275" s="662"/>
      <c r="V275" s="208"/>
      <c r="W275" s="663"/>
      <c r="X275" s="208"/>
      <c r="Y275" s="208"/>
      <c r="Z275" s="662"/>
      <c r="AA275" s="662"/>
      <c r="AB275" s="208"/>
      <c r="AC275" s="663"/>
      <c r="AD275" s="208"/>
      <c r="AE275" s="208"/>
      <c r="AF275" s="662"/>
      <c r="AG275" s="662"/>
      <c r="AH275" s="208"/>
      <c r="AI275" s="663"/>
      <c r="AJ275" s="208"/>
    </row>
    <row r="276" spans="2:36" s="664" customFormat="1" x14ac:dyDescent="0.25">
      <c r="B276" s="661"/>
      <c r="C276" s="661"/>
      <c r="D276" s="208"/>
      <c r="E276" s="208"/>
      <c r="F276" s="208"/>
      <c r="G276" s="208"/>
      <c r="H276" s="208"/>
      <c r="I276" s="208"/>
      <c r="J276" s="208"/>
      <c r="K276" s="208"/>
      <c r="L276" s="208"/>
      <c r="M276" s="208"/>
      <c r="N276" s="208"/>
      <c r="O276" s="208"/>
      <c r="P276" s="208"/>
      <c r="Q276" s="208"/>
      <c r="R276" s="208"/>
      <c r="S276" s="208"/>
      <c r="T276" s="662"/>
      <c r="U276" s="662"/>
      <c r="V276" s="208"/>
      <c r="W276" s="663"/>
      <c r="X276" s="208"/>
      <c r="Y276" s="208"/>
      <c r="Z276" s="662"/>
      <c r="AA276" s="662"/>
      <c r="AB276" s="208"/>
      <c r="AC276" s="663"/>
      <c r="AD276" s="208"/>
      <c r="AE276" s="208"/>
      <c r="AF276" s="662"/>
      <c r="AG276" s="662"/>
      <c r="AH276" s="208"/>
      <c r="AI276" s="663"/>
      <c r="AJ276" s="208"/>
    </row>
    <row r="277" spans="2:36" s="664" customFormat="1" x14ac:dyDescent="0.25">
      <c r="B277" s="661"/>
      <c r="C277" s="661"/>
      <c r="D277" s="208"/>
      <c r="E277" s="208"/>
      <c r="F277" s="208"/>
      <c r="G277" s="208"/>
      <c r="H277" s="208"/>
      <c r="I277" s="208"/>
      <c r="J277" s="208"/>
      <c r="K277" s="208"/>
      <c r="L277" s="208"/>
      <c r="M277" s="208"/>
      <c r="N277" s="208"/>
      <c r="O277" s="208"/>
      <c r="P277" s="208"/>
      <c r="Q277" s="208"/>
      <c r="R277" s="208"/>
      <c r="S277" s="208"/>
      <c r="T277" s="662"/>
      <c r="U277" s="662"/>
      <c r="V277" s="208"/>
      <c r="W277" s="663"/>
      <c r="X277" s="208"/>
      <c r="Y277" s="208"/>
      <c r="Z277" s="662"/>
      <c r="AA277" s="662"/>
      <c r="AB277" s="208"/>
      <c r="AC277" s="663"/>
      <c r="AD277" s="208"/>
      <c r="AE277" s="208"/>
      <c r="AF277" s="662"/>
      <c r="AG277" s="662"/>
      <c r="AH277" s="208"/>
      <c r="AI277" s="663"/>
      <c r="AJ277" s="208"/>
    </row>
    <row r="278" spans="2:36" s="664" customFormat="1" x14ac:dyDescent="0.25">
      <c r="B278" s="661"/>
      <c r="C278" s="661"/>
      <c r="D278" s="208"/>
      <c r="E278" s="208"/>
      <c r="F278" s="208"/>
      <c r="G278" s="208"/>
      <c r="H278" s="208"/>
      <c r="I278" s="208"/>
      <c r="J278" s="208"/>
      <c r="K278" s="208"/>
      <c r="L278" s="208"/>
      <c r="M278" s="208"/>
      <c r="N278" s="208"/>
      <c r="O278" s="208"/>
      <c r="P278" s="208"/>
      <c r="Q278" s="208"/>
      <c r="R278" s="208"/>
      <c r="S278" s="208"/>
      <c r="T278" s="662"/>
      <c r="U278" s="662"/>
      <c r="V278" s="208"/>
      <c r="W278" s="663"/>
      <c r="X278" s="208"/>
      <c r="Y278" s="208"/>
      <c r="Z278" s="662"/>
      <c r="AA278" s="662"/>
      <c r="AB278" s="208"/>
      <c r="AC278" s="663"/>
      <c r="AD278" s="208"/>
      <c r="AE278" s="208"/>
      <c r="AF278" s="662"/>
      <c r="AG278" s="662"/>
      <c r="AH278" s="208"/>
      <c r="AI278" s="663"/>
      <c r="AJ278" s="208"/>
    </row>
    <row r="279" spans="2:36" s="664" customFormat="1" x14ac:dyDescent="0.25">
      <c r="B279" s="661"/>
      <c r="C279" s="661"/>
      <c r="D279" s="208"/>
      <c r="E279" s="208"/>
      <c r="F279" s="208"/>
      <c r="G279" s="208"/>
      <c r="H279" s="208"/>
      <c r="I279" s="208"/>
      <c r="J279" s="208"/>
      <c r="K279" s="208"/>
      <c r="L279" s="208"/>
      <c r="M279" s="208"/>
      <c r="N279" s="208"/>
      <c r="O279" s="208"/>
      <c r="P279" s="208"/>
      <c r="Q279" s="208"/>
      <c r="R279" s="208"/>
      <c r="S279" s="208"/>
      <c r="T279" s="662"/>
      <c r="U279" s="662"/>
      <c r="V279" s="208"/>
      <c r="W279" s="663"/>
      <c r="X279" s="208"/>
      <c r="Y279" s="208"/>
      <c r="Z279" s="662"/>
      <c r="AA279" s="662"/>
      <c r="AB279" s="208"/>
      <c r="AC279" s="663"/>
      <c r="AD279" s="208"/>
      <c r="AE279" s="208"/>
      <c r="AF279" s="662"/>
      <c r="AG279" s="662"/>
      <c r="AH279" s="208"/>
      <c r="AI279" s="663"/>
      <c r="AJ279" s="208"/>
    </row>
    <row r="280" spans="2:36" s="664" customFormat="1" x14ac:dyDescent="0.25">
      <c r="B280" s="661"/>
      <c r="C280" s="661"/>
      <c r="D280" s="208"/>
      <c r="E280" s="208"/>
      <c r="F280" s="208"/>
      <c r="G280" s="208"/>
      <c r="H280" s="208"/>
      <c r="I280" s="208"/>
      <c r="J280" s="208"/>
      <c r="K280" s="208"/>
      <c r="L280" s="208"/>
      <c r="M280" s="208"/>
      <c r="N280" s="208"/>
      <c r="O280" s="208"/>
      <c r="P280" s="208"/>
      <c r="Q280" s="208"/>
      <c r="R280" s="208"/>
      <c r="S280" s="208"/>
      <c r="T280" s="662"/>
      <c r="U280" s="662"/>
      <c r="V280" s="208"/>
      <c r="W280" s="663"/>
      <c r="X280" s="208"/>
      <c r="Y280" s="208"/>
      <c r="Z280" s="662"/>
      <c r="AA280" s="662"/>
      <c r="AB280" s="208"/>
      <c r="AC280" s="663"/>
      <c r="AD280" s="208"/>
      <c r="AE280" s="208"/>
      <c r="AF280" s="662"/>
      <c r="AG280" s="662"/>
      <c r="AH280" s="208"/>
      <c r="AI280" s="663"/>
      <c r="AJ280" s="208"/>
    </row>
    <row r="281" spans="2:36" s="664" customFormat="1" x14ac:dyDescent="0.25">
      <c r="B281" s="661"/>
      <c r="C281" s="661"/>
      <c r="D281" s="208"/>
      <c r="E281" s="208"/>
      <c r="F281" s="208"/>
      <c r="G281" s="208"/>
      <c r="H281" s="208"/>
      <c r="I281" s="208"/>
      <c r="J281" s="208"/>
      <c r="K281" s="208"/>
      <c r="L281" s="208"/>
      <c r="M281" s="208"/>
      <c r="N281" s="208"/>
      <c r="O281" s="208"/>
      <c r="P281" s="208"/>
      <c r="Q281" s="208"/>
      <c r="R281" s="208"/>
      <c r="S281" s="208"/>
      <c r="T281" s="662"/>
      <c r="U281" s="662"/>
      <c r="V281" s="208"/>
      <c r="W281" s="663"/>
      <c r="X281" s="208"/>
      <c r="Y281" s="208"/>
      <c r="Z281" s="662"/>
      <c r="AA281" s="662"/>
      <c r="AB281" s="208"/>
      <c r="AC281" s="663"/>
      <c r="AD281" s="208"/>
      <c r="AE281" s="208"/>
      <c r="AF281" s="662"/>
      <c r="AG281" s="662"/>
      <c r="AH281" s="208"/>
      <c r="AI281" s="663"/>
      <c r="AJ281" s="208"/>
    </row>
    <row r="282" spans="2:36" s="664" customFormat="1" x14ac:dyDescent="0.25">
      <c r="B282" s="661"/>
      <c r="C282" s="661"/>
      <c r="D282" s="208"/>
      <c r="E282" s="208"/>
      <c r="F282" s="208"/>
      <c r="G282" s="208"/>
      <c r="H282" s="208"/>
      <c r="I282" s="208"/>
      <c r="J282" s="208"/>
      <c r="K282" s="208"/>
      <c r="L282" s="208"/>
      <c r="M282" s="208"/>
      <c r="N282" s="208"/>
      <c r="O282" s="208"/>
      <c r="P282" s="208"/>
      <c r="Q282" s="208"/>
      <c r="R282" s="208"/>
      <c r="S282" s="208"/>
      <c r="T282" s="662"/>
      <c r="U282" s="662"/>
      <c r="V282" s="208"/>
      <c r="W282" s="663"/>
      <c r="X282" s="208"/>
      <c r="Y282" s="208"/>
      <c r="Z282" s="662"/>
      <c r="AA282" s="662"/>
      <c r="AB282" s="208"/>
      <c r="AC282" s="663"/>
      <c r="AD282" s="208"/>
      <c r="AE282" s="208"/>
      <c r="AF282" s="662"/>
      <c r="AG282" s="662"/>
      <c r="AH282" s="208"/>
      <c r="AI282" s="663"/>
      <c r="AJ282" s="208"/>
    </row>
    <row r="283" spans="2:36" s="664" customFormat="1" x14ac:dyDescent="0.25">
      <c r="B283" s="661"/>
      <c r="C283" s="661"/>
      <c r="D283" s="208"/>
      <c r="E283" s="208"/>
      <c r="F283" s="208"/>
      <c r="G283" s="208"/>
      <c r="H283" s="208"/>
      <c r="I283" s="208"/>
      <c r="J283" s="208"/>
      <c r="K283" s="208"/>
      <c r="L283" s="208"/>
      <c r="M283" s="208"/>
      <c r="N283" s="208"/>
      <c r="O283" s="208"/>
      <c r="P283" s="208"/>
      <c r="Q283" s="208"/>
      <c r="R283" s="208"/>
      <c r="S283" s="208"/>
      <c r="T283" s="662"/>
      <c r="U283" s="662"/>
      <c r="V283" s="208"/>
      <c r="W283" s="663"/>
      <c r="X283" s="208"/>
      <c r="Y283" s="208"/>
      <c r="Z283" s="662"/>
      <c r="AA283" s="662"/>
      <c r="AB283" s="208"/>
      <c r="AC283" s="663"/>
      <c r="AD283" s="208"/>
      <c r="AE283" s="208"/>
      <c r="AF283" s="662"/>
      <c r="AG283" s="662"/>
      <c r="AH283" s="208"/>
      <c r="AI283" s="663"/>
      <c r="AJ283" s="208"/>
    </row>
    <row r="284" spans="2:36" s="664" customFormat="1" x14ac:dyDescent="0.25">
      <c r="B284" s="661"/>
      <c r="C284" s="661"/>
      <c r="D284" s="208"/>
      <c r="E284" s="208"/>
      <c r="F284" s="208"/>
      <c r="G284" s="208"/>
      <c r="H284" s="208"/>
      <c r="I284" s="208"/>
      <c r="J284" s="208"/>
      <c r="K284" s="208"/>
      <c r="L284" s="208"/>
      <c r="M284" s="208"/>
      <c r="N284" s="208"/>
      <c r="O284" s="208"/>
      <c r="P284" s="208"/>
      <c r="Q284" s="208"/>
      <c r="R284" s="208"/>
      <c r="S284" s="208"/>
      <c r="T284" s="662"/>
      <c r="U284" s="662"/>
      <c r="V284" s="208"/>
      <c r="W284" s="663"/>
      <c r="X284" s="208"/>
      <c r="Y284" s="208"/>
      <c r="Z284" s="662"/>
      <c r="AA284" s="662"/>
      <c r="AB284" s="208"/>
      <c r="AC284" s="663"/>
      <c r="AD284" s="208"/>
      <c r="AE284" s="208"/>
      <c r="AF284" s="662"/>
      <c r="AG284" s="662"/>
      <c r="AH284" s="208"/>
      <c r="AI284" s="663"/>
      <c r="AJ284" s="208"/>
    </row>
    <row r="285" spans="2:36" s="664" customFormat="1" x14ac:dyDescent="0.25">
      <c r="B285" s="661"/>
      <c r="C285" s="661"/>
      <c r="D285" s="208"/>
      <c r="E285" s="208"/>
      <c r="F285" s="208"/>
      <c r="G285" s="208"/>
      <c r="H285" s="208"/>
      <c r="I285" s="208"/>
      <c r="J285" s="208"/>
      <c r="K285" s="208"/>
      <c r="L285" s="208"/>
      <c r="M285" s="208"/>
      <c r="N285" s="208"/>
      <c r="O285" s="208"/>
      <c r="P285" s="208"/>
      <c r="Q285" s="208"/>
      <c r="R285" s="208"/>
      <c r="S285" s="208"/>
      <c r="T285" s="662"/>
      <c r="U285" s="662"/>
      <c r="V285" s="208"/>
      <c r="W285" s="663"/>
      <c r="X285" s="208"/>
      <c r="Y285" s="208"/>
      <c r="Z285" s="662"/>
      <c r="AA285" s="662"/>
      <c r="AB285" s="208"/>
      <c r="AC285" s="663"/>
      <c r="AD285" s="208"/>
      <c r="AE285" s="208"/>
      <c r="AF285" s="662"/>
      <c r="AG285" s="662"/>
      <c r="AH285" s="208"/>
      <c r="AI285" s="663"/>
      <c r="AJ285" s="208"/>
    </row>
    <row r="286" spans="2:36" s="664" customFormat="1" x14ac:dyDescent="0.25">
      <c r="B286" s="661"/>
      <c r="C286" s="661"/>
      <c r="D286" s="208"/>
      <c r="E286" s="208"/>
      <c r="F286" s="208"/>
      <c r="G286" s="208"/>
      <c r="H286" s="208"/>
      <c r="I286" s="208"/>
      <c r="J286" s="208"/>
      <c r="K286" s="208"/>
      <c r="L286" s="208"/>
      <c r="M286" s="208"/>
      <c r="N286" s="208"/>
      <c r="O286" s="208"/>
      <c r="P286" s="208"/>
      <c r="Q286" s="208"/>
      <c r="R286" s="208"/>
      <c r="S286" s="208"/>
      <c r="T286" s="662"/>
      <c r="U286" s="662"/>
      <c r="V286" s="208"/>
      <c r="W286" s="663"/>
      <c r="X286" s="208"/>
      <c r="Y286" s="208"/>
      <c r="Z286" s="662"/>
      <c r="AA286" s="662"/>
      <c r="AB286" s="208"/>
      <c r="AC286" s="663"/>
      <c r="AD286" s="208"/>
      <c r="AE286" s="208"/>
      <c r="AF286" s="662"/>
      <c r="AG286" s="662"/>
      <c r="AH286" s="208"/>
      <c r="AI286" s="663"/>
      <c r="AJ286" s="208"/>
    </row>
    <row r="287" spans="2:36" s="664" customFormat="1" x14ac:dyDescent="0.25">
      <c r="B287" s="661"/>
      <c r="C287" s="661"/>
      <c r="D287" s="208"/>
      <c r="E287" s="208"/>
      <c r="F287" s="208"/>
      <c r="G287" s="208"/>
      <c r="H287" s="208"/>
      <c r="I287" s="208"/>
      <c r="J287" s="208"/>
      <c r="K287" s="208"/>
      <c r="L287" s="208"/>
      <c r="M287" s="208"/>
      <c r="N287" s="208"/>
      <c r="O287" s="208"/>
      <c r="P287" s="208"/>
      <c r="Q287" s="208"/>
      <c r="R287" s="208"/>
      <c r="S287" s="208"/>
      <c r="T287" s="662"/>
      <c r="U287" s="662"/>
      <c r="V287" s="208"/>
      <c r="W287" s="663"/>
      <c r="X287" s="208"/>
      <c r="Y287" s="208"/>
      <c r="Z287" s="662"/>
      <c r="AA287" s="662"/>
      <c r="AB287" s="208"/>
      <c r="AC287" s="663"/>
      <c r="AD287" s="208"/>
      <c r="AE287" s="208"/>
      <c r="AF287" s="662"/>
      <c r="AG287" s="662"/>
      <c r="AH287" s="208"/>
      <c r="AI287" s="663"/>
      <c r="AJ287" s="208"/>
    </row>
    <row r="288" spans="2:36" s="664" customFormat="1" x14ac:dyDescent="0.25">
      <c r="B288" s="661"/>
      <c r="C288" s="661"/>
      <c r="D288" s="208"/>
      <c r="E288" s="208"/>
      <c r="F288" s="208"/>
      <c r="G288" s="208"/>
      <c r="H288" s="208"/>
      <c r="I288" s="208"/>
      <c r="J288" s="208"/>
      <c r="K288" s="208"/>
      <c r="L288" s="208"/>
      <c r="M288" s="208"/>
      <c r="N288" s="208"/>
      <c r="O288" s="208"/>
      <c r="P288" s="208"/>
      <c r="Q288" s="208"/>
      <c r="R288" s="208"/>
      <c r="S288" s="208"/>
      <c r="T288" s="662"/>
      <c r="U288" s="662"/>
      <c r="V288" s="208"/>
      <c r="W288" s="663"/>
      <c r="X288" s="208"/>
      <c r="Y288" s="208"/>
      <c r="Z288" s="662"/>
      <c r="AA288" s="662"/>
      <c r="AB288" s="208"/>
      <c r="AC288" s="663"/>
      <c r="AD288" s="208"/>
      <c r="AE288" s="208"/>
      <c r="AF288" s="662"/>
      <c r="AG288" s="662"/>
      <c r="AH288" s="208"/>
      <c r="AI288" s="663"/>
      <c r="AJ288" s="208"/>
    </row>
    <row r="289" spans="2:36" s="664" customFormat="1" x14ac:dyDescent="0.25">
      <c r="B289" s="661"/>
      <c r="C289" s="661"/>
      <c r="D289" s="208"/>
      <c r="E289" s="208"/>
      <c r="F289" s="208"/>
      <c r="G289" s="208"/>
      <c r="H289" s="208"/>
      <c r="I289" s="208"/>
      <c r="J289" s="208"/>
      <c r="K289" s="208"/>
      <c r="L289" s="208"/>
      <c r="M289" s="208"/>
      <c r="N289" s="208"/>
      <c r="O289" s="208"/>
      <c r="P289" s="208"/>
      <c r="Q289" s="208"/>
      <c r="R289" s="208"/>
      <c r="S289" s="208"/>
      <c r="T289" s="662"/>
      <c r="U289" s="662"/>
      <c r="V289" s="208"/>
      <c r="W289" s="663"/>
      <c r="X289" s="208"/>
      <c r="Y289" s="208"/>
      <c r="Z289" s="662"/>
      <c r="AA289" s="662"/>
      <c r="AB289" s="208"/>
      <c r="AC289" s="663"/>
      <c r="AD289" s="208"/>
      <c r="AE289" s="208"/>
      <c r="AF289" s="662"/>
      <c r="AG289" s="662"/>
      <c r="AH289" s="208"/>
      <c r="AI289" s="663"/>
      <c r="AJ289" s="208"/>
    </row>
    <row r="290" spans="2:36" s="664" customFormat="1" x14ac:dyDescent="0.25">
      <c r="B290" s="661"/>
      <c r="C290" s="661"/>
      <c r="D290" s="208"/>
      <c r="E290" s="208"/>
      <c r="F290" s="208"/>
      <c r="G290" s="208"/>
      <c r="H290" s="208"/>
      <c r="I290" s="208"/>
      <c r="J290" s="208"/>
      <c r="K290" s="208"/>
      <c r="L290" s="208"/>
      <c r="M290" s="208"/>
      <c r="N290" s="208"/>
      <c r="O290" s="208"/>
      <c r="P290" s="208"/>
      <c r="Q290" s="208"/>
      <c r="R290" s="208"/>
      <c r="S290" s="208"/>
      <c r="T290" s="662"/>
      <c r="U290" s="662"/>
      <c r="V290" s="208"/>
      <c r="W290" s="663"/>
      <c r="X290" s="208"/>
      <c r="Y290" s="208"/>
      <c r="Z290" s="662"/>
      <c r="AA290" s="662"/>
      <c r="AB290" s="208"/>
      <c r="AC290" s="663"/>
      <c r="AD290" s="208"/>
      <c r="AE290" s="208"/>
      <c r="AF290" s="662"/>
      <c r="AG290" s="662"/>
      <c r="AH290" s="208"/>
      <c r="AI290" s="663"/>
      <c r="AJ290" s="208"/>
    </row>
    <row r="291" spans="2:36" s="664" customFormat="1" x14ac:dyDescent="0.25">
      <c r="B291" s="661"/>
      <c r="C291" s="661"/>
      <c r="D291" s="208"/>
      <c r="E291" s="208"/>
      <c r="F291" s="208"/>
      <c r="G291" s="208"/>
      <c r="H291" s="208"/>
      <c r="I291" s="208"/>
      <c r="J291" s="208"/>
      <c r="K291" s="208"/>
      <c r="L291" s="208"/>
      <c r="M291" s="208"/>
      <c r="N291" s="208"/>
      <c r="O291" s="208"/>
      <c r="P291" s="208"/>
      <c r="Q291" s="208"/>
      <c r="R291" s="208"/>
      <c r="S291" s="208"/>
      <c r="T291" s="662"/>
      <c r="U291" s="662"/>
      <c r="V291" s="208"/>
      <c r="W291" s="663"/>
      <c r="X291" s="208"/>
      <c r="Y291" s="208"/>
      <c r="Z291" s="662"/>
      <c r="AA291" s="662"/>
      <c r="AB291" s="208"/>
      <c r="AC291" s="663"/>
      <c r="AD291" s="208"/>
      <c r="AE291" s="208"/>
      <c r="AF291" s="662"/>
      <c r="AG291" s="662"/>
      <c r="AH291" s="208"/>
      <c r="AI291" s="663"/>
      <c r="AJ291" s="208"/>
    </row>
    <row r="292" spans="2:36" s="664" customFormat="1" x14ac:dyDescent="0.25">
      <c r="B292" s="661"/>
      <c r="C292" s="661"/>
      <c r="D292" s="208"/>
      <c r="E292" s="208"/>
      <c r="F292" s="208"/>
      <c r="G292" s="208"/>
      <c r="H292" s="208"/>
      <c r="I292" s="208"/>
      <c r="J292" s="208"/>
      <c r="K292" s="208"/>
      <c r="L292" s="208"/>
      <c r="M292" s="208"/>
      <c r="N292" s="208"/>
      <c r="O292" s="208"/>
      <c r="P292" s="208"/>
      <c r="Q292" s="208"/>
      <c r="R292" s="208"/>
      <c r="S292" s="208"/>
      <c r="T292" s="662"/>
      <c r="U292" s="662"/>
      <c r="V292" s="208"/>
      <c r="W292" s="663"/>
      <c r="X292" s="208"/>
      <c r="Y292" s="208"/>
      <c r="Z292" s="662"/>
      <c r="AA292" s="662"/>
      <c r="AB292" s="208"/>
      <c r="AC292" s="663"/>
      <c r="AD292" s="208"/>
      <c r="AE292" s="208"/>
      <c r="AF292" s="662"/>
      <c r="AG292" s="662"/>
      <c r="AH292" s="208"/>
      <c r="AI292" s="663"/>
      <c r="AJ292" s="208"/>
    </row>
    <row r="293" spans="2:36" s="664" customFormat="1" x14ac:dyDescent="0.25">
      <c r="B293" s="661"/>
      <c r="C293" s="661"/>
      <c r="D293" s="208"/>
      <c r="E293" s="208"/>
      <c r="F293" s="208"/>
      <c r="G293" s="208"/>
      <c r="H293" s="208"/>
      <c r="I293" s="208"/>
      <c r="J293" s="208"/>
      <c r="K293" s="208"/>
      <c r="L293" s="208"/>
      <c r="M293" s="208"/>
      <c r="N293" s="208"/>
      <c r="O293" s="208"/>
      <c r="P293" s="208"/>
      <c r="Q293" s="208"/>
      <c r="R293" s="208"/>
      <c r="S293" s="208"/>
      <c r="T293" s="662"/>
      <c r="U293" s="662"/>
      <c r="V293" s="208"/>
      <c r="W293" s="663"/>
      <c r="X293" s="208"/>
      <c r="Y293" s="208"/>
      <c r="Z293" s="662"/>
      <c r="AA293" s="662"/>
      <c r="AB293" s="208"/>
      <c r="AC293" s="663"/>
      <c r="AD293" s="208"/>
      <c r="AE293" s="208"/>
      <c r="AF293" s="662"/>
      <c r="AG293" s="662"/>
      <c r="AH293" s="208"/>
      <c r="AI293" s="663"/>
      <c r="AJ293" s="208"/>
    </row>
    <row r="294" spans="2:36" s="664" customFormat="1" x14ac:dyDescent="0.25">
      <c r="B294" s="661"/>
      <c r="C294" s="661"/>
      <c r="D294" s="208"/>
      <c r="E294" s="208"/>
      <c r="F294" s="208"/>
      <c r="G294" s="208"/>
      <c r="H294" s="208"/>
      <c r="I294" s="208"/>
      <c r="J294" s="208"/>
      <c r="K294" s="208"/>
      <c r="L294" s="208"/>
      <c r="M294" s="208"/>
      <c r="N294" s="208"/>
      <c r="O294" s="208"/>
      <c r="P294" s="208"/>
      <c r="Q294" s="208"/>
      <c r="R294" s="208"/>
      <c r="S294" s="208"/>
      <c r="T294" s="662"/>
      <c r="U294" s="662"/>
      <c r="V294" s="208"/>
      <c r="W294" s="663"/>
      <c r="X294" s="208"/>
      <c r="Y294" s="208"/>
      <c r="Z294" s="662"/>
      <c r="AA294" s="662"/>
      <c r="AB294" s="208"/>
      <c r="AC294" s="663"/>
      <c r="AD294" s="208"/>
      <c r="AE294" s="208"/>
      <c r="AF294" s="662"/>
      <c r="AG294" s="662"/>
      <c r="AH294" s="208"/>
      <c r="AI294" s="663"/>
      <c r="AJ294" s="208"/>
    </row>
    <row r="295" spans="2:36" s="664" customFormat="1" x14ac:dyDescent="0.25">
      <c r="B295" s="661"/>
      <c r="C295" s="661"/>
      <c r="D295" s="208"/>
      <c r="E295" s="208"/>
      <c r="F295" s="208"/>
      <c r="G295" s="208"/>
      <c r="H295" s="208"/>
      <c r="I295" s="208"/>
      <c r="J295" s="208"/>
      <c r="K295" s="208"/>
      <c r="L295" s="208"/>
      <c r="M295" s="208"/>
      <c r="N295" s="208"/>
      <c r="O295" s="208"/>
      <c r="P295" s="208"/>
      <c r="Q295" s="208"/>
      <c r="R295" s="208"/>
      <c r="S295" s="208"/>
      <c r="T295" s="662"/>
      <c r="U295" s="662"/>
      <c r="V295" s="208"/>
      <c r="W295" s="663"/>
      <c r="X295" s="208"/>
      <c r="Y295" s="208"/>
      <c r="Z295" s="662"/>
      <c r="AA295" s="662"/>
      <c r="AB295" s="208"/>
      <c r="AC295" s="663"/>
      <c r="AD295" s="208"/>
      <c r="AE295" s="208"/>
      <c r="AF295" s="662"/>
      <c r="AG295" s="662"/>
      <c r="AH295" s="208"/>
      <c r="AI295" s="663"/>
      <c r="AJ295" s="208"/>
    </row>
    <row r="296" spans="2:36" s="664" customFormat="1" x14ac:dyDescent="0.25">
      <c r="B296" s="661"/>
      <c r="C296" s="661"/>
      <c r="D296" s="208"/>
      <c r="E296" s="208"/>
      <c r="F296" s="208"/>
      <c r="G296" s="208"/>
      <c r="H296" s="208"/>
      <c r="I296" s="208"/>
      <c r="J296" s="208"/>
      <c r="K296" s="208"/>
      <c r="L296" s="208"/>
      <c r="M296" s="208"/>
      <c r="N296" s="208"/>
      <c r="O296" s="208"/>
      <c r="P296" s="208"/>
      <c r="Q296" s="208"/>
      <c r="R296" s="208"/>
      <c r="S296" s="208"/>
      <c r="T296" s="662"/>
      <c r="U296" s="662"/>
      <c r="V296" s="208"/>
      <c r="W296" s="663"/>
      <c r="X296" s="208"/>
      <c r="Y296" s="208"/>
      <c r="Z296" s="662"/>
      <c r="AA296" s="662"/>
      <c r="AB296" s="208"/>
      <c r="AC296" s="663"/>
      <c r="AD296" s="208"/>
      <c r="AE296" s="208"/>
      <c r="AF296" s="662"/>
      <c r="AG296" s="662"/>
      <c r="AH296" s="208"/>
      <c r="AI296" s="663"/>
      <c r="AJ296" s="208"/>
    </row>
    <row r="297" spans="2:36" s="664" customFormat="1" x14ac:dyDescent="0.25">
      <c r="B297" s="661"/>
      <c r="C297" s="661"/>
      <c r="D297" s="208"/>
      <c r="E297" s="208"/>
      <c r="F297" s="208"/>
      <c r="G297" s="208"/>
      <c r="H297" s="208"/>
      <c r="I297" s="208"/>
      <c r="J297" s="208"/>
      <c r="K297" s="208"/>
      <c r="L297" s="208"/>
      <c r="M297" s="208"/>
      <c r="N297" s="208"/>
      <c r="O297" s="208"/>
      <c r="P297" s="208"/>
      <c r="Q297" s="208"/>
      <c r="R297" s="208"/>
      <c r="S297" s="208"/>
      <c r="T297" s="662"/>
      <c r="U297" s="662"/>
      <c r="V297" s="208"/>
      <c r="W297" s="663"/>
      <c r="X297" s="208"/>
      <c r="Y297" s="208"/>
      <c r="Z297" s="662"/>
      <c r="AA297" s="662"/>
      <c r="AB297" s="208"/>
      <c r="AC297" s="663"/>
      <c r="AD297" s="208"/>
      <c r="AE297" s="208"/>
      <c r="AF297" s="662"/>
      <c r="AG297" s="662"/>
      <c r="AH297" s="208"/>
      <c r="AI297" s="663"/>
      <c r="AJ297" s="208"/>
    </row>
    <row r="298" spans="2:36" s="664" customFormat="1" x14ac:dyDescent="0.25">
      <c r="B298" s="661"/>
      <c r="C298" s="661"/>
      <c r="D298" s="208"/>
      <c r="E298" s="208"/>
      <c r="F298" s="208"/>
      <c r="G298" s="208"/>
      <c r="H298" s="208"/>
      <c r="I298" s="208"/>
      <c r="J298" s="208"/>
      <c r="K298" s="208"/>
      <c r="L298" s="208"/>
      <c r="M298" s="208"/>
      <c r="N298" s="208"/>
      <c r="O298" s="208"/>
      <c r="P298" s="208"/>
      <c r="Q298" s="208"/>
      <c r="R298" s="208"/>
      <c r="S298" s="208"/>
      <c r="T298" s="662"/>
      <c r="U298" s="662"/>
      <c r="V298" s="208"/>
      <c r="W298" s="663"/>
      <c r="X298" s="208"/>
      <c r="Y298" s="208"/>
      <c r="Z298" s="662"/>
      <c r="AA298" s="662"/>
      <c r="AB298" s="208"/>
      <c r="AC298" s="663"/>
      <c r="AD298" s="208"/>
      <c r="AE298" s="208"/>
      <c r="AF298" s="662"/>
      <c r="AG298" s="662"/>
      <c r="AH298" s="208"/>
      <c r="AI298" s="663"/>
      <c r="AJ298" s="208"/>
    </row>
    <row r="299" spans="2:36" s="664" customFormat="1" x14ac:dyDescent="0.25">
      <c r="B299" s="661"/>
      <c r="C299" s="661"/>
      <c r="D299" s="208"/>
      <c r="E299" s="208"/>
      <c r="F299" s="208"/>
      <c r="G299" s="208"/>
      <c r="H299" s="208"/>
      <c r="I299" s="208"/>
      <c r="J299" s="208"/>
      <c r="K299" s="208"/>
      <c r="L299" s="208"/>
      <c r="M299" s="208"/>
      <c r="N299" s="208"/>
      <c r="O299" s="208"/>
      <c r="P299" s="208"/>
      <c r="Q299" s="208"/>
      <c r="R299" s="208"/>
      <c r="S299" s="208"/>
      <c r="T299" s="662"/>
      <c r="U299" s="662"/>
      <c r="V299" s="208"/>
      <c r="W299" s="663"/>
      <c r="X299" s="208"/>
      <c r="Y299" s="208"/>
      <c r="Z299" s="662"/>
      <c r="AA299" s="662"/>
      <c r="AB299" s="208"/>
      <c r="AC299" s="663"/>
      <c r="AD299" s="208"/>
      <c r="AE299" s="208"/>
      <c r="AF299" s="662"/>
      <c r="AG299" s="662"/>
      <c r="AH299" s="208"/>
      <c r="AI299" s="663"/>
      <c r="AJ299" s="208"/>
    </row>
    <row r="300" spans="2:36" s="664" customFormat="1" x14ac:dyDescent="0.25">
      <c r="B300" s="661"/>
      <c r="C300" s="661"/>
      <c r="D300" s="208"/>
      <c r="E300" s="208"/>
      <c r="F300" s="208"/>
      <c r="G300" s="208"/>
      <c r="H300" s="208"/>
      <c r="I300" s="208"/>
      <c r="J300" s="208"/>
      <c r="K300" s="208"/>
      <c r="L300" s="208"/>
      <c r="M300" s="208"/>
      <c r="N300" s="208"/>
      <c r="O300" s="208"/>
      <c r="P300" s="208"/>
      <c r="Q300" s="208"/>
      <c r="R300" s="208"/>
      <c r="S300" s="208"/>
      <c r="T300" s="662"/>
      <c r="U300" s="662"/>
      <c r="V300" s="208"/>
      <c r="W300" s="663"/>
      <c r="X300" s="208"/>
      <c r="Y300" s="208"/>
      <c r="Z300" s="662"/>
      <c r="AA300" s="662"/>
      <c r="AB300" s="208"/>
      <c r="AC300" s="663"/>
      <c r="AD300" s="208"/>
      <c r="AE300" s="208"/>
      <c r="AF300" s="662"/>
      <c r="AG300" s="662"/>
      <c r="AH300" s="208"/>
      <c r="AI300" s="663"/>
      <c r="AJ300" s="208"/>
    </row>
    <row r="301" spans="2:36" s="664" customFormat="1" x14ac:dyDescent="0.25">
      <c r="B301" s="661"/>
      <c r="C301" s="661"/>
      <c r="D301" s="208"/>
      <c r="E301" s="208"/>
      <c r="F301" s="208"/>
      <c r="G301" s="208"/>
      <c r="H301" s="208"/>
      <c r="I301" s="208"/>
      <c r="J301" s="208"/>
      <c r="K301" s="208"/>
      <c r="L301" s="208"/>
      <c r="M301" s="208"/>
      <c r="N301" s="208"/>
      <c r="O301" s="208"/>
      <c r="P301" s="208"/>
      <c r="Q301" s="208"/>
      <c r="R301" s="208"/>
      <c r="S301" s="208"/>
      <c r="T301" s="662"/>
      <c r="U301" s="662"/>
      <c r="V301" s="208"/>
      <c r="W301" s="663"/>
      <c r="X301" s="208"/>
      <c r="Y301" s="208"/>
      <c r="Z301" s="662"/>
      <c r="AA301" s="662"/>
      <c r="AB301" s="208"/>
      <c r="AC301" s="663"/>
      <c r="AD301" s="208"/>
      <c r="AE301" s="208"/>
      <c r="AF301" s="662"/>
      <c r="AG301" s="662"/>
      <c r="AH301" s="208"/>
      <c r="AI301" s="663"/>
      <c r="AJ301" s="208"/>
    </row>
    <row r="302" spans="2:36" s="664" customFormat="1" x14ac:dyDescent="0.25">
      <c r="B302" s="661"/>
      <c r="C302" s="661"/>
      <c r="D302" s="208"/>
      <c r="E302" s="208"/>
      <c r="F302" s="208"/>
      <c r="G302" s="208"/>
      <c r="H302" s="208"/>
      <c r="I302" s="208"/>
      <c r="J302" s="208"/>
      <c r="K302" s="208"/>
      <c r="L302" s="208"/>
      <c r="M302" s="208"/>
      <c r="N302" s="208"/>
      <c r="O302" s="208"/>
      <c r="P302" s="208"/>
      <c r="Q302" s="208"/>
      <c r="R302" s="208"/>
      <c r="S302" s="208"/>
      <c r="T302" s="662"/>
      <c r="U302" s="662"/>
      <c r="V302" s="208"/>
      <c r="W302" s="663"/>
      <c r="X302" s="208"/>
      <c r="Y302" s="208"/>
      <c r="Z302" s="662"/>
      <c r="AA302" s="662"/>
      <c r="AB302" s="208"/>
      <c r="AC302" s="663"/>
      <c r="AD302" s="208"/>
      <c r="AE302" s="208"/>
      <c r="AF302" s="662"/>
      <c r="AG302" s="662"/>
      <c r="AH302" s="208"/>
      <c r="AI302" s="663"/>
      <c r="AJ302" s="208"/>
    </row>
    <row r="303" spans="2:36" s="664" customFormat="1" x14ac:dyDescent="0.25">
      <c r="B303" s="661"/>
      <c r="C303" s="661"/>
      <c r="D303" s="208"/>
      <c r="E303" s="208"/>
      <c r="F303" s="208"/>
      <c r="G303" s="208"/>
      <c r="H303" s="208"/>
      <c r="I303" s="208"/>
      <c r="J303" s="208"/>
      <c r="K303" s="208"/>
      <c r="L303" s="208"/>
      <c r="M303" s="208"/>
      <c r="N303" s="208"/>
      <c r="O303" s="208"/>
      <c r="P303" s="208"/>
      <c r="Q303" s="208"/>
      <c r="R303" s="208"/>
      <c r="S303" s="208"/>
      <c r="T303" s="662"/>
      <c r="U303" s="662"/>
      <c r="V303" s="208"/>
      <c r="W303" s="663"/>
      <c r="X303" s="208"/>
      <c r="Y303" s="208"/>
      <c r="Z303" s="662"/>
      <c r="AA303" s="662"/>
      <c r="AB303" s="208"/>
      <c r="AC303" s="663"/>
      <c r="AD303" s="208"/>
      <c r="AE303" s="208"/>
      <c r="AF303" s="662"/>
      <c r="AG303" s="662"/>
      <c r="AH303" s="208"/>
      <c r="AI303" s="663"/>
      <c r="AJ303" s="208"/>
    </row>
    <row r="304" spans="2:36" s="664" customFormat="1" x14ac:dyDescent="0.25">
      <c r="B304" s="661"/>
      <c r="C304" s="661"/>
      <c r="D304" s="208"/>
      <c r="E304" s="208"/>
      <c r="F304" s="208"/>
      <c r="G304" s="208"/>
      <c r="H304" s="208"/>
      <c r="I304" s="208"/>
      <c r="J304" s="208"/>
      <c r="K304" s="208"/>
      <c r="L304" s="208"/>
      <c r="M304" s="208"/>
      <c r="N304" s="208"/>
      <c r="O304" s="208"/>
      <c r="P304" s="208"/>
      <c r="Q304" s="208"/>
      <c r="R304" s="208"/>
      <c r="S304" s="208"/>
      <c r="T304" s="662"/>
      <c r="U304" s="662"/>
      <c r="V304" s="208"/>
      <c r="W304" s="663"/>
      <c r="X304" s="208"/>
      <c r="Y304" s="208"/>
      <c r="Z304" s="662"/>
      <c r="AA304" s="662"/>
      <c r="AB304" s="208"/>
      <c r="AC304" s="663"/>
      <c r="AD304" s="208"/>
      <c r="AE304" s="208"/>
      <c r="AF304" s="662"/>
      <c r="AG304" s="662"/>
      <c r="AH304" s="208"/>
      <c r="AI304" s="663"/>
      <c r="AJ304" s="208"/>
    </row>
    <row r="305" spans="2:36" s="664" customFormat="1" x14ac:dyDescent="0.25">
      <c r="B305" s="661"/>
      <c r="C305" s="661"/>
      <c r="D305" s="208"/>
      <c r="E305" s="208"/>
      <c r="F305" s="208"/>
      <c r="G305" s="208"/>
      <c r="H305" s="208"/>
      <c r="I305" s="208"/>
      <c r="J305" s="208"/>
      <c r="K305" s="208"/>
      <c r="L305" s="208"/>
      <c r="M305" s="208"/>
      <c r="N305" s="208"/>
      <c r="O305" s="208"/>
      <c r="P305" s="208"/>
      <c r="Q305" s="208"/>
      <c r="R305" s="208"/>
      <c r="S305" s="208"/>
      <c r="T305" s="662"/>
      <c r="U305" s="662"/>
      <c r="V305" s="208"/>
      <c r="W305" s="663"/>
      <c r="X305" s="208"/>
      <c r="Y305" s="208"/>
      <c r="Z305" s="662"/>
      <c r="AA305" s="662"/>
      <c r="AB305" s="208"/>
      <c r="AC305" s="663"/>
      <c r="AD305" s="208"/>
      <c r="AE305" s="208"/>
      <c r="AF305" s="662"/>
      <c r="AG305" s="662"/>
      <c r="AH305" s="208"/>
      <c r="AI305" s="663"/>
      <c r="AJ305" s="208"/>
    </row>
    <row r="306" spans="2:36" s="664" customFormat="1" x14ac:dyDescent="0.25">
      <c r="B306" s="661"/>
      <c r="C306" s="661"/>
      <c r="D306" s="208"/>
      <c r="E306" s="208"/>
      <c r="F306" s="208"/>
      <c r="G306" s="208"/>
      <c r="H306" s="208"/>
      <c r="I306" s="208"/>
      <c r="J306" s="208"/>
      <c r="K306" s="208"/>
      <c r="L306" s="208"/>
      <c r="M306" s="208"/>
      <c r="N306" s="208"/>
      <c r="O306" s="208"/>
      <c r="P306" s="208"/>
      <c r="Q306" s="208"/>
      <c r="R306" s="208"/>
      <c r="S306" s="208"/>
      <c r="T306" s="662"/>
      <c r="U306" s="662"/>
      <c r="V306" s="208"/>
      <c r="W306" s="663"/>
      <c r="X306" s="208"/>
      <c r="Y306" s="208"/>
      <c r="Z306" s="662"/>
      <c r="AA306" s="662"/>
      <c r="AB306" s="208"/>
      <c r="AC306" s="663"/>
      <c r="AD306" s="208"/>
      <c r="AE306" s="208"/>
      <c r="AF306" s="662"/>
      <c r="AG306" s="662"/>
      <c r="AH306" s="208"/>
      <c r="AI306" s="663"/>
      <c r="AJ306" s="208"/>
    </row>
    <row r="307" spans="2:36" s="664" customFormat="1" x14ac:dyDescent="0.25">
      <c r="B307" s="661"/>
      <c r="C307" s="661"/>
      <c r="D307" s="208"/>
      <c r="E307" s="208"/>
      <c r="F307" s="208"/>
      <c r="G307" s="208"/>
      <c r="H307" s="208"/>
      <c r="I307" s="208"/>
      <c r="J307" s="208"/>
      <c r="K307" s="208"/>
      <c r="L307" s="208"/>
      <c r="M307" s="208"/>
      <c r="N307" s="208"/>
      <c r="O307" s="208"/>
      <c r="P307" s="208"/>
      <c r="Q307" s="208"/>
      <c r="R307" s="208"/>
      <c r="S307" s="208"/>
      <c r="T307" s="662"/>
      <c r="U307" s="662"/>
      <c r="V307" s="208"/>
      <c r="W307" s="663"/>
      <c r="X307" s="208"/>
      <c r="Y307" s="208"/>
      <c r="Z307" s="662"/>
      <c r="AA307" s="662"/>
      <c r="AB307" s="208"/>
      <c r="AC307" s="663"/>
      <c r="AD307" s="208"/>
      <c r="AE307" s="208"/>
      <c r="AF307" s="662"/>
      <c r="AG307" s="662"/>
      <c r="AH307" s="208"/>
      <c r="AI307" s="663"/>
      <c r="AJ307" s="208"/>
    </row>
    <row r="308" spans="2:36" s="664" customFormat="1" x14ac:dyDescent="0.25">
      <c r="B308" s="661"/>
      <c r="C308" s="661"/>
      <c r="D308" s="208"/>
      <c r="E308" s="208"/>
      <c r="F308" s="208"/>
      <c r="G308" s="208"/>
      <c r="H308" s="208"/>
      <c r="I308" s="208"/>
      <c r="J308" s="208"/>
      <c r="K308" s="208"/>
      <c r="L308" s="208"/>
      <c r="M308" s="208"/>
      <c r="N308" s="208"/>
      <c r="O308" s="208"/>
      <c r="P308" s="208"/>
      <c r="Q308" s="208"/>
      <c r="R308" s="208"/>
      <c r="S308" s="208"/>
      <c r="T308" s="662"/>
      <c r="U308" s="662"/>
      <c r="V308" s="208"/>
      <c r="W308" s="663"/>
      <c r="X308" s="208"/>
      <c r="Y308" s="208"/>
      <c r="Z308" s="662"/>
      <c r="AA308" s="662"/>
      <c r="AB308" s="208"/>
      <c r="AC308" s="663"/>
      <c r="AD308" s="208"/>
      <c r="AE308" s="208"/>
      <c r="AF308" s="662"/>
      <c r="AG308" s="662"/>
      <c r="AH308" s="208"/>
      <c r="AI308" s="663"/>
      <c r="AJ308" s="208"/>
    </row>
    <row r="309" spans="2:36" s="664" customFormat="1" x14ac:dyDescent="0.25">
      <c r="B309" s="661"/>
      <c r="C309" s="661"/>
      <c r="D309" s="208"/>
      <c r="E309" s="208"/>
      <c r="F309" s="208"/>
      <c r="G309" s="208"/>
      <c r="H309" s="208"/>
      <c r="I309" s="208"/>
      <c r="J309" s="208"/>
      <c r="K309" s="208"/>
      <c r="L309" s="208"/>
      <c r="M309" s="208"/>
      <c r="N309" s="208"/>
      <c r="O309" s="208"/>
      <c r="P309" s="208"/>
      <c r="Q309" s="208"/>
      <c r="R309" s="208"/>
      <c r="S309" s="208"/>
      <c r="T309" s="662"/>
      <c r="U309" s="662"/>
      <c r="V309" s="208"/>
      <c r="W309" s="663"/>
      <c r="X309" s="208"/>
      <c r="Y309" s="208"/>
      <c r="Z309" s="662"/>
      <c r="AA309" s="662"/>
      <c r="AB309" s="208"/>
      <c r="AC309" s="663"/>
      <c r="AD309" s="208"/>
      <c r="AE309" s="208"/>
      <c r="AF309" s="662"/>
      <c r="AG309" s="662"/>
      <c r="AH309" s="208"/>
      <c r="AI309" s="663"/>
      <c r="AJ309" s="208"/>
    </row>
    <row r="310" spans="2:36" s="664" customFormat="1" x14ac:dyDescent="0.25">
      <c r="B310" s="661"/>
      <c r="C310" s="661"/>
      <c r="D310" s="208"/>
      <c r="E310" s="208"/>
      <c r="F310" s="208"/>
      <c r="G310" s="208"/>
      <c r="H310" s="208"/>
      <c r="I310" s="208"/>
      <c r="J310" s="208"/>
      <c r="K310" s="208"/>
      <c r="L310" s="208"/>
      <c r="M310" s="208"/>
      <c r="N310" s="208"/>
      <c r="O310" s="208"/>
      <c r="P310" s="208"/>
      <c r="Q310" s="208"/>
      <c r="R310" s="208"/>
      <c r="S310" s="208"/>
      <c r="T310" s="662"/>
      <c r="U310" s="662"/>
      <c r="V310" s="208"/>
      <c r="W310" s="663"/>
      <c r="X310" s="208"/>
      <c r="Y310" s="208"/>
      <c r="Z310" s="662"/>
      <c r="AA310" s="662"/>
      <c r="AB310" s="208"/>
      <c r="AC310" s="663"/>
      <c r="AD310" s="208"/>
      <c r="AE310" s="208"/>
      <c r="AF310" s="662"/>
      <c r="AG310" s="662"/>
      <c r="AH310" s="208"/>
      <c r="AI310" s="663"/>
      <c r="AJ310" s="208"/>
    </row>
    <row r="311" spans="2:36" s="664" customFormat="1" x14ac:dyDescent="0.25">
      <c r="B311" s="661"/>
      <c r="C311" s="661"/>
      <c r="D311" s="208"/>
      <c r="E311" s="208"/>
      <c r="F311" s="208"/>
      <c r="G311" s="208"/>
      <c r="H311" s="208"/>
      <c r="I311" s="208"/>
      <c r="J311" s="208"/>
      <c r="K311" s="208"/>
      <c r="L311" s="208"/>
      <c r="M311" s="208"/>
      <c r="N311" s="208"/>
      <c r="O311" s="208"/>
      <c r="P311" s="208"/>
      <c r="Q311" s="208"/>
      <c r="R311" s="208"/>
      <c r="S311" s="208"/>
      <c r="T311" s="662"/>
      <c r="U311" s="662"/>
      <c r="V311" s="208"/>
      <c r="W311" s="663"/>
      <c r="X311" s="208"/>
      <c r="Y311" s="208"/>
      <c r="Z311" s="662"/>
      <c r="AA311" s="662"/>
      <c r="AB311" s="208"/>
      <c r="AC311" s="663"/>
      <c r="AD311" s="208"/>
      <c r="AE311" s="208"/>
      <c r="AF311" s="662"/>
      <c r="AG311" s="662"/>
      <c r="AH311" s="208"/>
      <c r="AI311" s="663"/>
      <c r="AJ311" s="208"/>
    </row>
    <row r="312" spans="2:36" s="664" customFormat="1" x14ac:dyDescent="0.25">
      <c r="B312" s="661"/>
      <c r="C312" s="661"/>
      <c r="D312" s="208"/>
      <c r="E312" s="208"/>
      <c r="F312" s="208"/>
      <c r="G312" s="208"/>
      <c r="H312" s="208"/>
      <c r="I312" s="208"/>
      <c r="J312" s="208"/>
      <c r="K312" s="208"/>
      <c r="L312" s="208"/>
      <c r="M312" s="208"/>
      <c r="N312" s="208"/>
      <c r="O312" s="208"/>
      <c r="P312" s="208"/>
      <c r="Q312" s="208"/>
      <c r="R312" s="208"/>
      <c r="S312" s="208"/>
      <c r="T312" s="662"/>
      <c r="U312" s="662"/>
      <c r="V312" s="208"/>
      <c r="W312" s="663"/>
      <c r="X312" s="208"/>
      <c r="Y312" s="208"/>
      <c r="Z312" s="662"/>
      <c r="AA312" s="662"/>
      <c r="AB312" s="208"/>
      <c r="AC312" s="663"/>
      <c r="AD312" s="208"/>
      <c r="AE312" s="208"/>
      <c r="AF312" s="662"/>
      <c r="AG312" s="662"/>
      <c r="AH312" s="208"/>
      <c r="AI312" s="663"/>
      <c r="AJ312" s="208"/>
    </row>
    <row r="313" spans="2:36" s="664" customFormat="1" x14ac:dyDescent="0.25">
      <c r="B313" s="661"/>
      <c r="C313" s="661"/>
      <c r="D313" s="208"/>
      <c r="E313" s="208"/>
      <c r="F313" s="208"/>
      <c r="G313" s="208"/>
      <c r="H313" s="208"/>
      <c r="I313" s="208"/>
      <c r="J313" s="208"/>
      <c r="K313" s="208"/>
      <c r="L313" s="208"/>
      <c r="M313" s="208"/>
      <c r="N313" s="208"/>
      <c r="O313" s="208"/>
      <c r="P313" s="208"/>
      <c r="Q313" s="208"/>
      <c r="R313" s="208"/>
      <c r="S313" s="208"/>
      <c r="T313" s="662"/>
      <c r="U313" s="662"/>
      <c r="V313" s="208"/>
      <c r="W313" s="663"/>
      <c r="X313" s="208"/>
      <c r="Y313" s="208"/>
      <c r="Z313" s="662"/>
      <c r="AA313" s="662"/>
      <c r="AB313" s="208"/>
      <c r="AC313" s="663"/>
      <c r="AD313" s="208"/>
      <c r="AE313" s="208"/>
      <c r="AF313" s="662"/>
      <c r="AG313" s="662"/>
      <c r="AH313" s="208"/>
      <c r="AI313" s="663"/>
      <c r="AJ313" s="208"/>
    </row>
    <row r="314" spans="2:36" s="664" customFormat="1" x14ac:dyDescent="0.25">
      <c r="B314" s="661"/>
      <c r="C314" s="661"/>
      <c r="D314" s="208"/>
      <c r="E314" s="208"/>
      <c r="F314" s="208"/>
      <c r="G314" s="208"/>
      <c r="H314" s="208"/>
      <c r="I314" s="208"/>
      <c r="J314" s="208"/>
      <c r="K314" s="208"/>
      <c r="L314" s="208"/>
      <c r="M314" s="208"/>
      <c r="N314" s="208"/>
      <c r="O314" s="208"/>
      <c r="P314" s="208"/>
      <c r="Q314" s="208"/>
      <c r="R314" s="208"/>
      <c r="S314" s="208"/>
      <c r="T314" s="662"/>
      <c r="U314" s="662"/>
      <c r="V314" s="208"/>
      <c r="W314" s="663"/>
      <c r="X314" s="208"/>
      <c r="Y314" s="208"/>
      <c r="Z314" s="662"/>
      <c r="AA314" s="662"/>
      <c r="AB314" s="208"/>
      <c r="AC314" s="663"/>
      <c r="AD314" s="208"/>
      <c r="AE314" s="208"/>
      <c r="AF314" s="662"/>
      <c r="AG314" s="662"/>
      <c r="AH314" s="208"/>
      <c r="AI314" s="663"/>
      <c r="AJ314" s="208"/>
    </row>
    <row r="315" spans="2:36" s="664" customFormat="1" x14ac:dyDescent="0.25">
      <c r="B315" s="661"/>
      <c r="C315" s="661"/>
      <c r="D315" s="208"/>
      <c r="E315" s="208"/>
      <c r="F315" s="208"/>
      <c r="G315" s="208"/>
      <c r="H315" s="208"/>
      <c r="I315" s="208"/>
      <c r="J315" s="208"/>
      <c r="K315" s="208"/>
      <c r="L315" s="208"/>
      <c r="M315" s="208"/>
      <c r="N315" s="208"/>
      <c r="O315" s="208"/>
      <c r="P315" s="208"/>
      <c r="Q315" s="208"/>
      <c r="R315" s="208"/>
      <c r="S315" s="208"/>
      <c r="T315" s="662"/>
      <c r="U315" s="662"/>
      <c r="V315" s="208"/>
      <c r="W315" s="663"/>
      <c r="X315" s="208"/>
      <c r="Y315" s="208"/>
      <c r="Z315" s="662"/>
      <c r="AA315" s="662"/>
      <c r="AB315" s="208"/>
      <c r="AC315" s="663"/>
      <c r="AD315" s="208"/>
      <c r="AE315" s="208"/>
      <c r="AF315" s="662"/>
      <c r="AG315" s="662"/>
      <c r="AH315" s="208"/>
      <c r="AI315" s="663"/>
      <c r="AJ315" s="208"/>
    </row>
    <row r="316" spans="2:36" s="664" customFormat="1" x14ac:dyDescent="0.25">
      <c r="B316" s="661"/>
      <c r="C316" s="661"/>
      <c r="D316" s="208"/>
      <c r="E316" s="208"/>
      <c r="F316" s="208"/>
      <c r="G316" s="208"/>
      <c r="H316" s="208"/>
      <c r="I316" s="208"/>
      <c r="J316" s="208"/>
      <c r="K316" s="208"/>
      <c r="L316" s="208"/>
      <c r="M316" s="208"/>
      <c r="N316" s="208"/>
      <c r="O316" s="208"/>
      <c r="P316" s="208"/>
      <c r="Q316" s="208"/>
      <c r="R316" s="208"/>
      <c r="S316" s="208"/>
      <c r="T316" s="662"/>
      <c r="U316" s="662"/>
      <c r="V316" s="208"/>
      <c r="W316" s="663"/>
      <c r="X316" s="208"/>
      <c r="Y316" s="208"/>
      <c r="Z316" s="662"/>
      <c r="AA316" s="662"/>
      <c r="AB316" s="208"/>
      <c r="AC316" s="663"/>
      <c r="AD316" s="208"/>
      <c r="AE316" s="208"/>
      <c r="AF316" s="662"/>
      <c r="AG316" s="662"/>
      <c r="AH316" s="208"/>
      <c r="AI316" s="663"/>
      <c r="AJ316" s="208"/>
    </row>
    <row r="317" spans="2:36" s="664" customFormat="1" x14ac:dyDescent="0.25">
      <c r="B317" s="661"/>
      <c r="C317" s="661"/>
      <c r="D317" s="208"/>
      <c r="E317" s="208"/>
      <c r="F317" s="208"/>
      <c r="G317" s="208"/>
      <c r="H317" s="208"/>
      <c r="I317" s="208"/>
      <c r="J317" s="208"/>
      <c r="K317" s="208"/>
      <c r="L317" s="208"/>
      <c r="M317" s="208"/>
      <c r="N317" s="208"/>
      <c r="O317" s="208"/>
      <c r="P317" s="208"/>
      <c r="Q317" s="208"/>
      <c r="R317" s="208"/>
      <c r="S317" s="208"/>
      <c r="T317" s="662"/>
      <c r="U317" s="662"/>
      <c r="V317" s="208"/>
      <c r="W317" s="663"/>
      <c r="X317" s="208"/>
      <c r="Y317" s="208"/>
      <c r="Z317" s="662"/>
      <c r="AA317" s="662"/>
      <c r="AB317" s="208"/>
      <c r="AC317" s="663"/>
      <c r="AD317" s="208"/>
      <c r="AE317" s="208"/>
      <c r="AF317" s="662"/>
      <c r="AG317" s="662"/>
      <c r="AH317" s="208"/>
      <c r="AI317" s="663"/>
      <c r="AJ317" s="208"/>
    </row>
    <row r="318" spans="2:36" s="664" customFormat="1" x14ac:dyDescent="0.25">
      <c r="B318" s="661"/>
      <c r="C318" s="661"/>
      <c r="D318" s="208"/>
      <c r="E318" s="208"/>
      <c r="F318" s="208"/>
      <c r="G318" s="208"/>
      <c r="H318" s="208"/>
      <c r="I318" s="208"/>
      <c r="J318" s="208"/>
      <c r="K318" s="208"/>
      <c r="L318" s="208"/>
      <c r="M318" s="208"/>
      <c r="N318" s="208"/>
      <c r="O318" s="208"/>
      <c r="P318" s="208"/>
      <c r="Q318" s="208"/>
      <c r="R318" s="208"/>
      <c r="S318" s="208"/>
      <c r="T318" s="662"/>
      <c r="U318" s="662"/>
      <c r="V318" s="208"/>
      <c r="W318" s="663"/>
      <c r="X318" s="208"/>
      <c r="Y318" s="208"/>
      <c r="Z318" s="662"/>
      <c r="AA318" s="662"/>
      <c r="AB318" s="208"/>
      <c r="AC318" s="663"/>
      <c r="AD318" s="208"/>
      <c r="AE318" s="208"/>
      <c r="AF318" s="662"/>
      <c r="AG318" s="662"/>
      <c r="AH318" s="208"/>
      <c r="AI318" s="663"/>
      <c r="AJ318" s="208"/>
    </row>
    <row r="319" spans="2:36" s="664" customFormat="1" x14ac:dyDescent="0.25">
      <c r="B319" s="661"/>
      <c r="C319" s="661"/>
      <c r="D319" s="208"/>
      <c r="E319" s="208"/>
      <c r="F319" s="208"/>
      <c r="G319" s="208"/>
      <c r="H319" s="208"/>
      <c r="I319" s="208"/>
      <c r="J319" s="208"/>
      <c r="K319" s="208"/>
      <c r="L319" s="208"/>
      <c r="M319" s="208"/>
      <c r="N319" s="208"/>
      <c r="O319" s="208"/>
      <c r="P319" s="208"/>
      <c r="Q319" s="208"/>
      <c r="R319" s="208"/>
      <c r="S319" s="208"/>
      <c r="T319" s="662"/>
      <c r="U319" s="662"/>
      <c r="V319" s="208"/>
      <c r="W319" s="663"/>
      <c r="X319" s="208"/>
      <c r="Y319" s="208"/>
      <c r="Z319" s="662"/>
      <c r="AA319" s="662"/>
      <c r="AB319" s="208"/>
      <c r="AC319" s="663"/>
      <c r="AD319" s="208"/>
      <c r="AE319" s="208"/>
      <c r="AF319" s="662"/>
      <c r="AG319" s="662"/>
      <c r="AH319" s="208"/>
      <c r="AI319" s="663"/>
      <c r="AJ319" s="208"/>
    </row>
    <row r="320" spans="2:36" s="664" customFormat="1" x14ac:dyDescent="0.25">
      <c r="B320" s="661"/>
      <c r="C320" s="661"/>
      <c r="D320" s="208"/>
      <c r="E320" s="208"/>
      <c r="F320" s="208"/>
      <c r="G320" s="208"/>
      <c r="H320" s="208"/>
      <c r="I320" s="208"/>
      <c r="J320" s="208"/>
      <c r="K320" s="208"/>
      <c r="L320" s="208"/>
      <c r="M320" s="208"/>
      <c r="N320" s="208"/>
      <c r="O320" s="208"/>
      <c r="P320" s="208"/>
      <c r="Q320" s="208"/>
      <c r="R320" s="208"/>
      <c r="S320" s="208"/>
      <c r="T320" s="662"/>
      <c r="U320" s="662"/>
      <c r="V320" s="208"/>
      <c r="W320" s="663"/>
      <c r="X320" s="208"/>
      <c r="Y320" s="208"/>
      <c r="Z320" s="662"/>
      <c r="AA320" s="662"/>
      <c r="AB320" s="208"/>
      <c r="AC320" s="663"/>
      <c r="AD320" s="208"/>
      <c r="AE320" s="208"/>
      <c r="AF320" s="662"/>
      <c r="AG320" s="662"/>
      <c r="AH320" s="208"/>
      <c r="AI320" s="663"/>
      <c r="AJ320" s="208"/>
    </row>
    <row r="321" spans="2:36" s="664" customFormat="1" x14ac:dyDescent="0.25">
      <c r="B321" s="661"/>
      <c r="C321" s="661"/>
      <c r="D321" s="208"/>
      <c r="E321" s="208"/>
      <c r="F321" s="208"/>
      <c r="G321" s="208"/>
      <c r="H321" s="208"/>
      <c r="I321" s="208"/>
      <c r="J321" s="208"/>
      <c r="K321" s="208"/>
      <c r="L321" s="208"/>
      <c r="M321" s="208"/>
      <c r="N321" s="208"/>
      <c r="O321" s="208"/>
      <c r="P321" s="208"/>
      <c r="Q321" s="208"/>
      <c r="R321" s="208"/>
      <c r="S321" s="208"/>
      <c r="T321" s="662"/>
      <c r="U321" s="662"/>
      <c r="V321" s="208"/>
      <c r="W321" s="663"/>
      <c r="X321" s="208"/>
      <c r="Y321" s="208"/>
      <c r="Z321" s="662"/>
      <c r="AA321" s="662"/>
      <c r="AB321" s="208"/>
      <c r="AC321" s="663"/>
      <c r="AD321" s="208"/>
      <c r="AE321" s="208"/>
      <c r="AF321" s="662"/>
      <c r="AG321" s="662"/>
      <c r="AH321" s="208"/>
      <c r="AI321" s="663"/>
      <c r="AJ321" s="208"/>
    </row>
    <row r="322" spans="2:36" s="664" customFormat="1" x14ac:dyDescent="0.25">
      <c r="B322" s="661"/>
      <c r="C322" s="661"/>
      <c r="D322" s="208"/>
      <c r="E322" s="208"/>
      <c r="F322" s="208"/>
      <c r="G322" s="208"/>
      <c r="H322" s="208"/>
      <c r="I322" s="208"/>
      <c r="J322" s="208"/>
      <c r="K322" s="208"/>
      <c r="L322" s="208"/>
      <c r="M322" s="208"/>
      <c r="N322" s="208"/>
      <c r="O322" s="208"/>
      <c r="P322" s="208"/>
      <c r="Q322" s="208"/>
      <c r="R322" s="208"/>
      <c r="S322" s="208"/>
      <c r="T322" s="662"/>
      <c r="U322" s="662"/>
      <c r="V322" s="208"/>
      <c r="W322" s="663"/>
      <c r="X322" s="208"/>
      <c r="Y322" s="208"/>
      <c r="Z322" s="662"/>
      <c r="AA322" s="662"/>
      <c r="AB322" s="208"/>
      <c r="AC322" s="663"/>
      <c r="AD322" s="208"/>
      <c r="AE322" s="208"/>
      <c r="AF322" s="662"/>
      <c r="AG322" s="662"/>
      <c r="AH322" s="208"/>
      <c r="AI322" s="663"/>
      <c r="AJ322" s="208"/>
    </row>
    <row r="323" spans="2:36" s="664" customFormat="1" x14ac:dyDescent="0.25">
      <c r="B323" s="661"/>
      <c r="C323" s="661"/>
      <c r="D323" s="208"/>
      <c r="E323" s="208"/>
      <c r="F323" s="208"/>
      <c r="G323" s="208"/>
      <c r="H323" s="208"/>
      <c r="I323" s="208"/>
      <c r="J323" s="208"/>
      <c r="K323" s="208"/>
      <c r="L323" s="208"/>
      <c r="M323" s="208"/>
      <c r="N323" s="208"/>
      <c r="O323" s="208"/>
      <c r="P323" s="208"/>
      <c r="Q323" s="208"/>
      <c r="R323" s="208"/>
      <c r="S323" s="208"/>
      <c r="T323" s="662"/>
      <c r="U323" s="662"/>
      <c r="V323" s="208"/>
      <c r="W323" s="663"/>
      <c r="X323" s="208"/>
      <c r="Y323" s="208"/>
      <c r="Z323" s="662"/>
      <c r="AA323" s="662"/>
      <c r="AB323" s="208"/>
      <c r="AC323" s="663"/>
      <c r="AD323" s="208"/>
      <c r="AE323" s="208"/>
      <c r="AF323" s="662"/>
      <c r="AG323" s="662"/>
      <c r="AH323" s="208"/>
      <c r="AI323" s="663"/>
      <c r="AJ323" s="208"/>
    </row>
    <row r="324" spans="2:36" s="664" customFormat="1" x14ac:dyDescent="0.25">
      <c r="B324" s="661"/>
      <c r="C324" s="661"/>
      <c r="D324" s="208"/>
      <c r="E324" s="208"/>
      <c r="F324" s="208"/>
      <c r="G324" s="208"/>
      <c r="H324" s="208"/>
      <c r="I324" s="208"/>
      <c r="J324" s="208"/>
      <c r="K324" s="208"/>
      <c r="L324" s="208"/>
      <c r="M324" s="208"/>
      <c r="N324" s="208"/>
      <c r="O324" s="208"/>
      <c r="P324" s="208"/>
      <c r="Q324" s="208"/>
      <c r="R324" s="208"/>
      <c r="S324" s="208"/>
      <c r="T324" s="662"/>
      <c r="U324" s="662"/>
      <c r="V324" s="208"/>
      <c r="W324" s="663"/>
      <c r="X324" s="208"/>
      <c r="Y324" s="208"/>
      <c r="Z324" s="662"/>
      <c r="AA324" s="662"/>
      <c r="AB324" s="208"/>
      <c r="AC324" s="663"/>
      <c r="AD324" s="208"/>
      <c r="AE324" s="208"/>
      <c r="AF324" s="662"/>
      <c r="AG324" s="662"/>
      <c r="AH324" s="208"/>
      <c r="AI324" s="663"/>
      <c r="AJ324" s="208"/>
    </row>
    <row r="325" spans="2:36" s="664" customFormat="1" x14ac:dyDescent="0.25">
      <c r="B325" s="661"/>
      <c r="C325" s="661"/>
      <c r="D325" s="208"/>
      <c r="E325" s="208"/>
      <c r="F325" s="208"/>
      <c r="G325" s="208"/>
      <c r="H325" s="208"/>
      <c r="I325" s="208"/>
      <c r="J325" s="208"/>
      <c r="K325" s="208"/>
      <c r="L325" s="208"/>
      <c r="M325" s="208"/>
      <c r="N325" s="208"/>
      <c r="O325" s="208"/>
      <c r="P325" s="208"/>
      <c r="Q325" s="208"/>
      <c r="R325" s="208"/>
      <c r="S325" s="208"/>
      <c r="T325" s="662"/>
      <c r="U325" s="662"/>
      <c r="V325" s="208"/>
      <c r="W325" s="663"/>
      <c r="X325" s="208"/>
      <c r="Y325" s="208"/>
      <c r="Z325" s="662"/>
      <c r="AA325" s="662"/>
      <c r="AB325" s="208"/>
      <c r="AC325" s="663"/>
      <c r="AD325" s="208"/>
      <c r="AE325" s="208"/>
      <c r="AF325" s="662"/>
      <c r="AG325" s="662"/>
      <c r="AH325" s="208"/>
      <c r="AI325" s="663"/>
      <c r="AJ325" s="208"/>
    </row>
    <row r="326" spans="2:36" s="664" customFormat="1" x14ac:dyDescent="0.25">
      <c r="B326" s="661"/>
      <c r="C326" s="661"/>
      <c r="D326" s="208"/>
      <c r="E326" s="208"/>
      <c r="F326" s="208"/>
      <c r="G326" s="208"/>
      <c r="H326" s="208"/>
      <c r="I326" s="208"/>
      <c r="J326" s="208"/>
      <c r="K326" s="208"/>
      <c r="L326" s="208"/>
      <c r="M326" s="208"/>
      <c r="N326" s="208"/>
      <c r="O326" s="208"/>
      <c r="P326" s="208"/>
      <c r="Q326" s="208"/>
      <c r="R326" s="208"/>
      <c r="S326" s="208"/>
      <c r="T326" s="662"/>
      <c r="U326" s="662"/>
      <c r="V326" s="208"/>
      <c r="W326" s="663"/>
      <c r="X326" s="208"/>
      <c r="Y326" s="208"/>
      <c r="Z326" s="662"/>
      <c r="AA326" s="662"/>
      <c r="AB326" s="208"/>
      <c r="AC326" s="663"/>
      <c r="AD326" s="208"/>
      <c r="AE326" s="208"/>
      <c r="AF326" s="662"/>
      <c r="AG326" s="662"/>
      <c r="AH326" s="208"/>
      <c r="AI326" s="663"/>
      <c r="AJ326" s="208"/>
    </row>
    <row r="327" spans="2:36" s="664" customFormat="1" x14ac:dyDescent="0.25">
      <c r="B327" s="661"/>
      <c r="C327" s="661"/>
      <c r="D327" s="208"/>
      <c r="E327" s="208"/>
      <c r="F327" s="208"/>
      <c r="G327" s="208"/>
      <c r="H327" s="208"/>
      <c r="I327" s="208"/>
      <c r="J327" s="208"/>
      <c r="K327" s="208"/>
      <c r="L327" s="208"/>
      <c r="M327" s="208"/>
      <c r="N327" s="208"/>
      <c r="O327" s="208"/>
      <c r="P327" s="208"/>
      <c r="Q327" s="208"/>
      <c r="R327" s="208"/>
      <c r="S327" s="208"/>
      <c r="T327" s="662"/>
      <c r="U327" s="662"/>
      <c r="V327" s="208"/>
      <c r="W327" s="663"/>
      <c r="X327" s="208"/>
      <c r="Y327" s="208"/>
      <c r="Z327" s="662"/>
      <c r="AA327" s="662"/>
      <c r="AB327" s="208"/>
      <c r="AC327" s="663"/>
      <c r="AD327" s="208"/>
      <c r="AE327" s="208"/>
      <c r="AF327" s="662"/>
      <c r="AG327" s="662"/>
      <c r="AH327" s="208"/>
      <c r="AI327" s="663"/>
      <c r="AJ327" s="208"/>
    </row>
    <row r="328" spans="2:36" s="664" customFormat="1" x14ac:dyDescent="0.25">
      <c r="B328" s="661"/>
      <c r="C328" s="661"/>
      <c r="D328" s="208"/>
      <c r="E328" s="208"/>
      <c r="F328" s="208"/>
      <c r="G328" s="208"/>
      <c r="H328" s="208"/>
      <c r="I328" s="208"/>
      <c r="J328" s="208"/>
      <c r="K328" s="208"/>
      <c r="L328" s="208"/>
      <c r="M328" s="208"/>
      <c r="N328" s="208"/>
      <c r="O328" s="208"/>
      <c r="P328" s="208"/>
      <c r="Q328" s="208"/>
      <c r="R328" s="208"/>
      <c r="S328" s="208"/>
      <c r="T328" s="662"/>
      <c r="U328" s="662"/>
      <c r="V328" s="208"/>
      <c r="W328" s="663"/>
      <c r="X328" s="208"/>
      <c r="Y328" s="208"/>
      <c r="Z328" s="662"/>
      <c r="AA328" s="662"/>
      <c r="AB328" s="208"/>
      <c r="AC328" s="663"/>
      <c r="AD328" s="208"/>
      <c r="AE328" s="208"/>
      <c r="AF328" s="662"/>
      <c r="AG328" s="662"/>
      <c r="AH328" s="208"/>
      <c r="AI328" s="663"/>
      <c r="AJ328" s="208"/>
    </row>
    <row r="329" spans="2:36" s="664" customFormat="1" x14ac:dyDescent="0.25">
      <c r="B329" s="661"/>
      <c r="C329" s="661"/>
      <c r="D329" s="208"/>
      <c r="E329" s="208"/>
      <c r="F329" s="208"/>
      <c r="G329" s="208"/>
      <c r="H329" s="208"/>
      <c r="I329" s="208"/>
      <c r="J329" s="208"/>
      <c r="K329" s="208"/>
      <c r="L329" s="208"/>
      <c r="M329" s="208"/>
      <c r="N329" s="208"/>
      <c r="O329" s="208"/>
      <c r="P329" s="208"/>
      <c r="Q329" s="208"/>
      <c r="R329" s="208"/>
      <c r="S329" s="208"/>
      <c r="T329" s="662"/>
      <c r="U329" s="662"/>
      <c r="V329" s="208"/>
      <c r="W329" s="663"/>
      <c r="X329" s="208"/>
      <c r="Y329" s="208"/>
      <c r="Z329" s="662"/>
      <c r="AA329" s="662"/>
      <c r="AB329" s="208"/>
      <c r="AC329" s="663"/>
      <c r="AD329" s="208"/>
      <c r="AE329" s="208"/>
      <c r="AF329" s="662"/>
      <c r="AG329" s="662"/>
      <c r="AH329" s="208"/>
      <c r="AI329" s="663"/>
      <c r="AJ329" s="208"/>
    </row>
    <row r="330" spans="2:36" s="664" customFormat="1" x14ac:dyDescent="0.25">
      <c r="B330" s="661"/>
      <c r="C330" s="661"/>
      <c r="D330" s="208"/>
      <c r="E330" s="208"/>
      <c r="F330" s="208"/>
      <c r="G330" s="208"/>
      <c r="H330" s="208"/>
      <c r="I330" s="208"/>
      <c r="J330" s="208"/>
      <c r="K330" s="208"/>
      <c r="L330" s="208"/>
      <c r="M330" s="208"/>
      <c r="N330" s="208"/>
      <c r="O330" s="208"/>
      <c r="P330" s="208"/>
      <c r="Q330" s="208"/>
      <c r="R330" s="208"/>
      <c r="S330" s="208"/>
      <c r="T330" s="662"/>
      <c r="U330" s="662"/>
      <c r="V330" s="208"/>
      <c r="W330" s="663"/>
      <c r="X330" s="208"/>
      <c r="Y330" s="208"/>
      <c r="Z330" s="662"/>
      <c r="AA330" s="662"/>
      <c r="AB330" s="208"/>
      <c r="AC330" s="663"/>
      <c r="AD330" s="208"/>
      <c r="AE330" s="208"/>
      <c r="AF330" s="662"/>
      <c r="AG330" s="662"/>
      <c r="AH330" s="208"/>
      <c r="AI330" s="663"/>
      <c r="AJ330" s="208"/>
    </row>
    <row r="331" spans="2:36" s="664" customFormat="1" x14ac:dyDescent="0.25">
      <c r="B331" s="661"/>
      <c r="C331" s="661"/>
      <c r="D331" s="208"/>
      <c r="E331" s="208"/>
      <c r="F331" s="208"/>
      <c r="G331" s="208"/>
      <c r="H331" s="208"/>
      <c r="I331" s="208"/>
      <c r="J331" s="208"/>
      <c r="K331" s="208"/>
      <c r="L331" s="208"/>
      <c r="M331" s="208"/>
      <c r="N331" s="208"/>
      <c r="O331" s="208"/>
      <c r="P331" s="208"/>
      <c r="Q331" s="208"/>
      <c r="R331" s="208"/>
      <c r="S331" s="208"/>
      <c r="T331" s="662"/>
      <c r="U331" s="662"/>
      <c r="V331" s="208"/>
      <c r="W331" s="663"/>
      <c r="X331" s="208"/>
      <c r="Y331" s="208"/>
      <c r="Z331" s="662"/>
      <c r="AA331" s="662"/>
      <c r="AB331" s="208"/>
      <c r="AC331" s="663"/>
      <c r="AD331" s="208"/>
      <c r="AE331" s="208"/>
      <c r="AF331" s="662"/>
      <c r="AG331" s="662"/>
      <c r="AH331" s="208"/>
      <c r="AI331" s="663"/>
      <c r="AJ331" s="208"/>
    </row>
    <row r="332" spans="2:36" s="664" customFormat="1" x14ac:dyDescent="0.25">
      <c r="B332" s="661"/>
      <c r="C332" s="661"/>
      <c r="D332" s="208"/>
      <c r="E332" s="208"/>
      <c r="F332" s="208"/>
      <c r="G332" s="208"/>
      <c r="H332" s="208"/>
      <c r="I332" s="208"/>
      <c r="J332" s="208"/>
      <c r="K332" s="208"/>
      <c r="L332" s="208"/>
      <c r="M332" s="208"/>
      <c r="N332" s="208"/>
      <c r="O332" s="208"/>
      <c r="P332" s="208"/>
      <c r="Q332" s="208"/>
      <c r="R332" s="208"/>
      <c r="S332" s="208"/>
      <c r="T332" s="662"/>
      <c r="U332" s="662"/>
      <c r="V332" s="208"/>
      <c r="W332" s="663"/>
      <c r="X332" s="208"/>
      <c r="Y332" s="208"/>
      <c r="Z332" s="662"/>
      <c r="AA332" s="662"/>
      <c r="AB332" s="208"/>
      <c r="AC332" s="663"/>
      <c r="AD332" s="208"/>
      <c r="AE332" s="208"/>
      <c r="AF332" s="662"/>
      <c r="AG332" s="662"/>
      <c r="AH332" s="208"/>
      <c r="AI332" s="663"/>
      <c r="AJ332" s="208"/>
    </row>
    <row r="333" spans="2:36" s="664" customFormat="1" x14ac:dyDescent="0.25">
      <c r="B333" s="661"/>
      <c r="C333" s="661"/>
      <c r="D333" s="208"/>
      <c r="E333" s="208"/>
      <c r="F333" s="208"/>
      <c r="G333" s="208"/>
      <c r="H333" s="208"/>
      <c r="I333" s="208"/>
      <c r="J333" s="208"/>
      <c r="K333" s="208"/>
      <c r="L333" s="208"/>
      <c r="M333" s="208"/>
      <c r="N333" s="208"/>
      <c r="O333" s="208"/>
      <c r="P333" s="208"/>
      <c r="Q333" s="208"/>
      <c r="R333" s="208"/>
      <c r="S333" s="208"/>
      <c r="T333" s="662"/>
      <c r="U333" s="662"/>
      <c r="V333" s="208"/>
      <c r="W333" s="663"/>
      <c r="X333" s="208"/>
      <c r="Y333" s="208"/>
      <c r="Z333" s="662"/>
      <c r="AA333" s="662"/>
      <c r="AB333" s="208"/>
      <c r="AC333" s="663"/>
      <c r="AD333" s="208"/>
      <c r="AE333" s="208"/>
      <c r="AF333" s="662"/>
      <c r="AG333" s="662"/>
      <c r="AH333" s="208"/>
      <c r="AI333" s="663"/>
      <c r="AJ333" s="208"/>
    </row>
    <row r="334" spans="2:36" s="664" customFormat="1" x14ac:dyDescent="0.25">
      <c r="B334" s="661"/>
      <c r="C334" s="661"/>
      <c r="D334" s="208"/>
      <c r="E334" s="208"/>
      <c r="F334" s="208"/>
      <c r="G334" s="208"/>
      <c r="H334" s="208"/>
      <c r="I334" s="208"/>
      <c r="J334" s="208"/>
      <c r="K334" s="208"/>
      <c r="L334" s="208"/>
      <c r="M334" s="208"/>
      <c r="N334" s="208"/>
      <c r="O334" s="208"/>
      <c r="P334" s="208"/>
      <c r="Q334" s="208"/>
      <c r="R334" s="208"/>
      <c r="S334" s="208"/>
      <c r="T334" s="662"/>
      <c r="U334" s="662"/>
      <c r="V334" s="208"/>
      <c r="W334" s="663"/>
      <c r="X334" s="208"/>
      <c r="Y334" s="208"/>
      <c r="Z334" s="662"/>
      <c r="AA334" s="662"/>
      <c r="AB334" s="208"/>
      <c r="AC334" s="663"/>
      <c r="AD334" s="208"/>
      <c r="AE334" s="208"/>
      <c r="AF334" s="662"/>
      <c r="AG334" s="662"/>
      <c r="AH334" s="208"/>
      <c r="AI334" s="663"/>
      <c r="AJ334" s="208"/>
    </row>
    <row r="335" spans="2:36" s="664" customFormat="1" x14ac:dyDescent="0.25">
      <c r="B335" s="661"/>
      <c r="C335" s="661"/>
      <c r="D335" s="208"/>
      <c r="E335" s="208"/>
      <c r="F335" s="208"/>
      <c r="G335" s="208"/>
      <c r="H335" s="208"/>
      <c r="I335" s="208"/>
      <c r="J335" s="208"/>
      <c r="K335" s="208"/>
      <c r="L335" s="208"/>
      <c r="M335" s="208"/>
      <c r="N335" s="208"/>
      <c r="O335" s="208"/>
      <c r="P335" s="208"/>
      <c r="Q335" s="208"/>
      <c r="R335" s="208"/>
      <c r="S335" s="208"/>
      <c r="T335" s="662"/>
      <c r="U335" s="662"/>
      <c r="V335" s="208"/>
      <c r="W335" s="663"/>
      <c r="X335" s="208"/>
      <c r="Y335" s="208"/>
      <c r="Z335" s="662"/>
      <c r="AA335" s="662"/>
      <c r="AB335" s="208"/>
      <c r="AC335" s="663"/>
      <c r="AD335" s="208"/>
      <c r="AE335" s="208"/>
      <c r="AF335" s="662"/>
      <c r="AG335" s="662"/>
      <c r="AH335" s="208"/>
      <c r="AI335" s="663"/>
      <c r="AJ335" s="208"/>
    </row>
    <row r="336" spans="2:36" s="664" customFormat="1" x14ac:dyDescent="0.25">
      <c r="B336" s="661"/>
      <c r="C336" s="661"/>
      <c r="D336" s="208"/>
      <c r="E336" s="208"/>
      <c r="F336" s="208"/>
      <c r="G336" s="208"/>
      <c r="H336" s="208"/>
      <c r="I336" s="208"/>
      <c r="J336" s="208"/>
      <c r="K336" s="208"/>
      <c r="L336" s="208"/>
      <c r="M336" s="208"/>
      <c r="N336" s="208"/>
      <c r="O336" s="208"/>
      <c r="P336" s="208"/>
      <c r="Q336" s="208"/>
      <c r="R336" s="208"/>
      <c r="S336" s="208"/>
      <c r="T336" s="662"/>
      <c r="U336" s="662"/>
      <c r="V336" s="208"/>
      <c r="W336" s="663"/>
      <c r="X336" s="208"/>
      <c r="Y336" s="208"/>
      <c r="Z336" s="662"/>
      <c r="AA336" s="662"/>
      <c r="AB336" s="208"/>
      <c r="AC336" s="663"/>
      <c r="AD336" s="208"/>
      <c r="AE336" s="208"/>
      <c r="AF336" s="662"/>
      <c r="AG336" s="662"/>
      <c r="AH336" s="208"/>
      <c r="AI336" s="663"/>
      <c r="AJ336" s="208"/>
    </row>
    <row r="337" spans="2:36" s="664" customFormat="1" x14ac:dyDescent="0.25">
      <c r="B337" s="661"/>
      <c r="C337" s="661"/>
      <c r="D337" s="208"/>
      <c r="E337" s="208"/>
      <c r="F337" s="208"/>
      <c r="G337" s="208"/>
      <c r="H337" s="208"/>
      <c r="I337" s="208"/>
      <c r="J337" s="208"/>
      <c r="K337" s="208"/>
      <c r="L337" s="208"/>
      <c r="M337" s="208"/>
      <c r="N337" s="208"/>
      <c r="O337" s="208"/>
      <c r="P337" s="208"/>
      <c r="Q337" s="208"/>
      <c r="R337" s="208"/>
      <c r="S337" s="208"/>
      <c r="T337" s="662"/>
      <c r="U337" s="662"/>
      <c r="V337" s="208"/>
      <c r="W337" s="663"/>
      <c r="X337" s="208"/>
      <c r="Y337" s="208"/>
      <c r="Z337" s="662"/>
      <c r="AA337" s="662"/>
      <c r="AB337" s="208"/>
      <c r="AC337" s="663"/>
      <c r="AD337" s="208"/>
      <c r="AE337" s="208"/>
      <c r="AF337" s="662"/>
      <c r="AG337" s="662"/>
      <c r="AH337" s="208"/>
      <c r="AI337" s="663"/>
      <c r="AJ337" s="208"/>
    </row>
    <row r="338" spans="2:36" s="664" customFormat="1" x14ac:dyDescent="0.25">
      <c r="B338" s="661"/>
      <c r="C338" s="661"/>
      <c r="D338" s="208"/>
      <c r="E338" s="208"/>
      <c r="F338" s="208"/>
      <c r="G338" s="208"/>
      <c r="H338" s="208"/>
      <c r="I338" s="208"/>
      <c r="J338" s="208"/>
      <c r="K338" s="208"/>
      <c r="L338" s="208"/>
      <c r="M338" s="208"/>
      <c r="N338" s="208"/>
      <c r="O338" s="208"/>
      <c r="P338" s="208"/>
      <c r="Q338" s="208"/>
      <c r="R338" s="208"/>
      <c r="S338" s="208"/>
      <c r="T338" s="662"/>
      <c r="U338" s="662"/>
      <c r="V338" s="208"/>
      <c r="W338" s="663"/>
      <c r="X338" s="208"/>
      <c r="Y338" s="208"/>
      <c r="Z338" s="662"/>
      <c r="AA338" s="662"/>
      <c r="AB338" s="208"/>
      <c r="AC338" s="663"/>
      <c r="AD338" s="208"/>
      <c r="AE338" s="208"/>
      <c r="AF338" s="662"/>
      <c r="AG338" s="662"/>
      <c r="AH338" s="208"/>
      <c r="AI338" s="663"/>
      <c r="AJ338" s="208"/>
    </row>
    <row r="339" spans="2:36" s="664" customFormat="1" x14ac:dyDescent="0.25">
      <c r="B339" s="661"/>
      <c r="C339" s="661"/>
      <c r="D339" s="208"/>
      <c r="E339" s="208"/>
      <c r="F339" s="208"/>
      <c r="G339" s="208"/>
      <c r="H339" s="208"/>
      <c r="I339" s="208"/>
      <c r="J339" s="208"/>
      <c r="K339" s="208"/>
      <c r="L339" s="208"/>
      <c r="M339" s="208"/>
      <c r="N339" s="208"/>
      <c r="O339" s="208"/>
      <c r="P339" s="208"/>
      <c r="Q339" s="208"/>
      <c r="R339" s="208"/>
      <c r="S339" s="208"/>
      <c r="T339" s="662"/>
      <c r="U339" s="662"/>
      <c r="V339" s="208"/>
      <c r="W339" s="663"/>
      <c r="X339" s="208"/>
      <c r="Y339" s="208"/>
      <c r="Z339" s="662"/>
      <c r="AA339" s="662"/>
      <c r="AB339" s="208"/>
      <c r="AC339" s="663"/>
      <c r="AD339" s="208"/>
      <c r="AE339" s="208"/>
      <c r="AF339" s="662"/>
      <c r="AG339" s="662"/>
      <c r="AH339" s="208"/>
      <c r="AI339" s="663"/>
      <c r="AJ339" s="208"/>
    </row>
    <row r="340" spans="2:36" s="664" customFormat="1" x14ac:dyDescent="0.25">
      <c r="B340" s="661"/>
      <c r="C340" s="661"/>
      <c r="D340" s="208"/>
      <c r="E340" s="208"/>
      <c r="F340" s="208"/>
      <c r="G340" s="208"/>
      <c r="H340" s="208"/>
      <c r="I340" s="208"/>
      <c r="J340" s="208"/>
      <c r="K340" s="208"/>
      <c r="L340" s="208"/>
      <c r="M340" s="208"/>
      <c r="N340" s="208"/>
      <c r="O340" s="208"/>
      <c r="P340" s="208"/>
      <c r="Q340" s="208"/>
      <c r="R340" s="208"/>
      <c r="S340" s="208"/>
      <c r="T340" s="662"/>
      <c r="U340" s="662"/>
      <c r="V340" s="208"/>
      <c r="W340" s="663"/>
      <c r="X340" s="208"/>
      <c r="Y340" s="208"/>
      <c r="Z340" s="662"/>
      <c r="AA340" s="662"/>
      <c r="AB340" s="208"/>
      <c r="AC340" s="663"/>
      <c r="AD340" s="208"/>
      <c r="AE340" s="208"/>
      <c r="AF340" s="662"/>
      <c r="AG340" s="662"/>
      <c r="AH340" s="208"/>
      <c r="AI340" s="663"/>
      <c r="AJ340" s="208"/>
    </row>
    <row r="341" spans="2:36" s="664" customFormat="1" x14ac:dyDescent="0.25">
      <c r="B341" s="661"/>
      <c r="C341" s="661"/>
      <c r="D341" s="208"/>
      <c r="E341" s="208"/>
      <c r="F341" s="208"/>
      <c r="G341" s="208"/>
      <c r="H341" s="208"/>
      <c r="I341" s="208"/>
      <c r="J341" s="208"/>
      <c r="K341" s="208"/>
      <c r="L341" s="208"/>
      <c r="M341" s="208"/>
      <c r="N341" s="208"/>
      <c r="O341" s="208"/>
      <c r="P341" s="208"/>
      <c r="Q341" s="208"/>
      <c r="R341" s="208"/>
      <c r="S341" s="208"/>
      <c r="T341" s="662"/>
      <c r="U341" s="662"/>
      <c r="V341" s="208"/>
      <c r="W341" s="663"/>
      <c r="X341" s="208"/>
      <c r="Y341" s="208"/>
      <c r="Z341" s="662"/>
      <c r="AA341" s="662"/>
      <c r="AB341" s="208"/>
      <c r="AC341" s="663"/>
      <c r="AD341" s="208"/>
      <c r="AE341" s="208"/>
      <c r="AF341" s="662"/>
      <c r="AG341" s="662"/>
      <c r="AH341" s="208"/>
      <c r="AI341" s="663"/>
      <c r="AJ341" s="208"/>
    </row>
    <row r="342" spans="2:36" s="664" customFormat="1" x14ac:dyDescent="0.25">
      <c r="B342" s="661"/>
      <c r="C342" s="661"/>
      <c r="D342" s="208"/>
      <c r="E342" s="208"/>
      <c r="F342" s="208"/>
      <c r="G342" s="208"/>
      <c r="H342" s="208"/>
      <c r="I342" s="208"/>
      <c r="J342" s="208"/>
      <c r="K342" s="208"/>
      <c r="L342" s="208"/>
      <c r="M342" s="208"/>
      <c r="N342" s="208"/>
      <c r="O342" s="208"/>
      <c r="P342" s="208"/>
      <c r="Q342" s="208"/>
      <c r="R342" s="208"/>
      <c r="S342" s="208"/>
      <c r="T342" s="662"/>
      <c r="U342" s="662"/>
      <c r="V342" s="208"/>
      <c r="W342" s="663"/>
      <c r="X342" s="208"/>
      <c r="Y342" s="208"/>
      <c r="Z342" s="662"/>
      <c r="AA342" s="662"/>
      <c r="AB342" s="208"/>
      <c r="AC342" s="663"/>
      <c r="AD342" s="208"/>
      <c r="AE342" s="208"/>
      <c r="AF342" s="662"/>
      <c r="AG342" s="662"/>
      <c r="AH342" s="208"/>
      <c r="AI342" s="663"/>
      <c r="AJ342" s="208"/>
    </row>
    <row r="343" spans="2:36" s="664" customFormat="1" x14ac:dyDescent="0.25">
      <c r="B343" s="661"/>
      <c r="C343" s="661"/>
      <c r="D343" s="208"/>
      <c r="E343" s="208"/>
      <c r="F343" s="208"/>
      <c r="G343" s="208"/>
      <c r="H343" s="208"/>
      <c r="I343" s="208"/>
      <c r="J343" s="208"/>
      <c r="K343" s="208"/>
      <c r="L343" s="208"/>
      <c r="M343" s="208"/>
      <c r="N343" s="208"/>
      <c r="O343" s="208"/>
      <c r="P343" s="208"/>
      <c r="Q343" s="208"/>
      <c r="R343" s="208"/>
      <c r="S343" s="208"/>
      <c r="T343" s="662"/>
      <c r="U343" s="662"/>
      <c r="V343" s="208"/>
      <c r="W343" s="663"/>
      <c r="X343" s="208"/>
      <c r="Y343" s="208"/>
      <c r="Z343" s="662"/>
      <c r="AA343" s="662"/>
      <c r="AB343" s="208"/>
      <c r="AC343" s="663"/>
      <c r="AD343" s="208"/>
      <c r="AE343" s="208"/>
      <c r="AF343" s="662"/>
      <c r="AG343" s="662"/>
      <c r="AH343" s="208"/>
      <c r="AI343" s="663"/>
      <c r="AJ343" s="208"/>
    </row>
    <row r="344" spans="2:36" s="664" customFormat="1" x14ac:dyDescent="0.25">
      <c r="B344" s="661"/>
      <c r="C344" s="661"/>
      <c r="D344" s="208"/>
      <c r="E344" s="208"/>
      <c r="F344" s="208"/>
      <c r="G344" s="208"/>
      <c r="H344" s="208"/>
      <c r="I344" s="208"/>
      <c r="J344" s="208"/>
      <c r="K344" s="208"/>
      <c r="L344" s="208"/>
      <c r="M344" s="208"/>
      <c r="N344" s="208"/>
      <c r="O344" s="208"/>
      <c r="P344" s="208"/>
      <c r="Q344" s="208"/>
      <c r="R344" s="208"/>
      <c r="S344" s="208"/>
      <c r="T344" s="662"/>
      <c r="U344" s="662"/>
      <c r="V344" s="208"/>
      <c r="W344" s="663"/>
      <c r="X344" s="208"/>
      <c r="Y344" s="208"/>
      <c r="Z344" s="662"/>
      <c r="AA344" s="662"/>
      <c r="AB344" s="208"/>
      <c r="AC344" s="663"/>
      <c r="AD344" s="208"/>
      <c r="AE344" s="208"/>
      <c r="AF344" s="662"/>
      <c r="AG344" s="662"/>
      <c r="AH344" s="208"/>
      <c r="AI344" s="663"/>
      <c r="AJ344" s="208"/>
    </row>
    <row r="345" spans="2:36" s="664" customFormat="1" x14ac:dyDescent="0.25">
      <c r="B345" s="661"/>
      <c r="C345" s="661"/>
      <c r="D345" s="208"/>
      <c r="E345" s="208"/>
      <c r="F345" s="208"/>
      <c r="G345" s="208"/>
      <c r="H345" s="208"/>
      <c r="I345" s="208"/>
      <c r="J345" s="208"/>
      <c r="K345" s="208"/>
      <c r="L345" s="208"/>
      <c r="M345" s="208"/>
      <c r="N345" s="208"/>
      <c r="O345" s="208"/>
      <c r="P345" s="208"/>
      <c r="Q345" s="208"/>
      <c r="R345" s="208"/>
      <c r="S345" s="208"/>
      <c r="T345" s="662"/>
      <c r="U345" s="662"/>
      <c r="V345" s="208"/>
      <c r="W345" s="663"/>
      <c r="X345" s="208"/>
      <c r="Y345" s="208"/>
      <c r="Z345" s="662"/>
      <c r="AA345" s="662"/>
      <c r="AB345" s="208"/>
      <c r="AC345" s="663"/>
      <c r="AD345" s="208"/>
      <c r="AE345" s="208"/>
      <c r="AF345" s="662"/>
      <c r="AG345" s="662"/>
      <c r="AH345" s="208"/>
      <c r="AI345" s="663"/>
      <c r="AJ345" s="208"/>
    </row>
    <row r="346" spans="2:36" s="664" customFormat="1" x14ac:dyDescent="0.25">
      <c r="B346" s="661"/>
      <c r="C346" s="661"/>
      <c r="D346" s="208"/>
      <c r="E346" s="208"/>
      <c r="F346" s="208"/>
      <c r="G346" s="208"/>
      <c r="H346" s="208"/>
      <c r="I346" s="208"/>
      <c r="J346" s="208"/>
      <c r="K346" s="208"/>
      <c r="L346" s="208"/>
      <c r="M346" s="208"/>
      <c r="N346" s="208"/>
      <c r="O346" s="208"/>
      <c r="P346" s="208"/>
      <c r="Q346" s="208"/>
      <c r="R346" s="208"/>
      <c r="S346" s="208"/>
      <c r="T346" s="662"/>
      <c r="U346" s="662"/>
      <c r="V346" s="208"/>
      <c r="W346" s="663"/>
      <c r="X346" s="208"/>
      <c r="Y346" s="208"/>
      <c r="Z346" s="662"/>
      <c r="AA346" s="662"/>
      <c r="AB346" s="208"/>
      <c r="AC346" s="663"/>
      <c r="AD346" s="208"/>
      <c r="AE346" s="208"/>
      <c r="AF346" s="662"/>
      <c r="AG346" s="662"/>
      <c r="AH346" s="208"/>
      <c r="AI346" s="663"/>
      <c r="AJ346" s="208"/>
    </row>
    <row r="347" spans="2:36" s="664" customFormat="1" x14ac:dyDescent="0.25">
      <c r="B347" s="661"/>
      <c r="C347" s="661"/>
      <c r="D347" s="208"/>
      <c r="E347" s="208"/>
      <c r="F347" s="208"/>
      <c r="G347" s="208"/>
      <c r="H347" s="208"/>
      <c r="I347" s="208"/>
      <c r="J347" s="208"/>
      <c r="K347" s="208"/>
      <c r="L347" s="208"/>
      <c r="M347" s="208"/>
      <c r="N347" s="208"/>
      <c r="O347" s="208"/>
      <c r="P347" s="208"/>
      <c r="Q347" s="208"/>
      <c r="R347" s="208"/>
      <c r="S347" s="208"/>
      <c r="T347" s="662"/>
      <c r="U347" s="662"/>
      <c r="V347" s="208"/>
      <c r="W347" s="663"/>
      <c r="X347" s="208"/>
      <c r="Y347" s="208"/>
      <c r="Z347" s="662"/>
      <c r="AA347" s="662"/>
      <c r="AB347" s="208"/>
      <c r="AC347" s="663"/>
      <c r="AD347" s="208"/>
      <c r="AE347" s="208"/>
      <c r="AF347" s="662"/>
      <c r="AG347" s="662"/>
      <c r="AH347" s="208"/>
      <c r="AI347" s="663"/>
      <c r="AJ347" s="208"/>
    </row>
    <row r="348" spans="2:36" s="664" customFormat="1" x14ac:dyDescent="0.25">
      <c r="B348" s="661"/>
      <c r="C348" s="661"/>
      <c r="D348" s="208"/>
      <c r="E348" s="208"/>
      <c r="F348" s="208"/>
      <c r="G348" s="208"/>
      <c r="H348" s="208"/>
      <c r="I348" s="208"/>
      <c r="J348" s="208"/>
      <c r="K348" s="208"/>
      <c r="L348" s="208"/>
      <c r="M348" s="208"/>
      <c r="N348" s="208"/>
      <c r="O348" s="208"/>
      <c r="P348" s="208"/>
      <c r="Q348" s="208"/>
      <c r="R348" s="208"/>
      <c r="S348" s="208"/>
      <c r="T348" s="662"/>
      <c r="U348" s="662"/>
      <c r="V348" s="208"/>
      <c r="W348" s="663"/>
      <c r="X348" s="208"/>
      <c r="Y348" s="208"/>
      <c r="Z348" s="662"/>
      <c r="AA348" s="662"/>
      <c r="AB348" s="208"/>
      <c r="AC348" s="663"/>
      <c r="AD348" s="208"/>
      <c r="AE348" s="208"/>
      <c r="AF348" s="662"/>
      <c r="AG348" s="662"/>
      <c r="AH348" s="208"/>
      <c r="AI348" s="663"/>
      <c r="AJ348" s="208"/>
    </row>
    <row r="349" spans="2:36" s="664" customFormat="1" x14ac:dyDescent="0.25">
      <c r="B349" s="661"/>
      <c r="C349" s="661"/>
      <c r="D349" s="208"/>
      <c r="E349" s="208"/>
      <c r="F349" s="208"/>
      <c r="G349" s="208"/>
      <c r="H349" s="208"/>
      <c r="I349" s="208"/>
      <c r="J349" s="208"/>
      <c r="K349" s="208"/>
      <c r="L349" s="208"/>
      <c r="M349" s="208"/>
      <c r="N349" s="208"/>
      <c r="O349" s="208"/>
      <c r="P349" s="208"/>
      <c r="Q349" s="208"/>
      <c r="R349" s="208"/>
      <c r="S349" s="208"/>
      <c r="T349" s="662"/>
      <c r="U349" s="662"/>
      <c r="V349" s="208"/>
      <c r="W349" s="663"/>
      <c r="X349" s="208"/>
      <c r="Y349" s="208"/>
      <c r="Z349" s="662"/>
      <c r="AA349" s="662"/>
      <c r="AB349" s="208"/>
      <c r="AC349" s="663"/>
      <c r="AD349" s="208"/>
      <c r="AE349" s="208"/>
      <c r="AF349" s="662"/>
      <c r="AG349" s="662"/>
      <c r="AH349" s="208"/>
      <c r="AI349" s="663"/>
      <c r="AJ349" s="208"/>
    </row>
    <row r="350" spans="2:36" s="664" customFormat="1" x14ac:dyDescent="0.25">
      <c r="B350" s="661"/>
      <c r="C350" s="661"/>
      <c r="D350" s="208"/>
      <c r="E350" s="208"/>
      <c r="F350" s="208"/>
      <c r="G350" s="208"/>
      <c r="H350" s="208"/>
      <c r="I350" s="208"/>
      <c r="J350" s="208"/>
      <c r="K350" s="208"/>
      <c r="L350" s="208"/>
      <c r="M350" s="208"/>
      <c r="N350" s="208"/>
      <c r="O350" s="208"/>
      <c r="P350" s="208"/>
      <c r="Q350" s="208"/>
      <c r="R350" s="208"/>
      <c r="S350" s="208"/>
      <c r="T350" s="662"/>
      <c r="U350" s="662"/>
      <c r="V350" s="208"/>
      <c r="W350" s="663"/>
      <c r="X350" s="208"/>
      <c r="Y350" s="208"/>
      <c r="Z350" s="662"/>
      <c r="AA350" s="662"/>
      <c r="AB350" s="208"/>
      <c r="AC350" s="663"/>
      <c r="AD350" s="208"/>
      <c r="AE350" s="208"/>
      <c r="AF350" s="662"/>
      <c r="AG350" s="662"/>
      <c r="AH350" s="208"/>
      <c r="AI350" s="663"/>
      <c r="AJ350" s="208"/>
    </row>
    <row r="351" spans="2:36" s="664" customFormat="1" x14ac:dyDescent="0.25">
      <c r="B351" s="661"/>
      <c r="C351" s="661"/>
      <c r="D351" s="208"/>
      <c r="E351" s="208"/>
      <c r="F351" s="208"/>
      <c r="G351" s="208"/>
      <c r="H351" s="208"/>
      <c r="I351" s="208"/>
      <c r="J351" s="208"/>
      <c r="K351" s="208"/>
      <c r="L351" s="208"/>
      <c r="M351" s="208"/>
      <c r="N351" s="208"/>
      <c r="O351" s="208"/>
      <c r="P351" s="208"/>
      <c r="Q351" s="208"/>
      <c r="R351" s="208"/>
      <c r="S351" s="208"/>
      <c r="T351" s="662"/>
      <c r="U351" s="662"/>
      <c r="V351" s="208"/>
      <c r="W351" s="663"/>
      <c r="X351" s="208"/>
      <c r="Y351" s="208"/>
      <c r="Z351" s="662"/>
      <c r="AA351" s="662"/>
      <c r="AB351" s="208"/>
      <c r="AC351" s="663"/>
      <c r="AD351" s="208"/>
      <c r="AE351" s="208"/>
      <c r="AF351" s="662"/>
      <c r="AG351" s="662"/>
      <c r="AH351" s="208"/>
      <c r="AI351" s="663"/>
      <c r="AJ351" s="208"/>
    </row>
    <row r="352" spans="2:36" s="664" customFormat="1" x14ac:dyDescent="0.25">
      <c r="B352" s="661"/>
      <c r="C352" s="661"/>
      <c r="D352" s="208"/>
      <c r="E352" s="208"/>
      <c r="F352" s="208"/>
      <c r="G352" s="208"/>
      <c r="H352" s="208"/>
      <c r="I352" s="208"/>
      <c r="J352" s="208"/>
      <c r="K352" s="208"/>
      <c r="L352" s="208"/>
      <c r="M352" s="208"/>
      <c r="N352" s="208"/>
      <c r="O352" s="208"/>
      <c r="P352" s="208"/>
      <c r="Q352" s="208"/>
      <c r="R352" s="208"/>
      <c r="S352" s="208"/>
      <c r="T352" s="662"/>
      <c r="U352" s="662"/>
      <c r="V352" s="208"/>
      <c r="W352" s="663"/>
      <c r="X352" s="208"/>
      <c r="Y352" s="208"/>
      <c r="Z352" s="662"/>
      <c r="AA352" s="662"/>
      <c r="AB352" s="208"/>
      <c r="AC352" s="663"/>
      <c r="AD352" s="208"/>
      <c r="AE352" s="208"/>
      <c r="AF352" s="662"/>
      <c r="AG352" s="662"/>
      <c r="AH352" s="208"/>
      <c r="AI352" s="663"/>
      <c r="AJ352" s="208"/>
    </row>
    <row r="353" spans="2:36" s="664" customFormat="1" x14ac:dyDescent="0.25">
      <c r="B353" s="661"/>
      <c r="C353" s="661"/>
      <c r="D353" s="208"/>
      <c r="E353" s="208"/>
      <c r="F353" s="208"/>
      <c r="G353" s="208"/>
      <c r="H353" s="208"/>
      <c r="I353" s="208"/>
      <c r="J353" s="208"/>
      <c r="K353" s="208"/>
      <c r="L353" s="208"/>
      <c r="M353" s="208"/>
      <c r="N353" s="208"/>
      <c r="O353" s="208"/>
      <c r="P353" s="208"/>
      <c r="Q353" s="208"/>
      <c r="R353" s="208"/>
      <c r="S353" s="208"/>
      <c r="T353" s="662"/>
      <c r="U353" s="662"/>
      <c r="V353" s="208"/>
      <c r="W353" s="663"/>
      <c r="X353" s="208"/>
      <c r="Y353" s="208"/>
      <c r="Z353" s="662"/>
      <c r="AA353" s="662"/>
      <c r="AB353" s="208"/>
      <c r="AC353" s="663"/>
      <c r="AD353" s="208"/>
      <c r="AE353" s="208"/>
      <c r="AF353" s="662"/>
      <c r="AG353" s="662"/>
      <c r="AH353" s="208"/>
      <c r="AI353" s="663"/>
      <c r="AJ353" s="208"/>
    </row>
    <row r="354" spans="2:36" s="664" customFormat="1" x14ac:dyDescent="0.25">
      <c r="B354" s="661"/>
      <c r="C354" s="661"/>
      <c r="D354" s="208"/>
      <c r="E354" s="208"/>
      <c r="F354" s="208"/>
      <c r="G354" s="208"/>
      <c r="H354" s="208"/>
      <c r="I354" s="208"/>
      <c r="J354" s="208"/>
      <c r="K354" s="208"/>
      <c r="L354" s="208"/>
      <c r="M354" s="208"/>
      <c r="N354" s="208"/>
      <c r="O354" s="208"/>
      <c r="P354" s="208"/>
      <c r="Q354" s="208"/>
      <c r="R354" s="208"/>
      <c r="S354" s="208"/>
      <c r="T354" s="662"/>
      <c r="U354" s="662"/>
      <c r="V354" s="208"/>
      <c r="W354" s="663"/>
      <c r="X354" s="208"/>
      <c r="Y354" s="208"/>
      <c r="Z354" s="662"/>
      <c r="AA354" s="662"/>
      <c r="AB354" s="208"/>
      <c r="AC354" s="663"/>
      <c r="AD354" s="208"/>
      <c r="AE354" s="208"/>
      <c r="AF354" s="662"/>
      <c r="AG354" s="662"/>
      <c r="AH354" s="208"/>
      <c r="AI354" s="663"/>
      <c r="AJ354" s="208"/>
    </row>
    <row r="355" spans="2:36" s="664" customFormat="1" x14ac:dyDescent="0.25">
      <c r="B355" s="661"/>
      <c r="C355" s="661"/>
      <c r="D355" s="208"/>
      <c r="E355" s="208"/>
      <c r="F355" s="208"/>
      <c r="G355" s="208"/>
      <c r="H355" s="208"/>
      <c r="I355" s="208"/>
      <c r="J355" s="208"/>
      <c r="K355" s="208"/>
      <c r="L355" s="208"/>
      <c r="M355" s="208"/>
      <c r="N355" s="208"/>
      <c r="O355" s="208"/>
      <c r="P355" s="208"/>
      <c r="Q355" s="208"/>
      <c r="R355" s="208"/>
      <c r="S355" s="208"/>
      <c r="T355" s="662"/>
      <c r="U355" s="662"/>
      <c r="V355" s="208"/>
      <c r="W355" s="663"/>
      <c r="X355" s="208"/>
      <c r="Y355" s="208"/>
      <c r="Z355" s="662"/>
      <c r="AA355" s="662"/>
      <c r="AB355" s="208"/>
      <c r="AC355" s="663"/>
      <c r="AD355" s="208"/>
      <c r="AE355" s="208"/>
      <c r="AF355" s="662"/>
      <c r="AG355" s="662"/>
      <c r="AH355" s="208"/>
      <c r="AI355" s="663"/>
      <c r="AJ355" s="208"/>
    </row>
    <row r="356" spans="2:36" s="664" customFormat="1" x14ac:dyDescent="0.25">
      <c r="B356" s="661"/>
      <c r="C356" s="661"/>
      <c r="D356" s="208"/>
      <c r="E356" s="208"/>
      <c r="F356" s="208"/>
      <c r="G356" s="208"/>
      <c r="H356" s="208"/>
      <c r="I356" s="208"/>
      <c r="J356" s="208"/>
      <c r="K356" s="208"/>
      <c r="L356" s="208"/>
      <c r="M356" s="208"/>
      <c r="N356" s="208"/>
      <c r="O356" s="208"/>
      <c r="P356" s="208"/>
      <c r="Q356" s="208"/>
      <c r="R356" s="208"/>
      <c r="S356" s="208"/>
      <c r="T356" s="662"/>
      <c r="U356" s="662"/>
      <c r="V356" s="208"/>
      <c r="W356" s="663"/>
      <c r="X356" s="208"/>
      <c r="Y356" s="208"/>
      <c r="Z356" s="662"/>
      <c r="AA356" s="662"/>
      <c r="AB356" s="208"/>
      <c r="AC356" s="663"/>
      <c r="AD356" s="208"/>
      <c r="AE356" s="208"/>
      <c r="AF356" s="662"/>
      <c r="AG356" s="662"/>
      <c r="AH356" s="208"/>
      <c r="AI356" s="663"/>
      <c r="AJ356" s="208"/>
    </row>
    <row r="357" spans="2:36" s="664" customFormat="1" x14ac:dyDescent="0.25">
      <c r="B357" s="661"/>
      <c r="C357" s="661"/>
      <c r="D357" s="208"/>
      <c r="E357" s="208"/>
      <c r="F357" s="208"/>
      <c r="G357" s="208"/>
      <c r="H357" s="208"/>
      <c r="I357" s="208"/>
      <c r="J357" s="208"/>
      <c r="K357" s="208"/>
      <c r="L357" s="208"/>
      <c r="M357" s="208"/>
      <c r="N357" s="208"/>
      <c r="O357" s="208"/>
      <c r="P357" s="208"/>
      <c r="Q357" s="208"/>
      <c r="R357" s="208"/>
      <c r="S357" s="208"/>
      <c r="T357" s="662"/>
      <c r="U357" s="662"/>
      <c r="V357" s="208"/>
      <c r="W357" s="663"/>
      <c r="X357" s="208"/>
      <c r="Y357" s="208"/>
      <c r="Z357" s="662"/>
      <c r="AA357" s="662"/>
      <c r="AB357" s="208"/>
      <c r="AC357" s="663"/>
      <c r="AD357" s="208"/>
      <c r="AE357" s="208"/>
      <c r="AF357" s="662"/>
      <c r="AG357" s="662"/>
      <c r="AH357" s="208"/>
      <c r="AI357" s="663"/>
      <c r="AJ357" s="208"/>
    </row>
    <row r="358" spans="2:36" s="664" customFormat="1" x14ac:dyDescent="0.25">
      <c r="B358" s="661"/>
      <c r="C358" s="661"/>
      <c r="D358" s="208"/>
      <c r="E358" s="208"/>
      <c r="F358" s="208"/>
      <c r="G358" s="208"/>
      <c r="H358" s="208"/>
      <c r="I358" s="208"/>
      <c r="J358" s="208"/>
      <c r="K358" s="208"/>
      <c r="L358" s="208"/>
      <c r="M358" s="208"/>
      <c r="N358" s="208"/>
      <c r="O358" s="208"/>
      <c r="P358" s="208"/>
      <c r="Q358" s="208"/>
      <c r="R358" s="208"/>
      <c r="S358" s="208"/>
      <c r="T358" s="662"/>
      <c r="U358" s="662"/>
      <c r="V358" s="208"/>
      <c r="W358" s="663"/>
      <c r="X358" s="208"/>
      <c r="Y358" s="208"/>
      <c r="Z358" s="662"/>
      <c r="AA358" s="662"/>
      <c r="AB358" s="208"/>
      <c r="AC358" s="663"/>
      <c r="AD358" s="208"/>
      <c r="AE358" s="208"/>
      <c r="AF358" s="662"/>
      <c r="AG358" s="662"/>
      <c r="AH358" s="208"/>
      <c r="AI358" s="663"/>
      <c r="AJ358" s="208"/>
    </row>
    <row r="359" spans="2:36" s="664" customFormat="1" x14ac:dyDescent="0.25">
      <c r="B359" s="661"/>
      <c r="C359" s="661"/>
      <c r="D359" s="208"/>
      <c r="E359" s="208"/>
      <c r="F359" s="208"/>
      <c r="G359" s="208"/>
      <c r="H359" s="208"/>
      <c r="I359" s="208"/>
      <c r="J359" s="208"/>
      <c r="K359" s="208"/>
      <c r="L359" s="208"/>
      <c r="M359" s="208"/>
      <c r="N359" s="208"/>
      <c r="O359" s="208"/>
      <c r="P359" s="208"/>
      <c r="Q359" s="208"/>
      <c r="R359" s="208"/>
      <c r="S359" s="208"/>
      <c r="T359" s="662"/>
      <c r="U359" s="662"/>
      <c r="V359" s="208"/>
      <c r="W359" s="663"/>
      <c r="X359" s="208"/>
      <c r="Y359" s="208"/>
      <c r="Z359" s="662"/>
      <c r="AA359" s="662"/>
      <c r="AB359" s="208"/>
      <c r="AC359" s="663"/>
      <c r="AD359" s="208"/>
      <c r="AE359" s="208"/>
      <c r="AF359" s="662"/>
      <c r="AG359" s="662"/>
      <c r="AH359" s="208"/>
      <c r="AI359" s="663"/>
      <c r="AJ359" s="208"/>
    </row>
    <row r="360" spans="2:36" s="664" customFormat="1" x14ac:dyDescent="0.25">
      <c r="B360" s="661"/>
      <c r="C360" s="661"/>
      <c r="D360" s="208"/>
      <c r="E360" s="208"/>
      <c r="F360" s="208"/>
      <c r="G360" s="208"/>
      <c r="H360" s="208"/>
      <c r="I360" s="208"/>
      <c r="J360" s="208"/>
      <c r="K360" s="208"/>
      <c r="L360" s="208"/>
      <c r="M360" s="208"/>
      <c r="N360" s="208"/>
      <c r="O360" s="208"/>
      <c r="P360" s="208"/>
      <c r="Q360" s="208"/>
      <c r="R360" s="208"/>
      <c r="S360" s="208"/>
      <c r="T360" s="662"/>
      <c r="U360" s="662"/>
      <c r="V360" s="208"/>
      <c r="W360" s="663"/>
      <c r="X360" s="208"/>
      <c r="Y360" s="208"/>
      <c r="Z360" s="662"/>
      <c r="AA360" s="662"/>
      <c r="AB360" s="208"/>
      <c r="AC360" s="663"/>
      <c r="AD360" s="208"/>
      <c r="AE360" s="208"/>
      <c r="AF360" s="662"/>
      <c r="AG360" s="662"/>
      <c r="AH360" s="208"/>
      <c r="AI360" s="663"/>
      <c r="AJ360" s="208"/>
    </row>
    <row r="361" spans="2:36" s="664" customFormat="1" x14ac:dyDescent="0.25">
      <c r="B361" s="661"/>
      <c r="C361" s="661"/>
      <c r="D361" s="208"/>
      <c r="E361" s="208"/>
      <c r="F361" s="208"/>
      <c r="G361" s="208"/>
      <c r="H361" s="208"/>
      <c r="I361" s="208"/>
      <c r="J361" s="208"/>
      <c r="K361" s="208"/>
      <c r="L361" s="208"/>
      <c r="M361" s="208"/>
      <c r="N361" s="208"/>
      <c r="O361" s="208"/>
      <c r="P361" s="208"/>
      <c r="Q361" s="208"/>
      <c r="R361" s="208"/>
      <c r="S361" s="208"/>
      <c r="T361" s="662"/>
      <c r="U361" s="662"/>
      <c r="V361" s="208"/>
      <c r="W361" s="663"/>
      <c r="X361" s="208"/>
      <c r="Y361" s="208"/>
      <c r="Z361" s="662"/>
      <c r="AA361" s="662"/>
      <c r="AB361" s="208"/>
      <c r="AC361" s="663"/>
      <c r="AD361" s="208"/>
      <c r="AE361" s="208"/>
      <c r="AF361" s="662"/>
      <c r="AG361" s="662"/>
      <c r="AH361" s="208"/>
      <c r="AI361" s="663"/>
      <c r="AJ361" s="208"/>
    </row>
    <row r="362" spans="2:36" s="664" customFormat="1" x14ac:dyDescent="0.25">
      <c r="B362" s="661"/>
      <c r="C362" s="661"/>
      <c r="D362" s="208"/>
      <c r="E362" s="208"/>
      <c r="F362" s="208"/>
      <c r="G362" s="208"/>
      <c r="H362" s="208"/>
      <c r="I362" s="208"/>
      <c r="J362" s="208"/>
      <c r="K362" s="208"/>
      <c r="L362" s="208"/>
      <c r="M362" s="208"/>
      <c r="N362" s="208"/>
      <c r="O362" s="208"/>
      <c r="P362" s="208"/>
      <c r="Q362" s="208"/>
      <c r="R362" s="208"/>
      <c r="S362" s="208"/>
      <c r="T362" s="662"/>
      <c r="U362" s="662"/>
      <c r="V362" s="208"/>
      <c r="W362" s="663"/>
      <c r="X362" s="208"/>
      <c r="Y362" s="208"/>
      <c r="Z362" s="662"/>
      <c r="AA362" s="662"/>
      <c r="AB362" s="208"/>
      <c r="AC362" s="663"/>
      <c r="AD362" s="208"/>
      <c r="AE362" s="208"/>
      <c r="AF362" s="662"/>
      <c r="AG362" s="662"/>
      <c r="AH362" s="208"/>
      <c r="AI362" s="663"/>
      <c r="AJ362" s="208"/>
    </row>
    <row r="363" spans="2:36" s="664" customFormat="1" x14ac:dyDescent="0.25">
      <c r="B363" s="661"/>
      <c r="C363" s="661"/>
      <c r="D363" s="208"/>
      <c r="E363" s="208"/>
      <c r="F363" s="208"/>
      <c r="G363" s="208"/>
      <c r="H363" s="208"/>
      <c r="I363" s="208"/>
      <c r="J363" s="208"/>
      <c r="K363" s="208"/>
      <c r="L363" s="208"/>
      <c r="M363" s="208"/>
      <c r="N363" s="208"/>
      <c r="O363" s="208"/>
      <c r="P363" s="208"/>
      <c r="Q363" s="208"/>
      <c r="R363" s="208"/>
      <c r="S363" s="208"/>
      <c r="T363" s="662"/>
      <c r="U363" s="662"/>
      <c r="V363" s="208"/>
      <c r="W363" s="663"/>
      <c r="X363" s="208"/>
      <c r="Y363" s="208"/>
      <c r="Z363" s="662"/>
      <c r="AA363" s="662"/>
      <c r="AB363" s="208"/>
      <c r="AC363" s="663"/>
      <c r="AD363" s="208"/>
      <c r="AE363" s="208"/>
      <c r="AF363" s="662"/>
      <c r="AG363" s="662"/>
      <c r="AH363" s="208"/>
      <c r="AI363" s="663"/>
      <c r="AJ363" s="208"/>
    </row>
    <row r="364" spans="2:36" s="664" customFormat="1" x14ac:dyDescent="0.25">
      <c r="B364" s="661"/>
      <c r="C364" s="661"/>
      <c r="D364" s="208"/>
      <c r="E364" s="208"/>
      <c r="F364" s="208"/>
      <c r="G364" s="208"/>
      <c r="H364" s="208"/>
      <c r="I364" s="208"/>
      <c r="J364" s="208"/>
      <c r="K364" s="208"/>
      <c r="L364" s="208"/>
      <c r="M364" s="208"/>
      <c r="N364" s="208"/>
      <c r="O364" s="208"/>
      <c r="P364" s="208"/>
      <c r="Q364" s="208"/>
      <c r="R364" s="208"/>
      <c r="S364" s="208"/>
      <c r="T364" s="662"/>
      <c r="U364" s="662"/>
      <c r="V364" s="208"/>
      <c r="W364" s="663"/>
      <c r="X364" s="208"/>
      <c r="Y364" s="208"/>
      <c r="Z364" s="662"/>
      <c r="AA364" s="662"/>
      <c r="AB364" s="208"/>
      <c r="AC364" s="663"/>
      <c r="AD364" s="208"/>
      <c r="AE364" s="208"/>
      <c r="AF364" s="662"/>
      <c r="AG364" s="662"/>
      <c r="AH364" s="208"/>
      <c r="AI364" s="663"/>
      <c r="AJ364" s="208"/>
    </row>
    <row r="365" spans="2:36" s="664" customFormat="1" x14ac:dyDescent="0.25">
      <c r="B365" s="661"/>
      <c r="C365" s="661"/>
      <c r="D365" s="208"/>
      <c r="E365" s="208"/>
      <c r="F365" s="208"/>
      <c r="G365" s="208"/>
      <c r="H365" s="208"/>
      <c r="I365" s="208"/>
      <c r="J365" s="208"/>
      <c r="K365" s="208"/>
      <c r="L365" s="208"/>
      <c r="M365" s="208"/>
      <c r="N365" s="208"/>
      <c r="O365" s="208"/>
      <c r="P365" s="208"/>
      <c r="Q365" s="208"/>
      <c r="R365" s="208"/>
      <c r="S365" s="208"/>
      <c r="T365" s="662"/>
      <c r="U365" s="662"/>
      <c r="V365" s="208"/>
      <c r="W365" s="663"/>
      <c r="X365" s="208"/>
      <c r="Y365" s="208"/>
      <c r="Z365" s="662"/>
      <c r="AA365" s="662"/>
      <c r="AB365" s="208"/>
      <c r="AC365" s="663"/>
      <c r="AD365" s="208"/>
      <c r="AE365" s="208"/>
      <c r="AF365" s="662"/>
      <c r="AG365" s="662"/>
      <c r="AH365" s="208"/>
      <c r="AI365" s="663"/>
      <c r="AJ365" s="208"/>
    </row>
    <row r="366" spans="2:36" s="664" customFormat="1" x14ac:dyDescent="0.25">
      <c r="B366" s="661"/>
      <c r="C366" s="661"/>
      <c r="D366" s="208"/>
      <c r="E366" s="208"/>
      <c r="F366" s="208"/>
      <c r="G366" s="208"/>
      <c r="H366" s="208"/>
      <c r="I366" s="208"/>
      <c r="J366" s="208"/>
      <c r="K366" s="208"/>
      <c r="L366" s="208"/>
      <c r="M366" s="208"/>
      <c r="N366" s="208"/>
      <c r="O366" s="208"/>
      <c r="P366" s="208"/>
      <c r="Q366" s="208"/>
      <c r="R366" s="208"/>
      <c r="S366" s="208"/>
      <c r="T366" s="662"/>
      <c r="U366" s="662"/>
      <c r="V366" s="208"/>
      <c r="W366" s="663"/>
      <c r="X366" s="208"/>
      <c r="Y366" s="208"/>
      <c r="Z366" s="662"/>
      <c r="AA366" s="662"/>
      <c r="AB366" s="208"/>
      <c r="AC366" s="663"/>
      <c r="AD366" s="208"/>
      <c r="AE366" s="208"/>
      <c r="AF366" s="662"/>
      <c r="AG366" s="662"/>
      <c r="AH366" s="208"/>
      <c r="AI366" s="663"/>
      <c r="AJ366" s="208"/>
    </row>
    <row r="367" spans="2:36" s="664" customFormat="1" x14ac:dyDescent="0.25">
      <c r="B367" s="661"/>
      <c r="C367" s="661"/>
      <c r="D367" s="208"/>
      <c r="E367" s="208"/>
      <c r="F367" s="208"/>
      <c r="G367" s="208"/>
      <c r="H367" s="208"/>
      <c r="I367" s="208"/>
      <c r="J367" s="208"/>
      <c r="K367" s="208"/>
      <c r="L367" s="208"/>
      <c r="M367" s="208"/>
      <c r="N367" s="208"/>
      <c r="O367" s="208"/>
      <c r="P367" s="208"/>
      <c r="Q367" s="208"/>
      <c r="R367" s="208"/>
      <c r="S367" s="208"/>
      <c r="T367" s="662"/>
      <c r="U367" s="662"/>
      <c r="V367" s="208"/>
      <c r="W367" s="663"/>
      <c r="X367" s="208"/>
      <c r="Y367" s="208"/>
      <c r="Z367" s="662"/>
      <c r="AA367" s="662"/>
      <c r="AB367" s="208"/>
      <c r="AC367" s="663"/>
      <c r="AD367" s="208"/>
      <c r="AE367" s="208"/>
      <c r="AF367" s="662"/>
      <c r="AG367" s="662"/>
      <c r="AH367" s="208"/>
      <c r="AI367" s="663"/>
      <c r="AJ367" s="208"/>
    </row>
    <row r="368" spans="2:36" s="664" customFormat="1" x14ac:dyDescent="0.25">
      <c r="B368" s="661"/>
      <c r="C368" s="661"/>
      <c r="D368" s="208"/>
      <c r="E368" s="208"/>
      <c r="F368" s="208"/>
      <c r="G368" s="208"/>
      <c r="H368" s="208"/>
      <c r="I368" s="208"/>
      <c r="J368" s="208"/>
      <c r="K368" s="208"/>
      <c r="L368" s="208"/>
      <c r="M368" s="208"/>
      <c r="N368" s="208"/>
      <c r="O368" s="208"/>
      <c r="P368" s="208"/>
      <c r="Q368" s="208"/>
      <c r="R368" s="208"/>
      <c r="S368" s="208"/>
      <c r="T368" s="662"/>
      <c r="U368" s="662"/>
      <c r="V368" s="208"/>
      <c r="W368" s="663"/>
      <c r="X368" s="208"/>
      <c r="Y368" s="208"/>
      <c r="Z368" s="662"/>
      <c r="AA368" s="662"/>
      <c r="AB368" s="208"/>
      <c r="AC368" s="663"/>
      <c r="AD368" s="208"/>
      <c r="AE368" s="208"/>
      <c r="AF368" s="662"/>
      <c r="AG368" s="662"/>
      <c r="AH368" s="208"/>
      <c r="AI368" s="663"/>
      <c r="AJ368" s="208"/>
    </row>
    <row r="369" spans="2:36" s="664" customFormat="1" x14ac:dyDescent="0.25">
      <c r="B369" s="661"/>
      <c r="C369" s="661"/>
      <c r="D369" s="208"/>
      <c r="E369" s="208"/>
      <c r="F369" s="208"/>
      <c r="G369" s="208"/>
      <c r="H369" s="208"/>
      <c r="I369" s="208"/>
      <c r="J369" s="208"/>
      <c r="K369" s="208"/>
      <c r="L369" s="208"/>
      <c r="M369" s="208"/>
      <c r="N369" s="208"/>
      <c r="O369" s="208"/>
      <c r="P369" s="208"/>
      <c r="Q369" s="208"/>
      <c r="R369" s="208"/>
      <c r="S369" s="208"/>
      <c r="T369" s="662"/>
      <c r="U369" s="662"/>
      <c r="V369" s="208"/>
      <c r="W369" s="663"/>
      <c r="X369" s="208"/>
      <c r="Y369" s="208"/>
      <c r="Z369" s="662"/>
      <c r="AA369" s="662"/>
      <c r="AB369" s="208"/>
      <c r="AC369" s="663"/>
      <c r="AD369" s="208"/>
      <c r="AE369" s="208"/>
      <c r="AF369" s="662"/>
      <c r="AG369" s="662"/>
      <c r="AH369" s="208"/>
      <c r="AI369" s="663"/>
      <c r="AJ369" s="208"/>
    </row>
    <row r="370" spans="2:36" s="664" customFormat="1" x14ac:dyDescent="0.25">
      <c r="B370" s="661"/>
      <c r="C370" s="661"/>
      <c r="D370" s="208"/>
      <c r="E370" s="208"/>
      <c r="F370" s="208"/>
      <c r="G370" s="208"/>
      <c r="H370" s="208"/>
      <c r="I370" s="208"/>
      <c r="J370" s="208"/>
      <c r="K370" s="208"/>
      <c r="L370" s="208"/>
      <c r="M370" s="208"/>
      <c r="N370" s="208"/>
      <c r="O370" s="208"/>
      <c r="P370" s="208"/>
      <c r="Q370" s="208"/>
      <c r="R370" s="208"/>
      <c r="S370" s="208"/>
      <c r="T370" s="662"/>
      <c r="U370" s="662"/>
      <c r="V370" s="208"/>
      <c r="W370" s="663"/>
      <c r="X370" s="208"/>
      <c r="Y370" s="208"/>
      <c r="Z370" s="662"/>
      <c r="AA370" s="662"/>
      <c r="AB370" s="208"/>
      <c r="AC370" s="663"/>
      <c r="AD370" s="208"/>
      <c r="AE370" s="208"/>
      <c r="AF370" s="662"/>
      <c r="AG370" s="662"/>
      <c r="AH370" s="208"/>
      <c r="AI370" s="663"/>
      <c r="AJ370" s="208"/>
    </row>
    <row r="371" spans="2:36" s="664" customFormat="1" x14ac:dyDescent="0.25">
      <c r="B371" s="661"/>
      <c r="C371" s="661"/>
      <c r="D371" s="208"/>
      <c r="E371" s="208"/>
      <c r="F371" s="208"/>
      <c r="G371" s="208"/>
      <c r="H371" s="208"/>
      <c r="I371" s="208"/>
      <c r="J371" s="208"/>
      <c r="K371" s="208"/>
      <c r="L371" s="208"/>
      <c r="M371" s="208"/>
      <c r="N371" s="208"/>
      <c r="O371" s="208"/>
      <c r="P371" s="208"/>
      <c r="Q371" s="208"/>
      <c r="R371" s="208"/>
      <c r="S371" s="208"/>
      <c r="T371" s="662"/>
      <c r="U371" s="662"/>
      <c r="V371" s="208"/>
      <c r="W371" s="663"/>
      <c r="X371" s="208"/>
      <c r="Y371" s="208"/>
      <c r="Z371" s="662"/>
      <c r="AA371" s="662"/>
      <c r="AB371" s="208"/>
      <c r="AC371" s="663"/>
      <c r="AD371" s="208"/>
      <c r="AE371" s="208"/>
      <c r="AF371" s="662"/>
      <c r="AG371" s="662"/>
      <c r="AH371" s="208"/>
      <c r="AI371" s="663"/>
      <c r="AJ371" s="208"/>
    </row>
    <row r="372" spans="2:36" s="664" customFormat="1" x14ac:dyDescent="0.25">
      <c r="B372" s="661"/>
      <c r="C372" s="661"/>
      <c r="D372" s="208"/>
      <c r="E372" s="208"/>
      <c r="F372" s="208"/>
      <c r="G372" s="208"/>
      <c r="H372" s="208"/>
      <c r="I372" s="208"/>
      <c r="J372" s="208"/>
      <c r="K372" s="208"/>
      <c r="L372" s="208"/>
      <c r="M372" s="208"/>
      <c r="N372" s="208"/>
      <c r="O372" s="208"/>
      <c r="P372" s="208"/>
      <c r="Q372" s="208"/>
      <c r="R372" s="208"/>
      <c r="S372" s="208"/>
      <c r="T372" s="662"/>
      <c r="U372" s="662"/>
      <c r="V372" s="208"/>
      <c r="W372" s="663"/>
      <c r="X372" s="208"/>
      <c r="Y372" s="208"/>
      <c r="Z372" s="662"/>
      <c r="AA372" s="662"/>
      <c r="AB372" s="208"/>
      <c r="AC372" s="663"/>
      <c r="AD372" s="208"/>
      <c r="AE372" s="208"/>
      <c r="AF372" s="662"/>
      <c r="AG372" s="662"/>
      <c r="AH372" s="208"/>
      <c r="AI372" s="663"/>
      <c r="AJ372" s="208"/>
    </row>
    <row r="373" spans="2:36" s="664" customFormat="1" x14ac:dyDescent="0.25">
      <c r="B373" s="661"/>
      <c r="C373" s="661"/>
      <c r="D373" s="208"/>
      <c r="E373" s="208"/>
      <c r="F373" s="208"/>
      <c r="G373" s="208"/>
      <c r="H373" s="208"/>
      <c r="I373" s="208"/>
      <c r="J373" s="208"/>
      <c r="K373" s="208"/>
      <c r="L373" s="208"/>
      <c r="M373" s="208"/>
      <c r="N373" s="208"/>
      <c r="O373" s="208"/>
      <c r="P373" s="208"/>
      <c r="Q373" s="208"/>
      <c r="R373" s="208"/>
      <c r="S373" s="208"/>
      <c r="T373" s="662"/>
      <c r="U373" s="662"/>
      <c r="V373" s="208"/>
      <c r="W373" s="663"/>
      <c r="X373" s="208"/>
      <c r="Y373" s="208"/>
      <c r="Z373" s="662"/>
      <c r="AA373" s="662"/>
      <c r="AB373" s="208"/>
      <c r="AC373" s="663"/>
      <c r="AD373" s="208"/>
      <c r="AE373" s="208"/>
      <c r="AF373" s="662"/>
      <c r="AG373" s="662"/>
      <c r="AH373" s="208"/>
      <c r="AI373" s="663"/>
      <c r="AJ373" s="208"/>
    </row>
    <row r="374" spans="2:36" s="664" customFormat="1" x14ac:dyDescent="0.25">
      <c r="B374" s="661"/>
      <c r="C374" s="661"/>
      <c r="D374" s="208"/>
      <c r="E374" s="208"/>
      <c r="F374" s="208"/>
      <c r="G374" s="208"/>
      <c r="H374" s="208"/>
      <c r="I374" s="208"/>
      <c r="J374" s="208"/>
      <c r="K374" s="208"/>
      <c r="L374" s="208"/>
      <c r="M374" s="208"/>
      <c r="N374" s="208"/>
      <c r="O374" s="208"/>
      <c r="P374" s="208"/>
      <c r="Q374" s="208"/>
      <c r="R374" s="208"/>
      <c r="S374" s="208"/>
      <c r="T374" s="662"/>
      <c r="U374" s="662"/>
      <c r="V374" s="208"/>
      <c r="W374" s="663"/>
      <c r="X374" s="208"/>
      <c r="Y374" s="208"/>
      <c r="Z374" s="662"/>
      <c r="AA374" s="662"/>
      <c r="AB374" s="208"/>
      <c r="AC374" s="663"/>
      <c r="AD374" s="208"/>
      <c r="AE374" s="208"/>
      <c r="AF374" s="662"/>
      <c r="AG374" s="662"/>
      <c r="AH374" s="208"/>
      <c r="AI374" s="663"/>
      <c r="AJ374" s="208"/>
    </row>
    <row r="375" spans="2:36" s="664" customFormat="1" x14ac:dyDescent="0.25">
      <c r="B375" s="661"/>
      <c r="C375" s="661"/>
      <c r="D375" s="208"/>
      <c r="E375" s="208"/>
      <c r="F375" s="208"/>
      <c r="G375" s="208"/>
      <c r="H375" s="208"/>
      <c r="I375" s="208"/>
      <c r="J375" s="208"/>
      <c r="K375" s="208"/>
      <c r="L375" s="208"/>
      <c r="M375" s="208"/>
      <c r="N375" s="208"/>
      <c r="O375" s="208"/>
      <c r="P375" s="208"/>
      <c r="Q375" s="208"/>
      <c r="R375" s="208"/>
      <c r="S375" s="208"/>
      <c r="T375" s="662"/>
      <c r="U375" s="662"/>
      <c r="V375" s="208"/>
      <c r="W375" s="663"/>
      <c r="X375" s="208"/>
      <c r="Y375" s="208"/>
      <c r="Z375" s="662"/>
      <c r="AA375" s="662"/>
      <c r="AB375" s="208"/>
      <c r="AC375" s="663"/>
      <c r="AD375" s="208"/>
      <c r="AE375" s="208"/>
      <c r="AF375" s="662"/>
      <c r="AG375" s="662"/>
      <c r="AH375" s="208"/>
      <c r="AI375" s="663"/>
      <c r="AJ375" s="208"/>
    </row>
    <row r="376" spans="2:36" s="664" customFormat="1" x14ac:dyDescent="0.25">
      <c r="B376" s="661"/>
      <c r="C376" s="661"/>
      <c r="D376" s="208"/>
      <c r="E376" s="208"/>
      <c r="F376" s="208"/>
      <c r="G376" s="208"/>
      <c r="H376" s="208"/>
      <c r="I376" s="208"/>
      <c r="J376" s="208"/>
      <c r="K376" s="208"/>
      <c r="L376" s="208"/>
      <c r="M376" s="208"/>
      <c r="N376" s="208"/>
      <c r="O376" s="208"/>
      <c r="P376" s="208"/>
      <c r="Q376" s="208"/>
      <c r="R376" s="208"/>
      <c r="S376" s="208"/>
      <c r="T376" s="662"/>
      <c r="U376" s="662"/>
      <c r="V376" s="208"/>
      <c r="W376" s="663"/>
      <c r="X376" s="208"/>
      <c r="Y376" s="208"/>
      <c r="Z376" s="662"/>
      <c r="AA376" s="662"/>
      <c r="AB376" s="208"/>
      <c r="AC376" s="663"/>
      <c r="AD376" s="208"/>
      <c r="AE376" s="208"/>
      <c r="AF376" s="662"/>
      <c r="AG376" s="662"/>
      <c r="AH376" s="208"/>
      <c r="AI376" s="663"/>
      <c r="AJ376" s="208"/>
    </row>
    <row r="377" spans="2:36" s="664" customFormat="1" x14ac:dyDescent="0.25">
      <c r="B377" s="661"/>
      <c r="C377" s="661"/>
      <c r="D377" s="208"/>
      <c r="E377" s="208"/>
      <c r="F377" s="208"/>
      <c r="G377" s="208"/>
      <c r="H377" s="208"/>
      <c r="I377" s="208"/>
      <c r="J377" s="208"/>
      <c r="K377" s="208"/>
      <c r="L377" s="208"/>
      <c r="M377" s="208"/>
      <c r="N377" s="208"/>
      <c r="O377" s="208"/>
      <c r="P377" s="208"/>
      <c r="Q377" s="208"/>
      <c r="R377" s="208"/>
      <c r="S377" s="208"/>
      <c r="T377" s="662"/>
      <c r="U377" s="662"/>
      <c r="V377" s="208"/>
      <c r="W377" s="663"/>
      <c r="X377" s="208"/>
      <c r="Y377" s="208"/>
      <c r="Z377" s="662"/>
      <c r="AA377" s="662"/>
      <c r="AB377" s="208"/>
      <c r="AC377" s="663"/>
      <c r="AD377" s="208"/>
      <c r="AE377" s="208"/>
      <c r="AF377" s="662"/>
      <c r="AG377" s="662"/>
      <c r="AH377" s="208"/>
      <c r="AI377" s="663"/>
      <c r="AJ377" s="208"/>
    </row>
    <row r="378" spans="2:36" s="664" customFormat="1" x14ac:dyDescent="0.25">
      <c r="B378" s="661"/>
      <c r="C378" s="661"/>
      <c r="D378" s="208"/>
      <c r="E378" s="208"/>
      <c r="F378" s="208"/>
      <c r="G378" s="208"/>
      <c r="H378" s="208"/>
      <c r="I378" s="208"/>
      <c r="J378" s="208"/>
      <c r="K378" s="208"/>
      <c r="L378" s="208"/>
      <c r="M378" s="208"/>
      <c r="N378" s="208"/>
      <c r="O378" s="208"/>
      <c r="P378" s="208"/>
      <c r="Q378" s="208"/>
      <c r="R378" s="208"/>
      <c r="S378" s="208"/>
      <c r="T378" s="662"/>
      <c r="U378" s="662"/>
      <c r="V378" s="208"/>
      <c r="W378" s="663"/>
      <c r="X378" s="208"/>
      <c r="Y378" s="208"/>
      <c r="Z378" s="662"/>
      <c r="AA378" s="662"/>
      <c r="AB378" s="208"/>
      <c r="AC378" s="663"/>
      <c r="AD378" s="208"/>
      <c r="AE378" s="208"/>
      <c r="AF378" s="662"/>
      <c r="AG378" s="662"/>
      <c r="AH378" s="208"/>
      <c r="AI378" s="663"/>
      <c r="AJ378" s="208"/>
    </row>
    <row r="379" spans="2:36" s="664" customFormat="1" x14ac:dyDescent="0.25">
      <c r="B379" s="661"/>
      <c r="C379" s="661"/>
      <c r="D379" s="208"/>
      <c r="E379" s="208"/>
      <c r="F379" s="208"/>
      <c r="G379" s="208"/>
      <c r="H379" s="208"/>
      <c r="I379" s="208"/>
      <c r="J379" s="208"/>
      <c r="K379" s="208"/>
      <c r="L379" s="208"/>
      <c r="M379" s="208"/>
      <c r="N379" s="208"/>
      <c r="O379" s="208"/>
      <c r="P379" s="208"/>
      <c r="Q379" s="208"/>
      <c r="R379" s="208"/>
      <c r="S379" s="208"/>
      <c r="T379" s="662"/>
      <c r="U379" s="662"/>
      <c r="V379" s="208"/>
      <c r="W379" s="663"/>
      <c r="X379" s="208"/>
      <c r="Y379" s="208"/>
      <c r="Z379" s="662"/>
      <c r="AA379" s="662"/>
      <c r="AB379" s="208"/>
      <c r="AC379" s="663"/>
      <c r="AD379" s="208"/>
      <c r="AE379" s="208"/>
      <c r="AF379" s="662"/>
      <c r="AG379" s="662"/>
      <c r="AH379" s="208"/>
      <c r="AI379" s="663"/>
      <c r="AJ379" s="208"/>
    </row>
    <row r="380" spans="2:36" s="664" customFormat="1" x14ac:dyDescent="0.25">
      <c r="B380" s="661"/>
      <c r="C380" s="661"/>
      <c r="D380" s="208"/>
      <c r="E380" s="208"/>
      <c r="F380" s="208"/>
      <c r="G380" s="208"/>
      <c r="H380" s="208"/>
      <c r="I380" s="208"/>
      <c r="J380" s="208"/>
      <c r="K380" s="208"/>
      <c r="L380" s="208"/>
      <c r="M380" s="208"/>
      <c r="N380" s="208"/>
      <c r="O380" s="208"/>
      <c r="P380" s="208"/>
      <c r="Q380" s="208"/>
      <c r="R380" s="208"/>
      <c r="S380" s="208"/>
      <c r="T380" s="662"/>
      <c r="U380" s="662"/>
      <c r="V380" s="208"/>
      <c r="W380" s="663"/>
      <c r="X380" s="208"/>
      <c r="Y380" s="208"/>
      <c r="Z380" s="662"/>
      <c r="AA380" s="662"/>
      <c r="AB380" s="208"/>
      <c r="AC380" s="663"/>
      <c r="AD380" s="208"/>
      <c r="AE380" s="208"/>
      <c r="AF380" s="662"/>
      <c r="AG380" s="662"/>
      <c r="AH380" s="208"/>
      <c r="AI380" s="663"/>
      <c r="AJ380" s="208"/>
    </row>
    <row r="381" spans="2:36" s="664" customFormat="1" x14ac:dyDescent="0.25">
      <c r="B381" s="661"/>
      <c r="C381" s="661"/>
      <c r="D381" s="208"/>
      <c r="E381" s="208"/>
      <c r="F381" s="208"/>
      <c r="G381" s="208"/>
      <c r="H381" s="208"/>
      <c r="I381" s="208"/>
      <c r="J381" s="208"/>
      <c r="K381" s="208"/>
      <c r="L381" s="208"/>
      <c r="M381" s="208"/>
      <c r="N381" s="208"/>
      <c r="O381" s="208"/>
      <c r="P381" s="208"/>
      <c r="Q381" s="208"/>
      <c r="R381" s="208"/>
      <c r="S381" s="208"/>
      <c r="T381" s="662"/>
      <c r="U381" s="662"/>
      <c r="V381" s="208"/>
      <c r="W381" s="663"/>
      <c r="X381" s="208"/>
      <c r="Y381" s="208"/>
      <c r="Z381" s="662"/>
      <c r="AA381" s="662"/>
      <c r="AB381" s="208"/>
      <c r="AC381" s="663"/>
      <c r="AD381" s="208"/>
      <c r="AE381" s="208"/>
      <c r="AF381" s="662"/>
      <c r="AG381" s="662"/>
      <c r="AH381" s="208"/>
      <c r="AI381" s="663"/>
      <c r="AJ381" s="208"/>
    </row>
    <row r="382" spans="2:36" s="664" customFormat="1" x14ac:dyDescent="0.25">
      <c r="B382" s="661"/>
      <c r="C382" s="661"/>
      <c r="D382" s="208"/>
      <c r="E382" s="208"/>
      <c r="F382" s="208"/>
      <c r="G382" s="208"/>
      <c r="H382" s="208"/>
      <c r="I382" s="208"/>
      <c r="J382" s="208"/>
      <c r="K382" s="208"/>
      <c r="L382" s="208"/>
      <c r="M382" s="208"/>
      <c r="N382" s="208"/>
      <c r="O382" s="208"/>
      <c r="P382" s="208"/>
      <c r="Q382" s="208"/>
      <c r="R382" s="208"/>
      <c r="S382" s="208"/>
      <c r="T382" s="662"/>
      <c r="U382" s="662"/>
      <c r="V382" s="208"/>
      <c r="W382" s="663"/>
      <c r="X382" s="208"/>
      <c r="Y382" s="208"/>
      <c r="Z382" s="662"/>
      <c r="AA382" s="662"/>
      <c r="AB382" s="208"/>
      <c r="AC382" s="663"/>
      <c r="AD382" s="208"/>
      <c r="AE382" s="208"/>
      <c r="AF382" s="662"/>
      <c r="AG382" s="662"/>
      <c r="AH382" s="208"/>
      <c r="AI382" s="663"/>
      <c r="AJ382" s="208"/>
    </row>
    <row r="383" spans="2:36" s="664" customFormat="1" x14ac:dyDescent="0.25">
      <c r="B383" s="661"/>
      <c r="C383" s="661"/>
      <c r="D383" s="208"/>
      <c r="E383" s="208"/>
      <c r="F383" s="208"/>
      <c r="G383" s="208"/>
      <c r="H383" s="208"/>
      <c r="I383" s="208"/>
      <c r="J383" s="208"/>
      <c r="K383" s="208"/>
      <c r="L383" s="208"/>
      <c r="M383" s="208"/>
      <c r="N383" s="208"/>
      <c r="O383" s="208"/>
      <c r="P383" s="208"/>
      <c r="Q383" s="208"/>
      <c r="R383" s="208"/>
      <c r="S383" s="208"/>
      <c r="T383" s="662"/>
      <c r="U383" s="662"/>
      <c r="V383" s="208"/>
      <c r="W383" s="663"/>
      <c r="X383" s="208"/>
      <c r="Y383" s="208"/>
      <c r="Z383" s="662"/>
      <c r="AA383" s="662"/>
      <c r="AB383" s="208"/>
      <c r="AC383" s="663"/>
      <c r="AD383" s="208"/>
      <c r="AE383" s="208"/>
      <c r="AF383" s="662"/>
      <c r="AG383" s="662"/>
      <c r="AH383" s="208"/>
      <c r="AI383" s="663"/>
      <c r="AJ383" s="208"/>
    </row>
    <row r="384" spans="2:36" s="664" customFormat="1" x14ac:dyDescent="0.25">
      <c r="B384" s="661"/>
      <c r="C384" s="661"/>
      <c r="D384" s="208"/>
      <c r="E384" s="208"/>
      <c r="F384" s="208"/>
      <c r="G384" s="208"/>
      <c r="H384" s="208"/>
      <c r="I384" s="208"/>
      <c r="J384" s="208"/>
      <c r="K384" s="208"/>
      <c r="L384" s="208"/>
      <c r="M384" s="208"/>
      <c r="N384" s="208"/>
      <c r="O384" s="208"/>
      <c r="P384" s="208"/>
      <c r="Q384" s="208"/>
      <c r="R384" s="208"/>
      <c r="S384" s="208"/>
      <c r="T384" s="662"/>
      <c r="U384" s="662"/>
      <c r="V384" s="208"/>
      <c r="W384" s="663"/>
      <c r="X384" s="208"/>
      <c r="Y384" s="208"/>
      <c r="Z384" s="662"/>
      <c r="AA384" s="662"/>
      <c r="AB384" s="208"/>
      <c r="AC384" s="663"/>
      <c r="AD384" s="208"/>
      <c r="AE384" s="208"/>
      <c r="AF384" s="662"/>
      <c r="AG384" s="662"/>
      <c r="AH384" s="208"/>
      <c r="AI384" s="663"/>
      <c r="AJ384" s="208"/>
    </row>
    <row r="385" spans="2:36" s="664" customFormat="1" x14ac:dyDescent="0.25">
      <c r="B385" s="661"/>
      <c r="C385" s="661"/>
      <c r="D385" s="208"/>
      <c r="E385" s="208"/>
      <c r="F385" s="208"/>
      <c r="G385" s="208"/>
      <c r="H385" s="208"/>
      <c r="I385" s="208"/>
      <c r="J385" s="208"/>
      <c r="K385" s="208"/>
      <c r="L385" s="208"/>
      <c r="M385" s="208"/>
      <c r="N385" s="208"/>
      <c r="O385" s="208"/>
      <c r="P385" s="208"/>
      <c r="Q385" s="208"/>
      <c r="R385" s="208"/>
      <c r="S385" s="208"/>
      <c r="T385" s="662"/>
      <c r="U385" s="662"/>
      <c r="V385" s="208"/>
      <c r="W385" s="663"/>
      <c r="X385" s="208"/>
      <c r="Y385" s="208"/>
      <c r="Z385" s="662"/>
      <c r="AA385" s="662"/>
      <c r="AB385" s="208"/>
      <c r="AC385" s="663"/>
      <c r="AD385" s="208"/>
      <c r="AE385" s="208"/>
      <c r="AF385" s="662"/>
      <c r="AG385" s="662"/>
      <c r="AH385" s="208"/>
      <c r="AI385" s="663"/>
      <c r="AJ385" s="208"/>
    </row>
    <row r="386" spans="2:36" s="664" customFormat="1" x14ac:dyDescent="0.25">
      <c r="B386" s="661"/>
      <c r="C386" s="661"/>
      <c r="D386" s="208"/>
      <c r="E386" s="208"/>
      <c r="F386" s="208"/>
      <c r="G386" s="208"/>
      <c r="H386" s="208"/>
      <c r="I386" s="208"/>
      <c r="J386" s="208"/>
      <c r="K386" s="208"/>
      <c r="L386" s="208"/>
      <c r="M386" s="208"/>
      <c r="N386" s="208"/>
      <c r="O386" s="208"/>
      <c r="P386" s="208"/>
      <c r="Q386" s="208"/>
      <c r="R386" s="208"/>
      <c r="S386" s="208"/>
      <c r="T386" s="662"/>
      <c r="U386" s="662"/>
      <c r="V386" s="208"/>
      <c r="W386" s="663"/>
      <c r="X386" s="208"/>
      <c r="Y386" s="208"/>
      <c r="Z386" s="662"/>
      <c r="AA386" s="662"/>
      <c r="AB386" s="208"/>
      <c r="AC386" s="663"/>
      <c r="AD386" s="208"/>
      <c r="AE386" s="208"/>
      <c r="AF386" s="662"/>
      <c r="AG386" s="662"/>
      <c r="AH386" s="208"/>
      <c r="AI386" s="663"/>
      <c r="AJ386" s="208"/>
    </row>
    <row r="387" spans="2:36" s="664" customFormat="1" x14ac:dyDescent="0.25">
      <c r="B387" s="661"/>
      <c r="C387" s="661"/>
      <c r="D387" s="208"/>
      <c r="E387" s="208"/>
      <c r="F387" s="208"/>
      <c r="G387" s="208"/>
      <c r="H387" s="208"/>
      <c r="I387" s="208"/>
      <c r="J387" s="208"/>
      <c r="K387" s="208"/>
      <c r="L387" s="208"/>
      <c r="M387" s="208"/>
      <c r="N387" s="208"/>
      <c r="O387" s="208"/>
      <c r="P387" s="208"/>
      <c r="Q387" s="208"/>
      <c r="R387" s="208"/>
      <c r="S387" s="208"/>
      <c r="T387" s="662"/>
      <c r="U387" s="662"/>
      <c r="V387" s="208"/>
      <c r="W387" s="663"/>
      <c r="X387" s="208"/>
      <c r="Y387" s="208"/>
      <c r="Z387" s="662"/>
      <c r="AA387" s="662"/>
      <c r="AB387" s="208"/>
      <c r="AC387" s="663"/>
      <c r="AD387" s="208"/>
      <c r="AE387" s="208"/>
      <c r="AF387" s="662"/>
      <c r="AG387" s="662"/>
      <c r="AH387" s="208"/>
      <c r="AI387" s="663"/>
      <c r="AJ387" s="208"/>
    </row>
    <row r="388" spans="2:36" s="664" customFormat="1" x14ac:dyDescent="0.25">
      <c r="B388" s="661"/>
      <c r="C388" s="661"/>
      <c r="D388" s="208"/>
      <c r="E388" s="208"/>
      <c r="F388" s="208"/>
      <c r="G388" s="208"/>
      <c r="H388" s="208"/>
      <c r="I388" s="208"/>
      <c r="J388" s="208"/>
      <c r="K388" s="208"/>
      <c r="L388" s="208"/>
      <c r="M388" s="208"/>
      <c r="N388" s="208"/>
      <c r="O388" s="208"/>
      <c r="P388" s="208"/>
      <c r="Q388" s="208"/>
      <c r="R388" s="208"/>
      <c r="S388" s="208"/>
      <c r="T388" s="662"/>
      <c r="U388" s="662"/>
      <c r="V388" s="208"/>
      <c r="W388" s="663"/>
      <c r="X388" s="208"/>
      <c r="Y388" s="208"/>
      <c r="Z388" s="662"/>
      <c r="AA388" s="662"/>
      <c r="AB388" s="208"/>
      <c r="AC388" s="663"/>
      <c r="AD388" s="208"/>
      <c r="AE388" s="208"/>
      <c r="AF388" s="662"/>
      <c r="AG388" s="662"/>
      <c r="AH388" s="208"/>
      <c r="AI388" s="663"/>
      <c r="AJ388" s="208"/>
    </row>
    <row r="389" spans="2:36" s="664" customFormat="1" x14ac:dyDescent="0.25">
      <c r="B389" s="661"/>
      <c r="C389" s="661"/>
      <c r="D389" s="208"/>
      <c r="E389" s="208"/>
      <c r="F389" s="208"/>
      <c r="G389" s="208"/>
      <c r="H389" s="208"/>
      <c r="I389" s="208"/>
      <c r="J389" s="208"/>
      <c r="K389" s="208"/>
      <c r="L389" s="208"/>
      <c r="M389" s="208"/>
      <c r="N389" s="208"/>
      <c r="O389" s="208"/>
      <c r="P389" s="208"/>
      <c r="Q389" s="208"/>
      <c r="R389" s="208"/>
      <c r="S389" s="208"/>
      <c r="T389" s="662"/>
      <c r="U389" s="662"/>
      <c r="V389" s="208"/>
      <c r="W389" s="663"/>
      <c r="X389" s="208"/>
      <c r="Y389" s="208"/>
      <c r="Z389" s="662"/>
      <c r="AA389" s="662"/>
      <c r="AB389" s="208"/>
      <c r="AC389" s="663"/>
      <c r="AD389" s="208"/>
      <c r="AE389" s="208"/>
      <c r="AF389" s="662"/>
      <c r="AG389" s="662"/>
      <c r="AH389" s="208"/>
      <c r="AI389" s="663"/>
      <c r="AJ389" s="208"/>
    </row>
    <row r="390" spans="2:36" s="664" customFormat="1" x14ac:dyDescent="0.25">
      <c r="B390" s="661"/>
      <c r="C390" s="661"/>
      <c r="D390" s="208"/>
      <c r="E390" s="208"/>
      <c r="F390" s="208"/>
      <c r="G390" s="208"/>
      <c r="H390" s="208"/>
      <c r="I390" s="208"/>
      <c r="J390" s="208"/>
      <c r="K390" s="208"/>
      <c r="L390" s="208"/>
      <c r="M390" s="208"/>
      <c r="N390" s="208"/>
      <c r="O390" s="208"/>
      <c r="P390" s="208"/>
      <c r="Q390" s="208"/>
      <c r="R390" s="208"/>
      <c r="S390" s="208"/>
      <c r="T390" s="662"/>
      <c r="U390" s="662"/>
      <c r="V390" s="208"/>
      <c r="W390" s="663"/>
      <c r="X390" s="208"/>
      <c r="Y390" s="208"/>
      <c r="Z390" s="662"/>
      <c r="AA390" s="662"/>
      <c r="AB390" s="208"/>
      <c r="AC390" s="663"/>
      <c r="AD390" s="208"/>
      <c r="AE390" s="208"/>
      <c r="AF390" s="662"/>
      <c r="AG390" s="662"/>
      <c r="AH390" s="208"/>
      <c r="AI390" s="663"/>
      <c r="AJ390" s="208"/>
    </row>
    <row r="391" spans="2:36" s="664" customFormat="1" x14ac:dyDescent="0.25">
      <c r="B391" s="661"/>
      <c r="C391" s="661"/>
      <c r="D391" s="208"/>
      <c r="E391" s="208"/>
      <c r="F391" s="208"/>
      <c r="G391" s="208"/>
      <c r="H391" s="208"/>
      <c r="I391" s="208"/>
      <c r="J391" s="208"/>
      <c r="K391" s="208"/>
      <c r="L391" s="208"/>
      <c r="M391" s="208"/>
      <c r="N391" s="208"/>
      <c r="O391" s="208"/>
      <c r="P391" s="208"/>
      <c r="Q391" s="208"/>
      <c r="R391" s="208"/>
      <c r="S391" s="208"/>
      <c r="T391" s="662"/>
      <c r="U391" s="662"/>
      <c r="V391" s="208"/>
      <c r="W391" s="663"/>
      <c r="X391" s="208"/>
      <c r="Y391" s="208"/>
      <c r="Z391" s="662"/>
      <c r="AA391" s="662"/>
      <c r="AB391" s="208"/>
      <c r="AC391" s="663"/>
      <c r="AD391" s="208"/>
      <c r="AE391" s="208"/>
      <c r="AF391" s="662"/>
      <c r="AG391" s="662"/>
      <c r="AH391" s="208"/>
      <c r="AI391" s="663"/>
      <c r="AJ391" s="208"/>
    </row>
    <row r="392" spans="2:36" s="664" customFormat="1" x14ac:dyDescent="0.25">
      <c r="B392" s="661"/>
      <c r="C392" s="661"/>
      <c r="D392" s="208"/>
      <c r="E392" s="208"/>
      <c r="F392" s="208"/>
      <c r="G392" s="208"/>
      <c r="H392" s="208"/>
      <c r="I392" s="208"/>
      <c r="J392" s="208"/>
      <c r="K392" s="208"/>
      <c r="L392" s="208"/>
      <c r="M392" s="208"/>
      <c r="N392" s="208"/>
      <c r="O392" s="208"/>
      <c r="P392" s="208"/>
      <c r="Q392" s="208"/>
      <c r="R392" s="208"/>
      <c r="S392" s="208"/>
      <c r="T392" s="662"/>
      <c r="U392" s="662"/>
      <c r="V392" s="208"/>
      <c r="W392" s="663"/>
      <c r="X392" s="208"/>
      <c r="Y392" s="208"/>
      <c r="Z392" s="662"/>
      <c r="AA392" s="662"/>
      <c r="AB392" s="208"/>
      <c r="AC392" s="663"/>
      <c r="AD392" s="208"/>
      <c r="AE392" s="208"/>
      <c r="AF392" s="662"/>
      <c r="AG392" s="662"/>
      <c r="AH392" s="208"/>
      <c r="AI392" s="663"/>
      <c r="AJ392" s="208"/>
    </row>
    <row r="393" spans="2:36" s="664" customFormat="1" x14ac:dyDescent="0.25">
      <c r="B393" s="661"/>
      <c r="C393" s="661"/>
      <c r="D393" s="208"/>
      <c r="E393" s="208"/>
      <c r="F393" s="208"/>
      <c r="G393" s="208"/>
      <c r="H393" s="208"/>
      <c r="I393" s="208"/>
      <c r="J393" s="208"/>
      <c r="K393" s="208"/>
      <c r="L393" s="208"/>
      <c r="M393" s="208"/>
      <c r="N393" s="208"/>
      <c r="O393" s="208"/>
      <c r="P393" s="208"/>
      <c r="Q393" s="208"/>
      <c r="R393" s="208"/>
      <c r="S393" s="208"/>
      <c r="T393" s="662"/>
      <c r="U393" s="662"/>
      <c r="V393" s="208"/>
      <c r="W393" s="663"/>
      <c r="X393" s="208"/>
      <c r="Y393" s="208"/>
      <c r="Z393" s="662"/>
      <c r="AA393" s="662"/>
      <c r="AB393" s="208"/>
      <c r="AC393" s="663"/>
      <c r="AD393" s="208"/>
      <c r="AE393" s="208"/>
      <c r="AF393" s="662"/>
      <c r="AG393" s="662"/>
      <c r="AH393" s="208"/>
      <c r="AI393" s="663"/>
      <c r="AJ393" s="208"/>
    </row>
    <row r="394" spans="2:36" s="664" customFormat="1" x14ac:dyDescent="0.25">
      <c r="B394" s="661"/>
      <c r="C394" s="661"/>
      <c r="D394" s="208"/>
      <c r="E394" s="208"/>
      <c r="F394" s="208"/>
      <c r="G394" s="208"/>
      <c r="H394" s="208"/>
      <c r="I394" s="208"/>
      <c r="J394" s="208"/>
      <c r="K394" s="208"/>
      <c r="L394" s="208"/>
      <c r="M394" s="208"/>
      <c r="N394" s="208"/>
      <c r="O394" s="208"/>
      <c r="P394" s="208"/>
      <c r="Q394" s="208"/>
      <c r="R394" s="208"/>
      <c r="S394" s="208"/>
      <c r="T394" s="662"/>
      <c r="U394" s="662"/>
      <c r="V394" s="208"/>
      <c r="W394" s="663"/>
      <c r="X394" s="208"/>
      <c r="Y394" s="208"/>
      <c r="Z394" s="662"/>
      <c r="AA394" s="662"/>
      <c r="AB394" s="208"/>
      <c r="AC394" s="663"/>
      <c r="AD394" s="208"/>
      <c r="AE394" s="208"/>
      <c r="AF394" s="662"/>
      <c r="AG394" s="662"/>
      <c r="AH394" s="208"/>
      <c r="AI394" s="663"/>
      <c r="AJ394" s="208"/>
    </row>
    <row r="395" spans="2:36" s="664" customFormat="1" x14ac:dyDescent="0.25">
      <c r="B395" s="661"/>
      <c r="C395" s="661"/>
      <c r="D395" s="208"/>
      <c r="E395" s="208"/>
      <c r="F395" s="208"/>
      <c r="G395" s="208"/>
      <c r="H395" s="208"/>
      <c r="I395" s="208"/>
      <c r="J395" s="208"/>
      <c r="K395" s="208"/>
      <c r="L395" s="208"/>
      <c r="M395" s="208"/>
      <c r="N395" s="208"/>
      <c r="O395" s="208"/>
      <c r="P395" s="208"/>
      <c r="Q395" s="208"/>
      <c r="R395" s="208"/>
      <c r="S395" s="208"/>
      <c r="T395" s="662"/>
      <c r="U395" s="662"/>
      <c r="V395" s="208"/>
      <c r="W395" s="663"/>
      <c r="X395" s="208"/>
      <c r="Y395" s="208"/>
      <c r="Z395" s="662"/>
      <c r="AA395" s="662"/>
      <c r="AB395" s="208"/>
      <c r="AC395" s="663"/>
      <c r="AD395" s="208"/>
      <c r="AE395" s="208"/>
      <c r="AF395" s="662"/>
      <c r="AG395" s="662"/>
      <c r="AH395" s="208"/>
      <c r="AI395" s="663"/>
      <c r="AJ395" s="208"/>
    </row>
    <row r="396" spans="2:36" s="664" customFormat="1" x14ac:dyDescent="0.25">
      <c r="B396" s="661"/>
      <c r="C396" s="661"/>
      <c r="D396" s="208"/>
      <c r="E396" s="208"/>
      <c r="F396" s="208"/>
      <c r="G396" s="208"/>
      <c r="H396" s="208"/>
      <c r="I396" s="208"/>
      <c r="J396" s="208"/>
      <c r="K396" s="208"/>
      <c r="L396" s="208"/>
      <c r="M396" s="208"/>
      <c r="N396" s="208"/>
      <c r="O396" s="208"/>
      <c r="P396" s="208"/>
      <c r="Q396" s="208"/>
      <c r="R396" s="208"/>
      <c r="S396" s="208"/>
      <c r="T396" s="662"/>
      <c r="U396" s="662"/>
      <c r="V396" s="208"/>
      <c r="W396" s="663"/>
      <c r="X396" s="208"/>
      <c r="Y396" s="208"/>
      <c r="Z396" s="662"/>
      <c r="AA396" s="662"/>
      <c r="AB396" s="208"/>
      <c r="AC396" s="663"/>
      <c r="AD396" s="208"/>
      <c r="AE396" s="208"/>
      <c r="AF396" s="662"/>
      <c r="AG396" s="662"/>
      <c r="AH396" s="208"/>
      <c r="AI396" s="663"/>
      <c r="AJ396" s="208"/>
    </row>
    <row r="397" spans="2:36" s="664" customFormat="1" x14ac:dyDescent="0.25">
      <c r="B397" s="661"/>
      <c r="C397" s="661"/>
      <c r="D397" s="208"/>
      <c r="E397" s="208"/>
      <c r="F397" s="208"/>
      <c r="G397" s="208"/>
      <c r="H397" s="208"/>
      <c r="I397" s="208"/>
      <c r="J397" s="208"/>
      <c r="K397" s="208"/>
      <c r="L397" s="208"/>
      <c r="M397" s="208"/>
      <c r="N397" s="208"/>
      <c r="O397" s="208"/>
      <c r="P397" s="208"/>
      <c r="Q397" s="208"/>
      <c r="R397" s="208"/>
      <c r="S397" s="208"/>
      <c r="T397" s="662"/>
      <c r="U397" s="662"/>
      <c r="V397" s="208"/>
      <c r="W397" s="663"/>
      <c r="X397" s="208"/>
      <c r="Y397" s="208"/>
      <c r="Z397" s="662"/>
      <c r="AA397" s="662"/>
      <c r="AB397" s="208"/>
      <c r="AC397" s="663"/>
      <c r="AD397" s="208"/>
      <c r="AE397" s="208"/>
      <c r="AF397" s="662"/>
      <c r="AG397" s="662"/>
      <c r="AH397" s="208"/>
      <c r="AI397" s="663"/>
      <c r="AJ397" s="208"/>
    </row>
    <row r="398" spans="2:36" s="664" customFormat="1" x14ac:dyDescent="0.25">
      <c r="B398" s="661"/>
      <c r="C398" s="661"/>
      <c r="D398" s="208"/>
      <c r="E398" s="208"/>
      <c r="F398" s="208"/>
      <c r="G398" s="208"/>
      <c r="H398" s="208"/>
      <c r="I398" s="208"/>
      <c r="J398" s="208"/>
      <c r="K398" s="208"/>
      <c r="L398" s="208"/>
      <c r="M398" s="208"/>
      <c r="N398" s="208"/>
      <c r="O398" s="208"/>
      <c r="P398" s="208"/>
      <c r="Q398" s="208"/>
      <c r="R398" s="208"/>
      <c r="S398" s="208"/>
      <c r="T398" s="662"/>
      <c r="U398" s="662"/>
      <c r="V398" s="208"/>
      <c r="W398" s="663"/>
      <c r="X398" s="208"/>
      <c r="Y398" s="208"/>
      <c r="Z398" s="662"/>
      <c r="AA398" s="662"/>
      <c r="AB398" s="208"/>
      <c r="AC398" s="663"/>
      <c r="AD398" s="208"/>
      <c r="AE398" s="208"/>
      <c r="AF398" s="662"/>
      <c r="AG398" s="662"/>
      <c r="AH398" s="208"/>
      <c r="AI398" s="663"/>
      <c r="AJ398" s="208"/>
    </row>
    <row r="399" spans="2:36" s="664" customFormat="1" x14ac:dyDescent="0.25">
      <c r="B399" s="661"/>
      <c r="C399" s="661"/>
      <c r="D399" s="208"/>
      <c r="E399" s="208"/>
      <c r="F399" s="208"/>
      <c r="G399" s="208"/>
      <c r="H399" s="208"/>
      <c r="I399" s="208"/>
      <c r="J399" s="208"/>
      <c r="K399" s="208"/>
      <c r="L399" s="208"/>
      <c r="M399" s="208"/>
      <c r="N399" s="208"/>
      <c r="O399" s="208"/>
      <c r="P399" s="208"/>
      <c r="Q399" s="208"/>
      <c r="R399" s="208"/>
      <c r="S399" s="208"/>
      <c r="T399" s="662"/>
      <c r="U399" s="662"/>
      <c r="V399" s="208"/>
      <c r="W399" s="663"/>
      <c r="X399" s="208"/>
      <c r="Y399" s="208"/>
      <c r="Z399" s="662"/>
      <c r="AA399" s="662"/>
      <c r="AB399" s="208"/>
      <c r="AC399" s="663"/>
      <c r="AD399" s="208"/>
      <c r="AE399" s="208"/>
      <c r="AF399" s="662"/>
      <c r="AG399" s="662"/>
      <c r="AH399" s="208"/>
      <c r="AI399" s="663"/>
      <c r="AJ399" s="208"/>
    </row>
    <row r="400" spans="2:36" s="664" customFormat="1" x14ac:dyDescent="0.25">
      <c r="B400" s="661"/>
      <c r="C400" s="661"/>
      <c r="D400" s="208"/>
      <c r="E400" s="208"/>
      <c r="F400" s="208"/>
      <c r="G400" s="208"/>
      <c r="H400" s="208"/>
      <c r="I400" s="208"/>
      <c r="J400" s="208"/>
      <c r="K400" s="208"/>
      <c r="L400" s="208"/>
      <c r="M400" s="208"/>
      <c r="N400" s="208"/>
      <c r="O400" s="208"/>
      <c r="P400" s="208"/>
      <c r="Q400" s="208"/>
      <c r="R400" s="208"/>
      <c r="S400" s="208"/>
      <c r="T400" s="662"/>
      <c r="U400" s="662"/>
      <c r="V400" s="208"/>
      <c r="W400" s="663"/>
      <c r="X400" s="208"/>
      <c r="Y400" s="208"/>
      <c r="Z400" s="662"/>
      <c r="AA400" s="662"/>
      <c r="AB400" s="208"/>
      <c r="AC400" s="663"/>
      <c r="AD400" s="208"/>
      <c r="AE400" s="208"/>
      <c r="AF400" s="662"/>
      <c r="AG400" s="662"/>
      <c r="AH400" s="208"/>
      <c r="AI400" s="663"/>
      <c r="AJ400" s="208"/>
    </row>
    <row r="401" spans="2:36" s="664" customFormat="1" x14ac:dyDescent="0.25">
      <c r="B401" s="661"/>
      <c r="C401" s="661"/>
      <c r="D401" s="208"/>
      <c r="E401" s="208"/>
      <c r="F401" s="208"/>
      <c r="G401" s="208"/>
      <c r="H401" s="208"/>
      <c r="I401" s="208"/>
      <c r="J401" s="208"/>
      <c r="K401" s="208"/>
      <c r="L401" s="208"/>
      <c r="M401" s="208"/>
      <c r="N401" s="208"/>
      <c r="O401" s="208"/>
      <c r="P401" s="208"/>
      <c r="Q401" s="208"/>
      <c r="R401" s="208"/>
      <c r="S401" s="208"/>
      <c r="T401" s="662"/>
      <c r="U401" s="662"/>
      <c r="V401" s="208"/>
      <c r="W401" s="663"/>
      <c r="X401" s="208"/>
      <c r="Y401" s="208"/>
      <c r="Z401" s="662"/>
      <c r="AA401" s="662"/>
      <c r="AB401" s="208"/>
      <c r="AC401" s="663"/>
      <c r="AD401" s="208"/>
      <c r="AE401" s="208"/>
      <c r="AF401" s="662"/>
      <c r="AG401" s="662"/>
      <c r="AH401" s="208"/>
      <c r="AI401" s="663"/>
      <c r="AJ401" s="208"/>
    </row>
    <row r="402" spans="2:36" s="664" customFormat="1" x14ac:dyDescent="0.25">
      <c r="B402" s="661"/>
      <c r="C402" s="661"/>
      <c r="D402" s="208"/>
      <c r="E402" s="208"/>
      <c r="F402" s="208"/>
      <c r="G402" s="208"/>
      <c r="H402" s="208"/>
      <c r="I402" s="208"/>
      <c r="J402" s="208"/>
      <c r="K402" s="208"/>
      <c r="L402" s="208"/>
      <c r="M402" s="208"/>
      <c r="N402" s="208"/>
      <c r="O402" s="208"/>
      <c r="P402" s="208"/>
      <c r="Q402" s="208"/>
      <c r="R402" s="208"/>
      <c r="S402" s="208"/>
      <c r="T402" s="662"/>
      <c r="U402" s="662"/>
      <c r="V402" s="208"/>
      <c r="W402" s="663"/>
      <c r="X402" s="208"/>
      <c r="Y402" s="208"/>
      <c r="Z402" s="662"/>
      <c r="AA402" s="662"/>
      <c r="AB402" s="208"/>
      <c r="AC402" s="663"/>
      <c r="AD402" s="208"/>
      <c r="AE402" s="208"/>
      <c r="AF402" s="662"/>
      <c r="AG402" s="662"/>
      <c r="AH402" s="208"/>
      <c r="AI402" s="663"/>
      <c r="AJ402" s="208"/>
    </row>
    <row r="403" spans="2:36" s="664" customFormat="1" x14ac:dyDescent="0.25">
      <c r="B403" s="661"/>
      <c r="C403" s="661"/>
      <c r="D403" s="208"/>
      <c r="E403" s="208"/>
      <c r="F403" s="208"/>
      <c r="G403" s="208"/>
      <c r="H403" s="208"/>
      <c r="I403" s="208"/>
      <c r="J403" s="208"/>
      <c r="K403" s="208"/>
      <c r="L403" s="208"/>
      <c r="M403" s="208"/>
      <c r="N403" s="208"/>
      <c r="O403" s="208"/>
      <c r="P403" s="208"/>
      <c r="Q403" s="208"/>
      <c r="R403" s="208"/>
      <c r="S403" s="208"/>
      <c r="T403" s="662"/>
      <c r="U403" s="662"/>
      <c r="V403" s="208"/>
      <c r="W403" s="663"/>
      <c r="X403" s="208"/>
      <c r="Y403" s="208"/>
      <c r="Z403" s="662"/>
      <c r="AA403" s="662"/>
      <c r="AB403" s="208"/>
      <c r="AC403" s="663"/>
      <c r="AD403" s="208"/>
      <c r="AE403" s="208"/>
      <c r="AF403" s="662"/>
      <c r="AG403" s="662"/>
      <c r="AH403" s="208"/>
      <c r="AI403" s="663"/>
      <c r="AJ403" s="208"/>
    </row>
    <row r="404" spans="2:36" s="664" customFormat="1" x14ac:dyDescent="0.25">
      <c r="B404" s="661"/>
      <c r="C404" s="661"/>
      <c r="D404" s="208"/>
      <c r="E404" s="208"/>
      <c r="F404" s="208"/>
      <c r="G404" s="208"/>
      <c r="H404" s="208"/>
      <c r="I404" s="208"/>
      <c r="J404" s="208"/>
      <c r="K404" s="208"/>
      <c r="L404" s="208"/>
      <c r="M404" s="208"/>
      <c r="N404" s="208"/>
      <c r="O404" s="208"/>
      <c r="P404" s="208"/>
      <c r="Q404" s="208"/>
      <c r="R404" s="208"/>
      <c r="S404" s="208"/>
      <c r="T404" s="662"/>
      <c r="U404" s="662"/>
      <c r="V404" s="208"/>
      <c r="W404" s="663"/>
      <c r="X404" s="208"/>
      <c r="Y404" s="208"/>
      <c r="Z404" s="662"/>
      <c r="AA404" s="662"/>
      <c r="AB404" s="208"/>
      <c r="AC404" s="663"/>
      <c r="AD404" s="208"/>
      <c r="AE404" s="208"/>
      <c r="AF404" s="662"/>
      <c r="AG404" s="662"/>
      <c r="AH404" s="208"/>
      <c r="AI404" s="663"/>
      <c r="AJ404" s="208"/>
    </row>
    <row r="405" spans="2:36" s="664" customFormat="1" x14ac:dyDescent="0.25">
      <c r="B405" s="661"/>
      <c r="C405" s="661"/>
      <c r="D405" s="208"/>
      <c r="E405" s="208"/>
      <c r="F405" s="208"/>
      <c r="G405" s="208"/>
      <c r="H405" s="208"/>
      <c r="I405" s="208"/>
      <c r="J405" s="208"/>
      <c r="K405" s="208"/>
      <c r="L405" s="208"/>
      <c r="M405" s="208"/>
      <c r="N405" s="208"/>
      <c r="O405" s="208"/>
      <c r="P405" s="208"/>
      <c r="Q405" s="208"/>
      <c r="R405" s="208"/>
      <c r="S405" s="208"/>
      <c r="T405" s="662"/>
      <c r="U405" s="662"/>
      <c r="V405" s="208"/>
      <c r="W405" s="663"/>
      <c r="X405" s="208"/>
      <c r="Y405" s="208"/>
      <c r="Z405" s="662"/>
      <c r="AA405" s="662"/>
      <c r="AB405" s="208"/>
      <c r="AC405" s="663"/>
      <c r="AD405" s="208"/>
      <c r="AE405" s="208"/>
      <c r="AF405" s="662"/>
      <c r="AG405" s="662"/>
      <c r="AH405" s="208"/>
      <c r="AI405" s="663"/>
      <c r="AJ405" s="208"/>
    </row>
    <row r="406" spans="2:36" s="664" customFormat="1" x14ac:dyDescent="0.25">
      <c r="B406" s="661"/>
      <c r="C406" s="661"/>
      <c r="D406" s="208"/>
      <c r="E406" s="208"/>
      <c r="F406" s="208"/>
      <c r="G406" s="208"/>
      <c r="H406" s="208"/>
      <c r="I406" s="208"/>
      <c r="J406" s="208"/>
      <c r="K406" s="208"/>
      <c r="L406" s="208"/>
      <c r="M406" s="208"/>
      <c r="N406" s="208"/>
      <c r="O406" s="208"/>
      <c r="P406" s="208"/>
      <c r="Q406" s="208"/>
      <c r="R406" s="208"/>
      <c r="S406" s="208"/>
      <c r="T406" s="662"/>
      <c r="U406" s="662"/>
      <c r="V406" s="208"/>
      <c r="W406" s="663"/>
      <c r="X406" s="208"/>
      <c r="Y406" s="208"/>
      <c r="Z406" s="662"/>
      <c r="AA406" s="662"/>
      <c r="AB406" s="208"/>
      <c r="AC406" s="663"/>
      <c r="AD406" s="208"/>
      <c r="AE406" s="208"/>
      <c r="AF406" s="662"/>
      <c r="AG406" s="662"/>
      <c r="AH406" s="208"/>
      <c r="AI406" s="663"/>
      <c r="AJ406" s="208"/>
    </row>
    <row r="407" spans="2:36" s="664" customFormat="1" x14ac:dyDescent="0.25">
      <c r="B407" s="661"/>
      <c r="C407" s="661"/>
      <c r="D407" s="208"/>
      <c r="E407" s="208"/>
      <c r="F407" s="208"/>
      <c r="G407" s="208"/>
      <c r="H407" s="208"/>
      <c r="I407" s="208"/>
      <c r="J407" s="208"/>
      <c r="K407" s="208"/>
      <c r="L407" s="208"/>
      <c r="M407" s="208"/>
      <c r="N407" s="208"/>
      <c r="O407" s="208"/>
      <c r="P407" s="208"/>
      <c r="Q407" s="208"/>
      <c r="R407" s="208"/>
      <c r="S407" s="208"/>
      <c r="T407" s="662"/>
      <c r="U407" s="662"/>
      <c r="V407" s="208"/>
      <c r="W407" s="663"/>
      <c r="X407" s="208"/>
      <c r="Y407" s="208"/>
      <c r="Z407" s="662"/>
      <c r="AA407" s="662"/>
      <c r="AB407" s="208"/>
      <c r="AC407" s="663"/>
      <c r="AD407" s="208"/>
      <c r="AE407" s="208"/>
      <c r="AF407" s="662"/>
      <c r="AG407" s="662"/>
      <c r="AH407" s="208"/>
      <c r="AI407" s="663"/>
      <c r="AJ407" s="208"/>
    </row>
    <row r="408" spans="2:36" s="664" customFormat="1" x14ac:dyDescent="0.25">
      <c r="B408" s="661"/>
      <c r="C408" s="661"/>
      <c r="D408" s="208"/>
      <c r="E408" s="208"/>
      <c r="F408" s="208"/>
      <c r="G408" s="208"/>
      <c r="H408" s="208"/>
      <c r="I408" s="208"/>
      <c r="J408" s="208"/>
      <c r="K408" s="208"/>
      <c r="L408" s="208"/>
      <c r="M408" s="208"/>
      <c r="N408" s="208"/>
      <c r="O408" s="208"/>
      <c r="P408" s="208"/>
      <c r="Q408" s="208"/>
      <c r="R408" s="208"/>
      <c r="S408" s="208"/>
      <c r="T408" s="662"/>
      <c r="U408" s="662"/>
      <c r="V408" s="208"/>
      <c r="W408" s="663"/>
      <c r="X408" s="208"/>
      <c r="Y408" s="208"/>
      <c r="Z408" s="662"/>
      <c r="AA408" s="662"/>
      <c r="AB408" s="208"/>
      <c r="AC408" s="663"/>
      <c r="AD408" s="208"/>
      <c r="AE408" s="208"/>
      <c r="AF408" s="662"/>
      <c r="AG408" s="662"/>
      <c r="AH408" s="208"/>
      <c r="AI408" s="663"/>
      <c r="AJ408" s="208"/>
    </row>
    <row r="409" spans="2:36" s="664" customFormat="1" x14ac:dyDescent="0.25">
      <c r="B409" s="661"/>
      <c r="C409" s="661"/>
      <c r="D409" s="208"/>
      <c r="E409" s="208"/>
      <c r="F409" s="208"/>
      <c r="G409" s="208"/>
      <c r="H409" s="208"/>
      <c r="I409" s="208"/>
      <c r="J409" s="208"/>
      <c r="K409" s="208"/>
      <c r="L409" s="208"/>
      <c r="M409" s="208"/>
      <c r="N409" s="208"/>
      <c r="O409" s="208"/>
      <c r="P409" s="208"/>
      <c r="Q409" s="208"/>
      <c r="R409" s="208"/>
      <c r="S409" s="208"/>
      <c r="T409" s="662"/>
      <c r="U409" s="662"/>
      <c r="V409" s="208"/>
      <c r="W409" s="663"/>
      <c r="X409" s="208"/>
      <c r="Y409" s="208"/>
      <c r="Z409" s="662"/>
      <c r="AA409" s="662"/>
      <c r="AB409" s="208"/>
      <c r="AC409" s="663"/>
      <c r="AD409" s="208"/>
      <c r="AE409" s="208"/>
      <c r="AF409" s="662"/>
      <c r="AG409" s="662"/>
      <c r="AH409" s="208"/>
      <c r="AI409" s="663"/>
      <c r="AJ409" s="208"/>
    </row>
    <row r="410" spans="2:36" s="664" customFormat="1" x14ac:dyDescent="0.25">
      <c r="B410" s="661"/>
      <c r="C410" s="661"/>
      <c r="D410" s="208"/>
      <c r="E410" s="208"/>
      <c r="F410" s="208"/>
      <c r="G410" s="208"/>
      <c r="H410" s="208"/>
      <c r="I410" s="208"/>
      <c r="J410" s="208"/>
      <c r="K410" s="208"/>
      <c r="L410" s="208"/>
      <c r="M410" s="208"/>
      <c r="N410" s="208"/>
      <c r="O410" s="208"/>
      <c r="P410" s="208"/>
      <c r="Q410" s="208"/>
      <c r="R410" s="208"/>
      <c r="S410" s="208"/>
      <c r="T410" s="662"/>
      <c r="U410" s="662"/>
      <c r="V410" s="208"/>
      <c r="W410" s="663"/>
      <c r="X410" s="208"/>
      <c r="Y410" s="208"/>
      <c r="Z410" s="662"/>
      <c r="AA410" s="662"/>
      <c r="AB410" s="208"/>
      <c r="AC410" s="663"/>
      <c r="AD410" s="208"/>
      <c r="AE410" s="208"/>
      <c r="AF410" s="662"/>
      <c r="AG410" s="662"/>
      <c r="AH410" s="208"/>
      <c r="AI410" s="663"/>
      <c r="AJ410" s="208"/>
    </row>
    <row r="411" spans="2:36" s="664" customFormat="1" x14ac:dyDescent="0.25">
      <c r="B411" s="661"/>
      <c r="C411" s="661"/>
      <c r="D411" s="208"/>
      <c r="E411" s="208"/>
      <c r="F411" s="208"/>
      <c r="G411" s="208"/>
      <c r="H411" s="208"/>
      <c r="I411" s="208"/>
      <c r="J411" s="208"/>
      <c r="K411" s="208"/>
      <c r="L411" s="208"/>
      <c r="M411" s="208"/>
      <c r="N411" s="208"/>
      <c r="O411" s="208"/>
      <c r="P411" s="208"/>
      <c r="Q411" s="208"/>
      <c r="R411" s="208"/>
      <c r="S411" s="208"/>
      <c r="T411" s="662"/>
      <c r="U411" s="662"/>
      <c r="V411" s="208"/>
      <c r="W411" s="663"/>
      <c r="X411" s="208"/>
      <c r="Y411" s="208"/>
      <c r="Z411" s="662"/>
      <c r="AA411" s="662"/>
      <c r="AB411" s="208"/>
      <c r="AC411" s="663"/>
      <c r="AD411" s="208"/>
      <c r="AE411" s="208"/>
      <c r="AF411" s="662"/>
      <c r="AG411" s="662"/>
      <c r="AH411" s="208"/>
      <c r="AI411" s="663"/>
      <c r="AJ411" s="208"/>
    </row>
    <row r="412" spans="2:36" s="664" customFormat="1" x14ac:dyDescent="0.25">
      <c r="B412" s="661"/>
      <c r="C412" s="661"/>
      <c r="D412" s="208"/>
      <c r="E412" s="208"/>
      <c r="F412" s="208"/>
      <c r="G412" s="208"/>
      <c r="H412" s="208"/>
      <c r="I412" s="208"/>
      <c r="J412" s="208"/>
      <c r="K412" s="208"/>
      <c r="L412" s="208"/>
      <c r="M412" s="208"/>
      <c r="N412" s="208"/>
      <c r="O412" s="208"/>
      <c r="P412" s="208"/>
      <c r="Q412" s="208"/>
      <c r="R412" s="208"/>
      <c r="S412" s="208"/>
      <c r="T412" s="662"/>
      <c r="U412" s="662"/>
      <c r="V412" s="208"/>
      <c r="W412" s="663"/>
      <c r="X412" s="208"/>
      <c r="Y412" s="208"/>
      <c r="Z412" s="662"/>
      <c r="AA412" s="662"/>
      <c r="AB412" s="208"/>
      <c r="AC412" s="663"/>
      <c r="AD412" s="208"/>
      <c r="AE412" s="208"/>
      <c r="AF412" s="662"/>
      <c r="AG412" s="662"/>
      <c r="AH412" s="208"/>
      <c r="AI412" s="663"/>
      <c r="AJ412" s="208"/>
    </row>
    <row r="413" spans="2:36" s="664" customFormat="1" x14ac:dyDescent="0.25">
      <c r="B413" s="661"/>
      <c r="C413" s="661"/>
      <c r="D413" s="208"/>
      <c r="E413" s="208"/>
      <c r="F413" s="208"/>
      <c r="G413" s="208"/>
      <c r="H413" s="208"/>
      <c r="I413" s="208"/>
      <c r="J413" s="208"/>
      <c r="K413" s="208"/>
      <c r="L413" s="208"/>
      <c r="M413" s="208"/>
      <c r="N413" s="208"/>
      <c r="O413" s="208"/>
      <c r="P413" s="208"/>
      <c r="Q413" s="208"/>
      <c r="R413" s="208"/>
      <c r="S413" s="208"/>
      <c r="T413" s="662"/>
      <c r="U413" s="662"/>
      <c r="V413" s="208"/>
      <c r="W413" s="663"/>
      <c r="X413" s="208"/>
      <c r="Y413" s="208"/>
      <c r="Z413" s="662"/>
      <c r="AA413" s="662"/>
      <c r="AB413" s="208"/>
      <c r="AC413" s="663"/>
      <c r="AD413" s="208"/>
      <c r="AE413" s="208"/>
      <c r="AF413" s="662"/>
      <c r="AG413" s="662"/>
      <c r="AH413" s="208"/>
      <c r="AI413" s="663"/>
      <c r="AJ413" s="208"/>
    </row>
    <row r="414" spans="2:36" s="664" customFormat="1" x14ac:dyDescent="0.25">
      <c r="B414" s="661"/>
      <c r="C414" s="661"/>
      <c r="D414" s="208"/>
      <c r="E414" s="208"/>
      <c r="F414" s="208"/>
      <c r="G414" s="208"/>
      <c r="H414" s="208"/>
      <c r="I414" s="208"/>
      <c r="J414" s="208"/>
      <c r="K414" s="208"/>
      <c r="L414" s="208"/>
      <c r="M414" s="208"/>
      <c r="N414" s="208"/>
      <c r="O414" s="208"/>
      <c r="P414" s="208"/>
      <c r="Q414" s="208"/>
      <c r="R414" s="208"/>
      <c r="S414" s="208"/>
      <c r="T414" s="662"/>
      <c r="U414" s="662"/>
      <c r="V414" s="208"/>
      <c r="W414" s="663"/>
      <c r="X414" s="208"/>
      <c r="Y414" s="208"/>
      <c r="Z414" s="662"/>
      <c r="AA414" s="662"/>
      <c r="AB414" s="208"/>
      <c r="AC414" s="663"/>
      <c r="AD414" s="208"/>
      <c r="AE414" s="208"/>
      <c r="AF414" s="662"/>
      <c r="AG414" s="662"/>
      <c r="AH414" s="208"/>
      <c r="AI414" s="663"/>
      <c r="AJ414" s="208"/>
    </row>
    <row r="415" spans="2:36" s="664" customFormat="1" x14ac:dyDescent="0.25">
      <c r="B415" s="661"/>
      <c r="C415" s="661"/>
      <c r="D415" s="208"/>
      <c r="E415" s="208"/>
      <c r="F415" s="208"/>
      <c r="G415" s="208"/>
      <c r="H415" s="208"/>
      <c r="I415" s="208"/>
      <c r="J415" s="208"/>
      <c r="K415" s="208"/>
      <c r="L415" s="208"/>
      <c r="M415" s="208"/>
      <c r="N415" s="208"/>
      <c r="O415" s="208"/>
      <c r="P415" s="208"/>
      <c r="Q415" s="208"/>
      <c r="R415" s="208"/>
      <c r="S415" s="208"/>
      <c r="T415" s="662"/>
      <c r="U415" s="662"/>
      <c r="V415" s="208"/>
      <c r="W415" s="663"/>
      <c r="X415" s="208"/>
      <c r="Y415" s="208"/>
      <c r="Z415" s="662"/>
      <c r="AA415" s="662"/>
      <c r="AB415" s="208"/>
      <c r="AC415" s="663"/>
      <c r="AD415" s="208"/>
      <c r="AE415" s="208"/>
      <c r="AF415" s="662"/>
      <c r="AG415" s="662"/>
      <c r="AH415" s="208"/>
      <c r="AI415" s="663"/>
      <c r="AJ415" s="208"/>
    </row>
    <row r="416" spans="2:36" s="664" customFormat="1" x14ac:dyDescent="0.25">
      <c r="B416" s="661"/>
      <c r="C416" s="661"/>
      <c r="D416" s="208"/>
      <c r="E416" s="208"/>
      <c r="F416" s="208"/>
      <c r="G416" s="208"/>
      <c r="H416" s="208"/>
      <c r="I416" s="208"/>
      <c r="J416" s="208"/>
      <c r="K416" s="208"/>
      <c r="L416" s="208"/>
      <c r="M416" s="208"/>
      <c r="N416" s="208"/>
      <c r="O416" s="208"/>
      <c r="P416" s="208"/>
      <c r="Q416" s="208"/>
      <c r="R416" s="208"/>
      <c r="S416" s="208"/>
      <c r="T416" s="662"/>
      <c r="U416" s="662"/>
      <c r="V416" s="208"/>
      <c r="W416" s="663"/>
      <c r="X416" s="208"/>
      <c r="Y416" s="208"/>
      <c r="Z416" s="662"/>
      <c r="AA416" s="662"/>
      <c r="AB416" s="208"/>
      <c r="AC416" s="663"/>
      <c r="AD416" s="208"/>
      <c r="AE416" s="208"/>
      <c r="AF416" s="662"/>
      <c r="AG416" s="662"/>
      <c r="AH416" s="208"/>
      <c r="AI416" s="663"/>
      <c r="AJ416" s="208"/>
    </row>
    <row r="417" spans="2:36" s="664" customFormat="1" x14ac:dyDescent="0.25">
      <c r="B417" s="661"/>
      <c r="C417" s="661"/>
      <c r="D417" s="208"/>
      <c r="E417" s="208"/>
      <c r="F417" s="208"/>
      <c r="G417" s="208"/>
      <c r="H417" s="208"/>
      <c r="I417" s="208"/>
      <c r="J417" s="208"/>
      <c r="K417" s="208"/>
      <c r="L417" s="208"/>
      <c r="M417" s="208"/>
      <c r="N417" s="208"/>
      <c r="O417" s="208"/>
      <c r="P417" s="208"/>
      <c r="Q417" s="208"/>
      <c r="R417" s="208"/>
      <c r="S417" s="208"/>
      <c r="T417" s="662"/>
      <c r="U417" s="662"/>
      <c r="V417" s="208"/>
      <c r="W417" s="663"/>
      <c r="X417" s="208"/>
      <c r="Y417" s="208"/>
      <c r="Z417" s="662"/>
      <c r="AA417" s="662"/>
      <c r="AB417" s="208"/>
      <c r="AC417" s="663"/>
      <c r="AD417" s="208"/>
      <c r="AE417" s="208"/>
      <c r="AF417" s="662"/>
      <c r="AG417" s="662"/>
      <c r="AH417" s="208"/>
      <c r="AI417" s="663"/>
      <c r="AJ417" s="208"/>
    </row>
    <row r="418" spans="2:36" s="664" customFormat="1" x14ac:dyDescent="0.25">
      <c r="B418" s="661"/>
      <c r="C418" s="661"/>
      <c r="D418" s="208"/>
      <c r="E418" s="208"/>
      <c r="F418" s="208"/>
      <c r="G418" s="208"/>
      <c r="H418" s="208"/>
      <c r="I418" s="208"/>
      <c r="J418" s="208"/>
      <c r="K418" s="208"/>
      <c r="L418" s="208"/>
      <c r="M418" s="208"/>
      <c r="N418" s="208"/>
      <c r="O418" s="208"/>
      <c r="P418" s="208"/>
      <c r="Q418" s="208"/>
      <c r="R418" s="208"/>
      <c r="S418" s="208"/>
      <c r="T418" s="662"/>
      <c r="U418" s="662"/>
      <c r="V418" s="208"/>
      <c r="W418" s="663"/>
      <c r="X418" s="208"/>
      <c r="Y418" s="208"/>
      <c r="Z418" s="662"/>
      <c r="AA418" s="662"/>
      <c r="AB418" s="208"/>
      <c r="AC418" s="663"/>
      <c r="AD418" s="208"/>
      <c r="AE418" s="208"/>
      <c r="AF418" s="662"/>
      <c r="AG418" s="662"/>
      <c r="AH418" s="208"/>
      <c r="AI418" s="663"/>
      <c r="AJ418" s="208"/>
    </row>
    <row r="419" spans="2:36" s="664" customFormat="1" x14ac:dyDescent="0.25">
      <c r="B419" s="661"/>
      <c r="C419" s="661"/>
      <c r="D419" s="208"/>
      <c r="E419" s="208"/>
      <c r="F419" s="208"/>
      <c r="G419" s="208"/>
      <c r="H419" s="208"/>
      <c r="I419" s="208"/>
      <c r="J419" s="208"/>
      <c r="K419" s="208"/>
      <c r="L419" s="208"/>
      <c r="M419" s="208"/>
      <c r="N419" s="208"/>
      <c r="O419" s="208"/>
      <c r="P419" s="208"/>
      <c r="Q419" s="208"/>
      <c r="R419" s="208"/>
      <c r="S419" s="208"/>
      <c r="T419" s="662"/>
      <c r="U419" s="662"/>
      <c r="V419" s="208"/>
      <c r="W419" s="663"/>
      <c r="X419" s="208"/>
      <c r="Y419" s="208"/>
      <c r="Z419" s="662"/>
      <c r="AA419" s="662"/>
      <c r="AB419" s="208"/>
      <c r="AC419" s="663"/>
      <c r="AD419" s="208"/>
      <c r="AE419" s="208"/>
      <c r="AF419" s="662"/>
      <c r="AG419" s="662"/>
      <c r="AH419" s="208"/>
      <c r="AI419" s="663"/>
      <c r="AJ419" s="208"/>
    </row>
    <row r="420" spans="2:36" s="664" customFormat="1" x14ac:dyDescent="0.25">
      <c r="B420" s="661"/>
      <c r="C420" s="661"/>
      <c r="D420" s="208"/>
      <c r="E420" s="208"/>
      <c r="F420" s="208"/>
      <c r="G420" s="208"/>
      <c r="H420" s="208"/>
      <c r="I420" s="208"/>
      <c r="J420" s="208"/>
      <c r="K420" s="208"/>
      <c r="L420" s="208"/>
      <c r="M420" s="208"/>
      <c r="N420" s="208"/>
      <c r="O420" s="208"/>
      <c r="P420" s="208"/>
      <c r="Q420" s="208"/>
      <c r="R420" s="208"/>
      <c r="S420" s="208"/>
      <c r="T420" s="662"/>
      <c r="U420" s="662"/>
      <c r="V420" s="208"/>
      <c r="W420" s="663"/>
      <c r="X420" s="208"/>
      <c r="Y420" s="208"/>
      <c r="Z420" s="662"/>
      <c r="AA420" s="662"/>
      <c r="AB420" s="208"/>
      <c r="AC420" s="663"/>
      <c r="AD420" s="208"/>
      <c r="AE420" s="208"/>
      <c r="AF420" s="662"/>
      <c r="AG420" s="662"/>
      <c r="AH420" s="208"/>
      <c r="AI420" s="663"/>
      <c r="AJ420" s="208"/>
    </row>
    <row r="421" spans="2:36" s="664" customFormat="1" x14ac:dyDescent="0.25">
      <c r="B421" s="661"/>
      <c r="C421" s="661"/>
      <c r="D421" s="208"/>
      <c r="E421" s="208"/>
      <c r="F421" s="208"/>
      <c r="G421" s="208"/>
      <c r="H421" s="208"/>
      <c r="I421" s="208"/>
      <c r="J421" s="208"/>
      <c r="K421" s="208"/>
      <c r="L421" s="208"/>
      <c r="M421" s="208"/>
      <c r="N421" s="208"/>
      <c r="O421" s="208"/>
      <c r="P421" s="208"/>
      <c r="Q421" s="208"/>
      <c r="R421" s="208"/>
      <c r="S421" s="208"/>
      <c r="T421" s="662"/>
      <c r="U421" s="662"/>
      <c r="V421" s="208"/>
      <c r="W421" s="663"/>
      <c r="X421" s="208"/>
      <c r="Y421" s="208"/>
      <c r="Z421" s="662"/>
      <c r="AA421" s="662"/>
      <c r="AB421" s="208"/>
      <c r="AC421" s="663"/>
      <c r="AD421" s="208"/>
      <c r="AE421" s="208"/>
      <c r="AF421" s="662"/>
      <c r="AG421" s="662"/>
      <c r="AH421" s="208"/>
      <c r="AI421" s="663"/>
      <c r="AJ421" s="208"/>
    </row>
    <row r="422" spans="2:36" s="664" customFormat="1" x14ac:dyDescent="0.25">
      <c r="B422" s="661"/>
      <c r="C422" s="661"/>
      <c r="D422" s="208"/>
      <c r="E422" s="208"/>
      <c r="F422" s="208"/>
      <c r="G422" s="208"/>
      <c r="H422" s="208"/>
      <c r="I422" s="208"/>
      <c r="J422" s="208"/>
      <c r="K422" s="208"/>
      <c r="L422" s="208"/>
      <c r="M422" s="208"/>
      <c r="N422" s="208"/>
      <c r="O422" s="208"/>
      <c r="P422" s="208"/>
      <c r="Q422" s="208"/>
      <c r="R422" s="208"/>
      <c r="S422" s="208"/>
      <c r="T422" s="662"/>
      <c r="U422" s="662"/>
      <c r="V422" s="208"/>
      <c r="W422" s="663"/>
      <c r="X422" s="208"/>
      <c r="Y422" s="208"/>
      <c r="Z422" s="662"/>
      <c r="AA422" s="662"/>
      <c r="AB422" s="208"/>
      <c r="AC422" s="663"/>
      <c r="AD422" s="208"/>
      <c r="AE422" s="208"/>
      <c r="AF422" s="662"/>
      <c r="AG422" s="662"/>
      <c r="AH422" s="208"/>
      <c r="AI422" s="663"/>
      <c r="AJ422" s="208"/>
    </row>
    <row r="423" spans="2:36" s="664" customFormat="1" x14ac:dyDescent="0.25">
      <c r="B423" s="661"/>
      <c r="C423" s="661"/>
      <c r="D423" s="208"/>
      <c r="E423" s="208"/>
      <c r="F423" s="208"/>
      <c r="G423" s="208"/>
      <c r="H423" s="208"/>
      <c r="I423" s="208"/>
      <c r="J423" s="208"/>
      <c r="K423" s="208"/>
      <c r="L423" s="208"/>
      <c r="M423" s="208"/>
      <c r="N423" s="208"/>
      <c r="O423" s="208"/>
      <c r="P423" s="208"/>
      <c r="Q423" s="208"/>
      <c r="R423" s="208"/>
      <c r="S423" s="208"/>
      <c r="T423" s="662"/>
      <c r="U423" s="662"/>
      <c r="V423" s="208"/>
      <c r="W423" s="663"/>
      <c r="X423" s="208"/>
      <c r="Y423" s="208"/>
      <c r="Z423" s="662"/>
      <c r="AA423" s="662"/>
      <c r="AB423" s="208"/>
      <c r="AC423" s="663"/>
      <c r="AD423" s="208"/>
      <c r="AE423" s="208"/>
      <c r="AF423" s="662"/>
      <c r="AG423" s="662"/>
      <c r="AH423" s="208"/>
      <c r="AI423" s="663"/>
      <c r="AJ423" s="208"/>
    </row>
    <row r="424" spans="2:36" s="664" customFormat="1" x14ac:dyDescent="0.25">
      <c r="B424" s="661"/>
      <c r="C424" s="661"/>
      <c r="D424" s="208"/>
      <c r="E424" s="208"/>
      <c r="F424" s="208"/>
      <c r="G424" s="208"/>
      <c r="H424" s="208"/>
      <c r="I424" s="208"/>
      <c r="J424" s="208"/>
      <c r="K424" s="208"/>
      <c r="L424" s="208"/>
      <c r="M424" s="208"/>
      <c r="N424" s="208"/>
      <c r="O424" s="208"/>
      <c r="P424" s="208"/>
      <c r="Q424" s="208"/>
      <c r="R424" s="208"/>
      <c r="S424" s="208"/>
      <c r="T424" s="662"/>
      <c r="U424" s="662"/>
      <c r="V424" s="208"/>
      <c r="W424" s="663"/>
      <c r="X424" s="208"/>
      <c r="Y424" s="208"/>
      <c r="Z424" s="662"/>
      <c r="AA424" s="662"/>
      <c r="AB424" s="208"/>
      <c r="AC424" s="663"/>
      <c r="AD424" s="208"/>
      <c r="AE424" s="208"/>
      <c r="AF424" s="662"/>
      <c r="AG424" s="662"/>
      <c r="AH424" s="208"/>
      <c r="AI424" s="663"/>
      <c r="AJ424" s="208"/>
    </row>
    <row r="425" spans="2:36" s="664" customFormat="1" x14ac:dyDescent="0.25">
      <c r="B425" s="661"/>
      <c r="C425" s="661"/>
      <c r="D425" s="208"/>
      <c r="E425" s="208"/>
      <c r="F425" s="208"/>
      <c r="G425" s="208"/>
      <c r="H425" s="208"/>
      <c r="I425" s="208"/>
      <c r="J425" s="208"/>
      <c r="K425" s="208"/>
      <c r="L425" s="208"/>
      <c r="M425" s="208"/>
      <c r="N425" s="208"/>
      <c r="O425" s="208"/>
      <c r="P425" s="208"/>
      <c r="Q425" s="208"/>
      <c r="R425" s="208"/>
      <c r="S425" s="208"/>
      <c r="T425" s="662"/>
      <c r="U425" s="662"/>
      <c r="V425" s="208"/>
      <c r="W425" s="663"/>
      <c r="X425" s="208"/>
      <c r="Y425" s="208"/>
      <c r="Z425" s="662"/>
      <c r="AA425" s="662"/>
      <c r="AB425" s="208"/>
      <c r="AC425" s="663"/>
      <c r="AD425" s="208"/>
      <c r="AE425" s="208"/>
      <c r="AF425" s="662"/>
      <c r="AG425" s="662"/>
      <c r="AH425" s="208"/>
      <c r="AI425" s="663"/>
      <c r="AJ425" s="208"/>
    </row>
    <row r="426" spans="2:36" s="664" customFormat="1" x14ac:dyDescent="0.25">
      <c r="B426" s="661"/>
      <c r="C426" s="661"/>
      <c r="D426" s="208"/>
      <c r="E426" s="208"/>
      <c r="F426" s="208"/>
      <c r="G426" s="208"/>
      <c r="H426" s="208"/>
      <c r="I426" s="208"/>
      <c r="J426" s="208"/>
      <c r="K426" s="208"/>
      <c r="L426" s="208"/>
      <c r="M426" s="208"/>
      <c r="N426" s="208"/>
      <c r="O426" s="208"/>
      <c r="P426" s="208"/>
      <c r="Q426" s="208"/>
      <c r="R426" s="208"/>
      <c r="S426" s="208"/>
      <c r="T426" s="662"/>
      <c r="U426" s="662"/>
      <c r="V426" s="208"/>
      <c r="W426" s="663"/>
      <c r="X426" s="208"/>
      <c r="Y426" s="208"/>
      <c r="Z426" s="662"/>
      <c r="AA426" s="662"/>
      <c r="AB426" s="208"/>
      <c r="AC426" s="663"/>
      <c r="AD426" s="208"/>
      <c r="AE426" s="208"/>
      <c r="AF426" s="662"/>
      <c r="AG426" s="662"/>
      <c r="AH426" s="208"/>
      <c r="AI426" s="663"/>
      <c r="AJ426" s="208"/>
    </row>
    <row r="427" spans="2:36" s="664" customFormat="1" x14ac:dyDescent="0.25">
      <c r="B427" s="661"/>
      <c r="C427" s="661"/>
      <c r="D427" s="208"/>
      <c r="E427" s="208"/>
      <c r="F427" s="208"/>
      <c r="G427" s="208"/>
      <c r="H427" s="208"/>
      <c r="I427" s="208"/>
      <c r="J427" s="208"/>
      <c r="K427" s="208"/>
      <c r="L427" s="208"/>
      <c r="M427" s="208"/>
      <c r="N427" s="208"/>
      <c r="O427" s="208"/>
      <c r="P427" s="208"/>
      <c r="Q427" s="208"/>
      <c r="R427" s="208"/>
      <c r="S427" s="208"/>
      <c r="T427" s="662"/>
      <c r="U427" s="662"/>
      <c r="V427" s="208"/>
      <c r="W427" s="663"/>
      <c r="X427" s="208"/>
      <c r="Y427" s="208"/>
      <c r="Z427" s="662"/>
      <c r="AA427" s="662"/>
      <c r="AB427" s="208"/>
      <c r="AC427" s="663"/>
      <c r="AD427" s="208"/>
      <c r="AE427" s="208"/>
      <c r="AF427" s="662"/>
      <c r="AG427" s="662"/>
      <c r="AH427" s="208"/>
      <c r="AI427" s="663"/>
      <c r="AJ427" s="208"/>
    </row>
    <row r="428" spans="2:36" s="664" customFormat="1" x14ac:dyDescent="0.25">
      <c r="B428" s="661"/>
      <c r="C428" s="661"/>
      <c r="D428" s="208"/>
      <c r="E428" s="208"/>
      <c r="F428" s="208"/>
      <c r="G428" s="208"/>
      <c r="H428" s="208"/>
      <c r="I428" s="208"/>
      <c r="J428" s="208"/>
      <c r="K428" s="208"/>
      <c r="L428" s="208"/>
      <c r="M428" s="208"/>
      <c r="N428" s="208"/>
      <c r="O428" s="208"/>
      <c r="P428" s="208"/>
      <c r="Q428" s="208"/>
      <c r="R428" s="208"/>
      <c r="S428" s="208"/>
      <c r="T428" s="662"/>
      <c r="U428" s="662"/>
      <c r="V428" s="208"/>
      <c r="W428" s="663"/>
      <c r="X428" s="208"/>
      <c r="Y428" s="208"/>
      <c r="Z428" s="662"/>
      <c r="AA428" s="662"/>
      <c r="AB428" s="208"/>
      <c r="AC428" s="663"/>
      <c r="AD428" s="208"/>
      <c r="AE428" s="208"/>
      <c r="AF428" s="662"/>
      <c r="AG428" s="662"/>
      <c r="AH428" s="208"/>
      <c r="AI428" s="663"/>
      <c r="AJ428" s="208"/>
    </row>
    <row r="429" spans="2:36" s="664" customFormat="1" x14ac:dyDescent="0.25">
      <c r="B429" s="661"/>
      <c r="C429" s="661"/>
      <c r="D429" s="208"/>
      <c r="E429" s="208"/>
      <c r="F429" s="208"/>
      <c r="G429" s="208"/>
      <c r="H429" s="208"/>
      <c r="I429" s="208"/>
      <c r="J429" s="208"/>
      <c r="K429" s="208"/>
      <c r="L429" s="208"/>
      <c r="M429" s="208"/>
      <c r="N429" s="208"/>
      <c r="O429" s="208"/>
      <c r="P429" s="208"/>
      <c r="Q429" s="208"/>
      <c r="R429" s="208"/>
      <c r="S429" s="208"/>
      <c r="T429" s="662"/>
      <c r="U429" s="662"/>
      <c r="V429" s="208"/>
      <c r="W429" s="663"/>
      <c r="X429" s="208"/>
      <c r="Y429" s="208"/>
      <c r="Z429" s="662"/>
      <c r="AA429" s="662"/>
      <c r="AB429" s="208"/>
      <c r="AC429" s="663"/>
      <c r="AD429" s="208"/>
      <c r="AE429" s="208"/>
      <c r="AF429" s="662"/>
      <c r="AG429" s="662"/>
      <c r="AH429" s="208"/>
      <c r="AI429" s="663"/>
      <c r="AJ429" s="208"/>
    </row>
    <row r="430" spans="2:36" s="664" customFormat="1" x14ac:dyDescent="0.25">
      <c r="B430" s="661"/>
      <c r="C430" s="661"/>
      <c r="D430" s="208"/>
      <c r="E430" s="208"/>
      <c r="F430" s="208"/>
      <c r="G430" s="208"/>
      <c r="H430" s="208"/>
      <c r="I430" s="208"/>
      <c r="J430" s="208"/>
      <c r="K430" s="208"/>
      <c r="L430" s="208"/>
      <c r="M430" s="208"/>
      <c r="N430" s="208"/>
      <c r="O430" s="208"/>
      <c r="P430" s="208"/>
      <c r="Q430" s="208"/>
      <c r="R430" s="208"/>
      <c r="S430" s="208"/>
      <c r="T430" s="662"/>
      <c r="U430" s="662"/>
      <c r="V430" s="208"/>
      <c r="W430" s="663"/>
      <c r="X430" s="208"/>
      <c r="Y430" s="208"/>
      <c r="Z430" s="662"/>
      <c r="AA430" s="662"/>
      <c r="AB430" s="208"/>
      <c r="AC430" s="663"/>
      <c r="AD430" s="208"/>
      <c r="AE430" s="208"/>
      <c r="AF430" s="662"/>
      <c r="AG430" s="662"/>
      <c r="AH430" s="208"/>
      <c r="AI430" s="663"/>
      <c r="AJ430" s="208"/>
    </row>
    <row r="431" spans="2:36" s="664" customFormat="1" x14ac:dyDescent="0.25">
      <c r="B431" s="661"/>
      <c r="C431" s="661"/>
      <c r="D431" s="208"/>
      <c r="E431" s="208"/>
      <c r="F431" s="208"/>
      <c r="G431" s="208"/>
      <c r="H431" s="208"/>
      <c r="I431" s="208"/>
      <c r="J431" s="208"/>
      <c r="K431" s="208"/>
      <c r="L431" s="208"/>
      <c r="M431" s="208"/>
      <c r="N431" s="208"/>
      <c r="O431" s="208"/>
      <c r="P431" s="208"/>
      <c r="Q431" s="208"/>
      <c r="R431" s="208"/>
      <c r="S431" s="208"/>
      <c r="T431" s="662"/>
      <c r="U431" s="662"/>
      <c r="V431" s="208"/>
      <c r="W431" s="663"/>
      <c r="X431" s="208"/>
      <c r="Y431" s="208"/>
      <c r="Z431" s="662"/>
      <c r="AA431" s="662"/>
      <c r="AB431" s="208"/>
      <c r="AC431" s="663"/>
      <c r="AD431" s="208"/>
      <c r="AE431" s="208"/>
      <c r="AF431" s="662"/>
      <c r="AG431" s="662"/>
      <c r="AH431" s="208"/>
      <c r="AI431" s="663"/>
      <c r="AJ431" s="208"/>
    </row>
    <row r="432" spans="2:36" s="664" customFormat="1" x14ac:dyDescent="0.25">
      <c r="B432" s="661"/>
      <c r="C432" s="661"/>
      <c r="D432" s="208"/>
      <c r="E432" s="208"/>
      <c r="F432" s="208"/>
      <c r="G432" s="208"/>
      <c r="H432" s="208"/>
      <c r="I432" s="208"/>
      <c r="J432" s="208"/>
      <c r="K432" s="208"/>
      <c r="L432" s="208"/>
      <c r="M432" s="208"/>
      <c r="N432" s="208"/>
      <c r="O432" s="208"/>
      <c r="P432" s="208"/>
      <c r="Q432" s="208"/>
      <c r="R432" s="208"/>
      <c r="S432" s="208"/>
      <c r="T432" s="662"/>
      <c r="U432" s="662"/>
      <c r="V432" s="208"/>
      <c r="W432" s="663"/>
      <c r="X432" s="208"/>
      <c r="Y432" s="208"/>
      <c r="Z432" s="662"/>
      <c r="AA432" s="662"/>
      <c r="AB432" s="208"/>
      <c r="AC432" s="663"/>
      <c r="AD432" s="208"/>
      <c r="AE432" s="208"/>
      <c r="AF432" s="662"/>
      <c r="AG432" s="662"/>
      <c r="AH432" s="208"/>
      <c r="AI432" s="663"/>
      <c r="AJ432" s="208"/>
    </row>
    <row r="433" spans="2:36" s="664" customFormat="1" x14ac:dyDescent="0.25">
      <c r="B433" s="661"/>
      <c r="C433" s="661"/>
      <c r="D433" s="208"/>
      <c r="E433" s="208"/>
      <c r="F433" s="208"/>
      <c r="G433" s="208"/>
      <c r="H433" s="208"/>
      <c r="I433" s="208"/>
      <c r="J433" s="208"/>
      <c r="K433" s="208"/>
      <c r="L433" s="208"/>
      <c r="M433" s="208"/>
      <c r="N433" s="208"/>
      <c r="O433" s="208"/>
      <c r="P433" s="208"/>
      <c r="Q433" s="208"/>
      <c r="R433" s="208"/>
      <c r="S433" s="208"/>
      <c r="T433" s="662"/>
      <c r="U433" s="662"/>
      <c r="V433" s="208"/>
      <c r="W433" s="663"/>
      <c r="X433" s="208"/>
      <c r="Y433" s="208"/>
      <c r="Z433" s="662"/>
      <c r="AA433" s="662"/>
      <c r="AB433" s="208"/>
      <c r="AC433" s="663"/>
      <c r="AD433" s="208"/>
      <c r="AE433" s="208"/>
      <c r="AF433" s="662"/>
      <c r="AG433" s="662"/>
      <c r="AH433" s="208"/>
      <c r="AI433" s="663"/>
      <c r="AJ433" s="208"/>
    </row>
    <row r="434" spans="2:36" s="664" customFormat="1" x14ac:dyDescent="0.25">
      <c r="B434" s="661"/>
      <c r="C434" s="661"/>
      <c r="D434" s="208"/>
      <c r="E434" s="208"/>
      <c r="F434" s="208"/>
      <c r="G434" s="208"/>
      <c r="H434" s="208"/>
      <c r="I434" s="208"/>
      <c r="J434" s="208"/>
      <c r="K434" s="208"/>
      <c r="L434" s="208"/>
      <c r="M434" s="208"/>
      <c r="N434" s="208"/>
      <c r="O434" s="208"/>
      <c r="P434" s="208"/>
      <c r="Q434" s="208"/>
      <c r="R434" s="208"/>
      <c r="S434" s="208"/>
      <c r="T434" s="662"/>
      <c r="U434" s="662"/>
      <c r="V434" s="208"/>
      <c r="W434" s="663"/>
      <c r="X434" s="208"/>
      <c r="Y434" s="208"/>
      <c r="Z434" s="662"/>
      <c r="AA434" s="662"/>
      <c r="AB434" s="208"/>
      <c r="AC434" s="663"/>
      <c r="AD434" s="208"/>
      <c r="AE434" s="208"/>
      <c r="AF434" s="662"/>
      <c r="AG434" s="662"/>
      <c r="AH434" s="208"/>
      <c r="AI434" s="663"/>
      <c r="AJ434" s="208"/>
    </row>
    <row r="435" spans="2:36" s="664" customFormat="1" x14ac:dyDescent="0.25">
      <c r="B435" s="661"/>
      <c r="C435" s="661"/>
      <c r="D435" s="208"/>
      <c r="E435" s="208"/>
      <c r="F435" s="208"/>
      <c r="G435" s="208"/>
      <c r="H435" s="208"/>
      <c r="I435" s="208"/>
      <c r="J435" s="208"/>
      <c r="K435" s="208"/>
      <c r="L435" s="208"/>
      <c r="M435" s="208"/>
      <c r="N435" s="208"/>
      <c r="O435" s="208"/>
      <c r="P435" s="208"/>
      <c r="Q435" s="208"/>
      <c r="R435" s="208"/>
      <c r="S435" s="208"/>
      <c r="T435" s="662"/>
      <c r="U435" s="662"/>
      <c r="V435" s="208"/>
      <c r="W435" s="663"/>
      <c r="X435" s="208"/>
      <c r="Y435" s="208"/>
      <c r="Z435" s="662"/>
      <c r="AA435" s="662"/>
      <c r="AB435" s="208"/>
      <c r="AC435" s="663"/>
      <c r="AD435" s="208"/>
      <c r="AE435" s="208"/>
      <c r="AF435" s="662"/>
      <c r="AG435" s="662"/>
      <c r="AH435" s="208"/>
      <c r="AI435" s="663"/>
      <c r="AJ435" s="208"/>
    </row>
    <row r="436" spans="2:36" s="664" customFormat="1" x14ac:dyDescent="0.25">
      <c r="B436" s="661"/>
      <c r="C436" s="661"/>
      <c r="D436" s="208"/>
      <c r="E436" s="208"/>
      <c r="F436" s="208"/>
      <c r="G436" s="208"/>
      <c r="H436" s="208"/>
      <c r="I436" s="208"/>
      <c r="J436" s="208"/>
      <c r="K436" s="208"/>
      <c r="L436" s="208"/>
      <c r="M436" s="208"/>
      <c r="N436" s="208"/>
      <c r="O436" s="208"/>
      <c r="P436" s="208"/>
      <c r="Q436" s="208"/>
      <c r="R436" s="208"/>
      <c r="S436" s="208"/>
      <c r="T436" s="662"/>
      <c r="U436" s="662"/>
      <c r="V436" s="208"/>
      <c r="W436" s="663"/>
      <c r="X436" s="208"/>
      <c r="Y436" s="208"/>
      <c r="Z436" s="662"/>
      <c r="AA436" s="662"/>
      <c r="AB436" s="208"/>
      <c r="AC436" s="663"/>
      <c r="AD436" s="208"/>
      <c r="AE436" s="208"/>
      <c r="AF436" s="662"/>
      <c r="AG436" s="662"/>
      <c r="AH436" s="208"/>
      <c r="AI436" s="663"/>
      <c r="AJ436" s="208"/>
    </row>
    <row r="437" spans="2:36" s="664" customFormat="1" x14ac:dyDescent="0.25">
      <c r="B437" s="661"/>
      <c r="C437" s="661"/>
      <c r="D437" s="208"/>
      <c r="E437" s="208"/>
      <c r="F437" s="208"/>
      <c r="G437" s="208"/>
      <c r="H437" s="208"/>
      <c r="I437" s="208"/>
      <c r="J437" s="208"/>
      <c r="K437" s="208"/>
      <c r="L437" s="208"/>
      <c r="M437" s="208"/>
      <c r="N437" s="208"/>
      <c r="O437" s="208"/>
      <c r="P437" s="208"/>
      <c r="Q437" s="208"/>
      <c r="R437" s="208"/>
      <c r="S437" s="208"/>
      <c r="T437" s="662"/>
      <c r="U437" s="662"/>
      <c r="V437" s="208"/>
      <c r="W437" s="663"/>
      <c r="X437" s="208"/>
      <c r="Y437" s="208"/>
      <c r="Z437" s="662"/>
      <c r="AA437" s="662"/>
      <c r="AB437" s="208"/>
      <c r="AC437" s="663"/>
      <c r="AD437" s="208"/>
      <c r="AE437" s="208"/>
      <c r="AF437" s="662"/>
      <c r="AG437" s="662"/>
      <c r="AH437" s="208"/>
      <c r="AI437" s="663"/>
      <c r="AJ437" s="208"/>
    </row>
    <row r="438" spans="2:36" s="664" customFormat="1" x14ac:dyDescent="0.25">
      <c r="B438" s="661"/>
      <c r="C438" s="661"/>
      <c r="D438" s="208"/>
      <c r="E438" s="208"/>
      <c r="F438" s="208"/>
      <c r="G438" s="208"/>
      <c r="H438" s="208"/>
      <c r="I438" s="208"/>
      <c r="J438" s="208"/>
      <c r="K438" s="208"/>
      <c r="L438" s="208"/>
      <c r="M438" s="208"/>
      <c r="N438" s="208"/>
      <c r="O438" s="208"/>
      <c r="P438" s="208"/>
      <c r="Q438" s="208"/>
      <c r="R438" s="208"/>
      <c r="S438" s="208"/>
      <c r="T438" s="662"/>
      <c r="U438" s="662"/>
      <c r="V438" s="208"/>
      <c r="W438" s="663"/>
      <c r="X438" s="208"/>
      <c r="Y438" s="208"/>
      <c r="Z438" s="662"/>
      <c r="AA438" s="662"/>
      <c r="AB438" s="208"/>
      <c r="AC438" s="663"/>
      <c r="AD438" s="208"/>
      <c r="AE438" s="208"/>
      <c r="AF438" s="662"/>
      <c r="AG438" s="662"/>
      <c r="AH438" s="208"/>
      <c r="AI438" s="663"/>
      <c r="AJ438" s="208"/>
    </row>
    <row r="439" spans="2:36" s="664" customFormat="1" x14ac:dyDescent="0.25">
      <c r="B439" s="661"/>
      <c r="C439" s="661"/>
      <c r="D439" s="208"/>
      <c r="E439" s="208"/>
      <c r="F439" s="208"/>
      <c r="G439" s="208"/>
      <c r="H439" s="208"/>
      <c r="I439" s="208"/>
      <c r="J439" s="208"/>
      <c r="K439" s="208"/>
      <c r="L439" s="208"/>
      <c r="M439" s="208"/>
      <c r="N439" s="208"/>
      <c r="O439" s="208"/>
      <c r="P439" s="208"/>
      <c r="Q439" s="208"/>
      <c r="R439" s="208"/>
      <c r="S439" s="208"/>
      <c r="T439" s="662"/>
      <c r="U439" s="662"/>
      <c r="V439" s="208"/>
      <c r="W439" s="663"/>
      <c r="X439" s="208"/>
      <c r="Y439" s="208"/>
      <c r="Z439" s="662"/>
      <c r="AA439" s="662"/>
      <c r="AB439" s="208"/>
      <c r="AC439" s="663"/>
      <c r="AD439" s="208"/>
      <c r="AE439" s="208"/>
      <c r="AF439" s="662"/>
      <c r="AG439" s="662"/>
      <c r="AH439" s="208"/>
      <c r="AI439" s="663"/>
      <c r="AJ439" s="208"/>
    </row>
    <row r="440" spans="2:36" s="664" customFormat="1" x14ac:dyDescent="0.25">
      <c r="B440" s="661"/>
      <c r="C440" s="661"/>
      <c r="D440" s="208"/>
      <c r="E440" s="208"/>
      <c r="F440" s="208"/>
      <c r="G440" s="208"/>
      <c r="H440" s="208"/>
      <c r="I440" s="208"/>
      <c r="J440" s="208"/>
      <c r="K440" s="208"/>
      <c r="L440" s="208"/>
      <c r="M440" s="208"/>
      <c r="N440" s="208"/>
      <c r="O440" s="208"/>
      <c r="P440" s="208"/>
      <c r="Q440" s="208"/>
      <c r="R440" s="208"/>
      <c r="S440" s="208"/>
      <c r="T440" s="662"/>
      <c r="U440" s="662"/>
      <c r="V440" s="208"/>
      <c r="W440" s="663"/>
      <c r="X440" s="208"/>
      <c r="Y440" s="208"/>
      <c r="Z440" s="662"/>
      <c r="AA440" s="662"/>
      <c r="AB440" s="208"/>
      <c r="AC440" s="663"/>
      <c r="AD440" s="208"/>
      <c r="AE440" s="208"/>
      <c r="AF440" s="662"/>
      <c r="AG440" s="662"/>
      <c r="AH440" s="208"/>
      <c r="AI440" s="663"/>
      <c r="AJ440" s="208"/>
    </row>
    <row r="441" spans="2:36" s="664" customFormat="1" x14ac:dyDescent="0.25">
      <c r="B441" s="661"/>
      <c r="C441" s="661"/>
      <c r="D441" s="208"/>
      <c r="E441" s="208"/>
      <c r="F441" s="208"/>
      <c r="G441" s="208"/>
      <c r="H441" s="208"/>
      <c r="I441" s="208"/>
      <c r="J441" s="208"/>
      <c r="K441" s="208"/>
      <c r="L441" s="208"/>
      <c r="M441" s="208"/>
      <c r="N441" s="208"/>
      <c r="O441" s="208"/>
      <c r="P441" s="208"/>
      <c r="Q441" s="208"/>
      <c r="R441" s="208"/>
      <c r="S441" s="208"/>
      <c r="T441" s="662"/>
      <c r="U441" s="662"/>
      <c r="V441" s="208"/>
      <c r="W441" s="663"/>
      <c r="X441" s="208"/>
      <c r="Y441" s="208"/>
      <c r="Z441" s="662"/>
      <c r="AA441" s="662"/>
      <c r="AB441" s="208"/>
      <c r="AC441" s="663"/>
      <c r="AD441" s="208"/>
      <c r="AE441" s="208"/>
      <c r="AF441" s="662"/>
      <c r="AG441" s="662"/>
      <c r="AH441" s="208"/>
      <c r="AI441" s="663"/>
      <c r="AJ441" s="208"/>
    </row>
    <row r="442" spans="2:36" s="664" customFormat="1" x14ac:dyDescent="0.25">
      <c r="B442" s="661"/>
      <c r="C442" s="661"/>
      <c r="D442" s="208"/>
      <c r="E442" s="208"/>
      <c r="F442" s="208"/>
      <c r="G442" s="208"/>
      <c r="H442" s="208"/>
      <c r="I442" s="208"/>
      <c r="J442" s="208"/>
      <c r="K442" s="208"/>
      <c r="L442" s="208"/>
      <c r="M442" s="208"/>
      <c r="N442" s="208"/>
      <c r="O442" s="208"/>
      <c r="P442" s="208"/>
      <c r="Q442" s="208"/>
      <c r="R442" s="208"/>
      <c r="S442" s="208"/>
      <c r="T442" s="662"/>
      <c r="U442" s="662"/>
      <c r="V442" s="208"/>
      <c r="W442" s="663"/>
      <c r="X442" s="208"/>
      <c r="Y442" s="208"/>
      <c r="Z442" s="662"/>
      <c r="AA442" s="662"/>
      <c r="AB442" s="208"/>
      <c r="AC442" s="663"/>
      <c r="AD442" s="208"/>
      <c r="AE442" s="208"/>
      <c r="AF442" s="662"/>
      <c r="AG442" s="662"/>
      <c r="AH442" s="208"/>
      <c r="AI442" s="663"/>
      <c r="AJ442" s="208"/>
    </row>
    <row r="443" spans="2:36" s="664" customFormat="1" x14ac:dyDescent="0.25">
      <c r="B443" s="661"/>
      <c r="C443" s="661"/>
      <c r="D443" s="208"/>
      <c r="E443" s="208"/>
      <c r="F443" s="208"/>
      <c r="G443" s="208"/>
      <c r="H443" s="208"/>
      <c r="I443" s="208"/>
      <c r="J443" s="208"/>
      <c r="K443" s="208"/>
      <c r="L443" s="208"/>
      <c r="M443" s="208"/>
      <c r="N443" s="208"/>
      <c r="O443" s="208"/>
      <c r="P443" s="208"/>
      <c r="Q443" s="208"/>
      <c r="R443" s="208"/>
      <c r="S443" s="208"/>
      <c r="T443" s="662"/>
      <c r="U443" s="662"/>
      <c r="V443" s="208"/>
      <c r="W443" s="663"/>
      <c r="X443" s="208"/>
      <c r="Y443" s="208"/>
      <c r="Z443" s="662"/>
      <c r="AA443" s="662"/>
      <c r="AB443" s="208"/>
      <c r="AC443" s="663"/>
      <c r="AD443" s="208"/>
      <c r="AE443" s="208"/>
      <c r="AF443" s="662"/>
      <c r="AG443" s="662"/>
      <c r="AH443" s="208"/>
      <c r="AI443" s="663"/>
      <c r="AJ443" s="208"/>
    </row>
    <row r="444" spans="2:36" s="664" customFormat="1" x14ac:dyDescent="0.25">
      <c r="B444" s="661"/>
      <c r="C444" s="661"/>
      <c r="D444" s="208"/>
      <c r="E444" s="208"/>
      <c r="F444" s="208"/>
      <c r="G444" s="208"/>
      <c r="H444" s="208"/>
      <c r="I444" s="208"/>
      <c r="J444" s="208"/>
      <c r="K444" s="208"/>
      <c r="L444" s="208"/>
      <c r="M444" s="208"/>
      <c r="N444" s="208"/>
      <c r="O444" s="208"/>
      <c r="P444" s="208"/>
      <c r="Q444" s="208"/>
      <c r="R444" s="208"/>
      <c r="S444" s="208"/>
      <c r="T444" s="662"/>
      <c r="U444" s="662"/>
      <c r="V444" s="208"/>
      <c r="W444" s="663"/>
      <c r="X444" s="208"/>
      <c r="Y444" s="208"/>
      <c r="Z444" s="662"/>
      <c r="AA444" s="662"/>
      <c r="AB444" s="208"/>
      <c r="AC444" s="663"/>
      <c r="AD444" s="208"/>
      <c r="AE444" s="208"/>
      <c r="AF444" s="662"/>
      <c r="AG444" s="662"/>
      <c r="AH444" s="208"/>
      <c r="AI444" s="663"/>
      <c r="AJ444" s="208"/>
    </row>
    <row r="445" spans="2:36" s="664" customFormat="1" x14ac:dyDescent="0.25">
      <c r="B445" s="661"/>
      <c r="C445" s="661"/>
      <c r="D445" s="208"/>
      <c r="E445" s="208"/>
      <c r="F445" s="208"/>
      <c r="G445" s="208"/>
      <c r="H445" s="208"/>
      <c r="I445" s="208"/>
      <c r="J445" s="208"/>
      <c r="K445" s="208"/>
      <c r="L445" s="208"/>
      <c r="M445" s="208"/>
      <c r="N445" s="208"/>
      <c r="O445" s="208"/>
      <c r="P445" s="208"/>
      <c r="Q445" s="208"/>
      <c r="R445" s="208"/>
      <c r="S445" s="208"/>
      <c r="T445" s="662"/>
      <c r="U445" s="662"/>
      <c r="V445" s="208"/>
      <c r="W445" s="663"/>
      <c r="X445" s="208"/>
      <c r="Y445" s="208"/>
      <c r="Z445" s="662"/>
      <c r="AA445" s="662"/>
      <c r="AB445" s="208"/>
      <c r="AC445" s="663"/>
      <c r="AD445" s="208"/>
      <c r="AE445" s="208"/>
      <c r="AF445" s="662"/>
      <c r="AG445" s="662"/>
      <c r="AH445" s="208"/>
      <c r="AI445" s="663"/>
      <c r="AJ445" s="208"/>
    </row>
    <row r="446" spans="2:36" s="664" customFormat="1" x14ac:dyDescent="0.25">
      <c r="B446" s="661"/>
      <c r="C446" s="661"/>
      <c r="D446" s="208"/>
      <c r="E446" s="208"/>
      <c r="F446" s="208"/>
      <c r="G446" s="208"/>
      <c r="H446" s="208"/>
      <c r="I446" s="208"/>
      <c r="J446" s="208"/>
      <c r="K446" s="208"/>
      <c r="L446" s="208"/>
      <c r="M446" s="208"/>
      <c r="N446" s="208"/>
      <c r="O446" s="208"/>
      <c r="P446" s="208"/>
      <c r="Q446" s="208"/>
      <c r="R446" s="208"/>
      <c r="S446" s="208"/>
      <c r="T446" s="662"/>
      <c r="U446" s="662"/>
      <c r="V446" s="208"/>
      <c r="W446" s="663"/>
      <c r="X446" s="208"/>
      <c r="Y446" s="208"/>
      <c r="Z446" s="662"/>
      <c r="AA446" s="662"/>
      <c r="AB446" s="208"/>
      <c r="AC446" s="663"/>
      <c r="AD446" s="208"/>
      <c r="AE446" s="208"/>
      <c r="AF446" s="662"/>
      <c r="AG446" s="662"/>
      <c r="AH446" s="208"/>
      <c r="AI446" s="663"/>
      <c r="AJ446" s="208"/>
    </row>
    <row r="447" spans="2:36" s="664" customFormat="1" x14ac:dyDescent="0.25">
      <c r="B447" s="661"/>
      <c r="C447" s="661"/>
      <c r="D447" s="208"/>
      <c r="E447" s="208"/>
      <c r="F447" s="208"/>
      <c r="G447" s="208"/>
      <c r="H447" s="208"/>
      <c r="I447" s="208"/>
      <c r="J447" s="208"/>
      <c r="K447" s="208"/>
      <c r="L447" s="208"/>
      <c r="M447" s="208"/>
      <c r="N447" s="208"/>
      <c r="O447" s="208"/>
      <c r="P447" s="208"/>
      <c r="Q447" s="208"/>
      <c r="R447" s="208"/>
      <c r="S447" s="208"/>
      <c r="T447" s="662"/>
      <c r="U447" s="662"/>
      <c r="V447" s="208"/>
      <c r="W447" s="663"/>
      <c r="X447" s="208"/>
      <c r="Y447" s="208"/>
      <c r="Z447" s="662"/>
      <c r="AA447" s="662"/>
      <c r="AB447" s="208"/>
      <c r="AC447" s="663"/>
      <c r="AD447" s="208"/>
      <c r="AE447" s="208"/>
      <c r="AF447" s="662"/>
      <c r="AG447" s="662"/>
      <c r="AH447" s="208"/>
      <c r="AI447" s="663"/>
      <c r="AJ447" s="208"/>
    </row>
    <row r="448" spans="2:36" s="664" customFormat="1" x14ac:dyDescent="0.25">
      <c r="B448" s="661"/>
      <c r="C448" s="661"/>
      <c r="D448" s="208"/>
      <c r="E448" s="208"/>
      <c r="F448" s="208"/>
      <c r="G448" s="208"/>
      <c r="H448" s="208"/>
      <c r="I448" s="208"/>
      <c r="J448" s="208"/>
      <c r="K448" s="208"/>
      <c r="L448" s="208"/>
      <c r="M448" s="208"/>
      <c r="N448" s="208"/>
      <c r="O448" s="208"/>
      <c r="P448" s="208"/>
      <c r="Q448" s="208"/>
      <c r="R448" s="208"/>
      <c r="S448" s="208"/>
      <c r="T448" s="662"/>
      <c r="U448" s="662"/>
      <c r="V448" s="208"/>
      <c r="W448" s="663"/>
      <c r="X448" s="208"/>
      <c r="Y448" s="208"/>
      <c r="Z448" s="662"/>
      <c r="AA448" s="662"/>
      <c r="AB448" s="208"/>
      <c r="AC448" s="663"/>
      <c r="AD448" s="208"/>
      <c r="AE448" s="208"/>
      <c r="AF448" s="662"/>
      <c r="AG448" s="662"/>
      <c r="AH448" s="208"/>
      <c r="AI448" s="663"/>
      <c r="AJ448" s="208"/>
    </row>
    <row r="449" spans="2:36" s="664" customFormat="1" x14ac:dyDescent="0.25">
      <c r="B449" s="661"/>
      <c r="C449" s="661"/>
      <c r="D449" s="208"/>
      <c r="E449" s="208"/>
      <c r="F449" s="208"/>
      <c r="G449" s="208"/>
      <c r="H449" s="208"/>
      <c r="I449" s="208"/>
      <c r="J449" s="208"/>
      <c r="K449" s="208"/>
      <c r="L449" s="208"/>
      <c r="M449" s="208"/>
      <c r="N449" s="208"/>
      <c r="O449" s="208"/>
      <c r="P449" s="208"/>
      <c r="Q449" s="208"/>
      <c r="R449" s="208"/>
      <c r="S449" s="208"/>
      <c r="T449" s="662"/>
      <c r="U449" s="662"/>
      <c r="V449" s="208"/>
      <c r="W449" s="663"/>
      <c r="X449" s="208"/>
      <c r="Y449" s="208"/>
      <c r="Z449" s="662"/>
      <c r="AA449" s="662"/>
      <c r="AB449" s="208"/>
      <c r="AC449" s="663"/>
      <c r="AD449" s="208"/>
      <c r="AE449" s="208"/>
      <c r="AF449" s="662"/>
      <c r="AG449" s="662"/>
      <c r="AH449" s="208"/>
      <c r="AI449" s="663"/>
      <c r="AJ449" s="208"/>
    </row>
    <row r="450" spans="2:36" s="664" customFormat="1" x14ac:dyDescent="0.25">
      <c r="B450" s="661"/>
      <c r="C450" s="661"/>
      <c r="D450" s="208"/>
      <c r="E450" s="208"/>
      <c r="F450" s="208"/>
      <c r="G450" s="208"/>
      <c r="H450" s="208"/>
      <c r="I450" s="208"/>
      <c r="J450" s="208"/>
      <c r="K450" s="208"/>
      <c r="L450" s="208"/>
      <c r="M450" s="208"/>
      <c r="N450" s="208"/>
      <c r="O450" s="208"/>
      <c r="P450" s="208"/>
      <c r="Q450" s="208"/>
      <c r="R450" s="208"/>
      <c r="S450" s="208"/>
      <c r="T450" s="662"/>
      <c r="U450" s="662"/>
      <c r="V450" s="208"/>
      <c r="W450" s="663"/>
      <c r="X450" s="208"/>
      <c r="Y450" s="208"/>
      <c r="Z450" s="662"/>
      <c r="AA450" s="662"/>
      <c r="AB450" s="208"/>
      <c r="AC450" s="663"/>
      <c r="AD450" s="208"/>
      <c r="AE450" s="208"/>
      <c r="AF450" s="662"/>
      <c r="AG450" s="662"/>
      <c r="AH450" s="208"/>
      <c r="AI450" s="663"/>
      <c r="AJ450" s="208"/>
    </row>
    <row r="451" spans="2:36" s="664" customFormat="1" x14ac:dyDescent="0.25">
      <c r="B451" s="661"/>
      <c r="C451" s="661"/>
      <c r="D451" s="208"/>
      <c r="E451" s="208"/>
      <c r="F451" s="208"/>
      <c r="G451" s="208"/>
      <c r="H451" s="208"/>
      <c r="I451" s="208"/>
      <c r="J451" s="208"/>
      <c r="K451" s="208"/>
      <c r="L451" s="208"/>
      <c r="M451" s="208"/>
      <c r="N451" s="208"/>
      <c r="O451" s="208"/>
      <c r="P451" s="208"/>
      <c r="Q451" s="208"/>
      <c r="R451" s="208"/>
      <c r="S451" s="208"/>
      <c r="T451" s="662"/>
      <c r="U451" s="662"/>
      <c r="V451" s="208"/>
      <c r="W451" s="663"/>
      <c r="X451" s="208"/>
      <c r="Y451" s="208"/>
      <c r="Z451" s="662"/>
      <c r="AA451" s="662"/>
      <c r="AB451" s="208"/>
      <c r="AC451" s="663"/>
      <c r="AD451" s="208"/>
      <c r="AE451" s="208"/>
      <c r="AF451" s="662"/>
      <c r="AG451" s="662"/>
      <c r="AH451" s="208"/>
      <c r="AI451" s="663"/>
      <c r="AJ451" s="208"/>
    </row>
    <row r="452" spans="2:36" s="664" customFormat="1" x14ac:dyDescent="0.25">
      <c r="B452" s="661"/>
      <c r="C452" s="661"/>
      <c r="D452" s="208"/>
      <c r="E452" s="208"/>
      <c r="F452" s="208"/>
      <c r="G452" s="208"/>
      <c r="H452" s="208"/>
      <c r="I452" s="208"/>
      <c r="J452" s="208"/>
      <c r="K452" s="208"/>
      <c r="L452" s="208"/>
      <c r="M452" s="208"/>
      <c r="N452" s="208"/>
      <c r="O452" s="208"/>
      <c r="P452" s="208"/>
      <c r="Q452" s="208"/>
      <c r="R452" s="208"/>
      <c r="S452" s="208"/>
      <c r="T452" s="662"/>
      <c r="U452" s="662"/>
      <c r="V452" s="208"/>
      <c r="W452" s="663"/>
      <c r="X452" s="208"/>
      <c r="Y452" s="208"/>
      <c r="Z452" s="662"/>
      <c r="AA452" s="662"/>
      <c r="AB452" s="208"/>
      <c r="AC452" s="663"/>
      <c r="AD452" s="208"/>
      <c r="AE452" s="208"/>
      <c r="AF452" s="662"/>
      <c r="AG452" s="662"/>
      <c r="AH452" s="208"/>
      <c r="AI452" s="663"/>
      <c r="AJ452" s="208"/>
    </row>
    <row r="453" spans="2:36" s="664" customFormat="1" x14ac:dyDescent="0.25">
      <c r="B453" s="661"/>
      <c r="C453" s="661"/>
      <c r="D453" s="208"/>
      <c r="E453" s="208"/>
      <c r="F453" s="208"/>
      <c r="G453" s="208"/>
      <c r="H453" s="208"/>
      <c r="I453" s="208"/>
      <c r="J453" s="208"/>
      <c r="K453" s="208"/>
      <c r="L453" s="208"/>
      <c r="M453" s="208"/>
      <c r="N453" s="208"/>
      <c r="O453" s="208"/>
      <c r="P453" s="208"/>
      <c r="Q453" s="208"/>
      <c r="R453" s="208"/>
      <c r="S453" s="208"/>
      <c r="T453" s="662"/>
      <c r="U453" s="662"/>
      <c r="V453" s="208"/>
      <c r="W453" s="663"/>
      <c r="X453" s="208"/>
      <c r="Y453" s="208"/>
      <c r="Z453" s="662"/>
      <c r="AA453" s="662"/>
      <c r="AB453" s="208"/>
      <c r="AC453" s="663"/>
      <c r="AD453" s="208"/>
      <c r="AE453" s="208"/>
      <c r="AF453" s="662"/>
      <c r="AG453" s="662"/>
      <c r="AH453" s="208"/>
      <c r="AI453" s="663"/>
      <c r="AJ453" s="208"/>
    </row>
    <row r="454" spans="2:36" s="664" customFormat="1" x14ac:dyDescent="0.25">
      <c r="B454" s="661"/>
      <c r="C454" s="661"/>
      <c r="D454" s="208"/>
      <c r="E454" s="208"/>
      <c r="F454" s="208"/>
      <c r="G454" s="208"/>
      <c r="H454" s="208"/>
      <c r="I454" s="208"/>
      <c r="J454" s="208"/>
      <c r="K454" s="208"/>
      <c r="L454" s="208"/>
      <c r="M454" s="208"/>
      <c r="N454" s="208"/>
      <c r="O454" s="208"/>
      <c r="P454" s="208"/>
      <c r="Q454" s="208"/>
      <c r="R454" s="208"/>
      <c r="S454" s="208"/>
      <c r="T454" s="662"/>
      <c r="U454" s="662"/>
      <c r="V454" s="208"/>
      <c r="W454" s="663"/>
      <c r="X454" s="208"/>
      <c r="Y454" s="208"/>
      <c r="Z454" s="662"/>
      <c r="AA454" s="662"/>
      <c r="AB454" s="208"/>
      <c r="AC454" s="663"/>
      <c r="AD454" s="208"/>
      <c r="AE454" s="208"/>
      <c r="AF454" s="662"/>
      <c r="AG454" s="662"/>
      <c r="AH454" s="208"/>
      <c r="AI454" s="663"/>
      <c r="AJ454" s="208"/>
    </row>
    <row r="455" spans="2:36" s="664" customFormat="1" x14ac:dyDescent="0.25">
      <c r="B455" s="661"/>
      <c r="C455" s="661"/>
      <c r="D455" s="208"/>
      <c r="E455" s="208"/>
      <c r="F455" s="208"/>
      <c r="G455" s="208"/>
      <c r="H455" s="208"/>
      <c r="I455" s="208"/>
      <c r="J455" s="208"/>
      <c r="K455" s="208"/>
      <c r="L455" s="208"/>
      <c r="M455" s="208"/>
      <c r="N455" s="208"/>
      <c r="O455" s="208"/>
      <c r="P455" s="208"/>
      <c r="Q455" s="208"/>
      <c r="R455" s="208"/>
      <c r="S455" s="208"/>
      <c r="T455" s="662"/>
      <c r="U455" s="662"/>
      <c r="V455" s="208"/>
      <c r="W455" s="663"/>
      <c r="X455" s="208"/>
      <c r="Y455" s="208"/>
      <c r="Z455" s="662"/>
      <c r="AA455" s="662"/>
      <c r="AB455" s="208"/>
      <c r="AC455" s="663"/>
      <c r="AD455" s="208"/>
      <c r="AE455" s="208"/>
      <c r="AF455" s="662"/>
      <c r="AG455" s="662"/>
      <c r="AH455" s="208"/>
      <c r="AI455" s="663"/>
      <c r="AJ455" s="208"/>
    </row>
    <row r="456" spans="2:36" s="664" customFormat="1" x14ac:dyDescent="0.25">
      <c r="B456" s="661"/>
      <c r="C456" s="661"/>
      <c r="D456" s="208"/>
      <c r="E456" s="208"/>
      <c r="F456" s="208"/>
      <c r="G456" s="208"/>
      <c r="H456" s="208"/>
      <c r="I456" s="208"/>
      <c r="J456" s="208"/>
      <c r="K456" s="208"/>
      <c r="L456" s="208"/>
      <c r="M456" s="208"/>
      <c r="N456" s="208"/>
      <c r="O456" s="208"/>
      <c r="P456" s="208"/>
      <c r="Q456" s="208"/>
      <c r="R456" s="208"/>
      <c r="S456" s="208"/>
      <c r="T456" s="662"/>
      <c r="U456" s="662"/>
      <c r="V456" s="208"/>
      <c r="W456" s="663"/>
      <c r="X456" s="208"/>
      <c r="Y456" s="208"/>
      <c r="Z456" s="662"/>
      <c r="AA456" s="662"/>
      <c r="AB456" s="208"/>
      <c r="AC456" s="663"/>
      <c r="AD456" s="208"/>
      <c r="AE456" s="208"/>
      <c r="AF456" s="662"/>
      <c r="AG456" s="662"/>
      <c r="AH456" s="208"/>
      <c r="AI456" s="663"/>
      <c r="AJ456" s="208"/>
    </row>
    <row r="457" spans="2:36" s="664" customFormat="1" x14ac:dyDescent="0.25">
      <c r="B457" s="661"/>
      <c r="C457" s="661"/>
      <c r="D457" s="208"/>
      <c r="E457" s="208"/>
      <c r="F457" s="208"/>
      <c r="G457" s="208"/>
      <c r="H457" s="208"/>
      <c r="I457" s="208"/>
      <c r="J457" s="208"/>
      <c r="K457" s="208"/>
      <c r="L457" s="208"/>
      <c r="M457" s="208"/>
      <c r="N457" s="208"/>
      <c r="O457" s="208"/>
      <c r="P457" s="208"/>
      <c r="Q457" s="208"/>
      <c r="R457" s="208"/>
      <c r="S457" s="208"/>
      <c r="T457" s="662"/>
      <c r="U457" s="662"/>
      <c r="V457" s="208"/>
      <c r="W457" s="663"/>
      <c r="X457" s="208"/>
      <c r="Y457" s="208"/>
      <c r="Z457" s="662"/>
      <c r="AA457" s="662"/>
      <c r="AB457" s="208"/>
      <c r="AC457" s="663"/>
      <c r="AD457" s="208"/>
      <c r="AE457" s="208"/>
      <c r="AF457" s="662"/>
      <c r="AG457" s="662"/>
      <c r="AH457" s="208"/>
      <c r="AI457" s="663"/>
      <c r="AJ457" s="208"/>
    </row>
    <row r="458" spans="2:36" s="664" customFormat="1" x14ac:dyDescent="0.25">
      <c r="B458" s="661"/>
      <c r="C458" s="661"/>
      <c r="D458" s="208"/>
      <c r="E458" s="208"/>
      <c r="F458" s="208"/>
      <c r="G458" s="208"/>
      <c r="H458" s="208"/>
      <c r="I458" s="208"/>
      <c r="J458" s="208"/>
      <c r="K458" s="208"/>
      <c r="L458" s="208"/>
      <c r="M458" s="208"/>
      <c r="N458" s="208"/>
      <c r="O458" s="208"/>
      <c r="P458" s="208"/>
      <c r="Q458" s="208"/>
      <c r="R458" s="208"/>
      <c r="S458" s="208"/>
      <c r="T458" s="662"/>
      <c r="U458" s="662"/>
      <c r="V458" s="208"/>
      <c r="W458" s="663"/>
      <c r="X458" s="208"/>
      <c r="Y458" s="208"/>
      <c r="Z458" s="662"/>
      <c r="AA458" s="662"/>
      <c r="AB458" s="208"/>
      <c r="AC458" s="663"/>
      <c r="AD458" s="208"/>
      <c r="AE458" s="208"/>
      <c r="AF458" s="662"/>
      <c r="AG458" s="662"/>
      <c r="AH458" s="208"/>
      <c r="AI458" s="663"/>
      <c r="AJ458" s="208"/>
    </row>
    <row r="459" spans="2:36" s="664" customFormat="1" x14ac:dyDescent="0.25">
      <c r="B459" s="661"/>
      <c r="C459" s="661"/>
      <c r="D459" s="208"/>
      <c r="E459" s="208"/>
      <c r="F459" s="208"/>
      <c r="G459" s="208"/>
      <c r="H459" s="208"/>
      <c r="I459" s="208"/>
      <c r="J459" s="208"/>
      <c r="K459" s="208"/>
      <c r="L459" s="208"/>
      <c r="M459" s="208"/>
      <c r="N459" s="208"/>
      <c r="O459" s="208"/>
      <c r="P459" s="208"/>
      <c r="Q459" s="208"/>
      <c r="R459" s="208"/>
      <c r="S459" s="208"/>
      <c r="T459" s="662"/>
      <c r="U459" s="662"/>
      <c r="V459" s="208"/>
      <c r="W459" s="663"/>
      <c r="X459" s="208"/>
      <c r="Y459" s="208"/>
      <c r="Z459" s="662"/>
      <c r="AA459" s="662"/>
      <c r="AB459" s="208"/>
      <c r="AC459" s="663"/>
      <c r="AD459" s="208"/>
      <c r="AE459" s="208"/>
      <c r="AF459" s="662"/>
      <c r="AG459" s="662"/>
      <c r="AH459" s="208"/>
      <c r="AI459" s="663"/>
      <c r="AJ459" s="208"/>
    </row>
    <row r="460" spans="2:36" s="664" customFormat="1" x14ac:dyDescent="0.25">
      <c r="B460" s="661"/>
      <c r="C460" s="661"/>
      <c r="D460" s="208"/>
      <c r="E460" s="208"/>
      <c r="F460" s="208"/>
      <c r="G460" s="208"/>
      <c r="H460" s="208"/>
      <c r="I460" s="208"/>
      <c r="J460" s="208"/>
      <c r="K460" s="208"/>
      <c r="L460" s="208"/>
      <c r="M460" s="208"/>
      <c r="N460" s="208"/>
      <c r="O460" s="208"/>
      <c r="P460" s="208"/>
      <c r="Q460" s="208"/>
      <c r="R460" s="208"/>
      <c r="S460" s="208"/>
      <c r="T460" s="662"/>
      <c r="U460" s="662"/>
      <c r="V460" s="208"/>
      <c r="W460" s="663"/>
      <c r="X460" s="208"/>
      <c r="Y460" s="208"/>
      <c r="Z460" s="662"/>
      <c r="AA460" s="662"/>
      <c r="AB460" s="208"/>
      <c r="AC460" s="663"/>
      <c r="AD460" s="208"/>
      <c r="AE460" s="208"/>
      <c r="AF460" s="662"/>
      <c r="AG460" s="662"/>
      <c r="AH460" s="208"/>
      <c r="AI460" s="663"/>
      <c r="AJ460" s="208"/>
    </row>
    <row r="461" spans="2:36" s="664" customFormat="1" x14ac:dyDescent="0.25">
      <c r="B461" s="661"/>
      <c r="C461" s="661"/>
      <c r="D461" s="208"/>
      <c r="E461" s="208"/>
      <c r="F461" s="208"/>
      <c r="G461" s="208"/>
      <c r="H461" s="208"/>
      <c r="I461" s="208"/>
      <c r="J461" s="208"/>
      <c r="K461" s="208"/>
      <c r="L461" s="208"/>
      <c r="M461" s="208"/>
      <c r="N461" s="208"/>
      <c r="O461" s="208"/>
      <c r="P461" s="208"/>
      <c r="Q461" s="208"/>
      <c r="R461" s="208"/>
      <c r="S461" s="208"/>
      <c r="T461" s="662"/>
      <c r="U461" s="662"/>
      <c r="V461" s="208"/>
      <c r="W461" s="663"/>
      <c r="X461" s="208"/>
      <c r="Y461" s="208"/>
      <c r="Z461" s="662"/>
      <c r="AA461" s="662"/>
      <c r="AB461" s="208"/>
      <c r="AC461" s="663"/>
      <c r="AD461" s="208"/>
      <c r="AE461" s="208"/>
      <c r="AF461" s="662"/>
      <c r="AG461" s="662"/>
      <c r="AH461" s="208"/>
      <c r="AI461" s="663"/>
      <c r="AJ461" s="208"/>
    </row>
    <row r="462" spans="2:36" s="664" customFormat="1" x14ac:dyDescent="0.25">
      <c r="B462" s="661"/>
      <c r="C462" s="661"/>
      <c r="D462" s="208"/>
      <c r="E462" s="208"/>
      <c r="F462" s="208"/>
      <c r="G462" s="208"/>
      <c r="H462" s="208"/>
      <c r="I462" s="208"/>
      <c r="J462" s="208"/>
      <c r="K462" s="208"/>
      <c r="L462" s="208"/>
      <c r="M462" s="208"/>
      <c r="N462" s="208"/>
      <c r="O462" s="208"/>
      <c r="P462" s="208"/>
      <c r="Q462" s="208"/>
      <c r="R462" s="208"/>
      <c r="S462" s="208"/>
      <c r="T462" s="662"/>
      <c r="U462" s="662"/>
      <c r="V462" s="208"/>
      <c r="W462" s="663"/>
      <c r="X462" s="208"/>
      <c r="Y462" s="208"/>
      <c r="Z462" s="662"/>
      <c r="AA462" s="662"/>
      <c r="AB462" s="208"/>
      <c r="AC462" s="663"/>
      <c r="AD462" s="208"/>
      <c r="AE462" s="208"/>
      <c r="AF462" s="662"/>
      <c r="AG462" s="662"/>
      <c r="AH462" s="208"/>
      <c r="AI462" s="663"/>
      <c r="AJ462" s="208"/>
    </row>
    <row r="463" spans="2:36" s="664" customFormat="1" x14ac:dyDescent="0.25">
      <c r="B463" s="661"/>
      <c r="C463" s="661"/>
      <c r="D463" s="208"/>
      <c r="E463" s="208"/>
      <c r="F463" s="208"/>
      <c r="G463" s="208"/>
      <c r="H463" s="208"/>
      <c r="I463" s="208"/>
      <c r="J463" s="208"/>
      <c r="K463" s="208"/>
      <c r="L463" s="208"/>
      <c r="M463" s="208"/>
      <c r="N463" s="208"/>
      <c r="O463" s="208"/>
      <c r="P463" s="208"/>
      <c r="Q463" s="208"/>
      <c r="R463" s="208"/>
      <c r="S463" s="208"/>
      <c r="T463" s="662"/>
      <c r="U463" s="662"/>
      <c r="V463" s="208"/>
      <c r="W463" s="663"/>
      <c r="X463" s="208"/>
      <c r="Y463" s="208"/>
      <c r="Z463" s="662"/>
      <c r="AA463" s="662"/>
      <c r="AB463" s="208"/>
      <c r="AC463" s="663"/>
      <c r="AD463" s="208"/>
      <c r="AE463" s="208"/>
      <c r="AF463" s="662"/>
      <c r="AG463" s="662"/>
      <c r="AH463" s="208"/>
      <c r="AI463" s="663"/>
      <c r="AJ463" s="208"/>
    </row>
    <row r="464" spans="2:36" s="664" customFormat="1" x14ac:dyDescent="0.25">
      <c r="B464" s="661"/>
      <c r="C464" s="661"/>
      <c r="D464" s="208"/>
      <c r="E464" s="208"/>
      <c r="F464" s="208"/>
      <c r="G464" s="208"/>
      <c r="H464" s="208"/>
      <c r="I464" s="208"/>
      <c r="J464" s="208"/>
      <c r="K464" s="208"/>
      <c r="L464" s="208"/>
      <c r="M464" s="208"/>
      <c r="N464" s="208"/>
      <c r="O464" s="208"/>
      <c r="P464" s="208"/>
      <c r="Q464" s="208"/>
      <c r="R464" s="208"/>
      <c r="S464" s="208"/>
      <c r="T464" s="662"/>
      <c r="U464" s="662"/>
      <c r="V464" s="208"/>
      <c r="W464" s="663"/>
      <c r="X464" s="208"/>
      <c r="Y464" s="208"/>
      <c r="Z464" s="662"/>
      <c r="AA464" s="662"/>
      <c r="AB464" s="208"/>
      <c r="AC464" s="663"/>
      <c r="AD464" s="208"/>
      <c r="AE464" s="208"/>
      <c r="AF464" s="662"/>
      <c r="AG464" s="662"/>
      <c r="AH464" s="208"/>
      <c r="AI464" s="663"/>
      <c r="AJ464" s="208"/>
    </row>
    <row r="465" spans="2:36" s="664" customFormat="1" x14ac:dyDescent="0.25">
      <c r="B465" s="661"/>
      <c r="C465" s="661"/>
      <c r="D465" s="208"/>
      <c r="E465" s="208"/>
      <c r="F465" s="208"/>
      <c r="G465" s="208"/>
      <c r="H465" s="208"/>
      <c r="I465" s="208"/>
      <c r="J465" s="208"/>
      <c r="K465" s="208"/>
      <c r="L465" s="208"/>
      <c r="M465" s="208"/>
      <c r="N465" s="208"/>
      <c r="O465" s="208"/>
      <c r="P465" s="208"/>
      <c r="Q465" s="208"/>
      <c r="R465" s="208"/>
      <c r="S465" s="208"/>
      <c r="T465" s="662"/>
      <c r="U465" s="662"/>
      <c r="V465" s="208"/>
      <c r="W465" s="663"/>
      <c r="X465" s="208"/>
      <c r="Y465" s="208"/>
      <c r="Z465" s="662"/>
      <c r="AA465" s="662"/>
      <c r="AB465" s="208"/>
      <c r="AC465" s="663"/>
      <c r="AD465" s="208"/>
      <c r="AE465" s="208"/>
      <c r="AF465" s="662"/>
      <c r="AG465" s="662"/>
      <c r="AH465" s="208"/>
      <c r="AI465" s="663"/>
      <c r="AJ465" s="208"/>
    </row>
    <row r="466" spans="2:36" s="664" customFormat="1" x14ac:dyDescent="0.25">
      <c r="B466" s="661"/>
      <c r="C466" s="661"/>
      <c r="D466" s="208"/>
      <c r="E466" s="208"/>
      <c r="F466" s="208"/>
      <c r="G466" s="208"/>
      <c r="H466" s="208"/>
      <c r="I466" s="208"/>
      <c r="J466" s="208"/>
      <c r="K466" s="208"/>
      <c r="L466" s="208"/>
      <c r="M466" s="208"/>
      <c r="N466" s="208"/>
      <c r="O466" s="208"/>
      <c r="P466" s="208"/>
      <c r="Q466" s="208"/>
      <c r="R466" s="208"/>
      <c r="S466" s="208"/>
      <c r="T466" s="662"/>
      <c r="U466" s="662"/>
      <c r="V466" s="208"/>
      <c r="W466" s="663"/>
      <c r="X466" s="208"/>
      <c r="Y466" s="208"/>
      <c r="Z466" s="662"/>
      <c r="AA466" s="662"/>
      <c r="AB466" s="208"/>
      <c r="AC466" s="663"/>
      <c r="AD466" s="208"/>
      <c r="AE466" s="208"/>
      <c r="AF466" s="662"/>
      <c r="AG466" s="662"/>
      <c r="AH466" s="208"/>
      <c r="AI466" s="663"/>
      <c r="AJ466" s="208"/>
    </row>
    <row r="467" spans="2:36" s="664" customFormat="1" x14ac:dyDescent="0.25">
      <c r="B467" s="661"/>
      <c r="C467" s="661"/>
      <c r="D467" s="208"/>
      <c r="E467" s="208"/>
      <c r="F467" s="208"/>
      <c r="G467" s="208"/>
      <c r="H467" s="208"/>
      <c r="I467" s="208"/>
      <c r="J467" s="208"/>
      <c r="K467" s="208"/>
      <c r="L467" s="208"/>
      <c r="M467" s="208"/>
      <c r="N467" s="208"/>
      <c r="O467" s="208"/>
      <c r="P467" s="208"/>
      <c r="Q467" s="208"/>
      <c r="R467" s="208"/>
      <c r="S467" s="208"/>
      <c r="T467" s="662"/>
      <c r="U467" s="662"/>
      <c r="V467" s="208"/>
      <c r="W467" s="663"/>
      <c r="X467" s="208"/>
      <c r="Y467" s="208"/>
      <c r="Z467" s="662"/>
      <c r="AA467" s="662"/>
      <c r="AB467" s="208"/>
      <c r="AC467" s="663"/>
      <c r="AD467" s="208"/>
      <c r="AE467" s="208"/>
      <c r="AF467" s="662"/>
      <c r="AG467" s="662"/>
      <c r="AH467" s="208"/>
      <c r="AI467" s="663"/>
      <c r="AJ467" s="208"/>
    </row>
    <row r="468" spans="2:36" s="664" customFormat="1" x14ac:dyDescent="0.25">
      <c r="B468" s="661"/>
      <c r="C468" s="661"/>
      <c r="D468" s="208"/>
      <c r="E468" s="208"/>
      <c r="F468" s="208"/>
      <c r="G468" s="208"/>
      <c r="H468" s="208"/>
      <c r="I468" s="208"/>
      <c r="J468" s="208"/>
      <c r="K468" s="208"/>
      <c r="L468" s="208"/>
      <c r="M468" s="208"/>
      <c r="N468" s="208"/>
      <c r="O468" s="208"/>
      <c r="P468" s="208"/>
      <c r="Q468" s="208"/>
      <c r="R468" s="208"/>
      <c r="S468" s="208"/>
      <c r="T468" s="662"/>
      <c r="U468" s="662"/>
      <c r="V468" s="208"/>
      <c r="W468" s="663"/>
      <c r="X468" s="208"/>
      <c r="Y468" s="208"/>
      <c r="Z468" s="662"/>
      <c r="AA468" s="662"/>
      <c r="AB468" s="208"/>
      <c r="AC468" s="663"/>
      <c r="AD468" s="208"/>
      <c r="AE468" s="208"/>
      <c r="AF468" s="662"/>
      <c r="AG468" s="662"/>
      <c r="AH468" s="208"/>
      <c r="AI468" s="663"/>
      <c r="AJ468" s="208"/>
    </row>
    <row r="469" spans="2:36" s="664" customFormat="1" x14ac:dyDescent="0.25">
      <c r="B469" s="661"/>
      <c r="C469" s="661"/>
      <c r="D469" s="208"/>
      <c r="E469" s="208"/>
      <c r="F469" s="208"/>
      <c r="G469" s="208"/>
      <c r="H469" s="208"/>
      <c r="I469" s="208"/>
      <c r="J469" s="208"/>
      <c r="K469" s="208"/>
      <c r="L469" s="208"/>
      <c r="M469" s="208"/>
      <c r="N469" s="208"/>
      <c r="O469" s="208"/>
      <c r="P469" s="208"/>
      <c r="Q469" s="208"/>
      <c r="R469" s="208"/>
      <c r="S469" s="208"/>
      <c r="T469" s="662"/>
      <c r="U469" s="662"/>
      <c r="V469" s="208"/>
      <c r="W469" s="663"/>
      <c r="X469" s="208"/>
      <c r="Y469" s="208"/>
      <c r="Z469" s="662"/>
      <c r="AA469" s="662"/>
      <c r="AB469" s="208"/>
      <c r="AC469" s="663"/>
      <c r="AD469" s="208"/>
      <c r="AE469" s="208"/>
      <c r="AF469" s="662"/>
      <c r="AG469" s="662"/>
      <c r="AH469" s="208"/>
      <c r="AI469" s="663"/>
      <c r="AJ469" s="208"/>
    </row>
    <row r="470" spans="2:36" s="664" customFormat="1" x14ac:dyDescent="0.25">
      <c r="B470" s="661"/>
      <c r="C470" s="661"/>
      <c r="D470" s="208"/>
      <c r="E470" s="208"/>
      <c r="F470" s="208"/>
      <c r="G470" s="208"/>
      <c r="H470" s="208"/>
      <c r="I470" s="208"/>
      <c r="J470" s="208"/>
      <c r="K470" s="208"/>
      <c r="L470" s="208"/>
      <c r="M470" s="208"/>
      <c r="N470" s="208"/>
      <c r="O470" s="208"/>
      <c r="P470" s="208"/>
      <c r="Q470" s="208"/>
      <c r="R470" s="208"/>
      <c r="S470" s="208"/>
      <c r="T470" s="662"/>
      <c r="U470" s="662"/>
      <c r="V470" s="208"/>
      <c r="W470" s="663"/>
      <c r="X470" s="208"/>
      <c r="Y470" s="208"/>
      <c r="Z470" s="662"/>
      <c r="AA470" s="662"/>
      <c r="AB470" s="208"/>
      <c r="AC470" s="663"/>
      <c r="AD470" s="208"/>
      <c r="AE470" s="208"/>
      <c r="AF470" s="662"/>
      <c r="AG470" s="662"/>
      <c r="AH470" s="208"/>
      <c r="AI470" s="663"/>
      <c r="AJ470" s="208"/>
    </row>
    <row r="471" spans="2:36" s="664" customFormat="1" x14ac:dyDescent="0.25">
      <c r="B471" s="661"/>
      <c r="C471" s="661"/>
      <c r="D471" s="208"/>
      <c r="E471" s="208"/>
      <c r="F471" s="208"/>
      <c r="G471" s="208"/>
      <c r="H471" s="208"/>
      <c r="I471" s="208"/>
      <c r="J471" s="208"/>
      <c r="K471" s="208"/>
      <c r="L471" s="208"/>
      <c r="M471" s="208"/>
      <c r="N471" s="208"/>
      <c r="O471" s="208"/>
      <c r="P471" s="208"/>
      <c r="Q471" s="208"/>
      <c r="R471" s="208"/>
      <c r="S471" s="208"/>
      <c r="T471" s="662"/>
      <c r="U471" s="662"/>
      <c r="V471" s="208"/>
      <c r="W471" s="663"/>
      <c r="X471" s="208"/>
      <c r="Y471" s="208"/>
      <c r="Z471" s="662"/>
      <c r="AA471" s="662"/>
      <c r="AB471" s="208"/>
      <c r="AC471" s="663"/>
      <c r="AD471" s="208"/>
      <c r="AE471" s="208"/>
      <c r="AF471" s="662"/>
      <c r="AG471" s="662"/>
      <c r="AH471" s="208"/>
      <c r="AI471" s="663"/>
      <c r="AJ471" s="208"/>
    </row>
    <row r="472" spans="2:36" s="664" customFormat="1" x14ac:dyDescent="0.25">
      <c r="B472" s="661"/>
      <c r="C472" s="661"/>
      <c r="D472" s="208"/>
      <c r="E472" s="208"/>
      <c r="F472" s="208"/>
      <c r="G472" s="208"/>
      <c r="H472" s="208"/>
      <c r="I472" s="208"/>
      <c r="J472" s="208"/>
      <c r="K472" s="208"/>
      <c r="L472" s="208"/>
      <c r="M472" s="208"/>
      <c r="N472" s="208"/>
      <c r="O472" s="208"/>
      <c r="P472" s="208"/>
      <c r="Q472" s="208"/>
      <c r="R472" s="208"/>
      <c r="S472" s="208"/>
      <c r="T472" s="662"/>
      <c r="U472" s="662"/>
      <c r="V472" s="208"/>
      <c r="W472" s="663"/>
      <c r="X472" s="208"/>
      <c r="Y472" s="208"/>
      <c r="Z472" s="662"/>
      <c r="AA472" s="662"/>
      <c r="AB472" s="208"/>
      <c r="AC472" s="663"/>
      <c r="AD472" s="208"/>
      <c r="AE472" s="208"/>
      <c r="AF472" s="662"/>
      <c r="AG472" s="662"/>
      <c r="AH472" s="208"/>
      <c r="AI472" s="663"/>
      <c r="AJ472" s="208"/>
    </row>
    <row r="473" spans="2:36" s="664" customFormat="1" x14ac:dyDescent="0.25">
      <c r="B473" s="661"/>
      <c r="C473" s="661"/>
      <c r="D473" s="208"/>
      <c r="E473" s="208"/>
      <c r="F473" s="208"/>
      <c r="G473" s="208"/>
      <c r="H473" s="208"/>
      <c r="I473" s="208"/>
      <c r="J473" s="208"/>
      <c r="K473" s="208"/>
      <c r="L473" s="208"/>
      <c r="M473" s="208"/>
      <c r="N473" s="208"/>
      <c r="O473" s="208"/>
      <c r="P473" s="208"/>
      <c r="Q473" s="208"/>
      <c r="R473" s="208"/>
      <c r="S473" s="208"/>
      <c r="T473" s="662"/>
      <c r="U473" s="662"/>
      <c r="V473" s="208"/>
      <c r="W473" s="663"/>
      <c r="X473" s="208"/>
      <c r="Y473" s="208"/>
      <c r="Z473" s="662"/>
      <c r="AA473" s="662"/>
      <c r="AB473" s="208"/>
      <c r="AC473" s="663"/>
      <c r="AD473" s="208"/>
      <c r="AE473" s="208"/>
      <c r="AF473" s="662"/>
      <c r="AG473" s="662"/>
      <c r="AH473" s="208"/>
      <c r="AI473" s="663"/>
      <c r="AJ473" s="208"/>
    </row>
    <row r="474" spans="2:36" s="664" customFormat="1" x14ac:dyDescent="0.25">
      <c r="B474" s="661"/>
      <c r="C474" s="661"/>
      <c r="D474" s="208"/>
      <c r="E474" s="208"/>
      <c r="F474" s="208"/>
      <c r="G474" s="208"/>
      <c r="H474" s="208"/>
      <c r="I474" s="208"/>
      <c r="J474" s="208"/>
      <c r="K474" s="208"/>
      <c r="L474" s="208"/>
      <c r="M474" s="208"/>
      <c r="N474" s="208"/>
      <c r="O474" s="208"/>
      <c r="P474" s="208"/>
      <c r="Q474" s="208"/>
      <c r="R474" s="208"/>
      <c r="S474" s="208"/>
      <c r="T474" s="662"/>
      <c r="U474" s="662"/>
      <c r="V474" s="208"/>
      <c r="W474" s="663"/>
      <c r="X474" s="208"/>
      <c r="Y474" s="208"/>
      <c r="Z474" s="662"/>
      <c r="AA474" s="662"/>
      <c r="AB474" s="208"/>
      <c r="AC474" s="663"/>
      <c r="AD474" s="208"/>
      <c r="AE474" s="208"/>
      <c r="AF474" s="662"/>
      <c r="AG474" s="662"/>
      <c r="AH474" s="208"/>
      <c r="AI474" s="663"/>
      <c r="AJ474" s="208"/>
    </row>
    <row r="475" spans="2:36" s="664" customFormat="1" x14ac:dyDescent="0.25">
      <c r="B475" s="661"/>
      <c r="C475" s="661"/>
      <c r="D475" s="208"/>
      <c r="E475" s="208"/>
      <c r="F475" s="208"/>
      <c r="G475" s="208"/>
      <c r="H475" s="208"/>
      <c r="I475" s="208"/>
      <c r="J475" s="208"/>
      <c r="K475" s="208"/>
      <c r="L475" s="208"/>
      <c r="M475" s="208"/>
      <c r="N475" s="208"/>
      <c r="O475" s="208"/>
      <c r="P475" s="208"/>
      <c r="Q475" s="208"/>
      <c r="R475" s="208"/>
      <c r="S475" s="208"/>
      <c r="T475" s="662"/>
      <c r="U475" s="662"/>
      <c r="V475" s="208"/>
      <c r="W475" s="663"/>
      <c r="X475" s="208"/>
      <c r="Y475" s="208"/>
      <c r="Z475" s="662"/>
      <c r="AA475" s="662"/>
      <c r="AB475" s="208"/>
      <c r="AC475" s="663"/>
      <c r="AD475" s="208"/>
      <c r="AE475" s="208"/>
      <c r="AF475" s="662"/>
      <c r="AG475" s="662"/>
      <c r="AH475" s="208"/>
      <c r="AI475" s="663"/>
      <c r="AJ475" s="208"/>
    </row>
    <row r="476" spans="2:36" s="664" customFormat="1" x14ac:dyDescent="0.25">
      <c r="B476" s="661"/>
      <c r="C476" s="661"/>
      <c r="D476" s="208"/>
      <c r="E476" s="208"/>
      <c r="F476" s="208"/>
      <c r="G476" s="208"/>
      <c r="H476" s="208"/>
      <c r="I476" s="208"/>
      <c r="J476" s="208"/>
      <c r="K476" s="208"/>
      <c r="L476" s="208"/>
      <c r="M476" s="208"/>
      <c r="N476" s="208"/>
      <c r="O476" s="208"/>
      <c r="P476" s="208"/>
      <c r="Q476" s="208"/>
      <c r="R476" s="208"/>
      <c r="S476" s="208"/>
      <c r="T476" s="662"/>
      <c r="U476" s="662"/>
      <c r="V476" s="208"/>
      <c r="W476" s="663"/>
      <c r="X476" s="208"/>
      <c r="Y476" s="208"/>
      <c r="Z476" s="662"/>
      <c r="AA476" s="662"/>
      <c r="AB476" s="208"/>
      <c r="AC476" s="663"/>
      <c r="AD476" s="208"/>
      <c r="AE476" s="208"/>
      <c r="AF476" s="662"/>
      <c r="AG476" s="662"/>
      <c r="AH476" s="208"/>
      <c r="AI476" s="663"/>
      <c r="AJ476" s="208"/>
    </row>
    <row r="477" spans="2:36" s="664" customFormat="1" x14ac:dyDescent="0.25">
      <c r="B477" s="661"/>
      <c r="C477" s="661"/>
      <c r="D477" s="208"/>
      <c r="E477" s="208"/>
      <c r="F477" s="208"/>
      <c r="G477" s="208"/>
      <c r="H477" s="208"/>
      <c r="I477" s="208"/>
      <c r="J477" s="208"/>
      <c r="K477" s="208"/>
      <c r="L477" s="208"/>
      <c r="M477" s="208"/>
      <c r="N477" s="208"/>
      <c r="O477" s="208"/>
      <c r="P477" s="208"/>
      <c r="Q477" s="208"/>
      <c r="R477" s="208"/>
      <c r="S477" s="208"/>
      <c r="T477" s="662"/>
      <c r="U477" s="662"/>
      <c r="V477" s="208"/>
      <c r="W477" s="663"/>
      <c r="X477" s="208"/>
      <c r="Y477" s="208"/>
      <c r="Z477" s="662"/>
      <c r="AA477" s="662"/>
      <c r="AB477" s="208"/>
      <c r="AC477" s="663"/>
      <c r="AD477" s="208"/>
      <c r="AE477" s="208"/>
      <c r="AF477" s="662"/>
      <c r="AG477" s="662"/>
      <c r="AH477" s="208"/>
      <c r="AI477" s="663"/>
      <c r="AJ477" s="208"/>
    </row>
    <row r="478" spans="2:36" s="664" customFormat="1" x14ac:dyDescent="0.25">
      <c r="B478" s="661"/>
      <c r="C478" s="661"/>
      <c r="D478" s="208"/>
      <c r="E478" s="208"/>
      <c r="F478" s="208"/>
      <c r="G478" s="208"/>
      <c r="H478" s="208"/>
      <c r="I478" s="208"/>
      <c r="J478" s="208"/>
      <c r="K478" s="208"/>
      <c r="L478" s="208"/>
      <c r="M478" s="208"/>
      <c r="N478" s="208"/>
      <c r="O478" s="208"/>
      <c r="P478" s="208"/>
      <c r="Q478" s="208"/>
      <c r="R478" s="208"/>
      <c r="S478" s="208"/>
      <c r="T478" s="662"/>
      <c r="U478" s="662"/>
      <c r="V478" s="208"/>
      <c r="W478" s="663"/>
      <c r="X478" s="208"/>
      <c r="Y478" s="208"/>
      <c r="Z478" s="662"/>
      <c r="AA478" s="662"/>
      <c r="AB478" s="208"/>
      <c r="AC478" s="663"/>
      <c r="AD478" s="208"/>
      <c r="AE478" s="208"/>
      <c r="AF478" s="662"/>
      <c r="AG478" s="662"/>
      <c r="AH478" s="208"/>
      <c r="AI478" s="663"/>
      <c r="AJ478" s="208"/>
    </row>
    <row r="479" spans="2:36" s="664" customFormat="1" x14ac:dyDescent="0.25">
      <c r="B479" s="661"/>
      <c r="C479" s="661"/>
      <c r="D479" s="208"/>
      <c r="E479" s="208"/>
      <c r="F479" s="208"/>
      <c r="G479" s="208"/>
      <c r="H479" s="208"/>
      <c r="I479" s="208"/>
      <c r="J479" s="208"/>
      <c r="K479" s="208"/>
      <c r="L479" s="208"/>
      <c r="M479" s="208"/>
      <c r="N479" s="208"/>
      <c r="O479" s="208"/>
      <c r="P479" s="208"/>
      <c r="Q479" s="208"/>
      <c r="R479" s="208"/>
      <c r="S479" s="208"/>
      <c r="T479" s="662"/>
      <c r="U479" s="662"/>
      <c r="V479" s="208"/>
      <c r="W479" s="663"/>
      <c r="X479" s="208"/>
      <c r="Y479" s="208"/>
      <c r="Z479" s="662"/>
      <c r="AA479" s="662"/>
      <c r="AB479" s="208"/>
      <c r="AC479" s="663"/>
      <c r="AD479" s="208"/>
      <c r="AE479" s="208"/>
      <c r="AF479" s="662"/>
      <c r="AG479" s="662"/>
      <c r="AH479" s="208"/>
      <c r="AI479" s="663"/>
      <c r="AJ479" s="208"/>
    </row>
    <row r="480" spans="2:36" s="664" customFormat="1" x14ac:dyDescent="0.25">
      <c r="B480" s="661"/>
      <c r="C480" s="661"/>
      <c r="D480" s="208"/>
      <c r="E480" s="208"/>
      <c r="F480" s="208"/>
      <c r="G480" s="208"/>
      <c r="H480" s="208"/>
      <c r="I480" s="208"/>
      <c r="J480" s="208"/>
      <c r="K480" s="208"/>
      <c r="L480" s="208"/>
      <c r="M480" s="208"/>
      <c r="N480" s="208"/>
      <c r="O480" s="208"/>
      <c r="P480" s="208"/>
      <c r="Q480" s="208"/>
      <c r="R480" s="208"/>
      <c r="S480" s="208"/>
      <c r="T480" s="662"/>
      <c r="U480" s="662"/>
      <c r="V480" s="208"/>
      <c r="W480" s="663"/>
      <c r="X480" s="208"/>
      <c r="Y480" s="208"/>
      <c r="Z480" s="662"/>
      <c r="AA480" s="662"/>
      <c r="AB480" s="208"/>
      <c r="AC480" s="663"/>
      <c r="AD480" s="208"/>
      <c r="AE480" s="208"/>
      <c r="AF480" s="662"/>
      <c r="AG480" s="662"/>
      <c r="AH480" s="208"/>
      <c r="AI480" s="663"/>
      <c r="AJ480" s="208"/>
    </row>
    <row r="481" spans="2:36" s="664" customFormat="1" x14ac:dyDescent="0.25">
      <c r="B481" s="661"/>
      <c r="C481" s="661"/>
      <c r="D481" s="208"/>
      <c r="E481" s="208"/>
      <c r="F481" s="208"/>
      <c r="G481" s="208"/>
      <c r="H481" s="208"/>
      <c r="I481" s="208"/>
      <c r="J481" s="208"/>
      <c r="K481" s="208"/>
      <c r="L481" s="208"/>
      <c r="M481" s="208"/>
      <c r="N481" s="208"/>
      <c r="O481" s="208"/>
      <c r="P481" s="208"/>
      <c r="Q481" s="208"/>
      <c r="R481" s="208"/>
      <c r="S481" s="208"/>
      <c r="T481" s="662"/>
      <c r="U481" s="662"/>
      <c r="V481" s="208"/>
      <c r="W481" s="663"/>
      <c r="X481" s="208"/>
      <c r="Y481" s="208"/>
      <c r="Z481" s="662"/>
      <c r="AA481" s="662"/>
      <c r="AB481" s="208"/>
      <c r="AC481" s="663"/>
      <c r="AD481" s="208"/>
      <c r="AE481" s="208"/>
      <c r="AF481" s="662"/>
      <c r="AG481" s="662"/>
      <c r="AH481" s="208"/>
      <c r="AI481" s="663"/>
      <c r="AJ481" s="208"/>
    </row>
    <row r="482" spans="2:36" s="664" customFormat="1" x14ac:dyDescent="0.25">
      <c r="B482" s="661"/>
      <c r="C482" s="661"/>
      <c r="D482" s="208"/>
      <c r="E482" s="208"/>
      <c r="F482" s="208"/>
      <c r="G482" s="208"/>
      <c r="H482" s="208"/>
      <c r="I482" s="208"/>
      <c r="J482" s="208"/>
      <c r="K482" s="208"/>
      <c r="L482" s="208"/>
      <c r="M482" s="208"/>
      <c r="N482" s="208"/>
      <c r="O482" s="208"/>
      <c r="P482" s="208"/>
      <c r="Q482" s="208"/>
      <c r="R482" s="208"/>
      <c r="S482" s="208"/>
      <c r="T482" s="662"/>
      <c r="U482" s="662"/>
      <c r="V482" s="208"/>
      <c r="W482" s="663"/>
      <c r="X482" s="208"/>
      <c r="Y482" s="208"/>
      <c r="Z482" s="662"/>
      <c r="AA482" s="662"/>
      <c r="AB482" s="208"/>
      <c r="AC482" s="663"/>
      <c r="AD482" s="208"/>
      <c r="AE482" s="208"/>
      <c r="AF482" s="662"/>
      <c r="AG482" s="662"/>
      <c r="AH482" s="208"/>
      <c r="AI482" s="663"/>
      <c r="AJ482" s="208"/>
    </row>
    <row r="483" spans="2:36" s="664" customFormat="1" x14ac:dyDescent="0.25">
      <c r="B483" s="661"/>
      <c r="C483" s="661"/>
      <c r="D483" s="208"/>
      <c r="E483" s="208"/>
      <c r="F483" s="208"/>
      <c r="G483" s="208"/>
      <c r="H483" s="208"/>
      <c r="I483" s="208"/>
      <c r="J483" s="208"/>
      <c r="K483" s="208"/>
      <c r="L483" s="208"/>
      <c r="M483" s="208"/>
      <c r="N483" s="208"/>
      <c r="O483" s="208"/>
      <c r="P483" s="208"/>
      <c r="Q483" s="208"/>
      <c r="R483" s="208"/>
      <c r="S483" s="208"/>
      <c r="T483" s="662"/>
      <c r="U483" s="662"/>
      <c r="V483" s="208"/>
      <c r="W483" s="663"/>
      <c r="X483" s="208"/>
      <c r="Y483" s="208"/>
      <c r="Z483" s="662"/>
      <c r="AA483" s="662"/>
      <c r="AB483" s="208"/>
      <c r="AC483" s="663"/>
      <c r="AD483" s="208"/>
      <c r="AE483" s="208"/>
      <c r="AF483" s="662"/>
      <c r="AG483" s="662"/>
      <c r="AH483" s="208"/>
      <c r="AI483" s="663"/>
      <c r="AJ483" s="208"/>
    </row>
    <row r="484" spans="2:36" s="664" customFormat="1" x14ac:dyDescent="0.25">
      <c r="B484" s="661"/>
      <c r="C484" s="661"/>
      <c r="D484" s="208"/>
      <c r="E484" s="208"/>
      <c r="F484" s="208"/>
      <c r="G484" s="208"/>
      <c r="H484" s="208"/>
      <c r="I484" s="208"/>
      <c r="J484" s="208"/>
      <c r="K484" s="208"/>
      <c r="L484" s="208"/>
      <c r="M484" s="208"/>
      <c r="N484" s="208"/>
      <c r="O484" s="208"/>
      <c r="P484" s="208"/>
      <c r="Q484" s="208"/>
      <c r="R484" s="208"/>
      <c r="S484" s="208"/>
      <c r="T484" s="662"/>
      <c r="U484" s="662"/>
      <c r="V484" s="208"/>
      <c r="W484" s="663"/>
      <c r="X484" s="208"/>
      <c r="Y484" s="208"/>
      <c r="Z484" s="662"/>
      <c r="AA484" s="662"/>
      <c r="AB484" s="208"/>
      <c r="AC484" s="663"/>
      <c r="AD484" s="208"/>
      <c r="AE484" s="208"/>
      <c r="AF484" s="662"/>
      <c r="AG484" s="662"/>
      <c r="AH484" s="208"/>
      <c r="AI484" s="663"/>
      <c r="AJ484" s="208"/>
    </row>
    <row r="485" spans="2:36" s="664" customFormat="1" x14ac:dyDescent="0.25">
      <c r="B485" s="661"/>
      <c r="C485" s="661"/>
      <c r="D485" s="208"/>
      <c r="E485" s="208"/>
      <c r="F485" s="208"/>
      <c r="G485" s="208"/>
      <c r="H485" s="208"/>
      <c r="I485" s="208"/>
      <c r="J485" s="208"/>
      <c r="K485" s="208"/>
      <c r="L485" s="208"/>
      <c r="M485" s="208"/>
      <c r="N485" s="208"/>
      <c r="O485" s="208"/>
      <c r="P485" s="208"/>
      <c r="Q485" s="208"/>
      <c r="R485" s="208"/>
      <c r="S485" s="208"/>
      <c r="T485" s="662"/>
      <c r="U485" s="662"/>
      <c r="V485" s="208"/>
      <c r="W485" s="663"/>
      <c r="X485" s="208"/>
      <c r="Y485" s="208"/>
      <c r="Z485" s="662"/>
      <c r="AA485" s="662"/>
      <c r="AB485" s="208"/>
      <c r="AC485" s="663"/>
      <c r="AD485" s="208"/>
      <c r="AE485" s="208"/>
      <c r="AF485" s="662"/>
      <c r="AG485" s="662"/>
      <c r="AH485" s="208"/>
      <c r="AI485" s="663"/>
      <c r="AJ485" s="208"/>
    </row>
    <row r="486" spans="2:36" s="664" customFormat="1" x14ac:dyDescent="0.25">
      <c r="B486" s="661"/>
      <c r="C486" s="661"/>
      <c r="D486" s="208"/>
      <c r="E486" s="208"/>
      <c r="F486" s="208"/>
      <c r="G486" s="208"/>
      <c r="H486" s="208"/>
      <c r="I486" s="208"/>
      <c r="J486" s="208"/>
      <c r="K486" s="208"/>
      <c r="L486" s="208"/>
      <c r="M486" s="208"/>
      <c r="N486" s="208"/>
      <c r="O486" s="208"/>
      <c r="P486" s="208"/>
      <c r="Q486" s="208"/>
      <c r="R486" s="208"/>
      <c r="S486" s="208"/>
      <c r="T486" s="662"/>
      <c r="U486" s="662"/>
      <c r="V486" s="208"/>
      <c r="W486" s="663"/>
      <c r="X486" s="208"/>
      <c r="Y486" s="208"/>
      <c r="Z486" s="662"/>
      <c r="AA486" s="662"/>
      <c r="AB486" s="208"/>
      <c r="AC486" s="663"/>
      <c r="AD486" s="208"/>
      <c r="AE486" s="208"/>
      <c r="AF486" s="662"/>
      <c r="AG486" s="662"/>
      <c r="AH486" s="208"/>
      <c r="AI486" s="663"/>
      <c r="AJ486" s="208"/>
    </row>
    <row r="487" spans="2:36" s="664" customFormat="1" x14ac:dyDescent="0.25">
      <c r="B487" s="661"/>
      <c r="C487" s="661"/>
      <c r="D487" s="208"/>
      <c r="E487" s="208"/>
      <c r="F487" s="208"/>
      <c r="G487" s="208"/>
      <c r="H487" s="208"/>
      <c r="I487" s="208"/>
      <c r="J487" s="208"/>
      <c r="K487" s="208"/>
      <c r="L487" s="208"/>
      <c r="M487" s="208"/>
      <c r="N487" s="208"/>
      <c r="O487" s="208"/>
      <c r="P487" s="208"/>
      <c r="Q487" s="208"/>
      <c r="R487" s="208"/>
      <c r="S487" s="208"/>
      <c r="T487" s="662"/>
      <c r="U487" s="662"/>
      <c r="V487" s="208"/>
      <c r="W487" s="663"/>
      <c r="X487" s="208"/>
      <c r="Y487" s="208"/>
      <c r="Z487" s="662"/>
      <c r="AA487" s="662"/>
      <c r="AB487" s="208"/>
      <c r="AC487" s="663"/>
      <c r="AD487" s="208"/>
      <c r="AE487" s="208"/>
      <c r="AF487" s="662"/>
      <c r="AG487" s="662"/>
      <c r="AH487" s="208"/>
      <c r="AI487" s="663"/>
      <c r="AJ487" s="208"/>
    </row>
    <row r="488" spans="2:36" s="664" customFormat="1" x14ac:dyDescent="0.25">
      <c r="B488" s="661"/>
      <c r="C488" s="661"/>
      <c r="D488" s="208"/>
      <c r="E488" s="208"/>
      <c r="F488" s="208"/>
      <c r="G488" s="208"/>
      <c r="H488" s="208"/>
      <c r="I488" s="208"/>
      <c r="J488" s="208"/>
      <c r="K488" s="208"/>
      <c r="L488" s="208"/>
      <c r="M488" s="208"/>
      <c r="N488" s="208"/>
      <c r="O488" s="208"/>
      <c r="P488" s="208"/>
      <c r="Q488" s="208"/>
      <c r="R488" s="208"/>
      <c r="S488" s="208"/>
      <c r="T488" s="662"/>
      <c r="U488" s="662"/>
      <c r="V488" s="208"/>
      <c r="W488" s="663"/>
      <c r="X488" s="208"/>
      <c r="Y488" s="208"/>
      <c r="Z488" s="662"/>
      <c r="AA488" s="662"/>
      <c r="AB488" s="208"/>
      <c r="AC488" s="663"/>
      <c r="AD488" s="208"/>
      <c r="AE488" s="208"/>
      <c r="AF488" s="662"/>
      <c r="AG488" s="662"/>
      <c r="AH488" s="208"/>
      <c r="AI488" s="663"/>
      <c r="AJ488" s="208"/>
    </row>
    <row r="489" spans="2:36" s="664" customFormat="1" x14ac:dyDescent="0.25">
      <c r="B489" s="661"/>
      <c r="C489" s="661"/>
      <c r="D489" s="208"/>
      <c r="E489" s="208"/>
      <c r="F489" s="208"/>
      <c r="G489" s="208"/>
      <c r="H489" s="208"/>
      <c r="I489" s="208"/>
      <c r="J489" s="208"/>
      <c r="K489" s="208"/>
      <c r="L489" s="208"/>
      <c r="M489" s="208"/>
      <c r="N489" s="208"/>
      <c r="O489" s="208"/>
      <c r="P489" s="208"/>
      <c r="Q489" s="208"/>
      <c r="R489" s="208"/>
      <c r="S489" s="208"/>
      <c r="T489" s="662"/>
      <c r="U489" s="662"/>
      <c r="V489" s="208"/>
      <c r="W489" s="663"/>
      <c r="X489" s="208"/>
      <c r="Y489" s="208"/>
      <c r="Z489" s="662"/>
      <c r="AA489" s="662"/>
      <c r="AB489" s="208"/>
      <c r="AC489" s="663"/>
      <c r="AD489" s="208"/>
      <c r="AE489" s="208"/>
      <c r="AF489" s="662"/>
      <c r="AG489" s="662"/>
      <c r="AH489" s="208"/>
      <c r="AI489" s="663"/>
      <c r="AJ489" s="208"/>
    </row>
    <row r="490" spans="2:36" s="664" customFormat="1" x14ac:dyDescent="0.25">
      <c r="B490" s="661"/>
      <c r="C490" s="661"/>
      <c r="D490" s="208"/>
      <c r="E490" s="208"/>
      <c r="F490" s="208"/>
      <c r="G490" s="208"/>
      <c r="H490" s="208"/>
      <c r="I490" s="208"/>
      <c r="J490" s="208"/>
      <c r="K490" s="208"/>
      <c r="L490" s="208"/>
      <c r="M490" s="208"/>
      <c r="N490" s="208"/>
      <c r="O490" s="208"/>
      <c r="P490" s="208"/>
      <c r="Q490" s="208"/>
      <c r="R490" s="208"/>
      <c r="S490" s="208"/>
      <c r="T490" s="662"/>
      <c r="U490" s="662"/>
      <c r="V490" s="208"/>
      <c r="W490" s="663"/>
      <c r="X490" s="208"/>
      <c r="Y490" s="208"/>
      <c r="Z490" s="662"/>
      <c r="AA490" s="662"/>
      <c r="AB490" s="208"/>
      <c r="AC490" s="663"/>
      <c r="AD490" s="208"/>
      <c r="AE490" s="208"/>
      <c r="AF490" s="662"/>
      <c r="AG490" s="662"/>
      <c r="AH490" s="208"/>
      <c r="AI490" s="663"/>
      <c r="AJ490" s="208"/>
    </row>
    <row r="491" spans="2:36" s="664" customFormat="1" x14ac:dyDescent="0.25">
      <c r="B491" s="661"/>
      <c r="C491" s="661"/>
      <c r="D491" s="208"/>
      <c r="E491" s="208"/>
      <c r="F491" s="208"/>
      <c r="G491" s="208"/>
      <c r="H491" s="208"/>
      <c r="I491" s="208"/>
      <c r="J491" s="208"/>
      <c r="K491" s="208"/>
      <c r="L491" s="208"/>
      <c r="M491" s="208"/>
      <c r="N491" s="208"/>
      <c r="O491" s="208"/>
      <c r="P491" s="208"/>
      <c r="Q491" s="208"/>
      <c r="R491" s="208"/>
      <c r="S491" s="208"/>
      <c r="T491" s="662"/>
      <c r="U491" s="662"/>
      <c r="V491" s="208"/>
      <c r="W491" s="663"/>
      <c r="X491" s="208"/>
      <c r="Y491" s="208"/>
      <c r="Z491" s="662"/>
      <c r="AA491" s="662"/>
      <c r="AB491" s="208"/>
      <c r="AC491" s="663"/>
      <c r="AD491" s="208"/>
      <c r="AE491" s="208"/>
      <c r="AF491" s="662"/>
      <c r="AG491" s="662"/>
      <c r="AH491" s="208"/>
      <c r="AI491" s="663"/>
      <c r="AJ491" s="208"/>
    </row>
    <row r="492" spans="2:36" s="664" customFormat="1" x14ac:dyDescent="0.25">
      <c r="B492" s="661"/>
      <c r="C492" s="661"/>
      <c r="D492" s="208"/>
      <c r="E492" s="208"/>
      <c r="F492" s="208"/>
      <c r="G492" s="208"/>
      <c r="H492" s="208"/>
      <c r="I492" s="208"/>
      <c r="J492" s="208"/>
      <c r="K492" s="208"/>
      <c r="L492" s="208"/>
      <c r="M492" s="208"/>
      <c r="N492" s="208"/>
      <c r="O492" s="208"/>
      <c r="P492" s="208"/>
      <c r="Q492" s="208"/>
      <c r="R492" s="208"/>
      <c r="S492" s="208"/>
      <c r="T492" s="662"/>
      <c r="U492" s="662"/>
      <c r="V492" s="208"/>
      <c r="W492" s="663"/>
      <c r="X492" s="208"/>
      <c r="Y492" s="208"/>
      <c r="Z492" s="662"/>
      <c r="AA492" s="662"/>
      <c r="AB492" s="208"/>
      <c r="AC492" s="663"/>
      <c r="AD492" s="208"/>
      <c r="AE492" s="208"/>
      <c r="AF492" s="662"/>
      <c r="AG492" s="662"/>
      <c r="AH492" s="208"/>
      <c r="AI492" s="663"/>
      <c r="AJ492" s="208"/>
    </row>
    <row r="493" spans="2:36" s="664" customFormat="1" x14ac:dyDescent="0.25">
      <c r="B493" s="661"/>
      <c r="C493" s="661"/>
      <c r="D493" s="208"/>
      <c r="E493" s="208"/>
      <c r="F493" s="208"/>
      <c r="G493" s="208"/>
      <c r="H493" s="208"/>
      <c r="I493" s="208"/>
      <c r="J493" s="208"/>
      <c r="K493" s="208"/>
      <c r="L493" s="208"/>
      <c r="M493" s="208"/>
      <c r="N493" s="208"/>
      <c r="O493" s="208"/>
      <c r="P493" s="208"/>
      <c r="Q493" s="208"/>
      <c r="R493" s="208"/>
      <c r="S493" s="208"/>
      <c r="T493" s="662"/>
      <c r="U493" s="662"/>
      <c r="V493" s="208"/>
      <c r="W493" s="663"/>
      <c r="X493" s="208"/>
      <c r="Y493" s="208"/>
      <c r="Z493" s="662"/>
      <c r="AA493" s="662"/>
      <c r="AB493" s="208"/>
      <c r="AC493" s="663"/>
      <c r="AD493" s="208"/>
      <c r="AE493" s="208"/>
      <c r="AF493" s="662"/>
      <c r="AG493" s="662"/>
      <c r="AH493" s="208"/>
      <c r="AI493" s="663"/>
      <c r="AJ493" s="208"/>
    </row>
    <row r="494" spans="2:36" s="664" customFormat="1" x14ac:dyDescent="0.25">
      <c r="B494" s="661"/>
      <c r="C494" s="661"/>
      <c r="D494" s="208"/>
      <c r="E494" s="208"/>
      <c r="F494" s="208"/>
      <c r="G494" s="208"/>
      <c r="H494" s="208"/>
      <c r="I494" s="208"/>
      <c r="J494" s="208"/>
      <c r="K494" s="208"/>
      <c r="L494" s="208"/>
      <c r="M494" s="208"/>
      <c r="N494" s="208"/>
      <c r="O494" s="208"/>
      <c r="P494" s="208"/>
      <c r="Q494" s="208"/>
      <c r="R494" s="208"/>
      <c r="S494" s="208"/>
      <c r="T494" s="662"/>
      <c r="U494" s="662"/>
      <c r="V494" s="208"/>
      <c r="W494" s="663"/>
      <c r="X494" s="208"/>
      <c r="Y494" s="208"/>
      <c r="Z494" s="662"/>
      <c r="AA494" s="662"/>
      <c r="AB494" s="208"/>
      <c r="AC494" s="663"/>
      <c r="AD494" s="208"/>
      <c r="AE494" s="208"/>
      <c r="AF494" s="662"/>
      <c r="AG494" s="662"/>
      <c r="AH494" s="208"/>
      <c r="AI494" s="663"/>
      <c r="AJ494" s="208"/>
    </row>
    <row r="495" spans="2:36" s="664" customFormat="1" x14ac:dyDescent="0.25">
      <c r="B495" s="661"/>
      <c r="C495" s="661"/>
      <c r="D495" s="208"/>
      <c r="E495" s="208"/>
      <c r="F495" s="208"/>
      <c r="G495" s="208"/>
      <c r="H495" s="208"/>
      <c r="I495" s="208"/>
      <c r="J495" s="208"/>
      <c r="K495" s="208"/>
      <c r="L495" s="208"/>
      <c r="M495" s="208"/>
      <c r="N495" s="208"/>
      <c r="O495" s="208"/>
      <c r="P495" s="208"/>
      <c r="Q495" s="208"/>
      <c r="R495" s="208"/>
      <c r="S495" s="208"/>
      <c r="T495" s="662"/>
      <c r="U495" s="662"/>
      <c r="V495" s="208"/>
      <c r="W495" s="663"/>
      <c r="X495" s="208"/>
      <c r="Y495" s="208"/>
      <c r="Z495" s="662"/>
      <c r="AA495" s="662"/>
      <c r="AB495" s="208"/>
      <c r="AC495" s="663"/>
      <c r="AD495" s="208"/>
      <c r="AE495" s="208"/>
      <c r="AF495" s="662"/>
      <c r="AG495" s="662"/>
      <c r="AH495" s="208"/>
      <c r="AI495" s="663"/>
      <c r="AJ495" s="208"/>
    </row>
    <row r="496" spans="2:36" s="664" customFormat="1" x14ac:dyDescent="0.25">
      <c r="B496" s="661"/>
      <c r="C496" s="661"/>
      <c r="D496" s="208"/>
      <c r="E496" s="208"/>
      <c r="F496" s="208"/>
      <c r="G496" s="208"/>
      <c r="H496" s="208"/>
      <c r="I496" s="208"/>
      <c r="J496" s="208"/>
      <c r="K496" s="208"/>
      <c r="L496" s="208"/>
      <c r="M496" s="208"/>
      <c r="N496" s="208"/>
      <c r="O496" s="208"/>
      <c r="P496" s="208"/>
      <c r="Q496" s="208"/>
      <c r="R496" s="208"/>
      <c r="S496" s="208"/>
      <c r="T496" s="662"/>
      <c r="U496" s="662"/>
      <c r="V496" s="208"/>
      <c r="W496" s="663"/>
      <c r="X496" s="208"/>
      <c r="Y496" s="208"/>
      <c r="Z496" s="662"/>
      <c r="AA496" s="662"/>
      <c r="AB496" s="208"/>
      <c r="AC496" s="663"/>
      <c r="AD496" s="208"/>
      <c r="AE496" s="208"/>
      <c r="AF496" s="662"/>
      <c r="AG496" s="662"/>
      <c r="AH496" s="208"/>
      <c r="AI496" s="663"/>
      <c r="AJ496" s="208"/>
    </row>
    <row r="497" spans="2:36" s="664" customFormat="1" x14ac:dyDescent="0.25">
      <c r="B497" s="661"/>
      <c r="C497" s="661"/>
      <c r="D497" s="208"/>
      <c r="E497" s="208"/>
      <c r="F497" s="208"/>
      <c r="G497" s="208"/>
      <c r="H497" s="208"/>
      <c r="I497" s="208"/>
      <c r="J497" s="208"/>
      <c r="K497" s="208"/>
      <c r="L497" s="208"/>
      <c r="M497" s="208"/>
      <c r="N497" s="208"/>
      <c r="O497" s="208"/>
      <c r="P497" s="208"/>
      <c r="Q497" s="208"/>
      <c r="R497" s="208"/>
      <c r="S497" s="208"/>
      <c r="T497" s="662"/>
      <c r="U497" s="662"/>
      <c r="V497" s="208"/>
      <c r="W497" s="663"/>
      <c r="X497" s="208"/>
      <c r="Y497" s="208"/>
      <c r="Z497" s="662"/>
      <c r="AA497" s="662"/>
      <c r="AB497" s="208"/>
      <c r="AC497" s="663"/>
      <c r="AD497" s="208"/>
      <c r="AE497" s="208"/>
      <c r="AF497" s="662"/>
      <c r="AG497" s="662"/>
      <c r="AH497" s="208"/>
      <c r="AI497" s="663"/>
      <c r="AJ497" s="208"/>
    </row>
    <row r="498" spans="2:36" s="664" customFormat="1" x14ac:dyDescent="0.25">
      <c r="B498" s="661"/>
      <c r="C498" s="661"/>
      <c r="D498" s="208"/>
      <c r="E498" s="208"/>
      <c r="F498" s="208"/>
      <c r="G498" s="208"/>
      <c r="H498" s="208"/>
      <c r="I498" s="208"/>
      <c r="J498" s="208"/>
      <c r="K498" s="208"/>
      <c r="L498" s="208"/>
      <c r="M498" s="208"/>
      <c r="N498" s="208"/>
      <c r="O498" s="208"/>
      <c r="P498" s="208"/>
      <c r="Q498" s="208"/>
      <c r="R498" s="208"/>
      <c r="S498" s="208"/>
      <c r="T498" s="662"/>
      <c r="U498" s="662"/>
      <c r="V498" s="208"/>
      <c r="W498" s="663"/>
      <c r="X498" s="208"/>
      <c r="Y498" s="208"/>
      <c r="Z498" s="662"/>
      <c r="AA498" s="662"/>
      <c r="AB498" s="208"/>
      <c r="AC498" s="663"/>
      <c r="AD498" s="208"/>
      <c r="AE498" s="208"/>
      <c r="AF498" s="662"/>
      <c r="AG498" s="662"/>
      <c r="AH498" s="208"/>
      <c r="AI498" s="663"/>
      <c r="AJ498" s="208"/>
    </row>
    <row r="499" spans="2:36" s="664" customFormat="1" x14ac:dyDescent="0.25">
      <c r="B499" s="661"/>
      <c r="C499" s="661"/>
      <c r="D499" s="208"/>
      <c r="E499" s="208"/>
      <c r="F499" s="208"/>
      <c r="G499" s="208"/>
      <c r="H499" s="208"/>
      <c r="I499" s="208"/>
      <c r="J499" s="208"/>
      <c r="K499" s="208"/>
      <c r="L499" s="208"/>
      <c r="M499" s="208"/>
      <c r="N499" s="208"/>
      <c r="O499" s="208"/>
      <c r="P499" s="208"/>
      <c r="Q499" s="208"/>
      <c r="R499" s="208"/>
      <c r="S499" s="208"/>
      <c r="T499" s="662"/>
      <c r="U499" s="662"/>
      <c r="V499" s="208"/>
      <c r="W499" s="663"/>
      <c r="X499" s="208"/>
      <c r="Y499" s="208"/>
      <c r="Z499" s="662"/>
      <c r="AA499" s="662"/>
      <c r="AB499" s="208"/>
      <c r="AC499" s="663"/>
      <c r="AD499" s="208"/>
      <c r="AE499" s="208"/>
      <c r="AF499" s="662"/>
      <c r="AG499" s="662"/>
      <c r="AH499" s="208"/>
      <c r="AI499" s="663"/>
      <c r="AJ499" s="208"/>
    </row>
  </sheetData>
  <sheetProtection algorithmName="SHA-512" hashValue="xEEGVvKddIwM86+1DIi5Bpi/pwaE8Z9t56EARMziuG4e7bfi94ujyj/9Fqj/hp99CwCJ7OnJivG2CJV7frBt7Q==" saltValue="LsKrFwYJ1vi+3YboS69zuQ==" spinCount="100000" sheet="1" formatCells="0" formatColumns="0" formatRows="0" insertColumns="0" insertRows="0" insertHyperlinks="0" deleteColumns="0" deleteRows="0" sort="0" autoFilter="0" pivotTables="0"/>
  <mergeCells count="18">
    <mergeCell ref="B2:C2"/>
    <mergeCell ref="B4:C4"/>
    <mergeCell ref="D13:E13"/>
    <mergeCell ref="J13:K13"/>
    <mergeCell ref="B11:F11"/>
    <mergeCell ref="B12:F12"/>
    <mergeCell ref="H12:L12"/>
    <mergeCell ref="B6:C6"/>
    <mergeCell ref="AH13:AI13"/>
    <mergeCell ref="Z12:AD12"/>
    <mergeCell ref="AF12:AJ12"/>
    <mergeCell ref="B8:C8"/>
    <mergeCell ref="B10:C10"/>
    <mergeCell ref="AB13:AC13"/>
    <mergeCell ref="P13:Q13"/>
    <mergeCell ref="V13:W13"/>
    <mergeCell ref="N12:R12"/>
    <mergeCell ref="T12:X12"/>
  </mergeCells>
  <conditionalFormatting sqref="I3:I14 F11 I1">
    <cfRule type="duplicateValues" dxfId="0" priority="53"/>
  </conditionalFormatting>
  <dataValidations disablePrompts="1" count="1">
    <dataValidation allowBlank="1" showInputMessage="1" showErrorMessage="1" promptTitle="Fecha aaaa/mm/dd" prompt="Agrega la fecha de la prueba de acuerdo al día" sqref="F13 AD13 L13 R13 X13 AJ13" xr:uid="{00000000-0002-0000-0A00-000000000000}"/>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8" id="{148D2E1C-9925-474B-AE5D-2C3866ABE72D}">
            <x14:iconSet iconSet="3Symbols2" custom="1">
              <x14:cfvo type="percent">
                <xm:f>0</xm:f>
              </x14:cfvo>
              <x14:cfvo type="num" gte="0">
                <xm:f>95</xm:f>
              </x14:cfvo>
              <x14:cfvo type="num" gte="0">
                <xm:f>96</xm:f>
              </x14:cfvo>
              <x14:cfIcon iconSet="3Symbols2" iconId="0"/>
              <x14:cfIcon iconSet="3Symbols2" iconId="2"/>
              <x14:cfIcon iconSet="3Symbols2" iconId="0"/>
            </x14:iconSet>
          </x14:cfRule>
          <xm:sqref>E2</xm:sqref>
        </x14:conditionalFormatting>
        <x14:conditionalFormatting xmlns:xm="http://schemas.microsoft.com/office/excel/2006/main">
          <x14:cfRule type="iconSet" priority="7" id="{228AF1F1-BE51-48B2-978A-DBE5C7922F70}">
            <x14:iconSet iconSet="3Symbols2" custom="1">
              <x14:cfvo type="percent">
                <xm:f>0</xm:f>
              </x14:cfvo>
              <x14:cfvo type="num" gte="0">
                <xm:f>95</xm:f>
              </x14:cfvo>
              <x14:cfvo type="num" gte="0">
                <xm:f>96</xm:f>
              </x14:cfvo>
              <x14:cfIcon iconSet="3Symbols2" iconId="0"/>
              <x14:cfIcon iconSet="3Symbols2" iconId="2"/>
              <x14:cfIcon iconSet="3Symbols2" iconId="0"/>
            </x14:iconSet>
          </x14:cfRule>
          <xm:sqref>K2</xm:sqref>
        </x14:conditionalFormatting>
        <x14:conditionalFormatting xmlns:xm="http://schemas.microsoft.com/office/excel/2006/main">
          <x14:cfRule type="iconSet" priority="6" id="{DAC79001-CE41-42B0-A21B-42A704905904}">
            <x14:iconSet iconSet="3Symbols2" custom="1">
              <x14:cfvo type="percent">
                <xm:f>0</xm:f>
              </x14:cfvo>
              <x14:cfvo type="num" gte="0">
                <xm:f>95</xm:f>
              </x14:cfvo>
              <x14:cfvo type="num" gte="0">
                <xm:f>96</xm:f>
              </x14:cfvo>
              <x14:cfIcon iconSet="3Symbols2" iconId="0"/>
              <x14:cfIcon iconSet="3Symbols2" iconId="2"/>
              <x14:cfIcon iconSet="3Symbols2" iconId="0"/>
            </x14:iconSet>
          </x14:cfRule>
          <xm:sqref>Q2</xm:sqref>
        </x14:conditionalFormatting>
        <x14:conditionalFormatting xmlns:xm="http://schemas.microsoft.com/office/excel/2006/main">
          <x14:cfRule type="iconSet" priority="5" id="{3C9062E6-4404-415D-AA35-8D7D9114A8DC}">
            <x14:iconSet iconSet="3Symbols2" custom="1">
              <x14:cfvo type="percent">
                <xm:f>0</xm:f>
              </x14:cfvo>
              <x14:cfvo type="num" gte="0">
                <xm:f>95</xm:f>
              </x14:cfvo>
              <x14:cfvo type="num" gte="0">
                <xm:f>96</xm:f>
              </x14:cfvo>
              <x14:cfIcon iconSet="3Symbols2" iconId="0"/>
              <x14:cfIcon iconSet="3Symbols2" iconId="2"/>
              <x14:cfIcon iconSet="3Symbols2" iconId="0"/>
            </x14:iconSet>
          </x14:cfRule>
          <xm:sqref>W2</xm:sqref>
        </x14:conditionalFormatting>
        <x14:conditionalFormatting xmlns:xm="http://schemas.microsoft.com/office/excel/2006/main">
          <x14:cfRule type="iconSet" priority="4" id="{6CCBE4AF-35E4-4B5E-BBEA-8B08428664C7}">
            <x14:iconSet iconSet="3Symbols2" custom="1">
              <x14:cfvo type="percent">
                <xm:f>0</xm:f>
              </x14:cfvo>
              <x14:cfvo type="num" gte="0">
                <xm:f>95</xm:f>
              </x14:cfvo>
              <x14:cfvo type="num" gte="0">
                <xm:f>96</xm:f>
              </x14:cfvo>
              <x14:cfIcon iconSet="3Symbols2" iconId="0"/>
              <x14:cfIcon iconSet="3Symbols2" iconId="2"/>
              <x14:cfIcon iconSet="3Symbols2" iconId="0"/>
            </x14:iconSet>
          </x14:cfRule>
          <xm:sqref>AC2</xm:sqref>
        </x14:conditionalFormatting>
        <x14:conditionalFormatting xmlns:xm="http://schemas.microsoft.com/office/excel/2006/main">
          <x14:cfRule type="iconSet" priority="3" id="{0C1D3E62-824D-45C2-A399-59BFA8132AEE}">
            <x14:iconSet iconSet="3Symbols2" custom="1">
              <x14:cfvo type="percent">
                <xm:f>0</xm:f>
              </x14:cfvo>
              <x14:cfvo type="num" gte="0">
                <xm:f>95</xm:f>
              </x14:cfvo>
              <x14:cfvo type="num" gte="0">
                <xm:f>96</xm:f>
              </x14:cfvo>
              <x14:cfIcon iconSet="3Symbols2" iconId="0"/>
              <x14:cfIcon iconSet="3Symbols2" iconId="2"/>
              <x14:cfIcon iconSet="3Symbols2" iconId="0"/>
            </x14:iconSet>
          </x14:cfRule>
          <xm:sqref>AI2</xm:sqref>
        </x14:conditionalFormatting>
        <x14:conditionalFormatting xmlns:xm="http://schemas.microsoft.com/office/excel/2006/main">
          <x14:cfRule type="iconSet" priority="1" id="{DF4D2039-257A-4332-946E-1DC670C54D2E}">
            <x14:iconSet iconSet="3Symbols2" custom="1">
              <x14:cfvo type="percent">
                <xm:f>0</xm:f>
              </x14:cfvo>
              <x14:cfvo type="num" gte="0">
                <xm:f>575</xm:f>
              </x14:cfvo>
              <x14:cfvo type="num" gte="0">
                <xm:f>576</xm:f>
              </x14:cfvo>
              <x14:cfIcon iconSet="3Symbols2" iconId="0"/>
              <x14:cfIcon iconSet="3Symbols2" iconId="2"/>
              <x14:cfIcon iconSet="3Symbols2" iconId="0"/>
            </x14:iconSet>
          </x14:cfRule>
          <xm:sqref>E4:E5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B1:AJ550"/>
  <sheetViews>
    <sheetView showGridLines="0" topLeftCell="A4" zoomScaleNormal="100" workbookViewId="0">
      <selection activeCell="L7" sqref="L7"/>
    </sheetView>
  </sheetViews>
  <sheetFormatPr baseColWidth="10" defaultRowHeight="15" x14ac:dyDescent="0.25"/>
  <cols>
    <col min="1" max="1" width="3" customWidth="1"/>
    <col min="2" max="2" width="14.140625" customWidth="1"/>
    <col min="3" max="3" width="6.85546875" bestFit="1" customWidth="1"/>
    <col min="4" max="4" width="7.85546875" customWidth="1"/>
    <col min="5" max="5" width="10.140625" bestFit="1" customWidth="1"/>
    <col min="6" max="6" width="11.7109375" customWidth="1"/>
    <col min="7" max="7" width="10.28515625" bestFit="1" customWidth="1"/>
    <col min="8" max="8" width="10.7109375" customWidth="1"/>
    <col min="9" max="9" width="14" customWidth="1"/>
    <col min="10" max="10" width="16.42578125" customWidth="1"/>
    <col min="11" max="12" width="11.42578125" customWidth="1"/>
    <col min="13" max="13" width="12.28515625" bestFit="1" customWidth="1"/>
    <col min="14" max="14" width="11.28515625" customWidth="1"/>
    <col min="15" max="15" width="10.85546875" style="48" customWidth="1"/>
    <col min="16" max="17" width="11" customWidth="1"/>
    <col min="18" max="18" width="18" customWidth="1"/>
    <col min="19" max="20" width="16.42578125" bestFit="1" customWidth="1"/>
    <col min="21" max="21" width="11.42578125" bestFit="1" customWidth="1"/>
    <col min="22" max="22" width="12.7109375" customWidth="1"/>
    <col min="23" max="23" width="12.42578125" customWidth="1"/>
    <col min="24" max="24" width="13" bestFit="1" customWidth="1"/>
    <col min="25" max="25" width="12.85546875" bestFit="1" customWidth="1"/>
    <col min="26" max="26" width="11.42578125" bestFit="1" customWidth="1"/>
  </cols>
  <sheetData>
    <row r="1" spans="2:36" ht="15.75" thickBot="1" x14ac:dyDescent="0.3"/>
    <row r="2" spans="2:36" x14ac:dyDescent="0.25">
      <c r="J2" s="1232" t="s">
        <v>288</v>
      </c>
      <c r="K2" s="1233"/>
      <c r="L2" s="1234"/>
    </row>
    <row r="3" spans="2:36" ht="18.75" x14ac:dyDescent="0.3">
      <c r="F3" s="627"/>
      <c r="J3" s="459"/>
      <c r="K3" s="158" t="s">
        <v>175</v>
      </c>
      <c r="L3" s="460" t="s">
        <v>290</v>
      </c>
    </row>
    <row r="4" spans="2:36" ht="15.75" thickBot="1" x14ac:dyDescent="0.3">
      <c r="J4" s="452" t="s">
        <v>289</v>
      </c>
      <c r="K4" s="158">
        <v>2</v>
      </c>
      <c r="L4" s="453">
        <f>BD_DIAS!AP13</f>
        <v>1</v>
      </c>
      <c r="R4" s="313" t="s">
        <v>233</v>
      </c>
      <c r="S4" s="476">
        <f>MIN(E8:E19)</f>
        <v>-0.14120645833333334</v>
      </c>
      <c r="T4" s="313" t="s">
        <v>295</v>
      </c>
    </row>
    <row r="5" spans="2:36" ht="15.75" thickBot="1" x14ac:dyDescent="0.3">
      <c r="J5" s="454" t="s">
        <v>286</v>
      </c>
      <c r="K5" s="451" t="str">
        <f>+IF(LEN(K6)-2 =K4,"OK","ERROR")</f>
        <v>OK</v>
      </c>
      <c r="L5" s="455" t="str">
        <f>+IF(AND(LEN(L6)-2&lt;=L4, K5="OK"),"OK","ERROR")</f>
        <v>OK</v>
      </c>
      <c r="N5" s="434" t="s">
        <v>149</v>
      </c>
      <c r="O5" s="435" t="s">
        <v>150</v>
      </c>
      <c r="P5" s="435" t="s">
        <v>151</v>
      </c>
      <c r="Q5" s="436" t="s">
        <v>116</v>
      </c>
      <c r="R5" s="432" t="s">
        <v>234</v>
      </c>
      <c r="S5" s="158">
        <f>IFERROR($R$22*$S$4^3+$S$22*$S$4^2+$T$22*$S$4,"-")</f>
        <v>-1.0392185491742804E-4</v>
      </c>
      <c r="T5" s="309" t="str">
        <f>IF(S4&lt;0,"SI","NO")</f>
        <v>SI</v>
      </c>
    </row>
    <row r="6" spans="2:36" ht="15.75" thickBot="1" x14ac:dyDescent="0.3">
      <c r="C6" s="1229" t="s">
        <v>100</v>
      </c>
      <c r="D6" s="1230"/>
      <c r="E6" s="1230"/>
      <c r="F6" s="1230"/>
      <c r="G6" s="1230"/>
      <c r="H6" s="1231"/>
      <c r="I6" s="77"/>
      <c r="J6" s="676">
        <v>0.28000000000000003</v>
      </c>
      <c r="K6" s="675">
        <v>0.01</v>
      </c>
      <c r="L6" s="753">
        <v>0.1</v>
      </c>
      <c r="M6" s="446" t="s">
        <v>208</v>
      </c>
      <c r="N6" s="437">
        <v>-1.8200000000000001E-8</v>
      </c>
      <c r="O6" s="438">
        <v>1.7099999999999999E-5</v>
      </c>
      <c r="P6" s="438">
        <v>6.0999999999999997E-4</v>
      </c>
      <c r="Q6" s="439">
        <v>0.62</v>
      </c>
      <c r="R6" s="432" t="s">
        <v>235</v>
      </c>
      <c r="S6" s="158">
        <f>IF(T5="SI",ABS(S5),0)</f>
        <v>1.0392185491742804E-4</v>
      </c>
    </row>
    <row r="7" spans="2:36" ht="15.75" thickBot="1" x14ac:dyDescent="0.3">
      <c r="B7" s="78" t="s">
        <v>101</v>
      </c>
      <c r="C7" s="79" t="s">
        <v>102</v>
      </c>
      <c r="D7" s="80" t="s">
        <v>103</v>
      </c>
      <c r="E7" s="80" t="s">
        <v>104</v>
      </c>
      <c r="F7" s="80" t="s">
        <v>105</v>
      </c>
      <c r="G7" s="80" t="s">
        <v>106</v>
      </c>
      <c r="H7" s="81" t="s">
        <v>107</v>
      </c>
      <c r="I7" s="79" t="s">
        <v>108</v>
      </c>
      <c r="J7" s="285" t="s">
        <v>109</v>
      </c>
      <c r="K7" s="285" t="s">
        <v>175</v>
      </c>
      <c r="L7" s="285" t="s">
        <v>290</v>
      </c>
      <c r="M7" s="79" t="s">
        <v>209</v>
      </c>
      <c r="N7" s="433" t="s">
        <v>292</v>
      </c>
      <c r="O7" s="433" t="s">
        <v>192</v>
      </c>
      <c r="P7" s="433" t="s">
        <v>191</v>
      </c>
      <c r="Q7" s="433" t="s">
        <v>193</v>
      </c>
      <c r="R7" s="81" t="s">
        <v>212</v>
      </c>
      <c r="S7" s="82" t="s">
        <v>218</v>
      </c>
      <c r="T7" s="82" t="s">
        <v>210</v>
      </c>
      <c r="U7" s="82" t="s">
        <v>219</v>
      </c>
      <c r="V7" s="82" t="s">
        <v>228</v>
      </c>
      <c r="W7" s="82" t="s">
        <v>217</v>
      </c>
      <c r="X7" s="82" t="s">
        <v>214</v>
      </c>
      <c r="Y7" s="82" t="s">
        <v>221</v>
      </c>
      <c r="Z7" s="82" t="s">
        <v>231</v>
      </c>
      <c r="AA7" s="84"/>
      <c r="AB7" s="40"/>
      <c r="AC7" s="40"/>
      <c r="AD7" s="83"/>
      <c r="AG7" s="84"/>
      <c r="AH7" s="84"/>
      <c r="AI7" s="83"/>
      <c r="AJ7" s="85"/>
    </row>
    <row r="8" spans="2:36" ht="15.75" thickBot="1" x14ac:dyDescent="0.3">
      <c r="B8" s="458">
        <f>IFERROR(SLOPE(E8:E19,D8:D19),"-")</f>
        <v>0.99984893728220148</v>
      </c>
      <c r="C8" s="86">
        <v>0</v>
      </c>
      <c r="D8" s="327">
        <f>+Resumen!B124</f>
        <v>-2.3650250000000001E-2</v>
      </c>
      <c r="E8" s="327">
        <f>+Resumen!C124</f>
        <v>-0.14120645833333334</v>
      </c>
      <c r="F8" s="161">
        <f>IFERROR(((E8-($B$11+D8*$B$8))),"-")</f>
        <v>7.1424539794704395E-2</v>
      </c>
      <c r="G8" s="162">
        <f>+(E8-$D$20)</f>
        <v>-209.26146556249998</v>
      </c>
      <c r="H8" s="163">
        <f>+(($G$24/$B$8)*(SQRT(1/$B$17+1/$B$14+G8^2/$G$30)))</f>
        <v>7.2638027653746828E-2</v>
      </c>
      <c r="I8" s="328">
        <f>+BD_DIAS!$E$10</f>
        <v>1.051881381674015E-2</v>
      </c>
      <c r="J8" s="164">
        <f t="shared" ref="J8:J19" si="0">SQRT(($J$6)^2+(0.00292*D8)^2)</f>
        <v>0.2800000085162645</v>
      </c>
      <c r="K8" s="306">
        <f>$K$6/SQRT(12)</f>
        <v>2.886751345948129E-3</v>
      </c>
      <c r="L8" s="306">
        <f t="shared" ref="L8:L19" si="1">$L$6/SQRT(12)</f>
        <v>2.8867513459481291E-2</v>
      </c>
      <c r="M8" s="164">
        <f>IFERROR((SQRT(SUMSQ(H8:L8))),"-")</f>
        <v>0.29090995160240324</v>
      </c>
      <c r="N8" s="425">
        <f t="shared" ref="N8:N19" si="2">IFERROR((M8*$N$21),"-")</f>
        <v>0.58181990320480648</v>
      </c>
      <c r="O8" s="424">
        <f t="shared" ref="O8:O19" si="3">($N$6*E8^3+$O$6*E8^2+$P$6*E8+$Q$6)</f>
        <v>0.61991420507307193</v>
      </c>
      <c r="P8" s="302" t="str">
        <f t="shared" ref="P8:P19" si="4">+IF(O8&lt;=N8,"OK","ERROR")</f>
        <v>ERROR</v>
      </c>
      <c r="Q8" s="303">
        <f t="shared" ref="Q8:Q14" si="5">IF(P8="OK",N8,O8)</f>
        <v>0.61991420507307193</v>
      </c>
      <c r="R8" s="345">
        <f>IFERROR(Q8-$Q$6,"-")</f>
        <v>-8.5794926928062232E-5</v>
      </c>
      <c r="S8" s="426">
        <f>IFERROR(($R$22*E8^3+$S$22*E8^2+$T$22*E8+$U$22),"-")</f>
        <v>0.64040724048916065</v>
      </c>
      <c r="T8" s="317" t="str">
        <f>IF(AND(S8&gt;=O8,S9&gt;=O9,S10&gt;=O10,S11&gt;=O11,S12&gt;=O12,S13&gt;=O13,S14&gt;=O14,S15&gt;=O15,S16&gt;=O16,S17&gt;=O17,S18&gt;=O18,S19&gt;=O19),"Si","No")</f>
        <v>Si</v>
      </c>
      <c r="U8" s="346">
        <f>IFERROR(S8-O8,"-")</f>
        <v>2.0493035416088712E-2</v>
      </c>
      <c r="V8" s="346">
        <f>IFERROR((T12-SQRT(T14-T16))/T18,"-")</f>
        <v>182.25833490849485</v>
      </c>
      <c r="W8" s="315">
        <f>IFERROR($N$6*V8^3+$O$6*V8^2+$P$6*V8+$Q$6,"-")</f>
        <v>1.189019287339296</v>
      </c>
      <c r="X8" s="315">
        <f>IFERROR($R$22*V8^3+$S$22*V8^2+$T$22*V8+$Q$6,"-")</f>
        <v>1.1997919948150226</v>
      </c>
      <c r="Y8" s="323">
        <f>X8-W8</f>
        <v>1.0772707475726673E-2</v>
      </c>
      <c r="Z8" s="324" t="str">
        <f>+IF(Y8&lt;0,"Negativo","Positivo")</f>
        <v>Positivo</v>
      </c>
      <c r="AA8" s="100"/>
      <c r="AB8" s="97"/>
      <c r="AC8" s="40"/>
      <c r="AD8" s="83"/>
      <c r="AG8" s="84"/>
      <c r="AH8" s="84"/>
      <c r="AI8" s="83"/>
      <c r="AJ8" s="85"/>
    </row>
    <row r="9" spans="2:36" ht="15.75" thickBot="1" x14ac:dyDescent="0.3">
      <c r="C9" s="86">
        <v>1</v>
      </c>
      <c r="D9" s="327">
        <f>+Resumen!B125</f>
        <v>47.285990499999997</v>
      </c>
      <c r="E9" s="327">
        <f>+Resumen!C125</f>
        <v>47.222916666666663</v>
      </c>
      <c r="F9" s="161">
        <f>IFERROR(((E9-($B$11+D9*$B$8))),"-")</f>
        <v>0.13305363770447087</v>
      </c>
      <c r="G9" s="162">
        <f t="shared" ref="G9:G19" si="6">+(E9-$D$20)</f>
        <v>-161.89734243749999</v>
      </c>
      <c r="H9" s="163">
        <f t="shared" ref="H9:H19" si="7">+(($G$24/$B$8)*(SQRT(1/$B$17+1/$B$14+G9^2/$G$30)))</f>
        <v>6.6061431511126284E-2</v>
      </c>
      <c r="I9" s="328">
        <f>+BD_DIAS!$E$10</f>
        <v>1.051881381674015E-2</v>
      </c>
      <c r="J9" s="164">
        <f t="shared" si="0"/>
        <v>0.31219341937748707</v>
      </c>
      <c r="K9" s="306">
        <f t="shared" ref="K9:K19" si="8">$K$6/SQRT(12)</f>
        <v>2.886751345948129E-3</v>
      </c>
      <c r="L9" s="306">
        <f t="shared" si="1"/>
        <v>2.8867513459481291E-2</v>
      </c>
      <c r="M9" s="164">
        <f t="shared" ref="M9:M19" si="9">IFERROR((SQRT(SUMSQ(H9:L9))),"-")</f>
        <v>0.32059500299705962</v>
      </c>
      <c r="N9" s="425">
        <f t="shared" si="2"/>
        <v>0.64119000599411924</v>
      </c>
      <c r="O9" s="424">
        <f t="shared" si="3"/>
        <v>0.68502245253508098</v>
      </c>
      <c r="P9" s="302" t="str">
        <f t="shared" si="4"/>
        <v>ERROR</v>
      </c>
      <c r="Q9" s="303">
        <f t="shared" si="5"/>
        <v>0.68502245253508098</v>
      </c>
      <c r="R9" s="345">
        <f t="shared" ref="R9:R19" si="10">IFERROR(Q9-$Q$6,"-")</f>
        <v>6.5022452535080988E-2</v>
      </c>
      <c r="S9" s="426">
        <f t="shared" ref="S9:S19" si="11">IFERROR(($R$22*E9^3+$S$22*E9^2+$T$22*E9+$U$22),"-")</f>
        <v>0.71065454171118814</v>
      </c>
      <c r="T9" s="671" t="s">
        <v>213</v>
      </c>
      <c r="U9" s="346">
        <f t="shared" ref="U9:U19" si="12">IFERROR(S9-O9,"-")</f>
        <v>2.5632089176107153E-2</v>
      </c>
      <c r="V9" s="82" t="s">
        <v>229</v>
      </c>
      <c r="W9" s="82" t="s">
        <v>217</v>
      </c>
      <c r="X9" s="82" t="s">
        <v>214</v>
      </c>
      <c r="Y9" s="82" t="s">
        <v>221</v>
      </c>
      <c r="Z9" s="82" t="s">
        <v>231</v>
      </c>
      <c r="AA9" s="100"/>
      <c r="AB9" s="97"/>
      <c r="AC9" s="40"/>
      <c r="AD9" s="83"/>
      <c r="AG9" s="84"/>
      <c r="AH9" s="84"/>
      <c r="AI9" s="83"/>
      <c r="AJ9" s="85"/>
    </row>
    <row r="10" spans="2:36" ht="15.75" thickBot="1" x14ac:dyDescent="0.3">
      <c r="B10" s="78" t="s">
        <v>110</v>
      </c>
      <c r="C10" s="86">
        <v>2</v>
      </c>
      <c r="D10" s="327">
        <f>+Resumen!B126</f>
        <v>94.015881812499984</v>
      </c>
      <c r="E10" s="327">
        <f>+Resumen!C126</f>
        <v>93.736458333333317</v>
      </c>
      <c r="F10" s="161">
        <f>IFERROR(((E10-($B$11+D10*$B$8))),"-")</f>
        <v>-7.6236863744767902E-2</v>
      </c>
      <c r="G10" s="162">
        <f t="shared" si="6"/>
        <v>-115.38380077083333</v>
      </c>
      <c r="H10" s="163">
        <f t="shared" si="7"/>
        <v>6.0785660997396761E-2</v>
      </c>
      <c r="I10" s="328">
        <f>+BD_DIAS!$E$10</f>
        <v>1.051881381674015E-2</v>
      </c>
      <c r="J10" s="164">
        <f t="shared" si="0"/>
        <v>0.39212846174642491</v>
      </c>
      <c r="K10" s="306">
        <f t="shared" si="8"/>
        <v>2.886751345948129E-3</v>
      </c>
      <c r="L10" s="306">
        <f t="shared" si="1"/>
        <v>2.8867513459481291E-2</v>
      </c>
      <c r="M10" s="164">
        <f t="shared" si="9"/>
        <v>0.39800997375101765</v>
      </c>
      <c r="N10" s="425">
        <f t="shared" si="2"/>
        <v>0.79601994750203531</v>
      </c>
      <c r="O10" s="424">
        <f t="shared" si="3"/>
        <v>0.81243895308417191</v>
      </c>
      <c r="P10" s="302" t="str">
        <f t="shared" si="4"/>
        <v>ERROR</v>
      </c>
      <c r="Q10" s="303">
        <f t="shared" si="5"/>
        <v>0.81243895308417191</v>
      </c>
      <c r="R10" s="345">
        <f t="shared" si="10"/>
        <v>0.19243895308417192</v>
      </c>
      <c r="S10" s="426">
        <f t="shared" si="11"/>
        <v>0.84140481307909321</v>
      </c>
      <c r="T10" s="322">
        <f>EcuOffset!N11</f>
        <v>2.040724048916065E-2</v>
      </c>
      <c r="U10" s="346">
        <f t="shared" si="12"/>
        <v>2.8965859994921295E-2</v>
      </c>
      <c r="V10" s="315">
        <f>IFERROR((T12+SQRT(T14-T16))/T18,"-")</f>
        <v>772.05111990917271</v>
      </c>
      <c r="W10" s="315">
        <f>IFERROR($N$6*V10^3+$O$6*V10^2+$P$6*V10+$Q$6,"-")</f>
        <v>2.9081501333891961</v>
      </c>
      <c r="X10" s="315">
        <f>IFERROR($R$22*V10^3+$S$22*V10^2+$T$22*V10+$Q$6,"-")</f>
        <v>2.8877428929000342</v>
      </c>
      <c r="Y10" s="323">
        <f>X10-W10</f>
        <v>-2.0407240489161982E-2</v>
      </c>
      <c r="Z10" s="324" t="str">
        <f>+IF(Y10&lt;0,"Negativo","Positivo")</f>
        <v>Negativo</v>
      </c>
      <c r="AA10" s="84"/>
      <c r="AB10" s="40"/>
      <c r="AC10" s="40"/>
      <c r="AD10" s="83"/>
      <c r="AG10" s="84"/>
      <c r="AH10" s="84"/>
      <c r="AI10" s="83"/>
      <c r="AJ10" s="85"/>
    </row>
    <row r="11" spans="2:36" ht="15.75" thickBot="1" x14ac:dyDescent="0.3">
      <c r="B11" s="458">
        <f>IFERROR(INTERCEPT(E8:E19,D8:D19),"-")</f>
        <v>-0.18898432079907934</v>
      </c>
      <c r="C11" s="86">
        <v>3</v>
      </c>
      <c r="D11" s="327">
        <f>+Resumen!B127</f>
        <v>129.29293881250001</v>
      </c>
      <c r="E11" s="327">
        <f>+Resumen!C127</f>
        <v>128.90416666666667</v>
      </c>
      <c r="F11" s="161">
        <f>IFERROR(((E11-($B$11+D11*$B$8))),"-")</f>
        <v>-0.18025648230508295</v>
      </c>
      <c r="G11" s="162">
        <f t="shared" si="6"/>
        <v>-80.216092437499981</v>
      </c>
      <c r="H11" s="163">
        <f t="shared" si="7"/>
        <v>5.7775164430170577E-2</v>
      </c>
      <c r="I11" s="328">
        <f>+BD_DIAS!$E$10</f>
        <v>1.051881381674015E-2</v>
      </c>
      <c r="J11" s="164">
        <f t="shared" si="0"/>
        <v>0.47003506694487829</v>
      </c>
      <c r="K11" s="306">
        <f t="shared" si="8"/>
        <v>2.886751345948129E-3</v>
      </c>
      <c r="L11" s="306">
        <f t="shared" si="1"/>
        <v>2.8867513459481291E-2</v>
      </c>
      <c r="M11" s="164">
        <f t="shared" si="9"/>
        <v>0.47457691251638795</v>
      </c>
      <c r="N11" s="425">
        <f t="shared" si="2"/>
        <v>0.9491538250327759</v>
      </c>
      <c r="O11" s="424">
        <f t="shared" si="3"/>
        <v>0.94378727077527891</v>
      </c>
      <c r="P11" s="302" t="str">
        <f t="shared" si="4"/>
        <v>OK</v>
      </c>
      <c r="Q11" s="303">
        <f t="shared" si="5"/>
        <v>0.9491538250327759</v>
      </c>
      <c r="R11" s="345">
        <f t="shared" si="10"/>
        <v>0.3291538250327759</v>
      </c>
      <c r="S11" s="426">
        <f t="shared" si="11"/>
        <v>0.97425949463717931</v>
      </c>
      <c r="T11" s="672" t="s">
        <v>291</v>
      </c>
      <c r="U11" s="346">
        <f t="shared" si="12"/>
        <v>3.0472223861900405E-2</v>
      </c>
      <c r="X11" s="48"/>
      <c r="Y11" s="48"/>
      <c r="Z11" s="100"/>
      <c r="AA11" s="100"/>
      <c r="AB11" s="97"/>
      <c r="AC11" s="40"/>
      <c r="AD11" s="83"/>
      <c r="AG11" s="84"/>
      <c r="AH11" s="84"/>
      <c r="AI11" s="83"/>
      <c r="AJ11" s="85"/>
    </row>
    <row r="12" spans="2:36" ht="15.75" thickBot="1" x14ac:dyDescent="0.3">
      <c r="C12" s="86">
        <v>4</v>
      </c>
      <c r="D12" s="327">
        <f>+Resumen!B128</f>
        <v>183.94310472916666</v>
      </c>
      <c r="E12" s="327">
        <f>+Resumen!C128</f>
        <v>183.60208333333335</v>
      </c>
      <c r="F12" s="161">
        <f t="shared" ref="F12:F19" si="13">IFERROR(((E12-($B$11+D12*$B$8))),"-")</f>
        <v>-0.12425012971354477</v>
      </c>
      <c r="G12" s="162">
        <f t="shared" si="6"/>
        <v>-25.518175770833295</v>
      </c>
      <c r="H12" s="163">
        <f t="shared" si="7"/>
        <v>5.5116952514346527E-2</v>
      </c>
      <c r="I12" s="328">
        <f>+BD_DIAS!$E$10</f>
        <v>1.051881381674015E-2</v>
      </c>
      <c r="J12" s="164">
        <f t="shared" si="0"/>
        <v>0.60571553128879529</v>
      </c>
      <c r="K12" s="306">
        <f t="shared" si="8"/>
        <v>2.886751345948129E-3</v>
      </c>
      <c r="L12" s="306">
        <f t="shared" si="1"/>
        <v>2.8867513459481291E-2</v>
      </c>
      <c r="M12" s="164">
        <f t="shared" si="9"/>
        <v>0.60900040674018774</v>
      </c>
      <c r="N12" s="425">
        <f t="shared" si="2"/>
        <v>1.2180008134803755</v>
      </c>
      <c r="O12" s="424">
        <f t="shared" si="3"/>
        <v>1.1957905699506426</v>
      </c>
      <c r="P12" s="302" t="str">
        <f t="shared" si="4"/>
        <v>OK</v>
      </c>
      <c r="Q12" s="303">
        <f t="shared" si="5"/>
        <v>1.2180008134803755</v>
      </c>
      <c r="R12" s="345">
        <f t="shared" si="10"/>
        <v>0.59800081348037548</v>
      </c>
      <c r="S12" s="426">
        <f t="shared" si="11"/>
        <v>1.2270739549582721</v>
      </c>
      <c r="T12" s="318">
        <f>-W14</f>
        <v>4.3509841475931272E-7</v>
      </c>
      <c r="U12" s="346">
        <f t="shared" si="12"/>
        <v>3.1283385007629505E-2</v>
      </c>
      <c r="W12" s="329" t="s">
        <v>232</v>
      </c>
      <c r="X12" s="82"/>
      <c r="Y12" s="326">
        <f>+IF(Z8="Negativo",(IF(Z10="Negativo",(IF(ABS(Y8)&gt;ABS(Y10),ABS(Y8),ABS(Y10))),"ojoaqui")),(IF(Z10="Negativo",ABS(Y10),0)))</f>
        <v>2.0407240489161982E-2</v>
      </c>
      <c r="Z12" s="84"/>
      <c r="AA12" s="84"/>
      <c r="AB12" s="40"/>
      <c r="AC12" s="40"/>
      <c r="AD12" s="83"/>
      <c r="AG12" s="84"/>
      <c r="AH12" s="84"/>
      <c r="AI12" s="83"/>
      <c r="AJ12" s="85"/>
    </row>
    <row r="13" spans="2:36" ht="15.75" thickBot="1" x14ac:dyDescent="0.3">
      <c r="B13" s="78" t="s">
        <v>111</v>
      </c>
      <c r="C13" s="86">
        <v>5</v>
      </c>
      <c r="D13" s="327">
        <f>+Resumen!B129</f>
        <v>224.77083193749999</v>
      </c>
      <c r="E13" s="327">
        <f>+Resumen!C129</f>
        <v>224.45416666666668</v>
      </c>
      <c r="F13" s="161">
        <f t="shared" si="13"/>
        <v>-9.3726457279927899E-2</v>
      </c>
      <c r="G13" s="162">
        <f t="shared" si="6"/>
        <v>15.333907562500031</v>
      </c>
      <c r="H13" s="163">
        <f t="shared" si="7"/>
        <v>5.4920766010303622E-2</v>
      </c>
      <c r="I13" s="328">
        <f>+BD_DIAS!$E$10</f>
        <v>1.051881381674015E-2</v>
      </c>
      <c r="J13" s="164">
        <f t="shared" si="0"/>
        <v>0.71356160030780635</v>
      </c>
      <c r="K13" s="306">
        <f t="shared" si="8"/>
        <v>2.886751345948129E-3</v>
      </c>
      <c r="L13" s="306">
        <f t="shared" si="1"/>
        <v>2.8867513459481291E-2</v>
      </c>
      <c r="M13" s="164">
        <f t="shared" si="9"/>
        <v>0.71633704363502948</v>
      </c>
      <c r="N13" s="425">
        <f t="shared" si="2"/>
        <v>1.432674087270059</v>
      </c>
      <c r="O13" s="424">
        <f t="shared" si="3"/>
        <v>1.4126051682412366</v>
      </c>
      <c r="P13" s="302" t="str">
        <f t="shared" si="4"/>
        <v>OK</v>
      </c>
      <c r="Q13" s="303">
        <f t="shared" si="5"/>
        <v>1.432674087270059</v>
      </c>
      <c r="R13" s="345">
        <f t="shared" si="10"/>
        <v>0.81267408727005896</v>
      </c>
      <c r="S13" s="426">
        <f t="shared" si="11"/>
        <v>1.4434330929126995</v>
      </c>
      <c r="T13" s="673" t="s">
        <v>223</v>
      </c>
      <c r="U13" s="346">
        <f t="shared" si="12"/>
        <v>3.0827924671462892E-2</v>
      </c>
      <c r="V13" s="160" t="s">
        <v>41</v>
      </c>
      <c r="W13" s="160" t="s">
        <v>116</v>
      </c>
      <c r="X13" s="160" t="s">
        <v>226</v>
      </c>
      <c r="Y13" s="160" t="s">
        <v>227</v>
      </c>
      <c r="Z13" s="84"/>
      <c r="AA13" s="84"/>
      <c r="AB13" s="40"/>
      <c r="AC13" s="40"/>
      <c r="AD13" s="83"/>
      <c r="AG13" s="84"/>
      <c r="AH13" s="84"/>
      <c r="AI13" s="83"/>
      <c r="AJ13" s="85"/>
    </row>
    <row r="14" spans="2:36" ht="15.75" thickBot="1" x14ac:dyDescent="0.3">
      <c r="B14" s="457">
        <f>BD_DIAS!E6</f>
        <v>12</v>
      </c>
      <c r="C14" s="86">
        <v>6</v>
      </c>
      <c r="D14" s="327">
        <f>+Resumen!B130</f>
        <v>271.00310685416667</v>
      </c>
      <c r="E14" s="327">
        <f>+Resumen!C130</f>
        <v>270.7</v>
      </c>
      <c r="F14" s="161">
        <f t="shared" si="13"/>
        <v>-7.3184067514375784E-2</v>
      </c>
      <c r="G14" s="162">
        <f t="shared" si="6"/>
        <v>61.579740895833339</v>
      </c>
      <c r="H14" s="163">
        <f t="shared" si="7"/>
        <v>5.6576078960122823E-2</v>
      </c>
      <c r="I14" s="328">
        <f>+BD_DIAS!$E$10</f>
        <v>1.051881381674015E-2</v>
      </c>
      <c r="J14" s="164">
        <f t="shared" si="0"/>
        <v>0.83940556360724838</v>
      </c>
      <c r="K14" s="306">
        <f t="shared" si="8"/>
        <v>2.886751345948129E-3</v>
      </c>
      <c r="L14" s="306">
        <f t="shared" si="1"/>
        <v>2.8867513459481291E-2</v>
      </c>
      <c r="M14" s="164">
        <f t="shared" si="9"/>
        <v>0.84187580143159024</v>
      </c>
      <c r="N14" s="425">
        <f t="shared" si="2"/>
        <v>1.6837516028631805</v>
      </c>
      <c r="O14" s="424">
        <f t="shared" si="3"/>
        <v>1.6771651111773997</v>
      </c>
      <c r="P14" s="302" t="str">
        <f t="shared" si="4"/>
        <v>OK</v>
      </c>
      <c r="Q14" s="303">
        <f t="shared" si="5"/>
        <v>1.6837516028631805</v>
      </c>
      <c r="R14" s="345">
        <f t="shared" si="10"/>
        <v>1.0637516028631806</v>
      </c>
      <c r="S14" s="426">
        <f t="shared" si="11"/>
        <v>1.7065559011825799</v>
      </c>
      <c r="T14" s="319">
        <f>+W14^2</f>
        <v>1.8931063052606693E-13</v>
      </c>
      <c r="U14" s="346">
        <f t="shared" si="12"/>
        <v>2.939079000518019E-2</v>
      </c>
      <c r="V14" s="320">
        <f t="array" ref="V14:Y14">+LINEST(U8:U19,E8:E19^{1,2,3},1,1)</f>
        <v>3.0395340670177304E-10</v>
      </c>
      <c r="W14" s="320">
        <v>-4.3509841475931272E-7</v>
      </c>
      <c r="X14" s="316">
        <v>1.2831036062634673E-4</v>
      </c>
      <c r="Y14" s="321">
        <v>2.0511162344078102E-2</v>
      </c>
      <c r="Z14" s="100"/>
      <c r="AA14" s="100"/>
      <c r="AB14" s="97"/>
      <c r="AC14" s="40"/>
      <c r="AD14" s="83"/>
      <c r="AG14" s="84"/>
      <c r="AH14" s="84"/>
      <c r="AI14" s="83"/>
      <c r="AJ14" s="85"/>
    </row>
    <row r="15" spans="2:36" ht="15.75" thickBot="1" x14ac:dyDescent="0.3">
      <c r="C15" s="86">
        <v>7</v>
      </c>
      <c r="D15" s="327">
        <f>+Resumen!B131</f>
        <v>326.712044875</v>
      </c>
      <c r="E15" s="327">
        <f>+Resumen!C131</f>
        <v>326.46458333333339</v>
      </c>
      <c r="F15" s="161">
        <f t="shared" si="13"/>
        <v>-9.1232114311878831E-3</v>
      </c>
      <c r="G15" s="162">
        <f t="shared" si="6"/>
        <v>117.34432422916674</v>
      </c>
      <c r="H15" s="163">
        <f t="shared" si="7"/>
        <v>6.0980090617772383E-2</v>
      </c>
      <c r="I15" s="328">
        <f>+BD_DIAS!$E$10</f>
        <v>1.051881381674015E-2</v>
      </c>
      <c r="J15" s="164">
        <f t="shared" si="0"/>
        <v>0.99424062396155743</v>
      </c>
      <c r="K15" s="306">
        <f t="shared" si="8"/>
        <v>2.886751345948129E-3</v>
      </c>
      <c r="L15" s="306">
        <f t="shared" si="1"/>
        <v>2.8867513459481291E-2</v>
      </c>
      <c r="M15" s="164">
        <f t="shared" si="9"/>
        <v>0.99658682607086313</v>
      </c>
      <c r="N15" s="425">
        <f t="shared" si="2"/>
        <v>1.9931736521417263</v>
      </c>
      <c r="O15" s="424">
        <f t="shared" si="3"/>
        <v>2.0083899887232994</v>
      </c>
      <c r="P15" s="302" t="str">
        <f t="shared" si="4"/>
        <v>ERROR</v>
      </c>
      <c r="Q15" s="303">
        <f t="shared" ref="Q15:Q16" si="14">IF(P15="OK",N15,O15)</f>
        <v>2.0083899887232994</v>
      </c>
      <c r="R15" s="345">
        <f t="shared" si="10"/>
        <v>1.3883899887232993</v>
      </c>
      <c r="S15" s="426">
        <f t="shared" si="11"/>
        <v>2.0349933803785478</v>
      </c>
      <c r="T15" s="673" t="s">
        <v>224</v>
      </c>
      <c r="U15" s="346">
        <f t="shared" si="12"/>
        <v>2.6603391655248387E-2</v>
      </c>
      <c r="X15" s="48"/>
      <c r="Y15" s="48"/>
      <c r="Z15" s="84"/>
      <c r="AA15" s="84"/>
      <c r="AB15" s="40"/>
      <c r="AC15" s="40"/>
      <c r="AD15" s="83"/>
      <c r="AG15" s="84"/>
      <c r="AH15" s="84"/>
      <c r="AI15" s="83"/>
      <c r="AJ15" s="85"/>
    </row>
    <row r="16" spans="2:36" ht="15.75" thickBot="1" x14ac:dyDescent="0.3">
      <c r="B16" s="78" t="s">
        <v>112</v>
      </c>
      <c r="C16" s="86">
        <v>8</v>
      </c>
      <c r="D16" s="327">
        <f>+Resumen!B132</f>
        <v>367.28639897916656</v>
      </c>
      <c r="E16" s="327">
        <f>+Resumen!C132</f>
        <v>367.03958333333338</v>
      </c>
      <c r="F16" s="161">
        <f t="shared" si="13"/>
        <v>-2.3480433938516398E-3</v>
      </c>
      <c r="G16" s="162">
        <f t="shared" si="6"/>
        <v>157.91932422916673</v>
      </c>
      <c r="H16" s="163">
        <f t="shared" si="7"/>
        <v>6.5559888381189466E-2</v>
      </c>
      <c r="I16" s="328">
        <f>+BD_DIAS!$E$10</f>
        <v>1.051881381674015E-2</v>
      </c>
      <c r="J16" s="164">
        <f t="shared" si="0"/>
        <v>1.1084247299336623</v>
      </c>
      <c r="K16" s="306">
        <f t="shared" si="8"/>
        <v>2.886751345948129E-3</v>
      </c>
      <c r="L16" s="306">
        <f t="shared" si="1"/>
        <v>2.8867513459481291E-2</v>
      </c>
      <c r="M16" s="164">
        <f t="shared" si="9"/>
        <v>1.1107906161846364</v>
      </c>
      <c r="N16" s="425">
        <f t="shared" si="2"/>
        <v>2.2215812323692727</v>
      </c>
      <c r="O16" s="424">
        <f t="shared" si="3"/>
        <v>2.2476400642772645</v>
      </c>
      <c r="P16" s="302" t="str">
        <f t="shared" si="4"/>
        <v>ERROR</v>
      </c>
      <c r="Q16" s="303">
        <f t="shared" si="14"/>
        <v>2.2476400642772645</v>
      </c>
      <c r="R16" s="345">
        <f t="shared" si="10"/>
        <v>1.6276400642772644</v>
      </c>
      <c r="S16" s="426">
        <f t="shared" si="11"/>
        <v>2.2716601366909774</v>
      </c>
      <c r="T16" s="319">
        <f>3*V14*X14</f>
        <v>1.1700111368253339E-13</v>
      </c>
      <c r="U16" s="346">
        <f t="shared" si="12"/>
        <v>2.4020072413712956E-2</v>
      </c>
      <c r="X16" s="48"/>
      <c r="Y16" s="48"/>
      <c r="Z16" s="84"/>
      <c r="AA16" s="84"/>
      <c r="AB16" s="40"/>
      <c r="AC16" s="40"/>
      <c r="AD16" s="83"/>
      <c r="AG16" s="84"/>
      <c r="AH16" s="84"/>
      <c r="AI16" s="83"/>
      <c r="AJ16" s="85"/>
    </row>
    <row r="17" spans="2:36" ht="15.75" thickBot="1" x14ac:dyDescent="0.3">
      <c r="B17" s="457">
        <f>BD_DIAS!B22</f>
        <v>8</v>
      </c>
      <c r="C17" s="86">
        <v>9</v>
      </c>
      <c r="D17" s="327">
        <f>+Resumen!B133</f>
        <v>408.34388745833331</v>
      </c>
      <c r="E17" s="327">
        <f>+Resumen!C133</f>
        <v>408.125</v>
      </c>
      <c r="F17" s="161">
        <f t="shared" si="13"/>
        <v>3.1782399901658209E-2</v>
      </c>
      <c r="G17" s="162">
        <f t="shared" si="6"/>
        <v>199.00474089583335</v>
      </c>
      <c r="H17" s="163">
        <f t="shared" si="7"/>
        <v>7.1126672482596395E-2</v>
      </c>
      <c r="I17" s="328">
        <f>+BD_DIAS!$E$10</f>
        <v>1.051881381674015E-2</v>
      </c>
      <c r="J17" s="164">
        <f t="shared" si="0"/>
        <v>1.2247988689953027</v>
      </c>
      <c r="K17" s="306">
        <f t="shared" si="8"/>
        <v>2.886751345948129E-3</v>
      </c>
      <c r="L17" s="306">
        <f t="shared" si="1"/>
        <v>2.8867513459481291E-2</v>
      </c>
      <c r="M17" s="164">
        <f t="shared" si="9"/>
        <v>1.227250416639325</v>
      </c>
      <c r="N17" s="425">
        <f t="shared" si="2"/>
        <v>2.45450083327865</v>
      </c>
      <c r="O17" s="424">
        <f t="shared" si="3"/>
        <v>2.4800035738769526</v>
      </c>
      <c r="P17" s="302" t="str">
        <f t="shared" si="4"/>
        <v>ERROR</v>
      </c>
      <c r="Q17" s="303">
        <f t="shared" ref="Q17:Q19" si="15">IF(P17="OK",N17,O17)</f>
        <v>2.4800035738769526</v>
      </c>
      <c r="R17" s="345">
        <f t="shared" si="10"/>
        <v>1.8600035738769525</v>
      </c>
      <c r="S17" s="426">
        <f t="shared" si="11"/>
        <v>2.5010714709580357</v>
      </c>
      <c r="T17" s="673" t="s">
        <v>225</v>
      </c>
      <c r="U17" s="346">
        <f t="shared" si="12"/>
        <v>2.1067897081083142E-2</v>
      </c>
      <c r="X17" s="48"/>
      <c r="Y17" s="48"/>
      <c r="Z17" s="100"/>
      <c r="AA17" s="100"/>
      <c r="AB17" s="97"/>
      <c r="AC17" s="40"/>
      <c r="AD17" s="83"/>
      <c r="AG17" s="84"/>
      <c r="AH17" s="84"/>
      <c r="AI17" s="83"/>
      <c r="AJ17" s="85"/>
    </row>
    <row r="18" spans="2:36" ht="15.75" thickBot="1" x14ac:dyDescent="0.3">
      <c r="C18" s="86">
        <v>10</v>
      </c>
      <c r="D18" s="327">
        <f>+Resumen!B134</f>
        <v>456.83548908333336</v>
      </c>
      <c r="E18" s="327">
        <f>+Resumen!C134</f>
        <v>456.75</v>
      </c>
      <c r="F18" s="161">
        <f t="shared" si="13"/>
        <v>0.17250604803348324</v>
      </c>
      <c r="G18" s="162">
        <f t="shared" si="6"/>
        <v>247.62974089583335</v>
      </c>
      <c r="H18" s="163">
        <f t="shared" si="7"/>
        <v>7.8650402235720646E-2</v>
      </c>
      <c r="I18" s="328">
        <f>+BD_DIAS!$E$10</f>
        <v>1.051881381674015E-2</v>
      </c>
      <c r="J18" s="164">
        <f t="shared" si="0"/>
        <v>1.3630290860663765</v>
      </c>
      <c r="K18" s="306">
        <f t="shared" si="8"/>
        <v>2.886751345948129E-3</v>
      </c>
      <c r="L18" s="306">
        <f t="shared" si="1"/>
        <v>2.8867513459481291E-2</v>
      </c>
      <c r="M18" s="164">
        <f t="shared" si="9"/>
        <v>1.3656450810315102</v>
      </c>
      <c r="N18" s="425">
        <f t="shared" si="2"/>
        <v>2.7312901620630203</v>
      </c>
      <c r="O18" s="424">
        <f t="shared" si="3"/>
        <v>2.7317976757718743</v>
      </c>
      <c r="P18" s="302" t="str">
        <f t="shared" si="4"/>
        <v>ERROR</v>
      </c>
      <c r="Q18" s="303">
        <f t="shared" si="15"/>
        <v>2.7317976757718743</v>
      </c>
      <c r="R18" s="345">
        <f t="shared" si="10"/>
        <v>2.1117976757718742</v>
      </c>
      <c r="S18" s="426">
        <f t="shared" si="11"/>
        <v>2.7491070618901414</v>
      </c>
      <c r="T18" s="309">
        <f>3*V14</f>
        <v>9.1186022010531906E-10</v>
      </c>
      <c r="U18" s="346">
        <f t="shared" si="12"/>
        <v>1.7309386118267156E-2</v>
      </c>
      <c r="X18" s="48"/>
      <c r="Y18" s="48"/>
      <c r="Z18" s="84"/>
      <c r="AA18" s="84"/>
      <c r="AB18" s="40"/>
      <c r="AC18" s="40"/>
      <c r="AD18" s="83"/>
      <c r="AG18" s="84"/>
      <c r="AH18" s="84"/>
      <c r="AI18" s="83"/>
      <c r="AJ18" s="85"/>
    </row>
    <row r="19" spans="2:36" ht="15.75" thickBot="1" x14ac:dyDescent="0.3">
      <c r="B19" s="78" t="s">
        <v>113</v>
      </c>
      <c r="C19" s="86">
        <v>11</v>
      </c>
      <c r="D19" s="327">
        <f>+Resumen!B135</f>
        <v>-2.2915541666666667E-2</v>
      </c>
      <c r="E19" s="327">
        <f>+Resumen!C135</f>
        <v>-6.1537770833333331E-2</v>
      </c>
      <c r="F19" s="161">
        <f t="shared" si="13"/>
        <v>0.15035862994840868</v>
      </c>
      <c r="G19" s="162">
        <f t="shared" si="6"/>
        <v>-209.18179687499997</v>
      </c>
      <c r="H19" s="163">
        <f t="shared" si="7"/>
        <v>7.2626119828005958E-2</v>
      </c>
      <c r="I19" s="328">
        <f>+BD_DIAS!$E$10</f>
        <v>1.051881381674015E-2</v>
      </c>
      <c r="J19" s="164">
        <f t="shared" si="0"/>
        <v>0.28000000799535818</v>
      </c>
      <c r="K19" s="306">
        <f t="shared" si="8"/>
        <v>2.886751345948129E-3</v>
      </c>
      <c r="L19" s="306">
        <f t="shared" si="1"/>
        <v>2.8867513459481291E-2</v>
      </c>
      <c r="M19" s="164">
        <f t="shared" si="9"/>
        <v>0.29090697803499049</v>
      </c>
      <c r="N19" s="425">
        <f t="shared" si="2"/>
        <v>0.58181395606998099</v>
      </c>
      <c r="O19" s="424">
        <f t="shared" si="3"/>
        <v>0.61996252671997576</v>
      </c>
      <c r="P19" s="302" t="str">
        <f t="shared" si="4"/>
        <v>ERROR</v>
      </c>
      <c r="Q19" s="303">
        <f t="shared" si="15"/>
        <v>0.61996252671997576</v>
      </c>
      <c r="R19" s="345">
        <f t="shared" si="10"/>
        <v>-3.7473280024236111E-5</v>
      </c>
      <c r="S19" s="426">
        <f t="shared" si="11"/>
        <v>0.6404657914827423</v>
      </c>
      <c r="T19" s="40"/>
      <c r="U19" s="346">
        <f t="shared" si="12"/>
        <v>2.0503264762766538E-2</v>
      </c>
      <c r="W19" s="40"/>
      <c r="X19" s="48"/>
      <c r="Y19" s="48"/>
      <c r="Z19" s="100"/>
      <c r="AA19" s="100"/>
      <c r="AB19" s="97"/>
      <c r="AC19" s="40"/>
      <c r="AD19" s="83"/>
      <c r="AG19" s="84"/>
      <c r="AH19" s="84"/>
      <c r="AI19" s="83"/>
      <c r="AJ19" s="85"/>
    </row>
    <row r="20" spans="2:36" ht="15.75" thickBot="1" x14ac:dyDescent="0.3">
      <c r="B20" s="89">
        <f>IFERROR(RSQ(E8:E19,D8:D19),"-")</f>
        <v>0.99999948112058346</v>
      </c>
      <c r="C20" s="90" t="s">
        <v>114</v>
      </c>
      <c r="D20" s="304">
        <f>+AVERAGE(D8:D19)</f>
        <v>209.12025910416665</v>
      </c>
      <c r="G20" s="91"/>
      <c r="H20" s="92"/>
      <c r="I20" s="83"/>
      <c r="M20" s="88"/>
      <c r="N20" s="93"/>
      <c r="O20" s="100"/>
      <c r="P20" s="87"/>
      <c r="T20" s="40"/>
      <c r="W20" s="84"/>
      <c r="X20" s="48"/>
      <c r="Y20" s="48"/>
      <c r="Z20" s="100"/>
      <c r="AA20" s="100"/>
      <c r="AB20" s="97"/>
      <c r="AC20" s="40"/>
      <c r="AD20" s="83"/>
      <c r="AG20" s="84"/>
      <c r="AH20" s="84"/>
      <c r="AI20" s="83"/>
      <c r="AJ20" s="85"/>
    </row>
    <row r="21" spans="2:36" ht="15.75" thickBot="1" x14ac:dyDescent="0.3">
      <c r="D21" s="40"/>
      <c r="G21" s="91"/>
      <c r="H21" s="92"/>
      <c r="I21" s="83"/>
      <c r="M21" s="462" t="s">
        <v>293</v>
      </c>
      <c r="N21" s="463">
        <v>2</v>
      </c>
      <c r="O21" s="100"/>
      <c r="P21" s="40"/>
      <c r="Q21" s="83"/>
      <c r="R21" s="160" t="s">
        <v>149</v>
      </c>
      <c r="S21" s="160" t="s">
        <v>150</v>
      </c>
      <c r="T21" s="160" t="s">
        <v>151</v>
      </c>
      <c r="U21" s="160" t="s">
        <v>116</v>
      </c>
      <c r="V21" s="40"/>
      <c r="AB21" s="84"/>
      <c r="AC21" s="40"/>
      <c r="AD21" s="83"/>
      <c r="AG21" s="84"/>
      <c r="AH21" s="84"/>
      <c r="AI21" s="83"/>
      <c r="AJ21" s="85"/>
    </row>
    <row r="22" spans="2:36" ht="15.75" thickBot="1" x14ac:dyDescent="0.3">
      <c r="D22" s="40"/>
      <c r="H22" s="40"/>
      <c r="I22" s="83"/>
      <c r="N22" s="84"/>
      <c r="O22" s="100"/>
      <c r="P22" s="40"/>
      <c r="Q22" s="290" t="s">
        <v>193</v>
      </c>
      <c r="R22" s="427">
        <f t="array" ref="R22:T22">+LINEST(R8:R19,E8:E19^{1,2,3},0,1)</f>
        <v>-1.7896046593298234E-8</v>
      </c>
      <c r="S22" s="427">
        <v>1.6664901585240687E-5</v>
      </c>
      <c r="T22" s="428">
        <v>7.3831036062634622E-4</v>
      </c>
      <c r="U22" s="428">
        <f>Q6+T10+S6</f>
        <v>0.64051116234407812</v>
      </c>
      <c r="V22" s="40"/>
      <c r="AB22" s="84"/>
      <c r="AC22" s="40"/>
      <c r="AD22" s="83"/>
      <c r="AG22" s="84"/>
      <c r="AH22" s="84"/>
      <c r="AI22" s="83"/>
      <c r="AJ22" s="85"/>
    </row>
    <row r="23" spans="2:36" ht="15.75" thickBot="1" x14ac:dyDescent="0.3">
      <c r="B23" s="94"/>
      <c r="D23" s="40"/>
      <c r="H23" s="40"/>
      <c r="I23" s="83"/>
      <c r="N23" s="84"/>
      <c r="O23" s="100"/>
      <c r="Q23" s="461" t="s">
        <v>211</v>
      </c>
      <c r="R23" s="464">
        <f>ROUND(R22,11)</f>
        <v>-1.7900000000000001E-8</v>
      </c>
      <c r="S23" s="464">
        <f>ROUND(S22,7)</f>
        <v>1.6699999999999999E-5</v>
      </c>
      <c r="T23" s="464">
        <f>ROUND(T22,6)</f>
        <v>7.3800000000000005E-4</v>
      </c>
      <c r="U23" s="465">
        <f>ROUND(U22,2)</f>
        <v>0.64</v>
      </c>
      <c r="V23" s="40"/>
      <c r="W23" s="84"/>
      <c r="X23" s="84"/>
      <c r="Y23" s="40"/>
      <c r="Z23" s="83"/>
      <c r="AB23" s="84"/>
      <c r="AC23" s="40"/>
      <c r="AD23" s="83"/>
      <c r="AG23" s="84"/>
      <c r="AH23" s="84"/>
      <c r="AI23" s="83"/>
      <c r="AJ23" s="85"/>
    </row>
    <row r="24" spans="2:36" ht="15.75" thickBot="1" x14ac:dyDescent="0.3">
      <c r="B24" s="94"/>
      <c r="D24" s="40"/>
      <c r="F24" s="90" t="s">
        <v>115</v>
      </c>
      <c r="G24" s="310">
        <f>+SQRT(SUMSQ(F8:F19)/(B14-2))</f>
        <v>0.1200636360061388</v>
      </c>
      <c r="H24" s="40"/>
      <c r="I24" s="83"/>
      <c r="N24" s="84"/>
      <c r="O24" s="100"/>
      <c r="R24" s="95">
        <f t="array" ref="R24:U24">+LINEST(R8:R19,E8:E19^{1,2,3},0,1)</f>
        <v>-1.7896046593298234E-8</v>
      </c>
      <c r="S24" s="95">
        <v>1.6664901585240687E-5</v>
      </c>
      <c r="T24" s="95">
        <v>7.3831036062634622E-4</v>
      </c>
      <c r="U24" s="305">
        <v>0</v>
      </c>
      <c r="V24" s="40"/>
      <c r="W24" s="40"/>
      <c r="X24" s="83"/>
      <c r="Y24" s="48"/>
      <c r="Z24" s="48"/>
      <c r="AA24" s="84"/>
      <c r="AB24" s="84"/>
      <c r="AC24" s="40"/>
      <c r="AD24" s="83"/>
      <c r="AG24" s="84"/>
      <c r="AH24" s="84"/>
      <c r="AI24" s="83"/>
      <c r="AJ24" s="85"/>
    </row>
    <row r="25" spans="2:36" x14ac:dyDescent="0.25">
      <c r="B25" s="94"/>
      <c r="D25" s="40"/>
      <c r="G25" s="95"/>
      <c r="H25" s="40"/>
      <c r="I25" s="83"/>
      <c r="N25" s="84"/>
      <c r="O25" s="100"/>
      <c r="P25" s="48"/>
      <c r="Q25" s="48"/>
      <c r="R25" s="48"/>
      <c r="S25" s="48"/>
      <c r="T25" s="48"/>
      <c r="U25" s="48"/>
      <c r="V25" s="40"/>
      <c r="W25" s="40"/>
      <c r="X25" s="48"/>
      <c r="Y25" s="48"/>
      <c r="Z25" s="48"/>
      <c r="AA25" s="100"/>
      <c r="AB25" s="100"/>
      <c r="AC25" s="97"/>
      <c r="AD25" s="83"/>
      <c r="AG25" s="84"/>
      <c r="AH25" s="84"/>
      <c r="AI25" s="83"/>
      <c r="AJ25" s="85"/>
    </row>
    <row r="26" spans="2:36" x14ac:dyDescent="0.25">
      <c r="B26" s="94"/>
      <c r="D26" s="40"/>
      <c r="G26" s="95"/>
      <c r="H26" s="40"/>
      <c r="I26" s="83"/>
      <c r="N26" s="84"/>
      <c r="O26" s="100"/>
      <c r="P26" s="48"/>
      <c r="Q26" s="48"/>
      <c r="R26" s="48"/>
      <c r="S26" s="48"/>
      <c r="T26" s="48"/>
      <c r="U26" s="48"/>
      <c r="V26" s="40"/>
      <c r="W26" s="48"/>
      <c r="Y26" s="48"/>
      <c r="Z26" s="48"/>
      <c r="AA26" s="100"/>
      <c r="AB26" s="100"/>
      <c r="AC26" s="97"/>
      <c r="AD26" s="83"/>
      <c r="AG26" s="84"/>
      <c r="AH26" s="84"/>
      <c r="AI26" s="83"/>
      <c r="AJ26" s="85"/>
    </row>
    <row r="27" spans="2:36" x14ac:dyDescent="0.25">
      <c r="B27" s="94"/>
      <c r="D27" s="40"/>
      <c r="G27" s="95"/>
      <c r="H27" s="40"/>
      <c r="I27" s="83"/>
      <c r="N27" s="84"/>
      <c r="O27" s="100"/>
      <c r="W27" s="48"/>
      <c r="X27" s="48"/>
      <c r="Y27" s="48"/>
      <c r="Z27" s="48"/>
      <c r="AA27" s="84"/>
      <c r="AB27" s="84"/>
      <c r="AC27" s="40"/>
      <c r="AD27" s="83"/>
      <c r="AG27" s="84"/>
      <c r="AH27" s="84"/>
      <c r="AI27" s="83"/>
      <c r="AJ27" s="85"/>
    </row>
    <row r="28" spans="2:36" x14ac:dyDescent="0.25">
      <c r="B28" s="94"/>
      <c r="D28" s="40"/>
      <c r="G28" s="96"/>
      <c r="H28" s="40"/>
      <c r="I28" s="83"/>
      <c r="N28" s="84"/>
      <c r="O28" s="100"/>
      <c r="P28" s="40"/>
      <c r="W28" s="48"/>
      <c r="X28" s="48"/>
      <c r="Y28" s="48"/>
      <c r="Z28" s="48"/>
      <c r="AA28" s="84"/>
      <c r="AB28" s="84"/>
      <c r="AC28" s="40"/>
      <c r="AD28" s="83"/>
      <c r="AG28" s="84"/>
      <c r="AH28" s="84"/>
      <c r="AI28" s="83"/>
      <c r="AJ28" s="85"/>
    </row>
    <row r="29" spans="2:36" s="48" customFormat="1" ht="15.75" thickBot="1" x14ac:dyDescent="0.3">
      <c r="D29" s="97"/>
      <c r="G29" s="98"/>
      <c r="H29" s="97"/>
      <c r="I29" s="99"/>
      <c r="N29" s="100"/>
      <c r="O29" s="100"/>
      <c r="P29" s="97"/>
      <c r="AA29" s="100"/>
      <c r="AB29" s="100"/>
      <c r="AC29" s="97"/>
      <c r="AD29" s="101"/>
      <c r="AG29" s="100"/>
      <c r="AH29" s="100"/>
      <c r="AI29" s="101"/>
      <c r="AJ29" s="102"/>
    </row>
    <row r="30" spans="2:36" s="48" customFormat="1" ht="15.75" thickBot="1" x14ac:dyDescent="0.3">
      <c r="D30" s="97"/>
      <c r="F30" s="90" t="s">
        <v>117</v>
      </c>
      <c r="G30" s="310">
        <f>IFERROR((SUMSQ(D8:D19)-(SUM(D8:D19)^2/B14)),"-")</f>
        <v>277899.3530722236</v>
      </c>
      <c r="H30" s="97"/>
      <c r="I30" s="101"/>
      <c r="N30" s="100"/>
      <c r="O30" s="100"/>
      <c r="P30" s="97"/>
      <c r="Q30" s="101"/>
      <c r="AA30" s="100"/>
      <c r="AB30" s="100"/>
      <c r="AC30" s="97"/>
      <c r="AD30" s="101"/>
      <c r="AG30" s="100"/>
      <c r="AH30" s="100"/>
      <c r="AI30" s="101"/>
      <c r="AJ30" s="102"/>
    </row>
    <row r="31" spans="2:36" s="48" customFormat="1" x14ac:dyDescent="0.25">
      <c r="D31" s="97"/>
      <c r="F31" s="103"/>
      <c r="G31" s="98"/>
      <c r="H31" s="97"/>
      <c r="I31" s="101"/>
      <c r="N31" s="100"/>
      <c r="O31" s="100"/>
      <c r="P31" s="97"/>
      <c r="Q31" s="101"/>
      <c r="AA31" s="100"/>
      <c r="AB31" s="100"/>
      <c r="AC31" s="97"/>
      <c r="AD31" s="101"/>
      <c r="AG31" s="100"/>
      <c r="AH31" s="100"/>
      <c r="AI31" s="101"/>
      <c r="AJ31" s="102"/>
    </row>
    <row r="32" spans="2:36" s="48" customFormat="1" ht="15.75" thickBot="1" x14ac:dyDescent="0.3">
      <c r="D32" s="97"/>
      <c r="E32" s="101"/>
      <c r="F32" s="103"/>
      <c r="G32" s="98"/>
      <c r="H32" s="97"/>
      <c r="I32" s="101"/>
      <c r="N32" s="100"/>
      <c r="O32" s="100"/>
      <c r="P32" s="97"/>
      <c r="Q32" s="101"/>
      <c r="AA32" s="100"/>
      <c r="AB32" s="100"/>
      <c r="AC32" s="97"/>
      <c r="AD32" s="101"/>
      <c r="AG32" s="100"/>
      <c r="AH32" s="100"/>
      <c r="AI32" s="101"/>
      <c r="AJ32" s="102"/>
    </row>
    <row r="33" spans="2:36" s="48" customFormat="1" ht="15.75" thickBot="1" x14ac:dyDescent="0.3">
      <c r="D33" s="97"/>
      <c r="F33" s="90" t="s">
        <v>117</v>
      </c>
      <c r="G33" s="310">
        <f>+(SUMSQ(D8-D20,D9-D20,D10-D20,D11-D20,D12-D20,D13-D20,D14-D20,D15-D20,D16-D20,D17-D20,D18-D20,D19-D20))</f>
        <v>277899.35307222354</v>
      </c>
      <c r="H33" s="97"/>
      <c r="I33" s="101"/>
      <c r="N33" s="100"/>
      <c r="O33" s="100"/>
      <c r="P33" s="97"/>
      <c r="Q33" s="101"/>
      <c r="U33" s="100"/>
      <c r="V33" s="100"/>
      <c r="W33" s="97"/>
      <c r="X33" s="101"/>
      <c r="AA33" s="100"/>
      <c r="AB33" s="100"/>
      <c r="AC33" s="97"/>
      <c r="AD33" s="101"/>
      <c r="AG33" s="100"/>
      <c r="AH33" s="100"/>
      <c r="AI33" s="101"/>
      <c r="AJ33" s="102"/>
    </row>
    <row r="34" spans="2:36" s="48" customFormat="1" x14ac:dyDescent="0.25">
      <c r="D34" s="97"/>
      <c r="E34" s="101"/>
      <c r="G34" s="100"/>
      <c r="H34" s="97"/>
      <c r="I34" s="101"/>
      <c r="N34" s="100"/>
      <c r="O34" s="100"/>
      <c r="P34" s="97"/>
      <c r="Q34" s="101"/>
      <c r="T34" s="100"/>
      <c r="U34" s="100"/>
      <c r="V34" s="100"/>
      <c r="W34" s="97"/>
      <c r="X34" s="101"/>
      <c r="AA34" s="100"/>
      <c r="AB34" s="100"/>
      <c r="AC34" s="97"/>
      <c r="AD34" s="101"/>
      <c r="AG34" s="100"/>
      <c r="AH34" s="100"/>
      <c r="AI34" s="101"/>
      <c r="AJ34" s="102"/>
    </row>
    <row r="35" spans="2:36" s="48" customFormat="1" x14ac:dyDescent="0.25">
      <c r="D35" s="97"/>
      <c r="E35" s="101"/>
      <c r="H35" s="97"/>
      <c r="I35" s="101"/>
      <c r="N35" s="100"/>
      <c r="O35" s="100"/>
      <c r="P35" s="97"/>
      <c r="Q35" s="101"/>
      <c r="T35" s="100"/>
      <c r="U35" s="100"/>
      <c r="V35" s="100"/>
      <c r="W35" s="97"/>
      <c r="X35" s="101"/>
      <c r="AA35" s="100"/>
      <c r="AB35" s="100"/>
      <c r="AC35" s="97"/>
      <c r="AD35" s="101"/>
      <c r="AG35" s="100"/>
      <c r="AH35" s="100"/>
      <c r="AI35" s="101"/>
      <c r="AJ35" s="102"/>
    </row>
    <row r="36" spans="2:36" x14ac:dyDescent="0.25">
      <c r="D36" s="40"/>
      <c r="E36" s="83"/>
      <c r="G36" s="84"/>
      <c r="H36" s="40"/>
      <c r="I36" s="83"/>
      <c r="N36" s="84"/>
      <c r="O36" s="100"/>
      <c r="P36" s="40"/>
      <c r="Q36" s="83"/>
      <c r="T36" s="84"/>
      <c r="U36" s="84"/>
      <c r="V36" s="84"/>
      <c r="W36" s="40"/>
      <c r="X36" s="83"/>
      <c r="AA36" s="84"/>
      <c r="AB36" s="84"/>
      <c r="AC36" s="40"/>
      <c r="AD36" s="83"/>
      <c r="AG36" s="84"/>
      <c r="AH36" s="84"/>
      <c r="AI36" s="83"/>
      <c r="AJ36" s="85"/>
    </row>
    <row r="37" spans="2:36" x14ac:dyDescent="0.25">
      <c r="D37" s="40"/>
      <c r="E37" s="83"/>
      <c r="G37" s="84"/>
      <c r="H37" s="40"/>
      <c r="I37" s="83"/>
      <c r="N37" s="84"/>
      <c r="O37" s="100"/>
      <c r="P37" s="40"/>
      <c r="Q37" s="83"/>
      <c r="T37" s="84"/>
      <c r="U37" s="84"/>
      <c r="V37" s="84"/>
      <c r="W37" s="40"/>
      <c r="X37" s="83"/>
      <c r="AA37" s="84"/>
      <c r="AB37" s="84"/>
      <c r="AC37" s="40"/>
      <c r="AD37" s="83"/>
      <c r="AG37" s="84"/>
      <c r="AH37" s="84"/>
      <c r="AI37" s="83"/>
      <c r="AJ37" s="85"/>
    </row>
    <row r="38" spans="2:36" x14ac:dyDescent="0.25">
      <c r="D38" s="40"/>
      <c r="E38" s="83"/>
      <c r="G38" s="84"/>
      <c r="H38" s="40"/>
      <c r="I38" s="83"/>
      <c r="N38" s="84"/>
      <c r="O38" s="100"/>
      <c r="P38" s="40"/>
      <c r="Q38" s="83"/>
      <c r="T38" s="84"/>
      <c r="U38" s="84"/>
      <c r="V38" s="84"/>
      <c r="W38" s="40"/>
      <c r="X38" s="83"/>
      <c r="AA38" s="84"/>
      <c r="AB38" s="84"/>
      <c r="AC38" s="40"/>
      <c r="AD38" s="83"/>
      <c r="AG38" s="84"/>
      <c r="AH38" s="84"/>
      <c r="AI38" s="83"/>
      <c r="AJ38" s="85"/>
    </row>
    <row r="39" spans="2:36" x14ac:dyDescent="0.25">
      <c r="D39" s="40"/>
      <c r="E39" s="83"/>
      <c r="G39" s="84"/>
      <c r="H39" s="40"/>
      <c r="I39" s="83"/>
      <c r="N39" s="84"/>
      <c r="O39" s="100"/>
      <c r="P39" s="40"/>
      <c r="Q39" s="83"/>
      <c r="T39" s="84"/>
      <c r="U39" s="84"/>
      <c r="V39" s="84"/>
      <c r="W39" s="40"/>
      <c r="X39" s="83"/>
      <c r="AA39" s="84"/>
      <c r="AB39" s="84"/>
      <c r="AC39" s="40"/>
      <c r="AD39" s="83"/>
      <c r="AG39" s="84"/>
      <c r="AH39" s="84"/>
      <c r="AI39" s="83"/>
      <c r="AJ39" s="85"/>
    </row>
    <row r="40" spans="2:36" x14ac:dyDescent="0.25">
      <c r="D40" s="40"/>
      <c r="E40" s="83"/>
      <c r="G40" s="84"/>
      <c r="H40" s="40"/>
      <c r="I40" s="83"/>
      <c r="N40" s="84"/>
      <c r="O40" s="100"/>
      <c r="P40" s="40"/>
      <c r="Q40" s="83"/>
      <c r="T40" s="84"/>
      <c r="U40" s="84"/>
      <c r="V40" s="84"/>
      <c r="W40" s="40"/>
      <c r="X40" s="83"/>
      <c r="AA40" s="84"/>
      <c r="AB40" s="84"/>
      <c r="AC40" s="40"/>
      <c r="AD40" s="83"/>
      <c r="AG40" s="84"/>
      <c r="AH40" s="84"/>
      <c r="AI40" s="83"/>
      <c r="AJ40" s="85"/>
    </row>
    <row r="41" spans="2:36" x14ac:dyDescent="0.25">
      <c r="B41" s="84"/>
      <c r="C41" s="84"/>
      <c r="D41" s="40"/>
      <c r="E41" s="104"/>
      <c r="G41" s="84"/>
      <c r="H41" s="40"/>
      <c r="I41" s="83"/>
      <c r="N41" s="84"/>
      <c r="O41" s="100"/>
      <c r="P41" s="40"/>
      <c r="Q41" s="83"/>
      <c r="T41" s="84"/>
      <c r="U41" s="84"/>
      <c r="V41" s="84"/>
      <c r="W41" s="40"/>
      <c r="X41" s="83"/>
      <c r="AA41" s="84"/>
      <c r="AB41" s="84"/>
      <c r="AC41" s="40"/>
      <c r="AD41" s="83"/>
      <c r="AG41" s="84"/>
      <c r="AH41" s="84"/>
      <c r="AI41" s="83"/>
      <c r="AJ41" s="85"/>
    </row>
    <row r="42" spans="2:36" x14ac:dyDescent="0.25">
      <c r="B42" s="84"/>
      <c r="C42" s="84"/>
      <c r="D42" s="40"/>
      <c r="E42" s="104"/>
      <c r="G42" s="84"/>
      <c r="H42" s="40"/>
      <c r="I42" s="83"/>
      <c r="N42" s="84"/>
      <c r="O42" s="100"/>
      <c r="P42" s="40"/>
      <c r="Q42" s="83"/>
      <c r="T42" s="84"/>
      <c r="U42" s="84"/>
      <c r="V42" s="84"/>
      <c r="W42" s="40"/>
      <c r="X42" s="83"/>
      <c r="AA42" s="84"/>
      <c r="AB42" s="84"/>
      <c r="AC42" s="40"/>
      <c r="AD42" s="83"/>
      <c r="AG42" s="84"/>
      <c r="AH42" s="84"/>
      <c r="AI42" s="83"/>
      <c r="AJ42" s="85"/>
    </row>
    <row r="43" spans="2:36" x14ac:dyDescent="0.25">
      <c r="B43" s="84"/>
      <c r="C43" s="84"/>
      <c r="D43" s="40"/>
      <c r="E43" s="104"/>
      <c r="G43" s="84"/>
      <c r="H43" s="40"/>
      <c r="I43" s="83"/>
      <c r="N43" s="84"/>
      <c r="O43" s="100"/>
      <c r="P43" s="40"/>
      <c r="Q43" s="83"/>
      <c r="T43" s="84"/>
      <c r="U43" s="84"/>
      <c r="V43" s="84"/>
      <c r="W43" s="40"/>
      <c r="X43" s="83"/>
      <c r="AA43" s="84"/>
      <c r="AB43" s="84"/>
      <c r="AC43" s="40"/>
      <c r="AD43" s="83"/>
      <c r="AG43" s="84"/>
      <c r="AH43" s="84"/>
      <c r="AI43" s="83"/>
      <c r="AJ43" s="85"/>
    </row>
    <row r="44" spans="2:36" x14ac:dyDescent="0.25">
      <c r="B44" s="84"/>
      <c r="C44" s="84"/>
      <c r="D44" s="40"/>
      <c r="E44" s="104"/>
      <c r="G44" s="84"/>
      <c r="H44" s="40"/>
      <c r="I44" s="83"/>
      <c r="N44" s="84"/>
      <c r="O44" s="100"/>
      <c r="P44" s="40"/>
      <c r="Q44" s="83"/>
      <c r="T44" s="84"/>
      <c r="U44" s="84"/>
      <c r="V44" s="84"/>
      <c r="W44" s="40"/>
      <c r="X44" s="83"/>
      <c r="AA44" s="84"/>
      <c r="AB44" s="84"/>
      <c r="AC44" s="40"/>
      <c r="AD44" s="83"/>
      <c r="AG44" s="84"/>
      <c r="AH44" s="84"/>
      <c r="AI44" s="83"/>
      <c r="AJ44" s="85"/>
    </row>
    <row r="45" spans="2:36" x14ac:dyDescent="0.25">
      <c r="B45" s="84"/>
      <c r="C45" s="84"/>
      <c r="D45" s="40"/>
      <c r="E45" s="104"/>
      <c r="G45" s="84"/>
      <c r="H45" s="40"/>
      <c r="I45" s="83"/>
      <c r="N45" s="84"/>
      <c r="O45" s="100"/>
      <c r="P45" s="40"/>
      <c r="Q45" s="83"/>
      <c r="T45" s="84"/>
      <c r="U45" s="84"/>
      <c r="V45" s="84"/>
      <c r="W45" s="40"/>
      <c r="X45" s="83"/>
      <c r="AA45" s="84"/>
      <c r="AB45" s="84"/>
      <c r="AC45" s="40"/>
      <c r="AD45" s="83"/>
      <c r="AG45" s="84"/>
      <c r="AH45" s="84"/>
      <c r="AI45" s="83"/>
      <c r="AJ45" s="85"/>
    </row>
    <row r="46" spans="2:36" x14ac:dyDescent="0.25">
      <c r="B46" s="84"/>
      <c r="C46" s="84"/>
      <c r="D46" s="40"/>
      <c r="E46" s="104"/>
      <c r="G46" s="84"/>
      <c r="H46" s="40"/>
      <c r="I46" s="83"/>
      <c r="N46" s="84"/>
      <c r="O46" s="100"/>
      <c r="P46" s="40"/>
      <c r="Q46" s="83"/>
      <c r="T46" s="84"/>
      <c r="U46" s="84"/>
      <c r="V46" s="84"/>
      <c r="W46" s="40"/>
      <c r="X46" s="83"/>
      <c r="AA46" s="84"/>
      <c r="AB46" s="84"/>
      <c r="AC46" s="40"/>
      <c r="AD46" s="83"/>
      <c r="AG46" s="84"/>
      <c r="AH46" s="84"/>
      <c r="AI46" s="83"/>
      <c r="AJ46" s="85"/>
    </row>
    <row r="47" spans="2:36" x14ac:dyDescent="0.25">
      <c r="B47" s="84"/>
      <c r="C47" s="84"/>
      <c r="D47" s="40"/>
      <c r="E47" s="104"/>
      <c r="G47" s="84"/>
      <c r="H47" s="40"/>
      <c r="I47" s="83"/>
      <c r="N47" s="84"/>
      <c r="O47" s="100"/>
      <c r="P47" s="40"/>
      <c r="Q47" s="83"/>
      <c r="T47" s="84"/>
      <c r="U47" s="84"/>
      <c r="V47" s="84"/>
      <c r="W47" s="40"/>
      <c r="X47" s="83"/>
      <c r="AA47" s="84"/>
      <c r="AB47" s="84"/>
      <c r="AC47" s="40"/>
      <c r="AD47" s="83"/>
      <c r="AG47" s="84"/>
      <c r="AH47" s="84"/>
      <c r="AI47" s="83"/>
      <c r="AJ47" s="85"/>
    </row>
    <row r="48" spans="2:36" x14ac:dyDescent="0.25">
      <c r="B48" s="84"/>
      <c r="C48" s="84"/>
      <c r="D48" s="40"/>
      <c r="E48" s="104"/>
      <c r="G48" s="84"/>
      <c r="H48" s="40"/>
      <c r="I48" s="83"/>
      <c r="N48" s="84"/>
      <c r="O48" s="100"/>
      <c r="P48" s="40"/>
      <c r="Q48" s="83"/>
      <c r="T48" s="84"/>
      <c r="U48" s="84"/>
      <c r="V48" s="84"/>
      <c r="W48" s="40"/>
      <c r="X48" s="83"/>
      <c r="AA48" s="84"/>
      <c r="AB48" s="84"/>
      <c r="AC48" s="40"/>
      <c r="AD48" s="83"/>
      <c r="AG48" s="84"/>
      <c r="AH48" s="84"/>
      <c r="AI48" s="83"/>
      <c r="AJ48" s="85"/>
    </row>
    <row r="49" spans="2:36" x14ac:dyDescent="0.25">
      <c r="B49" s="84"/>
      <c r="C49" s="84"/>
      <c r="D49" s="40"/>
      <c r="E49" s="104"/>
      <c r="G49" s="84"/>
      <c r="H49" s="40"/>
      <c r="I49" s="83"/>
      <c r="N49" s="84"/>
      <c r="O49" s="100"/>
      <c r="P49" s="40"/>
      <c r="Q49" s="83"/>
      <c r="T49" s="84"/>
      <c r="U49" s="84"/>
      <c r="V49" s="84"/>
      <c r="W49" s="40"/>
      <c r="X49" s="83"/>
      <c r="AA49" s="84"/>
      <c r="AB49" s="84"/>
      <c r="AC49" s="40"/>
      <c r="AD49" s="83"/>
      <c r="AG49" s="84"/>
      <c r="AH49" s="84"/>
      <c r="AI49" s="83"/>
      <c r="AJ49" s="85"/>
    </row>
    <row r="50" spans="2:36" x14ac:dyDescent="0.25">
      <c r="B50" s="84"/>
      <c r="C50" s="84"/>
      <c r="D50" s="40"/>
      <c r="E50" s="104"/>
      <c r="G50" s="84"/>
      <c r="H50" s="40"/>
      <c r="I50" s="83"/>
      <c r="K50" s="158" t="s">
        <v>294</v>
      </c>
      <c r="L50" s="158" t="str">
        <f>Q23</f>
        <v>U_FINAL</v>
      </c>
      <c r="N50" s="84"/>
      <c r="O50" s="100"/>
      <c r="P50" s="40"/>
      <c r="Q50" s="83"/>
      <c r="T50" s="84"/>
      <c r="U50" s="84"/>
      <c r="V50" s="84"/>
      <c r="W50" s="40"/>
      <c r="X50" s="83"/>
      <c r="AA50" s="84"/>
      <c r="AB50" s="84"/>
      <c r="AC50" s="40"/>
      <c r="AD50" s="83"/>
      <c r="AG50" s="84"/>
      <c r="AH50" s="84"/>
      <c r="AI50" s="83"/>
      <c r="AJ50" s="85"/>
    </row>
    <row r="51" spans="2:36" x14ac:dyDescent="0.25">
      <c r="B51" s="84"/>
      <c r="C51" s="84"/>
      <c r="D51" s="40"/>
      <c r="E51" s="104"/>
      <c r="G51" s="84"/>
      <c r="H51" s="40"/>
      <c r="I51" s="83"/>
      <c r="K51" s="158">
        <v>1</v>
      </c>
      <c r="L51" s="475">
        <f>$R$23*K51^3+$S$23*K51^2+T23*K51+$U$23</f>
        <v>0.64075468209999997</v>
      </c>
      <c r="N51" s="84"/>
      <c r="O51" s="100"/>
      <c r="P51" s="40"/>
      <c r="Q51" s="83"/>
      <c r="T51" s="84"/>
      <c r="U51" s="84"/>
      <c r="V51" s="84"/>
      <c r="W51" s="40"/>
      <c r="X51" s="83"/>
      <c r="AA51" s="84"/>
      <c r="AB51" s="84"/>
      <c r="AC51" s="40"/>
      <c r="AD51" s="83"/>
      <c r="AG51" s="84"/>
      <c r="AH51" s="84"/>
      <c r="AI51" s="83"/>
      <c r="AJ51" s="85"/>
    </row>
    <row r="52" spans="2:36" x14ac:dyDescent="0.25">
      <c r="B52" s="84"/>
      <c r="C52" s="84"/>
      <c r="D52" s="40"/>
      <c r="E52" s="104"/>
      <c r="G52" s="84"/>
      <c r="H52" s="40"/>
      <c r="I52" s="83"/>
      <c r="K52" s="158">
        <v>2</v>
      </c>
      <c r="L52" s="475">
        <f t="shared" ref="L52:L115" si="16">$R$23*K52^3+$S$23*K52^2+T24*K52+$U$23</f>
        <v>0.64154327752125273</v>
      </c>
      <c r="N52" s="84"/>
      <c r="O52" s="100"/>
      <c r="P52" s="40"/>
      <c r="Q52" s="83"/>
      <c r="T52" s="84"/>
      <c r="U52" s="84"/>
      <c r="V52" s="84"/>
      <c r="W52" s="40"/>
      <c r="X52" s="83"/>
      <c r="AA52" s="84"/>
      <c r="AB52" s="84"/>
      <c r="AC52" s="40"/>
      <c r="AD52" s="83"/>
      <c r="AG52" s="84"/>
      <c r="AH52" s="84"/>
      <c r="AI52" s="83"/>
      <c r="AJ52" s="85"/>
    </row>
    <row r="53" spans="2:36" x14ac:dyDescent="0.25">
      <c r="B53" s="84"/>
      <c r="C53" s="84"/>
      <c r="D53" s="40"/>
      <c r="E53" s="104"/>
      <c r="G53" s="84"/>
      <c r="H53" s="40"/>
      <c r="I53" s="83"/>
      <c r="K53" s="158">
        <v>3</v>
      </c>
      <c r="L53" s="475">
        <f t="shared" si="16"/>
        <v>0.64014981670000004</v>
      </c>
      <c r="N53" s="84"/>
      <c r="O53" s="100"/>
      <c r="P53" s="40"/>
      <c r="Q53" s="83"/>
      <c r="T53" s="84"/>
      <c r="U53" s="84"/>
      <c r="V53" s="84"/>
      <c r="W53" s="40"/>
      <c r="X53" s="83"/>
      <c r="AA53" s="84"/>
      <c r="AB53" s="84"/>
      <c r="AC53" s="40"/>
      <c r="AD53" s="83"/>
      <c r="AG53" s="84"/>
      <c r="AH53" s="84"/>
      <c r="AI53" s="83"/>
      <c r="AJ53" s="85"/>
    </row>
    <row r="54" spans="2:36" x14ac:dyDescent="0.25">
      <c r="D54" s="40"/>
      <c r="E54" s="83"/>
      <c r="G54" s="84"/>
      <c r="H54" s="40"/>
      <c r="I54" s="83"/>
      <c r="K54" s="158">
        <v>4</v>
      </c>
      <c r="L54" s="475">
        <f t="shared" si="16"/>
        <v>0.64026605440000006</v>
      </c>
      <c r="N54" s="84"/>
      <c r="O54" s="100"/>
      <c r="P54" s="40"/>
      <c r="Q54" s="83"/>
      <c r="T54" s="84"/>
      <c r="U54" s="84"/>
      <c r="V54" s="84"/>
      <c r="W54" s="40"/>
      <c r="X54" s="83"/>
      <c r="AA54" s="84"/>
      <c r="AB54" s="84"/>
      <c r="AC54" s="40"/>
      <c r="AD54" s="83"/>
      <c r="AG54" s="84"/>
      <c r="AH54" s="84"/>
      <c r="AI54" s="83"/>
      <c r="AJ54" s="85"/>
    </row>
    <row r="55" spans="2:36" x14ac:dyDescent="0.25">
      <c r="B55" s="84"/>
      <c r="C55" s="84"/>
      <c r="D55" s="40"/>
      <c r="E55" s="104"/>
      <c r="G55" s="84"/>
      <c r="H55" s="40"/>
      <c r="I55" s="83"/>
      <c r="K55" s="158">
        <v>5</v>
      </c>
      <c r="L55" s="475">
        <f t="shared" si="16"/>
        <v>0.64041526250000003</v>
      </c>
      <c r="N55" s="84"/>
      <c r="O55" s="100"/>
      <c r="P55" s="40"/>
      <c r="Q55" s="83"/>
      <c r="T55" s="84"/>
      <c r="U55" s="84"/>
      <c r="V55" s="84"/>
      <c r="W55" s="40"/>
      <c r="X55" s="83"/>
      <c r="AA55" s="84"/>
      <c r="AB55" s="84"/>
      <c r="AC55" s="40"/>
      <c r="AD55" s="83"/>
      <c r="AG55" s="84"/>
      <c r="AH55" s="84"/>
      <c r="AI55" s="83"/>
      <c r="AJ55" s="85"/>
    </row>
    <row r="56" spans="2:36" x14ac:dyDescent="0.25">
      <c r="K56" s="158">
        <v>6</v>
      </c>
      <c r="L56" s="475">
        <f t="shared" si="16"/>
        <v>0.64059733360000004</v>
      </c>
    </row>
    <row r="57" spans="2:36" x14ac:dyDescent="0.25">
      <c r="K57" s="158">
        <v>7</v>
      </c>
      <c r="L57" s="475">
        <f t="shared" si="16"/>
        <v>0.64081216029999999</v>
      </c>
    </row>
    <row r="58" spans="2:36" x14ac:dyDescent="0.25">
      <c r="K58" s="158">
        <v>8</v>
      </c>
      <c r="L58" s="475">
        <f t="shared" si="16"/>
        <v>0.64105963519999998</v>
      </c>
    </row>
    <row r="59" spans="2:36" x14ac:dyDescent="0.25">
      <c r="K59" s="158">
        <v>9</v>
      </c>
      <c r="L59" s="475">
        <f t="shared" si="16"/>
        <v>0.6413396509</v>
      </c>
    </row>
    <row r="60" spans="2:36" x14ac:dyDescent="0.25">
      <c r="K60" s="158">
        <v>10</v>
      </c>
      <c r="L60" s="475">
        <f t="shared" si="16"/>
        <v>0.64165210000000006</v>
      </c>
    </row>
    <row r="61" spans="2:36" x14ac:dyDescent="0.25">
      <c r="K61" s="158">
        <v>11</v>
      </c>
      <c r="L61" s="475">
        <f t="shared" si="16"/>
        <v>0.64199687510000003</v>
      </c>
    </row>
    <row r="62" spans="2:36" x14ac:dyDescent="0.25">
      <c r="K62" s="158">
        <v>12</v>
      </c>
      <c r="L62" s="475">
        <f t="shared" si="16"/>
        <v>0.64237386880000003</v>
      </c>
    </row>
    <row r="63" spans="2:36" x14ac:dyDescent="0.25">
      <c r="K63" s="158">
        <v>13</v>
      </c>
      <c r="L63" s="475">
        <f t="shared" si="16"/>
        <v>0.64278297370000004</v>
      </c>
    </row>
    <row r="64" spans="2:36" x14ac:dyDescent="0.25">
      <c r="K64" s="158">
        <v>14</v>
      </c>
      <c r="L64" s="475">
        <f t="shared" si="16"/>
        <v>0.64322408240000006</v>
      </c>
    </row>
    <row r="65" spans="11:12" x14ac:dyDescent="0.25">
      <c r="K65" s="158">
        <v>15</v>
      </c>
      <c r="L65" s="475">
        <f t="shared" si="16"/>
        <v>0.64369708749999999</v>
      </c>
    </row>
    <row r="66" spans="11:12" x14ac:dyDescent="0.25">
      <c r="K66" s="158">
        <v>16</v>
      </c>
      <c r="L66" s="475">
        <f t="shared" si="16"/>
        <v>0.64420188160000003</v>
      </c>
    </row>
    <row r="67" spans="11:12" x14ac:dyDescent="0.25">
      <c r="K67" s="158">
        <v>17</v>
      </c>
      <c r="L67" s="475">
        <f t="shared" si="16"/>
        <v>0.64473835730000006</v>
      </c>
    </row>
    <row r="68" spans="11:12" x14ac:dyDescent="0.25">
      <c r="K68" s="158">
        <v>18</v>
      </c>
      <c r="L68" s="475">
        <f t="shared" si="16"/>
        <v>0.64530640719999999</v>
      </c>
    </row>
    <row r="69" spans="11:12" x14ac:dyDescent="0.25">
      <c r="K69" s="158">
        <v>19</v>
      </c>
      <c r="L69" s="475">
        <f t="shared" si="16"/>
        <v>0.64590592390000001</v>
      </c>
    </row>
    <row r="70" spans="11:12" x14ac:dyDescent="0.25">
      <c r="K70" s="158">
        <v>20</v>
      </c>
      <c r="L70" s="475">
        <f t="shared" si="16"/>
        <v>0.64653680000000002</v>
      </c>
    </row>
    <row r="71" spans="11:12" x14ac:dyDescent="0.25">
      <c r="K71" s="158">
        <v>21</v>
      </c>
      <c r="L71" s="475">
        <f t="shared" si="16"/>
        <v>0.64719892810000001</v>
      </c>
    </row>
    <row r="72" spans="11:12" x14ac:dyDescent="0.25">
      <c r="K72" s="158">
        <v>22</v>
      </c>
      <c r="L72" s="475">
        <f t="shared" si="16"/>
        <v>0.64789220079999998</v>
      </c>
    </row>
    <row r="73" spans="11:12" x14ac:dyDescent="0.25">
      <c r="K73" s="158">
        <v>23</v>
      </c>
      <c r="L73" s="475">
        <f t="shared" si="16"/>
        <v>0.64861651070000004</v>
      </c>
    </row>
    <row r="74" spans="11:12" x14ac:dyDescent="0.25">
      <c r="K74" s="158">
        <v>24</v>
      </c>
      <c r="L74" s="475">
        <f t="shared" si="16"/>
        <v>0.64937175040000006</v>
      </c>
    </row>
    <row r="75" spans="11:12" x14ac:dyDescent="0.25">
      <c r="K75" s="158">
        <v>25</v>
      </c>
      <c r="L75" s="475">
        <f t="shared" si="16"/>
        <v>0.65015781250000004</v>
      </c>
    </row>
    <row r="76" spans="11:12" x14ac:dyDescent="0.25">
      <c r="K76" s="158">
        <v>26</v>
      </c>
      <c r="L76" s="475">
        <f t="shared" si="16"/>
        <v>0.65097458959999999</v>
      </c>
    </row>
    <row r="77" spans="11:12" x14ac:dyDescent="0.25">
      <c r="K77" s="158">
        <v>27</v>
      </c>
      <c r="L77" s="475">
        <f t="shared" si="16"/>
        <v>0.6518219743</v>
      </c>
    </row>
    <row r="78" spans="11:12" x14ac:dyDescent="0.25">
      <c r="K78" s="158">
        <v>28</v>
      </c>
      <c r="L78" s="475">
        <f t="shared" si="16"/>
        <v>0.65269985920000007</v>
      </c>
    </row>
    <row r="79" spans="11:12" x14ac:dyDescent="0.25">
      <c r="K79" s="158">
        <v>29</v>
      </c>
      <c r="L79" s="475">
        <f t="shared" si="16"/>
        <v>0.65360813689999997</v>
      </c>
    </row>
    <row r="80" spans="11:12" x14ac:dyDescent="0.25">
      <c r="K80" s="158">
        <v>30</v>
      </c>
      <c r="L80" s="475">
        <f t="shared" si="16"/>
        <v>0.65454670000000004</v>
      </c>
    </row>
    <row r="81" spans="11:12" x14ac:dyDescent="0.25">
      <c r="K81" s="158">
        <v>31</v>
      </c>
      <c r="L81" s="475">
        <f t="shared" si="16"/>
        <v>0.65551544110000004</v>
      </c>
    </row>
    <row r="82" spans="11:12" x14ac:dyDescent="0.25">
      <c r="K82" s="158">
        <v>32</v>
      </c>
      <c r="L82" s="475">
        <f t="shared" si="16"/>
        <v>0.65651425279999998</v>
      </c>
    </row>
    <row r="83" spans="11:12" x14ac:dyDescent="0.25">
      <c r="K83" s="158">
        <v>33</v>
      </c>
      <c r="L83" s="475">
        <f t="shared" si="16"/>
        <v>0.65754302770000006</v>
      </c>
    </row>
    <row r="84" spans="11:12" x14ac:dyDescent="0.25">
      <c r="K84" s="158">
        <v>34</v>
      </c>
      <c r="L84" s="475">
        <f t="shared" si="16"/>
        <v>0.65860165840000007</v>
      </c>
    </row>
    <row r="85" spans="11:12" x14ac:dyDescent="0.25">
      <c r="K85" s="158">
        <v>35</v>
      </c>
      <c r="L85" s="475">
        <f t="shared" si="16"/>
        <v>0.65969003749999999</v>
      </c>
    </row>
    <row r="86" spans="11:12" x14ac:dyDescent="0.25">
      <c r="K86" s="158">
        <v>36</v>
      </c>
      <c r="L86" s="475">
        <f t="shared" si="16"/>
        <v>0.66080805760000005</v>
      </c>
    </row>
    <row r="87" spans="11:12" x14ac:dyDescent="0.25">
      <c r="K87" s="158">
        <v>37</v>
      </c>
      <c r="L87" s="475">
        <f t="shared" si="16"/>
        <v>0.66195561130000002</v>
      </c>
    </row>
    <row r="88" spans="11:12" x14ac:dyDescent="0.25">
      <c r="K88" s="158">
        <v>38</v>
      </c>
      <c r="L88" s="475">
        <f t="shared" si="16"/>
        <v>0.66313259120000001</v>
      </c>
    </row>
    <row r="89" spans="11:12" x14ac:dyDescent="0.25">
      <c r="K89" s="158">
        <v>39</v>
      </c>
      <c r="L89" s="475">
        <f t="shared" si="16"/>
        <v>0.66433888990000001</v>
      </c>
    </row>
    <row r="90" spans="11:12" x14ac:dyDescent="0.25">
      <c r="K90" s="158">
        <v>40</v>
      </c>
      <c r="L90" s="475">
        <f t="shared" si="16"/>
        <v>0.66557440000000001</v>
      </c>
    </row>
    <row r="91" spans="11:12" x14ac:dyDescent="0.25">
      <c r="K91" s="158">
        <v>41</v>
      </c>
      <c r="L91" s="475">
        <f t="shared" si="16"/>
        <v>0.66683901410000002</v>
      </c>
    </row>
    <row r="92" spans="11:12" x14ac:dyDescent="0.25">
      <c r="K92" s="158">
        <v>42</v>
      </c>
      <c r="L92" s="475">
        <f t="shared" si="16"/>
        <v>0.66813262480000002</v>
      </c>
    </row>
    <row r="93" spans="11:12" x14ac:dyDescent="0.25">
      <c r="K93" s="158">
        <v>43</v>
      </c>
      <c r="L93" s="475">
        <f t="shared" si="16"/>
        <v>0.66945512470000001</v>
      </c>
    </row>
    <row r="94" spans="11:12" x14ac:dyDescent="0.25">
      <c r="K94" s="158">
        <v>44</v>
      </c>
      <c r="L94" s="475">
        <f t="shared" si="16"/>
        <v>0.6708064064</v>
      </c>
    </row>
    <row r="95" spans="11:12" x14ac:dyDescent="0.25">
      <c r="K95" s="158">
        <v>45</v>
      </c>
      <c r="L95" s="475">
        <f t="shared" si="16"/>
        <v>0.67218636249999997</v>
      </c>
    </row>
    <row r="96" spans="11:12" x14ac:dyDescent="0.25">
      <c r="K96" s="158">
        <v>46</v>
      </c>
      <c r="L96" s="475">
        <f t="shared" si="16"/>
        <v>0.67359488560000003</v>
      </c>
    </row>
    <row r="97" spans="11:12" x14ac:dyDescent="0.25">
      <c r="K97" s="158">
        <v>47</v>
      </c>
      <c r="L97" s="475">
        <f t="shared" si="16"/>
        <v>0.67503186830000006</v>
      </c>
    </row>
    <row r="98" spans="11:12" x14ac:dyDescent="0.25">
      <c r="K98" s="158">
        <v>48</v>
      </c>
      <c r="L98" s="475">
        <f t="shared" si="16"/>
        <v>0.67649720320000006</v>
      </c>
    </row>
    <row r="99" spans="11:12" x14ac:dyDescent="0.25">
      <c r="K99" s="158">
        <v>49</v>
      </c>
      <c r="L99" s="475">
        <f t="shared" si="16"/>
        <v>0.67799078290000003</v>
      </c>
    </row>
    <row r="100" spans="11:12" x14ac:dyDescent="0.25">
      <c r="K100" s="158">
        <v>50</v>
      </c>
      <c r="L100" s="475">
        <f t="shared" si="16"/>
        <v>0.67951249999999996</v>
      </c>
    </row>
    <row r="101" spans="11:12" x14ac:dyDescent="0.25">
      <c r="K101" s="158">
        <v>51</v>
      </c>
      <c r="L101" s="475">
        <f t="shared" si="16"/>
        <v>0.68106224710000007</v>
      </c>
    </row>
    <row r="102" spans="11:12" x14ac:dyDescent="0.25">
      <c r="K102" s="158">
        <v>52</v>
      </c>
      <c r="L102" s="475">
        <f t="shared" si="16"/>
        <v>0.68263991680000002</v>
      </c>
    </row>
    <row r="103" spans="11:12" x14ac:dyDescent="0.25">
      <c r="K103" s="158">
        <v>53</v>
      </c>
      <c r="L103" s="475">
        <f t="shared" si="16"/>
        <v>0.68424540170000003</v>
      </c>
    </row>
    <row r="104" spans="11:12" x14ac:dyDescent="0.25">
      <c r="K104" s="158">
        <v>54</v>
      </c>
      <c r="L104" s="475">
        <f t="shared" si="16"/>
        <v>0.68587859439999999</v>
      </c>
    </row>
    <row r="105" spans="11:12" x14ac:dyDescent="0.25">
      <c r="K105" s="158">
        <v>55</v>
      </c>
      <c r="L105" s="475">
        <f t="shared" si="16"/>
        <v>0.68753938749999999</v>
      </c>
    </row>
    <row r="106" spans="11:12" x14ac:dyDescent="0.25">
      <c r="K106" s="158">
        <v>56</v>
      </c>
      <c r="L106" s="475">
        <f t="shared" si="16"/>
        <v>0.68922767360000003</v>
      </c>
    </row>
    <row r="107" spans="11:12" x14ac:dyDescent="0.25">
      <c r="K107" s="158">
        <v>57</v>
      </c>
      <c r="L107" s="475">
        <f t="shared" si="16"/>
        <v>0.69094334530000001</v>
      </c>
    </row>
    <row r="108" spans="11:12" x14ac:dyDescent="0.25">
      <c r="K108" s="158">
        <v>58</v>
      </c>
      <c r="L108" s="475">
        <f t="shared" si="16"/>
        <v>0.69268629520000002</v>
      </c>
    </row>
    <row r="109" spans="11:12" x14ac:dyDescent="0.25">
      <c r="K109" s="158">
        <v>59</v>
      </c>
      <c r="L109" s="475">
        <f t="shared" si="16"/>
        <v>0.69445641589999996</v>
      </c>
    </row>
    <row r="110" spans="11:12" x14ac:dyDescent="0.25">
      <c r="K110" s="158">
        <v>60</v>
      </c>
      <c r="L110" s="475">
        <f t="shared" si="16"/>
        <v>0.69625360000000003</v>
      </c>
    </row>
    <row r="111" spans="11:12" x14ac:dyDescent="0.25">
      <c r="K111" s="158">
        <v>61</v>
      </c>
      <c r="L111" s="475">
        <f t="shared" si="16"/>
        <v>0.69807774010000001</v>
      </c>
    </row>
    <row r="112" spans="11:12" x14ac:dyDescent="0.25">
      <c r="K112" s="158">
        <v>62</v>
      </c>
      <c r="L112" s="475">
        <f t="shared" si="16"/>
        <v>0.69992872880000001</v>
      </c>
    </row>
    <row r="113" spans="11:12" x14ac:dyDescent="0.25">
      <c r="K113" s="158">
        <v>63</v>
      </c>
      <c r="L113" s="475">
        <f t="shared" si="16"/>
        <v>0.70180645870000002</v>
      </c>
    </row>
    <row r="114" spans="11:12" x14ac:dyDescent="0.25">
      <c r="K114" s="158">
        <v>64</v>
      </c>
      <c r="L114" s="475">
        <f t="shared" si="16"/>
        <v>0.70371082240000005</v>
      </c>
    </row>
    <row r="115" spans="11:12" x14ac:dyDescent="0.25">
      <c r="K115" s="158">
        <v>65</v>
      </c>
      <c r="L115" s="475">
        <f t="shared" si="16"/>
        <v>0.70564171249999996</v>
      </c>
    </row>
    <row r="116" spans="11:12" x14ac:dyDescent="0.25">
      <c r="K116" s="158">
        <v>66</v>
      </c>
      <c r="L116" s="475">
        <f t="shared" ref="L116:L179" si="17">$R$23*K116^3+$S$23*K116^2+T88*K116+$U$23</f>
        <v>0.70759902159999999</v>
      </c>
    </row>
    <row r="117" spans="11:12" x14ac:dyDescent="0.25">
      <c r="K117" s="158">
        <v>67</v>
      </c>
      <c r="L117" s="475">
        <f t="shared" si="17"/>
        <v>0.70958264230000001</v>
      </c>
    </row>
    <row r="118" spans="11:12" x14ac:dyDescent="0.25">
      <c r="K118" s="158">
        <v>68</v>
      </c>
      <c r="L118" s="475">
        <f t="shared" si="17"/>
        <v>0.71159246720000002</v>
      </c>
    </row>
    <row r="119" spans="11:12" x14ac:dyDescent="0.25">
      <c r="K119" s="158">
        <v>69</v>
      </c>
      <c r="L119" s="475">
        <f t="shared" si="17"/>
        <v>0.71362838890000002</v>
      </c>
    </row>
    <row r="120" spans="11:12" x14ac:dyDescent="0.25">
      <c r="K120" s="158">
        <v>70</v>
      </c>
      <c r="L120" s="475">
        <f t="shared" si="17"/>
        <v>0.7156903</v>
      </c>
    </row>
    <row r="121" spans="11:12" x14ac:dyDescent="0.25">
      <c r="K121" s="158">
        <v>71</v>
      </c>
      <c r="L121" s="475">
        <f t="shared" si="17"/>
        <v>0.71777809309999996</v>
      </c>
    </row>
    <row r="122" spans="11:12" x14ac:dyDescent="0.25">
      <c r="K122" s="158">
        <v>72</v>
      </c>
      <c r="L122" s="475">
        <f t="shared" si="17"/>
        <v>0.7198916608</v>
      </c>
    </row>
    <row r="123" spans="11:12" x14ac:dyDescent="0.25">
      <c r="K123" s="158">
        <v>73</v>
      </c>
      <c r="L123" s="475">
        <f t="shared" si="17"/>
        <v>0.72203089570000001</v>
      </c>
    </row>
    <row r="124" spans="11:12" x14ac:dyDescent="0.25">
      <c r="K124" s="158">
        <v>74</v>
      </c>
      <c r="L124" s="475">
        <f t="shared" si="17"/>
        <v>0.72419569039999998</v>
      </c>
    </row>
    <row r="125" spans="11:12" x14ac:dyDescent="0.25">
      <c r="K125" s="158">
        <v>75</v>
      </c>
      <c r="L125" s="475">
        <f t="shared" si="17"/>
        <v>0.72638593750000002</v>
      </c>
    </row>
    <row r="126" spans="11:12" x14ac:dyDescent="0.25">
      <c r="K126" s="158">
        <v>76</v>
      </c>
      <c r="L126" s="475">
        <f t="shared" si="17"/>
        <v>0.72860152960000002</v>
      </c>
    </row>
    <row r="127" spans="11:12" x14ac:dyDescent="0.25">
      <c r="K127" s="158">
        <v>77</v>
      </c>
      <c r="L127" s="475">
        <f t="shared" si="17"/>
        <v>0.73084235929999997</v>
      </c>
    </row>
    <row r="128" spans="11:12" x14ac:dyDescent="0.25">
      <c r="K128" s="158">
        <v>78</v>
      </c>
      <c r="L128" s="475">
        <f t="shared" si="17"/>
        <v>0.73310831919999997</v>
      </c>
    </row>
    <row r="129" spans="11:12" x14ac:dyDescent="0.25">
      <c r="K129" s="158">
        <v>79</v>
      </c>
      <c r="L129" s="475">
        <f t="shared" si="17"/>
        <v>0.73539930190000002</v>
      </c>
    </row>
    <row r="130" spans="11:12" x14ac:dyDescent="0.25">
      <c r="K130" s="158">
        <v>80</v>
      </c>
      <c r="L130" s="475">
        <f t="shared" si="17"/>
        <v>0.73771520000000002</v>
      </c>
    </row>
    <row r="131" spans="11:12" x14ac:dyDescent="0.25">
      <c r="K131" s="158">
        <v>81</v>
      </c>
      <c r="L131" s="475">
        <f t="shared" si="17"/>
        <v>0.74005590610000005</v>
      </c>
    </row>
    <row r="132" spans="11:12" x14ac:dyDescent="0.25">
      <c r="K132" s="158">
        <v>82</v>
      </c>
      <c r="L132" s="475">
        <f t="shared" si="17"/>
        <v>0.74242131280000001</v>
      </c>
    </row>
    <row r="133" spans="11:12" x14ac:dyDescent="0.25">
      <c r="K133" s="158">
        <v>83</v>
      </c>
      <c r="L133" s="475">
        <f t="shared" si="17"/>
        <v>0.74481131270000001</v>
      </c>
    </row>
    <row r="134" spans="11:12" x14ac:dyDescent="0.25">
      <c r="K134" s="158">
        <v>84</v>
      </c>
      <c r="L134" s="475">
        <f t="shared" si="17"/>
        <v>0.74722579840000003</v>
      </c>
    </row>
    <row r="135" spans="11:12" x14ac:dyDescent="0.25">
      <c r="K135" s="158">
        <v>85</v>
      </c>
      <c r="L135" s="475">
        <f t="shared" si="17"/>
        <v>0.74966466249999997</v>
      </c>
    </row>
    <row r="136" spans="11:12" x14ac:dyDescent="0.25">
      <c r="K136" s="158">
        <v>86</v>
      </c>
      <c r="L136" s="475">
        <f t="shared" si="17"/>
        <v>0.75212779760000004</v>
      </c>
    </row>
    <row r="137" spans="11:12" x14ac:dyDescent="0.25">
      <c r="K137" s="158">
        <v>87</v>
      </c>
      <c r="L137" s="475">
        <f t="shared" si="17"/>
        <v>0.75461509630000001</v>
      </c>
    </row>
    <row r="138" spans="11:12" x14ac:dyDescent="0.25">
      <c r="K138" s="158">
        <v>88</v>
      </c>
      <c r="L138" s="475">
        <f t="shared" si="17"/>
        <v>0.75712645119999999</v>
      </c>
    </row>
    <row r="139" spans="11:12" x14ac:dyDescent="0.25">
      <c r="K139" s="158">
        <v>89</v>
      </c>
      <c r="L139" s="475">
        <f t="shared" si="17"/>
        <v>0.75966175489999999</v>
      </c>
    </row>
    <row r="140" spans="11:12" x14ac:dyDescent="0.25">
      <c r="K140" s="158">
        <v>90</v>
      </c>
      <c r="L140" s="475">
        <f t="shared" si="17"/>
        <v>0.76222089999999998</v>
      </c>
    </row>
    <row r="141" spans="11:12" x14ac:dyDescent="0.25">
      <c r="K141" s="158">
        <v>91</v>
      </c>
      <c r="L141" s="475">
        <f t="shared" si="17"/>
        <v>0.76480377909999997</v>
      </c>
    </row>
    <row r="142" spans="11:12" x14ac:dyDescent="0.25">
      <c r="K142" s="158">
        <v>92</v>
      </c>
      <c r="L142" s="475">
        <f t="shared" si="17"/>
        <v>0.76741028479999995</v>
      </c>
    </row>
    <row r="143" spans="11:12" x14ac:dyDescent="0.25">
      <c r="K143" s="158">
        <v>93</v>
      </c>
      <c r="L143" s="475">
        <f t="shared" si="17"/>
        <v>0.77004030970000004</v>
      </c>
    </row>
    <row r="144" spans="11:12" x14ac:dyDescent="0.25">
      <c r="K144" s="158">
        <v>94</v>
      </c>
      <c r="L144" s="475">
        <f t="shared" si="17"/>
        <v>0.77269374639999999</v>
      </c>
    </row>
    <row r="145" spans="11:12" x14ac:dyDescent="0.25">
      <c r="K145" s="158">
        <v>95</v>
      </c>
      <c r="L145" s="475">
        <f t="shared" si="17"/>
        <v>0.77537048750000004</v>
      </c>
    </row>
    <row r="146" spans="11:12" x14ac:dyDescent="0.25">
      <c r="K146" s="158">
        <v>96</v>
      </c>
      <c r="L146" s="475">
        <f t="shared" si="17"/>
        <v>0.77807042559999995</v>
      </c>
    </row>
    <row r="147" spans="11:12" x14ac:dyDescent="0.25">
      <c r="K147" s="158">
        <v>97</v>
      </c>
      <c r="L147" s="475">
        <f t="shared" si="17"/>
        <v>0.78079345330000005</v>
      </c>
    </row>
    <row r="148" spans="11:12" x14ac:dyDescent="0.25">
      <c r="K148" s="158">
        <v>98</v>
      </c>
      <c r="L148" s="475">
        <f t="shared" si="17"/>
        <v>0.78353946320000001</v>
      </c>
    </row>
    <row r="149" spans="11:12" x14ac:dyDescent="0.25">
      <c r="K149" s="158">
        <v>99</v>
      </c>
      <c r="L149" s="475">
        <f t="shared" si="17"/>
        <v>0.78630834789999993</v>
      </c>
    </row>
    <row r="150" spans="11:12" x14ac:dyDescent="0.25">
      <c r="K150" s="158">
        <v>100</v>
      </c>
      <c r="L150" s="475">
        <f t="shared" si="17"/>
        <v>0.78910000000000002</v>
      </c>
    </row>
    <row r="151" spans="11:12" x14ac:dyDescent="0.25">
      <c r="K151" s="158">
        <v>101</v>
      </c>
      <c r="L151" s="475">
        <f t="shared" si="17"/>
        <v>0.79191431210000007</v>
      </c>
    </row>
    <row r="152" spans="11:12" x14ac:dyDescent="0.25">
      <c r="K152" s="158">
        <v>102</v>
      </c>
      <c r="L152" s="475">
        <f t="shared" si="17"/>
        <v>0.79475117679999996</v>
      </c>
    </row>
    <row r="153" spans="11:12" x14ac:dyDescent="0.25">
      <c r="K153" s="158">
        <v>103</v>
      </c>
      <c r="L153" s="475">
        <f t="shared" si="17"/>
        <v>0.79761048670000001</v>
      </c>
    </row>
    <row r="154" spans="11:12" x14ac:dyDescent="0.25">
      <c r="K154" s="158">
        <v>104</v>
      </c>
      <c r="L154" s="475">
        <f t="shared" si="17"/>
        <v>0.8004921344</v>
      </c>
    </row>
    <row r="155" spans="11:12" x14ac:dyDescent="0.25">
      <c r="K155" s="158">
        <v>105</v>
      </c>
      <c r="L155" s="475">
        <f t="shared" si="17"/>
        <v>0.80339601250000003</v>
      </c>
    </row>
    <row r="156" spans="11:12" x14ac:dyDescent="0.25">
      <c r="K156" s="158">
        <v>106</v>
      </c>
      <c r="L156" s="475">
        <f t="shared" si="17"/>
        <v>0.8063220136</v>
      </c>
    </row>
    <row r="157" spans="11:12" x14ac:dyDescent="0.25">
      <c r="K157" s="158">
        <v>107</v>
      </c>
      <c r="L157" s="475">
        <f t="shared" si="17"/>
        <v>0.8092700303</v>
      </c>
    </row>
    <row r="158" spans="11:12" x14ac:dyDescent="0.25">
      <c r="K158" s="158">
        <v>108</v>
      </c>
      <c r="L158" s="475">
        <f t="shared" si="17"/>
        <v>0.81223995520000003</v>
      </c>
    </row>
    <row r="159" spans="11:12" x14ac:dyDescent="0.25">
      <c r="K159" s="158">
        <v>109</v>
      </c>
      <c r="L159" s="475">
        <f t="shared" si="17"/>
        <v>0.81523168089999998</v>
      </c>
    </row>
    <row r="160" spans="11:12" x14ac:dyDescent="0.25">
      <c r="K160" s="158">
        <v>110</v>
      </c>
      <c r="L160" s="475">
        <f t="shared" si="17"/>
        <v>0.81824509999999995</v>
      </c>
    </row>
    <row r="161" spans="11:12" x14ac:dyDescent="0.25">
      <c r="K161" s="158">
        <v>111</v>
      </c>
      <c r="L161" s="475">
        <f t="shared" si="17"/>
        <v>0.82128010510000005</v>
      </c>
    </row>
    <row r="162" spans="11:12" x14ac:dyDescent="0.25">
      <c r="K162" s="158">
        <v>112</v>
      </c>
      <c r="L162" s="475">
        <f t="shared" si="17"/>
        <v>0.82433658880000005</v>
      </c>
    </row>
    <row r="163" spans="11:12" x14ac:dyDescent="0.25">
      <c r="K163" s="158">
        <v>113</v>
      </c>
      <c r="L163" s="475">
        <f t="shared" si="17"/>
        <v>0.82741444369999995</v>
      </c>
    </row>
    <row r="164" spans="11:12" x14ac:dyDescent="0.25">
      <c r="K164" s="158">
        <v>114</v>
      </c>
      <c r="L164" s="475">
        <f t="shared" si="17"/>
        <v>0.83051356239999996</v>
      </c>
    </row>
    <row r="165" spans="11:12" x14ac:dyDescent="0.25">
      <c r="K165" s="158">
        <v>115</v>
      </c>
      <c r="L165" s="475">
        <f t="shared" si="17"/>
        <v>0.83363383749999997</v>
      </c>
    </row>
    <row r="166" spans="11:12" x14ac:dyDescent="0.25">
      <c r="K166" s="158">
        <v>116</v>
      </c>
      <c r="L166" s="475">
        <f t="shared" si="17"/>
        <v>0.83677516159999998</v>
      </c>
    </row>
    <row r="167" spans="11:12" x14ac:dyDescent="0.25">
      <c r="K167" s="158">
        <v>117</v>
      </c>
      <c r="L167" s="475">
        <f t="shared" si="17"/>
        <v>0.83993742729999998</v>
      </c>
    </row>
    <row r="168" spans="11:12" x14ac:dyDescent="0.25">
      <c r="K168" s="158">
        <v>118</v>
      </c>
      <c r="L168" s="475">
        <f t="shared" si="17"/>
        <v>0.84312052719999997</v>
      </c>
    </row>
    <row r="169" spans="11:12" x14ac:dyDescent="0.25">
      <c r="K169" s="158">
        <v>119</v>
      </c>
      <c r="L169" s="475">
        <f t="shared" si="17"/>
        <v>0.84632435390000005</v>
      </c>
    </row>
    <row r="170" spans="11:12" x14ac:dyDescent="0.25">
      <c r="K170" s="158">
        <v>120</v>
      </c>
      <c r="L170" s="475">
        <f t="shared" si="17"/>
        <v>0.84954879999999999</v>
      </c>
    </row>
    <row r="171" spans="11:12" x14ac:dyDescent="0.25">
      <c r="K171" s="158">
        <v>121</v>
      </c>
      <c r="L171" s="475">
        <f t="shared" si="17"/>
        <v>0.85279375810000002</v>
      </c>
    </row>
    <row r="172" spans="11:12" x14ac:dyDescent="0.25">
      <c r="K172" s="158">
        <v>122</v>
      </c>
      <c r="L172" s="475">
        <f t="shared" si="17"/>
        <v>0.85605912080000002</v>
      </c>
    </row>
    <row r="173" spans="11:12" x14ac:dyDescent="0.25">
      <c r="K173" s="158">
        <v>123</v>
      </c>
      <c r="L173" s="475">
        <f t="shared" si="17"/>
        <v>0.85934478069999998</v>
      </c>
    </row>
    <row r="174" spans="11:12" x14ac:dyDescent="0.25">
      <c r="K174" s="158">
        <v>124</v>
      </c>
      <c r="L174" s="475">
        <f t="shared" si="17"/>
        <v>0.86265063040000001</v>
      </c>
    </row>
    <row r="175" spans="11:12" x14ac:dyDescent="0.25">
      <c r="K175" s="158">
        <v>125</v>
      </c>
      <c r="L175" s="475">
        <f t="shared" si="17"/>
        <v>0.86597656249999999</v>
      </c>
    </row>
    <row r="176" spans="11:12" x14ac:dyDescent="0.25">
      <c r="K176" s="158">
        <v>126</v>
      </c>
      <c r="L176" s="475">
        <f t="shared" si="17"/>
        <v>0.86932246960000004</v>
      </c>
    </row>
    <row r="177" spans="11:12" x14ac:dyDescent="0.25">
      <c r="K177" s="158">
        <v>127</v>
      </c>
      <c r="L177" s="475">
        <f t="shared" si="17"/>
        <v>0.87268824430000003</v>
      </c>
    </row>
    <row r="178" spans="11:12" x14ac:dyDescent="0.25">
      <c r="K178" s="158">
        <v>128</v>
      </c>
      <c r="L178" s="475">
        <f t="shared" si="17"/>
        <v>0.87607377919999996</v>
      </c>
    </row>
    <row r="179" spans="11:12" x14ac:dyDescent="0.25">
      <c r="K179" s="158">
        <v>129</v>
      </c>
      <c r="L179" s="475">
        <f t="shared" si="17"/>
        <v>0.87947896690000005</v>
      </c>
    </row>
    <row r="180" spans="11:12" x14ac:dyDescent="0.25">
      <c r="K180" s="158">
        <v>130</v>
      </c>
      <c r="L180" s="475">
        <f t="shared" ref="L180:L243" si="18">$R$23*K180^3+$S$23*K180^2+T152*K180+$U$23</f>
        <v>0.88290369999999996</v>
      </c>
    </row>
    <row r="181" spans="11:12" x14ac:dyDescent="0.25">
      <c r="K181" s="158">
        <v>131</v>
      </c>
      <c r="L181" s="475">
        <f t="shared" si="18"/>
        <v>0.88634787110000002</v>
      </c>
    </row>
    <row r="182" spans="11:12" x14ac:dyDescent="0.25">
      <c r="K182" s="158">
        <v>132</v>
      </c>
      <c r="L182" s="475">
        <f t="shared" si="18"/>
        <v>0.8898113728</v>
      </c>
    </row>
    <row r="183" spans="11:12" x14ac:dyDescent="0.25">
      <c r="K183" s="158">
        <v>133</v>
      </c>
      <c r="L183" s="475">
        <f t="shared" si="18"/>
        <v>0.89329409770000001</v>
      </c>
    </row>
    <row r="184" spans="11:12" x14ac:dyDescent="0.25">
      <c r="K184" s="158">
        <v>134</v>
      </c>
      <c r="L184" s="475">
        <f t="shared" si="18"/>
        <v>0.89679593839999994</v>
      </c>
    </row>
    <row r="185" spans="11:12" x14ac:dyDescent="0.25">
      <c r="K185" s="158">
        <v>135</v>
      </c>
      <c r="L185" s="475">
        <f t="shared" si="18"/>
        <v>0.90031678749999999</v>
      </c>
    </row>
    <row r="186" spans="11:12" x14ac:dyDescent="0.25">
      <c r="K186" s="158">
        <v>136</v>
      </c>
      <c r="L186" s="475">
        <f t="shared" si="18"/>
        <v>0.90385653759999995</v>
      </c>
    </row>
    <row r="187" spans="11:12" x14ac:dyDescent="0.25">
      <c r="K187" s="158">
        <v>137</v>
      </c>
      <c r="L187" s="475">
        <f t="shared" si="18"/>
        <v>0.90741508130000004</v>
      </c>
    </row>
    <row r="188" spans="11:12" x14ac:dyDescent="0.25">
      <c r="K188" s="158">
        <v>138</v>
      </c>
      <c r="L188" s="475">
        <f t="shared" si="18"/>
        <v>0.91099231120000002</v>
      </c>
    </row>
    <row r="189" spans="11:12" x14ac:dyDescent="0.25">
      <c r="K189" s="158">
        <v>139</v>
      </c>
      <c r="L189" s="475">
        <f t="shared" si="18"/>
        <v>0.9145881199</v>
      </c>
    </row>
    <row r="190" spans="11:12" x14ac:dyDescent="0.25">
      <c r="K190" s="158">
        <v>140</v>
      </c>
      <c r="L190" s="475">
        <f t="shared" si="18"/>
        <v>0.91820239999999997</v>
      </c>
    </row>
    <row r="191" spans="11:12" x14ac:dyDescent="0.25">
      <c r="K191" s="158">
        <v>141</v>
      </c>
      <c r="L191" s="475">
        <f t="shared" si="18"/>
        <v>0.92183504410000006</v>
      </c>
    </row>
    <row r="192" spans="11:12" x14ac:dyDescent="0.25">
      <c r="K192" s="158">
        <v>142</v>
      </c>
      <c r="L192" s="475">
        <f t="shared" si="18"/>
        <v>0.92548594480000002</v>
      </c>
    </row>
    <row r="193" spans="11:12" x14ac:dyDescent="0.25">
      <c r="K193" s="158">
        <v>143</v>
      </c>
      <c r="L193" s="475">
        <f t="shared" si="18"/>
        <v>0.92915499469999996</v>
      </c>
    </row>
    <row r="194" spans="11:12" x14ac:dyDescent="0.25">
      <c r="K194" s="158">
        <v>144</v>
      </c>
      <c r="L194" s="475">
        <f t="shared" si="18"/>
        <v>0.93284208639999999</v>
      </c>
    </row>
    <row r="195" spans="11:12" x14ac:dyDescent="0.25">
      <c r="K195" s="158">
        <v>145</v>
      </c>
      <c r="L195" s="475">
        <f t="shared" si="18"/>
        <v>0.9365471125</v>
      </c>
    </row>
    <row r="196" spans="11:12" x14ac:dyDescent="0.25">
      <c r="K196" s="158">
        <v>146</v>
      </c>
      <c r="L196" s="475">
        <f t="shared" si="18"/>
        <v>0.94026996559999998</v>
      </c>
    </row>
    <row r="197" spans="11:12" x14ac:dyDescent="0.25">
      <c r="K197" s="158">
        <v>147</v>
      </c>
      <c r="L197" s="475">
        <f t="shared" si="18"/>
        <v>0.94401053829999992</v>
      </c>
    </row>
    <row r="198" spans="11:12" x14ac:dyDescent="0.25">
      <c r="K198" s="158">
        <v>148</v>
      </c>
      <c r="L198" s="475">
        <f t="shared" si="18"/>
        <v>0.94776872320000005</v>
      </c>
    </row>
    <row r="199" spans="11:12" x14ac:dyDescent="0.25">
      <c r="K199" s="158">
        <v>149</v>
      </c>
      <c r="L199" s="475">
        <f t="shared" si="18"/>
        <v>0.95154441290000003</v>
      </c>
    </row>
    <row r="200" spans="11:12" x14ac:dyDescent="0.25">
      <c r="K200" s="158">
        <v>150</v>
      </c>
      <c r="L200" s="475">
        <f t="shared" si="18"/>
        <v>0.95533749999999995</v>
      </c>
    </row>
    <row r="201" spans="11:12" x14ac:dyDescent="0.25">
      <c r="K201" s="158">
        <v>151</v>
      </c>
      <c r="L201" s="475">
        <f t="shared" si="18"/>
        <v>0.95914787709999993</v>
      </c>
    </row>
    <row r="202" spans="11:12" x14ac:dyDescent="0.25">
      <c r="K202" s="158">
        <v>152</v>
      </c>
      <c r="L202" s="475">
        <f t="shared" si="18"/>
        <v>0.96297543679999997</v>
      </c>
    </row>
    <row r="203" spans="11:12" x14ac:dyDescent="0.25">
      <c r="K203" s="158">
        <v>153</v>
      </c>
      <c r="L203" s="475">
        <f t="shared" si="18"/>
        <v>0.96682007169999995</v>
      </c>
    </row>
    <row r="204" spans="11:12" x14ac:dyDescent="0.25">
      <c r="K204" s="158">
        <v>154</v>
      </c>
      <c r="L204" s="475">
        <f t="shared" si="18"/>
        <v>0.97068167439999997</v>
      </c>
    </row>
    <row r="205" spans="11:12" x14ac:dyDescent="0.25">
      <c r="K205" s="158">
        <v>155</v>
      </c>
      <c r="L205" s="475">
        <f t="shared" si="18"/>
        <v>0.97456013750000003</v>
      </c>
    </row>
    <row r="206" spans="11:12" x14ac:dyDescent="0.25">
      <c r="K206" s="158">
        <v>156</v>
      </c>
      <c r="L206" s="475">
        <f t="shared" si="18"/>
        <v>0.97845535360000002</v>
      </c>
    </row>
    <row r="207" spans="11:12" x14ac:dyDescent="0.25">
      <c r="K207" s="158">
        <v>157</v>
      </c>
      <c r="L207" s="475">
        <f t="shared" si="18"/>
        <v>0.98236721530000004</v>
      </c>
    </row>
    <row r="208" spans="11:12" x14ac:dyDescent="0.25">
      <c r="K208" s="158">
        <v>158</v>
      </c>
      <c r="L208" s="475">
        <f t="shared" si="18"/>
        <v>0.98629561519999998</v>
      </c>
    </row>
    <row r="209" spans="11:12" x14ac:dyDescent="0.25">
      <c r="K209" s="158">
        <v>159</v>
      </c>
      <c r="L209" s="475">
        <f t="shared" si="18"/>
        <v>0.99024044590000004</v>
      </c>
    </row>
    <row r="210" spans="11:12" x14ac:dyDescent="0.25">
      <c r="K210" s="158">
        <v>160</v>
      </c>
      <c r="L210" s="475">
        <f t="shared" si="18"/>
        <v>0.99420160000000002</v>
      </c>
    </row>
    <row r="211" spans="11:12" x14ac:dyDescent="0.25">
      <c r="K211" s="158">
        <v>161</v>
      </c>
      <c r="L211" s="475">
        <f t="shared" si="18"/>
        <v>0.99817897010000001</v>
      </c>
    </row>
    <row r="212" spans="11:12" x14ac:dyDescent="0.25">
      <c r="K212" s="158">
        <v>162</v>
      </c>
      <c r="L212" s="475">
        <f t="shared" si="18"/>
        <v>1.0021724488000001</v>
      </c>
    </row>
    <row r="213" spans="11:12" x14ac:dyDescent="0.25">
      <c r="K213" s="158">
        <v>163</v>
      </c>
      <c r="L213" s="475">
        <f t="shared" si="18"/>
        <v>1.0061819287</v>
      </c>
    </row>
    <row r="214" spans="11:12" x14ac:dyDescent="0.25">
      <c r="K214" s="158">
        <v>164</v>
      </c>
      <c r="L214" s="475">
        <f t="shared" si="18"/>
        <v>1.0102073024</v>
      </c>
    </row>
    <row r="215" spans="11:12" x14ac:dyDescent="0.25">
      <c r="K215" s="158">
        <v>165</v>
      </c>
      <c r="L215" s="475">
        <f t="shared" si="18"/>
        <v>1.0142484624999999</v>
      </c>
    </row>
    <row r="216" spans="11:12" x14ac:dyDescent="0.25">
      <c r="K216" s="158">
        <v>166</v>
      </c>
      <c r="L216" s="475">
        <f t="shared" si="18"/>
        <v>1.0183053015999999</v>
      </c>
    </row>
    <row r="217" spans="11:12" x14ac:dyDescent="0.25">
      <c r="K217" s="158">
        <v>167</v>
      </c>
      <c r="L217" s="475">
        <f t="shared" si="18"/>
        <v>1.0223777123</v>
      </c>
    </row>
    <row r="218" spans="11:12" x14ac:dyDescent="0.25">
      <c r="K218" s="158">
        <v>168</v>
      </c>
      <c r="L218" s="475">
        <f t="shared" si="18"/>
        <v>1.0264655872000001</v>
      </c>
    </row>
    <row r="219" spans="11:12" x14ac:dyDescent="0.25">
      <c r="K219" s="158">
        <v>169</v>
      </c>
      <c r="L219" s="475">
        <f t="shared" si="18"/>
        <v>1.0305688189</v>
      </c>
    </row>
    <row r="220" spans="11:12" x14ac:dyDescent="0.25">
      <c r="K220" s="158">
        <v>170</v>
      </c>
      <c r="L220" s="475">
        <f t="shared" si="18"/>
        <v>1.0346872999999999</v>
      </c>
    </row>
    <row r="221" spans="11:12" x14ac:dyDescent="0.25">
      <c r="K221" s="158">
        <v>171</v>
      </c>
      <c r="L221" s="475">
        <f t="shared" si="18"/>
        <v>1.0388209231000001</v>
      </c>
    </row>
    <row r="222" spans="11:12" x14ac:dyDescent="0.25">
      <c r="K222" s="158">
        <v>172</v>
      </c>
      <c r="L222" s="475">
        <f t="shared" si="18"/>
        <v>1.0429695807999999</v>
      </c>
    </row>
    <row r="223" spans="11:12" x14ac:dyDescent="0.25">
      <c r="K223" s="158">
        <v>173</v>
      </c>
      <c r="L223" s="475">
        <f t="shared" si="18"/>
        <v>1.0471331657</v>
      </c>
    </row>
    <row r="224" spans="11:12" x14ac:dyDescent="0.25">
      <c r="K224" s="158">
        <v>174</v>
      </c>
      <c r="L224" s="475">
        <f t="shared" si="18"/>
        <v>1.0513115704</v>
      </c>
    </row>
    <row r="225" spans="11:12" x14ac:dyDescent="0.25">
      <c r="K225" s="158">
        <v>175</v>
      </c>
      <c r="L225" s="475">
        <f t="shared" si="18"/>
        <v>1.0555046875</v>
      </c>
    </row>
    <row r="226" spans="11:12" x14ac:dyDescent="0.25">
      <c r="K226" s="158">
        <v>176</v>
      </c>
      <c r="L226" s="475">
        <f t="shared" si="18"/>
        <v>1.0597124095999999</v>
      </c>
    </row>
    <row r="227" spans="11:12" x14ac:dyDescent="0.25">
      <c r="K227" s="158">
        <v>177</v>
      </c>
      <c r="L227" s="475">
        <f t="shared" si="18"/>
        <v>1.0639346293</v>
      </c>
    </row>
    <row r="228" spans="11:12" x14ac:dyDescent="0.25">
      <c r="K228" s="158">
        <v>178</v>
      </c>
      <c r="L228" s="475">
        <f t="shared" si="18"/>
        <v>1.0681712392</v>
      </c>
    </row>
    <row r="229" spans="11:12" x14ac:dyDescent="0.25">
      <c r="K229" s="158">
        <v>179</v>
      </c>
      <c r="L229" s="475">
        <f t="shared" si="18"/>
        <v>1.0724221319</v>
      </c>
    </row>
    <row r="230" spans="11:12" x14ac:dyDescent="0.25">
      <c r="K230" s="158">
        <v>180</v>
      </c>
      <c r="L230" s="475">
        <f t="shared" si="18"/>
        <v>1.0766872000000001</v>
      </c>
    </row>
    <row r="231" spans="11:12" x14ac:dyDescent="0.25">
      <c r="K231" s="158">
        <v>181</v>
      </c>
      <c r="L231" s="475">
        <f t="shared" si="18"/>
        <v>1.0809663360999999</v>
      </c>
    </row>
    <row r="232" spans="11:12" x14ac:dyDescent="0.25">
      <c r="K232" s="158">
        <v>182</v>
      </c>
      <c r="L232" s="475">
        <f t="shared" si="18"/>
        <v>1.0852594328</v>
      </c>
    </row>
    <row r="233" spans="11:12" x14ac:dyDescent="0.25">
      <c r="K233" s="158">
        <v>183</v>
      </c>
      <c r="L233" s="475">
        <f t="shared" si="18"/>
        <v>1.0895663826999999</v>
      </c>
    </row>
    <row r="234" spans="11:12" x14ac:dyDescent="0.25">
      <c r="K234" s="158">
        <v>184</v>
      </c>
      <c r="L234" s="475">
        <f t="shared" si="18"/>
        <v>1.0938870783999999</v>
      </c>
    </row>
    <row r="235" spans="11:12" x14ac:dyDescent="0.25">
      <c r="K235" s="158">
        <v>185</v>
      </c>
      <c r="L235" s="475">
        <f t="shared" si="18"/>
        <v>1.0982214125</v>
      </c>
    </row>
    <row r="236" spans="11:12" x14ac:dyDescent="0.25">
      <c r="K236" s="158">
        <v>186</v>
      </c>
      <c r="L236" s="475">
        <f t="shared" si="18"/>
        <v>1.1025692776</v>
      </c>
    </row>
    <row r="237" spans="11:12" x14ac:dyDescent="0.25">
      <c r="K237" s="158">
        <v>187</v>
      </c>
      <c r="L237" s="475">
        <f t="shared" si="18"/>
        <v>1.1069305663</v>
      </c>
    </row>
    <row r="238" spans="11:12" x14ac:dyDescent="0.25">
      <c r="K238" s="158">
        <v>188</v>
      </c>
      <c r="L238" s="475">
        <f t="shared" si="18"/>
        <v>1.1113051711999999</v>
      </c>
    </row>
    <row r="239" spans="11:12" x14ac:dyDescent="0.25">
      <c r="K239" s="158">
        <v>189</v>
      </c>
      <c r="L239" s="475">
        <f t="shared" si="18"/>
        <v>1.1156929848999999</v>
      </c>
    </row>
    <row r="240" spans="11:12" x14ac:dyDescent="0.25">
      <c r="K240" s="158">
        <v>190</v>
      </c>
      <c r="L240" s="475">
        <f t="shared" si="18"/>
        <v>1.1200939000000001</v>
      </c>
    </row>
    <row r="241" spans="11:12" x14ac:dyDescent="0.25">
      <c r="K241" s="158">
        <v>191</v>
      </c>
      <c r="L241" s="475">
        <f t="shared" si="18"/>
        <v>1.1245078091</v>
      </c>
    </row>
    <row r="242" spans="11:12" x14ac:dyDescent="0.25">
      <c r="K242" s="158">
        <v>192</v>
      </c>
      <c r="L242" s="475">
        <f t="shared" si="18"/>
        <v>1.1289346048</v>
      </c>
    </row>
    <row r="243" spans="11:12" x14ac:dyDescent="0.25">
      <c r="K243" s="158">
        <v>193</v>
      </c>
      <c r="L243" s="475">
        <f t="shared" si="18"/>
        <v>1.1333741797000001</v>
      </c>
    </row>
    <row r="244" spans="11:12" x14ac:dyDescent="0.25">
      <c r="K244" s="158">
        <v>194</v>
      </c>
      <c r="L244" s="475">
        <f t="shared" ref="L244:L307" si="19">$R$23*K244^3+$S$23*K244^2+T216*K244+$U$23</f>
        <v>1.1378264264</v>
      </c>
    </row>
    <row r="245" spans="11:12" x14ac:dyDescent="0.25">
      <c r="K245" s="158">
        <v>195</v>
      </c>
      <c r="L245" s="475">
        <f t="shared" si="19"/>
        <v>1.1422912375000001</v>
      </c>
    </row>
    <row r="246" spans="11:12" x14ac:dyDescent="0.25">
      <c r="K246" s="158">
        <v>196</v>
      </c>
      <c r="L246" s="475">
        <f t="shared" si="19"/>
        <v>1.1467685055999999</v>
      </c>
    </row>
    <row r="247" spans="11:12" x14ac:dyDescent="0.25">
      <c r="K247" s="158">
        <v>197</v>
      </c>
      <c r="L247" s="475">
        <f t="shared" si="19"/>
        <v>1.1512581232999999</v>
      </c>
    </row>
    <row r="248" spans="11:12" x14ac:dyDescent="0.25">
      <c r="K248" s="158">
        <v>198</v>
      </c>
      <c r="L248" s="475">
        <f t="shared" si="19"/>
        <v>1.1557599831999998</v>
      </c>
    </row>
    <row r="249" spans="11:12" x14ac:dyDescent="0.25">
      <c r="K249" s="158">
        <v>199</v>
      </c>
      <c r="L249" s="475">
        <f t="shared" si="19"/>
        <v>1.1602739779</v>
      </c>
    </row>
    <row r="250" spans="11:12" x14ac:dyDescent="0.25">
      <c r="K250" s="158">
        <v>200</v>
      </c>
      <c r="L250" s="475">
        <f t="shared" si="19"/>
        <v>1.1648000000000001</v>
      </c>
    </row>
    <row r="251" spans="11:12" x14ac:dyDescent="0.25">
      <c r="K251" s="158">
        <v>201</v>
      </c>
      <c r="L251" s="475">
        <f t="shared" si="19"/>
        <v>1.1693379420999999</v>
      </c>
    </row>
    <row r="252" spans="11:12" x14ac:dyDescent="0.25">
      <c r="K252" s="158">
        <v>202</v>
      </c>
      <c r="L252" s="475">
        <f t="shared" si="19"/>
        <v>1.1738876968</v>
      </c>
    </row>
    <row r="253" spans="11:12" x14ac:dyDescent="0.25">
      <c r="K253" s="158">
        <v>203</v>
      </c>
      <c r="L253" s="475">
        <f t="shared" si="19"/>
        <v>1.1784491566999999</v>
      </c>
    </row>
    <row r="254" spans="11:12" x14ac:dyDescent="0.25">
      <c r="K254" s="158">
        <v>204</v>
      </c>
      <c r="L254" s="475">
        <f t="shared" si="19"/>
        <v>1.1830222144</v>
      </c>
    </row>
    <row r="255" spans="11:12" x14ac:dyDescent="0.25">
      <c r="K255" s="158">
        <v>205</v>
      </c>
      <c r="L255" s="475">
        <f t="shared" si="19"/>
        <v>1.1876067625</v>
      </c>
    </row>
    <row r="256" spans="11:12" x14ac:dyDescent="0.25">
      <c r="K256" s="158">
        <v>206</v>
      </c>
      <c r="L256" s="475">
        <f t="shared" si="19"/>
        <v>1.1922026936000001</v>
      </c>
    </row>
    <row r="257" spans="11:12" x14ac:dyDescent="0.25">
      <c r="K257" s="158">
        <v>207</v>
      </c>
      <c r="L257" s="475">
        <f t="shared" si="19"/>
        <v>1.1968099002999999</v>
      </c>
    </row>
    <row r="258" spans="11:12" x14ac:dyDescent="0.25">
      <c r="K258" s="158">
        <v>208</v>
      </c>
      <c r="L258" s="475">
        <f t="shared" si="19"/>
        <v>1.2014282752000001</v>
      </c>
    </row>
    <row r="259" spans="11:12" x14ac:dyDescent="0.25">
      <c r="K259" s="158">
        <v>209</v>
      </c>
      <c r="L259" s="475">
        <f t="shared" si="19"/>
        <v>1.2060577109000001</v>
      </c>
    </row>
    <row r="260" spans="11:12" x14ac:dyDescent="0.25">
      <c r="K260" s="158">
        <v>210</v>
      </c>
      <c r="L260" s="475">
        <f t="shared" si="19"/>
        <v>1.2106981000000001</v>
      </c>
    </row>
    <row r="261" spans="11:12" x14ac:dyDescent="0.25">
      <c r="K261" s="158">
        <v>211</v>
      </c>
      <c r="L261" s="475">
        <f t="shared" si="19"/>
        <v>1.2153493351</v>
      </c>
    </row>
    <row r="262" spans="11:12" x14ac:dyDescent="0.25">
      <c r="K262" s="158">
        <v>212</v>
      </c>
      <c r="L262" s="475">
        <f t="shared" si="19"/>
        <v>1.2200113087999997</v>
      </c>
    </row>
    <row r="263" spans="11:12" x14ac:dyDescent="0.25">
      <c r="K263" s="158">
        <v>213</v>
      </c>
      <c r="L263" s="475">
        <f t="shared" si="19"/>
        <v>1.2246839136999998</v>
      </c>
    </row>
    <row r="264" spans="11:12" x14ac:dyDescent="0.25">
      <c r="K264" s="158">
        <v>214</v>
      </c>
      <c r="L264" s="475">
        <f t="shared" si="19"/>
        <v>1.2293670423999998</v>
      </c>
    </row>
    <row r="265" spans="11:12" x14ac:dyDescent="0.25">
      <c r="K265" s="158">
        <v>215</v>
      </c>
      <c r="L265" s="475">
        <f t="shared" si="19"/>
        <v>1.2340605875000001</v>
      </c>
    </row>
    <row r="266" spans="11:12" x14ac:dyDescent="0.25">
      <c r="K266" s="158">
        <v>216</v>
      </c>
      <c r="L266" s="475">
        <f t="shared" si="19"/>
        <v>1.2387644415999999</v>
      </c>
    </row>
    <row r="267" spans="11:12" x14ac:dyDescent="0.25">
      <c r="K267" s="158">
        <v>217</v>
      </c>
      <c r="L267" s="475">
        <f t="shared" si="19"/>
        <v>1.2434784972999999</v>
      </c>
    </row>
    <row r="268" spans="11:12" x14ac:dyDescent="0.25">
      <c r="K268" s="158">
        <v>218</v>
      </c>
      <c r="L268" s="475">
        <f t="shared" si="19"/>
        <v>1.2482026471999998</v>
      </c>
    </row>
    <row r="269" spans="11:12" x14ac:dyDescent="0.25">
      <c r="K269" s="158">
        <v>219</v>
      </c>
      <c r="L269" s="475">
        <f t="shared" si="19"/>
        <v>1.2529367839000001</v>
      </c>
    </row>
    <row r="270" spans="11:12" x14ac:dyDescent="0.25">
      <c r="K270" s="158">
        <v>220</v>
      </c>
      <c r="L270" s="475">
        <f t="shared" si="19"/>
        <v>1.2576808000000002</v>
      </c>
    </row>
    <row r="271" spans="11:12" x14ac:dyDescent="0.25">
      <c r="K271" s="158">
        <v>221</v>
      </c>
      <c r="L271" s="475">
        <f t="shared" si="19"/>
        <v>1.2624345881000001</v>
      </c>
    </row>
    <row r="272" spans="11:12" x14ac:dyDescent="0.25">
      <c r="K272" s="158">
        <v>222</v>
      </c>
      <c r="L272" s="475">
        <f t="shared" si="19"/>
        <v>1.2671980407999999</v>
      </c>
    </row>
    <row r="273" spans="11:12" x14ac:dyDescent="0.25">
      <c r="K273" s="158">
        <v>223</v>
      </c>
      <c r="L273" s="475">
        <f t="shared" si="19"/>
        <v>1.2719710506999999</v>
      </c>
    </row>
    <row r="274" spans="11:12" x14ac:dyDescent="0.25">
      <c r="K274" s="158">
        <v>224</v>
      </c>
      <c r="L274" s="475">
        <f t="shared" si="19"/>
        <v>1.2767535103999998</v>
      </c>
    </row>
    <row r="275" spans="11:12" x14ac:dyDescent="0.25">
      <c r="K275" s="158">
        <v>225</v>
      </c>
      <c r="L275" s="475">
        <f t="shared" si="19"/>
        <v>1.2815453125</v>
      </c>
    </row>
    <row r="276" spans="11:12" x14ac:dyDescent="0.25">
      <c r="K276" s="158">
        <v>226</v>
      </c>
      <c r="L276" s="475">
        <f t="shared" si="19"/>
        <v>1.2863463496</v>
      </c>
    </row>
    <row r="277" spans="11:12" x14ac:dyDescent="0.25">
      <c r="K277" s="158">
        <v>227</v>
      </c>
      <c r="L277" s="475">
        <f t="shared" si="19"/>
        <v>1.2911565142999999</v>
      </c>
    </row>
    <row r="278" spans="11:12" x14ac:dyDescent="0.25">
      <c r="K278" s="158">
        <v>228</v>
      </c>
      <c r="L278" s="475">
        <f t="shared" si="19"/>
        <v>1.2959756992</v>
      </c>
    </row>
    <row r="279" spans="11:12" x14ac:dyDescent="0.25">
      <c r="K279" s="158">
        <v>229</v>
      </c>
      <c r="L279" s="475">
        <f t="shared" si="19"/>
        <v>1.3008037968999999</v>
      </c>
    </row>
    <row r="280" spans="11:12" x14ac:dyDescent="0.25">
      <c r="K280" s="158">
        <v>230</v>
      </c>
      <c r="L280" s="475">
        <f t="shared" si="19"/>
        <v>1.3056407000000001</v>
      </c>
    </row>
    <row r="281" spans="11:12" x14ac:dyDescent="0.25">
      <c r="K281" s="158">
        <v>231</v>
      </c>
      <c r="L281" s="475">
        <f t="shared" si="19"/>
        <v>1.3104863011000001</v>
      </c>
    </row>
    <row r="282" spans="11:12" x14ac:dyDescent="0.25">
      <c r="K282" s="158">
        <v>232</v>
      </c>
      <c r="L282" s="475">
        <f t="shared" si="19"/>
        <v>1.3153404927999999</v>
      </c>
    </row>
    <row r="283" spans="11:12" x14ac:dyDescent="0.25">
      <c r="K283" s="158">
        <v>233</v>
      </c>
      <c r="L283" s="475">
        <f t="shared" si="19"/>
        <v>1.3202031676999999</v>
      </c>
    </row>
    <row r="284" spans="11:12" x14ac:dyDescent="0.25">
      <c r="K284" s="158">
        <v>234</v>
      </c>
      <c r="L284" s="475">
        <f t="shared" si="19"/>
        <v>1.3250742183999999</v>
      </c>
    </row>
    <row r="285" spans="11:12" x14ac:dyDescent="0.25">
      <c r="K285" s="158">
        <v>235</v>
      </c>
      <c r="L285" s="475">
        <f t="shared" si="19"/>
        <v>1.3299535374999998</v>
      </c>
    </row>
    <row r="286" spans="11:12" x14ac:dyDescent="0.25">
      <c r="K286" s="158">
        <v>236</v>
      </c>
      <c r="L286" s="475">
        <f t="shared" si="19"/>
        <v>1.3348410176000001</v>
      </c>
    </row>
    <row r="287" spans="11:12" x14ac:dyDescent="0.25">
      <c r="K287" s="158">
        <v>237</v>
      </c>
      <c r="L287" s="475">
        <f t="shared" si="19"/>
        <v>1.3397365513000001</v>
      </c>
    </row>
    <row r="288" spans="11:12" x14ac:dyDescent="0.25">
      <c r="K288" s="158">
        <v>238</v>
      </c>
      <c r="L288" s="475">
        <f t="shared" si="19"/>
        <v>1.3446400312</v>
      </c>
    </row>
    <row r="289" spans="11:12" x14ac:dyDescent="0.25">
      <c r="K289" s="158">
        <v>239</v>
      </c>
      <c r="L289" s="475">
        <f t="shared" si="19"/>
        <v>1.3495513499</v>
      </c>
    </row>
    <row r="290" spans="11:12" x14ac:dyDescent="0.25">
      <c r="K290" s="158">
        <v>240</v>
      </c>
      <c r="L290" s="475">
        <f t="shared" si="19"/>
        <v>1.3544703999999999</v>
      </c>
    </row>
    <row r="291" spans="11:12" x14ac:dyDescent="0.25">
      <c r="K291" s="158">
        <v>241</v>
      </c>
      <c r="L291" s="475">
        <f t="shared" si="19"/>
        <v>1.3593970740999999</v>
      </c>
    </row>
    <row r="292" spans="11:12" x14ac:dyDescent="0.25">
      <c r="K292" s="158">
        <v>242</v>
      </c>
      <c r="L292" s="475">
        <f t="shared" si="19"/>
        <v>1.3643312648000001</v>
      </c>
    </row>
    <row r="293" spans="11:12" x14ac:dyDescent="0.25">
      <c r="K293" s="158">
        <v>243</v>
      </c>
      <c r="L293" s="475">
        <f t="shared" si="19"/>
        <v>1.3692728647000001</v>
      </c>
    </row>
    <row r="294" spans="11:12" x14ac:dyDescent="0.25">
      <c r="K294" s="158">
        <v>244</v>
      </c>
      <c r="L294" s="475">
        <f t="shared" si="19"/>
        <v>1.3742217663999998</v>
      </c>
    </row>
    <row r="295" spans="11:12" x14ac:dyDescent="0.25">
      <c r="K295" s="158">
        <v>245</v>
      </c>
      <c r="L295" s="475">
        <f t="shared" si="19"/>
        <v>1.3791778625</v>
      </c>
    </row>
    <row r="296" spans="11:12" x14ac:dyDescent="0.25">
      <c r="K296" s="158">
        <v>246</v>
      </c>
      <c r="L296" s="475">
        <f t="shared" si="19"/>
        <v>1.3841410455999998</v>
      </c>
    </row>
    <row r="297" spans="11:12" x14ac:dyDescent="0.25">
      <c r="K297" s="158">
        <v>247</v>
      </c>
      <c r="L297" s="475">
        <f t="shared" si="19"/>
        <v>1.3891112083000001</v>
      </c>
    </row>
    <row r="298" spans="11:12" x14ac:dyDescent="0.25">
      <c r="K298" s="158">
        <v>248</v>
      </c>
      <c r="L298" s="475">
        <f t="shared" si="19"/>
        <v>1.3940882431999999</v>
      </c>
    </row>
    <row r="299" spans="11:12" x14ac:dyDescent="0.25">
      <c r="K299" s="158">
        <v>249</v>
      </c>
      <c r="L299" s="475">
        <f t="shared" si="19"/>
        <v>1.3990720428999999</v>
      </c>
    </row>
    <row r="300" spans="11:12" x14ac:dyDescent="0.25">
      <c r="K300" s="158">
        <v>250</v>
      </c>
      <c r="L300" s="475">
        <f t="shared" si="19"/>
        <v>1.4040624999999998</v>
      </c>
    </row>
    <row r="301" spans="11:12" x14ac:dyDescent="0.25">
      <c r="K301" s="158">
        <v>251</v>
      </c>
      <c r="L301" s="475">
        <f t="shared" si="19"/>
        <v>1.4090595070999998</v>
      </c>
    </row>
    <row r="302" spans="11:12" x14ac:dyDescent="0.25">
      <c r="K302" s="158">
        <v>252</v>
      </c>
      <c r="L302" s="475">
        <f t="shared" si="19"/>
        <v>1.4140629568</v>
      </c>
    </row>
    <row r="303" spans="11:12" x14ac:dyDescent="0.25">
      <c r="K303" s="158">
        <v>253</v>
      </c>
      <c r="L303" s="475">
        <f t="shared" si="19"/>
        <v>1.4190727417</v>
      </c>
    </row>
    <row r="304" spans="11:12" x14ac:dyDescent="0.25">
      <c r="K304" s="158">
        <v>254</v>
      </c>
      <c r="L304" s="475">
        <f t="shared" si="19"/>
        <v>1.4240887544</v>
      </c>
    </row>
    <row r="305" spans="11:12" x14ac:dyDescent="0.25">
      <c r="K305" s="158">
        <v>255</v>
      </c>
      <c r="L305" s="475">
        <f t="shared" si="19"/>
        <v>1.4291108874999998</v>
      </c>
    </row>
    <row r="306" spans="11:12" x14ac:dyDescent="0.25">
      <c r="K306" s="158">
        <v>256</v>
      </c>
      <c r="L306" s="475">
        <f t="shared" si="19"/>
        <v>1.4341390335999999</v>
      </c>
    </row>
    <row r="307" spans="11:12" x14ac:dyDescent="0.25">
      <c r="K307" s="158">
        <v>257</v>
      </c>
      <c r="L307" s="475">
        <f t="shared" si="19"/>
        <v>1.4391730853</v>
      </c>
    </row>
    <row r="308" spans="11:12" x14ac:dyDescent="0.25">
      <c r="K308" s="158">
        <v>258</v>
      </c>
      <c r="L308" s="475">
        <f t="shared" ref="L308:L371" si="20">$R$23*K308^3+$S$23*K308^2+T280*K308+$U$23</f>
        <v>1.4442129351999999</v>
      </c>
    </row>
    <row r="309" spans="11:12" x14ac:dyDescent="0.25">
      <c r="K309" s="158">
        <v>259</v>
      </c>
      <c r="L309" s="475">
        <f t="shared" si="20"/>
        <v>1.4492584758999998</v>
      </c>
    </row>
    <row r="310" spans="11:12" x14ac:dyDescent="0.25">
      <c r="K310" s="158">
        <v>260</v>
      </c>
      <c r="L310" s="475">
        <f t="shared" si="20"/>
        <v>1.4543095999999998</v>
      </c>
    </row>
    <row r="311" spans="11:12" x14ac:dyDescent="0.25">
      <c r="K311" s="158">
        <v>261</v>
      </c>
      <c r="L311" s="475">
        <f t="shared" si="20"/>
        <v>1.4593662000999998</v>
      </c>
    </row>
    <row r="312" spans="11:12" x14ac:dyDescent="0.25">
      <c r="K312" s="158">
        <v>262</v>
      </c>
      <c r="L312" s="475">
        <f t="shared" si="20"/>
        <v>1.4644281688</v>
      </c>
    </row>
    <row r="313" spans="11:12" x14ac:dyDescent="0.25">
      <c r="K313" s="158">
        <v>263</v>
      </c>
      <c r="L313" s="475">
        <f t="shared" si="20"/>
        <v>1.4694953986999999</v>
      </c>
    </row>
    <row r="314" spans="11:12" x14ac:dyDescent="0.25">
      <c r="K314" s="158">
        <v>264</v>
      </c>
      <c r="L314" s="475">
        <f t="shared" si="20"/>
        <v>1.4745677823999999</v>
      </c>
    </row>
    <row r="315" spans="11:12" x14ac:dyDescent="0.25">
      <c r="K315" s="158">
        <v>265</v>
      </c>
      <c r="L315" s="475">
        <f t="shared" si="20"/>
        <v>1.4796452124999999</v>
      </c>
    </row>
    <row r="316" spans="11:12" x14ac:dyDescent="0.25">
      <c r="K316" s="158">
        <v>266</v>
      </c>
      <c r="L316" s="475">
        <f t="shared" si="20"/>
        <v>1.4847275816000001</v>
      </c>
    </row>
    <row r="317" spans="11:12" x14ac:dyDescent="0.25">
      <c r="K317" s="158">
        <v>267</v>
      </c>
      <c r="L317" s="475">
        <f t="shared" si="20"/>
        <v>1.4898147822999999</v>
      </c>
    </row>
    <row r="318" spans="11:12" x14ac:dyDescent="0.25">
      <c r="K318" s="158">
        <v>268</v>
      </c>
      <c r="L318" s="475">
        <f t="shared" si="20"/>
        <v>1.4949067072</v>
      </c>
    </row>
    <row r="319" spans="11:12" x14ac:dyDescent="0.25">
      <c r="K319" s="158">
        <v>269</v>
      </c>
      <c r="L319" s="475">
        <f t="shared" si="20"/>
        <v>1.5000032489000001</v>
      </c>
    </row>
    <row r="320" spans="11:12" x14ac:dyDescent="0.25">
      <c r="K320" s="158">
        <v>270</v>
      </c>
      <c r="L320" s="475">
        <f t="shared" si="20"/>
        <v>1.5051043000000002</v>
      </c>
    </row>
    <row r="321" spans="11:12" x14ac:dyDescent="0.25">
      <c r="K321" s="158">
        <v>271</v>
      </c>
      <c r="L321" s="475">
        <f t="shared" si="20"/>
        <v>1.5102097530999998</v>
      </c>
    </row>
    <row r="322" spans="11:12" x14ac:dyDescent="0.25">
      <c r="K322" s="158">
        <v>272</v>
      </c>
      <c r="L322" s="475">
        <f t="shared" si="20"/>
        <v>1.5153195008</v>
      </c>
    </row>
    <row r="323" spans="11:12" x14ac:dyDescent="0.25">
      <c r="K323" s="158">
        <v>273</v>
      </c>
      <c r="L323" s="475">
        <f t="shared" si="20"/>
        <v>1.5204334356999998</v>
      </c>
    </row>
    <row r="324" spans="11:12" x14ac:dyDescent="0.25">
      <c r="K324" s="158">
        <v>274</v>
      </c>
      <c r="L324" s="475">
        <f t="shared" si="20"/>
        <v>1.5255514504000001</v>
      </c>
    </row>
    <row r="325" spans="11:12" x14ac:dyDescent="0.25">
      <c r="K325" s="158">
        <v>275</v>
      </c>
      <c r="L325" s="475">
        <f t="shared" si="20"/>
        <v>1.5306734375</v>
      </c>
    </row>
    <row r="326" spans="11:12" x14ac:dyDescent="0.25">
      <c r="K326" s="158">
        <v>276</v>
      </c>
      <c r="L326" s="475">
        <f t="shared" si="20"/>
        <v>1.5357992895999999</v>
      </c>
    </row>
    <row r="327" spans="11:12" x14ac:dyDescent="0.25">
      <c r="K327" s="158">
        <v>277</v>
      </c>
      <c r="L327" s="475">
        <f t="shared" si="20"/>
        <v>1.5409288992999999</v>
      </c>
    </row>
    <row r="328" spans="11:12" x14ac:dyDescent="0.25">
      <c r="K328" s="158">
        <v>278</v>
      </c>
      <c r="L328" s="475">
        <f t="shared" si="20"/>
        <v>1.5460621591999999</v>
      </c>
    </row>
    <row r="329" spans="11:12" x14ac:dyDescent="0.25">
      <c r="K329" s="158">
        <v>279</v>
      </c>
      <c r="L329" s="475">
        <f t="shared" si="20"/>
        <v>1.5511989619</v>
      </c>
    </row>
    <row r="330" spans="11:12" x14ac:dyDescent="0.25">
      <c r="K330" s="158">
        <v>280</v>
      </c>
      <c r="L330" s="475">
        <f t="shared" si="20"/>
        <v>1.5563392</v>
      </c>
    </row>
    <row r="331" spans="11:12" x14ac:dyDescent="0.25">
      <c r="K331" s="158">
        <v>281</v>
      </c>
      <c r="L331" s="475">
        <f t="shared" si="20"/>
        <v>1.5614827661000001</v>
      </c>
    </row>
    <row r="332" spans="11:12" x14ac:dyDescent="0.25">
      <c r="K332" s="158">
        <v>282</v>
      </c>
      <c r="L332" s="475">
        <f t="shared" si="20"/>
        <v>1.5666295527999998</v>
      </c>
    </row>
    <row r="333" spans="11:12" x14ac:dyDescent="0.25">
      <c r="K333" s="158">
        <v>283</v>
      </c>
      <c r="L333" s="475">
        <f t="shared" si="20"/>
        <v>1.5717794527</v>
      </c>
    </row>
    <row r="334" spans="11:12" x14ac:dyDescent="0.25">
      <c r="K334" s="158">
        <v>284</v>
      </c>
      <c r="L334" s="475">
        <f t="shared" si="20"/>
        <v>1.5769323584000001</v>
      </c>
    </row>
    <row r="335" spans="11:12" x14ac:dyDescent="0.25">
      <c r="K335" s="158">
        <v>285</v>
      </c>
      <c r="L335" s="475">
        <f t="shared" si="20"/>
        <v>1.5820881624999998</v>
      </c>
    </row>
    <row r="336" spans="11:12" x14ac:dyDescent="0.25">
      <c r="K336" s="158">
        <v>286</v>
      </c>
      <c r="L336" s="475">
        <f t="shared" si="20"/>
        <v>1.5872467576</v>
      </c>
    </row>
    <row r="337" spans="11:12" x14ac:dyDescent="0.25">
      <c r="K337" s="158">
        <v>287</v>
      </c>
      <c r="L337" s="475">
        <f t="shared" si="20"/>
        <v>1.5924080362999997</v>
      </c>
    </row>
    <row r="338" spans="11:12" x14ac:dyDescent="0.25">
      <c r="K338" s="158">
        <v>288</v>
      </c>
      <c r="L338" s="475">
        <f t="shared" si="20"/>
        <v>1.5975718911999999</v>
      </c>
    </row>
    <row r="339" spans="11:12" x14ac:dyDescent="0.25">
      <c r="K339" s="158">
        <v>289</v>
      </c>
      <c r="L339" s="475">
        <f t="shared" si="20"/>
        <v>1.6027382149</v>
      </c>
    </row>
    <row r="340" spans="11:12" x14ac:dyDescent="0.25">
      <c r="K340" s="158">
        <v>290</v>
      </c>
      <c r="L340" s="475">
        <f t="shared" si="20"/>
        <v>1.6079068999999997</v>
      </c>
    </row>
    <row r="341" spans="11:12" x14ac:dyDescent="0.25">
      <c r="K341" s="158">
        <v>291</v>
      </c>
      <c r="L341" s="475">
        <f t="shared" si="20"/>
        <v>1.6130778390999998</v>
      </c>
    </row>
    <row r="342" spans="11:12" x14ac:dyDescent="0.25">
      <c r="K342" s="158">
        <v>292</v>
      </c>
      <c r="L342" s="475">
        <f t="shared" si="20"/>
        <v>1.6182509247999999</v>
      </c>
    </row>
    <row r="343" spans="11:12" x14ac:dyDescent="0.25">
      <c r="K343" s="158">
        <v>293</v>
      </c>
      <c r="L343" s="475">
        <f t="shared" si="20"/>
        <v>1.6234260496999999</v>
      </c>
    </row>
    <row r="344" spans="11:12" x14ac:dyDescent="0.25">
      <c r="K344" s="158">
        <v>294</v>
      </c>
      <c r="L344" s="475">
        <f t="shared" si="20"/>
        <v>1.6286031063999999</v>
      </c>
    </row>
    <row r="345" spans="11:12" x14ac:dyDescent="0.25">
      <c r="K345" s="158">
        <v>295</v>
      </c>
      <c r="L345" s="475">
        <f t="shared" si="20"/>
        <v>1.6337819874999999</v>
      </c>
    </row>
    <row r="346" spans="11:12" x14ac:dyDescent="0.25">
      <c r="K346" s="158">
        <v>296</v>
      </c>
      <c r="L346" s="475">
        <f t="shared" si="20"/>
        <v>1.6389625855999999</v>
      </c>
    </row>
    <row r="347" spans="11:12" x14ac:dyDescent="0.25">
      <c r="K347" s="158">
        <v>297</v>
      </c>
      <c r="L347" s="475">
        <f t="shared" si="20"/>
        <v>1.6441447933000002</v>
      </c>
    </row>
    <row r="348" spans="11:12" x14ac:dyDescent="0.25">
      <c r="K348" s="158">
        <v>298</v>
      </c>
      <c r="L348" s="475">
        <f t="shared" si="20"/>
        <v>1.6493285032</v>
      </c>
    </row>
    <row r="349" spans="11:12" x14ac:dyDescent="0.25">
      <c r="K349" s="158">
        <v>299</v>
      </c>
      <c r="L349" s="475">
        <f t="shared" si="20"/>
        <v>1.6545136078999998</v>
      </c>
    </row>
    <row r="350" spans="11:12" x14ac:dyDescent="0.25">
      <c r="K350" s="158">
        <v>300</v>
      </c>
      <c r="L350" s="475">
        <f t="shared" si="20"/>
        <v>1.6597</v>
      </c>
    </row>
    <row r="351" spans="11:12" x14ac:dyDescent="0.25">
      <c r="K351" s="158">
        <v>301</v>
      </c>
      <c r="L351" s="475">
        <f t="shared" si="20"/>
        <v>1.6648875721</v>
      </c>
    </row>
    <row r="352" spans="11:12" x14ac:dyDescent="0.25">
      <c r="K352" s="158">
        <v>302</v>
      </c>
      <c r="L352" s="475">
        <f t="shared" si="20"/>
        <v>1.6700762168000001</v>
      </c>
    </row>
    <row r="353" spans="11:12" x14ac:dyDescent="0.25">
      <c r="K353" s="158">
        <v>303</v>
      </c>
      <c r="L353" s="475">
        <f t="shared" si="20"/>
        <v>1.6752658267</v>
      </c>
    </row>
    <row r="354" spans="11:12" x14ac:dyDescent="0.25">
      <c r="K354" s="158">
        <v>304</v>
      </c>
      <c r="L354" s="475">
        <f t="shared" si="20"/>
        <v>1.6804562943999999</v>
      </c>
    </row>
    <row r="355" spans="11:12" x14ac:dyDescent="0.25">
      <c r="K355" s="158">
        <v>305</v>
      </c>
      <c r="L355" s="475">
        <f t="shared" si="20"/>
        <v>1.6856475125000001</v>
      </c>
    </row>
    <row r="356" spans="11:12" x14ac:dyDescent="0.25">
      <c r="K356" s="158">
        <v>306</v>
      </c>
      <c r="L356" s="475">
        <f t="shared" si="20"/>
        <v>1.6908393736000003</v>
      </c>
    </row>
    <row r="357" spans="11:12" x14ac:dyDescent="0.25">
      <c r="K357" s="158">
        <v>307</v>
      </c>
      <c r="L357" s="475">
        <f t="shared" si="20"/>
        <v>1.6960317702999999</v>
      </c>
    </row>
    <row r="358" spans="11:12" x14ac:dyDescent="0.25">
      <c r="K358" s="158">
        <v>308</v>
      </c>
      <c r="L358" s="475">
        <f t="shared" si="20"/>
        <v>1.7012245951999998</v>
      </c>
    </row>
    <row r="359" spans="11:12" x14ac:dyDescent="0.25">
      <c r="K359" s="158">
        <v>309</v>
      </c>
      <c r="L359" s="475">
        <f t="shared" si="20"/>
        <v>1.7064177409000001</v>
      </c>
    </row>
    <row r="360" spans="11:12" x14ac:dyDescent="0.25">
      <c r="K360" s="158">
        <v>310</v>
      </c>
      <c r="L360" s="475">
        <f t="shared" si="20"/>
        <v>1.7116110999999998</v>
      </c>
    </row>
    <row r="361" spans="11:12" x14ac:dyDescent="0.25">
      <c r="K361" s="158">
        <v>311</v>
      </c>
      <c r="L361" s="475">
        <f t="shared" si="20"/>
        <v>1.7168045650999999</v>
      </c>
    </row>
    <row r="362" spans="11:12" x14ac:dyDescent="0.25">
      <c r="K362" s="158">
        <v>312</v>
      </c>
      <c r="L362" s="475">
        <f t="shared" si="20"/>
        <v>1.7219980287999999</v>
      </c>
    </row>
    <row r="363" spans="11:12" x14ac:dyDescent="0.25">
      <c r="K363" s="158">
        <v>313</v>
      </c>
      <c r="L363" s="475">
        <f t="shared" si="20"/>
        <v>1.7271913837000001</v>
      </c>
    </row>
    <row r="364" spans="11:12" x14ac:dyDescent="0.25">
      <c r="K364" s="158">
        <v>314</v>
      </c>
      <c r="L364" s="475">
        <f t="shared" si="20"/>
        <v>1.7323845223999998</v>
      </c>
    </row>
    <row r="365" spans="11:12" x14ac:dyDescent="0.25">
      <c r="K365" s="158">
        <v>315</v>
      </c>
      <c r="L365" s="475">
        <f t="shared" si="20"/>
        <v>1.7375773374999999</v>
      </c>
    </row>
    <row r="366" spans="11:12" x14ac:dyDescent="0.25">
      <c r="K366" s="158">
        <v>316</v>
      </c>
      <c r="L366" s="475">
        <f t="shared" si="20"/>
        <v>1.7427697215999998</v>
      </c>
    </row>
    <row r="367" spans="11:12" x14ac:dyDescent="0.25">
      <c r="K367" s="158">
        <v>317</v>
      </c>
      <c r="L367" s="475">
        <f t="shared" si="20"/>
        <v>1.7479615673</v>
      </c>
    </row>
    <row r="368" spans="11:12" x14ac:dyDescent="0.25">
      <c r="K368" s="158">
        <v>318</v>
      </c>
      <c r="L368" s="475">
        <f t="shared" si="20"/>
        <v>1.7531527672</v>
      </c>
    </row>
    <row r="369" spans="11:12" x14ac:dyDescent="0.25">
      <c r="K369" s="158">
        <v>319</v>
      </c>
      <c r="L369" s="475">
        <f t="shared" si="20"/>
        <v>1.7583432138999999</v>
      </c>
    </row>
    <row r="370" spans="11:12" x14ac:dyDescent="0.25">
      <c r="K370" s="158">
        <v>320</v>
      </c>
      <c r="L370" s="475">
        <f t="shared" si="20"/>
        <v>1.7635328000000001</v>
      </c>
    </row>
    <row r="371" spans="11:12" x14ac:dyDescent="0.25">
      <c r="K371" s="158">
        <v>321</v>
      </c>
      <c r="L371" s="475">
        <f t="shared" si="20"/>
        <v>1.7687214180999997</v>
      </c>
    </row>
    <row r="372" spans="11:12" x14ac:dyDescent="0.25">
      <c r="K372" s="158">
        <v>322</v>
      </c>
      <c r="L372" s="475">
        <f t="shared" ref="L372:L435" si="21">$R$23*K372^3+$S$23*K372^2+T344*K372+$U$23</f>
        <v>1.7739089608</v>
      </c>
    </row>
    <row r="373" spans="11:12" x14ac:dyDescent="0.25">
      <c r="K373" s="158">
        <v>323</v>
      </c>
      <c r="L373" s="475">
        <f t="shared" si="21"/>
        <v>1.7790953206999998</v>
      </c>
    </row>
    <row r="374" spans="11:12" x14ac:dyDescent="0.25">
      <c r="K374" s="158">
        <v>324</v>
      </c>
      <c r="L374" s="475">
        <f t="shared" si="21"/>
        <v>1.7842803903999997</v>
      </c>
    </row>
    <row r="375" spans="11:12" x14ac:dyDescent="0.25">
      <c r="K375" s="158">
        <v>325</v>
      </c>
      <c r="L375" s="475">
        <f t="shared" si="21"/>
        <v>1.7894640625</v>
      </c>
    </row>
    <row r="376" spans="11:12" x14ac:dyDescent="0.25">
      <c r="K376" s="158">
        <v>326</v>
      </c>
      <c r="L376" s="475">
        <f t="shared" si="21"/>
        <v>1.7946462296000001</v>
      </c>
    </row>
    <row r="377" spans="11:12" x14ac:dyDescent="0.25">
      <c r="K377" s="158">
        <v>327</v>
      </c>
      <c r="L377" s="475">
        <f t="shared" si="21"/>
        <v>1.7998267843</v>
      </c>
    </row>
    <row r="378" spans="11:12" x14ac:dyDescent="0.25">
      <c r="K378" s="158">
        <v>328</v>
      </c>
      <c r="L378" s="475">
        <f t="shared" si="21"/>
        <v>1.8050056192000001</v>
      </c>
    </row>
    <row r="379" spans="11:12" x14ac:dyDescent="0.25">
      <c r="K379" s="158">
        <v>329</v>
      </c>
      <c r="L379" s="475">
        <f t="shared" si="21"/>
        <v>1.8101826269000001</v>
      </c>
    </row>
    <row r="380" spans="11:12" x14ac:dyDescent="0.25">
      <c r="K380" s="158">
        <v>330</v>
      </c>
      <c r="L380" s="475">
        <f t="shared" si="21"/>
        <v>1.8153576999999999</v>
      </c>
    </row>
    <row r="381" spans="11:12" x14ac:dyDescent="0.25">
      <c r="K381" s="158">
        <v>331</v>
      </c>
      <c r="L381" s="475">
        <f t="shared" si="21"/>
        <v>1.8205307310999999</v>
      </c>
    </row>
    <row r="382" spans="11:12" x14ac:dyDescent="0.25">
      <c r="K382" s="158">
        <v>332</v>
      </c>
      <c r="L382" s="475">
        <f t="shared" si="21"/>
        <v>1.8257016127999997</v>
      </c>
    </row>
    <row r="383" spans="11:12" x14ac:dyDescent="0.25">
      <c r="K383" s="158">
        <v>333</v>
      </c>
      <c r="L383" s="475">
        <f t="shared" si="21"/>
        <v>1.8308702376999997</v>
      </c>
    </row>
    <row r="384" spans="11:12" x14ac:dyDescent="0.25">
      <c r="K384" s="158">
        <v>334</v>
      </c>
      <c r="L384" s="475">
        <f t="shared" si="21"/>
        <v>1.8360364983999999</v>
      </c>
    </row>
    <row r="385" spans="11:12" x14ac:dyDescent="0.25">
      <c r="K385" s="158">
        <v>335</v>
      </c>
      <c r="L385" s="475">
        <f t="shared" si="21"/>
        <v>1.8412002875</v>
      </c>
    </row>
    <row r="386" spans="11:12" x14ac:dyDescent="0.25">
      <c r="K386" s="158">
        <v>336</v>
      </c>
      <c r="L386" s="475">
        <f t="shared" si="21"/>
        <v>1.8463614976000002</v>
      </c>
    </row>
    <row r="387" spans="11:12" x14ac:dyDescent="0.25">
      <c r="K387" s="158">
        <v>337</v>
      </c>
      <c r="L387" s="475">
        <f t="shared" si="21"/>
        <v>1.8515200212999998</v>
      </c>
    </row>
    <row r="388" spans="11:12" x14ac:dyDescent="0.25">
      <c r="K388" s="158">
        <v>338</v>
      </c>
      <c r="L388" s="475">
        <f t="shared" si="21"/>
        <v>1.8566757512000001</v>
      </c>
    </row>
    <row r="389" spans="11:12" x14ac:dyDescent="0.25">
      <c r="K389" s="158">
        <v>339</v>
      </c>
      <c r="L389" s="475">
        <f t="shared" si="21"/>
        <v>1.8618285799000001</v>
      </c>
    </row>
    <row r="390" spans="11:12" x14ac:dyDescent="0.25">
      <c r="K390" s="158">
        <v>340</v>
      </c>
      <c r="L390" s="475">
        <f t="shared" si="21"/>
        <v>1.8669783999999998</v>
      </c>
    </row>
    <row r="391" spans="11:12" x14ac:dyDescent="0.25">
      <c r="K391" s="158">
        <v>341</v>
      </c>
      <c r="L391" s="475">
        <f t="shared" si="21"/>
        <v>1.8721251040999998</v>
      </c>
    </row>
    <row r="392" spans="11:12" x14ac:dyDescent="0.25">
      <c r="K392" s="158">
        <v>342</v>
      </c>
      <c r="L392" s="475">
        <f t="shared" si="21"/>
        <v>1.8772685847999999</v>
      </c>
    </row>
    <row r="393" spans="11:12" x14ac:dyDescent="0.25">
      <c r="K393" s="158">
        <v>343</v>
      </c>
      <c r="L393" s="475">
        <f t="shared" si="21"/>
        <v>1.8824087346999998</v>
      </c>
    </row>
    <row r="394" spans="11:12" x14ac:dyDescent="0.25">
      <c r="K394" s="158">
        <v>344</v>
      </c>
      <c r="L394" s="475">
        <f t="shared" si="21"/>
        <v>1.8875454463999999</v>
      </c>
    </row>
    <row r="395" spans="11:12" x14ac:dyDescent="0.25">
      <c r="K395" s="158">
        <v>345</v>
      </c>
      <c r="L395" s="475">
        <f t="shared" si="21"/>
        <v>1.8926786125000001</v>
      </c>
    </row>
    <row r="396" spans="11:12" x14ac:dyDescent="0.25">
      <c r="K396" s="158">
        <v>346</v>
      </c>
      <c r="L396" s="475">
        <f t="shared" si="21"/>
        <v>1.8978081256000001</v>
      </c>
    </row>
    <row r="397" spans="11:12" x14ac:dyDescent="0.25">
      <c r="K397" s="158">
        <v>347</v>
      </c>
      <c r="L397" s="475">
        <f t="shared" si="21"/>
        <v>1.9029338782999998</v>
      </c>
    </row>
    <row r="398" spans="11:12" x14ac:dyDescent="0.25">
      <c r="K398" s="158">
        <v>348</v>
      </c>
      <c r="L398" s="475">
        <f t="shared" si="21"/>
        <v>1.9080557632000001</v>
      </c>
    </row>
    <row r="399" spans="11:12" x14ac:dyDescent="0.25">
      <c r="K399" s="158">
        <v>349</v>
      </c>
      <c r="L399" s="475">
        <f t="shared" si="21"/>
        <v>1.9131736729000002</v>
      </c>
    </row>
    <row r="400" spans="11:12" x14ac:dyDescent="0.25">
      <c r="K400" s="158">
        <v>350</v>
      </c>
      <c r="L400" s="475">
        <f t="shared" si="21"/>
        <v>1.9182874999999999</v>
      </c>
    </row>
    <row r="401" spans="11:12" x14ac:dyDescent="0.25">
      <c r="K401" s="158">
        <v>351</v>
      </c>
      <c r="L401" s="475">
        <f t="shared" si="21"/>
        <v>1.9233971370999998</v>
      </c>
    </row>
    <row r="402" spans="11:12" x14ac:dyDescent="0.25">
      <c r="K402" s="158">
        <v>352</v>
      </c>
      <c r="L402" s="475">
        <f t="shared" si="21"/>
        <v>1.9285024767999999</v>
      </c>
    </row>
    <row r="403" spans="11:12" x14ac:dyDescent="0.25">
      <c r="K403" s="158">
        <v>353</v>
      </c>
      <c r="L403" s="475">
        <f t="shared" si="21"/>
        <v>1.9336034116999996</v>
      </c>
    </row>
    <row r="404" spans="11:12" x14ac:dyDescent="0.25">
      <c r="K404" s="158">
        <v>354</v>
      </c>
      <c r="L404" s="475">
        <f t="shared" si="21"/>
        <v>1.9386998343999999</v>
      </c>
    </row>
    <row r="405" spans="11:12" x14ac:dyDescent="0.25">
      <c r="K405" s="158">
        <v>355</v>
      </c>
      <c r="L405" s="475">
        <f t="shared" si="21"/>
        <v>1.9437916374999999</v>
      </c>
    </row>
    <row r="406" spans="11:12" x14ac:dyDescent="0.25">
      <c r="K406" s="158">
        <v>356</v>
      </c>
      <c r="L406" s="475">
        <f t="shared" si="21"/>
        <v>1.9488787136000001</v>
      </c>
    </row>
    <row r="407" spans="11:12" x14ac:dyDescent="0.25">
      <c r="K407" s="158">
        <v>357</v>
      </c>
      <c r="L407" s="475">
        <f t="shared" si="21"/>
        <v>1.9539609552999999</v>
      </c>
    </row>
    <row r="408" spans="11:12" x14ac:dyDescent="0.25">
      <c r="K408" s="158">
        <v>358</v>
      </c>
      <c r="L408" s="475">
        <f t="shared" si="21"/>
        <v>1.9590382551999999</v>
      </c>
    </row>
    <row r="409" spans="11:12" x14ac:dyDescent="0.25">
      <c r="K409" s="158">
        <v>359</v>
      </c>
      <c r="L409" s="475">
        <f t="shared" si="21"/>
        <v>1.9641105058999999</v>
      </c>
    </row>
    <row r="410" spans="11:12" x14ac:dyDescent="0.25">
      <c r="K410" s="158">
        <v>360</v>
      </c>
      <c r="L410" s="475">
        <f t="shared" si="21"/>
        <v>1.9691776000000001</v>
      </c>
    </row>
    <row r="411" spans="11:12" x14ac:dyDescent="0.25">
      <c r="K411" s="158">
        <v>361</v>
      </c>
      <c r="L411" s="475">
        <f t="shared" si="21"/>
        <v>1.9742394300999999</v>
      </c>
    </row>
    <row r="412" spans="11:12" x14ac:dyDescent="0.25">
      <c r="K412" s="158">
        <v>362</v>
      </c>
      <c r="L412" s="475">
        <f t="shared" si="21"/>
        <v>1.9792958887999998</v>
      </c>
    </row>
    <row r="413" spans="11:12" x14ac:dyDescent="0.25">
      <c r="K413" s="158">
        <v>363</v>
      </c>
      <c r="L413" s="475">
        <f t="shared" si="21"/>
        <v>1.9843468686999999</v>
      </c>
    </row>
    <row r="414" spans="11:12" x14ac:dyDescent="0.25">
      <c r="K414" s="158">
        <v>364</v>
      </c>
      <c r="L414" s="475">
        <f t="shared" si="21"/>
        <v>1.9893922624</v>
      </c>
    </row>
    <row r="415" spans="11:12" x14ac:dyDescent="0.25">
      <c r="K415" s="158">
        <v>365</v>
      </c>
      <c r="L415" s="475">
        <f t="shared" si="21"/>
        <v>1.9944319624999998</v>
      </c>
    </row>
    <row r="416" spans="11:12" x14ac:dyDescent="0.25">
      <c r="K416" s="158">
        <v>366</v>
      </c>
      <c r="L416" s="475">
        <f t="shared" si="21"/>
        <v>1.9994658616000001</v>
      </c>
    </row>
    <row r="417" spans="11:12" x14ac:dyDescent="0.25">
      <c r="K417" s="158">
        <v>367</v>
      </c>
      <c r="L417" s="475">
        <f t="shared" si="21"/>
        <v>2.0044938522999995</v>
      </c>
    </row>
    <row r="418" spans="11:12" x14ac:dyDescent="0.25">
      <c r="K418" s="158">
        <v>368</v>
      </c>
      <c r="L418" s="475">
        <f t="shared" si="21"/>
        <v>2.0095158272</v>
      </c>
    </row>
    <row r="419" spans="11:12" x14ac:dyDescent="0.25">
      <c r="K419" s="158">
        <v>369</v>
      </c>
      <c r="L419" s="475">
        <f t="shared" si="21"/>
        <v>2.0145316789000001</v>
      </c>
    </row>
    <row r="420" spans="11:12" x14ac:dyDescent="0.25">
      <c r="K420" s="158">
        <v>370</v>
      </c>
      <c r="L420" s="475">
        <f t="shared" si="21"/>
        <v>2.0195412999999998</v>
      </c>
    </row>
    <row r="421" spans="11:12" x14ac:dyDescent="0.25">
      <c r="K421" s="158">
        <v>371</v>
      </c>
      <c r="L421" s="475">
        <f t="shared" si="21"/>
        <v>2.0245445831</v>
      </c>
    </row>
    <row r="422" spans="11:12" x14ac:dyDescent="0.25">
      <c r="K422" s="158">
        <v>372</v>
      </c>
      <c r="L422" s="475">
        <f t="shared" si="21"/>
        <v>2.0295414207999998</v>
      </c>
    </row>
    <row r="423" spans="11:12" x14ac:dyDescent="0.25">
      <c r="K423" s="158">
        <v>373</v>
      </c>
      <c r="L423" s="475">
        <f t="shared" si="21"/>
        <v>2.0345317056999996</v>
      </c>
    </row>
    <row r="424" spans="11:12" x14ac:dyDescent="0.25">
      <c r="K424" s="158">
        <v>374</v>
      </c>
      <c r="L424" s="475">
        <f t="shared" si="21"/>
        <v>2.0395153304</v>
      </c>
    </row>
    <row r="425" spans="11:12" x14ac:dyDescent="0.25">
      <c r="K425" s="158">
        <v>375</v>
      </c>
      <c r="L425" s="475">
        <f t="shared" si="21"/>
        <v>2.0444921874999999</v>
      </c>
    </row>
    <row r="426" spans="11:12" x14ac:dyDescent="0.25">
      <c r="K426" s="158">
        <v>376</v>
      </c>
      <c r="L426" s="475">
        <f t="shared" si="21"/>
        <v>2.0494621695999999</v>
      </c>
    </row>
    <row r="427" spans="11:12" x14ac:dyDescent="0.25">
      <c r="K427" s="158">
        <v>377</v>
      </c>
      <c r="L427" s="475">
        <f t="shared" si="21"/>
        <v>2.0544251693</v>
      </c>
    </row>
    <row r="428" spans="11:12" x14ac:dyDescent="0.25">
      <c r="K428" s="158">
        <v>378</v>
      </c>
      <c r="L428" s="475">
        <f t="shared" si="21"/>
        <v>2.0593810791999996</v>
      </c>
    </row>
    <row r="429" spans="11:12" x14ac:dyDescent="0.25">
      <c r="K429" s="158">
        <v>379</v>
      </c>
      <c r="L429" s="475">
        <f t="shared" si="21"/>
        <v>2.0643297919000001</v>
      </c>
    </row>
    <row r="430" spans="11:12" x14ac:dyDescent="0.25">
      <c r="K430" s="158">
        <v>380</v>
      </c>
      <c r="L430" s="475">
        <f t="shared" si="21"/>
        <v>2.0692712000000002</v>
      </c>
    </row>
    <row r="431" spans="11:12" x14ac:dyDescent="0.25">
      <c r="K431" s="158">
        <v>381</v>
      </c>
      <c r="L431" s="475">
        <f t="shared" si="21"/>
        <v>2.0742051960999999</v>
      </c>
    </row>
    <row r="432" spans="11:12" x14ac:dyDescent="0.25">
      <c r="K432" s="158">
        <v>382</v>
      </c>
      <c r="L432" s="475">
        <f t="shared" si="21"/>
        <v>2.0791316728</v>
      </c>
    </row>
    <row r="433" spans="11:12" x14ac:dyDescent="0.25">
      <c r="K433" s="158">
        <v>383</v>
      </c>
      <c r="L433" s="475">
        <f t="shared" si="21"/>
        <v>2.0840505226999997</v>
      </c>
    </row>
    <row r="434" spans="11:12" x14ac:dyDescent="0.25">
      <c r="K434" s="158">
        <v>384</v>
      </c>
      <c r="L434" s="475">
        <f t="shared" si="21"/>
        <v>2.0889616383999998</v>
      </c>
    </row>
    <row r="435" spans="11:12" x14ac:dyDescent="0.25">
      <c r="K435" s="158">
        <v>385</v>
      </c>
      <c r="L435" s="475">
        <f t="shared" si="21"/>
        <v>2.0938649125</v>
      </c>
    </row>
    <row r="436" spans="11:12" x14ac:dyDescent="0.25">
      <c r="K436" s="158">
        <v>386</v>
      </c>
      <c r="L436" s="475">
        <f t="shared" ref="L436:L499" si="22">$R$23*K436^3+$S$23*K436^2+T408*K436+$U$23</f>
        <v>2.0987602375999996</v>
      </c>
    </row>
    <row r="437" spans="11:12" x14ac:dyDescent="0.25">
      <c r="K437" s="158">
        <v>387</v>
      </c>
      <c r="L437" s="475">
        <f t="shared" si="22"/>
        <v>2.1036475062999997</v>
      </c>
    </row>
    <row r="438" spans="11:12" x14ac:dyDescent="0.25">
      <c r="K438" s="158">
        <v>388</v>
      </c>
      <c r="L438" s="475">
        <f t="shared" si="22"/>
        <v>2.1085266111999998</v>
      </c>
    </row>
    <row r="439" spans="11:12" x14ac:dyDescent="0.25">
      <c r="K439" s="158">
        <v>389</v>
      </c>
      <c r="L439" s="475">
        <f t="shared" si="22"/>
        <v>2.1133974448999999</v>
      </c>
    </row>
    <row r="440" spans="11:12" x14ac:dyDescent="0.25">
      <c r="K440" s="158">
        <v>390</v>
      </c>
      <c r="L440" s="475">
        <f t="shared" si="22"/>
        <v>2.1182599</v>
      </c>
    </row>
    <row r="441" spans="11:12" x14ac:dyDescent="0.25">
      <c r="K441" s="158">
        <v>391</v>
      </c>
      <c r="L441" s="475">
        <f t="shared" si="22"/>
        <v>2.1231138690999996</v>
      </c>
    </row>
    <row r="442" spans="11:12" x14ac:dyDescent="0.25">
      <c r="K442" s="158">
        <v>392</v>
      </c>
      <c r="L442" s="475">
        <f t="shared" si="22"/>
        <v>2.1279592448</v>
      </c>
    </row>
    <row r="443" spans="11:12" x14ac:dyDescent="0.25">
      <c r="K443" s="158">
        <v>393</v>
      </c>
      <c r="L443" s="475">
        <f t="shared" si="22"/>
        <v>2.1327959196999999</v>
      </c>
    </row>
    <row r="444" spans="11:12" x14ac:dyDescent="0.25">
      <c r="K444" s="158">
        <v>394</v>
      </c>
      <c r="L444" s="475">
        <f t="shared" si="22"/>
        <v>2.1376237863999998</v>
      </c>
    </row>
    <row r="445" spans="11:12" x14ac:dyDescent="0.25">
      <c r="K445" s="158">
        <v>395</v>
      </c>
      <c r="L445" s="475">
        <f t="shared" si="22"/>
        <v>2.1424427374999997</v>
      </c>
    </row>
    <row r="446" spans="11:12" x14ac:dyDescent="0.25">
      <c r="K446" s="158">
        <v>396</v>
      </c>
      <c r="L446" s="475">
        <f t="shared" si="22"/>
        <v>2.1472526655999995</v>
      </c>
    </row>
    <row r="447" spans="11:12" x14ac:dyDescent="0.25">
      <c r="K447" s="158">
        <v>397</v>
      </c>
      <c r="L447" s="475">
        <f t="shared" si="22"/>
        <v>2.1520534633000001</v>
      </c>
    </row>
    <row r="448" spans="11:12" x14ac:dyDescent="0.25">
      <c r="K448" s="158">
        <v>398</v>
      </c>
      <c r="L448" s="475">
        <f t="shared" si="22"/>
        <v>2.1568450231999998</v>
      </c>
    </row>
    <row r="449" spans="11:12" x14ac:dyDescent="0.25">
      <c r="K449" s="158">
        <v>399</v>
      </c>
      <c r="L449" s="475">
        <f t="shared" si="22"/>
        <v>2.1616272378999999</v>
      </c>
    </row>
    <row r="450" spans="11:12" x14ac:dyDescent="0.25">
      <c r="K450" s="158">
        <v>400</v>
      </c>
      <c r="L450" s="475">
        <f t="shared" si="22"/>
        <v>2.1663999999999994</v>
      </c>
    </row>
    <row r="451" spans="11:12" x14ac:dyDescent="0.25">
      <c r="K451" s="158">
        <v>401</v>
      </c>
      <c r="L451" s="475">
        <f t="shared" si="22"/>
        <v>2.1711632020999998</v>
      </c>
    </row>
    <row r="452" spans="11:12" x14ac:dyDescent="0.25">
      <c r="K452" s="158">
        <v>402</v>
      </c>
      <c r="L452" s="475">
        <f t="shared" si="22"/>
        <v>2.1759167367999996</v>
      </c>
    </row>
    <row r="453" spans="11:12" x14ac:dyDescent="0.25">
      <c r="K453" s="158">
        <v>403</v>
      </c>
      <c r="L453" s="475">
        <f t="shared" si="22"/>
        <v>2.1806604966999998</v>
      </c>
    </row>
    <row r="454" spans="11:12" x14ac:dyDescent="0.25">
      <c r="K454" s="158">
        <v>404</v>
      </c>
      <c r="L454" s="475">
        <f t="shared" si="22"/>
        <v>2.1853943744</v>
      </c>
    </row>
    <row r="455" spans="11:12" x14ac:dyDescent="0.25">
      <c r="K455" s="158">
        <v>405</v>
      </c>
      <c r="L455" s="475">
        <f t="shared" si="22"/>
        <v>2.1901182625</v>
      </c>
    </row>
    <row r="456" spans="11:12" x14ac:dyDescent="0.25">
      <c r="K456" s="158">
        <v>406</v>
      </c>
      <c r="L456" s="475">
        <f t="shared" si="22"/>
        <v>2.1948320535999994</v>
      </c>
    </row>
    <row r="457" spans="11:12" x14ac:dyDescent="0.25">
      <c r="K457" s="158">
        <v>407</v>
      </c>
      <c r="L457" s="475">
        <f t="shared" si="22"/>
        <v>2.1995356402999997</v>
      </c>
    </row>
    <row r="458" spans="11:12" x14ac:dyDescent="0.25">
      <c r="K458" s="158">
        <v>408</v>
      </c>
      <c r="L458" s="475">
        <f t="shared" si="22"/>
        <v>2.2042289151999999</v>
      </c>
    </row>
    <row r="459" spans="11:12" x14ac:dyDescent="0.25">
      <c r="K459" s="158">
        <v>409</v>
      </c>
      <c r="L459" s="475">
        <f t="shared" si="22"/>
        <v>2.2089117708999999</v>
      </c>
    </row>
    <row r="460" spans="11:12" x14ac:dyDescent="0.25">
      <c r="K460" s="158">
        <v>410</v>
      </c>
      <c r="L460" s="475">
        <f t="shared" si="22"/>
        <v>2.2135840999999998</v>
      </c>
    </row>
    <row r="461" spans="11:12" x14ac:dyDescent="0.25">
      <c r="K461" s="158">
        <v>411</v>
      </c>
      <c r="L461" s="475">
        <f t="shared" si="22"/>
        <v>2.2182457950999996</v>
      </c>
    </row>
    <row r="462" spans="11:12" x14ac:dyDescent="0.25">
      <c r="K462" s="158">
        <v>412</v>
      </c>
      <c r="L462" s="475">
        <f t="shared" si="22"/>
        <v>2.2228967487999998</v>
      </c>
    </row>
    <row r="463" spans="11:12" x14ac:dyDescent="0.25">
      <c r="K463" s="158">
        <v>413</v>
      </c>
      <c r="L463" s="475">
        <f t="shared" si="22"/>
        <v>2.2275368536999998</v>
      </c>
    </row>
    <row r="464" spans="11:12" x14ac:dyDescent="0.25">
      <c r="K464" s="158">
        <v>414</v>
      </c>
      <c r="L464" s="475">
        <f t="shared" si="22"/>
        <v>2.2321660024000001</v>
      </c>
    </row>
    <row r="465" spans="11:12" x14ac:dyDescent="0.25">
      <c r="K465" s="158">
        <v>415</v>
      </c>
      <c r="L465" s="475">
        <f t="shared" si="22"/>
        <v>2.2367840874999998</v>
      </c>
    </row>
    <row r="466" spans="11:12" x14ac:dyDescent="0.25">
      <c r="K466" s="158">
        <v>416</v>
      </c>
      <c r="L466" s="475">
        <f t="shared" si="22"/>
        <v>2.2413910015999998</v>
      </c>
    </row>
    <row r="467" spans="11:12" x14ac:dyDescent="0.25">
      <c r="K467" s="158">
        <v>417</v>
      </c>
      <c r="L467" s="475">
        <f t="shared" si="22"/>
        <v>2.2459866372999997</v>
      </c>
    </row>
    <row r="468" spans="11:12" x14ac:dyDescent="0.25">
      <c r="K468" s="158">
        <v>418</v>
      </c>
      <c r="L468" s="475">
        <f t="shared" si="22"/>
        <v>2.2505708871999999</v>
      </c>
    </row>
    <row r="469" spans="11:12" x14ac:dyDescent="0.25">
      <c r="K469" s="158">
        <v>419</v>
      </c>
      <c r="L469" s="475">
        <f t="shared" si="22"/>
        <v>2.2551436438999999</v>
      </c>
    </row>
    <row r="470" spans="11:12" x14ac:dyDescent="0.25">
      <c r="K470" s="158">
        <v>420</v>
      </c>
      <c r="L470" s="475">
        <f t="shared" si="22"/>
        <v>2.2597047999999997</v>
      </c>
    </row>
    <row r="471" spans="11:12" x14ac:dyDescent="0.25">
      <c r="K471" s="158">
        <v>421</v>
      </c>
      <c r="L471" s="475">
        <f t="shared" si="22"/>
        <v>2.2642542480999999</v>
      </c>
    </row>
    <row r="472" spans="11:12" x14ac:dyDescent="0.25">
      <c r="K472" s="158">
        <v>422</v>
      </c>
      <c r="L472" s="475">
        <f t="shared" si="22"/>
        <v>2.2687918807999998</v>
      </c>
    </row>
    <row r="473" spans="11:12" x14ac:dyDescent="0.25">
      <c r="K473" s="158">
        <v>423</v>
      </c>
      <c r="L473" s="475">
        <f t="shared" si="22"/>
        <v>2.2733175906999996</v>
      </c>
    </row>
    <row r="474" spans="11:12" x14ac:dyDescent="0.25">
      <c r="K474" s="158">
        <v>424</v>
      </c>
      <c r="L474" s="475">
        <f t="shared" si="22"/>
        <v>2.2778312703999997</v>
      </c>
    </row>
    <row r="475" spans="11:12" x14ac:dyDescent="0.25">
      <c r="K475" s="158">
        <v>425</v>
      </c>
      <c r="L475" s="475">
        <f t="shared" si="22"/>
        <v>2.2823328125</v>
      </c>
    </row>
    <row r="476" spans="11:12" x14ac:dyDescent="0.25">
      <c r="K476" s="158">
        <v>426</v>
      </c>
      <c r="L476" s="475">
        <f t="shared" si="22"/>
        <v>2.2868221096000001</v>
      </c>
    </row>
    <row r="477" spans="11:12" x14ac:dyDescent="0.25">
      <c r="K477" s="158">
        <v>427</v>
      </c>
      <c r="L477" s="475">
        <f t="shared" si="22"/>
        <v>2.2912990542999996</v>
      </c>
    </row>
    <row r="478" spans="11:12" x14ac:dyDescent="0.25">
      <c r="K478" s="158">
        <v>428</v>
      </c>
      <c r="L478" s="475">
        <f t="shared" si="22"/>
        <v>2.2957635391999998</v>
      </c>
    </row>
    <row r="479" spans="11:12" x14ac:dyDescent="0.25">
      <c r="K479" s="158">
        <v>429</v>
      </c>
      <c r="L479" s="475">
        <f t="shared" si="22"/>
        <v>2.3002154568999997</v>
      </c>
    </row>
    <row r="480" spans="11:12" x14ac:dyDescent="0.25">
      <c r="K480" s="158">
        <v>430</v>
      </c>
      <c r="L480" s="475">
        <f t="shared" si="22"/>
        <v>2.3046546999999999</v>
      </c>
    </row>
    <row r="481" spans="11:12" x14ac:dyDescent="0.25">
      <c r="K481" s="158">
        <v>431</v>
      </c>
      <c r="L481" s="475">
        <f t="shared" si="22"/>
        <v>2.3090811610999995</v>
      </c>
    </row>
    <row r="482" spans="11:12" x14ac:dyDescent="0.25">
      <c r="K482" s="158">
        <v>432</v>
      </c>
      <c r="L482" s="475">
        <f t="shared" si="22"/>
        <v>2.3134947327999997</v>
      </c>
    </row>
    <row r="483" spans="11:12" x14ac:dyDescent="0.25">
      <c r="K483" s="158">
        <v>433</v>
      </c>
      <c r="L483" s="475">
        <f t="shared" si="22"/>
        <v>2.3178953077000002</v>
      </c>
    </row>
    <row r="484" spans="11:12" x14ac:dyDescent="0.25">
      <c r="K484" s="158">
        <v>434</v>
      </c>
      <c r="L484" s="475">
        <f t="shared" si="22"/>
        <v>2.3222827784</v>
      </c>
    </row>
    <row r="485" spans="11:12" x14ac:dyDescent="0.25">
      <c r="K485" s="158">
        <v>435</v>
      </c>
      <c r="L485" s="475">
        <f t="shared" si="22"/>
        <v>2.3266570374999995</v>
      </c>
    </row>
    <row r="486" spans="11:12" x14ac:dyDescent="0.25">
      <c r="K486" s="158">
        <v>436</v>
      </c>
      <c r="L486" s="475">
        <f t="shared" si="22"/>
        <v>2.3310179775999997</v>
      </c>
    </row>
    <row r="487" spans="11:12" x14ac:dyDescent="0.25">
      <c r="K487" s="158">
        <v>437</v>
      </c>
      <c r="L487" s="475">
        <f t="shared" si="22"/>
        <v>2.3353654912999997</v>
      </c>
    </row>
    <row r="488" spans="11:12" x14ac:dyDescent="0.25">
      <c r="K488" s="158">
        <v>438</v>
      </c>
      <c r="L488" s="475">
        <f t="shared" si="22"/>
        <v>2.3396994711999999</v>
      </c>
    </row>
    <row r="489" spans="11:12" x14ac:dyDescent="0.25">
      <c r="K489" s="158">
        <v>439</v>
      </c>
      <c r="L489" s="475">
        <f t="shared" si="22"/>
        <v>2.3440198098999998</v>
      </c>
    </row>
    <row r="490" spans="11:12" x14ac:dyDescent="0.25">
      <c r="K490" s="158">
        <v>440</v>
      </c>
      <c r="L490" s="475">
        <f t="shared" si="22"/>
        <v>2.3483263999999999</v>
      </c>
    </row>
    <row r="491" spans="11:12" x14ac:dyDescent="0.25">
      <c r="K491" s="158">
        <v>441</v>
      </c>
      <c r="L491" s="475">
        <f t="shared" si="22"/>
        <v>2.3526191340999998</v>
      </c>
    </row>
    <row r="492" spans="11:12" x14ac:dyDescent="0.25">
      <c r="K492" s="158">
        <v>442</v>
      </c>
      <c r="L492" s="475">
        <f t="shared" si="22"/>
        <v>2.3568979047999998</v>
      </c>
    </row>
    <row r="493" spans="11:12" x14ac:dyDescent="0.25">
      <c r="K493" s="158">
        <v>443</v>
      </c>
      <c r="L493" s="475">
        <f t="shared" si="22"/>
        <v>2.3611626046999996</v>
      </c>
    </row>
    <row r="494" spans="11:12" x14ac:dyDescent="0.25">
      <c r="K494" s="158">
        <v>444</v>
      </c>
      <c r="L494" s="475">
        <f t="shared" si="22"/>
        <v>2.3654131263999996</v>
      </c>
    </row>
    <row r="495" spans="11:12" x14ac:dyDescent="0.25">
      <c r="K495" s="158">
        <v>445</v>
      </c>
      <c r="L495" s="475">
        <f t="shared" si="22"/>
        <v>2.3696493624999997</v>
      </c>
    </row>
    <row r="496" spans="11:12" x14ac:dyDescent="0.25">
      <c r="K496" s="158">
        <v>446</v>
      </c>
      <c r="L496" s="475">
        <f t="shared" si="22"/>
        <v>2.3738712056</v>
      </c>
    </row>
    <row r="497" spans="11:12" x14ac:dyDescent="0.25">
      <c r="K497" s="158">
        <v>447</v>
      </c>
      <c r="L497" s="475">
        <f t="shared" si="22"/>
        <v>2.3780785482999995</v>
      </c>
    </row>
    <row r="498" spans="11:12" x14ac:dyDescent="0.25">
      <c r="K498" s="158">
        <v>448</v>
      </c>
      <c r="L498" s="475">
        <f t="shared" si="22"/>
        <v>2.3822712831999997</v>
      </c>
    </row>
    <row r="499" spans="11:12" x14ac:dyDescent="0.25">
      <c r="K499" s="158">
        <v>449</v>
      </c>
      <c r="L499" s="475">
        <f t="shared" si="22"/>
        <v>2.3864493028999996</v>
      </c>
    </row>
    <row r="500" spans="11:12" x14ac:dyDescent="0.25">
      <c r="K500" s="158">
        <v>450</v>
      </c>
      <c r="L500" s="475">
        <f t="shared" ref="L500:L550" si="23">$R$23*K500^3+$S$23*K500^2+T472*K500+$U$23</f>
        <v>2.3906124999999996</v>
      </c>
    </row>
    <row r="501" spans="11:12" x14ac:dyDescent="0.25">
      <c r="K501" s="158">
        <v>451</v>
      </c>
      <c r="L501" s="475">
        <f t="shared" si="23"/>
        <v>2.3947607670999997</v>
      </c>
    </row>
    <row r="502" spans="11:12" x14ac:dyDescent="0.25">
      <c r="K502" s="158">
        <v>452</v>
      </c>
      <c r="L502" s="475">
        <f t="shared" si="23"/>
        <v>2.3988939967999996</v>
      </c>
    </row>
    <row r="503" spans="11:12" x14ac:dyDescent="0.25">
      <c r="K503" s="158">
        <v>453</v>
      </c>
      <c r="L503" s="475">
        <f t="shared" si="23"/>
        <v>2.4030120817</v>
      </c>
    </row>
    <row r="504" spans="11:12" x14ac:dyDescent="0.25">
      <c r="K504" s="158">
        <v>454</v>
      </c>
      <c r="L504" s="475">
        <f t="shared" si="23"/>
        <v>2.4071149143999997</v>
      </c>
    </row>
    <row r="505" spans="11:12" x14ac:dyDescent="0.25">
      <c r="K505" s="158">
        <v>455</v>
      </c>
      <c r="L505" s="475">
        <f t="shared" si="23"/>
        <v>2.4112023874999995</v>
      </c>
    </row>
    <row r="506" spans="11:12" x14ac:dyDescent="0.25">
      <c r="K506" s="158">
        <v>456</v>
      </c>
      <c r="L506" s="475">
        <f t="shared" si="23"/>
        <v>2.4152743935999994</v>
      </c>
    </row>
    <row r="507" spans="11:12" x14ac:dyDescent="0.25">
      <c r="K507" s="158">
        <v>457</v>
      </c>
      <c r="L507" s="475">
        <f t="shared" si="23"/>
        <v>2.4193308252999999</v>
      </c>
    </row>
    <row r="508" spans="11:12" x14ac:dyDescent="0.25">
      <c r="K508" s="158">
        <v>458</v>
      </c>
      <c r="L508" s="475">
        <f t="shared" si="23"/>
        <v>2.4233715751999996</v>
      </c>
    </row>
    <row r="509" spans="11:12" x14ac:dyDescent="0.25">
      <c r="K509" s="158">
        <v>459</v>
      </c>
      <c r="L509" s="475">
        <f t="shared" si="23"/>
        <v>2.4273965358999998</v>
      </c>
    </row>
    <row r="510" spans="11:12" x14ac:dyDescent="0.25">
      <c r="K510" s="158">
        <v>460</v>
      </c>
      <c r="L510" s="475">
        <f t="shared" si="23"/>
        <v>2.4314055999999997</v>
      </c>
    </row>
    <row r="511" spans="11:12" x14ac:dyDescent="0.25">
      <c r="K511" s="158">
        <v>461</v>
      </c>
      <c r="L511" s="475">
        <f t="shared" si="23"/>
        <v>2.4353986600999997</v>
      </c>
    </row>
    <row r="512" spans="11:12" x14ac:dyDescent="0.25">
      <c r="K512" s="158">
        <v>462</v>
      </c>
      <c r="L512" s="475">
        <f t="shared" si="23"/>
        <v>2.4393756087999998</v>
      </c>
    </row>
    <row r="513" spans="11:12" x14ac:dyDescent="0.25">
      <c r="K513" s="158">
        <v>463</v>
      </c>
      <c r="L513" s="475">
        <f t="shared" si="23"/>
        <v>2.4433363387</v>
      </c>
    </row>
    <row r="514" spans="11:12" x14ac:dyDescent="0.25">
      <c r="K514" s="158">
        <v>464</v>
      </c>
      <c r="L514" s="475">
        <f t="shared" si="23"/>
        <v>2.4472807423999998</v>
      </c>
    </row>
    <row r="515" spans="11:12" x14ac:dyDescent="0.25">
      <c r="K515" s="158">
        <v>465</v>
      </c>
      <c r="L515" s="475">
        <f t="shared" si="23"/>
        <v>2.4512087124999997</v>
      </c>
    </row>
    <row r="516" spans="11:12" x14ac:dyDescent="0.25">
      <c r="K516" s="158">
        <v>466</v>
      </c>
      <c r="L516" s="475">
        <f t="shared" si="23"/>
        <v>2.4551201415999997</v>
      </c>
    </row>
    <row r="517" spans="11:12" x14ac:dyDescent="0.25">
      <c r="K517" s="158">
        <v>467</v>
      </c>
      <c r="L517" s="475">
        <f t="shared" si="23"/>
        <v>2.4590149222999997</v>
      </c>
    </row>
    <row r="518" spans="11:12" x14ac:dyDescent="0.25">
      <c r="K518" s="158">
        <v>468</v>
      </c>
      <c r="L518" s="475">
        <f t="shared" si="23"/>
        <v>2.4628929471999994</v>
      </c>
    </row>
    <row r="519" spans="11:12" x14ac:dyDescent="0.25">
      <c r="K519" s="158">
        <v>469</v>
      </c>
      <c r="L519" s="475">
        <f t="shared" si="23"/>
        <v>2.4667541089</v>
      </c>
    </row>
    <row r="520" spans="11:12" x14ac:dyDescent="0.25">
      <c r="K520" s="158">
        <v>470</v>
      </c>
      <c r="L520" s="475">
        <f t="shared" si="23"/>
        <v>2.4705982999999998</v>
      </c>
    </row>
    <row r="521" spans="11:12" x14ac:dyDescent="0.25">
      <c r="K521" s="158">
        <v>471</v>
      </c>
      <c r="L521" s="475">
        <f t="shared" si="23"/>
        <v>2.4744254131000001</v>
      </c>
    </row>
    <row r="522" spans="11:12" x14ac:dyDescent="0.25">
      <c r="K522" s="158">
        <v>472</v>
      </c>
      <c r="L522" s="475">
        <f t="shared" si="23"/>
        <v>2.4782353407999995</v>
      </c>
    </row>
    <row r="523" spans="11:12" x14ac:dyDescent="0.25">
      <c r="K523" s="158">
        <v>473</v>
      </c>
      <c r="L523" s="475">
        <f t="shared" si="23"/>
        <v>2.4820279756999999</v>
      </c>
    </row>
    <row r="524" spans="11:12" x14ac:dyDescent="0.25">
      <c r="K524" s="158">
        <v>474</v>
      </c>
      <c r="L524" s="475">
        <f t="shared" si="23"/>
        <v>2.4858032103999999</v>
      </c>
    </row>
    <row r="525" spans="11:12" x14ac:dyDescent="0.25">
      <c r="K525" s="158">
        <v>475</v>
      </c>
      <c r="L525" s="475">
        <f t="shared" si="23"/>
        <v>2.4895609374999998</v>
      </c>
    </row>
    <row r="526" spans="11:12" x14ac:dyDescent="0.25">
      <c r="K526" s="158">
        <v>476</v>
      </c>
      <c r="L526" s="475">
        <f t="shared" si="23"/>
        <v>2.4933010495999999</v>
      </c>
    </row>
    <row r="527" spans="11:12" x14ac:dyDescent="0.25">
      <c r="K527" s="158">
        <v>477</v>
      </c>
      <c r="L527" s="475">
        <f t="shared" si="23"/>
        <v>2.4970234392999999</v>
      </c>
    </row>
    <row r="528" spans="11:12" x14ac:dyDescent="0.25">
      <c r="K528" s="158">
        <v>478</v>
      </c>
      <c r="L528" s="475">
        <f t="shared" si="23"/>
        <v>2.5007279991999996</v>
      </c>
    </row>
    <row r="529" spans="11:12" x14ac:dyDescent="0.25">
      <c r="K529" s="158">
        <v>479</v>
      </c>
      <c r="L529" s="475">
        <f t="shared" si="23"/>
        <v>2.5044146218999996</v>
      </c>
    </row>
    <row r="530" spans="11:12" x14ac:dyDescent="0.25">
      <c r="K530" s="158">
        <v>480</v>
      </c>
      <c r="L530" s="475">
        <f t="shared" si="23"/>
        <v>2.5080831999999997</v>
      </c>
    </row>
    <row r="531" spans="11:12" x14ac:dyDescent="0.25">
      <c r="K531" s="158">
        <v>481</v>
      </c>
      <c r="L531" s="475">
        <f t="shared" si="23"/>
        <v>2.5117336260999998</v>
      </c>
    </row>
    <row r="532" spans="11:12" x14ac:dyDescent="0.25">
      <c r="K532" s="158">
        <v>482</v>
      </c>
      <c r="L532" s="475">
        <f t="shared" si="23"/>
        <v>2.5153657927999999</v>
      </c>
    </row>
    <row r="533" spans="11:12" x14ac:dyDescent="0.25">
      <c r="K533" s="158">
        <v>483</v>
      </c>
      <c r="L533" s="475">
        <f t="shared" si="23"/>
        <v>2.5189795926999996</v>
      </c>
    </row>
    <row r="534" spans="11:12" x14ac:dyDescent="0.25">
      <c r="K534" s="158">
        <v>484</v>
      </c>
      <c r="L534" s="475">
        <f t="shared" si="23"/>
        <v>2.5225749183999997</v>
      </c>
    </row>
    <row r="535" spans="11:12" x14ac:dyDescent="0.25">
      <c r="K535" s="158">
        <v>485</v>
      </c>
      <c r="L535" s="475">
        <f t="shared" si="23"/>
        <v>2.5261516624999998</v>
      </c>
    </row>
    <row r="536" spans="11:12" x14ac:dyDescent="0.25">
      <c r="K536" s="158">
        <v>486</v>
      </c>
      <c r="L536" s="475">
        <f t="shared" si="23"/>
        <v>2.5297097175999999</v>
      </c>
    </row>
    <row r="537" spans="11:12" x14ac:dyDescent="0.25">
      <c r="K537" s="158">
        <v>487</v>
      </c>
      <c r="L537" s="475">
        <f t="shared" si="23"/>
        <v>2.5332489762999999</v>
      </c>
    </row>
    <row r="538" spans="11:12" x14ac:dyDescent="0.25">
      <c r="K538" s="158">
        <v>488</v>
      </c>
      <c r="L538" s="475">
        <f t="shared" si="23"/>
        <v>2.5367693311999999</v>
      </c>
    </row>
    <row r="539" spans="11:12" x14ac:dyDescent="0.25">
      <c r="K539" s="158">
        <v>489</v>
      </c>
      <c r="L539" s="475">
        <f t="shared" si="23"/>
        <v>2.5402706748999999</v>
      </c>
    </row>
    <row r="540" spans="11:12" x14ac:dyDescent="0.25">
      <c r="K540" s="158">
        <v>490</v>
      </c>
      <c r="L540" s="475">
        <f t="shared" si="23"/>
        <v>2.5437528999999999</v>
      </c>
    </row>
    <row r="541" spans="11:12" x14ac:dyDescent="0.25">
      <c r="K541" s="158">
        <v>491</v>
      </c>
      <c r="L541" s="475">
        <f t="shared" si="23"/>
        <v>2.5472158991000002</v>
      </c>
    </row>
    <row r="542" spans="11:12" x14ac:dyDescent="0.25">
      <c r="K542" s="158">
        <v>492</v>
      </c>
      <c r="L542" s="475">
        <f t="shared" si="23"/>
        <v>2.5506595648000001</v>
      </c>
    </row>
    <row r="543" spans="11:12" x14ac:dyDescent="0.25">
      <c r="K543" s="158">
        <v>493</v>
      </c>
      <c r="L543" s="475">
        <f t="shared" si="23"/>
        <v>2.5540837896999999</v>
      </c>
    </row>
    <row r="544" spans="11:12" x14ac:dyDescent="0.25">
      <c r="K544" s="158">
        <v>494</v>
      </c>
      <c r="L544" s="475">
        <f t="shared" si="23"/>
        <v>2.5574884663999997</v>
      </c>
    </row>
    <row r="545" spans="11:12" x14ac:dyDescent="0.25">
      <c r="K545" s="158">
        <v>495</v>
      </c>
      <c r="L545" s="475">
        <f t="shared" si="23"/>
        <v>2.5608734874999999</v>
      </c>
    </row>
    <row r="546" spans="11:12" x14ac:dyDescent="0.25">
      <c r="K546" s="158">
        <v>496</v>
      </c>
      <c r="L546" s="475">
        <f t="shared" si="23"/>
        <v>2.5642387455999995</v>
      </c>
    </row>
    <row r="547" spans="11:12" x14ac:dyDescent="0.25">
      <c r="K547" s="158">
        <v>497</v>
      </c>
      <c r="L547" s="475">
        <f t="shared" si="23"/>
        <v>2.5675841332999996</v>
      </c>
    </row>
    <row r="548" spans="11:12" x14ac:dyDescent="0.25">
      <c r="K548" s="158">
        <v>498</v>
      </c>
      <c r="L548" s="475">
        <f t="shared" si="23"/>
        <v>2.5709095431999995</v>
      </c>
    </row>
    <row r="549" spans="11:12" x14ac:dyDescent="0.25">
      <c r="K549" s="158">
        <v>499</v>
      </c>
      <c r="L549" s="475">
        <f t="shared" si="23"/>
        <v>2.5742148678999994</v>
      </c>
    </row>
    <row r="550" spans="11:12" x14ac:dyDescent="0.25">
      <c r="K550" s="158">
        <v>500</v>
      </c>
      <c r="L550" s="475">
        <f t="shared" si="23"/>
        <v>2.5774999999999997</v>
      </c>
    </row>
  </sheetData>
  <sheetProtection algorithmName="SHA-512" hashValue="HX7Fog7I5zxzbMZXKPTK2YDFLjUQNG0zGPQUDDS3/PQLS0l8E/l8C7MzeJSC1IxibGJ+QNyES8vod74BUqea9A==" saltValue="1FTbFsqFbwyqCcPz9M26Iw==" spinCount="100000" sheet="1" formatCells="0" formatColumns="0" formatRows="0" insertColumns="0" insertRows="0" insertHyperlinks="0" deleteColumns="0" deleteRows="0" sort="0" autoFilter="0" pivotTables="0"/>
  <mergeCells count="2">
    <mergeCell ref="C6:H6"/>
    <mergeCell ref="J2:L2"/>
  </mergeCells>
  <dataValidations count="5">
    <dataValidation allowBlank="1" showInputMessage="1" showErrorMessage="1" promptTitle="CMC" prompt="Estos valores correspoden a la ecuación de CMC del laboratorio y solo se debe actualizar, cuando se genere cambios en los componentes que la generan (nueva valibración del SRP entre otros)" sqref="M6:Q6" xr:uid="{00000000-0002-0000-0B00-000000000000}"/>
    <dataValidation allowBlank="1" showInputMessage="1" showErrorMessage="1" promptTitle="Incertidumbre SRP 55" prompt="Se refiere a la incertidumbre que aporta el SRP. (mas reciente, por ejemplo 0,28)" sqref="J6" xr:uid="{00000000-0002-0000-0B00-000001000000}"/>
    <dataValidation allowBlank="1" showInputMessage="1" showErrorMessage="1" prompt="_x000d_" sqref="J8:L19" xr:uid="{00000000-0002-0000-0B00-000002000000}"/>
    <dataValidation allowBlank="1" showInputMessage="1" showErrorMessage="1" promptTitle="Resolución EBP" prompt="Es la resolución o número de decimales  de los datos obtenidos, por ejemplo: &quot;0,1&quot;" sqref="L6" xr:uid="{00000000-0002-0000-0B00-000003000000}"/>
    <dataValidation allowBlank="1" showErrorMessage="1" promptTitle="Resolución SRP 55" prompt="Es la resolución o número de decimales de los datos obtenidos, por ejemplo: &quot;0,00001&quot;" sqref="K6" xr:uid="{00000000-0002-0000-0B00-000004000000}"/>
  </dataValidation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iconSet" priority="41" id="{00C2C65A-4A3F-447F-AF67-593C9477219A}">
            <x14:iconSet iconSet="3Symbols2" custom="1">
              <x14:cfvo type="percent">
                <xm:f>0</xm:f>
              </x14:cfvo>
              <x14:cfvo type="num">
                <xm:f>0</xm:f>
              </x14:cfvo>
              <x14:cfvo type="num">
                <xm:f>$O$8</xm:f>
              </x14:cfvo>
              <x14:cfIcon iconSet="3Symbols2" iconId="0"/>
              <x14:cfIcon iconSet="3Symbols2" iconId="0"/>
              <x14:cfIcon iconSet="3Symbols2" iconId="2"/>
            </x14:iconSet>
          </x14:cfRule>
          <xm:sqref>S8:S19</xm:sqref>
        </x14:conditionalFormatting>
        <x14:conditionalFormatting xmlns:xm="http://schemas.microsoft.com/office/excel/2006/main">
          <x14:cfRule type="iconSet" priority="16" id="{6B4B3A66-34C1-4BAE-9935-1A4914E04722}">
            <x14:iconSet iconSet="3Symbols2" custom="1">
              <x14:cfvo type="percent">
                <xm:f>0</xm:f>
              </x14:cfvo>
              <x14:cfvo type="num">
                <xm:f>0</xm:f>
              </x14:cfvo>
              <x14:cfvo type="num">
                <xm:f>$O$8</xm:f>
              </x14:cfvo>
              <x14:cfIcon iconSet="3Symbols2" iconId="0"/>
              <x14:cfIcon iconSet="3Symbols2" iconId="0"/>
              <x14:cfIcon iconSet="3Symbols2" iconId="2"/>
            </x14:iconSet>
          </x14:cfRule>
          <xm:sqref>N8</xm:sqref>
        </x14:conditionalFormatting>
        <x14:conditionalFormatting xmlns:xm="http://schemas.microsoft.com/office/excel/2006/main">
          <x14:cfRule type="iconSet" priority="15" id="{55E94502-0C18-4221-A481-F57FA694B3F7}">
            <x14:iconSet iconSet="3Symbols2" custom="1">
              <x14:cfvo type="percent">
                <xm:f>0</xm:f>
              </x14:cfvo>
              <x14:cfvo type="num">
                <xm:f>0</xm:f>
              </x14:cfvo>
              <x14:cfvo type="num">
                <xm:f>$O$9</xm:f>
              </x14:cfvo>
              <x14:cfIcon iconSet="3Symbols2" iconId="0"/>
              <x14:cfIcon iconSet="3Symbols2" iconId="0"/>
              <x14:cfIcon iconSet="3Symbols2" iconId="2"/>
            </x14:iconSet>
          </x14:cfRule>
          <xm:sqref>N9</xm:sqref>
        </x14:conditionalFormatting>
        <x14:conditionalFormatting xmlns:xm="http://schemas.microsoft.com/office/excel/2006/main">
          <x14:cfRule type="iconSet" priority="14" id="{BBD1A36B-2A29-41F4-A8F7-BFD3CF0CFE57}">
            <x14:iconSet iconSet="3Symbols2" custom="1">
              <x14:cfvo type="percent">
                <xm:f>0</xm:f>
              </x14:cfvo>
              <x14:cfvo type="num">
                <xm:f>0</xm:f>
              </x14:cfvo>
              <x14:cfvo type="num">
                <xm:f>$O$10</xm:f>
              </x14:cfvo>
              <x14:cfIcon iconSet="3Symbols2" iconId="0"/>
              <x14:cfIcon iconSet="3Symbols2" iconId="0"/>
              <x14:cfIcon iconSet="3Symbols2" iconId="2"/>
            </x14:iconSet>
          </x14:cfRule>
          <xm:sqref>N10</xm:sqref>
        </x14:conditionalFormatting>
        <x14:conditionalFormatting xmlns:xm="http://schemas.microsoft.com/office/excel/2006/main">
          <x14:cfRule type="iconSet" priority="13" id="{073A8694-146B-4807-936F-B0F7483AB44E}">
            <x14:iconSet iconSet="3Symbols2" custom="1">
              <x14:cfvo type="percent">
                <xm:f>0</xm:f>
              </x14:cfvo>
              <x14:cfvo type="num">
                <xm:f>0</xm:f>
              </x14:cfvo>
              <x14:cfvo type="num">
                <xm:f>$O$11</xm:f>
              </x14:cfvo>
              <x14:cfIcon iconSet="3Symbols2" iconId="0"/>
              <x14:cfIcon iconSet="3Symbols2" iconId="0"/>
              <x14:cfIcon iconSet="3Symbols2" iconId="2"/>
            </x14:iconSet>
          </x14:cfRule>
          <xm:sqref>N11</xm:sqref>
        </x14:conditionalFormatting>
        <x14:conditionalFormatting xmlns:xm="http://schemas.microsoft.com/office/excel/2006/main">
          <x14:cfRule type="iconSet" priority="12" id="{010CFA1A-D45E-4150-BD56-49379913FDF9}">
            <x14:iconSet iconSet="3Symbols2" custom="1">
              <x14:cfvo type="percent">
                <xm:f>0</xm:f>
              </x14:cfvo>
              <x14:cfvo type="num">
                <xm:f>0</xm:f>
              </x14:cfvo>
              <x14:cfvo type="num">
                <xm:f>$O$12</xm:f>
              </x14:cfvo>
              <x14:cfIcon iconSet="3Symbols2" iconId="0"/>
              <x14:cfIcon iconSet="3Symbols2" iconId="0"/>
              <x14:cfIcon iconSet="3Symbols2" iconId="2"/>
            </x14:iconSet>
          </x14:cfRule>
          <xm:sqref>N12</xm:sqref>
        </x14:conditionalFormatting>
        <x14:conditionalFormatting xmlns:xm="http://schemas.microsoft.com/office/excel/2006/main">
          <x14:cfRule type="iconSet" priority="11" id="{372BA10C-BA58-477E-9155-2E67C3096D19}">
            <x14:iconSet iconSet="3Symbols2" custom="1">
              <x14:cfvo type="percent">
                <xm:f>0</xm:f>
              </x14:cfvo>
              <x14:cfvo type="num">
                <xm:f>0</xm:f>
              </x14:cfvo>
              <x14:cfvo type="num">
                <xm:f>$O$13</xm:f>
              </x14:cfvo>
              <x14:cfIcon iconSet="3Symbols2" iconId="0"/>
              <x14:cfIcon iconSet="3Symbols2" iconId="0"/>
              <x14:cfIcon iconSet="3Symbols2" iconId="2"/>
            </x14:iconSet>
          </x14:cfRule>
          <xm:sqref>N13</xm:sqref>
        </x14:conditionalFormatting>
        <x14:conditionalFormatting xmlns:xm="http://schemas.microsoft.com/office/excel/2006/main">
          <x14:cfRule type="iconSet" priority="10" id="{38ACAEC8-65E3-46E2-B4F2-B70D43E7EC32}">
            <x14:iconSet iconSet="3Symbols2" custom="1">
              <x14:cfvo type="percent">
                <xm:f>0</xm:f>
              </x14:cfvo>
              <x14:cfvo type="num">
                <xm:f>0</xm:f>
              </x14:cfvo>
              <x14:cfvo type="num">
                <xm:f>$O$14</xm:f>
              </x14:cfvo>
              <x14:cfIcon iconSet="3Symbols2" iconId="0"/>
              <x14:cfIcon iconSet="3Symbols2" iconId="0"/>
              <x14:cfIcon iconSet="3Symbols2" iconId="2"/>
            </x14:iconSet>
          </x14:cfRule>
          <xm:sqref>N14</xm:sqref>
        </x14:conditionalFormatting>
        <x14:conditionalFormatting xmlns:xm="http://schemas.microsoft.com/office/excel/2006/main">
          <x14:cfRule type="iconSet" priority="9" id="{66335BBF-6FD3-4599-90EB-A416E8BE7C6F}">
            <x14:iconSet iconSet="3Symbols2" custom="1">
              <x14:cfvo type="percent">
                <xm:f>0</xm:f>
              </x14:cfvo>
              <x14:cfvo type="num">
                <xm:f>0</xm:f>
              </x14:cfvo>
              <x14:cfvo type="num">
                <xm:f>$O$15</xm:f>
              </x14:cfvo>
              <x14:cfIcon iconSet="3Symbols2" iconId="0"/>
              <x14:cfIcon iconSet="3Symbols2" iconId="0"/>
              <x14:cfIcon iconSet="3Symbols2" iconId="2"/>
            </x14:iconSet>
          </x14:cfRule>
          <xm:sqref>N15</xm:sqref>
        </x14:conditionalFormatting>
        <x14:conditionalFormatting xmlns:xm="http://schemas.microsoft.com/office/excel/2006/main">
          <x14:cfRule type="iconSet" priority="8" id="{20D96F69-EAFC-4EB1-B284-7612BA71F5F5}">
            <x14:iconSet iconSet="3Symbols2" custom="1">
              <x14:cfvo type="percent">
                <xm:f>0</xm:f>
              </x14:cfvo>
              <x14:cfvo type="num">
                <xm:f>0</xm:f>
              </x14:cfvo>
              <x14:cfvo type="num">
                <xm:f>$O$16</xm:f>
              </x14:cfvo>
              <x14:cfIcon iconSet="3Symbols2" iconId="0"/>
              <x14:cfIcon iconSet="3Symbols2" iconId="0"/>
              <x14:cfIcon iconSet="3Symbols2" iconId="2"/>
            </x14:iconSet>
          </x14:cfRule>
          <xm:sqref>N16</xm:sqref>
        </x14:conditionalFormatting>
        <x14:conditionalFormatting xmlns:xm="http://schemas.microsoft.com/office/excel/2006/main">
          <x14:cfRule type="iconSet" priority="7" id="{686845AA-E21C-4199-A93F-11FFB3D42812}">
            <x14:iconSet iconSet="3Symbols2" custom="1">
              <x14:cfvo type="percent">
                <xm:f>0</xm:f>
              </x14:cfvo>
              <x14:cfvo type="num">
                <xm:f>0</xm:f>
              </x14:cfvo>
              <x14:cfvo type="num">
                <xm:f>$O$17</xm:f>
              </x14:cfvo>
              <x14:cfIcon iconSet="3Symbols2" iconId="0"/>
              <x14:cfIcon iconSet="3Symbols2" iconId="0"/>
              <x14:cfIcon iconSet="3Symbols2" iconId="2"/>
            </x14:iconSet>
          </x14:cfRule>
          <xm:sqref>N17</xm:sqref>
        </x14:conditionalFormatting>
        <x14:conditionalFormatting xmlns:xm="http://schemas.microsoft.com/office/excel/2006/main">
          <x14:cfRule type="iconSet" priority="6" id="{08473ACA-76A8-4816-8169-9C396396CDB0}">
            <x14:iconSet iconSet="3Symbols2" custom="1">
              <x14:cfvo type="percent">
                <xm:f>0</xm:f>
              </x14:cfvo>
              <x14:cfvo type="num">
                <xm:f>0</xm:f>
              </x14:cfvo>
              <x14:cfvo type="num">
                <xm:f>$O$18</xm:f>
              </x14:cfvo>
              <x14:cfIcon iconSet="3Symbols2" iconId="0"/>
              <x14:cfIcon iconSet="3Symbols2" iconId="0"/>
              <x14:cfIcon iconSet="3Symbols2" iconId="2"/>
            </x14:iconSet>
          </x14:cfRule>
          <xm:sqref>N18</xm:sqref>
        </x14:conditionalFormatting>
        <x14:conditionalFormatting xmlns:xm="http://schemas.microsoft.com/office/excel/2006/main">
          <x14:cfRule type="iconSet" priority="5" id="{399BD913-401D-45ED-8489-C29F8792E49B}">
            <x14:iconSet iconSet="3Symbols2" custom="1">
              <x14:cfvo type="percent">
                <xm:f>0</xm:f>
              </x14:cfvo>
              <x14:cfvo type="num">
                <xm:f>0</xm:f>
              </x14:cfvo>
              <x14:cfvo type="num">
                <xm:f>$O$19</xm:f>
              </x14:cfvo>
              <x14:cfIcon iconSet="3Symbols2" iconId="0"/>
              <x14:cfIcon iconSet="3Symbols2" iconId="0"/>
              <x14:cfIcon iconSet="3Symbols2" iconId="2"/>
            </x14:iconSet>
          </x14:cfRule>
          <xm:sqref>N19</xm:sqref>
        </x14:conditionalFormatting>
        <x14:conditionalFormatting xmlns:xm="http://schemas.microsoft.com/office/excel/2006/main">
          <x14:cfRule type="iconSet" priority="2" id="{C2008E34-C2EE-4E64-8AB3-97854D65F833}">
            <x14:iconSet iconSet="3Symbols2" custom="1">
              <x14:cfvo type="percent">
                <xm:f>0</xm:f>
              </x14:cfvo>
              <x14:cfvo type="formula" gte="0">
                <xm:f>$K$4-1</xm:f>
              </x14:cfvo>
              <x14:cfvo type="formula" gte="0">
                <xm:f>$K$4</xm:f>
              </x14:cfvo>
              <x14:cfIcon iconSet="3Symbols2" iconId="0"/>
              <x14:cfIcon iconSet="3Symbols2" iconId="2"/>
              <x14:cfIcon iconSet="3Symbols2" iconId="0"/>
            </x14:iconSet>
          </x14:cfRule>
          <xm:sqref>K5</xm:sqref>
        </x14:conditionalFormatting>
        <x14:conditionalFormatting xmlns:xm="http://schemas.microsoft.com/office/excel/2006/main">
          <x14:cfRule type="iconSet" priority="1" id="{8D564A44-78D9-482A-A99C-AD018BEEEBE8}">
            <x14:iconSet iconSet="3Symbols2" custom="1">
              <x14:cfvo type="percent">
                <xm:f>0</xm:f>
              </x14:cfvo>
              <x14:cfvo type="formula" gte="0">
                <xm:f>$L$4-1</xm:f>
              </x14:cfvo>
              <x14:cfvo type="formula" gte="0">
                <xm:f>$L$4</xm:f>
              </x14:cfvo>
              <x14:cfIcon iconSet="3Symbols2" iconId="0"/>
              <x14:cfIcon iconSet="3Symbols2" iconId="2"/>
              <x14:cfIcon iconSet="3Symbols2" iconId="0"/>
            </x14:iconSet>
          </x14:cfRule>
          <xm:sqref>L5</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3"/>
  <dimension ref="A1:X508"/>
  <sheetViews>
    <sheetView showGridLines="0" zoomScaleNormal="100" workbookViewId="0">
      <selection activeCell="J7" sqref="J7"/>
    </sheetView>
  </sheetViews>
  <sheetFormatPr baseColWidth="10" defaultRowHeight="15" x14ac:dyDescent="0.25"/>
  <cols>
    <col min="1" max="1" width="1.42578125" customWidth="1"/>
    <col min="2" max="2" width="13.7109375" bestFit="1" customWidth="1"/>
    <col min="3" max="4" width="12.42578125" bestFit="1" customWidth="1"/>
    <col min="5" max="6" width="13.28515625" bestFit="1" customWidth="1"/>
    <col min="7" max="7" width="12.85546875" bestFit="1" customWidth="1"/>
    <col min="8" max="8" width="12.7109375" bestFit="1" customWidth="1"/>
    <col min="9" max="9" width="11.42578125" bestFit="1" customWidth="1"/>
    <col min="10" max="10" width="12" bestFit="1" customWidth="1"/>
    <col min="13" max="13" width="11.85546875" bestFit="1" customWidth="1"/>
    <col min="14" max="14" width="13.42578125" customWidth="1"/>
    <col min="15" max="15" width="12.42578125" bestFit="1" customWidth="1"/>
    <col min="18" max="18" width="12.85546875" customWidth="1"/>
    <col min="21" max="24" width="12.85546875" bestFit="1" customWidth="1"/>
  </cols>
  <sheetData>
    <row r="1" spans="1:24" ht="7.5" customHeight="1" x14ac:dyDescent="0.25">
      <c r="A1" t="s">
        <v>405</v>
      </c>
    </row>
    <row r="2" spans="1:24" ht="15.75" thickBot="1" x14ac:dyDescent="0.3">
      <c r="B2" s="466">
        <f>+Uexp!R22</f>
        <v>-1.7896046593298234E-8</v>
      </c>
      <c r="C2" s="466">
        <f>+Uexp!S22</f>
        <v>1.6664901585240687E-5</v>
      </c>
      <c r="D2" s="466">
        <f>+Uexp!T22</f>
        <v>7.3831036062634622E-4</v>
      </c>
      <c r="E2" s="468">
        <f>+Uexp!Q6</f>
        <v>0.62</v>
      </c>
      <c r="G2" s="325" t="s">
        <v>217</v>
      </c>
      <c r="H2" s="469">
        <f>+Uexp!N6</f>
        <v>-1.8200000000000001E-8</v>
      </c>
      <c r="I2" s="470">
        <f>+Uexp!O6</f>
        <v>1.7099999999999999E-5</v>
      </c>
      <c r="J2" s="470">
        <f>+Uexp!P6</f>
        <v>6.0999999999999997E-4</v>
      </c>
      <c r="K2" s="471">
        <f>+Uexp!Q6</f>
        <v>0.62</v>
      </c>
      <c r="M2" s="313" t="s">
        <v>222</v>
      </c>
      <c r="N2" s="313" t="s">
        <v>223</v>
      </c>
      <c r="O2" s="313" t="s">
        <v>224</v>
      </c>
      <c r="P2" s="313" t="s">
        <v>225</v>
      </c>
      <c r="T2" s="472">
        <f>+Uexp!R22</f>
        <v>-1.7896046593298234E-8</v>
      </c>
      <c r="U2" s="472">
        <f>+Uexp!S22</f>
        <v>1.6664901585240687E-5</v>
      </c>
      <c r="V2" s="473">
        <f>+Uexp!T22</f>
        <v>7.3831036062634622E-4</v>
      </c>
      <c r="W2" s="474">
        <f>+Uexp!U22</f>
        <v>0.64051116234407812</v>
      </c>
    </row>
    <row r="3" spans="1:24" ht="15.75" thickBot="1" x14ac:dyDescent="0.3">
      <c r="B3" s="467">
        <f>+Uexp!R23</f>
        <v>-1.7900000000000001E-8</v>
      </c>
      <c r="C3" s="467">
        <f>+Uexp!S23</f>
        <v>1.6699999999999999E-5</v>
      </c>
      <c r="D3" s="467">
        <f>+Uexp!T23</f>
        <v>7.3800000000000005E-4</v>
      </c>
      <c r="E3" s="468">
        <f>+ROUND(E2,2)</f>
        <v>0.62</v>
      </c>
      <c r="M3" s="332">
        <f>-H5</f>
        <v>4.3509841475930621E-7</v>
      </c>
      <c r="N3" s="332">
        <f>+H5^2</f>
        <v>1.8931063052606125E-13</v>
      </c>
      <c r="O3" s="332">
        <f>3*G5*I5</f>
        <v>1.1700111368252634E-13</v>
      </c>
      <c r="P3" s="332">
        <f>3*G5</f>
        <v>9.1186022010527304E-10</v>
      </c>
      <c r="T3" s="429">
        <f>+Uexp!R23</f>
        <v>-1.7900000000000001E-8</v>
      </c>
      <c r="U3" s="429">
        <f>+Uexp!S23</f>
        <v>1.6699999999999999E-5</v>
      </c>
      <c r="V3" s="429">
        <f>+Uexp!T23</f>
        <v>7.3800000000000005E-4</v>
      </c>
      <c r="W3" s="430">
        <f>+Uexp!U23</f>
        <v>0.64</v>
      </c>
    </row>
    <row r="4" spans="1:24" ht="15.75" thickBot="1" x14ac:dyDescent="0.3">
      <c r="G4" s="313" t="s">
        <v>41</v>
      </c>
      <c r="H4" s="313" t="s">
        <v>116</v>
      </c>
      <c r="I4" s="313" t="s">
        <v>226</v>
      </c>
      <c r="J4" s="313" t="s">
        <v>227</v>
      </c>
      <c r="M4" s="313" t="s">
        <v>228</v>
      </c>
      <c r="N4" s="313" t="s">
        <v>229</v>
      </c>
    </row>
    <row r="5" spans="1:24" ht="15.75" thickBot="1" x14ac:dyDescent="0.3">
      <c r="B5" s="82" t="s">
        <v>216</v>
      </c>
      <c r="C5" s="330">
        <f>+MIN(C8:C508)</f>
        <v>0.62</v>
      </c>
      <c r="D5" s="311">
        <f>+MIN(D8:D508)</f>
        <v>0.62</v>
      </c>
      <c r="E5" s="311">
        <f>+MIN(E8:E508)</f>
        <v>-6.6252475389338983E-3</v>
      </c>
      <c r="F5" s="311">
        <f>+D5-C5</f>
        <v>0</v>
      </c>
      <c r="G5" s="309">
        <f t="array" ref="G5:J5">+LINEST(E8:E508,B8:B508^{1,2,3},1,1)</f>
        <v>3.0395340670175768E-10</v>
      </c>
      <c r="H5" s="309">
        <v>-4.3509841475930621E-7</v>
      </c>
      <c r="I5" s="309">
        <v>1.2831036062634549E-4</v>
      </c>
      <c r="J5" s="309">
        <v>2.9490299091605721E-17</v>
      </c>
      <c r="M5" s="309">
        <f>+(M3-SQRT(N3-O3))/P3</f>
        <v>182.25833490849411</v>
      </c>
      <c r="N5" s="309">
        <f>+(M3+SQRT(N3-O3))/P3</f>
        <v>772.05111990920739</v>
      </c>
      <c r="O5" s="312"/>
      <c r="P5" s="312"/>
      <c r="T5" s="82" t="s">
        <v>216</v>
      </c>
      <c r="U5" s="330">
        <f>+MIN(U8:U508)</f>
        <v>0.62</v>
      </c>
      <c r="V5" s="311">
        <f>+MIN(V8:V508)</f>
        <v>0.64051116234407812</v>
      </c>
      <c r="W5" s="311">
        <f>+MIN(W8:W508)</f>
        <v>1.3885914805144228E-2</v>
      </c>
      <c r="X5" s="311">
        <f>+V5-U5</f>
        <v>2.0511162344078127E-2</v>
      </c>
    </row>
    <row r="6" spans="1:24" ht="15.75" thickBot="1" x14ac:dyDescent="0.3">
      <c r="B6" s="82" t="s">
        <v>215</v>
      </c>
      <c r="C6" s="311">
        <f>+MAX(C8:C508)</f>
        <v>2.9249999999999998</v>
      </c>
      <c r="D6" s="311">
        <f>+MAX(D8:D508)</f>
        <v>2.9183747524610659</v>
      </c>
      <c r="E6" s="311">
        <f>+MAX(E8:E508)</f>
        <v>1.0772689524640944E-2</v>
      </c>
      <c r="F6" s="311">
        <f>+D6-C6</f>
        <v>-6.6252475389338983E-3</v>
      </c>
      <c r="L6" s="333" t="s">
        <v>228</v>
      </c>
      <c r="M6" s="312"/>
      <c r="N6" s="312"/>
      <c r="P6" s="333" t="s">
        <v>229</v>
      </c>
      <c r="T6" s="82" t="s">
        <v>215</v>
      </c>
      <c r="U6" s="330">
        <f>+MAX(U8:U508)</f>
        <v>2.9249999999999998</v>
      </c>
      <c r="V6" s="311">
        <f>+MAX(V8:V508)</f>
        <v>2.9388859148051441</v>
      </c>
      <c r="W6" s="311">
        <f>+MAX(W8:W508)</f>
        <v>3.128385186871907E-2</v>
      </c>
      <c r="X6" s="311">
        <f>+V6-U6</f>
        <v>1.3885914805144228E-2</v>
      </c>
    </row>
    <row r="7" spans="1:24" ht="15.75" thickBot="1" x14ac:dyDescent="0.3">
      <c r="B7" s="81" t="s">
        <v>220</v>
      </c>
      <c r="C7" s="339" t="s">
        <v>217</v>
      </c>
      <c r="D7" s="339" t="s">
        <v>214</v>
      </c>
      <c r="E7" s="339" t="s">
        <v>221</v>
      </c>
      <c r="G7" s="325"/>
      <c r="H7" s="325"/>
      <c r="I7" s="325"/>
      <c r="L7" s="82" t="s">
        <v>217</v>
      </c>
      <c r="M7" s="82" t="s">
        <v>214</v>
      </c>
      <c r="N7" s="82" t="s">
        <v>221</v>
      </c>
      <c r="P7" s="82" t="s">
        <v>217</v>
      </c>
      <c r="Q7" s="334" t="s">
        <v>214</v>
      </c>
      <c r="R7" s="82" t="s">
        <v>221</v>
      </c>
      <c r="T7" s="82" t="s">
        <v>220</v>
      </c>
      <c r="U7" s="331" t="s">
        <v>217</v>
      </c>
      <c r="V7" s="331" t="s">
        <v>214</v>
      </c>
      <c r="W7" s="331" t="s">
        <v>221</v>
      </c>
    </row>
    <row r="8" spans="1:24" x14ac:dyDescent="0.25">
      <c r="B8" s="309">
        <v>0</v>
      </c>
      <c r="C8" s="335">
        <f t="shared" ref="C8:C15" si="0">+$H$2*B8^3+$I$2*B8^2+$J$2*B8+$K$2</f>
        <v>0.62</v>
      </c>
      <c r="D8" s="335">
        <f>+$B$2*B8^3+$C$2*B8^2+$D$2*B8+$E$2</f>
        <v>0.62</v>
      </c>
      <c r="E8" s="340">
        <f>+D8-C8</f>
        <v>0</v>
      </c>
      <c r="G8" s="344"/>
      <c r="H8" s="309"/>
      <c r="I8" s="309"/>
      <c r="L8" s="337">
        <f>+$H$2*M5^3+$I$2*M5^2+$J$2*M5+$K$2</f>
        <v>1.1890192873392924</v>
      </c>
      <c r="M8" s="337">
        <f>+$B$2*M5^3+$C$2*M5^2+$D$2*M5+$E$2</f>
        <v>1.1997919948150186</v>
      </c>
      <c r="N8" s="338">
        <f>+M8-L8</f>
        <v>1.0772707475726229E-2</v>
      </c>
      <c r="O8" s="309" t="str">
        <f>+IF(N8&lt;0,"Negativo","Positivo")</f>
        <v>Positivo</v>
      </c>
      <c r="P8" s="337">
        <f>+$H$2*N5^3+$I$2*N5^2+$J$2*N5+$K$2</f>
        <v>2.9081501333890039</v>
      </c>
      <c r="Q8" s="335">
        <f>+$B$2*N5^3+$C$2*N5^2+$D$2*N5+$E$2</f>
        <v>2.8877428928998432</v>
      </c>
      <c r="R8" s="338">
        <f>+Q8-P8</f>
        <v>-2.040724048916065E-2</v>
      </c>
      <c r="S8" s="309" t="str">
        <f>+IF(R8&lt;0,"Negativo","Positivo")</f>
        <v>Negativo</v>
      </c>
      <c r="T8" s="336">
        <v>0</v>
      </c>
      <c r="U8" s="337">
        <f>+$H$2*T8^3+$I$2*T8^2+$J$2*T8+$K$2</f>
        <v>0.62</v>
      </c>
      <c r="V8" s="337">
        <f>+$T$2*T8^3+$U$2*T8^2+$V$2*T8+$W$2</f>
        <v>0.64051116234407812</v>
      </c>
      <c r="W8" s="337">
        <f>+V8-U8</f>
        <v>2.0511162344078127E-2</v>
      </c>
    </row>
    <row r="9" spans="1:24" x14ac:dyDescent="0.25">
      <c r="B9" s="309">
        <v>1</v>
      </c>
      <c r="C9" s="335">
        <f t="shared" si="0"/>
        <v>0.62062708180000004</v>
      </c>
      <c r="D9" s="335">
        <f t="shared" ref="D9:D72" si="1">+$B$2*B9^3+$C$2*B9^2+$D$2*B9+$E$2</f>
        <v>0.62075495736616504</v>
      </c>
      <c r="E9" s="340">
        <f t="shared" ref="E9:E72" si="2">+D9-C9</f>
        <v>1.2787556616500328E-4</v>
      </c>
      <c r="G9" s="343"/>
      <c r="M9" s="312"/>
      <c r="T9" s="309">
        <v>1</v>
      </c>
      <c r="U9" s="335">
        <f t="shared" ref="U9:U72" si="3">+$H$2*T9^3+$I$2*T9^2+$J$2*T9+$K$2</f>
        <v>0.62062708180000004</v>
      </c>
      <c r="V9" s="335">
        <f t="shared" ref="V9:V72" si="4">+$T$2*T9^3+$U$2*T9^2+$V$2*T9+$W$2</f>
        <v>0.64126611971024317</v>
      </c>
      <c r="W9" s="335">
        <f t="shared" ref="W9:W72" si="5">+V9-U9</f>
        <v>2.063903791024313E-2</v>
      </c>
    </row>
    <row r="10" spans="1:24" x14ac:dyDescent="0.25">
      <c r="B10" s="309">
        <v>2</v>
      </c>
      <c r="C10" s="335">
        <f t="shared" si="0"/>
        <v>0.62128825440000002</v>
      </c>
      <c r="D10" s="335">
        <f t="shared" si="1"/>
        <v>0.62154313715922094</v>
      </c>
      <c r="E10" s="340">
        <f t="shared" si="2"/>
        <v>2.5488275922092019E-4</v>
      </c>
      <c r="G10" s="343"/>
      <c r="N10" s="1235" t="s">
        <v>230</v>
      </c>
      <c r="O10" s="1235"/>
      <c r="T10" s="309">
        <v>2</v>
      </c>
      <c r="U10" s="335">
        <f t="shared" si="3"/>
        <v>0.62128825440000002</v>
      </c>
      <c r="V10" s="335">
        <f t="shared" si="4"/>
        <v>0.64205429950329906</v>
      </c>
      <c r="W10" s="335">
        <f t="shared" si="5"/>
        <v>2.0766045103299047E-2</v>
      </c>
    </row>
    <row r="11" spans="1:24" x14ac:dyDescent="0.25">
      <c r="B11" s="309">
        <v>3</v>
      </c>
      <c r="C11" s="335">
        <f t="shared" si="0"/>
        <v>0.62198340860000001</v>
      </c>
      <c r="D11" s="335">
        <f t="shared" si="1"/>
        <v>0.62236443200288816</v>
      </c>
      <c r="E11" s="340">
        <f t="shared" si="2"/>
        <v>3.8102340288814762E-4</v>
      </c>
      <c r="G11" s="343"/>
      <c r="N11" s="1236">
        <f>+IF(O8="Negativo",(IF(S8="Negativo",(IF(ABS(N8)&gt;ABS(R8),ABS(N8),ABS(R8))),"ojoaqui")),(IF(S8="Negativo",ABS(R8),0)))</f>
        <v>2.040724048916065E-2</v>
      </c>
      <c r="O11" s="1236"/>
      <c r="T11" s="309">
        <v>3</v>
      </c>
      <c r="U11" s="335">
        <f t="shared" si="3"/>
        <v>0.62198340860000001</v>
      </c>
      <c r="V11" s="335">
        <f t="shared" si="4"/>
        <v>0.64287559434696628</v>
      </c>
      <c r="W11" s="335">
        <f t="shared" si="5"/>
        <v>2.0892185746966274E-2</v>
      </c>
    </row>
    <row r="12" spans="1:24" x14ac:dyDescent="0.25">
      <c r="B12" s="309">
        <v>4</v>
      </c>
      <c r="C12" s="335">
        <f t="shared" si="0"/>
        <v>0.62271243519999997</v>
      </c>
      <c r="D12" s="335">
        <f t="shared" si="1"/>
        <v>0.62321873452088727</v>
      </c>
      <c r="E12" s="340">
        <f t="shared" si="2"/>
        <v>5.0629932088730456E-4</v>
      </c>
      <c r="G12" s="343"/>
      <c r="T12" s="309">
        <v>4</v>
      </c>
      <c r="U12" s="335">
        <f t="shared" si="3"/>
        <v>0.62271243519999997</v>
      </c>
      <c r="V12" s="335">
        <f t="shared" si="4"/>
        <v>0.6437298968649654</v>
      </c>
      <c r="W12" s="335">
        <f t="shared" si="5"/>
        <v>2.1017461664965431E-2</v>
      </c>
    </row>
    <row r="13" spans="1:24" x14ac:dyDescent="0.25">
      <c r="B13" s="309">
        <v>5</v>
      </c>
      <c r="C13" s="335">
        <f t="shared" si="0"/>
        <v>0.62347522499999997</v>
      </c>
      <c r="D13" s="335">
        <f t="shared" si="1"/>
        <v>0.62410593733693853</v>
      </c>
      <c r="E13" s="340">
        <f t="shared" si="2"/>
        <v>6.3071233693856588E-4</v>
      </c>
      <c r="G13" s="343"/>
      <c r="T13" s="309">
        <v>5</v>
      </c>
      <c r="U13" s="335">
        <f t="shared" si="3"/>
        <v>0.62347522499999997</v>
      </c>
      <c r="V13" s="335">
        <f t="shared" si="4"/>
        <v>0.64461709968101666</v>
      </c>
      <c r="W13" s="335">
        <f t="shared" si="5"/>
        <v>2.1141874681016692E-2</v>
      </c>
    </row>
    <row r="14" spans="1:24" x14ac:dyDescent="0.25">
      <c r="B14" s="309">
        <v>6</v>
      </c>
      <c r="C14" s="335">
        <f t="shared" si="0"/>
        <v>0.62427166879999996</v>
      </c>
      <c r="D14" s="335">
        <f t="shared" si="1"/>
        <v>0.62502593307476262</v>
      </c>
      <c r="E14" s="340">
        <f t="shared" si="2"/>
        <v>7.5426427476266156E-4</v>
      </c>
      <c r="G14" s="343"/>
      <c r="N14" s="314"/>
      <c r="T14" s="309">
        <v>6</v>
      </c>
      <c r="U14" s="335">
        <f t="shared" si="3"/>
        <v>0.62427166879999996</v>
      </c>
      <c r="V14" s="335">
        <f t="shared" si="4"/>
        <v>0.64553709541884075</v>
      </c>
      <c r="W14" s="335">
        <f t="shared" si="5"/>
        <v>2.1265426618840788E-2</v>
      </c>
    </row>
    <row r="15" spans="1:24" x14ac:dyDescent="0.25">
      <c r="B15" s="309">
        <v>7</v>
      </c>
      <c r="C15" s="335">
        <f t="shared" si="0"/>
        <v>0.62510165740000001</v>
      </c>
      <c r="D15" s="335">
        <f t="shared" si="1"/>
        <v>0.62597861435807967</v>
      </c>
      <c r="E15" s="340">
        <f t="shared" si="2"/>
        <v>8.7695695807965546E-4</v>
      </c>
      <c r="G15" s="343"/>
      <c r="T15" s="309">
        <v>7</v>
      </c>
      <c r="U15" s="335">
        <f t="shared" si="3"/>
        <v>0.62510165740000001</v>
      </c>
      <c r="V15" s="335">
        <f t="shared" si="4"/>
        <v>0.64648977670215779</v>
      </c>
      <c r="W15" s="335">
        <f t="shared" si="5"/>
        <v>2.1388119302157782E-2</v>
      </c>
    </row>
    <row r="16" spans="1:24" x14ac:dyDescent="0.25">
      <c r="B16" s="309">
        <v>8</v>
      </c>
      <c r="C16" s="335">
        <f t="shared" ref="C16:C72" si="6">+$H$2*B16^3+$I$2*B16^2+$J$2*B16+$K$2</f>
        <v>0.62596508159999997</v>
      </c>
      <c r="D16" s="335">
        <f t="shared" si="1"/>
        <v>0.62696387381061036</v>
      </c>
      <c r="E16" s="340">
        <f t="shared" si="2"/>
        <v>9.9879221061038859E-4</v>
      </c>
      <c r="G16" s="343"/>
      <c r="T16" s="309">
        <v>8</v>
      </c>
      <c r="U16" s="335">
        <f t="shared" si="3"/>
        <v>0.62596508159999997</v>
      </c>
      <c r="V16" s="335">
        <f t="shared" si="4"/>
        <v>0.64747503615468849</v>
      </c>
      <c r="W16" s="335">
        <f t="shared" si="5"/>
        <v>2.1509954554688515E-2</v>
      </c>
    </row>
    <row r="17" spans="2:23" x14ac:dyDescent="0.25">
      <c r="B17" s="309">
        <v>9</v>
      </c>
      <c r="C17" s="335">
        <f t="shared" si="6"/>
        <v>0.62686183220000002</v>
      </c>
      <c r="D17" s="335">
        <f t="shared" si="1"/>
        <v>0.62798160405607506</v>
      </c>
      <c r="E17" s="340">
        <f t="shared" si="2"/>
        <v>1.1197718560750358E-3</v>
      </c>
      <c r="G17" s="343"/>
      <c r="T17" s="309">
        <v>9</v>
      </c>
      <c r="U17" s="335">
        <f t="shared" si="3"/>
        <v>0.62686183220000002</v>
      </c>
      <c r="V17" s="335">
        <f t="shared" si="4"/>
        <v>0.64849276640015319</v>
      </c>
      <c r="W17" s="335">
        <f t="shared" si="5"/>
        <v>2.1630934200153162E-2</v>
      </c>
    </row>
    <row r="18" spans="2:23" x14ac:dyDescent="0.25">
      <c r="B18" s="309">
        <v>10</v>
      </c>
      <c r="C18" s="335">
        <f t="shared" si="6"/>
        <v>0.62779180000000001</v>
      </c>
      <c r="D18" s="335">
        <f t="shared" si="1"/>
        <v>0.62903169771819423</v>
      </c>
      <c r="E18" s="340">
        <f t="shared" si="2"/>
        <v>1.2398977181942161E-3</v>
      </c>
      <c r="G18" s="343"/>
      <c r="T18" s="309">
        <v>10</v>
      </c>
      <c r="U18" s="335">
        <f t="shared" si="3"/>
        <v>0.62779180000000001</v>
      </c>
      <c r="V18" s="335">
        <f t="shared" si="4"/>
        <v>0.64954286006227235</v>
      </c>
      <c r="W18" s="335">
        <f t="shared" si="5"/>
        <v>2.1751060062272343E-2</v>
      </c>
    </row>
    <row r="19" spans="2:23" x14ac:dyDescent="0.25">
      <c r="B19" s="309">
        <v>11</v>
      </c>
      <c r="C19" s="335">
        <f t="shared" si="6"/>
        <v>0.6287548758</v>
      </c>
      <c r="D19" s="335">
        <f t="shared" si="1"/>
        <v>0.63011404742068822</v>
      </c>
      <c r="E19" s="340">
        <f t="shared" si="2"/>
        <v>1.3591716206882154E-3</v>
      </c>
      <c r="G19" s="343"/>
      <c r="T19" s="309">
        <v>11</v>
      </c>
      <c r="U19" s="335">
        <f t="shared" si="3"/>
        <v>0.6287548758</v>
      </c>
      <c r="V19" s="335">
        <f t="shared" si="4"/>
        <v>0.65062520976476634</v>
      </c>
      <c r="W19" s="335">
        <f t="shared" si="5"/>
        <v>2.1870333964766342E-2</v>
      </c>
    </row>
    <row r="20" spans="2:23" x14ac:dyDescent="0.25">
      <c r="B20" s="309">
        <v>12</v>
      </c>
      <c r="C20" s="335">
        <f t="shared" si="6"/>
        <v>0.62975095039999995</v>
      </c>
      <c r="D20" s="335">
        <f t="shared" si="1"/>
        <v>0.63122854578727761</v>
      </c>
      <c r="E20" s="340">
        <f t="shared" si="2"/>
        <v>1.4775953872776526E-3</v>
      </c>
      <c r="G20" s="343"/>
      <c r="T20" s="309">
        <v>12</v>
      </c>
      <c r="U20" s="335">
        <f t="shared" si="3"/>
        <v>0.62975095039999995</v>
      </c>
      <c r="V20" s="335">
        <f t="shared" si="4"/>
        <v>0.65173970813135573</v>
      </c>
      <c r="W20" s="335">
        <f t="shared" si="5"/>
        <v>2.1988757731355779E-2</v>
      </c>
    </row>
    <row r="21" spans="2:23" x14ac:dyDescent="0.25">
      <c r="B21" s="309">
        <v>13</v>
      </c>
      <c r="C21" s="335">
        <f t="shared" si="6"/>
        <v>0.63077991460000005</v>
      </c>
      <c r="D21" s="335">
        <f t="shared" si="1"/>
        <v>0.63237508544168275</v>
      </c>
      <c r="E21" s="340">
        <f t="shared" si="2"/>
        <v>1.5951708416827026E-3</v>
      </c>
      <c r="G21" s="343"/>
      <c r="T21" s="309">
        <v>13</v>
      </c>
      <c r="U21" s="335">
        <f t="shared" si="3"/>
        <v>0.63077991460000005</v>
      </c>
      <c r="V21" s="335">
        <f t="shared" si="4"/>
        <v>0.65288624778576088</v>
      </c>
      <c r="W21" s="335">
        <f t="shared" si="5"/>
        <v>2.2106333185760829E-2</v>
      </c>
    </row>
    <row r="22" spans="2:23" x14ac:dyDescent="0.25">
      <c r="B22" s="309">
        <v>14</v>
      </c>
      <c r="C22" s="335">
        <f t="shared" si="6"/>
        <v>0.63184165920000002</v>
      </c>
      <c r="D22" s="335">
        <f t="shared" si="1"/>
        <v>0.633553559007624</v>
      </c>
      <c r="E22" s="340">
        <f t="shared" si="2"/>
        <v>1.7118998076239844E-3</v>
      </c>
      <c r="G22" s="343"/>
      <c r="T22" s="309">
        <v>14</v>
      </c>
      <c r="U22" s="335">
        <f t="shared" si="3"/>
        <v>0.63184165920000002</v>
      </c>
      <c r="V22" s="335">
        <f t="shared" si="4"/>
        <v>0.65406472135170213</v>
      </c>
      <c r="W22" s="335">
        <f t="shared" si="5"/>
        <v>2.2223062151702111E-2</v>
      </c>
    </row>
    <row r="23" spans="2:23" x14ac:dyDescent="0.25">
      <c r="B23" s="309">
        <v>15</v>
      </c>
      <c r="C23" s="335">
        <f t="shared" si="6"/>
        <v>0.63293607500000004</v>
      </c>
      <c r="D23" s="335">
        <f t="shared" si="1"/>
        <v>0.63476385910882194</v>
      </c>
      <c r="E23" s="340">
        <f t="shared" si="2"/>
        <v>1.8277841088218949E-3</v>
      </c>
      <c r="G23" s="343"/>
      <c r="T23" s="309">
        <v>15</v>
      </c>
      <c r="U23" s="335">
        <f t="shared" si="3"/>
        <v>0.63293607500000004</v>
      </c>
      <c r="V23" s="335">
        <f t="shared" si="4"/>
        <v>0.65527502145290006</v>
      </c>
      <c r="W23" s="335">
        <f t="shared" si="5"/>
        <v>2.2338946452900021E-2</v>
      </c>
    </row>
    <row r="24" spans="2:23" x14ac:dyDescent="0.25">
      <c r="B24" s="309">
        <v>16</v>
      </c>
      <c r="C24" s="335">
        <f t="shared" si="6"/>
        <v>0.63406305279999997</v>
      </c>
      <c r="D24" s="335">
        <f t="shared" si="1"/>
        <v>0.63600587836899702</v>
      </c>
      <c r="E24" s="340">
        <f t="shared" si="2"/>
        <v>1.9428255689970531E-3</v>
      </c>
      <c r="G24" s="343"/>
      <c r="T24" s="309">
        <v>16</v>
      </c>
      <c r="U24" s="335">
        <f t="shared" si="3"/>
        <v>0.63406305279999997</v>
      </c>
      <c r="V24" s="335">
        <f t="shared" si="4"/>
        <v>0.65651704071307515</v>
      </c>
      <c r="W24" s="335">
        <f t="shared" si="5"/>
        <v>2.245398791307518E-2</v>
      </c>
    </row>
    <row r="25" spans="2:23" x14ac:dyDescent="0.25">
      <c r="B25" s="309">
        <v>17</v>
      </c>
      <c r="C25" s="335">
        <f t="shared" si="6"/>
        <v>0.63522248339999998</v>
      </c>
      <c r="D25" s="335">
        <f t="shared" si="1"/>
        <v>0.63727950941186962</v>
      </c>
      <c r="E25" s="340">
        <f t="shared" si="2"/>
        <v>2.0570260118696337E-3</v>
      </c>
      <c r="G25" s="343"/>
      <c r="T25" s="309">
        <v>17</v>
      </c>
      <c r="U25" s="335">
        <f t="shared" si="3"/>
        <v>0.63522248339999998</v>
      </c>
      <c r="V25" s="335">
        <f t="shared" si="4"/>
        <v>0.65779067175594774</v>
      </c>
      <c r="W25" s="335">
        <f t="shared" si="5"/>
        <v>2.256818835594776E-2</v>
      </c>
    </row>
    <row r="26" spans="2:23" x14ac:dyDescent="0.25">
      <c r="B26" s="309">
        <v>18</v>
      </c>
      <c r="C26" s="335">
        <f t="shared" si="6"/>
        <v>0.63641425760000003</v>
      </c>
      <c r="D26" s="335">
        <f t="shared" si="1"/>
        <v>0.63858464486116007</v>
      </c>
      <c r="E26" s="340">
        <f t="shared" si="2"/>
        <v>2.1703872611600339E-3</v>
      </c>
      <c r="G26" s="343"/>
      <c r="T26" s="309">
        <v>18</v>
      </c>
      <c r="U26" s="335">
        <f t="shared" si="3"/>
        <v>0.63641425760000003</v>
      </c>
      <c r="V26" s="335">
        <f t="shared" si="4"/>
        <v>0.65909580720523819</v>
      </c>
      <c r="W26" s="335">
        <f t="shared" si="5"/>
        <v>2.268154960523816E-2</v>
      </c>
    </row>
    <row r="27" spans="2:23" x14ac:dyDescent="0.25">
      <c r="B27" s="309">
        <v>19</v>
      </c>
      <c r="C27" s="335">
        <f t="shared" si="6"/>
        <v>0.63763826619999997</v>
      </c>
      <c r="D27" s="335">
        <f t="shared" si="1"/>
        <v>0.63992117734058906</v>
      </c>
      <c r="E27" s="340">
        <f t="shared" si="2"/>
        <v>2.2829111405890945E-3</v>
      </c>
      <c r="T27" s="309">
        <v>19</v>
      </c>
      <c r="U27" s="335">
        <f t="shared" si="3"/>
        <v>0.63763826619999997</v>
      </c>
      <c r="V27" s="335">
        <f t="shared" si="4"/>
        <v>0.66043233968466719</v>
      </c>
      <c r="W27" s="335">
        <f t="shared" si="5"/>
        <v>2.2794073484667221E-2</v>
      </c>
    </row>
    <row r="28" spans="2:23" x14ac:dyDescent="0.25">
      <c r="B28" s="309">
        <v>20</v>
      </c>
      <c r="C28" s="335">
        <f t="shared" si="6"/>
        <v>0.63889439999999997</v>
      </c>
      <c r="D28" s="335">
        <f t="shared" si="1"/>
        <v>0.64128899947387685</v>
      </c>
      <c r="E28" s="340">
        <f t="shared" si="2"/>
        <v>2.3945994738768794E-3</v>
      </c>
      <c r="T28" s="309">
        <v>20</v>
      </c>
      <c r="U28" s="335">
        <f t="shared" si="3"/>
        <v>0.63889439999999997</v>
      </c>
      <c r="V28" s="335">
        <f t="shared" si="4"/>
        <v>0.66180016181795498</v>
      </c>
      <c r="W28" s="335">
        <f t="shared" si="5"/>
        <v>2.2905761817955006E-2</v>
      </c>
    </row>
    <row r="29" spans="2:23" x14ac:dyDescent="0.25">
      <c r="B29" s="309">
        <v>21</v>
      </c>
      <c r="C29" s="335">
        <f t="shared" si="6"/>
        <v>0.6401825498</v>
      </c>
      <c r="D29" s="335">
        <f t="shared" si="1"/>
        <v>0.6426880038847439</v>
      </c>
      <c r="E29" s="340">
        <f t="shared" si="2"/>
        <v>2.5054540847438966E-3</v>
      </c>
      <c r="T29" s="309">
        <v>21</v>
      </c>
      <c r="U29" s="335">
        <f t="shared" si="3"/>
        <v>0.6401825498</v>
      </c>
      <c r="V29" s="335">
        <f t="shared" si="4"/>
        <v>0.66319916622882202</v>
      </c>
      <c r="W29" s="335">
        <f t="shared" si="5"/>
        <v>2.3016616428822023E-2</v>
      </c>
    </row>
    <row r="30" spans="2:23" x14ac:dyDescent="0.25">
      <c r="B30" s="309">
        <v>22</v>
      </c>
      <c r="C30" s="335">
        <f t="shared" si="6"/>
        <v>0.64150260640000001</v>
      </c>
      <c r="D30" s="335">
        <f t="shared" si="1"/>
        <v>0.64411808319691066</v>
      </c>
      <c r="E30" s="340">
        <f t="shared" si="2"/>
        <v>2.615476796910654E-3</v>
      </c>
      <c r="T30" s="309">
        <v>22</v>
      </c>
      <c r="U30" s="335">
        <f t="shared" si="3"/>
        <v>0.64150260640000001</v>
      </c>
      <c r="V30" s="335">
        <f t="shared" si="4"/>
        <v>0.66462924554098879</v>
      </c>
      <c r="W30" s="335">
        <f t="shared" si="5"/>
        <v>2.3126639140988781E-2</v>
      </c>
    </row>
    <row r="31" spans="2:23" x14ac:dyDescent="0.25">
      <c r="B31" s="309">
        <v>23</v>
      </c>
      <c r="C31" s="335">
        <f t="shared" si="6"/>
        <v>0.64285446059999996</v>
      </c>
      <c r="D31" s="335">
        <f t="shared" si="1"/>
        <v>0.64557913003409761</v>
      </c>
      <c r="E31" s="340">
        <f t="shared" si="2"/>
        <v>2.7246694340976596E-3</v>
      </c>
      <c r="T31" s="309">
        <v>23</v>
      </c>
      <c r="U31" s="335">
        <f t="shared" si="3"/>
        <v>0.64285446059999996</v>
      </c>
      <c r="V31" s="335">
        <f t="shared" si="4"/>
        <v>0.66609029237817574</v>
      </c>
      <c r="W31" s="335">
        <f t="shared" si="5"/>
        <v>2.3235831778175786E-2</v>
      </c>
    </row>
    <row r="32" spans="2:23" x14ac:dyDescent="0.25">
      <c r="B32" s="309">
        <v>24</v>
      </c>
      <c r="C32" s="335">
        <f t="shared" si="6"/>
        <v>0.64423800320000002</v>
      </c>
      <c r="D32" s="335">
        <f t="shared" si="1"/>
        <v>0.64707103702002522</v>
      </c>
      <c r="E32" s="340">
        <f t="shared" si="2"/>
        <v>2.8330338200251992E-3</v>
      </c>
      <c r="T32" s="309">
        <v>24</v>
      </c>
      <c r="U32" s="335">
        <f t="shared" si="3"/>
        <v>0.64423800320000002</v>
      </c>
      <c r="V32" s="335">
        <f t="shared" si="4"/>
        <v>0.66758219936410335</v>
      </c>
      <c r="W32" s="335">
        <f t="shared" si="5"/>
        <v>2.3344196164103326E-2</v>
      </c>
    </row>
    <row r="33" spans="2:23" x14ac:dyDescent="0.25">
      <c r="B33" s="309">
        <v>25</v>
      </c>
      <c r="C33" s="335">
        <f t="shared" si="6"/>
        <v>0.64565312499999994</v>
      </c>
      <c r="D33" s="335">
        <f t="shared" si="1"/>
        <v>0.64859369677841383</v>
      </c>
      <c r="E33" s="340">
        <f t="shared" si="2"/>
        <v>2.9405717784138918E-3</v>
      </c>
      <c r="T33" s="309">
        <v>25</v>
      </c>
      <c r="U33" s="335">
        <f t="shared" si="3"/>
        <v>0.64565312499999994</v>
      </c>
      <c r="V33" s="335">
        <f t="shared" si="4"/>
        <v>0.66910485912249196</v>
      </c>
      <c r="W33" s="335">
        <f t="shared" si="5"/>
        <v>2.3451734122492018E-2</v>
      </c>
    </row>
    <row r="34" spans="2:23" x14ac:dyDescent="0.25">
      <c r="B34" s="309">
        <v>26</v>
      </c>
      <c r="C34" s="335">
        <f t="shared" si="6"/>
        <v>0.6470997168</v>
      </c>
      <c r="D34" s="335">
        <f t="shared" si="1"/>
        <v>0.65014700193298391</v>
      </c>
      <c r="E34" s="340">
        <f t="shared" si="2"/>
        <v>3.0472851329839123E-3</v>
      </c>
      <c r="T34" s="309">
        <v>26</v>
      </c>
      <c r="U34" s="335">
        <f t="shared" si="3"/>
        <v>0.6470997168</v>
      </c>
      <c r="V34" s="335">
        <f t="shared" si="4"/>
        <v>0.67065816427706204</v>
      </c>
      <c r="W34" s="335">
        <f t="shared" si="5"/>
        <v>2.3558447477062039E-2</v>
      </c>
    </row>
    <row r="35" spans="2:23" x14ac:dyDescent="0.25">
      <c r="B35" s="309">
        <v>27</v>
      </c>
      <c r="C35" s="335">
        <f t="shared" si="6"/>
        <v>0.64857766939999995</v>
      </c>
      <c r="D35" s="335">
        <f t="shared" si="1"/>
        <v>0.65173084510745594</v>
      </c>
      <c r="E35" s="340">
        <f t="shared" si="2"/>
        <v>3.1531757074559907E-3</v>
      </c>
      <c r="T35" s="309">
        <v>27</v>
      </c>
      <c r="U35" s="335">
        <f t="shared" si="3"/>
        <v>0.64857766939999995</v>
      </c>
      <c r="V35" s="335">
        <f t="shared" si="4"/>
        <v>0.67224200745153406</v>
      </c>
      <c r="W35" s="335">
        <f t="shared" si="5"/>
        <v>2.3664338051534117E-2</v>
      </c>
    </row>
    <row r="36" spans="2:23" x14ac:dyDescent="0.25">
      <c r="B36" s="309">
        <v>28</v>
      </c>
      <c r="C36" s="335">
        <f t="shared" si="6"/>
        <v>0.65008687359999995</v>
      </c>
      <c r="D36" s="335">
        <f t="shared" si="1"/>
        <v>0.65334511892555036</v>
      </c>
      <c r="E36" s="340">
        <f t="shared" si="2"/>
        <v>3.2582453255504129E-3</v>
      </c>
      <c r="T36" s="309">
        <v>28</v>
      </c>
      <c r="U36" s="335">
        <f t="shared" si="3"/>
        <v>0.65008687359999995</v>
      </c>
      <c r="V36" s="335">
        <f t="shared" si="4"/>
        <v>0.67385628126962849</v>
      </c>
      <c r="W36" s="335">
        <f t="shared" si="5"/>
        <v>2.3769407669628539E-2</v>
      </c>
    </row>
    <row r="37" spans="2:23" x14ac:dyDescent="0.25">
      <c r="B37" s="309">
        <v>29</v>
      </c>
      <c r="C37" s="335">
        <f t="shared" si="6"/>
        <v>0.65162722019999997</v>
      </c>
      <c r="D37" s="335">
        <f t="shared" si="1"/>
        <v>0.65498971601098754</v>
      </c>
      <c r="E37" s="340">
        <f t="shared" si="2"/>
        <v>3.3624958109875758E-3</v>
      </c>
      <c r="T37" s="309">
        <v>29</v>
      </c>
      <c r="U37" s="335">
        <f t="shared" si="3"/>
        <v>0.65162722019999997</v>
      </c>
      <c r="V37" s="335">
        <f t="shared" si="4"/>
        <v>0.67550087835506567</v>
      </c>
      <c r="W37" s="335">
        <f t="shared" si="5"/>
        <v>2.3873658155065702E-2</v>
      </c>
    </row>
    <row r="38" spans="2:23" x14ac:dyDescent="0.25">
      <c r="B38" s="309">
        <v>30</v>
      </c>
      <c r="C38" s="335">
        <f t="shared" si="6"/>
        <v>0.65319859999999996</v>
      </c>
      <c r="D38" s="335">
        <f t="shared" si="1"/>
        <v>0.65666452898748795</v>
      </c>
      <c r="E38" s="340">
        <f t="shared" si="2"/>
        <v>3.4659289874879873E-3</v>
      </c>
      <c r="T38" s="309">
        <v>30</v>
      </c>
      <c r="U38" s="335">
        <f t="shared" si="3"/>
        <v>0.65319859999999996</v>
      </c>
      <c r="V38" s="335">
        <f t="shared" si="4"/>
        <v>0.67717569133156608</v>
      </c>
      <c r="W38" s="335">
        <f t="shared" si="5"/>
        <v>2.3977091331566114E-2</v>
      </c>
    </row>
    <row r="39" spans="2:23" x14ac:dyDescent="0.25">
      <c r="B39" s="309">
        <v>31</v>
      </c>
      <c r="C39" s="335">
        <f t="shared" si="6"/>
        <v>0.6548009038</v>
      </c>
      <c r="D39" s="335">
        <f t="shared" si="1"/>
        <v>0.65836945047877204</v>
      </c>
      <c r="E39" s="340">
        <f t="shared" si="2"/>
        <v>3.5685466787720443E-3</v>
      </c>
      <c r="T39" s="309">
        <v>31</v>
      </c>
      <c r="U39" s="335">
        <f t="shared" si="3"/>
        <v>0.6548009038</v>
      </c>
      <c r="V39" s="335">
        <f t="shared" si="4"/>
        <v>0.67888061282285017</v>
      </c>
      <c r="W39" s="335">
        <f t="shared" si="5"/>
        <v>2.4079709022850171E-2</v>
      </c>
    </row>
    <row r="40" spans="2:23" x14ac:dyDescent="0.25">
      <c r="B40" s="309">
        <v>32</v>
      </c>
      <c r="C40" s="335">
        <f t="shared" si="6"/>
        <v>0.65643402240000004</v>
      </c>
      <c r="D40" s="335">
        <f t="shared" si="1"/>
        <v>0.66010437310856029</v>
      </c>
      <c r="E40" s="340">
        <f t="shared" si="2"/>
        <v>3.6703507085602549E-3</v>
      </c>
      <c r="T40" s="309">
        <v>32</v>
      </c>
      <c r="U40" s="335">
        <f t="shared" si="3"/>
        <v>0.65643402240000004</v>
      </c>
      <c r="V40" s="335">
        <f t="shared" si="4"/>
        <v>0.68061553545263842</v>
      </c>
      <c r="W40" s="335">
        <f t="shared" si="5"/>
        <v>2.4181513052638381E-2</v>
      </c>
    </row>
    <row r="41" spans="2:23" x14ac:dyDescent="0.25">
      <c r="B41" s="309">
        <v>33</v>
      </c>
      <c r="C41" s="335">
        <f t="shared" si="6"/>
        <v>0.65809784660000004</v>
      </c>
      <c r="D41" s="335">
        <f t="shared" si="1"/>
        <v>0.66186918950057316</v>
      </c>
      <c r="E41" s="340">
        <f t="shared" si="2"/>
        <v>3.7713429005731269E-3</v>
      </c>
      <c r="T41" s="309">
        <v>33</v>
      </c>
      <c r="U41" s="335">
        <f t="shared" si="3"/>
        <v>0.65809784660000004</v>
      </c>
      <c r="V41" s="335">
        <f t="shared" si="4"/>
        <v>0.68238035184465129</v>
      </c>
      <c r="W41" s="335">
        <f t="shared" si="5"/>
        <v>2.4282505244651253E-2</v>
      </c>
    </row>
    <row r="42" spans="2:23" x14ac:dyDescent="0.25">
      <c r="B42" s="309">
        <v>34</v>
      </c>
      <c r="C42" s="335">
        <f t="shared" si="6"/>
        <v>0.65979226719999995</v>
      </c>
      <c r="D42" s="335">
        <f t="shared" si="1"/>
        <v>0.66366379227853101</v>
      </c>
      <c r="E42" s="340">
        <f t="shared" si="2"/>
        <v>3.8715250785310573E-3</v>
      </c>
      <c r="T42" s="309">
        <v>34</v>
      </c>
      <c r="U42" s="335">
        <f t="shared" si="3"/>
        <v>0.65979226719999995</v>
      </c>
      <c r="V42" s="335">
        <f t="shared" si="4"/>
        <v>0.68417495462260913</v>
      </c>
      <c r="W42" s="335">
        <f t="shared" si="5"/>
        <v>2.4382687422609184E-2</v>
      </c>
    </row>
    <row r="43" spans="2:23" x14ac:dyDescent="0.25">
      <c r="B43" s="309">
        <v>35</v>
      </c>
      <c r="C43" s="335">
        <f t="shared" si="6"/>
        <v>0.66151717499999996</v>
      </c>
      <c r="D43" s="335">
        <f t="shared" si="1"/>
        <v>0.66548807406615429</v>
      </c>
      <c r="E43" s="340">
        <f t="shared" si="2"/>
        <v>3.970899066154332E-3</v>
      </c>
      <c r="T43" s="309">
        <v>35</v>
      </c>
      <c r="U43" s="335">
        <f t="shared" si="3"/>
        <v>0.66151717499999996</v>
      </c>
      <c r="V43" s="335">
        <f t="shared" si="4"/>
        <v>0.68599923641023242</v>
      </c>
      <c r="W43" s="335">
        <f t="shared" si="5"/>
        <v>2.4482061410232459E-2</v>
      </c>
    </row>
    <row r="44" spans="2:23" x14ac:dyDescent="0.25">
      <c r="B44" s="309">
        <v>36</v>
      </c>
      <c r="C44" s="335">
        <f t="shared" si="6"/>
        <v>0.66327246080000002</v>
      </c>
      <c r="D44" s="335">
        <f t="shared" si="1"/>
        <v>0.66734192748716348</v>
      </c>
      <c r="E44" s="340">
        <f t="shared" si="2"/>
        <v>4.0694666871634588E-3</v>
      </c>
      <c r="T44" s="309">
        <v>36</v>
      </c>
      <c r="U44" s="335">
        <f t="shared" si="3"/>
        <v>0.66327246080000002</v>
      </c>
      <c r="V44" s="335">
        <f t="shared" si="4"/>
        <v>0.6878530898312416</v>
      </c>
      <c r="W44" s="335">
        <f t="shared" si="5"/>
        <v>2.4580629031241585E-2</v>
      </c>
    </row>
    <row r="45" spans="2:23" x14ac:dyDescent="0.25">
      <c r="B45" s="309">
        <v>37</v>
      </c>
      <c r="C45" s="335">
        <f t="shared" si="6"/>
        <v>0.66505801539999998</v>
      </c>
      <c r="D45" s="335">
        <f t="shared" si="1"/>
        <v>0.66922524516527893</v>
      </c>
      <c r="E45" s="340">
        <f t="shared" si="2"/>
        <v>4.1672297652789458E-3</v>
      </c>
      <c r="T45" s="309">
        <v>37</v>
      </c>
      <c r="U45" s="335">
        <f t="shared" si="3"/>
        <v>0.66505801539999998</v>
      </c>
      <c r="V45" s="335">
        <f t="shared" si="4"/>
        <v>0.68973640750935705</v>
      </c>
      <c r="W45" s="335">
        <f t="shared" si="5"/>
        <v>2.4678392109357072E-2</v>
      </c>
    </row>
    <row r="46" spans="2:23" x14ac:dyDescent="0.25">
      <c r="B46" s="309">
        <v>38</v>
      </c>
      <c r="C46" s="335">
        <f t="shared" si="6"/>
        <v>0.66687372960000002</v>
      </c>
      <c r="D46" s="335">
        <f t="shared" si="1"/>
        <v>0.67113791972422121</v>
      </c>
      <c r="E46" s="340">
        <f t="shared" si="2"/>
        <v>4.2641901242211899E-3</v>
      </c>
      <c r="T46" s="309">
        <v>38</v>
      </c>
      <c r="U46" s="335">
        <f t="shared" si="3"/>
        <v>0.66687372960000002</v>
      </c>
      <c r="V46" s="335">
        <f t="shared" si="4"/>
        <v>0.69164908206829934</v>
      </c>
      <c r="W46" s="335">
        <f t="shared" si="5"/>
        <v>2.4775352468299316E-2</v>
      </c>
    </row>
    <row r="47" spans="2:23" x14ac:dyDescent="0.25">
      <c r="B47" s="309">
        <v>39</v>
      </c>
      <c r="C47" s="335">
        <f t="shared" si="6"/>
        <v>0.66871949419999999</v>
      </c>
      <c r="D47" s="335">
        <f t="shared" si="1"/>
        <v>0.67307984378771069</v>
      </c>
      <c r="E47" s="340">
        <f t="shared" si="2"/>
        <v>4.360349587710699E-3</v>
      </c>
      <c r="T47" s="309">
        <v>39</v>
      </c>
      <c r="U47" s="335">
        <f t="shared" si="3"/>
        <v>0.66871949419999999</v>
      </c>
      <c r="V47" s="335">
        <f t="shared" si="4"/>
        <v>0.69359100613178881</v>
      </c>
      <c r="W47" s="335">
        <f t="shared" si="5"/>
        <v>2.4871511931788826E-2</v>
      </c>
    </row>
    <row r="48" spans="2:23" x14ac:dyDescent="0.25">
      <c r="B48" s="309">
        <v>40</v>
      </c>
      <c r="C48" s="335">
        <f t="shared" si="6"/>
        <v>0.67059519999999995</v>
      </c>
      <c r="D48" s="335">
        <f t="shared" si="1"/>
        <v>0.67505090997946782</v>
      </c>
      <c r="E48" s="340">
        <f t="shared" si="2"/>
        <v>4.4557099794678701E-3</v>
      </c>
      <c r="T48" s="309">
        <v>40</v>
      </c>
      <c r="U48" s="335">
        <f t="shared" si="3"/>
        <v>0.67059519999999995</v>
      </c>
      <c r="V48" s="335">
        <f t="shared" si="4"/>
        <v>0.69556207232354594</v>
      </c>
      <c r="W48" s="335">
        <f t="shared" si="5"/>
        <v>2.4966872323545997E-2</v>
      </c>
    </row>
    <row r="49" spans="2:23" x14ac:dyDescent="0.25">
      <c r="B49" s="309">
        <v>41</v>
      </c>
      <c r="C49" s="335">
        <f t="shared" si="6"/>
        <v>0.67250073779999997</v>
      </c>
      <c r="D49" s="335">
        <f t="shared" si="1"/>
        <v>0.67705101092321307</v>
      </c>
      <c r="E49" s="340">
        <f t="shared" si="2"/>
        <v>4.5502731232131E-3</v>
      </c>
      <c r="T49" s="309">
        <v>41</v>
      </c>
      <c r="U49" s="335">
        <f t="shared" si="3"/>
        <v>0.67250073779999997</v>
      </c>
      <c r="V49" s="335">
        <f t="shared" si="4"/>
        <v>0.6975621732672912</v>
      </c>
      <c r="W49" s="335">
        <f t="shared" si="5"/>
        <v>2.5061435467291227E-2</v>
      </c>
    </row>
    <row r="50" spans="2:23" x14ac:dyDescent="0.25">
      <c r="B50" s="309">
        <v>42</v>
      </c>
      <c r="C50" s="335">
        <f t="shared" si="6"/>
        <v>0.67443599840000001</v>
      </c>
      <c r="D50" s="335">
        <f t="shared" si="1"/>
        <v>0.6790800392426668</v>
      </c>
      <c r="E50" s="340">
        <f t="shared" si="2"/>
        <v>4.6440408426667856E-3</v>
      </c>
      <c r="T50" s="309">
        <v>42</v>
      </c>
      <c r="U50" s="335">
        <f t="shared" si="3"/>
        <v>0.67443599840000001</v>
      </c>
      <c r="V50" s="335">
        <f t="shared" si="4"/>
        <v>0.69959120158674493</v>
      </c>
      <c r="W50" s="335">
        <f t="shared" si="5"/>
        <v>2.5155203186744912E-2</v>
      </c>
    </row>
    <row r="51" spans="2:23" x14ac:dyDescent="0.25">
      <c r="B51" s="309">
        <v>43</v>
      </c>
      <c r="C51" s="335">
        <f t="shared" si="6"/>
        <v>0.67640087260000004</v>
      </c>
      <c r="D51" s="335">
        <f t="shared" si="1"/>
        <v>0.68113788756154958</v>
      </c>
      <c r="E51" s="340">
        <f t="shared" si="2"/>
        <v>4.737014961549546E-3</v>
      </c>
      <c r="T51" s="309">
        <v>43</v>
      </c>
      <c r="U51" s="335">
        <f t="shared" si="3"/>
        <v>0.67640087260000004</v>
      </c>
      <c r="V51" s="335">
        <f t="shared" si="4"/>
        <v>0.70164904990562771</v>
      </c>
      <c r="W51" s="335">
        <f t="shared" si="5"/>
        <v>2.5248177305627673E-2</v>
      </c>
    </row>
    <row r="52" spans="2:23" x14ac:dyDescent="0.25">
      <c r="B52" s="309">
        <v>44</v>
      </c>
      <c r="C52" s="335">
        <f t="shared" si="6"/>
        <v>0.67839525119999999</v>
      </c>
      <c r="D52" s="335">
        <f t="shared" si="1"/>
        <v>0.68322444850358166</v>
      </c>
      <c r="E52" s="340">
        <f t="shared" si="2"/>
        <v>4.8291973035816671E-3</v>
      </c>
      <c r="T52" s="309">
        <v>44</v>
      </c>
      <c r="U52" s="335">
        <f t="shared" si="3"/>
        <v>0.67839525119999999</v>
      </c>
      <c r="V52" s="335">
        <f t="shared" si="4"/>
        <v>0.70373561084765979</v>
      </c>
      <c r="W52" s="335">
        <f t="shared" si="5"/>
        <v>2.5340359647659794E-2</v>
      </c>
    </row>
    <row r="53" spans="2:23" x14ac:dyDescent="0.25">
      <c r="B53" s="309">
        <v>45</v>
      </c>
      <c r="C53" s="335">
        <f t="shared" si="6"/>
        <v>0.68041902499999996</v>
      </c>
      <c r="D53" s="335">
        <f t="shared" si="1"/>
        <v>0.68533961469248372</v>
      </c>
      <c r="E53" s="340">
        <f t="shared" si="2"/>
        <v>4.9205896924837678E-3</v>
      </c>
      <c r="T53" s="309">
        <v>45</v>
      </c>
      <c r="U53" s="335">
        <f t="shared" si="3"/>
        <v>0.68041902499999996</v>
      </c>
      <c r="V53" s="335">
        <f t="shared" si="4"/>
        <v>0.70585077703656185</v>
      </c>
      <c r="W53" s="335">
        <f t="shared" si="5"/>
        <v>2.5431752036561894E-2</v>
      </c>
    </row>
    <row r="54" spans="2:23" x14ac:dyDescent="0.25">
      <c r="B54" s="309">
        <v>46</v>
      </c>
      <c r="C54" s="335">
        <f t="shared" si="6"/>
        <v>0.68247208479999999</v>
      </c>
      <c r="D54" s="335">
        <f t="shared" si="1"/>
        <v>0.6874832787519759</v>
      </c>
      <c r="E54" s="340">
        <f t="shared" si="2"/>
        <v>5.0111939519759119E-3</v>
      </c>
      <c r="T54" s="309">
        <v>46</v>
      </c>
      <c r="U54" s="335">
        <f t="shared" si="3"/>
        <v>0.68247208479999999</v>
      </c>
      <c r="V54" s="335">
        <f t="shared" si="4"/>
        <v>0.70799444109605403</v>
      </c>
      <c r="W54" s="335">
        <f t="shared" si="5"/>
        <v>2.5522356296054038E-2</v>
      </c>
    </row>
    <row r="55" spans="2:23" x14ac:dyDescent="0.25">
      <c r="B55" s="309">
        <v>47</v>
      </c>
      <c r="C55" s="335">
        <f t="shared" si="6"/>
        <v>0.68455432140000005</v>
      </c>
      <c r="D55" s="335">
        <f t="shared" si="1"/>
        <v>0.68965533330577888</v>
      </c>
      <c r="E55" s="340">
        <f t="shared" si="2"/>
        <v>5.1010119057788295E-3</v>
      </c>
      <c r="T55" s="309">
        <v>47</v>
      </c>
      <c r="U55" s="335">
        <f t="shared" si="3"/>
        <v>0.68455432140000005</v>
      </c>
      <c r="V55" s="335">
        <f t="shared" si="4"/>
        <v>0.71016649564985701</v>
      </c>
      <c r="W55" s="335">
        <f t="shared" si="5"/>
        <v>2.5612174249856956E-2</v>
      </c>
    </row>
    <row r="56" spans="2:23" x14ac:dyDescent="0.25">
      <c r="B56" s="309">
        <v>48</v>
      </c>
      <c r="C56" s="335">
        <f t="shared" si="6"/>
        <v>0.6866656256</v>
      </c>
      <c r="D56" s="335">
        <f t="shared" si="1"/>
        <v>0.69185567097761314</v>
      </c>
      <c r="E56" s="340">
        <f t="shared" si="2"/>
        <v>5.1900453776131394E-3</v>
      </c>
      <c r="T56" s="309">
        <v>48</v>
      </c>
      <c r="U56" s="335">
        <f t="shared" si="3"/>
        <v>0.6866656256</v>
      </c>
      <c r="V56" s="335">
        <f t="shared" si="4"/>
        <v>0.71236683332169126</v>
      </c>
      <c r="W56" s="335">
        <f t="shared" si="5"/>
        <v>2.5701207721691266E-2</v>
      </c>
    </row>
    <row r="57" spans="2:23" x14ac:dyDescent="0.25">
      <c r="B57" s="309">
        <v>49</v>
      </c>
      <c r="C57" s="335">
        <f t="shared" si="6"/>
        <v>0.68880588819999999</v>
      </c>
      <c r="D57" s="335">
        <f t="shared" si="1"/>
        <v>0.6940841843911989</v>
      </c>
      <c r="E57" s="340">
        <f t="shared" si="2"/>
        <v>5.2782961911989057E-3</v>
      </c>
      <c r="T57" s="309">
        <v>49</v>
      </c>
      <c r="U57" s="335">
        <f t="shared" si="3"/>
        <v>0.68880588819999999</v>
      </c>
      <c r="V57" s="335">
        <f t="shared" si="4"/>
        <v>0.71459534673527703</v>
      </c>
      <c r="W57" s="335">
        <f t="shared" si="5"/>
        <v>2.5789458535277032E-2</v>
      </c>
    </row>
    <row r="58" spans="2:23" x14ac:dyDescent="0.25">
      <c r="B58" s="309">
        <v>50</v>
      </c>
      <c r="C58" s="335">
        <f t="shared" si="6"/>
        <v>0.69097500000000001</v>
      </c>
      <c r="D58" s="335">
        <f t="shared" si="1"/>
        <v>0.69634076617025675</v>
      </c>
      <c r="E58" s="340">
        <f t="shared" si="2"/>
        <v>5.3657661702567472E-3</v>
      </c>
      <c r="T58" s="309">
        <v>50</v>
      </c>
      <c r="U58" s="335">
        <f t="shared" si="3"/>
        <v>0.69097500000000001</v>
      </c>
      <c r="V58" s="335">
        <f t="shared" si="4"/>
        <v>0.71685192851433488</v>
      </c>
      <c r="W58" s="335">
        <f t="shared" si="5"/>
        <v>2.5876928514334874E-2</v>
      </c>
    </row>
    <row r="59" spans="2:23" x14ac:dyDescent="0.25">
      <c r="B59" s="309">
        <v>51</v>
      </c>
      <c r="C59" s="335">
        <f t="shared" si="6"/>
        <v>0.69317285179999999</v>
      </c>
      <c r="D59" s="335">
        <f t="shared" si="1"/>
        <v>0.69862530893850705</v>
      </c>
      <c r="E59" s="340">
        <f t="shared" si="2"/>
        <v>5.4524571385070608E-3</v>
      </c>
      <c r="T59" s="309">
        <v>51</v>
      </c>
      <c r="U59" s="335">
        <f t="shared" si="3"/>
        <v>0.69317285179999999</v>
      </c>
      <c r="V59" s="335">
        <f t="shared" si="4"/>
        <v>0.71913647128258518</v>
      </c>
      <c r="W59" s="335">
        <f t="shared" si="5"/>
        <v>2.5963619482585187E-2</v>
      </c>
    </row>
    <row r="60" spans="2:23" x14ac:dyDescent="0.25">
      <c r="B60" s="309">
        <v>52</v>
      </c>
      <c r="C60" s="335">
        <f t="shared" si="6"/>
        <v>0.69539933440000001</v>
      </c>
      <c r="D60" s="335">
        <f t="shared" si="1"/>
        <v>0.70093770531967037</v>
      </c>
      <c r="E60" s="340">
        <f t="shared" si="2"/>
        <v>5.5383709196703546E-3</v>
      </c>
      <c r="T60" s="309">
        <v>52</v>
      </c>
      <c r="U60" s="335">
        <f t="shared" si="3"/>
        <v>0.69539933440000001</v>
      </c>
      <c r="V60" s="335">
        <f t="shared" si="4"/>
        <v>0.72144886766374849</v>
      </c>
      <c r="W60" s="335">
        <f t="shared" si="5"/>
        <v>2.6049533263748481E-2</v>
      </c>
    </row>
    <row r="61" spans="2:23" x14ac:dyDescent="0.25">
      <c r="B61" s="309">
        <v>53</v>
      </c>
      <c r="C61" s="335">
        <f t="shared" si="6"/>
        <v>0.69765433860000003</v>
      </c>
      <c r="D61" s="335">
        <f t="shared" si="1"/>
        <v>0.70327784793746695</v>
      </c>
      <c r="E61" s="340">
        <f t="shared" si="2"/>
        <v>5.6235093374669143E-3</v>
      </c>
      <c r="T61" s="309">
        <v>53</v>
      </c>
      <c r="U61" s="335">
        <f t="shared" si="3"/>
        <v>0.69765433860000003</v>
      </c>
      <c r="V61" s="335">
        <f t="shared" si="4"/>
        <v>0.72378901028154508</v>
      </c>
      <c r="W61" s="335">
        <f t="shared" si="5"/>
        <v>2.6134671681545041E-2</v>
      </c>
    </row>
    <row r="62" spans="2:23" x14ac:dyDescent="0.25">
      <c r="B62" s="309">
        <v>54</v>
      </c>
      <c r="C62" s="335">
        <f t="shared" si="6"/>
        <v>0.69993775520000001</v>
      </c>
      <c r="D62" s="335">
        <f t="shared" si="1"/>
        <v>0.70564562941561748</v>
      </c>
      <c r="E62" s="340">
        <f t="shared" si="2"/>
        <v>5.70787421561747E-3</v>
      </c>
      <c r="T62" s="309">
        <v>54</v>
      </c>
      <c r="U62" s="335">
        <f t="shared" si="3"/>
        <v>0.69993775520000001</v>
      </c>
      <c r="V62" s="335">
        <f t="shared" si="4"/>
        <v>0.72615679175969561</v>
      </c>
      <c r="W62" s="335">
        <f t="shared" si="5"/>
        <v>2.6219036559695597E-2</v>
      </c>
    </row>
    <row r="63" spans="2:23" x14ac:dyDescent="0.25">
      <c r="B63" s="309">
        <v>55</v>
      </c>
      <c r="C63" s="335">
        <f t="shared" si="6"/>
        <v>0.70224947500000001</v>
      </c>
      <c r="D63" s="335">
        <f t="shared" si="1"/>
        <v>0.7080409423778421</v>
      </c>
      <c r="E63" s="340">
        <f t="shared" si="2"/>
        <v>5.7914673778420855E-3</v>
      </c>
      <c r="T63" s="309">
        <v>55</v>
      </c>
      <c r="U63" s="335">
        <f t="shared" si="3"/>
        <v>0.70224947500000001</v>
      </c>
      <c r="V63" s="335">
        <f t="shared" si="4"/>
        <v>0.72855210472192022</v>
      </c>
      <c r="W63" s="335">
        <f t="shared" si="5"/>
        <v>2.6302629721920212E-2</v>
      </c>
    </row>
    <row r="64" spans="2:23" x14ac:dyDescent="0.25">
      <c r="B64" s="309">
        <v>56</v>
      </c>
      <c r="C64" s="335">
        <f t="shared" si="6"/>
        <v>0.70458938879999999</v>
      </c>
      <c r="D64" s="335">
        <f t="shared" si="1"/>
        <v>0.71046367944786148</v>
      </c>
      <c r="E64" s="340">
        <f t="shared" si="2"/>
        <v>5.8742906478614909E-3</v>
      </c>
      <c r="T64" s="309">
        <v>56</v>
      </c>
      <c r="U64" s="335">
        <f t="shared" si="3"/>
        <v>0.70458938879999999</v>
      </c>
      <c r="V64" s="335">
        <f t="shared" si="4"/>
        <v>0.73097484179193961</v>
      </c>
      <c r="W64" s="335">
        <f t="shared" si="5"/>
        <v>2.6385452991939617E-2</v>
      </c>
    </row>
    <row r="65" spans="2:23" x14ac:dyDescent="0.25">
      <c r="B65" s="309">
        <v>57</v>
      </c>
      <c r="C65" s="335">
        <f t="shared" si="6"/>
        <v>0.70695738740000003</v>
      </c>
      <c r="D65" s="335">
        <f t="shared" si="1"/>
        <v>0.712913733249396</v>
      </c>
      <c r="E65" s="340">
        <f t="shared" si="2"/>
        <v>5.956345849395972E-3</v>
      </c>
      <c r="T65" s="309">
        <v>57</v>
      </c>
      <c r="U65" s="335">
        <f t="shared" si="3"/>
        <v>0.70695738740000003</v>
      </c>
      <c r="V65" s="335">
        <f t="shared" si="4"/>
        <v>0.73342489559347412</v>
      </c>
      <c r="W65" s="335">
        <f t="shared" si="5"/>
        <v>2.6467508193474099E-2</v>
      </c>
    </row>
    <row r="66" spans="2:23" x14ac:dyDescent="0.25">
      <c r="B66" s="309">
        <v>58</v>
      </c>
      <c r="C66" s="335">
        <f t="shared" si="6"/>
        <v>0.70935336159999995</v>
      </c>
      <c r="D66" s="335">
        <f t="shared" si="1"/>
        <v>0.7153909964061661</v>
      </c>
      <c r="E66" s="340">
        <f t="shared" si="2"/>
        <v>6.0376348061661478E-3</v>
      </c>
      <c r="T66" s="309">
        <v>58</v>
      </c>
      <c r="U66" s="335">
        <f t="shared" si="3"/>
        <v>0.70935336159999995</v>
      </c>
      <c r="V66" s="335">
        <f t="shared" si="4"/>
        <v>0.73590215875024423</v>
      </c>
      <c r="W66" s="335">
        <f t="shared" si="5"/>
        <v>2.6548797150244274E-2</v>
      </c>
    </row>
    <row r="67" spans="2:23" x14ac:dyDescent="0.25">
      <c r="B67" s="309">
        <v>59</v>
      </c>
      <c r="C67" s="335">
        <f t="shared" si="6"/>
        <v>0.71177720219999996</v>
      </c>
      <c r="D67" s="335">
        <f t="shared" si="1"/>
        <v>0.71789536154189226</v>
      </c>
      <c r="E67" s="340">
        <f t="shared" si="2"/>
        <v>6.1181593418923041E-3</v>
      </c>
      <c r="T67" s="309">
        <v>59</v>
      </c>
      <c r="U67" s="335">
        <f t="shared" si="3"/>
        <v>0.71177720219999996</v>
      </c>
      <c r="V67" s="335">
        <f t="shared" si="4"/>
        <v>0.73840652388597039</v>
      </c>
      <c r="W67" s="335">
        <f t="shared" si="5"/>
        <v>2.6629321685970431E-2</v>
      </c>
    </row>
    <row r="68" spans="2:23" x14ac:dyDescent="0.25">
      <c r="B68" s="309">
        <v>60</v>
      </c>
      <c r="C68" s="335">
        <f t="shared" si="6"/>
        <v>0.7142288</v>
      </c>
      <c r="D68" s="335">
        <f t="shared" si="1"/>
        <v>0.72042672128029484</v>
      </c>
      <c r="E68" s="340">
        <f t="shared" si="2"/>
        <v>6.197921280294838E-3</v>
      </c>
      <c r="T68" s="309">
        <v>60</v>
      </c>
      <c r="U68" s="335">
        <f t="shared" si="3"/>
        <v>0.7142288</v>
      </c>
      <c r="V68" s="335">
        <f t="shared" si="4"/>
        <v>0.74093788362437296</v>
      </c>
      <c r="W68" s="335">
        <f t="shared" si="5"/>
        <v>2.6709083624372965E-2</v>
      </c>
    </row>
    <row r="69" spans="2:23" x14ac:dyDescent="0.25">
      <c r="B69" s="309">
        <v>61</v>
      </c>
      <c r="C69" s="335">
        <f t="shared" si="6"/>
        <v>0.71670804580000003</v>
      </c>
      <c r="D69" s="335">
        <f t="shared" si="1"/>
        <v>0.72298496824509428</v>
      </c>
      <c r="E69" s="340">
        <f t="shared" si="2"/>
        <v>6.2769224450942573E-3</v>
      </c>
      <c r="T69" s="309">
        <v>61</v>
      </c>
      <c r="U69" s="335">
        <f t="shared" si="3"/>
        <v>0.71670804580000003</v>
      </c>
      <c r="V69" s="335">
        <f t="shared" si="4"/>
        <v>0.74349613058917241</v>
      </c>
      <c r="W69" s="335">
        <f t="shared" si="5"/>
        <v>2.6788084789172384E-2</v>
      </c>
    </row>
    <row r="70" spans="2:23" x14ac:dyDescent="0.25">
      <c r="B70" s="309">
        <v>62</v>
      </c>
      <c r="C70" s="335">
        <f t="shared" si="6"/>
        <v>0.7192148304</v>
      </c>
      <c r="D70" s="335">
        <f t="shared" si="1"/>
        <v>0.72556999506001107</v>
      </c>
      <c r="E70" s="340">
        <f t="shared" si="2"/>
        <v>6.3551646600110701E-3</v>
      </c>
      <c r="T70" s="309">
        <v>62</v>
      </c>
      <c r="U70" s="335">
        <f t="shared" si="3"/>
        <v>0.7192148304</v>
      </c>
      <c r="V70" s="335">
        <f t="shared" si="4"/>
        <v>0.7460811574040892</v>
      </c>
      <c r="W70" s="335">
        <f t="shared" si="5"/>
        <v>2.6866327004089197E-2</v>
      </c>
    </row>
    <row r="71" spans="2:23" x14ac:dyDescent="0.25">
      <c r="B71" s="309">
        <v>63</v>
      </c>
      <c r="C71" s="335">
        <f t="shared" si="6"/>
        <v>0.7217490446</v>
      </c>
      <c r="D71" s="335">
        <f t="shared" si="1"/>
        <v>0.72818169434876567</v>
      </c>
      <c r="E71" s="340">
        <f t="shared" si="2"/>
        <v>6.4326497487656731E-3</v>
      </c>
      <c r="T71" s="309">
        <v>63</v>
      </c>
      <c r="U71" s="335">
        <f t="shared" si="3"/>
        <v>0.7217490446</v>
      </c>
      <c r="V71" s="335">
        <f t="shared" si="4"/>
        <v>0.7486928566928438</v>
      </c>
      <c r="W71" s="335">
        <f t="shared" si="5"/>
        <v>2.69438120928438E-2</v>
      </c>
    </row>
    <row r="72" spans="2:23" x14ac:dyDescent="0.25">
      <c r="B72" s="309">
        <v>64</v>
      </c>
      <c r="C72" s="335">
        <f t="shared" si="6"/>
        <v>0.72431057919999997</v>
      </c>
      <c r="D72" s="335">
        <f t="shared" si="1"/>
        <v>0.73081995873507843</v>
      </c>
      <c r="E72" s="340">
        <f t="shared" si="2"/>
        <v>6.5093795350784633E-3</v>
      </c>
      <c r="T72" s="309">
        <v>64</v>
      </c>
      <c r="U72" s="335">
        <f t="shared" si="3"/>
        <v>0.72431057919999997</v>
      </c>
      <c r="V72" s="335">
        <f t="shared" si="4"/>
        <v>0.75133112107915656</v>
      </c>
      <c r="W72" s="335">
        <f t="shared" si="5"/>
        <v>2.702054187915659E-2</v>
      </c>
    </row>
    <row r="73" spans="2:23" x14ac:dyDescent="0.25">
      <c r="B73" s="309">
        <v>65</v>
      </c>
      <c r="C73" s="335">
        <f t="shared" ref="C73:C136" si="7">+$H$2*B73^3+$I$2*B73^2+$J$2*B73+$K$2</f>
        <v>0.72689932499999999</v>
      </c>
      <c r="D73" s="335">
        <f t="shared" ref="D73:D136" si="8">+$B$2*B73^3+$C$2*B73^2+$D$2*B73+$E$2</f>
        <v>0.73348468084266982</v>
      </c>
      <c r="E73" s="340">
        <f t="shared" ref="E73:E136" si="9">+D73-C73</f>
        <v>6.5853558426698378E-3</v>
      </c>
      <c r="T73" s="309">
        <v>65</v>
      </c>
      <c r="U73" s="335">
        <f t="shared" ref="U73:U136" si="10">+$H$2*T73^3+$I$2*T73^2+$J$2*T73+$K$2</f>
        <v>0.72689932499999999</v>
      </c>
      <c r="V73" s="335">
        <f t="shared" ref="V73:V136" si="11">+$T$2*T73^3+$U$2*T73^2+$V$2*T73+$W$2</f>
        <v>0.75399584318674795</v>
      </c>
      <c r="W73" s="335">
        <f t="shared" ref="W73:W136" si="12">+V73-U73</f>
        <v>2.7096518186747964E-2</v>
      </c>
    </row>
    <row r="74" spans="2:23" x14ac:dyDescent="0.25">
      <c r="B74" s="309">
        <v>66</v>
      </c>
      <c r="C74" s="335">
        <f t="shared" si="7"/>
        <v>0.7295151728</v>
      </c>
      <c r="D74" s="335">
        <f t="shared" si="8"/>
        <v>0.73617575329526042</v>
      </c>
      <c r="E74" s="340">
        <f t="shared" si="9"/>
        <v>6.6605804952604153E-3</v>
      </c>
      <c r="T74" s="309">
        <v>66</v>
      </c>
      <c r="U74" s="335">
        <f t="shared" si="10"/>
        <v>0.7295151728</v>
      </c>
      <c r="V74" s="335">
        <f t="shared" si="11"/>
        <v>0.75668691563933854</v>
      </c>
      <c r="W74" s="335">
        <f t="shared" si="12"/>
        <v>2.7171742839338542E-2</v>
      </c>
    </row>
    <row r="75" spans="2:23" x14ac:dyDescent="0.25">
      <c r="B75" s="309">
        <v>67</v>
      </c>
      <c r="C75" s="335">
        <f t="shared" si="7"/>
        <v>0.73215801339999997</v>
      </c>
      <c r="D75" s="335">
        <f t="shared" si="8"/>
        <v>0.73889306871657046</v>
      </c>
      <c r="E75" s="340">
        <f t="shared" si="9"/>
        <v>6.7350553165704818E-3</v>
      </c>
      <c r="T75" s="309">
        <v>67</v>
      </c>
      <c r="U75" s="335">
        <f t="shared" si="10"/>
        <v>0.73215801339999997</v>
      </c>
      <c r="V75" s="335">
        <f t="shared" si="11"/>
        <v>0.75940423106064858</v>
      </c>
      <c r="W75" s="335">
        <f t="shared" si="12"/>
        <v>2.7246217660648608E-2</v>
      </c>
    </row>
    <row r="76" spans="2:23" x14ac:dyDescent="0.25">
      <c r="B76" s="309">
        <v>68</v>
      </c>
      <c r="C76" s="335">
        <f t="shared" si="7"/>
        <v>0.73482773759999997</v>
      </c>
      <c r="D76" s="335">
        <f t="shared" si="8"/>
        <v>0.74163651973032052</v>
      </c>
      <c r="E76" s="340">
        <f t="shared" si="9"/>
        <v>6.8087821303205454E-3</v>
      </c>
      <c r="T76" s="309">
        <v>68</v>
      </c>
      <c r="U76" s="335">
        <f t="shared" si="10"/>
        <v>0.73482773759999997</v>
      </c>
      <c r="V76" s="335">
        <f t="shared" si="11"/>
        <v>0.76214768207439865</v>
      </c>
      <c r="W76" s="335">
        <f t="shared" si="12"/>
        <v>2.7319944474398672E-2</v>
      </c>
    </row>
    <row r="77" spans="2:23" x14ac:dyDescent="0.25">
      <c r="B77" s="309">
        <v>69</v>
      </c>
      <c r="C77" s="335">
        <f t="shared" si="7"/>
        <v>0.73752423619999996</v>
      </c>
      <c r="D77" s="335">
        <f t="shared" si="8"/>
        <v>0.74440599896023096</v>
      </c>
      <c r="E77" s="340">
        <f t="shared" si="9"/>
        <v>6.8817627602310028E-3</v>
      </c>
      <c r="T77" s="309">
        <v>69</v>
      </c>
      <c r="U77" s="335">
        <f t="shared" si="10"/>
        <v>0.73752423619999996</v>
      </c>
      <c r="V77" s="335">
        <f t="shared" si="11"/>
        <v>0.76491716130430909</v>
      </c>
      <c r="W77" s="335">
        <f t="shared" si="12"/>
        <v>2.7392925104309129E-2</v>
      </c>
    </row>
    <row r="78" spans="2:23" x14ac:dyDescent="0.25">
      <c r="B78" s="309">
        <v>70</v>
      </c>
      <c r="C78" s="335">
        <f t="shared" si="7"/>
        <v>0.7402474</v>
      </c>
      <c r="D78" s="335">
        <f t="shared" si="8"/>
        <v>0.74720139903002236</v>
      </c>
      <c r="E78" s="340">
        <f t="shared" si="9"/>
        <v>6.953999030022362E-3</v>
      </c>
      <c r="T78" s="309">
        <v>70</v>
      </c>
      <c r="U78" s="335">
        <f t="shared" si="10"/>
        <v>0.7402474</v>
      </c>
      <c r="V78" s="335">
        <f t="shared" si="11"/>
        <v>0.76771256137410049</v>
      </c>
      <c r="W78" s="335">
        <f t="shared" si="12"/>
        <v>2.7465161374100489E-2</v>
      </c>
    </row>
    <row r="79" spans="2:23" x14ac:dyDescent="0.25">
      <c r="B79" s="309">
        <v>71</v>
      </c>
      <c r="C79" s="335">
        <f t="shared" si="7"/>
        <v>0.74299711979999994</v>
      </c>
      <c r="D79" s="335">
        <f t="shared" si="8"/>
        <v>0.75002261256341496</v>
      </c>
      <c r="E79" s="340">
        <f t="shared" si="9"/>
        <v>7.0254927634150199E-3</v>
      </c>
      <c r="T79" s="309">
        <v>71</v>
      </c>
      <c r="U79" s="335">
        <f t="shared" si="10"/>
        <v>0.74299711979999994</v>
      </c>
      <c r="V79" s="335">
        <f t="shared" si="11"/>
        <v>0.77053377490749309</v>
      </c>
      <c r="W79" s="335">
        <f t="shared" si="12"/>
        <v>2.7536655107493146E-2</v>
      </c>
    </row>
    <row r="80" spans="2:23" x14ac:dyDescent="0.25">
      <c r="B80" s="309">
        <v>72</v>
      </c>
      <c r="C80" s="335">
        <f t="shared" si="7"/>
        <v>0.74577328639999996</v>
      </c>
      <c r="D80" s="335">
        <f t="shared" si="8"/>
        <v>0.75286953218412922</v>
      </c>
      <c r="E80" s="340">
        <f t="shared" si="9"/>
        <v>7.0962457841292625E-3</v>
      </c>
      <c r="T80" s="309">
        <v>72</v>
      </c>
      <c r="U80" s="335">
        <f t="shared" si="10"/>
        <v>0.74577328639999996</v>
      </c>
      <c r="V80" s="335">
        <f t="shared" si="11"/>
        <v>0.77338069452820735</v>
      </c>
      <c r="W80" s="335">
        <f t="shared" si="12"/>
        <v>2.7607408128207389E-2</v>
      </c>
    </row>
    <row r="81" spans="2:23" x14ac:dyDescent="0.25">
      <c r="B81" s="309">
        <v>73</v>
      </c>
      <c r="C81" s="335">
        <f t="shared" si="7"/>
        <v>0.74857579060000001</v>
      </c>
      <c r="D81" s="335">
        <f t="shared" si="8"/>
        <v>0.75574205051588583</v>
      </c>
      <c r="E81" s="340">
        <f t="shared" si="9"/>
        <v>7.1662599158858198E-3</v>
      </c>
      <c r="T81" s="309">
        <v>73</v>
      </c>
      <c r="U81" s="335">
        <f t="shared" si="10"/>
        <v>0.74857579060000001</v>
      </c>
      <c r="V81" s="335">
        <f t="shared" si="11"/>
        <v>0.77625321285996396</v>
      </c>
      <c r="W81" s="335">
        <f t="shared" si="12"/>
        <v>2.7677422259963946E-2</v>
      </c>
    </row>
    <row r="82" spans="2:23" x14ac:dyDescent="0.25">
      <c r="B82" s="309">
        <v>74</v>
      </c>
      <c r="C82" s="335">
        <f t="shared" si="7"/>
        <v>0.75140452319999995</v>
      </c>
      <c r="D82" s="335">
        <f t="shared" si="8"/>
        <v>0.75864006018240493</v>
      </c>
      <c r="E82" s="340">
        <f t="shared" si="9"/>
        <v>7.2355369824049776E-3</v>
      </c>
      <c r="T82" s="309">
        <v>74</v>
      </c>
      <c r="U82" s="335">
        <f t="shared" si="10"/>
        <v>0.75140452319999995</v>
      </c>
      <c r="V82" s="335">
        <f t="shared" si="11"/>
        <v>0.77915122252648306</v>
      </c>
      <c r="W82" s="335">
        <f t="shared" si="12"/>
        <v>2.7746699326483104E-2</v>
      </c>
    </row>
    <row r="83" spans="2:23" x14ac:dyDescent="0.25">
      <c r="B83" s="309">
        <v>75</v>
      </c>
      <c r="C83" s="335">
        <f t="shared" si="7"/>
        <v>0.75425937499999995</v>
      </c>
      <c r="D83" s="335">
        <f t="shared" si="8"/>
        <v>0.7615634538074072</v>
      </c>
      <c r="E83" s="340">
        <f t="shared" si="9"/>
        <v>7.3040788074072438E-3</v>
      </c>
      <c r="T83" s="309">
        <v>75</v>
      </c>
      <c r="U83" s="335">
        <f t="shared" si="10"/>
        <v>0.75425937499999995</v>
      </c>
      <c r="V83" s="335">
        <f t="shared" si="11"/>
        <v>0.78207461615148532</v>
      </c>
      <c r="W83" s="335">
        <f t="shared" si="12"/>
        <v>2.781524115148537E-2</v>
      </c>
    </row>
    <row r="84" spans="2:23" x14ac:dyDescent="0.25">
      <c r="B84" s="309">
        <v>76</v>
      </c>
      <c r="C84" s="335">
        <f t="shared" si="7"/>
        <v>0.75714023679999998</v>
      </c>
      <c r="D84" s="335">
        <f t="shared" si="8"/>
        <v>0.76451212401461288</v>
      </c>
      <c r="E84" s="340">
        <f t="shared" si="9"/>
        <v>7.3718872146129044E-3</v>
      </c>
      <c r="T84" s="309">
        <v>76</v>
      </c>
      <c r="U84" s="335">
        <f t="shared" si="10"/>
        <v>0.75714023679999998</v>
      </c>
      <c r="V84" s="335">
        <f t="shared" si="11"/>
        <v>0.78502328635869101</v>
      </c>
      <c r="W84" s="335">
        <f t="shared" si="12"/>
        <v>2.7883049558691031E-2</v>
      </c>
    </row>
    <row r="85" spans="2:23" x14ac:dyDescent="0.25">
      <c r="B85" s="309">
        <v>77</v>
      </c>
      <c r="C85" s="335">
        <f t="shared" si="7"/>
        <v>0.76004699939999998</v>
      </c>
      <c r="D85" s="335">
        <f t="shared" si="8"/>
        <v>0.76748596342774245</v>
      </c>
      <c r="E85" s="340">
        <f t="shared" si="9"/>
        <v>7.4389640277424673E-3</v>
      </c>
      <c r="T85" s="309">
        <v>77</v>
      </c>
      <c r="U85" s="335">
        <f t="shared" si="10"/>
        <v>0.76004699939999998</v>
      </c>
      <c r="V85" s="335">
        <f t="shared" si="11"/>
        <v>0.78799712577182057</v>
      </c>
      <c r="W85" s="335">
        <f t="shared" si="12"/>
        <v>2.7950126371820594E-2</v>
      </c>
    </row>
    <row r="86" spans="2:23" x14ac:dyDescent="0.25">
      <c r="B86" s="309">
        <v>78</v>
      </c>
      <c r="C86" s="335">
        <f t="shared" si="7"/>
        <v>0.76297955359999992</v>
      </c>
      <c r="D86" s="335">
        <f t="shared" si="8"/>
        <v>0.77048486467051647</v>
      </c>
      <c r="E86" s="340">
        <f t="shared" si="9"/>
        <v>7.5053110705165516E-3</v>
      </c>
      <c r="T86" s="309">
        <v>78</v>
      </c>
      <c r="U86" s="335">
        <f t="shared" si="10"/>
        <v>0.76297955359999992</v>
      </c>
      <c r="V86" s="335">
        <f t="shared" si="11"/>
        <v>0.79099602701459459</v>
      </c>
      <c r="W86" s="335">
        <f t="shared" si="12"/>
        <v>2.8016473414594678E-2</v>
      </c>
    </row>
    <row r="87" spans="2:23" x14ac:dyDescent="0.25">
      <c r="B87" s="309">
        <v>79</v>
      </c>
      <c r="C87" s="335">
        <f t="shared" si="7"/>
        <v>0.76593779019999997</v>
      </c>
      <c r="D87" s="335">
        <f t="shared" si="8"/>
        <v>0.7735087203666553</v>
      </c>
      <c r="E87" s="340">
        <f t="shared" si="9"/>
        <v>7.5709301666553319E-3</v>
      </c>
      <c r="T87" s="309">
        <v>79</v>
      </c>
      <c r="U87" s="335">
        <f t="shared" si="10"/>
        <v>0.76593779019999997</v>
      </c>
      <c r="V87" s="335">
        <f t="shared" si="11"/>
        <v>0.79401988271073343</v>
      </c>
      <c r="W87" s="335">
        <f t="shared" si="12"/>
        <v>2.8082092510733458E-2</v>
      </c>
    </row>
    <row r="88" spans="2:23" x14ac:dyDescent="0.25">
      <c r="B88" s="309">
        <v>80</v>
      </c>
      <c r="C88" s="335">
        <f t="shared" si="7"/>
        <v>0.76892159999999998</v>
      </c>
      <c r="D88" s="335">
        <f t="shared" si="8"/>
        <v>0.77655742313987941</v>
      </c>
      <c r="E88" s="340">
        <f t="shared" si="9"/>
        <v>7.6358231398794274E-3</v>
      </c>
      <c r="T88" s="309">
        <v>80</v>
      </c>
      <c r="U88" s="335">
        <f t="shared" si="10"/>
        <v>0.76892159999999998</v>
      </c>
      <c r="V88" s="335">
        <f t="shared" si="11"/>
        <v>0.79706858548395754</v>
      </c>
      <c r="W88" s="335">
        <f t="shared" si="12"/>
        <v>2.8146985483957554E-2</v>
      </c>
    </row>
    <row r="89" spans="2:23" x14ac:dyDescent="0.25">
      <c r="B89" s="309">
        <v>81</v>
      </c>
      <c r="C89" s="335">
        <f t="shared" si="7"/>
        <v>0.77193087379999992</v>
      </c>
      <c r="D89" s="335">
        <f t="shared" si="8"/>
        <v>0.77963086561390926</v>
      </c>
      <c r="E89" s="340">
        <f t="shared" si="9"/>
        <v>7.699991813909346E-3</v>
      </c>
      <c r="T89" s="309">
        <v>81</v>
      </c>
      <c r="U89" s="335">
        <f t="shared" si="10"/>
        <v>0.77193087379999992</v>
      </c>
      <c r="V89" s="335">
        <f t="shared" si="11"/>
        <v>0.80014202795798739</v>
      </c>
      <c r="W89" s="335">
        <f t="shared" si="12"/>
        <v>2.8211154157987473E-2</v>
      </c>
    </row>
    <row r="90" spans="2:23" x14ac:dyDescent="0.25">
      <c r="B90" s="309">
        <v>82</v>
      </c>
      <c r="C90" s="335">
        <f t="shared" si="7"/>
        <v>0.77496550239999995</v>
      </c>
      <c r="D90" s="335">
        <f t="shared" si="8"/>
        <v>0.7827289404124651</v>
      </c>
      <c r="E90" s="340">
        <f t="shared" si="9"/>
        <v>7.7634380124651514E-3</v>
      </c>
      <c r="T90" s="309">
        <v>82</v>
      </c>
      <c r="U90" s="335">
        <f t="shared" si="10"/>
        <v>0.77496550239999995</v>
      </c>
      <c r="V90" s="335">
        <f t="shared" si="11"/>
        <v>0.80324010275654323</v>
      </c>
      <c r="W90" s="335">
        <f t="shared" si="12"/>
        <v>2.8274600356543278E-2</v>
      </c>
    </row>
    <row r="91" spans="2:23" x14ac:dyDescent="0.25">
      <c r="B91" s="309">
        <v>83</v>
      </c>
      <c r="C91" s="335">
        <f t="shared" si="7"/>
        <v>0.77802537660000004</v>
      </c>
      <c r="D91" s="335">
        <f t="shared" si="8"/>
        <v>0.78585154015926761</v>
      </c>
      <c r="E91" s="340">
        <f t="shared" si="9"/>
        <v>7.8261635592675738E-3</v>
      </c>
      <c r="T91" s="309">
        <v>83</v>
      </c>
      <c r="U91" s="335">
        <f t="shared" si="10"/>
        <v>0.77802537660000004</v>
      </c>
      <c r="V91" s="335">
        <f t="shared" si="11"/>
        <v>0.80636270250334574</v>
      </c>
      <c r="W91" s="335">
        <f t="shared" si="12"/>
        <v>2.83373259033457E-2</v>
      </c>
    </row>
    <row r="92" spans="2:23" x14ac:dyDescent="0.25">
      <c r="B92" s="309">
        <v>84</v>
      </c>
      <c r="C92" s="335">
        <f t="shared" si="7"/>
        <v>0.78111038720000003</v>
      </c>
      <c r="D92" s="335">
        <f t="shared" si="8"/>
        <v>0.78899855747803715</v>
      </c>
      <c r="E92" s="340">
        <f t="shared" si="9"/>
        <v>7.888170278037121E-3</v>
      </c>
      <c r="T92" s="309">
        <v>84</v>
      </c>
      <c r="U92" s="335">
        <f t="shared" si="10"/>
        <v>0.78111038720000003</v>
      </c>
      <c r="V92" s="335">
        <f t="shared" si="11"/>
        <v>0.80950971982211528</v>
      </c>
      <c r="W92" s="335">
        <f t="shared" si="12"/>
        <v>2.8399332622115248E-2</v>
      </c>
    </row>
    <row r="93" spans="2:23" x14ac:dyDescent="0.25">
      <c r="B93" s="309">
        <v>85</v>
      </c>
      <c r="C93" s="335">
        <f t="shared" si="7"/>
        <v>0.784220425</v>
      </c>
      <c r="D93" s="335">
        <f t="shared" si="8"/>
        <v>0.79216988499249408</v>
      </c>
      <c r="E93" s="340">
        <f t="shared" si="9"/>
        <v>7.949459992494079E-3</v>
      </c>
      <c r="T93" s="309">
        <v>85</v>
      </c>
      <c r="U93" s="335">
        <f t="shared" si="10"/>
        <v>0.784220425</v>
      </c>
      <c r="V93" s="335">
        <f t="shared" si="11"/>
        <v>0.8126810473365722</v>
      </c>
      <c r="W93" s="335">
        <f t="shared" si="12"/>
        <v>2.8460622336572206E-2</v>
      </c>
    </row>
    <row r="94" spans="2:23" x14ac:dyDescent="0.25">
      <c r="B94" s="309">
        <v>86</v>
      </c>
      <c r="C94" s="335">
        <f t="shared" si="7"/>
        <v>0.7873553808</v>
      </c>
      <c r="D94" s="335">
        <f t="shared" si="8"/>
        <v>0.79536541532635896</v>
      </c>
      <c r="E94" s="340">
        <f t="shared" si="9"/>
        <v>8.0100345263589556E-3</v>
      </c>
      <c r="T94" s="309">
        <v>86</v>
      </c>
      <c r="U94" s="335">
        <f t="shared" si="10"/>
        <v>0.7873553808</v>
      </c>
      <c r="V94" s="335">
        <f t="shared" si="11"/>
        <v>0.81587657767043709</v>
      </c>
      <c r="W94" s="335">
        <f t="shared" si="12"/>
        <v>2.8521196870437082E-2</v>
      </c>
    </row>
    <row r="95" spans="2:23" x14ac:dyDescent="0.25">
      <c r="B95" s="309">
        <v>87</v>
      </c>
      <c r="C95" s="335">
        <f t="shared" si="7"/>
        <v>0.79051514540000001</v>
      </c>
      <c r="D95" s="335">
        <f t="shared" si="8"/>
        <v>0.79858504110335216</v>
      </c>
      <c r="E95" s="340">
        <f t="shared" si="9"/>
        <v>8.0698957033521479E-3</v>
      </c>
      <c r="T95" s="309">
        <v>87</v>
      </c>
      <c r="U95" s="335">
        <f t="shared" si="10"/>
        <v>0.79051514540000001</v>
      </c>
      <c r="V95" s="335">
        <f t="shared" si="11"/>
        <v>0.81909620344743028</v>
      </c>
      <c r="W95" s="335">
        <f t="shared" si="12"/>
        <v>2.8581058047430274E-2</v>
      </c>
    </row>
    <row r="96" spans="2:23" x14ac:dyDescent="0.25">
      <c r="B96" s="309">
        <v>88</v>
      </c>
      <c r="C96" s="335">
        <f t="shared" si="7"/>
        <v>0.79369960959999997</v>
      </c>
      <c r="D96" s="335">
        <f t="shared" si="8"/>
        <v>0.80182865494719424</v>
      </c>
      <c r="E96" s="340">
        <f t="shared" si="9"/>
        <v>8.1290453471942747E-3</v>
      </c>
      <c r="T96" s="309">
        <v>88</v>
      </c>
      <c r="U96" s="335">
        <f t="shared" si="10"/>
        <v>0.79369960959999997</v>
      </c>
      <c r="V96" s="335">
        <f t="shared" si="11"/>
        <v>0.82233981729127237</v>
      </c>
      <c r="W96" s="335">
        <f t="shared" si="12"/>
        <v>2.8640207691272401E-2</v>
      </c>
    </row>
    <row r="97" spans="2:23" x14ac:dyDescent="0.25">
      <c r="B97" s="309">
        <v>89</v>
      </c>
      <c r="C97" s="335">
        <f t="shared" si="7"/>
        <v>0.79690866419999995</v>
      </c>
      <c r="D97" s="335">
        <f t="shared" si="8"/>
        <v>0.80509614948160546</v>
      </c>
      <c r="E97" s="340">
        <f t="shared" si="9"/>
        <v>8.187485281605511E-3</v>
      </c>
      <c r="T97" s="309">
        <v>89</v>
      </c>
      <c r="U97" s="335">
        <f t="shared" si="10"/>
        <v>0.79690866419999995</v>
      </c>
      <c r="V97" s="335">
        <f t="shared" si="11"/>
        <v>0.82560731182568359</v>
      </c>
      <c r="W97" s="335">
        <f t="shared" si="12"/>
        <v>2.8698647625683638E-2</v>
      </c>
    </row>
    <row r="98" spans="2:23" x14ac:dyDescent="0.25">
      <c r="B98" s="309">
        <v>90</v>
      </c>
      <c r="C98" s="335">
        <f t="shared" si="7"/>
        <v>0.80014220000000003</v>
      </c>
      <c r="D98" s="335">
        <f t="shared" si="8"/>
        <v>0.80838741733030628</v>
      </c>
      <c r="E98" s="340">
        <f t="shared" si="9"/>
        <v>8.2452173303062537E-3</v>
      </c>
      <c r="T98" s="309">
        <v>90</v>
      </c>
      <c r="U98" s="335">
        <f t="shared" si="10"/>
        <v>0.80014220000000003</v>
      </c>
      <c r="V98" s="335">
        <f t="shared" si="11"/>
        <v>0.82889857967438441</v>
      </c>
      <c r="W98" s="335">
        <f t="shared" si="12"/>
        <v>2.875637967438438E-2</v>
      </c>
    </row>
    <row r="99" spans="2:23" x14ac:dyDescent="0.25">
      <c r="B99" s="309">
        <v>91</v>
      </c>
      <c r="C99" s="335">
        <f t="shared" si="7"/>
        <v>0.80340010779999993</v>
      </c>
      <c r="D99" s="335">
        <f t="shared" si="8"/>
        <v>0.81170235111701727</v>
      </c>
      <c r="E99" s="340">
        <f t="shared" si="9"/>
        <v>8.3022433170173437E-3</v>
      </c>
      <c r="T99" s="309">
        <v>91</v>
      </c>
      <c r="U99" s="335">
        <f t="shared" si="10"/>
        <v>0.80340010779999993</v>
      </c>
      <c r="V99" s="335">
        <f t="shared" si="11"/>
        <v>0.8322135134610954</v>
      </c>
      <c r="W99" s="335">
        <f t="shared" si="12"/>
        <v>2.881340566109547E-2</v>
      </c>
    </row>
    <row r="100" spans="2:23" x14ac:dyDescent="0.25">
      <c r="B100" s="309">
        <v>92</v>
      </c>
      <c r="C100" s="335">
        <f t="shared" si="7"/>
        <v>0.80668227839999995</v>
      </c>
      <c r="D100" s="335">
        <f t="shared" si="8"/>
        <v>0.8150408434654588</v>
      </c>
      <c r="E100" s="340">
        <f t="shared" si="9"/>
        <v>8.358565065458845E-3</v>
      </c>
      <c r="T100" s="309">
        <v>92</v>
      </c>
      <c r="U100" s="335">
        <f t="shared" si="10"/>
        <v>0.80668227839999995</v>
      </c>
      <c r="V100" s="335">
        <f t="shared" si="11"/>
        <v>0.83555200580953692</v>
      </c>
      <c r="W100" s="335">
        <f t="shared" si="12"/>
        <v>2.8869727409536972E-2</v>
      </c>
    </row>
    <row r="101" spans="2:23" x14ac:dyDescent="0.25">
      <c r="B101" s="309">
        <v>93</v>
      </c>
      <c r="C101" s="335">
        <f t="shared" si="7"/>
        <v>0.80998860260000005</v>
      </c>
      <c r="D101" s="335">
        <f t="shared" si="8"/>
        <v>0.81840278699935132</v>
      </c>
      <c r="E101" s="340">
        <f t="shared" si="9"/>
        <v>8.4141843993512655E-3</v>
      </c>
      <c r="T101" s="309">
        <v>93</v>
      </c>
      <c r="U101" s="335">
        <f t="shared" si="10"/>
        <v>0.80998860260000005</v>
      </c>
      <c r="V101" s="335">
        <f t="shared" si="11"/>
        <v>0.83891394934342944</v>
      </c>
      <c r="W101" s="335">
        <f t="shared" si="12"/>
        <v>2.8925346743429392E-2</v>
      </c>
    </row>
    <row r="102" spans="2:23" x14ac:dyDescent="0.25">
      <c r="B102" s="309">
        <v>94</v>
      </c>
      <c r="C102" s="335">
        <f t="shared" si="7"/>
        <v>0.81331897119999996</v>
      </c>
      <c r="D102" s="335">
        <f t="shared" si="8"/>
        <v>0.82178807434241519</v>
      </c>
      <c r="E102" s="340">
        <f t="shared" si="9"/>
        <v>8.4691031424152241E-3</v>
      </c>
      <c r="T102" s="309">
        <v>94</v>
      </c>
      <c r="U102" s="335">
        <f t="shared" si="10"/>
        <v>0.81331897119999996</v>
      </c>
      <c r="V102" s="335">
        <f t="shared" si="11"/>
        <v>0.84229923668649331</v>
      </c>
      <c r="W102" s="335">
        <f t="shared" si="12"/>
        <v>2.8980265486493351E-2</v>
      </c>
    </row>
    <row r="103" spans="2:23" x14ac:dyDescent="0.25">
      <c r="B103" s="309">
        <v>95</v>
      </c>
      <c r="C103" s="335">
        <f t="shared" si="7"/>
        <v>0.81667327499999998</v>
      </c>
      <c r="D103" s="335">
        <f t="shared" si="8"/>
        <v>0.82519659811837098</v>
      </c>
      <c r="E103" s="340">
        <f t="shared" si="9"/>
        <v>8.5233231183710068E-3</v>
      </c>
      <c r="T103" s="309">
        <v>95</v>
      </c>
      <c r="U103" s="335">
        <f t="shared" si="10"/>
        <v>0.81667327499999998</v>
      </c>
      <c r="V103" s="335">
        <f t="shared" si="11"/>
        <v>0.84570776046244911</v>
      </c>
      <c r="W103" s="335">
        <f t="shared" si="12"/>
        <v>2.9034485462449133E-2</v>
      </c>
    </row>
    <row r="104" spans="2:23" x14ac:dyDescent="0.25">
      <c r="B104" s="309">
        <v>96</v>
      </c>
      <c r="C104" s="335">
        <f t="shared" si="7"/>
        <v>0.82005140480000005</v>
      </c>
      <c r="D104" s="335">
        <f t="shared" si="8"/>
        <v>0.82862825095093906</v>
      </c>
      <c r="E104" s="340">
        <f>+D104-C104</f>
        <v>8.5768461509390104E-3</v>
      </c>
      <c r="T104" s="309">
        <v>96</v>
      </c>
      <c r="U104" s="335">
        <f t="shared" si="10"/>
        <v>0.82005140480000005</v>
      </c>
      <c r="V104" s="335">
        <f t="shared" si="11"/>
        <v>0.84913941329501719</v>
      </c>
      <c r="W104" s="335">
        <f t="shared" si="12"/>
        <v>2.9088008495017137E-2</v>
      </c>
    </row>
    <row r="105" spans="2:23" x14ac:dyDescent="0.25">
      <c r="B105" s="309">
        <v>97</v>
      </c>
      <c r="C105" s="335">
        <f t="shared" si="7"/>
        <v>0.82345325139999992</v>
      </c>
      <c r="D105" s="335">
        <f t="shared" si="8"/>
        <v>0.83208292546384</v>
      </c>
      <c r="E105" s="340">
        <f t="shared" si="9"/>
        <v>8.629674063840076E-3</v>
      </c>
      <c r="T105" s="309">
        <v>97</v>
      </c>
      <c r="U105" s="335">
        <f t="shared" si="10"/>
        <v>0.82345325139999992</v>
      </c>
      <c r="V105" s="335">
        <f t="shared" si="11"/>
        <v>0.85259408780791812</v>
      </c>
      <c r="W105" s="335">
        <f t="shared" si="12"/>
        <v>2.9140836407918203E-2</v>
      </c>
    </row>
    <row r="106" spans="2:23" x14ac:dyDescent="0.25">
      <c r="B106" s="309">
        <v>98</v>
      </c>
      <c r="C106" s="335">
        <f t="shared" si="7"/>
        <v>0.82687870559999999</v>
      </c>
      <c r="D106" s="335">
        <f t="shared" si="8"/>
        <v>0.83556051428079392</v>
      </c>
      <c r="E106" s="340">
        <f t="shared" si="9"/>
        <v>8.6818086807939343E-3</v>
      </c>
      <c r="T106" s="309">
        <v>98</v>
      </c>
      <c r="U106" s="335">
        <f t="shared" si="10"/>
        <v>0.82687870559999999</v>
      </c>
      <c r="V106" s="335">
        <f t="shared" si="11"/>
        <v>0.85607167662487205</v>
      </c>
      <c r="W106" s="335">
        <f t="shared" si="12"/>
        <v>2.9192971024872061E-2</v>
      </c>
    </row>
    <row r="107" spans="2:23" x14ac:dyDescent="0.25">
      <c r="B107" s="309">
        <v>99</v>
      </c>
      <c r="C107" s="335">
        <f t="shared" si="7"/>
        <v>0.83032765819999999</v>
      </c>
      <c r="D107" s="335">
        <f t="shared" si="8"/>
        <v>0.83906091002552152</v>
      </c>
      <c r="E107" s="340">
        <f t="shared" si="9"/>
        <v>8.7332518255215374E-3</v>
      </c>
      <c r="T107" s="309">
        <v>99</v>
      </c>
      <c r="U107" s="335">
        <f t="shared" si="10"/>
        <v>0.83032765819999999</v>
      </c>
      <c r="V107" s="335">
        <f t="shared" si="11"/>
        <v>0.85957207236959965</v>
      </c>
      <c r="W107" s="335">
        <f t="shared" si="12"/>
        <v>2.9244414169599664E-2</v>
      </c>
    </row>
    <row r="108" spans="2:23" x14ac:dyDescent="0.25">
      <c r="B108" s="309">
        <v>100</v>
      </c>
      <c r="C108" s="335">
        <f t="shared" si="7"/>
        <v>0.83379999999999999</v>
      </c>
      <c r="D108" s="335">
        <f t="shared" si="8"/>
        <v>0.84258400532174327</v>
      </c>
      <c r="E108" s="340">
        <f t="shared" si="9"/>
        <v>8.7840053217432823E-3</v>
      </c>
      <c r="T108" s="309">
        <v>100</v>
      </c>
      <c r="U108" s="335">
        <f t="shared" si="10"/>
        <v>0.83379999999999999</v>
      </c>
      <c r="V108" s="335">
        <f t="shared" si="11"/>
        <v>0.86309516766582139</v>
      </c>
      <c r="W108" s="335">
        <f t="shared" si="12"/>
        <v>2.9295167665821409E-2</v>
      </c>
    </row>
    <row r="109" spans="2:23" x14ac:dyDescent="0.25">
      <c r="B109" s="309">
        <v>101</v>
      </c>
      <c r="C109" s="335">
        <f t="shared" si="7"/>
        <v>0.83729562179999995</v>
      </c>
      <c r="D109" s="335">
        <f t="shared" si="8"/>
        <v>0.8461296927931794</v>
      </c>
      <c r="E109" s="340">
        <f t="shared" si="9"/>
        <v>8.8340709931794548E-3</v>
      </c>
      <c r="T109" s="309">
        <v>101</v>
      </c>
      <c r="U109" s="335">
        <f t="shared" si="10"/>
        <v>0.83729562179999995</v>
      </c>
      <c r="V109" s="335">
        <f t="shared" si="11"/>
        <v>0.86664085513725753</v>
      </c>
      <c r="W109" s="335">
        <f t="shared" si="12"/>
        <v>2.9345233337257581E-2</v>
      </c>
    </row>
    <row r="110" spans="2:23" x14ac:dyDescent="0.25">
      <c r="B110" s="309">
        <v>102</v>
      </c>
      <c r="C110" s="335">
        <f t="shared" si="7"/>
        <v>0.84081441440000004</v>
      </c>
      <c r="D110" s="335">
        <f t="shared" si="8"/>
        <v>0.84969786506355061</v>
      </c>
      <c r="E110" s="340">
        <f t="shared" si="9"/>
        <v>8.8834506635505628E-3</v>
      </c>
      <c r="T110" s="309">
        <v>102</v>
      </c>
      <c r="U110" s="335">
        <f t="shared" si="10"/>
        <v>0.84081441440000004</v>
      </c>
      <c r="V110" s="335">
        <f t="shared" si="11"/>
        <v>0.87020902740762873</v>
      </c>
      <c r="W110" s="335">
        <f t="shared" si="12"/>
        <v>2.9394613007628689E-2</v>
      </c>
    </row>
    <row r="111" spans="2:23" x14ac:dyDescent="0.25">
      <c r="B111" s="309">
        <v>103</v>
      </c>
      <c r="C111" s="335">
        <f t="shared" si="7"/>
        <v>0.84435626860000002</v>
      </c>
      <c r="D111" s="335">
        <f t="shared" si="8"/>
        <v>0.85328841475657713</v>
      </c>
      <c r="E111" s="340">
        <f t="shared" si="9"/>
        <v>8.9321461565771143E-3</v>
      </c>
      <c r="T111" s="309">
        <v>103</v>
      </c>
      <c r="U111" s="335">
        <f t="shared" si="10"/>
        <v>0.84435626860000002</v>
      </c>
      <c r="V111" s="335">
        <f t="shared" si="11"/>
        <v>0.87379957710065526</v>
      </c>
      <c r="W111" s="335">
        <f t="shared" si="12"/>
        <v>2.9443308500655241E-2</v>
      </c>
    </row>
    <row r="112" spans="2:23" x14ac:dyDescent="0.25">
      <c r="B112" s="309">
        <v>104</v>
      </c>
      <c r="C112" s="335">
        <f t="shared" si="7"/>
        <v>0.84792107519999993</v>
      </c>
      <c r="D112" s="335">
        <f t="shared" si="8"/>
        <v>0.85690123449597944</v>
      </c>
      <c r="E112" s="340">
        <f t="shared" si="9"/>
        <v>8.9801592959795062E-3</v>
      </c>
      <c r="T112" s="309">
        <v>104</v>
      </c>
      <c r="U112" s="335">
        <f t="shared" si="10"/>
        <v>0.84792107519999993</v>
      </c>
      <c r="V112" s="335">
        <f t="shared" si="11"/>
        <v>0.87741239684005756</v>
      </c>
      <c r="W112" s="335">
        <f t="shared" si="12"/>
        <v>2.9491321640057633E-2</v>
      </c>
    </row>
    <row r="113" spans="2:23" x14ac:dyDescent="0.25">
      <c r="B113" s="309">
        <v>105</v>
      </c>
      <c r="C113" s="335">
        <f t="shared" si="7"/>
        <v>0.85150872499999997</v>
      </c>
      <c r="D113" s="335">
        <f t="shared" si="8"/>
        <v>0.8605362169054781</v>
      </c>
      <c r="E113" s="340">
        <f t="shared" si="9"/>
        <v>9.0274919054781355E-3</v>
      </c>
      <c r="T113" s="309">
        <v>105</v>
      </c>
      <c r="U113" s="335">
        <f t="shared" si="10"/>
        <v>0.85150872499999997</v>
      </c>
      <c r="V113" s="335">
        <f t="shared" si="11"/>
        <v>0.88104737924955623</v>
      </c>
      <c r="W113" s="335">
        <f t="shared" si="12"/>
        <v>2.9538654249556262E-2</v>
      </c>
    </row>
    <row r="114" spans="2:23" x14ac:dyDescent="0.25">
      <c r="B114" s="309">
        <v>106</v>
      </c>
      <c r="C114" s="335">
        <f t="shared" si="7"/>
        <v>0.85511910879999997</v>
      </c>
      <c r="D114" s="335">
        <f t="shared" si="8"/>
        <v>0.86419325460879337</v>
      </c>
      <c r="E114" s="340">
        <f t="shared" si="9"/>
        <v>9.074145808793399E-3</v>
      </c>
      <c r="T114" s="309">
        <v>106</v>
      </c>
      <c r="U114" s="335">
        <f t="shared" si="10"/>
        <v>0.85511910879999997</v>
      </c>
      <c r="V114" s="335">
        <f t="shared" si="11"/>
        <v>0.8847044169528715</v>
      </c>
      <c r="W114" s="335">
        <f t="shared" si="12"/>
        <v>2.9585308152871526E-2</v>
      </c>
    </row>
    <row r="115" spans="2:23" x14ac:dyDescent="0.25">
      <c r="B115" s="309">
        <v>107</v>
      </c>
      <c r="C115" s="335">
        <f t="shared" si="7"/>
        <v>0.8587521173999999</v>
      </c>
      <c r="D115" s="335">
        <f t="shared" si="8"/>
        <v>0.86787224022964582</v>
      </c>
      <c r="E115" s="340">
        <f t="shared" si="9"/>
        <v>9.1201228296459158E-3</v>
      </c>
      <c r="T115" s="309">
        <v>107</v>
      </c>
      <c r="U115" s="335">
        <f t="shared" si="10"/>
        <v>0.8587521173999999</v>
      </c>
      <c r="V115" s="335">
        <f t="shared" si="11"/>
        <v>0.88838340257372395</v>
      </c>
      <c r="W115" s="335">
        <f t="shared" si="12"/>
        <v>2.9631285173724042E-2</v>
      </c>
    </row>
    <row r="116" spans="2:23" x14ac:dyDescent="0.25">
      <c r="B116" s="309">
        <v>108</v>
      </c>
      <c r="C116" s="335">
        <f t="shared" si="7"/>
        <v>0.86240764159999994</v>
      </c>
      <c r="D116" s="335">
        <f t="shared" si="8"/>
        <v>0.8715730663917558</v>
      </c>
      <c r="E116" s="340">
        <f t="shared" si="9"/>
        <v>9.1654247917558607E-3</v>
      </c>
      <c r="T116" s="309">
        <v>108</v>
      </c>
      <c r="U116" s="335">
        <f t="shared" si="10"/>
        <v>0.86240764159999994</v>
      </c>
      <c r="V116" s="335">
        <f t="shared" si="11"/>
        <v>0.89208422873583393</v>
      </c>
      <c r="W116" s="335">
        <f t="shared" si="12"/>
        <v>2.9676587135833987E-2</v>
      </c>
    </row>
    <row r="117" spans="2:23" x14ac:dyDescent="0.25">
      <c r="B117" s="309">
        <v>109</v>
      </c>
      <c r="C117" s="335">
        <f t="shared" si="7"/>
        <v>0.86608557220000004</v>
      </c>
      <c r="D117" s="335">
        <f t="shared" si="8"/>
        <v>0.87529562571884389</v>
      </c>
      <c r="E117" s="340">
        <f t="shared" si="9"/>
        <v>9.2100535188438526E-3</v>
      </c>
      <c r="T117" s="309">
        <v>109</v>
      </c>
      <c r="U117" s="335">
        <f t="shared" si="10"/>
        <v>0.86608557220000004</v>
      </c>
      <c r="V117" s="335">
        <f t="shared" si="11"/>
        <v>0.89580678806292202</v>
      </c>
      <c r="W117" s="335">
        <f t="shared" si="12"/>
        <v>2.9721215862921979E-2</v>
      </c>
    </row>
    <row r="118" spans="2:23" x14ac:dyDescent="0.25">
      <c r="B118" s="309">
        <v>110</v>
      </c>
      <c r="C118" s="335">
        <f t="shared" si="7"/>
        <v>0.86978579999999994</v>
      </c>
      <c r="D118" s="335">
        <f t="shared" si="8"/>
        <v>0.87903981083463045</v>
      </c>
      <c r="E118" s="340">
        <f t="shared" si="9"/>
        <v>9.2540108346305106E-3</v>
      </c>
      <c r="T118" s="309">
        <v>110</v>
      </c>
      <c r="U118" s="335">
        <f t="shared" si="10"/>
        <v>0.86978579999999994</v>
      </c>
      <c r="V118" s="335">
        <f t="shared" si="11"/>
        <v>0.89955097317870858</v>
      </c>
      <c r="W118" s="335">
        <f t="shared" si="12"/>
        <v>2.9765173178708637E-2</v>
      </c>
    </row>
    <row r="119" spans="2:23" x14ac:dyDescent="0.25">
      <c r="B119" s="309">
        <v>111</v>
      </c>
      <c r="C119" s="335">
        <f t="shared" si="7"/>
        <v>0.87350821580000004</v>
      </c>
      <c r="D119" s="335">
        <f t="shared" si="8"/>
        <v>0.88280551436283594</v>
      </c>
      <c r="E119" s="340">
        <f t="shared" si="9"/>
        <v>9.2972985628358984E-3</v>
      </c>
      <c r="T119" s="309">
        <v>111</v>
      </c>
      <c r="U119" s="335">
        <f t="shared" si="10"/>
        <v>0.87350821580000004</v>
      </c>
      <c r="V119" s="335">
        <f t="shared" si="11"/>
        <v>0.90331667670691407</v>
      </c>
      <c r="W119" s="335">
        <f t="shared" si="12"/>
        <v>2.9808460906914025E-2</v>
      </c>
    </row>
    <row r="120" spans="2:23" x14ac:dyDescent="0.25">
      <c r="B120" s="309">
        <v>112</v>
      </c>
      <c r="C120" s="335">
        <f t="shared" si="7"/>
        <v>0.87725271039999997</v>
      </c>
      <c r="D120" s="335">
        <f t="shared" si="8"/>
        <v>0.8865926289271806</v>
      </c>
      <c r="E120" s="340">
        <f t="shared" si="9"/>
        <v>9.3399185271806351E-3</v>
      </c>
      <c r="T120" s="309">
        <v>112</v>
      </c>
      <c r="U120" s="335">
        <f t="shared" si="10"/>
        <v>0.87725271039999997</v>
      </c>
      <c r="V120" s="335">
        <f t="shared" si="11"/>
        <v>0.90710379127125873</v>
      </c>
      <c r="W120" s="335">
        <f t="shared" si="12"/>
        <v>2.9851080871258762E-2</v>
      </c>
    </row>
    <row r="121" spans="2:23" x14ac:dyDescent="0.25">
      <c r="B121" s="309">
        <v>113</v>
      </c>
      <c r="C121" s="335">
        <f t="shared" si="7"/>
        <v>0.88101917460000001</v>
      </c>
      <c r="D121" s="335">
        <f t="shared" si="8"/>
        <v>0.89040104715138524</v>
      </c>
      <c r="E121" s="340">
        <f t="shared" si="9"/>
        <v>9.3818725513852286E-3</v>
      </c>
      <c r="T121" s="309">
        <v>113</v>
      </c>
      <c r="U121" s="335">
        <f t="shared" si="10"/>
        <v>0.88101917460000001</v>
      </c>
      <c r="V121" s="335">
        <f t="shared" si="11"/>
        <v>0.91091220949546337</v>
      </c>
      <c r="W121" s="335">
        <f t="shared" si="12"/>
        <v>2.9893034895463355E-2</v>
      </c>
    </row>
    <row r="122" spans="2:23" x14ac:dyDescent="0.25">
      <c r="B122" s="309">
        <v>114</v>
      </c>
      <c r="C122" s="335">
        <f t="shared" si="7"/>
        <v>0.8848074991999999</v>
      </c>
      <c r="D122" s="335">
        <f t="shared" si="8"/>
        <v>0.89423066165916998</v>
      </c>
      <c r="E122" s="340">
        <f t="shared" si="9"/>
        <v>9.4231624591700758E-3</v>
      </c>
      <c r="T122" s="309">
        <v>114</v>
      </c>
      <c r="U122" s="335">
        <f t="shared" si="10"/>
        <v>0.8848074991999999</v>
      </c>
      <c r="V122" s="335">
        <f t="shared" si="11"/>
        <v>0.91474182400324811</v>
      </c>
      <c r="W122" s="335">
        <f t="shared" si="12"/>
        <v>2.9934324803248202E-2</v>
      </c>
    </row>
    <row r="123" spans="2:23" x14ac:dyDescent="0.25">
      <c r="B123" s="309">
        <v>115</v>
      </c>
      <c r="C123" s="335">
        <f t="shared" si="7"/>
        <v>0.88861757499999994</v>
      </c>
      <c r="D123" s="335">
        <f t="shared" si="8"/>
        <v>0.8980813650742554</v>
      </c>
      <c r="E123" s="340">
        <f t="shared" si="9"/>
        <v>9.4637900742554626E-3</v>
      </c>
      <c r="T123" s="309">
        <v>115</v>
      </c>
      <c r="U123" s="335">
        <f t="shared" si="10"/>
        <v>0.88861757499999994</v>
      </c>
      <c r="V123" s="335">
        <f t="shared" si="11"/>
        <v>0.91859252741833353</v>
      </c>
      <c r="W123" s="335">
        <f t="shared" si="12"/>
        <v>2.9974952418333589E-2</v>
      </c>
    </row>
    <row r="124" spans="2:23" x14ac:dyDescent="0.25">
      <c r="B124" s="309">
        <v>116</v>
      </c>
      <c r="C124" s="335">
        <f t="shared" si="7"/>
        <v>0.89244929279999996</v>
      </c>
      <c r="D124" s="335">
        <f t="shared" si="8"/>
        <v>0.90195305002036208</v>
      </c>
      <c r="E124" s="340">
        <f t="shared" si="9"/>
        <v>9.503757220362119E-3</v>
      </c>
      <c r="T124" s="309">
        <v>116</v>
      </c>
      <c r="U124" s="335">
        <f t="shared" si="10"/>
        <v>0.89244929279999996</v>
      </c>
      <c r="V124" s="335">
        <f t="shared" si="11"/>
        <v>0.92246421236444021</v>
      </c>
      <c r="W124" s="335">
        <f t="shared" si="12"/>
        <v>3.0014919564440246E-2</v>
      </c>
    </row>
    <row r="125" spans="2:23" x14ac:dyDescent="0.25">
      <c r="B125" s="309">
        <v>117</v>
      </c>
      <c r="C125" s="335">
        <f t="shared" si="7"/>
        <v>0.89630254340000004</v>
      </c>
      <c r="D125" s="335">
        <f t="shared" si="8"/>
        <v>0.90584560912121015</v>
      </c>
      <c r="E125" s="340">
        <f t="shared" si="9"/>
        <v>9.5430657212101089E-3</v>
      </c>
      <c r="T125" s="309">
        <v>117</v>
      </c>
      <c r="U125" s="335">
        <f t="shared" si="10"/>
        <v>0.89630254340000004</v>
      </c>
      <c r="V125" s="335">
        <f t="shared" si="11"/>
        <v>0.92635677146528828</v>
      </c>
      <c r="W125" s="335">
        <f t="shared" si="12"/>
        <v>3.0054228065288235E-2</v>
      </c>
    </row>
    <row r="126" spans="2:23" x14ac:dyDescent="0.25">
      <c r="B126" s="309">
        <v>118</v>
      </c>
      <c r="C126" s="335">
        <f t="shared" si="7"/>
        <v>0.90017721760000002</v>
      </c>
      <c r="D126" s="335">
        <f t="shared" si="8"/>
        <v>0.90975893500052019</v>
      </c>
      <c r="E126" s="340">
        <f t="shared" si="9"/>
        <v>9.5817174005201622E-3</v>
      </c>
      <c r="T126" s="309">
        <v>118</v>
      </c>
      <c r="U126" s="335">
        <f t="shared" si="10"/>
        <v>0.90017721760000002</v>
      </c>
      <c r="V126" s="335">
        <f t="shared" si="11"/>
        <v>0.93027009734459831</v>
      </c>
      <c r="W126" s="335">
        <f t="shared" si="12"/>
        <v>3.0092879744598289E-2</v>
      </c>
    </row>
    <row r="127" spans="2:23" x14ac:dyDescent="0.25">
      <c r="B127" s="309">
        <v>119</v>
      </c>
      <c r="C127" s="335">
        <f t="shared" si="7"/>
        <v>0.90407320619999998</v>
      </c>
      <c r="D127" s="335">
        <f t="shared" si="8"/>
        <v>0.91369292028201265</v>
      </c>
      <c r="E127" s="340">
        <f t="shared" si="9"/>
        <v>9.6197140820126759E-3</v>
      </c>
      <c r="T127" s="309">
        <v>119</v>
      </c>
      <c r="U127" s="335">
        <f t="shared" si="10"/>
        <v>0.90407320619999998</v>
      </c>
      <c r="V127" s="335">
        <f t="shared" si="11"/>
        <v>0.93420408262609078</v>
      </c>
      <c r="W127" s="335">
        <f t="shared" si="12"/>
        <v>3.0130876426090802E-2</v>
      </c>
    </row>
    <row r="128" spans="2:23" x14ac:dyDescent="0.25">
      <c r="B128" s="309">
        <v>120</v>
      </c>
      <c r="C128" s="335">
        <f t="shared" si="7"/>
        <v>0.90799039999999998</v>
      </c>
      <c r="D128" s="335">
        <f t="shared" si="8"/>
        <v>0.91764745758940802</v>
      </c>
      <c r="E128" s="340">
        <f t="shared" si="9"/>
        <v>9.6570575894080468E-3</v>
      </c>
      <c r="T128" s="309">
        <v>120</v>
      </c>
      <c r="U128" s="335">
        <f t="shared" si="10"/>
        <v>0.90799039999999998</v>
      </c>
      <c r="V128" s="335">
        <f t="shared" si="11"/>
        <v>0.93815861993348615</v>
      </c>
      <c r="W128" s="335">
        <f t="shared" si="12"/>
        <v>3.0168219933486173E-2</v>
      </c>
    </row>
    <row r="129" spans="2:23" x14ac:dyDescent="0.25">
      <c r="B129" s="309">
        <v>121</v>
      </c>
      <c r="C129" s="335">
        <f t="shared" si="7"/>
        <v>0.91192868979999997</v>
      </c>
      <c r="D129" s="335">
        <f t="shared" si="8"/>
        <v>0.92162243954642675</v>
      </c>
      <c r="E129" s="340">
        <f t="shared" si="9"/>
        <v>9.693749746426783E-3</v>
      </c>
      <c r="T129" s="309">
        <v>121</v>
      </c>
      <c r="U129" s="335">
        <f t="shared" si="10"/>
        <v>0.91192868979999997</v>
      </c>
      <c r="V129" s="335">
        <f t="shared" si="11"/>
        <v>0.94213360189050488</v>
      </c>
      <c r="W129" s="335">
        <f t="shared" si="12"/>
        <v>3.020491209050491E-2</v>
      </c>
    </row>
    <row r="130" spans="2:23" x14ac:dyDescent="0.25">
      <c r="B130" s="309">
        <v>122</v>
      </c>
      <c r="C130" s="335">
        <f t="shared" si="7"/>
        <v>0.91588796639999992</v>
      </c>
      <c r="D130" s="335">
        <f t="shared" si="8"/>
        <v>0.9256177587767892</v>
      </c>
      <c r="E130" s="340">
        <f t="shared" si="9"/>
        <v>9.7297923767892813E-3</v>
      </c>
      <c r="T130" s="309">
        <v>122</v>
      </c>
      <c r="U130" s="335">
        <f t="shared" si="10"/>
        <v>0.91588796639999992</v>
      </c>
      <c r="V130" s="335">
        <f t="shared" si="11"/>
        <v>0.94612892112086733</v>
      </c>
      <c r="W130" s="335">
        <f t="shared" si="12"/>
        <v>3.0240954720867408E-2</v>
      </c>
    </row>
    <row r="131" spans="2:23" x14ac:dyDescent="0.25">
      <c r="B131" s="309">
        <v>123</v>
      </c>
      <c r="C131" s="335">
        <f t="shared" si="7"/>
        <v>0.91986812060000001</v>
      </c>
      <c r="D131" s="335">
        <f t="shared" si="8"/>
        <v>0.92963330790421583</v>
      </c>
      <c r="E131" s="340">
        <f t="shared" si="9"/>
        <v>9.7651873042158277E-3</v>
      </c>
      <c r="T131" s="309">
        <v>123</v>
      </c>
      <c r="U131" s="335">
        <f t="shared" si="10"/>
        <v>0.91986812060000001</v>
      </c>
      <c r="V131" s="335">
        <f t="shared" si="11"/>
        <v>0.95014447024829396</v>
      </c>
      <c r="W131" s="335">
        <f t="shared" si="12"/>
        <v>3.0276349648293954E-2</v>
      </c>
    </row>
    <row r="132" spans="2:23" x14ac:dyDescent="0.25">
      <c r="B132" s="309">
        <v>124</v>
      </c>
      <c r="C132" s="335">
        <f t="shared" si="7"/>
        <v>0.92386904319999996</v>
      </c>
      <c r="D132" s="335">
        <f t="shared" si="8"/>
        <v>0.93366897955242711</v>
      </c>
      <c r="E132" s="340">
        <f t="shared" si="9"/>
        <v>9.7999363524271521E-3</v>
      </c>
      <c r="T132" s="309">
        <v>124</v>
      </c>
      <c r="U132" s="335">
        <f t="shared" si="10"/>
        <v>0.92386904319999996</v>
      </c>
      <c r="V132" s="335">
        <f t="shared" si="11"/>
        <v>0.95418014189650524</v>
      </c>
      <c r="W132" s="335">
        <f t="shared" si="12"/>
        <v>3.0311098696505279E-2</v>
      </c>
    </row>
    <row r="133" spans="2:23" x14ac:dyDescent="0.25">
      <c r="B133" s="309">
        <v>125</v>
      </c>
      <c r="C133" s="335">
        <f t="shared" si="7"/>
        <v>0.92789062499999997</v>
      </c>
      <c r="D133" s="335">
        <f t="shared" si="8"/>
        <v>0.9377246663451434</v>
      </c>
      <c r="E133" s="340">
        <f t="shared" si="9"/>
        <v>9.8340413451434294E-3</v>
      </c>
      <c r="T133" s="309">
        <v>125</v>
      </c>
      <c r="U133" s="335">
        <f t="shared" si="10"/>
        <v>0.92789062499999997</v>
      </c>
      <c r="V133" s="335">
        <f t="shared" si="11"/>
        <v>0.95823582868922152</v>
      </c>
      <c r="W133" s="335">
        <f t="shared" si="12"/>
        <v>3.0345203689221556E-2</v>
      </c>
    </row>
    <row r="134" spans="2:23" x14ac:dyDescent="0.25">
      <c r="B134" s="309">
        <v>126</v>
      </c>
      <c r="C134" s="335">
        <f t="shared" si="7"/>
        <v>0.93193275679999998</v>
      </c>
      <c r="D134" s="335">
        <f t="shared" si="8"/>
        <v>0.94180026090608526</v>
      </c>
      <c r="E134" s="340">
        <f t="shared" si="9"/>
        <v>9.8675041060852786E-3</v>
      </c>
      <c r="T134" s="309">
        <v>126</v>
      </c>
      <c r="U134" s="335">
        <f t="shared" si="10"/>
        <v>0.93193275679999998</v>
      </c>
      <c r="V134" s="335">
        <f t="shared" si="11"/>
        <v>0.96231142325016339</v>
      </c>
      <c r="W134" s="335">
        <f t="shared" si="12"/>
        <v>3.0378666450163405E-2</v>
      </c>
    </row>
    <row r="135" spans="2:23" x14ac:dyDescent="0.25">
      <c r="B135" s="309">
        <v>127</v>
      </c>
      <c r="C135" s="335">
        <f t="shared" si="7"/>
        <v>0.93599532939999996</v>
      </c>
      <c r="D135" s="335">
        <f t="shared" si="8"/>
        <v>0.94589565585897306</v>
      </c>
      <c r="E135" s="340">
        <f t="shared" si="9"/>
        <v>9.9003264589730966E-3</v>
      </c>
      <c r="T135" s="309">
        <v>127</v>
      </c>
      <c r="U135" s="335">
        <f t="shared" si="10"/>
        <v>0.93599532939999996</v>
      </c>
      <c r="V135" s="335">
        <f t="shared" si="11"/>
        <v>0.96640681820305119</v>
      </c>
      <c r="W135" s="335">
        <f t="shared" si="12"/>
        <v>3.0411488803051223E-2</v>
      </c>
    </row>
    <row r="136" spans="2:23" x14ac:dyDescent="0.25">
      <c r="B136" s="309">
        <v>128</v>
      </c>
      <c r="C136" s="335">
        <f t="shared" si="7"/>
        <v>0.94007823359999998</v>
      </c>
      <c r="D136" s="335">
        <f t="shared" si="8"/>
        <v>0.95001074382752715</v>
      </c>
      <c r="E136" s="340">
        <f t="shared" si="9"/>
        <v>9.9325102275271693E-3</v>
      </c>
      <c r="T136" s="309">
        <v>128</v>
      </c>
      <c r="U136" s="335">
        <f t="shared" si="10"/>
        <v>0.94007823359999998</v>
      </c>
      <c r="V136" s="335">
        <f t="shared" si="11"/>
        <v>0.97052190617160528</v>
      </c>
      <c r="W136" s="335">
        <f t="shared" si="12"/>
        <v>3.0443672571605296E-2</v>
      </c>
    </row>
    <row r="137" spans="2:23" x14ac:dyDescent="0.25">
      <c r="B137" s="309">
        <v>129</v>
      </c>
      <c r="C137" s="335">
        <f t="shared" ref="C137:C200" si="13">+$H$2*B137^3+$I$2*B137^2+$J$2*B137+$K$2</f>
        <v>0.94418136019999999</v>
      </c>
      <c r="D137" s="335">
        <f t="shared" ref="D137:D200" si="14">+$B$2*B137^3+$C$2*B137^2+$D$2*B137+$E$2</f>
        <v>0.95414541743546821</v>
      </c>
      <c r="E137" s="340">
        <f t="shared" ref="E137:E200" si="15">+D137-C137</f>
        <v>9.9640572354682266E-3</v>
      </c>
      <c r="T137" s="309">
        <v>129</v>
      </c>
      <c r="U137" s="335">
        <f t="shared" ref="U137:U200" si="16">+$H$2*T137^3+$I$2*T137^2+$J$2*T137+$K$2</f>
        <v>0.94418136019999999</v>
      </c>
      <c r="V137" s="335">
        <f t="shared" ref="V137:V200" si="17">+$T$2*T137^3+$U$2*T137^2+$V$2*T137+$W$2</f>
        <v>0.97465657977954634</v>
      </c>
      <c r="W137" s="335">
        <f t="shared" ref="W137:W200" si="18">+V137-U137</f>
        <v>3.0475219579546353E-2</v>
      </c>
    </row>
    <row r="138" spans="2:23" x14ac:dyDescent="0.25">
      <c r="B138" s="309">
        <v>130</v>
      </c>
      <c r="C138" s="335">
        <f t="shared" si="13"/>
        <v>0.94830459999999994</v>
      </c>
      <c r="D138" s="335">
        <f t="shared" si="14"/>
        <v>0.95829956930651639</v>
      </c>
      <c r="E138" s="340">
        <f t="shared" si="15"/>
        <v>9.9949693065164436E-3</v>
      </c>
      <c r="T138" s="309">
        <v>130</v>
      </c>
      <c r="U138" s="335">
        <f t="shared" si="16"/>
        <v>0.94830459999999994</v>
      </c>
      <c r="V138" s="335">
        <f t="shared" si="17"/>
        <v>0.97881073165059451</v>
      </c>
      <c r="W138" s="335">
        <f t="shared" si="18"/>
        <v>3.050613165059457E-2</v>
      </c>
    </row>
    <row r="139" spans="2:23" x14ac:dyDescent="0.25">
      <c r="B139" s="309">
        <v>131</v>
      </c>
      <c r="C139" s="335">
        <f t="shared" si="13"/>
        <v>0.95244784379999992</v>
      </c>
      <c r="D139" s="335">
        <f t="shared" si="14"/>
        <v>0.96247309206439235</v>
      </c>
      <c r="E139" s="340">
        <f t="shared" si="15"/>
        <v>1.0025248264392439E-2</v>
      </c>
      <c r="T139" s="309">
        <v>131</v>
      </c>
      <c r="U139" s="335">
        <f t="shared" si="16"/>
        <v>0.95244784379999992</v>
      </c>
      <c r="V139" s="335">
        <f t="shared" si="17"/>
        <v>0.98298425440847048</v>
      </c>
      <c r="W139" s="335">
        <f t="shared" si="18"/>
        <v>3.0536410608470566E-2</v>
      </c>
    </row>
    <row r="140" spans="2:23" x14ac:dyDescent="0.25">
      <c r="B140" s="309">
        <v>132</v>
      </c>
      <c r="C140" s="335">
        <f t="shared" si="13"/>
        <v>0.95661098239999998</v>
      </c>
      <c r="D140" s="335">
        <f t="shared" si="14"/>
        <v>0.96666587833281648</v>
      </c>
      <c r="E140" s="340">
        <f t="shared" si="15"/>
        <v>1.0054895932816499E-2</v>
      </c>
      <c r="T140" s="309">
        <v>132</v>
      </c>
      <c r="U140" s="335">
        <f t="shared" si="16"/>
        <v>0.95661098239999998</v>
      </c>
      <c r="V140" s="335">
        <f t="shared" si="17"/>
        <v>0.9871770406768946</v>
      </c>
      <c r="W140" s="335">
        <f t="shared" si="18"/>
        <v>3.0566058276894625E-2</v>
      </c>
    </row>
    <row r="141" spans="2:23" x14ac:dyDescent="0.25">
      <c r="B141" s="309">
        <v>133</v>
      </c>
      <c r="C141" s="335">
        <f t="shared" si="13"/>
        <v>0.96079390659999997</v>
      </c>
      <c r="D141" s="335">
        <f t="shared" si="14"/>
        <v>0.97087782073550921</v>
      </c>
      <c r="E141" s="340">
        <f t="shared" si="15"/>
        <v>1.0083914135509242E-2</v>
      </c>
      <c r="T141" s="309">
        <v>133</v>
      </c>
      <c r="U141" s="335">
        <f t="shared" si="16"/>
        <v>0.96079390659999997</v>
      </c>
      <c r="V141" s="335">
        <f t="shared" si="17"/>
        <v>0.99138898307958734</v>
      </c>
      <c r="W141" s="335">
        <f t="shared" si="18"/>
        <v>3.0595076479587369E-2</v>
      </c>
    </row>
    <row r="142" spans="2:23" x14ac:dyDescent="0.25">
      <c r="B142" s="309">
        <v>134</v>
      </c>
      <c r="C142" s="335">
        <f t="shared" si="13"/>
        <v>0.96499650719999996</v>
      </c>
      <c r="D142" s="335">
        <f t="shared" si="14"/>
        <v>0.97510881189619092</v>
      </c>
      <c r="E142" s="340">
        <f t="shared" si="15"/>
        <v>1.0112304696190955E-2</v>
      </c>
      <c r="T142" s="309">
        <v>134</v>
      </c>
      <c r="U142" s="335">
        <f t="shared" si="16"/>
        <v>0.96499650719999996</v>
      </c>
      <c r="V142" s="335">
        <f t="shared" si="17"/>
        <v>0.99561997424026905</v>
      </c>
      <c r="W142" s="335">
        <f t="shared" si="18"/>
        <v>3.0623467040269081E-2</v>
      </c>
    </row>
    <row r="143" spans="2:23" x14ac:dyDescent="0.25">
      <c r="B143" s="309">
        <v>135</v>
      </c>
      <c r="C143" s="335">
        <f t="shared" si="13"/>
        <v>0.96921867499999992</v>
      </c>
      <c r="D143" s="335">
        <f t="shared" si="14"/>
        <v>0.97935874443858206</v>
      </c>
      <c r="E143" s="340">
        <f t="shared" si="15"/>
        <v>1.0140069438582144E-2</v>
      </c>
      <c r="T143" s="309">
        <v>135</v>
      </c>
      <c r="U143" s="335">
        <f t="shared" si="16"/>
        <v>0.96921867499999992</v>
      </c>
      <c r="V143" s="335">
        <f t="shared" si="17"/>
        <v>0.99986990678266019</v>
      </c>
      <c r="W143" s="335">
        <f t="shared" si="18"/>
        <v>3.0651231782660271E-2</v>
      </c>
    </row>
    <row r="144" spans="2:23" x14ac:dyDescent="0.25">
      <c r="B144" s="309">
        <v>136</v>
      </c>
      <c r="C144" s="335">
        <f t="shared" si="13"/>
        <v>0.97346030080000001</v>
      </c>
      <c r="D144" s="335">
        <f t="shared" si="14"/>
        <v>0.98362751098640322</v>
      </c>
      <c r="E144" s="340">
        <f t="shared" si="15"/>
        <v>1.0167210186403208E-2</v>
      </c>
      <c r="T144" s="309">
        <v>136</v>
      </c>
      <c r="U144" s="335">
        <f t="shared" si="16"/>
        <v>0.97346030080000001</v>
      </c>
      <c r="V144" s="335">
        <f t="shared" si="17"/>
        <v>1.0041386733304813</v>
      </c>
      <c r="W144" s="335">
        <f t="shared" si="18"/>
        <v>3.0678372530481335E-2</v>
      </c>
    </row>
    <row r="145" spans="2:23" x14ac:dyDescent="0.25">
      <c r="B145" s="309">
        <v>137</v>
      </c>
      <c r="C145" s="335">
        <f t="shared" si="13"/>
        <v>0.97772127539999998</v>
      </c>
      <c r="D145" s="335">
        <f t="shared" si="14"/>
        <v>0.98791500416337463</v>
      </c>
      <c r="E145" s="340">
        <f t="shared" si="15"/>
        <v>1.0193728763374654E-2</v>
      </c>
      <c r="T145" s="309">
        <v>137</v>
      </c>
      <c r="U145" s="335">
        <f t="shared" si="16"/>
        <v>0.97772127539999998</v>
      </c>
      <c r="V145" s="335">
        <f t="shared" si="17"/>
        <v>1.0084261665074528</v>
      </c>
      <c r="W145" s="335">
        <f t="shared" si="18"/>
        <v>3.0704891107452781E-2</v>
      </c>
    </row>
    <row r="146" spans="2:23" x14ac:dyDescent="0.25">
      <c r="B146" s="309">
        <v>138</v>
      </c>
      <c r="C146" s="335">
        <f t="shared" si="13"/>
        <v>0.9820014896</v>
      </c>
      <c r="D146" s="335">
        <f t="shared" si="14"/>
        <v>0.99222111659321688</v>
      </c>
      <c r="E146" s="340">
        <f t="shared" si="15"/>
        <v>1.0219626993216879E-2</v>
      </c>
      <c r="T146" s="309">
        <v>138</v>
      </c>
      <c r="U146" s="335">
        <f t="shared" si="16"/>
        <v>0.9820014896</v>
      </c>
      <c r="V146" s="335">
        <f t="shared" si="17"/>
        <v>1.012732278937295</v>
      </c>
      <c r="W146" s="335">
        <f t="shared" si="18"/>
        <v>3.0730789337295006E-2</v>
      </c>
    </row>
    <row r="147" spans="2:23" x14ac:dyDescent="0.25">
      <c r="B147" s="309">
        <v>139</v>
      </c>
      <c r="C147" s="335">
        <f t="shared" si="13"/>
        <v>0.98630083419999992</v>
      </c>
      <c r="D147" s="335">
        <f t="shared" si="14"/>
        <v>0.99654574089965042</v>
      </c>
      <c r="E147" s="340">
        <f t="shared" si="15"/>
        <v>1.0244906699650502E-2</v>
      </c>
      <c r="T147" s="309">
        <v>139</v>
      </c>
      <c r="U147" s="335">
        <f t="shared" si="16"/>
        <v>0.98630083419999992</v>
      </c>
      <c r="V147" s="335">
        <f t="shared" si="17"/>
        <v>1.0170569032437284</v>
      </c>
      <c r="W147" s="335">
        <f t="shared" si="18"/>
        <v>3.0756069043728518E-2</v>
      </c>
    </row>
    <row r="148" spans="2:23" x14ac:dyDescent="0.25">
      <c r="B148" s="309">
        <v>140</v>
      </c>
      <c r="C148" s="335">
        <f t="shared" si="13"/>
        <v>0.99061919999999992</v>
      </c>
      <c r="D148" s="335">
        <f t="shared" si="14"/>
        <v>1.0008887697063955</v>
      </c>
      <c r="E148" s="340">
        <f t="shared" si="15"/>
        <v>1.0269569706395587E-2</v>
      </c>
      <c r="T148" s="309">
        <v>140</v>
      </c>
      <c r="U148" s="335">
        <f t="shared" si="16"/>
        <v>0.99061919999999992</v>
      </c>
      <c r="V148" s="335">
        <f t="shared" si="17"/>
        <v>1.0213999320504736</v>
      </c>
      <c r="W148" s="335">
        <f t="shared" si="18"/>
        <v>3.0780732050473714E-2</v>
      </c>
    </row>
    <row r="149" spans="2:23" x14ac:dyDescent="0.25">
      <c r="B149" s="309">
        <v>141</v>
      </c>
      <c r="C149" s="335">
        <f t="shared" si="13"/>
        <v>0.99495647779999996</v>
      </c>
      <c r="D149" s="335">
        <f t="shared" si="14"/>
        <v>1.0052500956371728</v>
      </c>
      <c r="E149" s="340">
        <f t="shared" si="15"/>
        <v>1.0293617837172864E-2</v>
      </c>
      <c r="T149" s="309">
        <v>141</v>
      </c>
      <c r="U149" s="335">
        <f t="shared" si="16"/>
        <v>0.99495647779999996</v>
      </c>
      <c r="V149" s="335">
        <f t="shared" si="17"/>
        <v>1.025761257981251</v>
      </c>
      <c r="W149" s="335">
        <f t="shared" si="18"/>
        <v>3.080478018125099E-2</v>
      </c>
    </row>
    <row r="150" spans="2:23" x14ac:dyDescent="0.25">
      <c r="B150" s="309">
        <v>142</v>
      </c>
      <c r="C150" s="335">
        <f t="shared" si="13"/>
        <v>0.9993125584</v>
      </c>
      <c r="D150" s="335">
        <f t="shared" si="14"/>
        <v>1.0096296113157026</v>
      </c>
      <c r="E150" s="340">
        <f t="shared" si="15"/>
        <v>1.0317052915702618E-2</v>
      </c>
      <c r="T150" s="309">
        <v>142</v>
      </c>
      <c r="U150" s="335">
        <f t="shared" si="16"/>
        <v>0.9993125584</v>
      </c>
      <c r="V150" s="335">
        <f t="shared" si="17"/>
        <v>1.0301407736597807</v>
      </c>
      <c r="W150" s="335">
        <f t="shared" si="18"/>
        <v>3.0828215259780745E-2</v>
      </c>
    </row>
    <row r="151" spans="2:23" x14ac:dyDescent="0.25">
      <c r="B151" s="309">
        <v>143</v>
      </c>
      <c r="C151" s="335">
        <f t="shared" si="13"/>
        <v>1.0036873326</v>
      </c>
      <c r="D151" s="335">
        <f t="shared" si="14"/>
        <v>1.0140272093657055</v>
      </c>
      <c r="E151" s="340">
        <f t="shared" si="15"/>
        <v>1.0339876765705469E-2</v>
      </c>
      <c r="T151" s="309">
        <v>143</v>
      </c>
      <c r="U151" s="335">
        <f t="shared" si="16"/>
        <v>1.0036873326</v>
      </c>
      <c r="V151" s="335">
        <f t="shared" si="17"/>
        <v>1.0345383717097836</v>
      </c>
      <c r="W151" s="335">
        <f t="shared" si="18"/>
        <v>3.0851039109783596E-2</v>
      </c>
    </row>
    <row r="152" spans="2:23" x14ac:dyDescent="0.25">
      <c r="B152" s="309">
        <v>144</v>
      </c>
      <c r="C152" s="335">
        <f t="shared" si="13"/>
        <v>1.0080806912</v>
      </c>
      <c r="D152" s="335">
        <f t="shared" si="14"/>
        <v>1.0184427824109017</v>
      </c>
      <c r="E152" s="340">
        <f t="shared" si="15"/>
        <v>1.0362091210901703E-2</v>
      </c>
      <c r="T152" s="309">
        <v>144</v>
      </c>
      <c r="U152" s="335">
        <f t="shared" si="16"/>
        <v>1.0080806912</v>
      </c>
      <c r="V152" s="335">
        <f t="shared" si="17"/>
        <v>1.0389539447549798</v>
      </c>
      <c r="W152" s="335">
        <f t="shared" si="18"/>
        <v>3.0873253554979829E-2</v>
      </c>
    </row>
    <row r="153" spans="2:23" x14ac:dyDescent="0.25">
      <c r="B153" s="309">
        <v>145</v>
      </c>
      <c r="C153" s="335">
        <f t="shared" si="13"/>
        <v>1.0124925249999999</v>
      </c>
      <c r="D153" s="335">
        <f t="shared" si="14"/>
        <v>1.0228762230750119</v>
      </c>
      <c r="E153" s="340">
        <f t="shared" si="15"/>
        <v>1.0383698075012049E-2</v>
      </c>
      <c r="T153" s="309">
        <v>145</v>
      </c>
      <c r="U153" s="335">
        <f t="shared" si="16"/>
        <v>1.0124925249999999</v>
      </c>
      <c r="V153" s="335">
        <f t="shared" si="17"/>
        <v>1.04338738541909</v>
      </c>
      <c r="W153" s="335">
        <f t="shared" si="18"/>
        <v>3.0894860419090175E-2</v>
      </c>
    </row>
    <row r="154" spans="2:23" x14ac:dyDescent="0.25">
      <c r="B154" s="309">
        <v>146</v>
      </c>
      <c r="C154" s="335">
        <f t="shared" si="13"/>
        <v>1.0169227248000001</v>
      </c>
      <c r="D154" s="335">
        <f t="shared" si="14"/>
        <v>1.0273274239817562</v>
      </c>
      <c r="E154" s="340">
        <f t="shared" si="15"/>
        <v>1.0404699181756127E-2</v>
      </c>
      <c r="T154" s="309">
        <v>146</v>
      </c>
      <c r="U154" s="335">
        <f t="shared" si="16"/>
        <v>1.0169227248000001</v>
      </c>
      <c r="V154" s="335">
        <f t="shared" si="17"/>
        <v>1.0478385863258344</v>
      </c>
      <c r="W154" s="335">
        <f t="shared" si="18"/>
        <v>3.0915861525834254E-2</v>
      </c>
    </row>
    <row r="155" spans="2:23" x14ac:dyDescent="0.25">
      <c r="B155" s="309">
        <v>147</v>
      </c>
      <c r="C155" s="335">
        <f t="shared" si="13"/>
        <v>1.0213711813999999</v>
      </c>
      <c r="D155" s="335">
        <f t="shared" si="14"/>
        <v>1.0317962777548555</v>
      </c>
      <c r="E155" s="340">
        <f t="shared" si="15"/>
        <v>1.0425096354855556E-2</v>
      </c>
      <c r="T155" s="309">
        <v>147</v>
      </c>
      <c r="U155" s="335">
        <f t="shared" si="16"/>
        <v>1.0213711813999999</v>
      </c>
      <c r="V155" s="335">
        <f t="shared" si="17"/>
        <v>1.0523074400989336</v>
      </c>
      <c r="W155" s="335">
        <f t="shared" si="18"/>
        <v>3.0936258698933683E-2</v>
      </c>
    </row>
    <row r="156" spans="2:23" x14ac:dyDescent="0.25">
      <c r="B156" s="309">
        <v>148</v>
      </c>
      <c r="C156" s="335">
        <f t="shared" si="13"/>
        <v>1.0258377855999998</v>
      </c>
      <c r="D156" s="335">
        <f t="shared" si="14"/>
        <v>1.0362826770180298</v>
      </c>
      <c r="E156" s="340">
        <f t="shared" si="15"/>
        <v>1.0444891418029956E-2</v>
      </c>
      <c r="T156" s="309">
        <v>148</v>
      </c>
      <c r="U156" s="335">
        <f t="shared" si="16"/>
        <v>1.0258377855999998</v>
      </c>
      <c r="V156" s="335">
        <f t="shared" si="17"/>
        <v>1.0567938393621079</v>
      </c>
      <c r="W156" s="335">
        <f t="shared" si="18"/>
        <v>3.0956053762108082E-2</v>
      </c>
    </row>
    <row r="157" spans="2:23" x14ac:dyDescent="0.25">
      <c r="B157" s="309">
        <v>149</v>
      </c>
      <c r="C157" s="335">
        <f t="shared" si="13"/>
        <v>1.0303224281999999</v>
      </c>
      <c r="D157" s="335">
        <f t="shared" si="14"/>
        <v>1.0407865143949997</v>
      </c>
      <c r="E157" s="340">
        <f t="shared" si="15"/>
        <v>1.0464086194999833E-2</v>
      </c>
      <c r="T157" s="309">
        <v>149</v>
      </c>
      <c r="U157" s="335">
        <f t="shared" si="16"/>
        <v>1.0303224281999999</v>
      </c>
      <c r="V157" s="335">
        <f t="shared" si="17"/>
        <v>1.0612976767390778</v>
      </c>
      <c r="W157" s="335">
        <f t="shared" si="18"/>
        <v>3.097524853907796E-2</v>
      </c>
    </row>
    <row r="158" spans="2:23" x14ac:dyDescent="0.25">
      <c r="B158" s="309">
        <v>150</v>
      </c>
      <c r="C158" s="335">
        <f t="shared" si="13"/>
        <v>1.0348250000000001</v>
      </c>
      <c r="D158" s="335">
        <f t="shared" si="14"/>
        <v>1.0453076825094858</v>
      </c>
      <c r="E158" s="340">
        <f t="shared" si="15"/>
        <v>1.0482682509485697E-2</v>
      </c>
      <c r="T158" s="309">
        <v>150</v>
      </c>
      <c r="U158" s="335">
        <f t="shared" si="16"/>
        <v>1.0348250000000001</v>
      </c>
      <c r="V158" s="335">
        <f t="shared" si="17"/>
        <v>1.0658188448535639</v>
      </c>
      <c r="W158" s="335">
        <f t="shared" si="18"/>
        <v>3.0993844853563823E-2</v>
      </c>
    </row>
    <row r="159" spans="2:23" x14ac:dyDescent="0.25">
      <c r="B159" s="309">
        <v>151</v>
      </c>
      <c r="C159" s="335">
        <f t="shared" si="13"/>
        <v>1.0393453918</v>
      </c>
      <c r="D159" s="335">
        <f t="shared" si="14"/>
        <v>1.0498460739852085</v>
      </c>
      <c r="E159" s="340">
        <f t="shared" si="15"/>
        <v>1.0500682185208499E-2</v>
      </c>
      <c r="T159" s="309">
        <v>151</v>
      </c>
      <c r="U159" s="335">
        <f t="shared" si="16"/>
        <v>1.0393453918</v>
      </c>
      <c r="V159" s="335">
        <f t="shared" si="17"/>
        <v>1.0703572363292866</v>
      </c>
      <c r="W159" s="335">
        <f t="shared" si="18"/>
        <v>3.1011844529286625E-2</v>
      </c>
    </row>
    <row r="160" spans="2:23" x14ac:dyDescent="0.25">
      <c r="B160" s="309">
        <v>152</v>
      </c>
      <c r="C160" s="335">
        <f t="shared" si="13"/>
        <v>1.0438834943999999</v>
      </c>
      <c r="D160" s="335">
        <f t="shared" si="14"/>
        <v>1.054401581445888</v>
      </c>
      <c r="E160" s="340">
        <f t="shared" si="15"/>
        <v>1.051808704588808E-2</v>
      </c>
      <c r="T160" s="309">
        <v>152</v>
      </c>
      <c r="U160" s="335">
        <f t="shared" si="16"/>
        <v>1.0438834943999999</v>
      </c>
      <c r="V160" s="335">
        <f t="shared" si="17"/>
        <v>1.0749127437899662</v>
      </c>
      <c r="W160" s="335">
        <f t="shared" si="18"/>
        <v>3.1029249389966207E-2</v>
      </c>
    </row>
    <row r="161" spans="2:23" x14ac:dyDescent="0.25">
      <c r="B161" s="309">
        <v>153</v>
      </c>
      <c r="C161" s="335">
        <f t="shared" si="13"/>
        <v>1.0484391986000001</v>
      </c>
      <c r="D161" s="335">
        <f t="shared" si="14"/>
        <v>1.0589740975152448</v>
      </c>
      <c r="E161" s="340">
        <f t="shared" si="15"/>
        <v>1.0534898915244728E-2</v>
      </c>
      <c r="T161" s="309">
        <v>153</v>
      </c>
      <c r="U161" s="335">
        <f t="shared" si="16"/>
        <v>1.0484391986000001</v>
      </c>
      <c r="V161" s="335">
        <f t="shared" si="17"/>
        <v>1.079485259859323</v>
      </c>
      <c r="W161" s="335">
        <f t="shared" si="18"/>
        <v>3.1046061259322855E-2</v>
      </c>
    </row>
    <row r="162" spans="2:23" x14ac:dyDescent="0.25">
      <c r="B162" s="309">
        <v>154</v>
      </c>
      <c r="C162" s="335">
        <f t="shared" si="13"/>
        <v>1.0530123951999999</v>
      </c>
      <c r="D162" s="335">
        <f t="shared" si="14"/>
        <v>1.0635635148169997</v>
      </c>
      <c r="E162" s="340">
        <f t="shared" si="15"/>
        <v>1.0551119616999838E-2</v>
      </c>
      <c r="T162" s="309">
        <v>154</v>
      </c>
      <c r="U162" s="335">
        <f t="shared" si="16"/>
        <v>1.0530123951999999</v>
      </c>
      <c r="V162" s="335">
        <f t="shared" si="17"/>
        <v>1.0840746771610779</v>
      </c>
      <c r="W162" s="335">
        <f t="shared" si="18"/>
        <v>3.1062281961077964E-2</v>
      </c>
    </row>
    <row r="163" spans="2:23" x14ac:dyDescent="0.25">
      <c r="B163" s="309">
        <v>155</v>
      </c>
      <c r="C163" s="335">
        <f t="shared" si="13"/>
        <v>1.057602975</v>
      </c>
      <c r="D163" s="335">
        <f t="shared" si="14"/>
        <v>1.0681697259748728</v>
      </c>
      <c r="E163" s="340">
        <f t="shared" si="15"/>
        <v>1.0566750974872807E-2</v>
      </c>
      <c r="T163" s="309">
        <v>155</v>
      </c>
      <c r="U163" s="335">
        <f t="shared" si="16"/>
        <v>1.057602975</v>
      </c>
      <c r="V163" s="335">
        <f t="shared" si="17"/>
        <v>1.0886808883189509</v>
      </c>
      <c r="W163" s="335">
        <f t="shared" si="18"/>
        <v>3.1077913318950934E-2</v>
      </c>
    </row>
    <row r="164" spans="2:23" x14ac:dyDescent="0.25">
      <c r="B164" s="309">
        <v>156</v>
      </c>
      <c r="C164" s="335">
        <f t="shared" si="13"/>
        <v>1.0622108288000001</v>
      </c>
      <c r="D164" s="335">
        <f t="shared" si="14"/>
        <v>1.0727926236125844</v>
      </c>
      <c r="E164" s="340">
        <f t="shared" si="15"/>
        <v>1.0581794812584366E-2</v>
      </c>
      <c r="T164" s="309">
        <v>156</v>
      </c>
      <c r="U164" s="335">
        <f t="shared" si="16"/>
        <v>1.0622108288000001</v>
      </c>
      <c r="V164" s="335">
        <f t="shared" si="17"/>
        <v>1.0933037859566626</v>
      </c>
      <c r="W164" s="335">
        <f t="shared" si="18"/>
        <v>3.1092957156662493E-2</v>
      </c>
    </row>
    <row r="165" spans="2:23" x14ac:dyDescent="0.25">
      <c r="B165" s="309">
        <v>157</v>
      </c>
      <c r="C165" s="335">
        <f t="shared" si="13"/>
        <v>1.0668358473999999</v>
      </c>
      <c r="D165" s="335">
        <f t="shared" si="14"/>
        <v>1.0774321003538554</v>
      </c>
      <c r="E165" s="340">
        <f t="shared" si="15"/>
        <v>1.0596252953855467E-2</v>
      </c>
      <c r="T165" s="309">
        <v>157</v>
      </c>
      <c r="U165" s="335">
        <f t="shared" si="16"/>
        <v>1.0668358473999999</v>
      </c>
      <c r="V165" s="335">
        <f t="shared" si="17"/>
        <v>1.0979432626979335</v>
      </c>
      <c r="W165" s="335">
        <f t="shared" si="18"/>
        <v>3.1107415297933594E-2</v>
      </c>
    </row>
    <row r="166" spans="2:23" x14ac:dyDescent="0.25">
      <c r="B166" s="309">
        <v>158</v>
      </c>
      <c r="C166" s="335">
        <f t="shared" si="13"/>
        <v>1.0714779216000001</v>
      </c>
      <c r="D166" s="335">
        <f t="shared" si="14"/>
        <v>1.0820880488224058</v>
      </c>
      <c r="E166" s="340">
        <f t="shared" si="15"/>
        <v>1.061012722240573E-2</v>
      </c>
      <c r="T166" s="309">
        <v>158</v>
      </c>
      <c r="U166" s="335">
        <f t="shared" si="16"/>
        <v>1.0714779216000001</v>
      </c>
      <c r="V166" s="335">
        <f t="shared" si="17"/>
        <v>1.102599211166484</v>
      </c>
      <c r="W166" s="335">
        <f t="shared" si="18"/>
        <v>3.1121289566483856E-2</v>
      </c>
    </row>
    <row r="167" spans="2:23" x14ac:dyDescent="0.25">
      <c r="B167" s="309">
        <v>159</v>
      </c>
      <c r="C167" s="335">
        <f t="shared" si="13"/>
        <v>1.0761369422</v>
      </c>
      <c r="D167" s="335">
        <f t="shared" si="14"/>
        <v>1.0867603616419563</v>
      </c>
      <c r="E167" s="340">
        <f t="shared" si="15"/>
        <v>1.0623419441956328E-2</v>
      </c>
      <c r="T167" s="309">
        <v>159</v>
      </c>
      <c r="U167" s="335">
        <f t="shared" si="16"/>
        <v>1.0761369422</v>
      </c>
      <c r="V167" s="335">
        <f t="shared" si="17"/>
        <v>1.1072715239860345</v>
      </c>
      <c r="W167" s="335">
        <f t="shared" si="18"/>
        <v>3.1134581786034454E-2</v>
      </c>
    </row>
    <row r="168" spans="2:23" x14ac:dyDescent="0.25">
      <c r="B168" s="309">
        <v>160</v>
      </c>
      <c r="C168" s="335">
        <f t="shared" si="13"/>
        <v>1.0808127999999999</v>
      </c>
      <c r="D168" s="335">
        <f t="shared" si="14"/>
        <v>1.0914489314362275</v>
      </c>
      <c r="E168" s="340">
        <f t="shared" si="15"/>
        <v>1.0636131436227547E-2</v>
      </c>
      <c r="T168" s="309">
        <v>160</v>
      </c>
      <c r="U168" s="335">
        <f t="shared" si="16"/>
        <v>1.0808127999999999</v>
      </c>
      <c r="V168" s="335">
        <f t="shared" si="17"/>
        <v>1.1119600937803056</v>
      </c>
      <c r="W168" s="335">
        <f t="shared" si="18"/>
        <v>3.1147293780305674E-2</v>
      </c>
    </row>
    <row r="169" spans="2:23" x14ac:dyDescent="0.25">
      <c r="B169" s="309">
        <v>161</v>
      </c>
      <c r="C169" s="335">
        <f t="shared" si="13"/>
        <v>1.0855053857999999</v>
      </c>
      <c r="D169" s="335">
        <f t="shared" si="14"/>
        <v>1.0961536508289393</v>
      </c>
      <c r="E169" s="340">
        <f t="shared" si="15"/>
        <v>1.0648265028939452E-2</v>
      </c>
      <c r="T169" s="309">
        <v>161</v>
      </c>
      <c r="U169" s="335">
        <f t="shared" si="16"/>
        <v>1.0855053857999999</v>
      </c>
      <c r="V169" s="335">
        <f t="shared" si="17"/>
        <v>1.1166648131730175</v>
      </c>
      <c r="W169" s="335">
        <f t="shared" si="18"/>
        <v>3.1159427373017579E-2</v>
      </c>
    </row>
    <row r="170" spans="2:23" x14ac:dyDescent="0.25">
      <c r="B170" s="309">
        <v>162</v>
      </c>
      <c r="C170" s="335">
        <f t="shared" si="13"/>
        <v>1.0902145904</v>
      </c>
      <c r="D170" s="335">
        <f t="shared" si="14"/>
        <v>1.1008744124438126</v>
      </c>
      <c r="E170" s="340">
        <f t="shared" si="15"/>
        <v>1.065982204381255E-2</v>
      </c>
      <c r="T170" s="309">
        <v>162</v>
      </c>
      <c r="U170" s="335">
        <f t="shared" si="16"/>
        <v>1.0902145904</v>
      </c>
      <c r="V170" s="335">
        <f t="shared" si="17"/>
        <v>1.1213855747878907</v>
      </c>
      <c r="W170" s="335">
        <f t="shared" si="18"/>
        <v>3.1170984387890677E-2</v>
      </c>
    </row>
    <row r="171" spans="2:23" x14ac:dyDescent="0.25">
      <c r="B171" s="309">
        <v>163</v>
      </c>
      <c r="C171" s="335">
        <f t="shared" si="13"/>
        <v>1.0949403045999999</v>
      </c>
      <c r="D171" s="335">
        <f t="shared" si="14"/>
        <v>1.1056111089045677</v>
      </c>
      <c r="E171" s="340">
        <f t="shared" si="15"/>
        <v>1.0670804304567794E-2</v>
      </c>
      <c r="T171" s="309">
        <v>163</v>
      </c>
      <c r="U171" s="335">
        <f t="shared" si="16"/>
        <v>1.0949403045999999</v>
      </c>
      <c r="V171" s="335">
        <f t="shared" si="17"/>
        <v>1.1261222712486458</v>
      </c>
      <c r="W171" s="335">
        <f t="shared" si="18"/>
        <v>3.118196664864592E-2</v>
      </c>
    </row>
    <row r="172" spans="2:23" x14ac:dyDescent="0.25">
      <c r="B172" s="309">
        <v>164</v>
      </c>
      <c r="C172" s="335">
        <f t="shared" si="13"/>
        <v>1.0996824192000001</v>
      </c>
      <c r="D172" s="335">
        <f t="shared" si="14"/>
        <v>1.1103636328349249</v>
      </c>
      <c r="E172" s="340">
        <f t="shared" si="15"/>
        <v>1.0681213634924802E-2</v>
      </c>
      <c r="T172" s="309">
        <v>164</v>
      </c>
      <c r="U172" s="335">
        <f t="shared" si="16"/>
        <v>1.0996824192000001</v>
      </c>
      <c r="V172" s="335">
        <f t="shared" si="17"/>
        <v>1.130874795179003</v>
      </c>
      <c r="W172" s="335">
        <f t="shared" si="18"/>
        <v>3.1192375979002929E-2</v>
      </c>
    </row>
    <row r="173" spans="2:23" x14ac:dyDescent="0.25">
      <c r="B173" s="309">
        <v>165</v>
      </c>
      <c r="C173" s="335">
        <f t="shared" si="13"/>
        <v>1.104440825</v>
      </c>
      <c r="D173" s="335">
        <f t="shared" si="14"/>
        <v>1.1151318768586052</v>
      </c>
      <c r="E173" s="340">
        <f t="shared" si="15"/>
        <v>1.0691051858605194E-2</v>
      </c>
      <c r="T173" s="309">
        <v>165</v>
      </c>
      <c r="U173" s="335">
        <f t="shared" si="16"/>
        <v>1.104440825</v>
      </c>
      <c r="V173" s="335">
        <f t="shared" si="17"/>
        <v>1.1356430392026833</v>
      </c>
      <c r="W173" s="335">
        <f t="shared" si="18"/>
        <v>3.120221420268332E-2</v>
      </c>
    </row>
    <row r="174" spans="2:23" x14ac:dyDescent="0.25">
      <c r="B174" s="309">
        <v>166</v>
      </c>
      <c r="C174" s="335">
        <f t="shared" si="13"/>
        <v>1.1092154127999998</v>
      </c>
      <c r="D174" s="335">
        <f t="shared" si="14"/>
        <v>1.1199157335993282</v>
      </c>
      <c r="E174" s="340">
        <f t="shared" si="15"/>
        <v>1.0700320799328367E-2</v>
      </c>
      <c r="T174" s="309">
        <v>166</v>
      </c>
      <c r="U174" s="335">
        <f t="shared" si="16"/>
        <v>1.1092154127999998</v>
      </c>
      <c r="V174" s="335">
        <f t="shared" si="17"/>
        <v>1.1404268959434063</v>
      </c>
      <c r="W174" s="335">
        <f t="shared" si="18"/>
        <v>3.1211483143406493E-2</v>
      </c>
    </row>
    <row r="175" spans="2:23" x14ac:dyDescent="0.25">
      <c r="B175" s="309">
        <v>167</v>
      </c>
      <c r="C175" s="335">
        <f t="shared" si="13"/>
        <v>1.1140060734000001</v>
      </c>
      <c r="D175" s="335">
        <f t="shared" si="14"/>
        <v>1.1247150956808147</v>
      </c>
      <c r="E175" s="340">
        <f t="shared" si="15"/>
        <v>1.0709022280814606E-2</v>
      </c>
      <c r="T175" s="309">
        <v>167</v>
      </c>
      <c r="U175" s="335">
        <f t="shared" si="16"/>
        <v>1.1140060734000001</v>
      </c>
      <c r="V175" s="335">
        <f t="shared" si="17"/>
        <v>1.1452262580248929</v>
      </c>
      <c r="W175" s="335">
        <f t="shared" si="18"/>
        <v>3.1220184624892733E-2</v>
      </c>
    </row>
    <row r="176" spans="2:23" x14ac:dyDescent="0.25">
      <c r="B176" s="309">
        <v>168</v>
      </c>
      <c r="C176" s="335">
        <f t="shared" si="13"/>
        <v>1.1188126975999999</v>
      </c>
      <c r="D176" s="335">
        <f t="shared" si="14"/>
        <v>1.1295298557267854</v>
      </c>
      <c r="E176" s="340">
        <f t="shared" si="15"/>
        <v>1.0717158126785531E-2</v>
      </c>
      <c r="T176" s="309">
        <v>168</v>
      </c>
      <c r="U176" s="335">
        <f t="shared" si="16"/>
        <v>1.1188126975999999</v>
      </c>
      <c r="V176" s="335">
        <f t="shared" si="17"/>
        <v>1.1500410180708636</v>
      </c>
      <c r="W176" s="335">
        <f t="shared" si="18"/>
        <v>3.1228320470863657E-2</v>
      </c>
    </row>
    <row r="177" spans="2:23" x14ac:dyDescent="0.25">
      <c r="B177" s="309">
        <v>169</v>
      </c>
      <c r="C177" s="335">
        <f t="shared" si="13"/>
        <v>1.1236351762000001</v>
      </c>
      <c r="D177" s="335">
        <f t="shared" si="14"/>
        <v>1.1343599063609604</v>
      </c>
      <c r="E177" s="340">
        <f t="shared" si="15"/>
        <v>1.0724730160960316E-2</v>
      </c>
      <c r="T177" s="309">
        <v>169</v>
      </c>
      <c r="U177" s="335">
        <f t="shared" si="16"/>
        <v>1.1236351762000001</v>
      </c>
      <c r="V177" s="335">
        <f t="shared" si="17"/>
        <v>1.1548710687050385</v>
      </c>
      <c r="W177" s="335">
        <f t="shared" si="18"/>
        <v>3.1235892505038443E-2</v>
      </c>
    </row>
    <row r="178" spans="2:23" x14ac:dyDescent="0.25">
      <c r="B178" s="309">
        <v>170</v>
      </c>
      <c r="C178" s="335">
        <f t="shared" si="13"/>
        <v>1.1284733999999998</v>
      </c>
      <c r="D178" s="335">
        <f t="shared" si="14"/>
        <v>1.1392051402070607</v>
      </c>
      <c r="E178" s="340">
        <f t="shared" si="15"/>
        <v>1.0731740207060803E-2</v>
      </c>
      <c r="T178" s="309">
        <v>170</v>
      </c>
      <c r="U178" s="335">
        <f t="shared" si="16"/>
        <v>1.1284733999999998</v>
      </c>
      <c r="V178" s="335">
        <f t="shared" si="17"/>
        <v>1.1597163025511388</v>
      </c>
      <c r="W178" s="335">
        <f t="shared" si="18"/>
        <v>3.1242902551138929E-2</v>
      </c>
    </row>
    <row r="179" spans="2:23" x14ac:dyDescent="0.25">
      <c r="B179" s="309">
        <v>171</v>
      </c>
      <c r="C179" s="335">
        <f t="shared" si="13"/>
        <v>1.1333272597999999</v>
      </c>
      <c r="D179" s="335">
        <f t="shared" si="14"/>
        <v>1.1440654498888057</v>
      </c>
      <c r="E179" s="340">
        <f t="shared" si="15"/>
        <v>1.0738190088805721E-2</v>
      </c>
      <c r="T179" s="309">
        <v>171</v>
      </c>
      <c r="U179" s="335">
        <f t="shared" si="16"/>
        <v>1.1333272597999999</v>
      </c>
      <c r="V179" s="335">
        <f t="shared" si="17"/>
        <v>1.1645766122328838</v>
      </c>
      <c r="W179" s="335">
        <f t="shared" si="18"/>
        <v>3.1249352432883848E-2</v>
      </c>
    </row>
    <row r="180" spans="2:23" x14ac:dyDescent="0.25">
      <c r="B180" s="309">
        <v>172</v>
      </c>
      <c r="C180" s="335">
        <f t="shared" si="13"/>
        <v>1.1381966464</v>
      </c>
      <c r="D180" s="335">
        <f t="shared" si="14"/>
        <v>1.1489407280299169</v>
      </c>
      <c r="E180" s="340">
        <f t="shared" si="15"/>
        <v>1.0744081629916913E-2</v>
      </c>
      <c r="T180" s="309">
        <v>172</v>
      </c>
      <c r="U180" s="335">
        <f t="shared" si="16"/>
        <v>1.1381966464</v>
      </c>
      <c r="V180" s="335">
        <f t="shared" si="17"/>
        <v>1.169451890373995</v>
      </c>
      <c r="W180" s="335">
        <f t="shared" si="18"/>
        <v>3.1255243973995039E-2</v>
      </c>
    </row>
    <row r="181" spans="2:23" x14ac:dyDescent="0.25">
      <c r="B181" s="309">
        <v>173</v>
      </c>
      <c r="C181" s="335">
        <f t="shared" si="13"/>
        <v>1.1430814506</v>
      </c>
      <c r="D181" s="335">
        <f t="shared" si="14"/>
        <v>1.153830867254114</v>
      </c>
      <c r="E181" s="340">
        <f t="shared" si="15"/>
        <v>1.0749416654113997E-2</v>
      </c>
      <c r="T181" s="309">
        <v>173</v>
      </c>
      <c r="U181" s="335">
        <f t="shared" si="16"/>
        <v>1.1430814506</v>
      </c>
      <c r="V181" s="335">
        <f t="shared" si="17"/>
        <v>1.1743420295981921</v>
      </c>
      <c r="W181" s="335">
        <f t="shared" si="18"/>
        <v>3.1260578998192123E-2</v>
      </c>
    </row>
    <row r="182" spans="2:23" x14ac:dyDescent="0.25">
      <c r="B182" s="309">
        <v>174</v>
      </c>
      <c r="C182" s="335">
        <f t="shared" si="13"/>
        <v>1.1479815631999999</v>
      </c>
      <c r="D182" s="335">
        <f t="shared" si="14"/>
        <v>1.158735760185118</v>
      </c>
      <c r="E182" s="340">
        <f t="shared" si="15"/>
        <v>1.0754196985118147E-2</v>
      </c>
      <c r="T182" s="309">
        <v>174</v>
      </c>
      <c r="U182" s="335">
        <f t="shared" si="16"/>
        <v>1.1479815631999999</v>
      </c>
      <c r="V182" s="335">
        <f t="shared" si="17"/>
        <v>1.1792469225291962</v>
      </c>
      <c r="W182" s="335">
        <f t="shared" si="18"/>
        <v>3.1265359329196274E-2</v>
      </c>
    </row>
    <row r="183" spans="2:23" x14ac:dyDescent="0.25">
      <c r="B183" s="309">
        <v>175</v>
      </c>
      <c r="C183" s="335">
        <f t="shared" si="13"/>
        <v>1.1528968749999999</v>
      </c>
      <c r="D183" s="335">
        <f t="shared" si="14"/>
        <v>1.1636552994466489</v>
      </c>
      <c r="E183" s="340">
        <f t="shared" si="15"/>
        <v>1.0758424446648984E-2</v>
      </c>
      <c r="T183" s="309">
        <v>175</v>
      </c>
      <c r="U183" s="335">
        <f t="shared" si="16"/>
        <v>1.1528968749999999</v>
      </c>
      <c r="V183" s="335">
        <f t="shared" si="17"/>
        <v>1.184166461790727</v>
      </c>
      <c r="W183" s="335">
        <f t="shared" si="18"/>
        <v>3.1269586790727111E-2</v>
      </c>
    </row>
    <row r="184" spans="2:23" x14ac:dyDescent="0.25">
      <c r="B184" s="309">
        <v>176</v>
      </c>
      <c r="C184" s="335">
        <f t="shared" si="13"/>
        <v>1.1578272768</v>
      </c>
      <c r="D184" s="335">
        <f t="shared" si="14"/>
        <v>1.1685893776624274</v>
      </c>
      <c r="E184" s="340">
        <f t="shared" si="15"/>
        <v>1.0762100862427459E-2</v>
      </c>
      <c r="T184" s="309">
        <v>176</v>
      </c>
      <c r="U184" s="335">
        <f t="shared" si="16"/>
        <v>1.1578272768</v>
      </c>
      <c r="V184" s="335">
        <f t="shared" si="17"/>
        <v>1.1891005400065056</v>
      </c>
      <c r="W184" s="335">
        <f t="shared" si="18"/>
        <v>3.1273263206505586E-2</v>
      </c>
    </row>
    <row r="185" spans="2:23" x14ac:dyDescent="0.25">
      <c r="B185" s="309">
        <v>177</v>
      </c>
      <c r="C185" s="335">
        <f t="shared" si="13"/>
        <v>1.1627726593999999</v>
      </c>
      <c r="D185" s="335">
        <f t="shared" si="14"/>
        <v>1.1735378874561739</v>
      </c>
      <c r="E185" s="340">
        <f t="shared" si="15"/>
        <v>1.0765228056174081E-2</v>
      </c>
      <c r="T185" s="309">
        <v>177</v>
      </c>
      <c r="U185" s="335">
        <f t="shared" si="16"/>
        <v>1.1627726593999999</v>
      </c>
      <c r="V185" s="335">
        <f t="shared" si="17"/>
        <v>1.1940490498002521</v>
      </c>
      <c r="W185" s="335">
        <f t="shared" si="18"/>
        <v>3.1276390400252208E-2</v>
      </c>
    </row>
    <row r="186" spans="2:23" x14ac:dyDescent="0.25">
      <c r="B186" s="309">
        <v>178</v>
      </c>
      <c r="C186" s="335">
        <f t="shared" si="13"/>
        <v>1.1677329136000001</v>
      </c>
      <c r="D186" s="335">
        <f t="shared" si="14"/>
        <v>1.1785007214516088</v>
      </c>
      <c r="E186" s="340">
        <f t="shared" si="15"/>
        <v>1.0767807851608691E-2</v>
      </c>
      <c r="T186" s="309">
        <v>178</v>
      </c>
      <c r="U186" s="335">
        <f t="shared" si="16"/>
        <v>1.1677329136000001</v>
      </c>
      <c r="V186" s="335">
        <f t="shared" si="17"/>
        <v>1.1990118837956869</v>
      </c>
      <c r="W186" s="335">
        <f t="shared" si="18"/>
        <v>3.1278970195686817E-2</v>
      </c>
    </row>
    <row r="187" spans="2:23" x14ac:dyDescent="0.25">
      <c r="B187" s="309">
        <v>179</v>
      </c>
      <c r="C187" s="335">
        <f t="shared" si="13"/>
        <v>1.1727079301999999</v>
      </c>
      <c r="D187" s="335">
        <f t="shared" si="14"/>
        <v>1.1834777722724523</v>
      </c>
      <c r="E187" s="340">
        <f t="shared" si="15"/>
        <v>1.0769842072452462E-2</v>
      </c>
      <c r="T187" s="309">
        <v>179</v>
      </c>
      <c r="U187" s="335">
        <f t="shared" si="16"/>
        <v>1.1727079301999999</v>
      </c>
      <c r="V187" s="335">
        <f t="shared" si="17"/>
        <v>1.2039889346165304</v>
      </c>
      <c r="W187" s="335">
        <f t="shared" si="18"/>
        <v>3.1281004416530589E-2</v>
      </c>
    </row>
    <row r="188" spans="2:23" x14ac:dyDescent="0.25">
      <c r="B188" s="309">
        <v>180</v>
      </c>
      <c r="C188" s="335">
        <f t="shared" si="13"/>
        <v>1.1776975999999999</v>
      </c>
      <c r="D188" s="335">
        <f t="shared" si="14"/>
        <v>1.1884689325424254</v>
      </c>
      <c r="E188" s="340">
        <f t="shared" si="15"/>
        <v>1.077133254242546E-2</v>
      </c>
      <c r="T188" s="309">
        <v>180</v>
      </c>
      <c r="U188" s="335">
        <f t="shared" si="16"/>
        <v>1.1776975999999999</v>
      </c>
      <c r="V188" s="335">
        <f t="shared" si="17"/>
        <v>1.2089800948865035</v>
      </c>
      <c r="W188" s="335">
        <f t="shared" si="18"/>
        <v>3.1282494886503587E-2</v>
      </c>
    </row>
    <row r="189" spans="2:23" x14ac:dyDescent="0.25">
      <c r="B189" s="309">
        <v>181</v>
      </c>
      <c r="C189" s="335">
        <f t="shared" si="13"/>
        <v>1.1827018138000001</v>
      </c>
      <c r="D189" s="335">
        <f t="shared" si="14"/>
        <v>1.193474094885248</v>
      </c>
      <c r="E189" s="340">
        <f t="shared" si="15"/>
        <v>1.077228108524797E-2</v>
      </c>
      <c r="T189" s="309">
        <v>181</v>
      </c>
      <c r="U189" s="335">
        <f t="shared" si="16"/>
        <v>1.1827018138000001</v>
      </c>
      <c r="V189" s="335">
        <f t="shared" si="17"/>
        <v>1.2139852572293262</v>
      </c>
      <c r="W189" s="335">
        <f t="shared" si="18"/>
        <v>3.1283443429326097E-2</v>
      </c>
    </row>
    <row r="190" spans="2:23" x14ac:dyDescent="0.25">
      <c r="B190" s="309">
        <v>182</v>
      </c>
      <c r="C190" s="335">
        <f t="shared" si="13"/>
        <v>1.1877204624</v>
      </c>
      <c r="D190" s="335">
        <f t="shared" si="14"/>
        <v>1.1984931519246409</v>
      </c>
      <c r="E190" s="340">
        <f t="shared" si="15"/>
        <v>1.0772689524640944E-2</v>
      </c>
      <c r="T190" s="309">
        <v>182</v>
      </c>
      <c r="U190" s="335">
        <f t="shared" si="16"/>
        <v>1.1877204624</v>
      </c>
      <c r="V190" s="335">
        <f t="shared" si="17"/>
        <v>1.219004314268719</v>
      </c>
      <c r="W190" s="335">
        <f t="shared" si="18"/>
        <v>3.128385186871907E-2</v>
      </c>
    </row>
    <row r="191" spans="2:23" x14ac:dyDescent="0.25">
      <c r="B191" s="309">
        <v>183</v>
      </c>
      <c r="C191" s="335">
        <f t="shared" si="13"/>
        <v>1.1927534365999999</v>
      </c>
      <c r="D191" s="335">
        <f t="shared" si="14"/>
        <v>1.2035259962843243</v>
      </c>
      <c r="E191" s="340">
        <f t="shared" si="15"/>
        <v>1.0772559684324445E-2</v>
      </c>
      <c r="T191" s="309">
        <v>183</v>
      </c>
      <c r="U191" s="335">
        <f t="shared" si="16"/>
        <v>1.1927534365999999</v>
      </c>
      <c r="V191" s="335">
        <f t="shared" si="17"/>
        <v>1.2240371586284025</v>
      </c>
      <c r="W191" s="335">
        <f t="shared" si="18"/>
        <v>3.1283722028402572E-2</v>
      </c>
    </row>
    <row r="192" spans="2:23" x14ac:dyDescent="0.25">
      <c r="B192" s="309">
        <v>184</v>
      </c>
      <c r="C192" s="335">
        <f t="shared" si="13"/>
        <v>1.1978006271999999</v>
      </c>
      <c r="D192" s="335">
        <f t="shared" si="14"/>
        <v>1.2085725205880187</v>
      </c>
      <c r="E192" s="340">
        <f t="shared" si="15"/>
        <v>1.0771893388018761E-2</v>
      </c>
      <c r="T192" s="309">
        <v>184</v>
      </c>
      <c r="U192" s="335">
        <f t="shared" si="16"/>
        <v>1.1978006271999999</v>
      </c>
      <c r="V192" s="335">
        <f t="shared" si="17"/>
        <v>1.2290836829320968</v>
      </c>
      <c r="W192" s="335">
        <f t="shared" si="18"/>
        <v>3.1283055732096887E-2</v>
      </c>
    </row>
    <row r="193" spans="2:23" x14ac:dyDescent="0.25">
      <c r="B193" s="309">
        <v>185</v>
      </c>
      <c r="C193" s="335">
        <f t="shared" si="13"/>
        <v>1.2028619249999999</v>
      </c>
      <c r="D193" s="335">
        <f t="shared" si="14"/>
        <v>1.2136326174594445</v>
      </c>
      <c r="E193" s="340">
        <f t="shared" si="15"/>
        <v>1.077069245944462E-2</v>
      </c>
      <c r="T193" s="309">
        <v>185</v>
      </c>
      <c r="U193" s="335">
        <f t="shared" si="16"/>
        <v>1.2028619249999999</v>
      </c>
      <c r="V193" s="335">
        <f t="shared" si="17"/>
        <v>1.2341437798035226</v>
      </c>
      <c r="W193" s="335">
        <f t="shared" si="18"/>
        <v>3.1281854803522746E-2</v>
      </c>
    </row>
    <row r="194" spans="2:23" x14ac:dyDescent="0.25">
      <c r="B194" s="309">
        <v>186</v>
      </c>
      <c r="C194" s="335">
        <f t="shared" si="13"/>
        <v>1.2079372207999999</v>
      </c>
      <c r="D194" s="335">
        <f t="shared" si="14"/>
        <v>1.2187061795223224</v>
      </c>
      <c r="E194" s="340">
        <f t="shared" si="15"/>
        <v>1.076895872232253E-2</v>
      </c>
      <c r="T194" s="309">
        <v>186</v>
      </c>
      <c r="U194" s="335">
        <f t="shared" si="16"/>
        <v>1.2079372207999999</v>
      </c>
      <c r="V194" s="335">
        <f t="shared" si="17"/>
        <v>1.2392173418664005</v>
      </c>
      <c r="W194" s="335">
        <f t="shared" si="18"/>
        <v>3.1280121066400657E-2</v>
      </c>
    </row>
    <row r="195" spans="2:23" x14ac:dyDescent="0.25">
      <c r="B195" s="309">
        <v>187</v>
      </c>
      <c r="C195" s="335">
        <f t="shared" si="13"/>
        <v>1.2130264054</v>
      </c>
      <c r="D195" s="335">
        <f t="shared" si="14"/>
        <v>1.2237930994003727</v>
      </c>
      <c r="E195" s="340">
        <f t="shared" si="15"/>
        <v>1.0766694000372778E-2</v>
      </c>
      <c r="T195" s="309">
        <v>187</v>
      </c>
      <c r="U195" s="335">
        <f t="shared" si="16"/>
        <v>1.2130264054</v>
      </c>
      <c r="V195" s="335">
        <f t="shared" si="17"/>
        <v>1.2443042617444509</v>
      </c>
      <c r="W195" s="335">
        <f t="shared" si="18"/>
        <v>3.1277856344450905E-2</v>
      </c>
    </row>
    <row r="196" spans="2:23" x14ac:dyDescent="0.25">
      <c r="B196" s="309">
        <v>188</v>
      </c>
      <c r="C196" s="335">
        <f t="shared" si="13"/>
        <v>1.2181293696</v>
      </c>
      <c r="D196" s="335">
        <f t="shared" si="14"/>
        <v>1.2288932697173158</v>
      </c>
      <c r="E196" s="340">
        <f t="shared" si="15"/>
        <v>1.0763900117315872E-2</v>
      </c>
      <c r="T196" s="309">
        <v>188</v>
      </c>
      <c r="U196" s="335">
        <f t="shared" si="16"/>
        <v>1.2181293696</v>
      </c>
      <c r="V196" s="335">
        <f t="shared" si="17"/>
        <v>1.249404432061394</v>
      </c>
      <c r="W196" s="335">
        <f t="shared" si="18"/>
        <v>3.1275062461393999E-2</v>
      </c>
    </row>
    <row r="197" spans="2:23" x14ac:dyDescent="0.25">
      <c r="B197" s="309">
        <v>189</v>
      </c>
      <c r="C197" s="335">
        <f t="shared" si="13"/>
        <v>1.2232460042</v>
      </c>
      <c r="D197" s="335">
        <f t="shared" si="14"/>
        <v>1.2340065830968721</v>
      </c>
      <c r="E197" s="340">
        <f t="shared" si="15"/>
        <v>1.0760578896872097E-2</v>
      </c>
      <c r="T197" s="309">
        <v>189</v>
      </c>
      <c r="U197" s="335">
        <f t="shared" si="16"/>
        <v>1.2232460042</v>
      </c>
      <c r="V197" s="335">
        <f t="shared" si="17"/>
        <v>1.2545177454409502</v>
      </c>
      <c r="W197" s="335">
        <f t="shared" si="18"/>
        <v>3.1271741240950224E-2</v>
      </c>
    </row>
    <row r="198" spans="2:23" x14ac:dyDescent="0.25">
      <c r="B198" s="309">
        <v>190</v>
      </c>
      <c r="C198" s="335">
        <f t="shared" si="13"/>
        <v>1.2283762</v>
      </c>
      <c r="D198" s="335">
        <f t="shared" si="14"/>
        <v>1.239132932162762</v>
      </c>
      <c r="E198" s="340">
        <f t="shared" si="15"/>
        <v>1.0756732162761962E-2</v>
      </c>
      <c r="T198" s="309">
        <v>190</v>
      </c>
      <c r="U198" s="335">
        <f t="shared" si="16"/>
        <v>1.2283762</v>
      </c>
      <c r="V198" s="335">
        <f t="shared" si="17"/>
        <v>1.2596440945068401</v>
      </c>
      <c r="W198" s="335">
        <f t="shared" si="18"/>
        <v>3.1267894506840088E-2</v>
      </c>
    </row>
    <row r="199" spans="2:23" x14ac:dyDescent="0.25">
      <c r="B199" s="309">
        <v>191</v>
      </c>
      <c r="C199" s="335">
        <f t="shared" si="13"/>
        <v>1.2335198477999998</v>
      </c>
      <c r="D199" s="335">
        <f t="shared" si="14"/>
        <v>1.244272209538706</v>
      </c>
      <c r="E199" s="340">
        <f t="shared" si="15"/>
        <v>1.0752361738706195E-2</v>
      </c>
      <c r="T199" s="309">
        <v>191</v>
      </c>
      <c r="U199" s="335">
        <f t="shared" si="16"/>
        <v>1.2335198477999998</v>
      </c>
      <c r="V199" s="335">
        <f t="shared" si="17"/>
        <v>1.2647833718827841</v>
      </c>
      <c r="W199" s="335">
        <f t="shared" si="18"/>
        <v>3.1263524082784322E-2</v>
      </c>
    </row>
    <row r="200" spans="2:23" x14ac:dyDescent="0.25">
      <c r="B200" s="309">
        <v>192</v>
      </c>
      <c r="C200" s="335">
        <f t="shared" si="13"/>
        <v>1.2386768384</v>
      </c>
      <c r="D200" s="335">
        <f t="shared" si="14"/>
        <v>1.2494243078484248</v>
      </c>
      <c r="E200" s="340">
        <f t="shared" si="15"/>
        <v>1.0747469448424862E-2</v>
      </c>
      <c r="T200" s="309">
        <v>192</v>
      </c>
      <c r="U200" s="335">
        <f t="shared" si="16"/>
        <v>1.2386768384</v>
      </c>
      <c r="V200" s="335">
        <f t="shared" si="17"/>
        <v>1.269935470192503</v>
      </c>
      <c r="W200" s="335">
        <f t="shared" si="18"/>
        <v>3.1258631792502989E-2</v>
      </c>
    </row>
    <row r="201" spans="2:23" x14ac:dyDescent="0.25">
      <c r="B201" s="309">
        <v>193</v>
      </c>
      <c r="C201" s="335">
        <f t="shared" ref="C201:C264" si="19">+$H$2*B201^3+$I$2*B201^2+$J$2*B201+$K$2</f>
        <v>1.2438470626</v>
      </c>
      <c r="D201" s="335">
        <f t="shared" ref="D201:D264" si="20">+$B$2*B201^3+$C$2*B201^2+$D$2*B201+$E$2</f>
        <v>1.2545891197156385</v>
      </c>
      <c r="E201" s="340">
        <f t="shared" ref="E201:E264" si="21">+D201-C201</f>
        <v>1.074205711563847E-2</v>
      </c>
      <c r="T201" s="309">
        <v>193</v>
      </c>
      <c r="U201" s="335">
        <f t="shared" ref="U201:U264" si="22">+$H$2*T201^3+$I$2*T201^2+$J$2*T201+$K$2</f>
        <v>1.2438470626</v>
      </c>
      <c r="V201" s="335">
        <f t="shared" ref="V201:V264" si="23">+$T$2*T201^3+$U$2*T201^2+$V$2*T201+$W$2</f>
        <v>1.2751002820597166</v>
      </c>
      <c r="W201" s="335">
        <f t="shared" ref="W201:W264" si="24">+V201-U201</f>
        <v>3.1253219459716597E-2</v>
      </c>
    </row>
    <row r="202" spans="2:23" x14ac:dyDescent="0.25">
      <c r="B202" s="309">
        <v>194</v>
      </c>
      <c r="C202" s="335">
        <f t="shared" si="19"/>
        <v>1.2490304111999999</v>
      </c>
      <c r="D202" s="335">
        <f t="shared" si="20"/>
        <v>1.2597665377640674</v>
      </c>
      <c r="E202" s="340">
        <f t="shared" si="21"/>
        <v>1.0736126564067527E-2</v>
      </c>
      <c r="T202" s="309">
        <v>194</v>
      </c>
      <c r="U202" s="335">
        <f t="shared" si="22"/>
        <v>1.2490304111999999</v>
      </c>
      <c r="V202" s="335">
        <f t="shared" si="23"/>
        <v>1.2802777001081456</v>
      </c>
      <c r="W202" s="335">
        <f t="shared" si="24"/>
        <v>3.1247288908145654E-2</v>
      </c>
    </row>
    <row r="203" spans="2:23" x14ac:dyDescent="0.25">
      <c r="B203" s="309">
        <v>195</v>
      </c>
      <c r="C203" s="335">
        <f t="shared" si="19"/>
        <v>1.254226775</v>
      </c>
      <c r="D203" s="335">
        <f t="shared" si="20"/>
        <v>1.2649564546174323</v>
      </c>
      <c r="E203" s="340">
        <f t="shared" si="21"/>
        <v>1.0729679617432319E-2</v>
      </c>
      <c r="T203" s="309">
        <v>195</v>
      </c>
      <c r="U203" s="335">
        <f t="shared" si="22"/>
        <v>1.254226775</v>
      </c>
      <c r="V203" s="335">
        <f t="shared" si="23"/>
        <v>1.2854676169615105</v>
      </c>
      <c r="W203" s="335">
        <f t="shared" si="24"/>
        <v>3.1240841961510446E-2</v>
      </c>
    </row>
    <row r="204" spans="2:23" x14ac:dyDescent="0.25">
      <c r="B204" s="309">
        <v>196</v>
      </c>
      <c r="C204" s="335">
        <f t="shared" si="19"/>
        <v>1.2594360447999999</v>
      </c>
      <c r="D204" s="335">
        <f t="shared" si="20"/>
        <v>1.2701587628994537</v>
      </c>
      <c r="E204" s="340">
        <f t="shared" si="21"/>
        <v>1.0722718099453799E-2</v>
      </c>
      <c r="T204" s="309">
        <v>196</v>
      </c>
      <c r="U204" s="335">
        <f t="shared" si="22"/>
        <v>1.2594360447999999</v>
      </c>
      <c r="V204" s="335">
        <f t="shared" si="23"/>
        <v>1.2906699252435319</v>
      </c>
      <c r="W204" s="335">
        <f t="shared" si="24"/>
        <v>3.1233880443531925E-2</v>
      </c>
    </row>
    <row r="205" spans="2:23" x14ac:dyDescent="0.25">
      <c r="B205" s="309">
        <v>197</v>
      </c>
      <c r="C205" s="335">
        <f t="shared" si="19"/>
        <v>1.2646581114</v>
      </c>
      <c r="D205" s="335">
        <f t="shared" si="20"/>
        <v>1.2753733552338518</v>
      </c>
      <c r="E205" s="340">
        <f t="shared" si="21"/>
        <v>1.0715243833851806E-2</v>
      </c>
      <c r="T205" s="309">
        <v>197</v>
      </c>
      <c r="U205" s="335">
        <f t="shared" si="22"/>
        <v>1.2646581114</v>
      </c>
      <c r="V205" s="335">
        <f t="shared" si="23"/>
        <v>1.2958845175779299</v>
      </c>
      <c r="W205" s="335">
        <f t="shared" si="24"/>
        <v>3.1226406177929933E-2</v>
      </c>
    </row>
    <row r="206" spans="2:23" x14ac:dyDescent="0.25">
      <c r="B206" s="309">
        <v>198</v>
      </c>
      <c r="C206" s="335">
        <f t="shared" si="19"/>
        <v>1.2698928655999999</v>
      </c>
      <c r="D206" s="335">
        <f t="shared" si="20"/>
        <v>1.280600124244347</v>
      </c>
      <c r="E206" s="340">
        <f t="shared" si="21"/>
        <v>1.0707258644347073E-2</v>
      </c>
      <c r="T206" s="309">
        <v>198</v>
      </c>
      <c r="U206" s="335">
        <f t="shared" si="22"/>
        <v>1.2698928655999999</v>
      </c>
      <c r="V206" s="335">
        <f t="shared" si="23"/>
        <v>1.3011112865884251</v>
      </c>
      <c r="W206" s="335">
        <f t="shared" si="24"/>
        <v>3.12184209884252E-2</v>
      </c>
    </row>
    <row r="207" spans="2:23" x14ac:dyDescent="0.25">
      <c r="B207" s="309">
        <v>199</v>
      </c>
      <c r="C207" s="335">
        <f t="shared" si="19"/>
        <v>1.2751401981999999</v>
      </c>
      <c r="D207" s="335">
        <f t="shared" si="20"/>
        <v>1.28583896255466</v>
      </c>
      <c r="E207" s="340">
        <f t="shared" si="21"/>
        <v>1.0698764354660106E-2</v>
      </c>
      <c r="T207" s="309">
        <v>199</v>
      </c>
      <c r="U207" s="335">
        <f t="shared" si="22"/>
        <v>1.2751401981999999</v>
      </c>
      <c r="V207" s="335">
        <f t="shared" si="23"/>
        <v>1.3063501248987381</v>
      </c>
      <c r="W207" s="335">
        <f t="shared" si="24"/>
        <v>3.1209926698738233E-2</v>
      </c>
    </row>
    <row r="208" spans="2:23" x14ac:dyDescent="0.25">
      <c r="B208" s="309">
        <v>200</v>
      </c>
      <c r="C208" s="335">
        <f t="shared" si="19"/>
        <v>1.2804</v>
      </c>
      <c r="D208" s="335">
        <f t="shared" si="20"/>
        <v>1.291089762788511</v>
      </c>
      <c r="E208" s="340">
        <f t="shared" si="21"/>
        <v>1.068976278851097E-2</v>
      </c>
      <c r="T208" s="309">
        <v>200</v>
      </c>
      <c r="U208" s="335">
        <f t="shared" si="22"/>
        <v>1.2804</v>
      </c>
      <c r="V208" s="335">
        <f t="shared" si="23"/>
        <v>1.3116009251325891</v>
      </c>
      <c r="W208" s="335">
        <f t="shared" si="24"/>
        <v>3.1200925132589097E-2</v>
      </c>
    </row>
    <row r="209" spans="2:23" x14ac:dyDescent="0.25">
      <c r="B209" s="309">
        <v>201</v>
      </c>
      <c r="C209" s="335">
        <f t="shared" si="19"/>
        <v>1.2856721618</v>
      </c>
      <c r="D209" s="335">
        <f t="shared" si="20"/>
        <v>1.2963524175696204</v>
      </c>
      <c r="E209" s="340">
        <f t="shared" si="21"/>
        <v>1.0680255769620395E-2</v>
      </c>
      <c r="T209" s="309">
        <v>201</v>
      </c>
      <c r="U209" s="335">
        <f t="shared" si="22"/>
        <v>1.2856721618</v>
      </c>
      <c r="V209" s="335">
        <f t="shared" si="23"/>
        <v>1.3168635799136985</v>
      </c>
      <c r="W209" s="335">
        <f t="shared" si="24"/>
        <v>3.1191418113698521E-2</v>
      </c>
    </row>
    <row r="210" spans="2:23" x14ac:dyDescent="0.25">
      <c r="B210" s="309">
        <v>202</v>
      </c>
      <c r="C210" s="335">
        <f t="shared" si="19"/>
        <v>1.2909565744</v>
      </c>
      <c r="D210" s="335">
        <f t="shared" si="20"/>
        <v>1.3016268195217089</v>
      </c>
      <c r="E210" s="340">
        <f t="shared" si="21"/>
        <v>1.0670245121708888E-2</v>
      </c>
      <c r="T210" s="309">
        <v>202</v>
      </c>
      <c r="U210" s="335">
        <f t="shared" si="22"/>
        <v>1.2909565744</v>
      </c>
      <c r="V210" s="335">
        <f t="shared" si="23"/>
        <v>1.322137981865787</v>
      </c>
      <c r="W210" s="335">
        <f t="shared" si="24"/>
        <v>3.1181407465787014E-2</v>
      </c>
    </row>
    <row r="211" spans="2:23" x14ac:dyDescent="0.25">
      <c r="B211" s="309">
        <v>203</v>
      </c>
      <c r="C211" s="335">
        <f t="shared" si="19"/>
        <v>1.2962531286000001</v>
      </c>
      <c r="D211" s="335">
        <f t="shared" si="20"/>
        <v>1.3069128612684966</v>
      </c>
      <c r="E211" s="340">
        <f t="shared" si="21"/>
        <v>1.0659732668496513E-2</v>
      </c>
      <c r="T211" s="309">
        <v>203</v>
      </c>
      <c r="U211" s="335">
        <f t="shared" si="22"/>
        <v>1.2962531286000001</v>
      </c>
      <c r="V211" s="335">
        <f t="shared" si="23"/>
        <v>1.3274240236125747</v>
      </c>
      <c r="W211" s="335">
        <f t="shared" si="24"/>
        <v>3.117089501257464E-2</v>
      </c>
    </row>
    <row r="212" spans="2:23" x14ac:dyDescent="0.25">
      <c r="B212" s="309">
        <v>204</v>
      </c>
      <c r="C212" s="335">
        <f t="shared" si="19"/>
        <v>1.3015617152000001</v>
      </c>
      <c r="D212" s="335">
        <f t="shared" si="20"/>
        <v>1.3122104354337045</v>
      </c>
      <c r="E212" s="340">
        <f t="shared" si="21"/>
        <v>1.0648720233704445E-2</v>
      </c>
      <c r="T212" s="309">
        <v>204</v>
      </c>
      <c r="U212" s="335">
        <f t="shared" si="22"/>
        <v>1.3015617152000001</v>
      </c>
      <c r="V212" s="335">
        <f t="shared" si="23"/>
        <v>1.3327215977777827</v>
      </c>
      <c r="W212" s="335">
        <f t="shared" si="24"/>
        <v>3.1159882577782572E-2</v>
      </c>
    </row>
    <row r="213" spans="2:23" x14ac:dyDescent="0.25">
      <c r="B213" s="309">
        <v>205</v>
      </c>
      <c r="C213" s="335">
        <f t="shared" si="19"/>
        <v>1.3068822249999998</v>
      </c>
      <c r="D213" s="335">
        <f t="shared" si="20"/>
        <v>1.3175194346410524</v>
      </c>
      <c r="E213" s="340">
        <f t="shared" si="21"/>
        <v>1.0637209641052525E-2</v>
      </c>
      <c r="T213" s="309">
        <v>205</v>
      </c>
      <c r="U213" s="335">
        <f t="shared" si="22"/>
        <v>1.3068822249999998</v>
      </c>
      <c r="V213" s="335">
        <f t="shared" si="23"/>
        <v>1.3380305969851305</v>
      </c>
      <c r="W213" s="335">
        <f t="shared" si="24"/>
        <v>3.1148371985130652E-2</v>
      </c>
    </row>
    <row r="214" spans="2:23" x14ac:dyDescent="0.25">
      <c r="B214" s="309">
        <v>206</v>
      </c>
      <c r="C214" s="335">
        <f t="shared" si="19"/>
        <v>1.3122145487999999</v>
      </c>
      <c r="D214" s="335">
        <f t="shared" si="20"/>
        <v>1.3228397515142611</v>
      </c>
      <c r="E214" s="340">
        <f t="shared" si="21"/>
        <v>1.0625202714261262E-2</v>
      </c>
      <c r="T214" s="309">
        <v>206</v>
      </c>
      <c r="U214" s="335">
        <f t="shared" si="22"/>
        <v>1.3122145487999999</v>
      </c>
      <c r="V214" s="335">
        <f t="shared" si="23"/>
        <v>1.3433509138583393</v>
      </c>
      <c r="W214" s="335">
        <f t="shared" si="24"/>
        <v>3.1136365058339388E-2</v>
      </c>
    </row>
    <row r="215" spans="2:23" x14ac:dyDescent="0.25">
      <c r="B215" s="309">
        <v>207</v>
      </c>
      <c r="C215" s="335">
        <f t="shared" si="19"/>
        <v>1.3175585773999998</v>
      </c>
      <c r="D215" s="335">
        <f t="shared" si="20"/>
        <v>1.328171278677051</v>
      </c>
      <c r="E215" s="340">
        <f t="shared" si="21"/>
        <v>1.0612701277051162E-2</v>
      </c>
      <c r="T215" s="309">
        <v>207</v>
      </c>
      <c r="U215" s="335">
        <f t="shared" si="22"/>
        <v>1.3175585773999998</v>
      </c>
      <c r="V215" s="335">
        <f t="shared" si="23"/>
        <v>1.3486824410211291</v>
      </c>
      <c r="W215" s="335">
        <f t="shared" si="24"/>
        <v>3.1123863621129289E-2</v>
      </c>
    </row>
    <row r="216" spans="2:23" x14ac:dyDescent="0.25">
      <c r="B216" s="309">
        <v>208</v>
      </c>
      <c r="C216" s="335">
        <f t="shared" si="19"/>
        <v>1.3229142016</v>
      </c>
      <c r="D216" s="335">
        <f t="shared" si="20"/>
        <v>1.3335139087531425</v>
      </c>
      <c r="E216" s="340">
        <f t="shared" si="21"/>
        <v>1.0599707153142512E-2</v>
      </c>
      <c r="T216" s="309">
        <v>208</v>
      </c>
      <c r="U216" s="335">
        <f t="shared" si="22"/>
        <v>1.3229142016</v>
      </c>
      <c r="V216" s="335">
        <f t="shared" si="23"/>
        <v>1.3540250710972206</v>
      </c>
      <c r="W216" s="335">
        <f t="shared" si="24"/>
        <v>3.1110869497220639E-2</v>
      </c>
    </row>
    <row r="217" spans="2:23" x14ac:dyDescent="0.25">
      <c r="B217" s="309">
        <v>209</v>
      </c>
      <c r="C217" s="335">
        <f t="shared" si="19"/>
        <v>1.3282813121999999</v>
      </c>
      <c r="D217" s="335">
        <f t="shared" si="20"/>
        <v>1.3388675343662562</v>
      </c>
      <c r="E217" s="340">
        <f t="shared" si="21"/>
        <v>1.0586222166256265E-2</v>
      </c>
      <c r="T217" s="309">
        <v>209</v>
      </c>
      <c r="U217" s="335">
        <f t="shared" si="22"/>
        <v>1.3282813121999999</v>
      </c>
      <c r="V217" s="335">
        <f t="shared" si="23"/>
        <v>1.3593786967103343</v>
      </c>
      <c r="W217" s="335">
        <f t="shared" si="24"/>
        <v>3.1097384510334392E-2</v>
      </c>
    </row>
    <row r="218" spans="2:23" x14ac:dyDescent="0.25">
      <c r="B218" s="309">
        <v>210</v>
      </c>
      <c r="C218" s="335">
        <f t="shared" si="19"/>
        <v>1.3336598</v>
      </c>
      <c r="D218" s="335">
        <f t="shared" si="20"/>
        <v>1.3442320481401122</v>
      </c>
      <c r="E218" s="340">
        <f t="shared" si="21"/>
        <v>1.0572248140112261E-2</v>
      </c>
      <c r="T218" s="309">
        <v>210</v>
      </c>
      <c r="U218" s="335">
        <f t="shared" si="22"/>
        <v>1.3336598</v>
      </c>
      <c r="V218" s="335">
        <f t="shared" si="23"/>
        <v>1.3647432104841903</v>
      </c>
      <c r="W218" s="335">
        <f t="shared" si="24"/>
        <v>3.1083410484190388E-2</v>
      </c>
    </row>
    <row r="219" spans="2:23" x14ac:dyDescent="0.25">
      <c r="B219" s="309">
        <v>211</v>
      </c>
      <c r="C219" s="335">
        <f t="shared" si="19"/>
        <v>1.3390495558</v>
      </c>
      <c r="D219" s="335">
        <f t="shared" si="20"/>
        <v>1.3496073426984312</v>
      </c>
      <c r="E219" s="340">
        <f t="shared" si="21"/>
        <v>1.0557786898431232E-2</v>
      </c>
      <c r="T219" s="309">
        <v>211</v>
      </c>
      <c r="U219" s="335">
        <f t="shared" si="22"/>
        <v>1.3390495558</v>
      </c>
      <c r="V219" s="335">
        <f t="shared" si="23"/>
        <v>1.3701185050425093</v>
      </c>
      <c r="W219" s="335">
        <f t="shared" si="24"/>
        <v>3.1068949242509358E-2</v>
      </c>
    </row>
    <row r="220" spans="2:23" x14ac:dyDescent="0.25">
      <c r="B220" s="309">
        <v>212</v>
      </c>
      <c r="C220" s="335">
        <f t="shared" si="19"/>
        <v>1.3444504704</v>
      </c>
      <c r="D220" s="335">
        <f t="shared" si="20"/>
        <v>1.3549933106649332</v>
      </c>
      <c r="E220" s="340">
        <f t="shared" si="21"/>
        <v>1.054284026493324E-2</v>
      </c>
      <c r="T220" s="309">
        <v>212</v>
      </c>
      <c r="U220" s="335">
        <f t="shared" si="22"/>
        <v>1.3444504704</v>
      </c>
      <c r="V220" s="335">
        <f t="shared" si="23"/>
        <v>1.3755044730090114</v>
      </c>
      <c r="W220" s="335">
        <f t="shared" si="24"/>
        <v>3.1054002609011366E-2</v>
      </c>
    </row>
    <row r="221" spans="2:23" x14ac:dyDescent="0.25">
      <c r="B221" s="309">
        <v>213</v>
      </c>
      <c r="C221" s="335">
        <f t="shared" si="19"/>
        <v>1.3498624345999999</v>
      </c>
      <c r="D221" s="335">
        <f t="shared" si="20"/>
        <v>1.3603898446633393</v>
      </c>
      <c r="E221" s="340">
        <f t="shared" si="21"/>
        <v>1.052741006333946E-2</v>
      </c>
      <c r="T221" s="309">
        <v>213</v>
      </c>
      <c r="U221" s="335">
        <f t="shared" si="22"/>
        <v>1.3498624345999999</v>
      </c>
      <c r="V221" s="335">
        <f t="shared" si="23"/>
        <v>1.3809010070074175</v>
      </c>
      <c r="W221" s="335">
        <f t="shared" si="24"/>
        <v>3.1038572407417586E-2</v>
      </c>
    </row>
    <row r="222" spans="2:23" x14ac:dyDescent="0.25">
      <c r="B222" s="309">
        <v>214</v>
      </c>
      <c r="C222" s="335">
        <f t="shared" si="19"/>
        <v>1.3552853391999999</v>
      </c>
      <c r="D222" s="335">
        <f t="shared" si="20"/>
        <v>1.3657968373173697</v>
      </c>
      <c r="E222" s="340">
        <f t="shared" si="21"/>
        <v>1.0511498117369733E-2</v>
      </c>
      <c r="T222" s="309">
        <v>214</v>
      </c>
      <c r="U222" s="335">
        <f t="shared" si="22"/>
        <v>1.3552853391999999</v>
      </c>
      <c r="V222" s="335">
        <f t="shared" si="23"/>
        <v>1.3863079996614478</v>
      </c>
      <c r="W222" s="335">
        <f t="shared" si="24"/>
        <v>3.102266046144786E-2</v>
      </c>
    </row>
    <row r="223" spans="2:23" x14ac:dyDescent="0.25">
      <c r="B223" s="309">
        <v>215</v>
      </c>
      <c r="C223" s="335">
        <f t="shared" si="19"/>
        <v>1.360719075</v>
      </c>
      <c r="D223" s="335">
        <f t="shared" si="20"/>
        <v>1.3712141812507448</v>
      </c>
      <c r="E223" s="340">
        <f t="shared" si="21"/>
        <v>1.049510625074479E-2</v>
      </c>
      <c r="T223" s="309">
        <v>215</v>
      </c>
      <c r="U223" s="335">
        <f t="shared" si="22"/>
        <v>1.360719075</v>
      </c>
      <c r="V223" s="335">
        <f t="shared" si="23"/>
        <v>1.3917253435948229</v>
      </c>
      <c r="W223" s="335">
        <f t="shared" si="24"/>
        <v>3.1006268594822917E-2</v>
      </c>
    </row>
    <row r="224" spans="2:23" x14ac:dyDescent="0.25">
      <c r="B224" s="309">
        <v>216</v>
      </c>
      <c r="C224" s="335">
        <f t="shared" si="19"/>
        <v>1.3661635327999999</v>
      </c>
      <c r="D224" s="335">
        <f t="shared" si="20"/>
        <v>1.3766417690871848</v>
      </c>
      <c r="E224" s="340">
        <f t="shared" si="21"/>
        <v>1.0478236287184917E-2</v>
      </c>
      <c r="T224" s="309">
        <v>216</v>
      </c>
      <c r="U224" s="335">
        <f t="shared" si="22"/>
        <v>1.3661635327999999</v>
      </c>
      <c r="V224" s="335">
        <f t="shared" si="23"/>
        <v>1.397152931431263</v>
      </c>
      <c r="W224" s="335">
        <f t="shared" si="24"/>
        <v>3.0989398631263043E-2</v>
      </c>
    </row>
    <row r="225" spans="2:23" x14ac:dyDescent="0.25">
      <c r="B225" s="309">
        <v>217</v>
      </c>
      <c r="C225" s="335">
        <f t="shared" si="19"/>
        <v>1.3716186034</v>
      </c>
      <c r="D225" s="335">
        <f t="shared" si="20"/>
        <v>1.3820794934504108</v>
      </c>
      <c r="E225" s="340">
        <f t="shared" si="21"/>
        <v>1.0460890050410843E-2</v>
      </c>
      <c r="T225" s="309">
        <v>217</v>
      </c>
      <c r="U225" s="335">
        <f t="shared" si="22"/>
        <v>1.3716186034</v>
      </c>
      <c r="V225" s="335">
        <f t="shared" si="23"/>
        <v>1.4025906557944889</v>
      </c>
      <c r="W225" s="335">
        <f t="shared" si="24"/>
        <v>3.0972052394488969E-2</v>
      </c>
    </row>
    <row r="226" spans="2:23" x14ac:dyDescent="0.25">
      <c r="B226" s="309">
        <v>218</v>
      </c>
      <c r="C226" s="335">
        <f t="shared" si="19"/>
        <v>1.3770841776</v>
      </c>
      <c r="D226" s="335">
        <f t="shared" si="20"/>
        <v>1.3875272469641424</v>
      </c>
      <c r="E226" s="340">
        <f t="shared" si="21"/>
        <v>1.044306936414241E-2</v>
      </c>
      <c r="T226" s="309">
        <v>218</v>
      </c>
      <c r="U226" s="335">
        <f t="shared" si="22"/>
        <v>1.3770841776</v>
      </c>
      <c r="V226" s="335">
        <f t="shared" si="23"/>
        <v>1.4080384093082206</v>
      </c>
      <c r="W226" s="335">
        <f t="shared" si="24"/>
        <v>3.0954231708220536E-2</v>
      </c>
    </row>
    <row r="227" spans="2:23" x14ac:dyDescent="0.25">
      <c r="B227" s="309">
        <v>219</v>
      </c>
      <c r="C227" s="335">
        <f t="shared" si="19"/>
        <v>1.3825601461999999</v>
      </c>
      <c r="D227" s="335">
        <f t="shared" si="20"/>
        <v>1.3929849222521007</v>
      </c>
      <c r="E227" s="340">
        <f t="shared" si="21"/>
        <v>1.0424776052100793E-2</v>
      </c>
      <c r="T227" s="309">
        <v>219</v>
      </c>
      <c r="U227" s="335">
        <f t="shared" si="22"/>
        <v>1.3825601461999999</v>
      </c>
      <c r="V227" s="335">
        <f t="shared" si="23"/>
        <v>1.4134960845961788</v>
      </c>
      <c r="W227" s="335">
        <f t="shared" si="24"/>
        <v>3.0935938396178919E-2</v>
      </c>
    </row>
    <row r="228" spans="2:23" x14ac:dyDescent="0.25">
      <c r="B228" s="309">
        <v>220</v>
      </c>
      <c r="C228" s="335">
        <f t="shared" si="19"/>
        <v>1.3880463999999999</v>
      </c>
      <c r="D228" s="335">
        <f t="shared" si="20"/>
        <v>1.3984524119380057</v>
      </c>
      <c r="E228" s="340">
        <f t="shared" si="21"/>
        <v>1.0406011938005832E-2</v>
      </c>
      <c r="T228" s="309">
        <v>220</v>
      </c>
      <c r="U228" s="335">
        <f t="shared" si="22"/>
        <v>1.3880463999999999</v>
      </c>
      <c r="V228" s="335">
        <f t="shared" si="23"/>
        <v>1.4189635742820839</v>
      </c>
      <c r="W228" s="335">
        <f t="shared" si="24"/>
        <v>3.0917174282083959E-2</v>
      </c>
    </row>
    <row r="229" spans="2:23" x14ac:dyDescent="0.25">
      <c r="B229" s="309">
        <v>221</v>
      </c>
      <c r="C229" s="335">
        <f t="shared" si="19"/>
        <v>1.3935428297999999</v>
      </c>
      <c r="D229" s="335">
        <f t="shared" si="20"/>
        <v>1.4039296086455781</v>
      </c>
      <c r="E229" s="340">
        <f t="shared" si="21"/>
        <v>1.0386778845578259E-2</v>
      </c>
      <c r="T229" s="309">
        <v>221</v>
      </c>
      <c r="U229" s="335">
        <f t="shared" si="22"/>
        <v>1.3935428297999999</v>
      </c>
      <c r="V229" s="335">
        <f t="shared" si="23"/>
        <v>1.4244407709896563</v>
      </c>
      <c r="W229" s="335">
        <f t="shared" si="24"/>
        <v>3.0897941189656386E-2</v>
      </c>
    </row>
    <row r="230" spans="2:23" x14ac:dyDescent="0.25">
      <c r="B230" s="309">
        <v>222</v>
      </c>
      <c r="C230" s="335">
        <f t="shared" si="19"/>
        <v>1.3990493263999999</v>
      </c>
      <c r="D230" s="335">
        <f t="shared" si="20"/>
        <v>1.4094164049985385</v>
      </c>
      <c r="E230" s="340">
        <f t="shared" si="21"/>
        <v>1.0367078598538582E-2</v>
      </c>
      <c r="T230" s="309">
        <v>222</v>
      </c>
      <c r="U230" s="335">
        <f t="shared" si="22"/>
        <v>1.3990493263999999</v>
      </c>
      <c r="V230" s="335">
        <f t="shared" si="23"/>
        <v>1.4299275673426166</v>
      </c>
      <c r="W230" s="335">
        <f t="shared" si="24"/>
        <v>3.0878240942616708E-2</v>
      </c>
    </row>
    <row r="231" spans="2:23" x14ac:dyDescent="0.25">
      <c r="B231" s="309">
        <v>223</v>
      </c>
      <c r="C231" s="335">
        <f t="shared" si="19"/>
        <v>1.4045657805999998</v>
      </c>
      <c r="D231" s="335">
        <f t="shared" si="20"/>
        <v>1.4149126936206069</v>
      </c>
      <c r="E231" s="340">
        <f t="shared" si="21"/>
        <v>1.0346913020607085E-2</v>
      </c>
      <c r="T231" s="309">
        <v>223</v>
      </c>
      <c r="U231" s="335">
        <f t="shared" si="22"/>
        <v>1.4045657805999998</v>
      </c>
      <c r="V231" s="335">
        <f t="shared" si="23"/>
        <v>1.435423855964685</v>
      </c>
      <c r="W231" s="335">
        <f t="shared" si="24"/>
        <v>3.0858075364685211E-2</v>
      </c>
    </row>
    <row r="232" spans="2:23" x14ac:dyDescent="0.25">
      <c r="B232" s="309">
        <v>224</v>
      </c>
      <c r="C232" s="335">
        <f t="shared" si="19"/>
        <v>1.4100920831999999</v>
      </c>
      <c r="D232" s="335">
        <f t="shared" si="20"/>
        <v>1.420418367135504</v>
      </c>
      <c r="E232" s="340">
        <f t="shared" si="21"/>
        <v>1.0326283935504055E-2</v>
      </c>
      <c r="T232" s="309">
        <v>224</v>
      </c>
      <c r="U232" s="335">
        <f t="shared" si="22"/>
        <v>1.4100920831999999</v>
      </c>
      <c r="V232" s="335">
        <f t="shared" si="23"/>
        <v>1.4409295294795821</v>
      </c>
      <c r="W232" s="335">
        <f t="shared" si="24"/>
        <v>3.0837446279582181E-2</v>
      </c>
    </row>
    <row r="233" spans="2:23" x14ac:dyDescent="0.25">
      <c r="B233" s="309">
        <v>225</v>
      </c>
      <c r="C233" s="335">
        <f t="shared" si="19"/>
        <v>1.415628125</v>
      </c>
      <c r="D233" s="335">
        <f t="shared" si="20"/>
        <v>1.42593331816695</v>
      </c>
      <c r="E233" s="340">
        <f t="shared" si="21"/>
        <v>1.030519316695E-2</v>
      </c>
      <c r="T233" s="309">
        <v>225</v>
      </c>
      <c r="U233" s="335">
        <f t="shared" si="22"/>
        <v>1.415628125</v>
      </c>
      <c r="V233" s="335">
        <f t="shared" si="23"/>
        <v>1.4464444805110281</v>
      </c>
      <c r="W233" s="335">
        <f t="shared" si="24"/>
        <v>3.0816355511028126E-2</v>
      </c>
    </row>
    <row r="234" spans="2:23" x14ac:dyDescent="0.25">
      <c r="B234" s="309">
        <v>226</v>
      </c>
      <c r="C234" s="335">
        <f t="shared" si="19"/>
        <v>1.4211737967999998</v>
      </c>
      <c r="D234" s="335">
        <f t="shared" si="20"/>
        <v>1.4314574393386659</v>
      </c>
      <c r="E234" s="340">
        <f t="shared" si="21"/>
        <v>1.0283642538666093E-2</v>
      </c>
      <c r="T234" s="309">
        <v>226</v>
      </c>
      <c r="U234" s="335">
        <f t="shared" si="22"/>
        <v>1.4211737967999998</v>
      </c>
      <c r="V234" s="335">
        <f t="shared" si="23"/>
        <v>1.451968601682744</v>
      </c>
      <c r="W234" s="335">
        <f t="shared" si="24"/>
        <v>3.079480488274422E-2</v>
      </c>
    </row>
    <row r="235" spans="2:23" x14ac:dyDescent="0.25">
      <c r="B235" s="309">
        <v>227</v>
      </c>
      <c r="C235" s="335">
        <f t="shared" si="19"/>
        <v>1.4267289893999999</v>
      </c>
      <c r="D235" s="335">
        <f t="shared" si="20"/>
        <v>1.4369906232743714</v>
      </c>
      <c r="E235" s="340">
        <f t="shared" si="21"/>
        <v>1.0261633874371512E-2</v>
      </c>
      <c r="T235" s="309">
        <v>227</v>
      </c>
      <c r="U235" s="335">
        <f t="shared" si="22"/>
        <v>1.4267289893999999</v>
      </c>
      <c r="V235" s="335">
        <f t="shared" si="23"/>
        <v>1.4575017856184496</v>
      </c>
      <c r="W235" s="335">
        <f t="shared" si="24"/>
        <v>3.0772796218449638E-2</v>
      </c>
    </row>
    <row r="236" spans="2:23" x14ac:dyDescent="0.25">
      <c r="B236" s="309">
        <v>228</v>
      </c>
      <c r="C236" s="335">
        <f t="shared" si="19"/>
        <v>1.4322935935999999</v>
      </c>
      <c r="D236" s="335">
        <f t="shared" si="20"/>
        <v>1.4425327625977873</v>
      </c>
      <c r="E236" s="340">
        <f t="shared" si="21"/>
        <v>1.0239168997787429E-2</v>
      </c>
      <c r="T236" s="309">
        <v>228</v>
      </c>
      <c r="U236" s="335">
        <f t="shared" si="22"/>
        <v>1.4322935935999999</v>
      </c>
      <c r="V236" s="335">
        <f t="shared" si="23"/>
        <v>1.4630439249418654</v>
      </c>
      <c r="W236" s="335">
        <f t="shared" si="24"/>
        <v>3.0750331341865556E-2</v>
      </c>
    </row>
    <row r="237" spans="2:23" x14ac:dyDescent="0.25">
      <c r="B237" s="309">
        <v>229</v>
      </c>
      <c r="C237" s="335">
        <f t="shared" si="19"/>
        <v>1.4378675001999999</v>
      </c>
      <c r="D237" s="335">
        <f t="shared" si="20"/>
        <v>1.4480837499326342</v>
      </c>
      <c r="E237" s="340">
        <f t="shared" si="21"/>
        <v>1.0216249732634353E-2</v>
      </c>
      <c r="T237" s="309">
        <v>229</v>
      </c>
      <c r="U237" s="335">
        <f t="shared" si="22"/>
        <v>1.4378675001999999</v>
      </c>
      <c r="V237" s="335">
        <f t="shared" si="23"/>
        <v>1.4685949122767123</v>
      </c>
      <c r="W237" s="335">
        <f t="shared" si="24"/>
        <v>3.0727412076712479E-2</v>
      </c>
    </row>
    <row r="238" spans="2:23" x14ac:dyDescent="0.25">
      <c r="B238" s="309">
        <v>230</v>
      </c>
      <c r="C238" s="335">
        <f t="shared" si="19"/>
        <v>1.4434505999999998</v>
      </c>
      <c r="D238" s="335">
        <f t="shared" si="20"/>
        <v>1.4536434779026324</v>
      </c>
      <c r="E238" s="340">
        <f t="shared" si="21"/>
        <v>1.0192877902632569E-2</v>
      </c>
      <c r="T238" s="309">
        <v>230</v>
      </c>
      <c r="U238" s="335">
        <f t="shared" si="22"/>
        <v>1.4434505999999998</v>
      </c>
      <c r="V238" s="335">
        <f t="shared" si="23"/>
        <v>1.4741546402467105</v>
      </c>
      <c r="W238" s="335">
        <f t="shared" si="24"/>
        <v>3.0704040246710695E-2</v>
      </c>
    </row>
    <row r="239" spans="2:23" x14ac:dyDescent="0.25">
      <c r="B239" s="309">
        <v>231</v>
      </c>
      <c r="C239" s="335">
        <f t="shared" si="19"/>
        <v>1.4490427838</v>
      </c>
      <c r="D239" s="335">
        <f t="shared" si="20"/>
        <v>1.4592118391315023</v>
      </c>
      <c r="E239" s="340">
        <f t="shared" si="21"/>
        <v>1.0169055331502364E-2</v>
      </c>
      <c r="T239" s="309">
        <v>231</v>
      </c>
      <c r="U239" s="335">
        <f t="shared" si="22"/>
        <v>1.4490427838</v>
      </c>
      <c r="V239" s="335">
        <f t="shared" si="23"/>
        <v>1.4797230014755804</v>
      </c>
      <c r="W239" s="335">
        <f t="shared" si="24"/>
        <v>3.068021767558049E-2</v>
      </c>
    </row>
    <row r="240" spans="2:23" x14ac:dyDescent="0.25">
      <c r="B240" s="309">
        <v>232</v>
      </c>
      <c r="C240" s="335">
        <f t="shared" si="19"/>
        <v>1.4546439423999999</v>
      </c>
      <c r="D240" s="335">
        <f t="shared" si="20"/>
        <v>1.4647887262429644</v>
      </c>
      <c r="E240" s="340">
        <f t="shared" si="21"/>
        <v>1.0144783842964467E-2</v>
      </c>
      <c r="T240" s="309">
        <v>232</v>
      </c>
      <c r="U240" s="335">
        <f t="shared" si="22"/>
        <v>1.4546439423999999</v>
      </c>
      <c r="V240" s="335">
        <f t="shared" si="23"/>
        <v>1.4852998885870425</v>
      </c>
      <c r="W240" s="335">
        <f t="shared" si="24"/>
        <v>3.0655946187042593E-2</v>
      </c>
    </row>
    <row r="241" spans="2:23" x14ac:dyDescent="0.25">
      <c r="B241" s="309">
        <v>233</v>
      </c>
      <c r="C241" s="335">
        <f t="shared" si="19"/>
        <v>1.4602539665999998</v>
      </c>
      <c r="D241" s="335">
        <f t="shared" si="20"/>
        <v>1.470374031860739</v>
      </c>
      <c r="E241" s="340">
        <f t="shared" si="21"/>
        <v>1.0120065260739164E-2</v>
      </c>
      <c r="T241" s="309">
        <v>233</v>
      </c>
      <c r="U241" s="335">
        <f t="shared" si="22"/>
        <v>1.4602539665999998</v>
      </c>
      <c r="V241" s="335">
        <f t="shared" si="23"/>
        <v>1.4908851942048171</v>
      </c>
      <c r="W241" s="335">
        <f t="shared" si="24"/>
        <v>3.063122760481729E-2</v>
      </c>
    </row>
    <row r="242" spans="2:23" x14ac:dyDescent="0.25">
      <c r="B242" s="309">
        <v>234</v>
      </c>
      <c r="C242" s="335">
        <f t="shared" si="19"/>
        <v>1.4658727471999999</v>
      </c>
      <c r="D242" s="335">
        <f t="shared" si="20"/>
        <v>1.4759676486085467</v>
      </c>
      <c r="E242" s="340">
        <f t="shared" si="21"/>
        <v>1.0094901408546741E-2</v>
      </c>
      <c r="T242" s="309">
        <v>234</v>
      </c>
      <c r="U242" s="335">
        <f t="shared" si="22"/>
        <v>1.4658727471999999</v>
      </c>
      <c r="V242" s="335">
        <f t="shared" si="23"/>
        <v>1.4964788109526248</v>
      </c>
      <c r="W242" s="335">
        <f t="shared" si="24"/>
        <v>3.0606063752624868E-2</v>
      </c>
    </row>
    <row r="243" spans="2:23" x14ac:dyDescent="0.25">
      <c r="B243" s="309">
        <v>235</v>
      </c>
      <c r="C243" s="335">
        <f t="shared" si="19"/>
        <v>1.4715001749999999</v>
      </c>
      <c r="D243" s="335">
        <f t="shared" si="20"/>
        <v>1.481569469110108</v>
      </c>
      <c r="E243" s="340">
        <f t="shared" si="21"/>
        <v>1.0069294110108151E-2</v>
      </c>
      <c r="T243" s="309">
        <v>235</v>
      </c>
      <c r="U243" s="335">
        <f t="shared" si="22"/>
        <v>1.4715001749999999</v>
      </c>
      <c r="V243" s="335">
        <f t="shared" si="23"/>
        <v>1.5020806314541861</v>
      </c>
      <c r="W243" s="335">
        <f t="shared" si="24"/>
        <v>3.0580456454186278E-2</v>
      </c>
    </row>
    <row r="244" spans="2:23" x14ac:dyDescent="0.25">
      <c r="B244" s="309">
        <v>236</v>
      </c>
      <c r="C244" s="335">
        <f t="shared" si="19"/>
        <v>1.4771361407999999</v>
      </c>
      <c r="D244" s="335">
        <f t="shared" si="20"/>
        <v>1.4871793859891431</v>
      </c>
      <c r="E244" s="340">
        <f t="shared" si="21"/>
        <v>1.0043245189143235E-2</v>
      </c>
      <c r="T244" s="309">
        <v>236</v>
      </c>
      <c r="U244" s="335">
        <f t="shared" si="22"/>
        <v>1.4771361407999999</v>
      </c>
      <c r="V244" s="335">
        <f t="shared" si="23"/>
        <v>1.5076905483332212</v>
      </c>
      <c r="W244" s="335">
        <f t="shared" si="24"/>
        <v>3.0554407533221362E-2</v>
      </c>
    </row>
    <row r="245" spans="2:23" x14ac:dyDescent="0.25">
      <c r="B245" s="309">
        <v>237</v>
      </c>
      <c r="C245" s="335">
        <f t="shared" si="19"/>
        <v>1.4827805353999999</v>
      </c>
      <c r="D245" s="335">
        <f t="shared" si="20"/>
        <v>1.4927972918693726</v>
      </c>
      <c r="E245" s="340">
        <f t="shared" si="21"/>
        <v>1.0016756469372723E-2</v>
      </c>
      <c r="T245" s="309">
        <v>237</v>
      </c>
      <c r="U245" s="335">
        <f t="shared" si="22"/>
        <v>1.4827805353999999</v>
      </c>
      <c r="V245" s="335">
        <f t="shared" si="23"/>
        <v>1.5133084542134507</v>
      </c>
      <c r="W245" s="335">
        <f t="shared" si="24"/>
        <v>3.0527918813450849E-2</v>
      </c>
    </row>
    <row r="246" spans="2:23" x14ac:dyDescent="0.25">
      <c r="B246" s="309">
        <v>238</v>
      </c>
      <c r="C246" s="335">
        <f t="shared" si="19"/>
        <v>1.4884332495999999</v>
      </c>
      <c r="D246" s="335">
        <f t="shared" si="20"/>
        <v>1.498423079374517</v>
      </c>
      <c r="E246" s="340">
        <f t="shared" si="21"/>
        <v>9.9898297745171227E-3</v>
      </c>
      <c r="T246" s="309">
        <v>238</v>
      </c>
      <c r="U246" s="335">
        <f t="shared" si="22"/>
        <v>1.4884332495999999</v>
      </c>
      <c r="V246" s="335">
        <f t="shared" si="23"/>
        <v>1.5189342417185951</v>
      </c>
      <c r="W246" s="335">
        <f t="shared" si="24"/>
        <v>3.0500992118595249E-2</v>
      </c>
    </row>
    <row r="247" spans="2:23" x14ac:dyDescent="0.25">
      <c r="B247" s="309">
        <v>239</v>
      </c>
      <c r="C247" s="335">
        <f t="shared" si="19"/>
        <v>1.4940941741999998</v>
      </c>
      <c r="D247" s="335">
        <f t="shared" si="20"/>
        <v>1.5040566411282965</v>
      </c>
      <c r="E247" s="340">
        <f t="shared" si="21"/>
        <v>9.9624669282967204E-3</v>
      </c>
      <c r="T247" s="309">
        <v>239</v>
      </c>
      <c r="U247" s="335">
        <f t="shared" si="22"/>
        <v>1.4940941741999998</v>
      </c>
      <c r="V247" s="335">
        <f t="shared" si="23"/>
        <v>1.5245678034723746</v>
      </c>
      <c r="W247" s="335">
        <f t="shared" si="24"/>
        <v>3.0473629272374847E-2</v>
      </c>
    </row>
    <row r="248" spans="2:23" x14ac:dyDescent="0.25">
      <c r="B248" s="309">
        <v>240</v>
      </c>
      <c r="C248" s="335">
        <f t="shared" si="19"/>
        <v>1.4997631999999999</v>
      </c>
      <c r="D248" s="335">
        <f t="shared" si="20"/>
        <v>1.5096978697544319</v>
      </c>
      <c r="E248" s="340">
        <f t="shared" si="21"/>
        <v>9.9346697544320239E-3</v>
      </c>
      <c r="T248" s="309">
        <v>240</v>
      </c>
      <c r="U248" s="335">
        <f t="shared" si="22"/>
        <v>1.4997631999999999</v>
      </c>
      <c r="V248" s="335">
        <f t="shared" si="23"/>
        <v>1.53020903209851</v>
      </c>
      <c r="W248" s="335">
        <f t="shared" si="24"/>
        <v>3.044583209851015E-2</v>
      </c>
    </row>
    <row r="249" spans="2:23" x14ac:dyDescent="0.25">
      <c r="B249" s="309">
        <v>241</v>
      </c>
      <c r="C249" s="335">
        <f t="shared" si="19"/>
        <v>1.5054402177999999</v>
      </c>
      <c r="D249" s="335">
        <f t="shared" si="20"/>
        <v>1.5153466578766435</v>
      </c>
      <c r="E249" s="340">
        <f t="shared" si="21"/>
        <v>9.9064400766435412E-3</v>
      </c>
      <c r="T249" s="309">
        <v>241</v>
      </c>
      <c r="U249" s="335">
        <f t="shared" si="22"/>
        <v>1.5054402177999999</v>
      </c>
      <c r="V249" s="335">
        <f t="shared" si="23"/>
        <v>1.5358578202207216</v>
      </c>
      <c r="W249" s="335">
        <f t="shared" si="24"/>
        <v>3.0417602420721668E-2</v>
      </c>
    </row>
    <row r="250" spans="2:23" x14ac:dyDescent="0.25">
      <c r="B250" s="309">
        <v>242</v>
      </c>
      <c r="C250" s="335">
        <f t="shared" si="19"/>
        <v>1.5111251183999999</v>
      </c>
      <c r="D250" s="335">
        <f t="shared" si="20"/>
        <v>1.5210028981186512</v>
      </c>
      <c r="E250" s="340">
        <f t="shared" si="21"/>
        <v>9.8777797186513361E-3</v>
      </c>
      <c r="T250" s="309">
        <v>242</v>
      </c>
      <c r="U250" s="335">
        <f t="shared" si="22"/>
        <v>1.5111251183999999</v>
      </c>
      <c r="V250" s="335">
        <f t="shared" si="23"/>
        <v>1.5415140604627293</v>
      </c>
      <c r="W250" s="335">
        <f t="shared" si="24"/>
        <v>3.0388942062729463E-2</v>
      </c>
    </row>
    <row r="251" spans="2:23" x14ac:dyDescent="0.25">
      <c r="B251" s="309">
        <v>243</v>
      </c>
      <c r="C251" s="335">
        <f t="shared" si="19"/>
        <v>1.5168177925999999</v>
      </c>
      <c r="D251" s="335">
        <f t="shared" si="20"/>
        <v>1.5266664831041763</v>
      </c>
      <c r="E251" s="340">
        <f t="shared" si="21"/>
        <v>9.8486905041763606E-3</v>
      </c>
      <c r="T251" s="309">
        <v>243</v>
      </c>
      <c r="U251" s="335">
        <f t="shared" si="22"/>
        <v>1.5168177925999999</v>
      </c>
      <c r="V251" s="335">
        <f t="shared" si="23"/>
        <v>1.5471776454482544</v>
      </c>
      <c r="W251" s="335">
        <f t="shared" si="24"/>
        <v>3.0359852848254487E-2</v>
      </c>
    </row>
    <row r="252" spans="2:23" x14ac:dyDescent="0.25">
      <c r="B252" s="309">
        <v>244</v>
      </c>
      <c r="C252" s="335">
        <f t="shared" si="19"/>
        <v>1.5225181311999998</v>
      </c>
      <c r="D252" s="335">
        <f t="shared" si="20"/>
        <v>1.5323373054569389</v>
      </c>
      <c r="E252" s="340">
        <f t="shared" si="21"/>
        <v>9.8191742569391227E-3</v>
      </c>
      <c r="T252" s="309">
        <v>244</v>
      </c>
      <c r="U252" s="335">
        <f t="shared" si="22"/>
        <v>1.5225181311999998</v>
      </c>
      <c r="V252" s="335">
        <f t="shared" si="23"/>
        <v>1.552848467801017</v>
      </c>
      <c r="W252" s="335">
        <f t="shared" si="24"/>
        <v>3.0330336601017249E-2</v>
      </c>
    </row>
    <row r="253" spans="2:23" x14ac:dyDescent="0.25">
      <c r="B253" s="309">
        <v>245</v>
      </c>
      <c r="C253" s="335">
        <f t="shared" si="19"/>
        <v>1.5282260249999997</v>
      </c>
      <c r="D253" s="335">
        <f t="shared" si="20"/>
        <v>1.5380152578006592</v>
      </c>
      <c r="E253" s="340">
        <f t="shared" si="21"/>
        <v>9.7892328006594642E-3</v>
      </c>
      <c r="T253" s="309">
        <v>245</v>
      </c>
      <c r="U253" s="335">
        <f t="shared" si="22"/>
        <v>1.5282260249999997</v>
      </c>
      <c r="V253" s="335">
        <f t="shared" si="23"/>
        <v>1.5585264201447373</v>
      </c>
      <c r="W253" s="335">
        <f t="shared" si="24"/>
        <v>3.0300395144737591E-2</v>
      </c>
    </row>
    <row r="254" spans="2:23" x14ac:dyDescent="0.25">
      <c r="B254" s="309">
        <v>246</v>
      </c>
      <c r="C254" s="335">
        <f t="shared" si="19"/>
        <v>1.5339413648</v>
      </c>
      <c r="D254" s="335">
        <f t="shared" si="20"/>
        <v>1.5437002327590577</v>
      </c>
      <c r="E254" s="340">
        <f t="shared" si="21"/>
        <v>9.758867959057671E-3</v>
      </c>
      <c r="T254" s="309">
        <v>246</v>
      </c>
      <c r="U254" s="335">
        <f t="shared" si="22"/>
        <v>1.5339413648</v>
      </c>
      <c r="V254" s="335">
        <f t="shared" si="23"/>
        <v>1.5642113951031358</v>
      </c>
      <c r="W254" s="335">
        <f t="shared" si="24"/>
        <v>3.0270030303135798E-2</v>
      </c>
    </row>
    <row r="255" spans="2:23" x14ac:dyDescent="0.25">
      <c r="B255" s="309">
        <v>247</v>
      </c>
      <c r="C255" s="335">
        <f t="shared" si="19"/>
        <v>1.5396640413999998</v>
      </c>
      <c r="D255" s="335">
        <f t="shared" si="20"/>
        <v>1.5493921229558552</v>
      </c>
      <c r="E255" s="340">
        <f t="shared" si="21"/>
        <v>9.7280815558553613E-3</v>
      </c>
      <c r="T255" s="309">
        <v>247</v>
      </c>
      <c r="U255" s="335">
        <f t="shared" si="22"/>
        <v>1.5396640413999998</v>
      </c>
      <c r="V255" s="335">
        <f t="shared" si="23"/>
        <v>1.5699032852999333</v>
      </c>
      <c r="W255" s="335">
        <f t="shared" si="24"/>
        <v>3.0239243899933488E-2</v>
      </c>
    </row>
    <row r="256" spans="2:23" x14ac:dyDescent="0.25">
      <c r="B256" s="309">
        <v>248</v>
      </c>
      <c r="C256" s="335">
        <f t="shared" si="19"/>
        <v>1.5453939455999999</v>
      </c>
      <c r="D256" s="335">
        <f t="shared" si="20"/>
        <v>1.555090821014772</v>
      </c>
      <c r="E256" s="340">
        <f t="shared" si="21"/>
        <v>9.6968754147721548E-3</v>
      </c>
      <c r="T256" s="309">
        <v>248</v>
      </c>
      <c r="U256" s="335">
        <f t="shared" si="22"/>
        <v>1.5453939455999999</v>
      </c>
      <c r="V256" s="335">
        <f t="shared" si="23"/>
        <v>1.5756019833588502</v>
      </c>
      <c r="W256" s="335">
        <f t="shared" si="24"/>
        <v>3.0208037758850281E-2</v>
      </c>
    </row>
    <row r="257" spans="2:23" x14ac:dyDescent="0.25">
      <c r="B257" s="309">
        <v>249</v>
      </c>
      <c r="C257" s="335">
        <f t="shared" si="19"/>
        <v>1.5511309681999998</v>
      </c>
      <c r="D257" s="335">
        <f t="shared" si="20"/>
        <v>1.5607962195595282</v>
      </c>
      <c r="E257" s="340">
        <f t="shared" si="21"/>
        <v>9.6652513595283374E-3</v>
      </c>
      <c r="T257" s="309">
        <v>249</v>
      </c>
      <c r="U257" s="335">
        <f t="shared" si="22"/>
        <v>1.5511309681999998</v>
      </c>
      <c r="V257" s="335">
        <f t="shared" si="23"/>
        <v>1.5813073819036063</v>
      </c>
      <c r="W257" s="335">
        <f t="shared" si="24"/>
        <v>3.0176413703606464E-2</v>
      </c>
    </row>
    <row r="258" spans="2:23" x14ac:dyDescent="0.25">
      <c r="B258" s="309">
        <v>250</v>
      </c>
      <c r="C258" s="335">
        <f t="shared" si="19"/>
        <v>1.5568749999999998</v>
      </c>
      <c r="D258" s="335">
        <f t="shared" si="20"/>
        <v>1.5665082112138446</v>
      </c>
      <c r="E258" s="340">
        <f t="shared" si="21"/>
        <v>9.6332112138448611E-3</v>
      </c>
      <c r="T258" s="309">
        <v>250</v>
      </c>
      <c r="U258" s="335">
        <f t="shared" si="22"/>
        <v>1.5568749999999998</v>
      </c>
      <c r="V258" s="335">
        <f t="shared" si="23"/>
        <v>1.5870193735579228</v>
      </c>
      <c r="W258" s="335">
        <f t="shared" si="24"/>
        <v>3.0144373557922988E-2</v>
      </c>
    </row>
    <row r="259" spans="2:23" x14ac:dyDescent="0.25">
      <c r="B259" s="309">
        <v>251</v>
      </c>
      <c r="C259" s="335">
        <f t="shared" si="19"/>
        <v>1.5626259318</v>
      </c>
      <c r="D259" s="335">
        <f t="shared" si="20"/>
        <v>1.5722266886014415</v>
      </c>
      <c r="E259" s="340">
        <f t="shared" si="21"/>
        <v>9.6007568014415678E-3</v>
      </c>
      <c r="T259" s="309">
        <v>251</v>
      </c>
      <c r="U259" s="335">
        <f t="shared" si="22"/>
        <v>1.5626259318</v>
      </c>
      <c r="V259" s="335">
        <f t="shared" si="23"/>
        <v>1.5927378509455197</v>
      </c>
      <c r="W259" s="335">
        <f t="shared" si="24"/>
        <v>3.0111919145519694E-2</v>
      </c>
    </row>
    <row r="260" spans="2:23" x14ac:dyDescent="0.25">
      <c r="B260" s="309">
        <v>252</v>
      </c>
      <c r="C260" s="335">
        <f t="shared" si="19"/>
        <v>1.5683836543999998</v>
      </c>
      <c r="D260" s="335">
        <f t="shared" si="20"/>
        <v>1.5779515443460395</v>
      </c>
      <c r="E260" s="340">
        <f t="shared" si="21"/>
        <v>9.5678899460396316E-3</v>
      </c>
      <c r="T260" s="309">
        <v>252</v>
      </c>
      <c r="U260" s="335">
        <f t="shared" si="22"/>
        <v>1.5683836543999998</v>
      </c>
      <c r="V260" s="335">
        <f t="shared" si="23"/>
        <v>1.5984627066901176</v>
      </c>
      <c r="W260" s="335">
        <f t="shared" si="24"/>
        <v>3.0079052290117758E-2</v>
      </c>
    </row>
    <row r="261" spans="2:23" x14ac:dyDescent="0.25">
      <c r="B261" s="309">
        <v>253</v>
      </c>
      <c r="C261" s="335">
        <f t="shared" si="19"/>
        <v>1.5741480585999998</v>
      </c>
      <c r="D261" s="335">
        <f t="shared" si="20"/>
        <v>1.583682671071359</v>
      </c>
      <c r="E261" s="340">
        <f t="shared" si="21"/>
        <v>9.5346124713591163E-3</v>
      </c>
      <c r="T261" s="309">
        <v>253</v>
      </c>
      <c r="U261" s="335">
        <f t="shared" si="22"/>
        <v>1.5741480585999998</v>
      </c>
      <c r="V261" s="335">
        <f t="shared" si="23"/>
        <v>1.6041938334154371</v>
      </c>
      <c r="W261" s="335">
        <f t="shared" si="24"/>
        <v>3.0045774815437243E-2</v>
      </c>
    </row>
    <row r="262" spans="2:23" x14ac:dyDescent="0.25">
      <c r="B262" s="309">
        <v>254</v>
      </c>
      <c r="C262" s="335">
        <f t="shared" si="19"/>
        <v>1.5799190351999999</v>
      </c>
      <c r="D262" s="335">
        <f t="shared" si="20"/>
        <v>1.58941996140112</v>
      </c>
      <c r="E262" s="340">
        <f t="shared" si="21"/>
        <v>9.5009262011200857E-3</v>
      </c>
      <c r="T262" s="309">
        <v>254</v>
      </c>
      <c r="U262" s="335">
        <f t="shared" si="22"/>
        <v>1.5799190351999999</v>
      </c>
      <c r="V262" s="335">
        <f t="shared" si="23"/>
        <v>1.6099311237451981</v>
      </c>
      <c r="W262" s="335">
        <f t="shared" si="24"/>
        <v>3.0012088545198212E-2</v>
      </c>
    </row>
    <row r="263" spans="2:23" x14ac:dyDescent="0.25">
      <c r="B263" s="309">
        <v>255</v>
      </c>
      <c r="C263" s="335">
        <f t="shared" si="19"/>
        <v>1.5856964749999998</v>
      </c>
      <c r="D263" s="335">
        <f t="shared" si="20"/>
        <v>1.5951633079590435</v>
      </c>
      <c r="E263" s="340">
        <f t="shared" si="21"/>
        <v>9.4668329590437139E-3</v>
      </c>
      <c r="T263" s="309">
        <v>255</v>
      </c>
      <c r="U263" s="335">
        <f t="shared" si="22"/>
        <v>1.5856964749999998</v>
      </c>
      <c r="V263" s="335">
        <f t="shared" si="23"/>
        <v>1.6156744703031216</v>
      </c>
      <c r="W263" s="335">
        <f t="shared" si="24"/>
        <v>2.997799530312184E-2</v>
      </c>
    </row>
    <row r="264" spans="2:23" x14ac:dyDescent="0.25">
      <c r="B264" s="309">
        <v>256</v>
      </c>
      <c r="C264" s="335">
        <f t="shared" si="19"/>
        <v>1.5914802687999998</v>
      </c>
      <c r="D264" s="335">
        <f t="shared" si="20"/>
        <v>1.6009126033688497</v>
      </c>
      <c r="E264" s="340">
        <f t="shared" si="21"/>
        <v>9.4323345688498428E-3</v>
      </c>
      <c r="T264" s="309">
        <v>256</v>
      </c>
      <c r="U264" s="335">
        <f t="shared" si="22"/>
        <v>1.5914802687999998</v>
      </c>
      <c r="V264" s="335">
        <f t="shared" si="23"/>
        <v>1.6214237657129278</v>
      </c>
      <c r="W264" s="335">
        <f t="shared" si="24"/>
        <v>2.9943496912927969E-2</v>
      </c>
    </row>
    <row r="265" spans="2:23" x14ac:dyDescent="0.25">
      <c r="B265" s="309">
        <v>257</v>
      </c>
      <c r="C265" s="335">
        <f t="shared" ref="C265:C328" si="25">+$H$2*B265^3+$I$2*B265^2+$J$2*B265+$K$2</f>
        <v>1.5972703073999999</v>
      </c>
      <c r="D265" s="335">
        <f t="shared" ref="D265:D328" si="26">+$B$2*B265^3+$C$2*B265^2+$D$2*B265+$E$2</f>
        <v>1.6066677402542591</v>
      </c>
      <c r="E265" s="340">
        <f t="shared" ref="E265:E328" si="27">+D265-C265</f>
        <v>9.3974328542592023E-3</v>
      </c>
      <c r="T265" s="309">
        <v>257</v>
      </c>
      <c r="U265" s="335">
        <f t="shared" ref="U265:U328" si="28">+$H$2*T265^3+$I$2*T265^2+$J$2*T265+$K$2</f>
        <v>1.5972703073999999</v>
      </c>
      <c r="V265" s="335">
        <f t="shared" ref="V265:V328" si="29">+$T$2*T265^3+$U$2*T265^2+$V$2*T265+$W$2</f>
        <v>1.6271789025983372</v>
      </c>
      <c r="W265" s="335">
        <f t="shared" ref="W265:W328" si="30">+V265-U265</f>
        <v>2.9908595198337329E-2</v>
      </c>
    </row>
    <row r="266" spans="2:23" x14ac:dyDescent="0.25">
      <c r="B266" s="309">
        <v>258</v>
      </c>
      <c r="C266" s="335">
        <f t="shared" si="25"/>
        <v>1.6030664815999998</v>
      </c>
      <c r="D266" s="335">
        <f t="shared" si="26"/>
        <v>1.6124286112389923</v>
      </c>
      <c r="E266" s="340">
        <f t="shared" si="27"/>
        <v>9.3621296389925224E-3</v>
      </c>
      <c r="T266" s="309">
        <v>258</v>
      </c>
      <c r="U266" s="335">
        <f t="shared" si="28"/>
        <v>1.6030664815999998</v>
      </c>
      <c r="V266" s="335">
        <f t="shared" si="29"/>
        <v>1.6329397735830704</v>
      </c>
      <c r="W266" s="335">
        <f t="shared" si="30"/>
        <v>2.9873291983070649E-2</v>
      </c>
    </row>
    <row r="267" spans="2:23" x14ac:dyDescent="0.25">
      <c r="B267" s="309">
        <v>259</v>
      </c>
      <c r="C267" s="335">
        <f t="shared" si="25"/>
        <v>1.6088686821999998</v>
      </c>
      <c r="D267" s="335">
        <f t="shared" si="26"/>
        <v>1.618195108946769</v>
      </c>
      <c r="E267" s="340">
        <f t="shared" si="27"/>
        <v>9.3264267467692008E-3</v>
      </c>
      <c r="T267" s="309">
        <v>259</v>
      </c>
      <c r="U267" s="335">
        <f t="shared" si="28"/>
        <v>1.6088686821999998</v>
      </c>
      <c r="V267" s="335">
        <f t="shared" si="29"/>
        <v>1.6387062712908471</v>
      </c>
      <c r="W267" s="335">
        <f t="shared" si="30"/>
        <v>2.9837589090847327E-2</v>
      </c>
    </row>
    <row r="268" spans="2:23" x14ac:dyDescent="0.25">
      <c r="B268" s="309">
        <v>260</v>
      </c>
      <c r="C268" s="335">
        <f t="shared" si="25"/>
        <v>1.6146767999999998</v>
      </c>
      <c r="D268" s="335">
        <f t="shared" si="26"/>
        <v>1.6239671260013107</v>
      </c>
      <c r="E268" s="340">
        <f t="shared" si="27"/>
        <v>9.2903260013108557E-3</v>
      </c>
      <c r="T268" s="309">
        <v>260</v>
      </c>
      <c r="U268" s="335">
        <f t="shared" si="28"/>
        <v>1.6146767999999998</v>
      </c>
      <c r="V268" s="335">
        <f t="shared" si="29"/>
        <v>1.6444782883453888</v>
      </c>
      <c r="W268" s="335">
        <f t="shared" si="30"/>
        <v>2.9801488345388982E-2</v>
      </c>
    </row>
    <row r="269" spans="2:23" x14ac:dyDescent="0.25">
      <c r="B269" s="309">
        <v>261</v>
      </c>
      <c r="C269" s="335">
        <f t="shared" si="25"/>
        <v>1.6204907257999999</v>
      </c>
      <c r="D269" s="335">
        <f t="shared" si="26"/>
        <v>1.6297445550263374</v>
      </c>
      <c r="E269" s="340">
        <f t="shared" si="27"/>
        <v>9.253829226337551E-3</v>
      </c>
      <c r="T269" s="309">
        <v>261</v>
      </c>
      <c r="U269" s="335">
        <f t="shared" si="28"/>
        <v>1.6204907257999999</v>
      </c>
      <c r="V269" s="335">
        <f t="shared" si="29"/>
        <v>1.6502557173704155</v>
      </c>
      <c r="W269" s="335">
        <f t="shared" si="30"/>
        <v>2.9764991570415678E-2</v>
      </c>
    </row>
    <row r="270" spans="2:23" x14ac:dyDescent="0.25">
      <c r="B270" s="309">
        <v>262</v>
      </c>
      <c r="C270" s="335">
        <f t="shared" si="25"/>
        <v>1.6263103503999998</v>
      </c>
      <c r="D270" s="335">
        <f t="shared" si="26"/>
        <v>1.635527288645569</v>
      </c>
      <c r="E270" s="340">
        <f t="shared" si="27"/>
        <v>9.2169382455691284E-3</v>
      </c>
      <c r="T270" s="309">
        <v>262</v>
      </c>
      <c r="U270" s="335">
        <f t="shared" si="28"/>
        <v>1.6263103503999998</v>
      </c>
      <c r="V270" s="335">
        <f t="shared" si="29"/>
        <v>1.6560384509896471</v>
      </c>
      <c r="W270" s="335">
        <f t="shared" si="30"/>
        <v>2.9728100589647255E-2</v>
      </c>
    </row>
    <row r="271" spans="2:23" x14ac:dyDescent="0.25">
      <c r="B271" s="309">
        <v>263</v>
      </c>
      <c r="C271" s="335">
        <f t="shared" si="25"/>
        <v>1.6321355646</v>
      </c>
      <c r="D271" s="335">
        <f t="shared" si="26"/>
        <v>1.6413152194827267</v>
      </c>
      <c r="E271" s="340">
        <f t="shared" si="27"/>
        <v>9.1796548827267621E-3</v>
      </c>
      <c r="T271" s="309">
        <v>263</v>
      </c>
      <c r="U271" s="335">
        <f t="shared" si="28"/>
        <v>1.6321355646</v>
      </c>
      <c r="V271" s="335">
        <f t="shared" si="29"/>
        <v>1.6618263818268049</v>
      </c>
      <c r="W271" s="335">
        <f t="shared" si="30"/>
        <v>2.9690817226804889E-2</v>
      </c>
    </row>
    <row r="272" spans="2:23" x14ac:dyDescent="0.25">
      <c r="B272" s="309">
        <v>264</v>
      </c>
      <c r="C272" s="335">
        <f t="shared" si="25"/>
        <v>1.6379662592000002</v>
      </c>
      <c r="D272" s="335">
        <f t="shared" si="26"/>
        <v>1.6471082401615309</v>
      </c>
      <c r="E272" s="340">
        <f t="shared" si="27"/>
        <v>9.1419809615307379E-3</v>
      </c>
      <c r="T272" s="309">
        <v>264</v>
      </c>
      <c r="U272" s="335">
        <f t="shared" si="28"/>
        <v>1.6379662592000002</v>
      </c>
      <c r="V272" s="335">
        <f t="shared" si="29"/>
        <v>1.667619402505609</v>
      </c>
      <c r="W272" s="335">
        <f t="shared" si="30"/>
        <v>2.9653143305608864E-2</v>
      </c>
    </row>
    <row r="273" spans="2:23" x14ac:dyDescent="0.25">
      <c r="B273" s="309">
        <v>265</v>
      </c>
      <c r="C273" s="335">
        <f t="shared" si="25"/>
        <v>1.6438023249999998</v>
      </c>
      <c r="D273" s="335">
        <f t="shared" si="26"/>
        <v>1.6529062433057016</v>
      </c>
      <c r="E273" s="340">
        <f t="shared" si="27"/>
        <v>9.1039183057017858E-3</v>
      </c>
      <c r="T273" s="309">
        <v>265</v>
      </c>
      <c r="U273" s="335">
        <f t="shared" si="28"/>
        <v>1.6438023249999998</v>
      </c>
      <c r="V273" s="335">
        <f t="shared" si="29"/>
        <v>1.6734174056497797</v>
      </c>
      <c r="W273" s="335">
        <f t="shared" si="30"/>
        <v>2.9615080649779912E-2</v>
      </c>
    </row>
    <row r="274" spans="2:23" x14ac:dyDescent="0.25">
      <c r="B274" s="309">
        <v>266</v>
      </c>
      <c r="C274" s="335">
        <f t="shared" si="25"/>
        <v>1.6496436528</v>
      </c>
      <c r="D274" s="335">
        <f t="shared" si="26"/>
        <v>1.6587091215389593</v>
      </c>
      <c r="E274" s="340">
        <f t="shared" si="27"/>
        <v>9.0654687389593036E-3</v>
      </c>
      <c r="T274" s="309">
        <v>266</v>
      </c>
      <c r="U274" s="335">
        <f t="shared" si="28"/>
        <v>1.6496436528</v>
      </c>
      <c r="V274" s="335">
        <f t="shared" si="29"/>
        <v>1.6792202838830375</v>
      </c>
      <c r="W274" s="335">
        <f t="shared" si="30"/>
        <v>2.957663108303743E-2</v>
      </c>
    </row>
    <row r="275" spans="2:23" x14ac:dyDescent="0.25">
      <c r="B275" s="309">
        <v>267</v>
      </c>
      <c r="C275" s="335">
        <f t="shared" si="25"/>
        <v>1.6554901333999998</v>
      </c>
      <c r="D275" s="335">
        <f t="shared" si="26"/>
        <v>1.6645167674850243</v>
      </c>
      <c r="E275" s="340">
        <f t="shared" si="27"/>
        <v>9.0266340850244653E-3</v>
      </c>
      <c r="T275" s="309">
        <v>267</v>
      </c>
      <c r="U275" s="335">
        <f t="shared" si="28"/>
        <v>1.6554901333999998</v>
      </c>
      <c r="V275" s="335">
        <f t="shared" si="29"/>
        <v>1.6850279298291024</v>
      </c>
      <c r="W275" s="335">
        <f t="shared" si="30"/>
        <v>2.9537796429102592E-2</v>
      </c>
    </row>
    <row r="276" spans="2:23" x14ac:dyDescent="0.25">
      <c r="B276" s="309">
        <v>268</v>
      </c>
      <c r="C276" s="335">
        <f t="shared" si="25"/>
        <v>1.6613416576</v>
      </c>
      <c r="D276" s="335">
        <f t="shared" si="26"/>
        <v>1.670329073767618</v>
      </c>
      <c r="E276" s="340">
        <f t="shared" si="27"/>
        <v>8.9874161676180009E-3</v>
      </c>
      <c r="T276" s="309">
        <v>268</v>
      </c>
      <c r="U276" s="335">
        <f t="shared" si="28"/>
        <v>1.6613416576</v>
      </c>
      <c r="V276" s="335">
        <f t="shared" si="29"/>
        <v>1.6908402361116961</v>
      </c>
      <c r="W276" s="335">
        <f t="shared" si="30"/>
        <v>2.9498578511696127E-2</v>
      </c>
    </row>
    <row r="277" spans="2:23" x14ac:dyDescent="0.25">
      <c r="B277" s="309">
        <v>269</v>
      </c>
      <c r="C277" s="335">
        <f t="shared" si="25"/>
        <v>1.6671981161999998</v>
      </c>
      <c r="D277" s="335">
        <f t="shared" si="26"/>
        <v>1.67614593301046</v>
      </c>
      <c r="E277" s="340">
        <f t="shared" si="27"/>
        <v>8.9478168104601963E-3</v>
      </c>
      <c r="T277" s="309">
        <v>269</v>
      </c>
      <c r="U277" s="335">
        <f t="shared" si="28"/>
        <v>1.6671981161999998</v>
      </c>
      <c r="V277" s="335">
        <f t="shared" si="29"/>
        <v>1.6966570953545381</v>
      </c>
      <c r="W277" s="335">
        <f t="shared" si="30"/>
        <v>2.9458979154538323E-2</v>
      </c>
    </row>
    <row r="278" spans="2:23" x14ac:dyDescent="0.25">
      <c r="B278" s="309">
        <v>270</v>
      </c>
      <c r="C278" s="335">
        <f t="shared" si="25"/>
        <v>1.6730594000000001</v>
      </c>
      <c r="D278" s="335">
        <f t="shared" si="26"/>
        <v>1.6819672378372705</v>
      </c>
      <c r="E278" s="340">
        <f t="shared" si="27"/>
        <v>8.9078378372704492E-3</v>
      </c>
      <c r="T278" s="309">
        <v>270</v>
      </c>
      <c r="U278" s="335">
        <f t="shared" si="28"/>
        <v>1.6730594000000001</v>
      </c>
      <c r="V278" s="335">
        <f t="shared" si="29"/>
        <v>1.7024784001813487</v>
      </c>
      <c r="W278" s="335">
        <f t="shared" si="30"/>
        <v>2.9419000181348576E-2</v>
      </c>
    </row>
    <row r="279" spans="2:23" x14ac:dyDescent="0.25">
      <c r="B279" s="309">
        <v>271</v>
      </c>
      <c r="C279" s="335">
        <f t="shared" si="25"/>
        <v>1.6789253997999998</v>
      </c>
      <c r="D279" s="335">
        <f t="shared" si="26"/>
        <v>1.6877928808717706</v>
      </c>
      <c r="E279" s="340">
        <f t="shared" si="27"/>
        <v>8.8674810717708219E-3</v>
      </c>
      <c r="T279" s="309">
        <v>271</v>
      </c>
      <c r="U279" s="335">
        <f t="shared" si="28"/>
        <v>1.6789253997999998</v>
      </c>
      <c r="V279" s="335">
        <f t="shared" si="29"/>
        <v>1.7083040432158487</v>
      </c>
      <c r="W279" s="335">
        <f t="shared" si="30"/>
        <v>2.9378643415848948E-2</v>
      </c>
    </row>
    <row r="280" spans="2:23" x14ac:dyDescent="0.25">
      <c r="B280" s="309">
        <v>272</v>
      </c>
      <c r="C280" s="335">
        <f t="shared" si="25"/>
        <v>1.6847960064</v>
      </c>
      <c r="D280" s="335">
        <f t="shared" si="26"/>
        <v>1.6936227547376803</v>
      </c>
      <c r="E280" s="340">
        <f t="shared" si="27"/>
        <v>8.826748337680268E-3</v>
      </c>
      <c r="T280" s="309">
        <v>272</v>
      </c>
      <c r="U280" s="335">
        <f t="shared" si="28"/>
        <v>1.6847960064</v>
      </c>
      <c r="V280" s="335">
        <f t="shared" si="29"/>
        <v>1.7141339170817584</v>
      </c>
      <c r="W280" s="335">
        <f t="shared" si="30"/>
        <v>2.9337910681758395E-2</v>
      </c>
    </row>
    <row r="281" spans="2:23" x14ac:dyDescent="0.25">
      <c r="B281" s="309">
        <v>273</v>
      </c>
      <c r="C281" s="335">
        <f t="shared" si="25"/>
        <v>1.6906711105999999</v>
      </c>
      <c r="D281" s="335">
        <f t="shared" si="26"/>
        <v>1.6994567520587203</v>
      </c>
      <c r="E281" s="340">
        <f t="shared" si="27"/>
        <v>8.7856414587204057E-3</v>
      </c>
      <c r="T281" s="309">
        <v>273</v>
      </c>
      <c r="U281" s="335">
        <f t="shared" si="28"/>
        <v>1.6906711105999999</v>
      </c>
      <c r="V281" s="335">
        <f t="shared" si="29"/>
        <v>1.7199679144027984</v>
      </c>
      <c r="W281" s="335">
        <f t="shared" si="30"/>
        <v>2.9296803802798532E-2</v>
      </c>
    </row>
    <row r="282" spans="2:23" x14ac:dyDescent="0.25">
      <c r="B282" s="309">
        <v>274</v>
      </c>
      <c r="C282" s="335">
        <f t="shared" si="25"/>
        <v>1.6965506032</v>
      </c>
      <c r="D282" s="335">
        <f t="shared" si="26"/>
        <v>1.7052947654586115</v>
      </c>
      <c r="E282" s="340">
        <f t="shared" si="27"/>
        <v>8.7441622586115209E-3</v>
      </c>
      <c r="T282" s="309">
        <v>274</v>
      </c>
      <c r="U282" s="335">
        <f t="shared" si="28"/>
        <v>1.6965506032</v>
      </c>
      <c r="V282" s="335">
        <f t="shared" si="29"/>
        <v>1.7258059278026896</v>
      </c>
      <c r="W282" s="335">
        <f t="shared" si="30"/>
        <v>2.9255324602689647E-2</v>
      </c>
    </row>
    <row r="283" spans="2:23" x14ac:dyDescent="0.25">
      <c r="B283" s="309">
        <v>275</v>
      </c>
      <c r="C283" s="335">
        <f t="shared" si="25"/>
        <v>1.7024343750000002</v>
      </c>
      <c r="D283" s="335">
        <f t="shared" si="26"/>
        <v>1.7111366875610732</v>
      </c>
      <c r="E283" s="340">
        <f t="shared" si="27"/>
        <v>8.7023125610730112E-3</v>
      </c>
      <c r="T283" s="309">
        <v>275</v>
      </c>
      <c r="U283" s="335">
        <f t="shared" si="28"/>
        <v>1.7024343750000002</v>
      </c>
      <c r="V283" s="335">
        <f t="shared" si="29"/>
        <v>1.7316478499051513</v>
      </c>
      <c r="W283" s="335">
        <f t="shared" si="30"/>
        <v>2.9213474905151138E-2</v>
      </c>
    </row>
    <row r="284" spans="2:23" x14ac:dyDescent="0.25">
      <c r="B284" s="309">
        <v>276</v>
      </c>
      <c r="C284" s="335">
        <f t="shared" si="25"/>
        <v>1.7083223167999999</v>
      </c>
      <c r="D284" s="335">
        <f t="shared" si="26"/>
        <v>1.7169824109898264</v>
      </c>
      <c r="E284" s="340">
        <f t="shared" si="27"/>
        <v>8.6600941898264949E-3</v>
      </c>
      <c r="T284" s="309">
        <v>276</v>
      </c>
      <c r="U284" s="335">
        <f t="shared" si="28"/>
        <v>1.7083223167999999</v>
      </c>
      <c r="V284" s="335">
        <f t="shared" si="29"/>
        <v>1.7374935733339045</v>
      </c>
      <c r="W284" s="335">
        <f t="shared" si="30"/>
        <v>2.9171256533904621E-2</v>
      </c>
    </row>
    <row r="285" spans="2:23" x14ac:dyDescent="0.25">
      <c r="B285" s="309">
        <v>277</v>
      </c>
      <c r="C285" s="335">
        <f t="shared" si="25"/>
        <v>1.7142143193999999</v>
      </c>
      <c r="D285" s="335">
        <f t="shared" si="26"/>
        <v>1.7228318283685917</v>
      </c>
      <c r="E285" s="340">
        <f t="shared" si="27"/>
        <v>8.6175089685918138E-3</v>
      </c>
      <c r="T285" s="309">
        <v>277</v>
      </c>
      <c r="U285" s="335">
        <f t="shared" si="28"/>
        <v>1.7142143193999999</v>
      </c>
      <c r="V285" s="335">
        <f t="shared" si="29"/>
        <v>1.7433429907126698</v>
      </c>
      <c r="W285" s="335">
        <f t="shared" si="30"/>
        <v>2.912867131266994E-2</v>
      </c>
    </row>
    <row r="286" spans="2:23" x14ac:dyDescent="0.25">
      <c r="B286" s="309">
        <v>278</v>
      </c>
      <c r="C286" s="335">
        <f t="shared" si="25"/>
        <v>1.7201102736</v>
      </c>
      <c r="D286" s="335">
        <f t="shared" si="26"/>
        <v>1.7286848323210893</v>
      </c>
      <c r="E286" s="340">
        <f t="shared" si="27"/>
        <v>8.5745587210892538E-3</v>
      </c>
      <c r="T286" s="309">
        <v>278</v>
      </c>
      <c r="U286" s="335">
        <f t="shared" si="28"/>
        <v>1.7201102736</v>
      </c>
      <c r="V286" s="335">
        <f t="shared" si="29"/>
        <v>1.7491959946651674</v>
      </c>
      <c r="W286" s="335">
        <f t="shared" si="30"/>
        <v>2.908572106516738E-2</v>
      </c>
    </row>
    <row r="287" spans="2:23" x14ac:dyDescent="0.25">
      <c r="B287" s="309">
        <v>279</v>
      </c>
      <c r="C287" s="335">
        <f t="shared" si="25"/>
        <v>1.7260100702000001</v>
      </c>
      <c r="D287" s="335">
        <f t="shared" si="26"/>
        <v>1.7345413154710401</v>
      </c>
      <c r="E287" s="340">
        <f t="shared" si="27"/>
        <v>8.5312452710399889E-3</v>
      </c>
      <c r="T287" s="309">
        <v>279</v>
      </c>
      <c r="U287" s="335">
        <f t="shared" si="28"/>
        <v>1.7260100702000001</v>
      </c>
      <c r="V287" s="335">
        <f t="shared" si="29"/>
        <v>1.7550524778151182</v>
      </c>
      <c r="W287" s="335">
        <f t="shared" si="30"/>
        <v>2.9042407615118115E-2</v>
      </c>
    </row>
    <row r="288" spans="2:23" x14ac:dyDescent="0.25">
      <c r="B288" s="309">
        <v>280</v>
      </c>
      <c r="C288" s="335">
        <f t="shared" si="25"/>
        <v>1.7319135999999999</v>
      </c>
      <c r="D288" s="335">
        <f t="shared" si="26"/>
        <v>1.7404011704421638</v>
      </c>
      <c r="E288" s="340">
        <f t="shared" si="27"/>
        <v>8.4875704421638609E-3</v>
      </c>
      <c r="T288" s="309">
        <v>280</v>
      </c>
      <c r="U288" s="335">
        <f t="shared" si="28"/>
        <v>1.7319135999999999</v>
      </c>
      <c r="V288" s="335">
        <f t="shared" si="29"/>
        <v>1.7609123327862419</v>
      </c>
      <c r="W288" s="335">
        <f t="shared" si="30"/>
        <v>2.8998732786241987E-2</v>
      </c>
    </row>
    <row r="289" spans="2:23" x14ac:dyDescent="0.25">
      <c r="B289" s="309">
        <v>281</v>
      </c>
      <c r="C289" s="335">
        <f t="shared" si="25"/>
        <v>1.7378207537999999</v>
      </c>
      <c r="D289" s="335">
        <f t="shared" si="26"/>
        <v>1.7462642898581815</v>
      </c>
      <c r="E289" s="340">
        <f t="shared" si="27"/>
        <v>8.4435360581815999E-3</v>
      </c>
      <c r="T289" s="309">
        <v>281</v>
      </c>
      <c r="U289" s="335">
        <f t="shared" si="28"/>
        <v>1.7378207537999999</v>
      </c>
      <c r="V289" s="335">
        <f t="shared" si="29"/>
        <v>1.7667754522022596</v>
      </c>
      <c r="W289" s="335">
        <f t="shared" si="30"/>
        <v>2.8954698402259726E-2</v>
      </c>
    </row>
    <row r="290" spans="2:23" x14ac:dyDescent="0.25">
      <c r="B290" s="309">
        <v>282</v>
      </c>
      <c r="C290" s="335">
        <f t="shared" si="25"/>
        <v>1.7437314223999998</v>
      </c>
      <c r="D290" s="335">
        <f t="shared" si="26"/>
        <v>1.7521305663428137</v>
      </c>
      <c r="E290" s="340">
        <f t="shared" si="27"/>
        <v>8.3991439428139358E-3</v>
      </c>
      <c r="T290" s="309">
        <v>282</v>
      </c>
      <c r="U290" s="335">
        <f t="shared" si="28"/>
        <v>1.7437314223999998</v>
      </c>
      <c r="V290" s="335">
        <f t="shared" si="29"/>
        <v>1.7726417286868918</v>
      </c>
      <c r="W290" s="335">
        <f t="shared" si="30"/>
        <v>2.8910306286892062E-2</v>
      </c>
    </row>
    <row r="291" spans="2:23" x14ac:dyDescent="0.25">
      <c r="B291" s="309">
        <v>283</v>
      </c>
      <c r="C291" s="335">
        <f t="shared" si="25"/>
        <v>1.7496454965999999</v>
      </c>
      <c r="D291" s="335">
        <f t="shared" si="26"/>
        <v>1.7579998925197797</v>
      </c>
      <c r="E291" s="340">
        <f t="shared" si="27"/>
        <v>8.3543959197798223E-3</v>
      </c>
      <c r="T291" s="309">
        <v>283</v>
      </c>
      <c r="U291" s="335">
        <f t="shared" si="28"/>
        <v>1.7496454965999999</v>
      </c>
      <c r="V291" s="335">
        <f t="shared" si="29"/>
        <v>1.7785110548638579</v>
      </c>
      <c r="W291" s="335">
        <f t="shared" si="30"/>
        <v>2.8865558263857949E-2</v>
      </c>
    </row>
    <row r="292" spans="2:23" x14ac:dyDescent="0.25">
      <c r="B292" s="309">
        <v>284</v>
      </c>
      <c r="C292" s="335">
        <f t="shared" si="25"/>
        <v>1.7555628671999997</v>
      </c>
      <c r="D292" s="335">
        <f t="shared" si="26"/>
        <v>1.7638721610128014</v>
      </c>
      <c r="E292" s="340">
        <f t="shared" si="27"/>
        <v>8.3092938128017657E-3</v>
      </c>
      <c r="T292" s="309">
        <v>284</v>
      </c>
      <c r="U292" s="335">
        <f t="shared" si="28"/>
        <v>1.7555628671999997</v>
      </c>
      <c r="V292" s="335">
        <f t="shared" si="29"/>
        <v>1.7843833233568795</v>
      </c>
      <c r="W292" s="335">
        <f t="shared" si="30"/>
        <v>2.8820456156879892E-2</v>
      </c>
    </row>
    <row r="293" spans="2:23" x14ac:dyDescent="0.25">
      <c r="B293" s="309">
        <v>285</v>
      </c>
      <c r="C293" s="335">
        <f t="shared" si="25"/>
        <v>1.7614834250000002</v>
      </c>
      <c r="D293" s="335">
        <f t="shared" si="26"/>
        <v>1.7697472644455985</v>
      </c>
      <c r="E293" s="340">
        <f t="shared" si="27"/>
        <v>8.2638394455982755E-3</v>
      </c>
      <c r="T293" s="309">
        <v>285</v>
      </c>
      <c r="U293" s="335">
        <f t="shared" si="28"/>
        <v>1.7614834250000002</v>
      </c>
      <c r="V293" s="335">
        <f t="shared" si="29"/>
        <v>1.7902584267896766</v>
      </c>
      <c r="W293" s="335">
        <f t="shared" si="30"/>
        <v>2.8775001789676402E-2</v>
      </c>
    </row>
    <row r="294" spans="2:23" x14ac:dyDescent="0.25">
      <c r="B294" s="309">
        <v>286</v>
      </c>
      <c r="C294" s="335">
        <f t="shared" si="25"/>
        <v>1.7674070608000001</v>
      </c>
      <c r="D294" s="335">
        <f t="shared" si="26"/>
        <v>1.7756250954418915</v>
      </c>
      <c r="E294" s="340">
        <f t="shared" si="27"/>
        <v>8.2180346418914141E-3</v>
      </c>
      <c r="T294" s="309">
        <v>286</v>
      </c>
      <c r="U294" s="335">
        <f t="shared" si="28"/>
        <v>1.7674070608000001</v>
      </c>
      <c r="V294" s="335">
        <f t="shared" si="29"/>
        <v>1.7961362577859696</v>
      </c>
      <c r="W294" s="335">
        <f t="shared" si="30"/>
        <v>2.8729196985969541E-2</v>
      </c>
    </row>
    <row r="295" spans="2:23" x14ac:dyDescent="0.25">
      <c r="B295" s="309">
        <v>287</v>
      </c>
      <c r="C295" s="335">
        <f t="shared" si="25"/>
        <v>1.7733336654</v>
      </c>
      <c r="D295" s="335">
        <f t="shared" si="26"/>
        <v>1.7815055466254011</v>
      </c>
      <c r="E295" s="340">
        <f t="shared" si="27"/>
        <v>8.1718812254010231E-3</v>
      </c>
      <c r="T295" s="309">
        <v>287</v>
      </c>
      <c r="U295" s="335">
        <f t="shared" si="28"/>
        <v>1.7733336654</v>
      </c>
      <c r="V295" s="335">
        <f t="shared" si="29"/>
        <v>1.8020167089694792</v>
      </c>
      <c r="W295" s="335">
        <f t="shared" si="30"/>
        <v>2.868304356947915E-2</v>
      </c>
    </row>
    <row r="296" spans="2:23" x14ac:dyDescent="0.25">
      <c r="B296" s="309">
        <v>288</v>
      </c>
      <c r="C296" s="335">
        <f t="shared" si="25"/>
        <v>1.7792631295999999</v>
      </c>
      <c r="D296" s="335">
        <f t="shared" si="26"/>
        <v>1.7873885106198468</v>
      </c>
      <c r="E296" s="340">
        <f t="shared" si="27"/>
        <v>8.1253810198469445E-3</v>
      </c>
      <c r="T296" s="309">
        <v>288</v>
      </c>
      <c r="U296" s="335">
        <f t="shared" si="28"/>
        <v>1.7792631295999999</v>
      </c>
      <c r="V296" s="335">
        <f t="shared" si="29"/>
        <v>1.807899672963925</v>
      </c>
      <c r="W296" s="335">
        <f t="shared" si="30"/>
        <v>2.8636543363925071E-2</v>
      </c>
    </row>
    <row r="297" spans="2:23" x14ac:dyDescent="0.25">
      <c r="B297" s="309">
        <v>289</v>
      </c>
      <c r="C297" s="335">
        <f t="shared" si="25"/>
        <v>1.7851953441999999</v>
      </c>
      <c r="D297" s="335">
        <f t="shared" si="26"/>
        <v>1.7932738800489503</v>
      </c>
      <c r="E297" s="340">
        <f t="shared" si="27"/>
        <v>8.0785358489503523E-3</v>
      </c>
      <c r="T297" s="309">
        <v>289</v>
      </c>
      <c r="U297" s="335">
        <f t="shared" si="28"/>
        <v>1.7851953441999999</v>
      </c>
      <c r="V297" s="335">
        <f t="shared" si="29"/>
        <v>1.8137850423930284</v>
      </c>
      <c r="W297" s="335">
        <f t="shared" si="30"/>
        <v>2.8589698193028479E-2</v>
      </c>
    </row>
    <row r="298" spans="2:23" x14ac:dyDescent="0.25">
      <c r="B298" s="309">
        <v>290</v>
      </c>
      <c r="C298" s="335">
        <f t="shared" si="25"/>
        <v>1.7911302</v>
      </c>
      <c r="D298" s="335">
        <f t="shared" si="26"/>
        <v>1.7991615475364315</v>
      </c>
      <c r="E298" s="340">
        <f t="shared" si="27"/>
        <v>8.0313475364315323E-3</v>
      </c>
      <c r="T298" s="309">
        <v>290</v>
      </c>
      <c r="U298" s="335">
        <f t="shared" si="28"/>
        <v>1.7911302</v>
      </c>
      <c r="V298" s="335">
        <f t="shared" si="29"/>
        <v>1.8196727098805097</v>
      </c>
      <c r="W298" s="335">
        <f t="shared" si="30"/>
        <v>2.8542509880509659E-2</v>
      </c>
    </row>
    <row r="299" spans="2:23" x14ac:dyDescent="0.25">
      <c r="B299" s="309">
        <v>291</v>
      </c>
      <c r="C299" s="335">
        <f t="shared" si="25"/>
        <v>1.7970675878</v>
      </c>
      <c r="D299" s="335">
        <f t="shared" si="26"/>
        <v>1.8050514057060107</v>
      </c>
      <c r="E299" s="340">
        <f t="shared" si="27"/>
        <v>7.9838179060107706E-3</v>
      </c>
      <c r="T299" s="309">
        <v>291</v>
      </c>
      <c r="U299" s="335">
        <f t="shared" si="28"/>
        <v>1.7970675878</v>
      </c>
      <c r="V299" s="335">
        <f t="shared" si="29"/>
        <v>1.8255625680500889</v>
      </c>
      <c r="W299" s="335">
        <f t="shared" si="30"/>
        <v>2.8494980250088897E-2</v>
      </c>
    </row>
    <row r="300" spans="2:23" x14ac:dyDescent="0.25">
      <c r="B300" s="309">
        <v>292</v>
      </c>
      <c r="C300" s="335">
        <f t="shared" si="25"/>
        <v>1.8030073984000001</v>
      </c>
      <c r="D300" s="335">
        <f t="shared" si="26"/>
        <v>1.8109433471814089</v>
      </c>
      <c r="E300" s="340">
        <f t="shared" si="27"/>
        <v>7.935948781408797E-3</v>
      </c>
      <c r="T300" s="309">
        <v>292</v>
      </c>
      <c r="U300" s="335">
        <f t="shared" si="28"/>
        <v>1.8030073984000001</v>
      </c>
      <c r="V300" s="335">
        <f t="shared" si="29"/>
        <v>1.8314545095254871</v>
      </c>
      <c r="W300" s="335">
        <f t="shared" si="30"/>
        <v>2.8447111125486924E-2</v>
      </c>
    </row>
    <row r="301" spans="2:23" x14ac:dyDescent="0.25">
      <c r="B301" s="309">
        <v>293</v>
      </c>
      <c r="C301" s="335">
        <f t="shared" si="25"/>
        <v>1.8089495225999999</v>
      </c>
      <c r="D301" s="335">
        <f t="shared" si="26"/>
        <v>1.8168372645863458</v>
      </c>
      <c r="E301" s="340">
        <f t="shared" si="27"/>
        <v>7.8877419863458975E-3</v>
      </c>
      <c r="T301" s="309">
        <v>293</v>
      </c>
      <c r="U301" s="335">
        <f t="shared" si="28"/>
        <v>1.8089495225999999</v>
      </c>
      <c r="V301" s="335">
        <f t="shared" si="29"/>
        <v>1.8373484269304239</v>
      </c>
      <c r="W301" s="335">
        <f t="shared" si="30"/>
        <v>2.8398904330424024E-2</v>
      </c>
    </row>
    <row r="302" spans="2:23" x14ac:dyDescent="0.25">
      <c r="B302" s="309">
        <v>294</v>
      </c>
      <c r="C302" s="335">
        <f t="shared" si="25"/>
        <v>1.8148938511999999</v>
      </c>
      <c r="D302" s="335">
        <f t="shared" si="26"/>
        <v>1.8227330505445418</v>
      </c>
      <c r="E302" s="340">
        <f t="shared" si="27"/>
        <v>7.8391993445419139E-3</v>
      </c>
      <c r="T302" s="309">
        <v>294</v>
      </c>
      <c r="U302" s="335">
        <f t="shared" si="28"/>
        <v>1.8148938511999999</v>
      </c>
      <c r="V302" s="335">
        <f t="shared" si="29"/>
        <v>1.8432442128886199</v>
      </c>
      <c r="W302" s="335">
        <f t="shared" si="30"/>
        <v>2.835036168862004E-2</v>
      </c>
    </row>
    <row r="303" spans="2:23" x14ac:dyDescent="0.25">
      <c r="B303" s="309">
        <v>295</v>
      </c>
      <c r="C303" s="335">
        <f t="shared" si="25"/>
        <v>1.8208402749999997</v>
      </c>
      <c r="D303" s="335">
        <f t="shared" si="26"/>
        <v>1.8286305976797181</v>
      </c>
      <c r="E303" s="340">
        <f t="shared" si="27"/>
        <v>7.7903226797184644E-3</v>
      </c>
      <c r="T303" s="309">
        <v>295</v>
      </c>
      <c r="U303" s="335">
        <f t="shared" si="28"/>
        <v>1.8208402749999997</v>
      </c>
      <c r="V303" s="335">
        <f t="shared" si="29"/>
        <v>1.8491417600237963</v>
      </c>
      <c r="W303" s="335">
        <f t="shared" si="30"/>
        <v>2.8301485023796591E-2</v>
      </c>
    </row>
    <row r="304" spans="2:23" x14ac:dyDescent="0.25">
      <c r="B304" s="309">
        <v>296</v>
      </c>
      <c r="C304" s="335">
        <f t="shared" si="25"/>
        <v>1.8267886847999999</v>
      </c>
      <c r="D304" s="335">
        <f t="shared" si="26"/>
        <v>1.8345297986155948</v>
      </c>
      <c r="E304" s="340">
        <f t="shared" si="27"/>
        <v>7.7411138155949466E-3</v>
      </c>
      <c r="T304" s="309">
        <v>296</v>
      </c>
      <c r="U304" s="335">
        <f t="shared" si="28"/>
        <v>1.8267886847999999</v>
      </c>
      <c r="V304" s="335">
        <f t="shared" si="29"/>
        <v>1.855040960959673</v>
      </c>
      <c r="W304" s="335">
        <f t="shared" si="30"/>
        <v>2.8252276159673073E-2</v>
      </c>
    </row>
    <row r="305" spans="2:23" x14ac:dyDescent="0.25">
      <c r="B305" s="309">
        <v>297</v>
      </c>
      <c r="C305" s="335">
        <f t="shared" si="25"/>
        <v>1.8327389714</v>
      </c>
      <c r="D305" s="335">
        <f t="shared" si="26"/>
        <v>1.8404305459758921</v>
      </c>
      <c r="E305" s="340">
        <f t="shared" si="27"/>
        <v>7.6915745758920906E-3</v>
      </c>
      <c r="T305" s="309">
        <v>297</v>
      </c>
      <c r="U305" s="335">
        <f t="shared" si="28"/>
        <v>1.8327389714</v>
      </c>
      <c r="V305" s="335">
        <f t="shared" si="29"/>
        <v>1.8609417083199702</v>
      </c>
      <c r="W305" s="335">
        <f t="shared" si="30"/>
        <v>2.8202736919970217E-2</v>
      </c>
    </row>
    <row r="306" spans="2:23" x14ac:dyDescent="0.25">
      <c r="B306" s="309">
        <v>298</v>
      </c>
      <c r="C306" s="335">
        <f t="shared" si="25"/>
        <v>1.8386910255999998</v>
      </c>
      <c r="D306" s="335">
        <f t="shared" si="26"/>
        <v>1.8463327323843308</v>
      </c>
      <c r="E306" s="340">
        <f t="shared" si="27"/>
        <v>7.6417067843310704E-3</v>
      </c>
      <c r="T306" s="309">
        <v>298</v>
      </c>
      <c r="U306" s="335">
        <f t="shared" si="28"/>
        <v>1.8386910255999998</v>
      </c>
      <c r="V306" s="335">
        <f t="shared" si="29"/>
        <v>1.8668438947284089</v>
      </c>
      <c r="W306" s="335">
        <f t="shared" si="30"/>
        <v>2.8152869128409197E-2</v>
      </c>
    </row>
    <row r="307" spans="2:23" x14ac:dyDescent="0.25">
      <c r="B307" s="309">
        <v>299</v>
      </c>
      <c r="C307" s="335">
        <f t="shared" si="25"/>
        <v>1.8446447382</v>
      </c>
      <c r="D307" s="335">
        <f t="shared" si="26"/>
        <v>1.8522362504646308</v>
      </c>
      <c r="E307" s="340">
        <f t="shared" si="27"/>
        <v>7.5915122646308397E-3</v>
      </c>
      <c r="T307" s="309">
        <v>299</v>
      </c>
      <c r="U307" s="335">
        <f t="shared" si="28"/>
        <v>1.8446447382</v>
      </c>
      <c r="V307" s="335">
        <f t="shared" si="29"/>
        <v>1.8727474128087089</v>
      </c>
      <c r="W307" s="335">
        <f t="shared" si="30"/>
        <v>2.8102674608708966E-2</v>
      </c>
    </row>
    <row r="308" spans="2:23" x14ac:dyDescent="0.25">
      <c r="B308" s="309">
        <v>300</v>
      </c>
      <c r="C308" s="335">
        <f t="shared" si="25"/>
        <v>1.8506</v>
      </c>
      <c r="D308" s="335">
        <f t="shared" si="26"/>
        <v>1.8581409928405135</v>
      </c>
      <c r="E308" s="340">
        <f t="shared" si="27"/>
        <v>7.5409928405134607E-3</v>
      </c>
      <c r="T308" s="309">
        <v>300</v>
      </c>
      <c r="U308" s="335">
        <f t="shared" si="28"/>
        <v>1.8506</v>
      </c>
      <c r="V308" s="335">
        <f t="shared" si="29"/>
        <v>1.8786521551845916</v>
      </c>
      <c r="W308" s="335">
        <f t="shared" si="30"/>
        <v>2.8052155184591587E-2</v>
      </c>
    </row>
    <row r="309" spans="2:23" x14ac:dyDescent="0.25">
      <c r="B309" s="309">
        <v>301</v>
      </c>
      <c r="C309" s="335">
        <f t="shared" si="25"/>
        <v>1.8565567017999998</v>
      </c>
      <c r="D309" s="335">
        <f t="shared" si="26"/>
        <v>1.8640468521356981</v>
      </c>
      <c r="E309" s="340">
        <f t="shared" si="27"/>
        <v>7.4901503356983312E-3</v>
      </c>
      <c r="T309" s="309">
        <v>301</v>
      </c>
      <c r="U309" s="335">
        <f t="shared" si="28"/>
        <v>1.8565567017999998</v>
      </c>
      <c r="V309" s="335">
        <f t="shared" si="29"/>
        <v>1.8845580144797762</v>
      </c>
      <c r="W309" s="335">
        <f t="shared" si="30"/>
        <v>2.8001312679776458E-2</v>
      </c>
    </row>
    <row r="310" spans="2:23" x14ac:dyDescent="0.25">
      <c r="B310" s="309">
        <v>302</v>
      </c>
      <c r="C310" s="335">
        <f t="shared" si="25"/>
        <v>1.8625147343999999</v>
      </c>
      <c r="D310" s="335">
        <f t="shared" si="26"/>
        <v>1.8699537209739061</v>
      </c>
      <c r="E310" s="340">
        <f t="shared" si="27"/>
        <v>7.4389865739061811E-3</v>
      </c>
      <c r="T310" s="309">
        <v>302</v>
      </c>
      <c r="U310" s="335">
        <f t="shared" si="28"/>
        <v>1.8625147343999999</v>
      </c>
      <c r="V310" s="335">
        <f t="shared" si="29"/>
        <v>1.8904648833179842</v>
      </c>
      <c r="W310" s="335">
        <f t="shared" si="30"/>
        <v>2.7950148917984308E-2</v>
      </c>
    </row>
    <row r="311" spans="2:23" x14ac:dyDescent="0.25">
      <c r="B311" s="309">
        <v>303</v>
      </c>
      <c r="C311" s="335">
        <f t="shared" si="25"/>
        <v>1.8684739885999999</v>
      </c>
      <c r="D311" s="335">
        <f t="shared" si="26"/>
        <v>1.8758614919788577</v>
      </c>
      <c r="E311" s="340">
        <f t="shared" si="27"/>
        <v>7.3875033788577404E-3</v>
      </c>
      <c r="T311" s="309">
        <v>303</v>
      </c>
      <c r="U311" s="335">
        <f t="shared" si="28"/>
        <v>1.8684739885999999</v>
      </c>
      <c r="V311" s="335">
        <f t="shared" si="29"/>
        <v>1.8963726543229358</v>
      </c>
      <c r="W311" s="335">
        <f t="shared" si="30"/>
        <v>2.7898665722935867E-2</v>
      </c>
    </row>
    <row r="312" spans="2:23" x14ac:dyDescent="0.25">
      <c r="B312" s="309">
        <v>304</v>
      </c>
      <c r="C312" s="335">
        <f t="shared" si="25"/>
        <v>1.8744343552</v>
      </c>
      <c r="D312" s="335">
        <f t="shared" si="26"/>
        <v>1.8817700577742729</v>
      </c>
      <c r="E312" s="340">
        <f t="shared" si="27"/>
        <v>7.335702574272851E-3</v>
      </c>
      <c r="T312" s="309">
        <v>304</v>
      </c>
      <c r="U312" s="335">
        <f t="shared" si="28"/>
        <v>1.8744343552</v>
      </c>
      <c r="V312" s="335">
        <f t="shared" si="29"/>
        <v>1.902281220118351</v>
      </c>
      <c r="W312" s="335">
        <f t="shared" si="30"/>
        <v>2.7846864918350978E-2</v>
      </c>
    </row>
    <row r="313" spans="2:23" x14ac:dyDescent="0.25">
      <c r="B313" s="309">
        <v>305</v>
      </c>
      <c r="C313" s="335">
        <f t="shared" si="25"/>
        <v>1.8803957249999996</v>
      </c>
      <c r="D313" s="335">
        <f t="shared" si="26"/>
        <v>1.8876793109838723</v>
      </c>
      <c r="E313" s="340">
        <f t="shared" si="27"/>
        <v>7.2835859838726869E-3</v>
      </c>
      <c r="T313" s="309">
        <v>305</v>
      </c>
      <c r="U313" s="335">
        <f t="shared" si="28"/>
        <v>1.8803957249999996</v>
      </c>
      <c r="V313" s="335">
        <f t="shared" si="29"/>
        <v>1.9081904733279504</v>
      </c>
      <c r="W313" s="335">
        <f t="shared" si="30"/>
        <v>2.7794748327950813E-2</v>
      </c>
    </row>
    <row r="314" spans="2:23" x14ac:dyDescent="0.25">
      <c r="B314" s="309">
        <v>306</v>
      </c>
      <c r="C314" s="335">
        <f t="shared" si="25"/>
        <v>1.8863579887999999</v>
      </c>
      <c r="D314" s="335">
        <f t="shared" si="26"/>
        <v>1.8935891442313766</v>
      </c>
      <c r="E314" s="340">
        <f t="shared" si="27"/>
        <v>7.2311554313766457E-3</v>
      </c>
      <c r="T314" s="309">
        <v>306</v>
      </c>
      <c r="U314" s="335">
        <f t="shared" si="28"/>
        <v>1.8863579887999999</v>
      </c>
      <c r="V314" s="335">
        <f t="shared" si="29"/>
        <v>1.9141003065754547</v>
      </c>
      <c r="W314" s="335">
        <f t="shared" si="30"/>
        <v>2.7742317775454772E-2</v>
      </c>
    </row>
    <row r="315" spans="2:23" x14ac:dyDescent="0.25">
      <c r="B315" s="309">
        <v>307</v>
      </c>
      <c r="C315" s="335">
        <f t="shared" si="25"/>
        <v>1.8923210373999999</v>
      </c>
      <c r="D315" s="335">
        <f t="shared" si="26"/>
        <v>1.8994994501405058</v>
      </c>
      <c r="E315" s="340">
        <f t="shared" si="27"/>
        <v>7.1784127405059017E-3</v>
      </c>
      <c r="T315" s="309">
        <v>307</v>
      </c>
      <c r="U315" s="335">
        <f t="shared" si="28"/>
        <v>1.8923210373999999</v>
      </c>
      <c r="V315" s="335">
        <f t="shared" si="29"/>
        <v>1.9200106124845839</v>
      </c>
      <c r="W315" s="335">
        <f t="shared" si="30"/>
        <v>2.7689575084584028E-2</v>
      </c>
    </row>
    <row r="316" spans="2:23" x14ac:dyDescent="0.25">
      <c r="B316" s="309">
        <v>308</v>
      </c>
      <c r="C316" s="335">
        <f t="shared" si="25"/>
        <v>1.8982847615999998</v>
      </c>
      <c r="D316" s="335">
        <f t="shared" si="26"/>
        <v>1.905410121334981</v>
      </c>
      <c r="E316" s="340">
        <f t="shared" si="27"/>
        <v>7.1253597349811848E-3</v>
      </c>
      <c r="T316" s="309">
        <v>308</v>
      </c>
      <c r="U316" s="335">
        <f t="shared" si="28"/>
        <v>1.8982847615999998</v>
      </c>
      <c r="V316" s="335">
        <f t="shared" si="29"/>
        <v>1.9259212836790591</v>
      </c>
      <c r="W316" s="335">
        <f t="shared" si="30"/>
        <v>2.7636522079059311E-2</v>
      </c>
    </row>
    <row r="317" spans="2:23" x14ac:dyDescent="0.25">
      <c r="B317" s="309">
        <v>309</v>
      </c>
      <c r="C317" s="335">
        <f t="shared" si="25"/>
        <v>1.9042490522</v>
      </c>
      <c r="D317" s="335">
        <f t="shared" si="26"/>
        <v>1.9113210504385219</v>
      </c>
      <c r="E317" s="340">
        <f t="shared" si="27"/>
        <v>7.0719982385218927E-3</v>
      </c>
      <c r="T317" s="309">
        <v>309</v>
      </c>
      <c r="U317" s="335">
        <f t="shared" si="28"/>
        <v>1.9042490522</v>
      </c>
      <c r="V317" s="335">
        <f t="shared" si="29"/>
        <v>1.9318322127826</v>
      </c>
      <c r="W317" s="335">
        <f t="shared" si="30"/>
        <v>2.7583160582600019E-2</v>
      </c>
    </row>
    <row r="318" spans="2:23" x14ac:dyDescent="0.25">
      <c r="B318" s="309">
        <v>310</v>
      </c>
      <c r="C318" s="335">
        <f t="shared" si="25"/>
        <v>1.9102137999999997</v>
      </c>
      <c r="D318" s="335">
        <f t="shared" si="26"/>
        <v>1.9172321300748498</v>
      </c>
      <c r="E318" s="340">
        <f t="shared" si="27"/>
        <v>7.0183300748500876E-3</v>
      </c>
      <c r="T318" s="309">
        <v>310</v>
      </c>
      <c r="U318" s="335">
        <f t="shared" si="28"/>
        <v>1.9102137999999997</v>
      </c>
      <c r="V318" s="335">
        <f t="shared" si="29"/>
        <v>1.937743292418928</v>
      </c>
      <c r="W318" s="335">
        <f t="shared" si="30"/>
        <v>2.7529492418928214E-2</v>
      </c>
    </row>
    <row r="319" spans="2:23" x14ac:dyDescent="0.25">
      <c r="B319" s="309">
        <v>311</v>
      </c>
      <c r="C319" s="335">
        <f t="shared" si="25"/>
        <v>1.9161788957999999</v>
      </c>
      <c r="D319" s="335">
        <f t="shared" si="26"/>
        <v>1.9231432528676842</v>
      </c>
      <c r="E319" s="340">
        <f t="shared" si="27"/>
        <v>6.9643570676842792E-3</v>
      </c>
      <c r="T319" s="309">
        <v>311</v>
      </c>
      <c r="U319" s="335">
        <f t="shared" si="28"/>
        <v>1.9161788957999999</v>
      </c>
      <c r="V319" s="335">
        <f t="shared" si="29"/>
        <v>1.9436544152117623</v>
      </c>
      <c r="W319" s="335">
        <f t="shared" si="30"/>
        <v>2.7475519411762406E-2</v>
      </c>
    </row>
    <row r="320" spans="2:23" x14ac:dyDescent="0.25">
      <c r="B320" s="309">
        <v>312</v>
      </c>
      <c r="C320" s="335">
        <f t="shared" si="25"/>
        <v>1.9221442303999998</v>
      </c>
      <c r="D320" s="335">
        <f t="shared" si="26"/>
        <v>1.9290543114407463</v>
      </c>
      <c r="E320" s="340">
        <f t="shared" si="27"/>
        <v>6.9100810407465296E-3</v>
      </c>
      <c r="T320" s="309">
        <v>312</v>
      </c>
      <c r="U320" s="335">
        <f t="shared" si="28"/>
        <v>1.9221442303999998</v>
      </c>
      <c r="V320" s="335">
        <f t="shared" si="29"/>
        <v>1.9495654737848245</v>
      </c>
      <c r="W320" s="335">
        <f t="shared" si="30"/>
        <v>2.7421243384824656E-2</v>
      </c>
    </row>
    <row r="321" spans="2:23" x14ac:dyDescent="0.25">
      <c r="B321" s="309">
        <v>313</v>
      </c>
      <c r="C321" s="335">
        <f t="shared" si="25"/>
        <v>1.9281096945999998</v>
      </c>
      <c r="D321" s="335">
        <f t="shared" si="26"/>
        <v>1.934965198417756</v>
      </c>
      <c r="E321" s="340">
        <f t="shared" si="27"/>
        <v>6.8555038177562366E-3</v>
      </c>
      <c r="T321" s="309">
        <v>313</v>
      </c>
      <c r="U321" s="335">
        <f t="shared" si="28"/>
        <v>1.9281096945999998</v>
      </c>
      <c r="V321" s="335">
        <f t="shared" si="29"/>
        <v>1.9554763607618342</v>
      </c>
      <c r="W321" s="335">
        <f t="shared" si="30"/>
        <v>2.7366666161834363E-2</v>
      </c>
    </row>
    <row r="322" spans="2:23" x14ac:dyDescent="0.25">
      <c r="B322" s="309">
        <v>314</v>
      </c>
      <c r="C322" s="335">
        <f t="shared" si="25"/>
        <v>1.9340751791999997</v>
      </c>
      <c r="D322" s="335">
        <f t="shared" si="26"/>
        <v>1.9408758064224343</v>
      </c>
      <c r="E322" s="340">
        <f t="shared" si="27"/>
        <v>6.8006272224345743E-3</v>
      </c>
      <c r="T322" s="309">
        <v>314</v>
      </c>
      <c r="U322" s="335">
        <f t="shared" si="28"/>
        <v>1.9340751791999997</v>
      </c>
      <c r="V322" s="335">
        <f t="shared" si="29"/>
        <v>1.9613869687665124</v>
      </c>
      <c r="W322" s="335">
        <f t="shared" si="30"/>
        <v>2.7311789566512701E-2</v>
      </c>
    </row>
    <row r="323" spans="2:23" x14ac:dyDescent="0.25">
      <c r="B323" s="309">
        <v>315</v>
      </c>
      <c r="C323" s="335">
        <f t="shared" si="25"/>
        <v>1.9400405749999998</v>
      </c>
      <c r="D323" s="335">
        <f t="shared" si="26"/>
        <v>1.9467860280785008</v>
      </c>
      <c r="E323" s="340">
        <f t="shared" si="27"/>
        <v>6.7454530785009403E-3</v>
      </c>
      <c r="T323" s="309">
        <v>315</v>
      </c>
      <c r="U323" s="335">
        <f t="shared" si="28"/>
        <v>1.9400405749999998</v>
      </c>
      <c r="V323" s="335">
        <f t="shared" si="29"/>
        <v>1.9672971904225789</v>
      </c>
      <c r="W323" s="335">
        <f t="shared" si="30"/>
        <v>2.7256615422579067E-2</v>
      </c>
    </row>
    <row r="324" spans="2:23" x14ac:dyDescent="0.25">
      <c r="B324" s="309">
        <v>316</v>
      </c>
      <c r="C324" s="335">
        <f t="shared" si="25"/>
        <v>1.9460057728</v>
      </c>
      <c r="D324" s="335">
        <f t="shared" si="26"/>
        <v>1.9526957560096765</v>
      </c>
      <c r="E324" s="340">
        <f t="shared" si="27"/>
        <v>6.6899832096765088E-3</v>
      </c>
      <c r="T324" s="309">
        <v>316</v>
      </c>
      <c r="U324" s="335">
        <f t="shared" si="28"/>
        <v>1.9460057728</v>
      </c>
      <c r="V324" s="335">
        <f t="shared" si="29"/>
        <v>1.9732069183537546</v>
      </c>
      <c r="W324" s="335">
        <f t="shared" si="30"/>
        <v>2.7201145553754635E-2</v>
      </c>
    </row>
    <row r="325" spans="2:23" x14ac:dyDescent="0.25">
      <c r="B325" s="309">
        <v>317</v>
      </c>
      <c r="C325" s="335">
        <f t="shared" si="25"/>
        <v>1.9519706634</v>
      </c>
      <c r="D325" s="335">
        <f t="shared" si="26"/>
        <v>1.9586048828396825</v>
      </c>
      <c r="E325" s="340">
        <f t="shared" si="27"/>
        <v>6.6342194396824539E-3</v>
      </c>
      <c r="T325" s="309">
        <v>317</v>
      </c>
      <c r="U325" s="335">
        <f t="shared" si="28"/>
        <v>1.9519706634</v>
      </c>
      <c r="V325" s="335">
        <f t="shared" si="29"/>
        <v>1.9791160451837606</v>
      </c>
      <c r="W325" s="335">
        <f t="shared" si="30"/>
        <v>2.714538178376058E-2</v>
      </c>
    </row>
    <row r="326" spans="2:23" x14ac:dyDescent="0.25">
      <c r="B326" s="309">
        <v>318</v>
      </c>
      <c r="C326" s="335">
        <f t="shared" si="25"/>
        <v>1.9579351375999998</v>
      </c>
      <c r="D326" s="335">
        <f t="shared" si="26"/>
        <v>1.9645133011922375</v>
      </c>
      <c r="E326" s="340">
        <f t="shared" si="27"/>
        <v>6.5781635922377291E-3</v>
      </c>
      <c r="T326" s="309">
        <v>318</v>
      </c>
      <c r="U326" s="335">
        <f t="shared" si="28"/>
        <v>1.9579351375999998</v>
      </c>
      <c r="V326" s="335">
        <f t="shared" si="29"/>
        <v>1.9850244635363157</v>
      </c>
      <c r="W326" s="335">
        <f t="shared" si="30"/>
        <v>2.7089325936315856E-2</v>
      </c>
    </row>
    <row r="327" spans="2:23" x14ac:dyDescent="0.25">
      <c r="B327" s="309">
        <v>319</v>
      </c>
      <c r="C327" s="335">
        <f t="shared" si="25"/>
        <v>1.9638990861999996</v>
      </c>
      <c r="D327" s="335">
        <f t="shared" si="26"/>
        <v>1.970420903691064</v>
      </c>
      <c r="E327" s="340">
        <f t="shared" si="27"/>
        <v>6.5218174910643967E-3</v>
      </c>
      <c r="T327" s="309">
        <v>319</v>
      </c>
      <c r="U327" s="335">
        <f t="shared" si="28"/>
        <v>1.9638990861999996</v>
      </c>
      <c r="V327" s="335">
        <f t="shared" si="29"/>
        <v>1.9909320660351422</v>
      </c>
      <c r="W327" s="335">
        <f t="shared" si="30"/>
        <v>2.7032979835142523E-2</v>
      </c>
    </row>
    <row r="328" spans="2:23" x14ac:dyDescent="0.25">
      <c r="B328" s="309">
        <v>320</v>
      </c>
      <c r="C328" s="335">
        <f t="shared" si="25"/>
        <v>1.9698623999999998</v>
      </c>
      <c r="D328" s="335">
        <f t="shared" si="26"/>
        <v>1.9763275829598808</v>
      </c>
      <c r="E328" s="340">
        <f t="shared" si="27"/>
        <v>6.4651829598809663E-3</v>
      </c>
      <c r="T328" s="309">
        <v>320</v>
      </c>
      <c r="U328" s="335">
        <f t="shared" si="28"/>
        <v>1.9698623999999998</v>
      </c>
      <c r="V328" s="335">
        <f t="shared" si="29"/>
        <v>1.9968387453039589</v>
      </c>
      <c r="W328" s="335">
        <f t="shared" si="30"/>
        <v>2.6976345303959093E-2</v>
      </c>
    </row>
    <row r="329" spans="2:23" x14ac:dyDescent="0.25">
      <c r="B329" s="309">
        <v>321</v>
      </c>
      <c r="C329" s="335">
        <f t="shared" ref="C329:C392" si="31">+$H$2*B329^3+$I$2*B329^2+$J$2*B329+$K$2</f>
        <v>1.9758249698000001</v>
      </c>
      <c r="D329" s="335">
        <f t="shared" ref="D329:D392" si="32">+$B$2*B329^3+$C$2*B329^2+$D$2*B329+$E$2</f>
        <v>1.9822332316224087</v>
      </c>
      <c r="E329" s="340">
        <f t="shared" ref="E329:E392" si="33">+D329-C329</f>
        <v>6.4082618224086119E-3</v>
      </c>
      <c r="T329" s="309">
        <v>321</v>
      </c>
      <c r="U329" s="335">
        <f t="shared" ref="U329:U392" si="34">+$H$2*T329^3+$I$2*T329^2+$J$2*T329+$K$2</f>
        <v>1.9758249698000001</v>
      </c>
      <c r="V329" s="335">
        <f t="shared" ref="V329:V392" si="35">+$T$2*T329^3+$U$2*T329^2+$V$2*T329+$W$2</f>
        <v>2.0027443939664868</v>
      </c>
      <c r="W329" s="335">
        <f t="shared" ref="W329:W392" si="36">+V329-U329</f>
        <v>2.6919424166486738E-2</v>
      </c>
    </row>
    <row r="330" spans="2:23" x14ac:dyDescent="0.25">
      <c r="B330" s="309">
        <v>322</v>
      </c>
      <c r="C330" s="335">
        <f t="shared" si="31"/>
        <v>1.9817866863999996</v>
      </c>
      <c r="D330" s="335">
        <f t="shared" si="32"/>
        <v>1.9881377423023689</v>
      </c>
      <c r="E330" s="340">
        <f t="shared" si="33"/>
        <v>6.3510559023693958E-3</v>
      </c>
      <c r="T330" s="309">
        <v>322</v>
      </c>
      <c r="U330" s="335">
        <f t="shared" si="34"/>
        <v>1.9817866863999996</v>
      </c>
      <c r="V330" s="335">
        <f t="shared" si="35"/>
        <v>2.0086489046464471</v>
      </c>
      <c r="W330" s="335">
        <f t="shared" si="36"/>
        <v>2.6862218246447522E-2</v>
      </c>
    </row>
    <row r="331" spans="2:23" x14ac:dyDescent="0.25">
      <c r="B331" s="309">
        <v>323</v>
      </c>
      <c r="C331" s="335">
        <f t="shared" si="31"/>
        <v>1.9877474405999997</v>
      </c>
      <c r="D331" s="335">
        <f t="shared" si="32"/>
        <v>1.9940410076234811</v>
      </c>
      <c r="E331" s="340">
        <f t="shared" si="33"/>
        <v>6.2935670234813834E-3</v>
      </c>
      <c r="T331" s="309">
        <v>323</v>
      </c>
      <c r="U331" s="335">
        <f t="shared" si="34"/>
        <v>1.9877474405999997</v>
      </c>
      <c r="V331" s="335">
        <f t="shared" si="35"/>
        <v>2.0145521699675593</v>
      </c>
      <c r="W331" s="335">
        <f t="shared" si="36"/>
        <v>2.680472936755951E-2</v>
      </c>
    </row>
    <row r="332" spans="2:23" x14ac:dyDescent="0.25">
      <c r="B332" s="309">
        <v>324</v>
      </c>
      <c r="C332" s="335">
        <f t="shared" si="31"/>
        <v>1.9937071231999997</v>
      </c>
      <c r="D332" s="335">
        <f t="shared" si="32"/>
        <v>1.9999429202094663</v>
      </c>
      <c r="E332" s="340">
        <f t="shared" si="33"/>
        <v>6.2357970094666371E-3</v>
      </c>
      <c r="T332" s="309">
        <v>324</v>
      </c>
      <c r="U332" s="335">
        <f t="shared" si="34"/>
        <v>1.9937071231999997</v>
      </c>
      <c r="V332" s="335">
        <f t="shared" si="35"/>
        <v>2.0204540825535444</v>
      </c>
      <c r="W332" s="335">
        <f t="shared" si="36"/>
        <v>2.6746959353544764E-2</v>
      </c>
    </row>
    <row r="333" spans="2:23" x14ac:dyDescent="0.25">
      <c r="B333" s="309">
        <v>325</v>
      </c>
      <c r="C333" s="335">
        <f t="shared" si="31"/>
        <v>1.999665625</v>
      </c>
      <c r="D333" s="335">
        <f t="shared" si="32"/>
        <v>2.0058433726840441</v>
      </c>
      <c r="E333" s="340">
        <f t="shared" si="33"/>
        <v>6.1777476840441103E-3</v>
      </c>
      <c r="T333" s="309">
        <v>325</v>
      </c>
      <c r="U333" s="335">
        <f t="shared" si="34"/>
        <v>1.999665625</v>
      </c>
      <c r="V333" s="335">
        <f t="shared" si="35"/>
        <v>2.0263545350281222</v>
      </c>
      <c r="W333" s="335">
        <f t="shared" si="36"/>
        <v>2.6688910028122237E-2</v>
      </c>
    </row>
    <row r="334" spans="2:23" x14ac:dyDescent="0.25">
      <c r="B334" s="309">
        <v>326</v>
      </c>
      <c r="C334" s="335">
        <f t="shared" si="31"/>
        <v>2.0056228367999998</v>
      </c>
      <c r="D334" s="335">
        <f t="shared" si="32"/>
        <v>2.0117422576709356</v>
      </c>
      <c r="E334" s="340">
        <f t="shared" si="33"/>
        <v>6.1194208709358655E-3</v>
      </c>
      <c r="T334" s="309">
        <v>326</v>
      </c>
      <c r="U334" s="335">
        <f t="shared" si="34"/>
        <v>2.0056228367999998</v>
      </c>
      <c r="V334" s="335">
        <f t="shared" si="35"/>
        <v>2.0322534200150137</v>
      </c>
      <c r="W334" s="335">
        <f t="shared" si="36"/>
        <v>2.6630583215013992E-2</v>
      </c>
    </row>
    <row r="335" spans="2:23" x14ac:dyDescent="0.25">
      <c r="B335" s="309">
        <v>327</v>
      </c>
      <c r="C335" s="335">
        <f t="shared" si="31"/>
        <v>2.0115786493999996</v>
      </c>
      <c r="D335" s="335">
        <f t="shared" si="32"/>
        <v>2.0176394677938614</v>
      </c>
      <c r="E335" s="340">
        <f t="shared" si="33"/>
        <v>6.0608183938617444E-3</v>
      </c>
      <c r="T335" s="309">
        <v>327</v>
      </c>
      <c r="U335" s="335">
        <f t="shared" si="34"/>
        <v>2.0115786493999996</v>
      </c>
      <c r="V335" s="335">
        <f t="shared" si="35"/>
        <v>2.0381506301379395</v>
      </c>
      <c r="W335" s="335">
        <f t="shared" si="36"/>
        <v>2.6571980737939871E-2</v>
      </c>
    </row>
    <row r="336" spans="2:23" x14ac:dyDescent="0.25">
      <c r="B336" s="309">
        <v>328</v>
      </c>
      <c r="C336" s="335">
        <f t="shared" si="31"/>
        <v>2.0175329536</v>
      </c>
      <c r="D336" s="335">
        <f t="shared" si="32"/>
        <v>2.0235348956765411</v>
      </c>
      <c r="E336" s="340">
        <f t="shared" si="33"/>
        <v>6.0019420765411446E-3</v>
      </c>
      <c r="T336" s="309">
        <v>328</v>
      </c>
      <c r="U336" s="335">
        <f t="shared" si="34"/>
        <v>2.0175329536</v>
      </c>
      <c r="V336" s="335">
        <f t="shared" si="35"/>
        <v>2.0440460580206192</v>
      </c>
      <c r="W336" s="335">
        <f t="shared" si="36"/>
        <v>2.6513104420619271E-2</v>
      </c>
    </row>
    <row r="337" spans="2:23" x14ac:dyDescent="0.25">
      <c r="B337" s="309">
        <v>329</v>
      </c>
      <c r="C337" s="335">
        <f t="shared" si="31"/>
        <v>2.0234856401999997</v>
      </c>
      <c r="D337" s="335">
        <f t="shared" si="32"/>
        <v>2.0294284339426962</v>
      </c>
      <c r="E337" s="340">
        <f t="shared" si="33"/>
        <v>5.9427937426965727E-3</v>
      </c>
      <c r="T337" s="309">
        <v>329</v>
      </c>
      <c r="U337" s="335">
        <f t="shared" si="34"/>
        <v>2.0234856401999997</v>
      </c>
      <c r="V337" s="335">
        <f t="shared" si="35"/>
        <v>2.0499395962867744</v>
      </c>
      <c r="W337" s="335">
        <f t="shared" si="36"/>
        <v>2.6453956086774699E-2</v>
      </c>
    </row>
    <row r="338" spans="2:23" x14ac:dyDescent="0.25">
      <c r="B338" s="309">
        <v>330</v>
      </c>
      <c r="C338" s="335">
        <f t="shared" si="31"/>
        <v>2.0294365999999999</v>
      </c>
      <c r="D338" s="335">
        <f t="shared" si="32"/>
        <v>2.0353199752160465</v>
      </c>
      <c r="E338" s="340">
        <f t="shared" si="33"/>
        <v>5.883375216046538E-3</v>
      </c>
      <c r="T338" s="309">
        <v>330</v>
      </c>
      <c r="U338" s="335">
        <f t="shared" si="34"/>
        <v>2.0294365999999999</v>
      </c>
      <c r="V338" s="335">
        <f t="shared" si="35"/>
        <v>2.0558311375601246</v>
      </c>
      <c r="W338" s="335">
        <f t="shared" si="36"/>
        <v>2.6394537560124665E-2</v>
      </c>
    </row>
    <row r="339" spans="2:23" x14ac:dyDescent="0.25">
      <c r="B339" s="309">
        <v>331</v>
      </c>
      <c r="C339" s="335">
        <f t="shared" si="31"/>
        <v>2.0353857237999997</v>
      </c>
      <c r="D339" s="335">
        <f t="shared" si="32"/>
        <v>2.0412094121203124</v>
      </c>
      <c r="E339" s="340">
        <f t="shared" si="33"/>
        <v>5.8236883203126588E-3</v>
      </c>
      <c r="T339" s="309">
        <v>331</v>
      </c>
      <c r="U339" s="335">
        <f t="shared" si="34"/>
        <v>2.0353857237999997</v>
      </c>
      <c r="V339" s="335">
        <f t="shared" si="35"/>
        <v>2.0617205744643905</v>
      </c>
      <c r="W339" s="335">
        <f t="shared" si="36"/>
        <v>2.6334850664390785E-2</v>
      </c>
    </row>
    <row r="340" spans="2:23" x14ac:dyDescent="0.25">
      <c r="B340" s="309">
        <v>332</v>
      </c>
      <c r="C340" s="335">
        <f t="shared" si="31"/>
        <v>2.0413329023999998</v>
      </c>
      <c r="D340" s="335">
        <f t="shared" si="32"/>
        <v>2.0470966372792145</v>
      </c>
      <c r="E340" s="340">
        <f t="shared" si="33"/>
        <v>5.7637348792147769E-3</v>
      </c>
      <c r="T340" s="309">
        <v>332</v>
      </c>
      <c r="U340" s="335">
        <f t="shared" si="34"/>
        <v>2.0413329023999998</v>
      </c>
      <c r="V340" s="335">
        <f t="shared" si="35"/>
        <v>2.0676077996232927</v>
      </c>
      <c r="W340" s="335">
        <f t="shared" si="36"/>
        <v>2.6274897223292903E-2</v>
      </c>
    </row>
    <row r="341" spans="2:23" x14ac:dyDescent="0.25">
      <c r="B341" s="309">
        <v>333</v>
      </c>
      <c r="C341" s="335">
        <f t="shared" si="31"/>
        <v>2.0472780265999999</v>
      </c>
      <c r="D341" s="335">
        <f t="shared" si="32"/>
        <v>2.0529815433164735</v>
      </c>
      <c r="E341" s="340">
        <f t="shared" si="33"/>
        <v>5.7035167164736222E-3</v>
      </c>
      <c r="T341" s="309">
        <v>333</v>
      </c>
      <c r="U341" s="335">
        <f t="shared" si="34"/>
        <v>2.0472780265999999</v>
      </c>
      <c r="V341" s="335">
        <f t="shared" si="35"/>
        <v>2.0734927056605517</v>
      </c>
      <c r="W341" s="335">
        <f t="shared" si="36"/>
        <v>2.6214679060551749E-2</v>
      </c>
    </row>
    <row r="342" spans="2:23" x14ac:dyDescent="0.25">
      <c r="B342" s="309">
        <v>334</v>
      </c>
      <c r="C342" s="335">
        <f t="shared" si="31"/>
        <v>2.0532209872</v>
      </c>
      <c r="D342" s="335">
        <f t="shared" si="32"/>
        <v>2.0588640228558091</v>
      </c>
      <c r="E342" s="340">
        <f t="shared" si="33"/>
        <v>5.6430356558090367E-3</v>
      </c>
      <c r="T342" s="309">
        <v>334</v>
      </c>
      <c r="U342" s="335">
        <f t="shared" si="34"/>
        <v>2.0532209872</v>
      </c>
      <c r="V342" s="335">
        <f t="shared" si="35"/>
        <v>2.0793751851998872</v>
      </c>
      <c r="W342" s="335">
        <f t="shared" si="36"/>
        <v>2.6154197999887163E-2</v>
      </c>
    </row>
    <row r="343" spans="2:23" x14ac:dyDescent="0.25">
      <c r="B343" s="309">
        <v>335</v>
      </c>
      <c r="C343" s="335">
        <f t="shared" si="31"/>
        <v>2.0591616749999999</v>
      </c>
      <c r="D343" s="335">
        <f t="shared" si="32"/>
        <v>2.0647439685209426</v>
      </c>
      <c r="E343" s="340">
        <f t="shared" si="33"/>
        <v>5.5822935209426383E-3</v>
      </c>
      <c r="T343" s="309">
        <v>335</v>
      </c>
      <c r="U343" s="335">
        <f t="shared" si="34"/>
        <v>2.0591616749999999</v>
      </c>
      <c r="V343" s="335">
        <f t="shared" si="35"/>
        <v>2.0852551308650207</v>
      </c>
      <c r="W343" s="335">
        <f t="shared" si="36"/>
        <v>2.6093455865020765E-2</v>
      </c>
    </row>
    <row r="344" spans="2:23" x14ac:dyDescent="0.25">
      <c r="B344" s="309">
        <v>336</v>
      </c>
      <c r="C344" s="335">
        <f t="shared" si="31"/>
        <v>2.0650999807999999</v>
      </c>
      <c r="D344" s="335">
        <f t="shared" si="32"/>
        <v>2.0706212729355937</v>
      </c>
      <c r="E344" s="340">
        <f t="shared" si="33"/>
        <v>5.5212921355938249E-3</v>
      </c>
      <c r="T344" s="309">
        <v>336</v>
      </c>
      <c r="U344" s="335">
        <f t="shared" si="34"/>
        <v>2.0650999807999999</v>
      </c>
      <c r="V344" s="335">
        <f t="shared" si="35"/>
        <v>2.0911324352796719</v>
      </c>
      <c r="W344" s="335">
        <f t="shared" si="36"/>
        <v>2.6032454479671951E-2</v>
      </c>
    </row>
    <row r="345" spans="2:23" x14ac:dyDescent="0.25">
      <c r="B345" s="309">
        <v>337</v>
      </c>
      <c r="C345" s="335">
        <f t="shared" si="31"/>
        <v>2.0710357953999998</v>
      </c>
      <c r="D345" s="335">
        <f t="shared" si="32"/>
        <v>2.0764958287234836</v>
      </c>
      <c r="E345" s="340">
        <f t="shared" si="33"/>
        <v>5.4600333234837706E-3</v>
      </c>
      <c r="T345" s="309">
        <v>337</v>
      </c>
      <c r="U345" s="335">
        <f t="shared" si="34"/>
        <v>2.0710357953999998</v>
      </c>
      <c r="V345" s="335">
        <f t="shared" si="35"/>
        <v>2.0970069910675617</v>
      </c>
      <c r="W345" s="335">
        <f t="shared" si="36"/>
        <v>2.5971195667561897E-2</v>
      </c>
    </row>
    <row r="346" spans="2:23" x14ac:dyDescent="0.25">
      <c r="B346" s="309">
        <v>338</v>
      </c>
      <c r="C346" s="335">
        <f t="shared" si="31"/>
        <v>2.0769690096</v>
      </c>
      <c r="D346" s="335">
        <f t="shared" si="32"/>
        <v>2.0823675285083318</v>
      </c>
      <c r="E346" s="340">
        <f t="shared" si="33"/>
        <v>5.398518908331873E-3</v>
      </c>
      <c r="T346" s="309">
        <v>338</v>
      </c>
      <c r="U346" s="335">
        <f t="shared" si="34"/>
        <v>2.0769690096</v>
      </c>
      <c r="V346" s="335">
        <f t="shared" si="35"/>
        <v>2.10287869085241</v>
      </c>
      <c r="W346" s="335">
        <f t="shared" si="36"/>
        <v>2.590968125241E-2</v>
      </c>
    </row>
    <row r="347" spans="2:23" x14ac:dyDescent="0.25">
      <c r="B347" s="309">
        <v>339</v>
      </c>
      <c r="C347" s="335">
        <f t="shared" si="31"/>
        <v>2.0828995141999997</v>
      </c>
      <c r="D347" s="335">
        <f t="shared" si="32"/>
        <v>2.0882362649138599</v>
      </c>
      <c r="E347" s="340">
        <f t="shared" si="33"/>
        <v>5.3367507138601944E-3</v>
      </c>
      <c r="T347" s="309">
        <v>339</v>
      </c>
      <c r="U347" s="335">
        <f t="shared" si="34"/>
        <v>2.0828995141999997</v>
      </c>
      <c r="V347" s="335">
        <f t="shared" si="35"/>
        <v>2.1087474272579381</v>
      </c>
      <c r="W347" s="335">
        <f t="shared" si="36"/>
        <v>2.5847913057938321E-2</v>
      </c>
    </row>
    <row r="348" spans="2:23" x14ac:dyDescent="0.25">
      <c r="B348" s="309">
        <v>340</v>
      </c>
      <c r="C348" s="335">
        <f t="shared" si="31"/>
        <v>2.0888271999999999</v>
      </c>
      <c r="D348" s="335">
        <f t="shared" si="32"/>
        <v>2.0941019305637876</v>
      </c>
      <c r="E348" s="340">
        <f t="shared" si="33"/>
        <v>5.2747305637876885E-3</v>
      </c>
      <c r="T348" s="309">
        <v>340</v>
      </c>
      <c r="U348" s="335">
        <f t="shared" si="34"/>
        <v>2.0888271999999999</v>
      </c>
      <c r="V348" s="335">
        <f t="shared" si="35"/>
        <v>2.1146130929078657</v>
      </c>
      <c r="W348" s="335">
        <f t="shared" si="36"/>
        <v>2.5785892907865815E-2</v>
      </c>
    </row>
    <row r="349" spans="2:23" x14ac:dyDescent="0.25">
      <c r="B349" s="309">
        <v>341</v>
      </c>
      <c r="C349" s="335">
        <f t="shared" si="31"/>
        <v>2.0947519577999998</v>
      </c>
      <c r="D349" s="335">
        <f t="shared" si="32"/>
        <v>2.0999644180818349</v>
      </c>
      <c r="E349" s="340">
        <f t="shared" si="33"/>
        <v>5.2124602818350851E-3</v>
      </c>
      <c r="T349" s="309">
        <v>341</v>
      </c>
      <c r="U349" s="335">
        <f t="shared" si="34"/>
        <v>2.0947519577999998</v>
      </c>
      <c r="V349" s="335">
        <f t="shared" si="35"/>
        <v>2.120475580425913</v>
      </c>
      <c r="W349" s="335">
        <f t="shared" si="36"/>
        <v>2.5723622625913212E-2</v>
      </c>
    </row>
    <row r="350" spans="2:23" x14ac:dyDescent="0.25">
      <c r="B350" s="309">
        <v>342</v>
      </c>
      <c r="C350" s="335">
        <f t="shared" si="31"/>
        <v>2.1006736783999997</v>
      </c>
      <c r="D350" s="335">
        <f t="shared" si="32"/>
        <v>2.1058236200917233</v>
      </c>
      <c r="E350" s="340">
        <f t="shared" si="33"/>
        <v>5.1499416917235585E-3</v>
      </c>
      <c r="T350" s="309">
        <v>342</v>
      </c>
      <c r="U350" s="335">
        <f t="shared" si="34"/>
        <v>2.1006736783999997</v>
      </c>
      <c r="V350" s="335">
        <f t="shared" si="35"/>
        <v>2.1263347824358014</v>
      </c>
      <c r="W350" s="335">
        <f t="shared" si="36"/>
        <v>2.5661104035801685E-2</v>
      </c>
    </row>
    <row r="351" spans="2:23" x14ac:dyDescent="0.25">
      <c r="B351" s="309">
        <v>343</v>
      </c>
      <c r="C351" s="335">
        <f t="shared" si="31"/>
        <v>2.1065922526</v>
      </c>
      <c r="D351" s="335">
        <f t="shared" si="32"/>
        <v>2.1116794292171726</v>
      </c>
      <c r="E351" s="340">
        <f t="shared" si="33"/>
        <v>5.0871766171725064E-3</v>
      </c>
      <c r="T351" s="309">
        <v>343</v>
      </c>
      <c r="U351" s="335">
        <f t="shared" si="34"/>
        <v>2.1065922526</v>
      </c>
      <c r="V351" s="335">
        <f t="shared" si="35"/>
        <v>2.1321905915612507</v>
      </c>
      <c r="W351" s="335">
        <f t="shared" si="36"/>
        <v>2.5598338961250633E-2</v>
      </c>
    </row>
    <row r="352" spans="2:23" x14ac:dyDescent="0.25">
      <c r="B352" s="309">
        <v>344</v>
      </c>
      <c r="C352" s="335">
        <f t="shared" si="31"/>
        <v>2.1125075711999997</v>
      </c>
      <c r="D352" s="335">
        <f t="shared" si="32"/>
        <v>2.1175317380819032</v>
      </c>
      <c r="E352" s="340">
        <f t="shared" si="33"/>
        <v>5.0241668819035468E-3</v>
      </c>
      <c r="T352" s="309">
        <v>344</v>
      </c>
      <c r="U352" s="335">
        <f t="shared" si="34"/>
        <v>2.1125075711999997</v>
      </c>
      <c r="V352" s="335">
        <f t="shared" si="35"/>
        <v>2.1380429004259813</v>
      </c>
      <c r="W352" s="335">
        <f t="shared" si="36"/>
        <v>2.5535329225981673E-2</v>
      </c>
    </row>
    <row r="353" spans="2:23" x14ac:dyDescent="0.25">
      <c r="B353" s="309">
        <v>345</v>
      </c>
      <c r="C353" s="335">
        <f t="shared" si="31"/>
        <v>2.1184195249999997</v>
      </c>
      <c r="D353" s="335">
        <f t="shared" si="32"/>
        <v>2.1233804393096358</v>
      </c>
      <c r="E353" s="340">
        <f t="shared" si="33"/>
        <v>4.9609143096360775E-3</v>
      </c>
      <c r="T353" s="309">
        <v>345</v>
      </c>
      <c r="U353" s="335">
        <f t="shared" si="34"/>
        <v>2.1184195249999997</v>
      </c>
      <c r="V353" s="335">
        <f t="shared" si="35"/>
        <v>2.143891601653714</v>
      </c>
      <c r="W353" s="335">
        <f t="shared" si="36"/>
        <v>2.5472076653714204E-2</v>
      </c>
    </row>
    <row r="354" spans="2:23" x14ac:dyDescent="0.25">
      <c r="B354" s="309">
        <v>346</v>
      </c>
      <c r="C354" s="335">
        <f t="shared" si="31"/>
        <v>2.1243280048000002</v>
      </c>
      <c r="D354" s="335">
        <f t="shared" si="32"/>
        <v>2.129225425524091</v>
      </c>
      <c r="E354" s="340">
        <f t="shared" si="33"/>
        <v>4.8974207240908285E-3</v>
      </c>
      <c r="T354" s="309">
        <v>346</v>
      </c>
      <c r="U354" s="335">
        <f t="shared" si="34"/>
        <v>2.1243280048000002</v>
      </c>
      <c r="V354" s="335">
        <f t="shared" si="35"/>
        <v>2.1497365878681691</v>
      </c>
      <c r="W354" s="335">
        <f t="shared" si="36"/>
        <v>2.5408583068168955E-2</v>
      </c>
    </row>
    <row r="355" spans="2:23" x14ac:dyDescent="0.25">
      <c r="B355" s="309">
        <v>347</v>
      </c>
      <c r="C355" s="335">
        <f t="shared" si="31"/>
        <v>2.1302329013999999</v>
      </c>
      <c r="D355" s="335">
        <f t="shared" si="32"/>
        <v>2.1350665893489893</v>
      </c>
      <c r="E355" s="340">
        <f t="shared" si="33"/>
        <v>4.833687948989418E-3</v>
      </c>
      <c r="T355" s="309">
        <v>347</v>
      </c>
      <c r="U355" s="335">
        <f t="shared" si="34"/>
        <v>2.1302329013999999</v>
      </c>
      <c r="V355" s="335">
        <f t="shared" si="35"/>
        <v>2.1555777516930674</v>
      </c>
      <c r="W355" s="335">
        <f t="shared" si="36"/>
        <v>2.5344850293067545E-2</v>
      </c>
    </row>
    <row r="356" spans="2:23" x14ac:dyDescent="0.25">
      <c r="B356" s="309">
        <v>348</v>
      </c>
      <c r="C356" s="335">
        <f t="shared" si="31"/>
        <v>2.1361341055999996</v>
      </c>
      <c r="D356" s="335">
        <f t="shared" si="32"/>
        <v>2.14090382340805</v>
      </c>
      <c r="E356" s="340">
        <f t="shared" si="33"/>
        <v>4.7697178080503555E-3</v>
      </c>
      <c r="T356" s="309">
        <v>348</v>
      </c>
      <c r="U356" s="335">
        <f t="shared" si="34"/>
        <v>2.1361341055999996</v>
      </c>
      <c r="V356" s="335">
        <f t="shared" si="35"/>
        <v>2.1614149857521281</v>
      </c>
      <c r="W356" s="335">
        <f t="shared" si="36"/>
        <v>2.5280880152128482E-2</v>
      </c>
    </row>
    <row r="357" spans="2:23" x14ac:dyDescent="0.25">
      <c r="B357" s="309">
        <v>349</v>
      </c>
      <c r="C357" s="335">
        <f t="shared" si="31"/>
        <v>2.1420315082000001</v>
      </c>
      <c r="D357" s="335">
        <f t="shared" si="32"/>
        <v>2.1467370203249949</v>
      </c>
      <c r="E357" s="341">
        <f t="shared" si="33"/>
        <v>4.7055121249948151E-3</v>
      </c>
      <c r="T357" s="309">
        <v>349</v>
      </c>
      <c r="U357" s="335">
        <f t="shared" si="34"/>
        <v>2.1420315082000001</v>
      </c>
      <c r="V357" s="335">
        <f t="shared" si="35"/>
        <v>2.167248182669073</v>
      </c>
      <c r="W357" s="335">
        <f t="shared" si="36"/>
        <v>2.5216674469072942E-2</v>
      </c>
    </row>
    <row r="358" spans="2:23" x14ac:dyDescent="0.25">
      <c r="B358" s="309">
        <v>350</v>
      </c>
      <c r="C358" s="335">
        <f t="shared" si="31"/>
        <v>2.1479249999999999</v>
      </c>
      <c r="D358" s="335">
        <f t="shared" si="32"/>
        <v>2.1525660727235438</v>
      </c>
      <c r="E358" s="340">
        <f t="shared" si="33"/>
        <v>4.6410727235439708E-3</v>
      </c>
      <c r="T358" s="309">
        <v>350</v>
      </c>
      <c r="U358" s="335">
        <f t="shared" si="34"/>
        <v>2.1479249999999999</v>
      </c>
      <c r="V358" s="335">
        <f t="shared" si="35"/>
        <v>2.173077235067622</v>
      </c>
      <c r="W358" s="335">
        <f t="shared" si="36"/>
        <v>2.5152235067622097E-2</v>
      </c>
    </row>
    <row r="359" spans="2:23" x14ac:dyDescent="0.25">
      <c r="B359" s="309">
        <v>351</v>
      </c>
      <c r="C359" s="335">
        <f t="shared" si="31"/>
        <v>2.1538144717999996</v>
      </c>
      <c r="D359" s="335">
        <f t="shared" si="32"/>
        <v>2.1583908732274169</v>
      </c>
      <c r="E359" s="340">
        <f t="shared" si="33"/>
        <v>4.5764014274172204E-3</v>
      </c>
      <c r="T359" s="309">
        <v>351</v>
      </c>
      <c r="U359" s="335">
        <f t="shared" si="34"/>
        <v>2.1538144717999996</v>
      </c>
      <c r="V359" s="335">
        <f t="shared" si="35"/>
        <v>2.178902035571495</v>
      </c>
      <c r="W359" s="335">
        <f t="shared" si="36"/>
        <v>2.5087563771495347E-2</v>
      </c>
    </row>
    <row r="360" spans="2:23" x14ac:dyDescent="0.25">
      <c r="B360" s="309">
        <v>352</v>
      </c>
      <c r="C360" s="335">
        <f t="shared" si="31"/>
        <v>2.1596998143999997</v>
      </c>
      <c r="D360" s="335">
        <f t="shared" si="32"/>
        <v>2.1642113144603354</v>
      </c>
      <c r="E360" s="340">
        <f t="shared" si="33"/>
        <v>4.511500060335738E-3</v>
      </c>
      <c r="T360" s="309">
        <v>352</v>
      </c>
      <c r="U360" s="335">
        <f t="shared" si="34"/>
        <v>2.1596998143999997</v>
      </c>
      <c r="V360" s="335">
        <f t="shared" si="35"/>
        <v>2.1847224768044136</v>
      </c>
      <c r="W360" s="335">
        <f t="shared" si="36"/>
        <v>2.5022662404413865E-2</v>
      </c>
    </row>
    <row r="361" spans="2:23" x14ac:dyDescent="0.25">
      <c r="B361" s="309">
        <v>353</v>
      </c>
      <c r="C361" s="335">
        <f t="shared" si="31"/>
        <v>2.1655809185999995</v>
      </c>
      <c r="D361" s="335">
        <f t="shared" si="32"/>
        <v>2.1700272890460193</v>
      </c>
      <c r="E361" s="340">
        <f t="shared" si="33"/>
        <v>4.4463704460198095E-3</v>
      </c>
      <c r="T361" s="309">
        <v>353</v>
      </c>
      <c r="U361" s="335">
        <f t="shared" si="34"/>
        <v>2.1655809185999995</v>
      </c>
      <c r="V361" s="335">
        <f t="shared" si="35"/>
        <v>2.1905384513900974</v>
      </c>
      <c r="W361" s="335">
        <f t="shared" si="36"/>
        <v>2.4957532790097936E-2</v>
      </c>
    </row>
    <row r="362" spans="2:23" x14ac:dyDescent="0.25">
      <c r="B362" s="309">
        <v>354</v>
      </c>
      <c r="C362" s="335">
        <f t="shared" si="31"/>
        <v>2.1714576751999997</v>
      </c>
      <c r="D362" s="335">
        <f t="shared" si="32"/>
        <v>2.1758386896081889</v>
      </c>
      <c r="E362" s="340">
        <f t="shared" si="33"/>
        <v>4.3810144081892766E-3</v>
      </c>
      <c r="T362" s="309">
        <v>354</v>
      </c>
      <c r="U362" s="335">
        <f t="shared" si="34"/>
        <v>2.1714576751999997</v>
      </c>
      <c r="V362" s="335">
        <f t="shared" si="35"/>
        <v>2.1963498519522671</v>
      </c>
      <c r="W362" s="335">
        <f t="shared" si="36"/>
        <v>2.4892176752267403E-2</v>
      </c>
    </row>
    <row r="363" spans="2:23" x14ac:dyDescent="0.25">
      <c r="B363" s="309">
        <v>355</v>
      </c>
      <c r="C363" s="335">
        <f t="shared" si="31"/>
        <v>2.1773299749999997</v>
      </c>
      <c r="D363" s="335">
        <f t="shared" si="32"/>
        <v>2.181645408770565</v>
      </c>
      <c r="E363" s="340">
        <f t="shared" si="33"/>
        <v>4.3154337705653134E-3</v>
      </c>
      <c r="T363" s="309">
        <v>355</v>
      </c>
      <c r="U363" s="335">
        <f t="shared" si="34"/>
        <v>2.1773299749999997</v>
      </c>
      <c r="V363" s="335">
        <f t="shared" si="35"/>
        <v>2.2021565711146431</v>
      </c>
      <c r="W363" s="335">
        <f t="shared" si="36"/>
        <v>2.482659611464344E-2</v>
      </c>
    </row>
    <row r="364" spans="2:23" x14ac:dyDescent="0.25">
      <c r="B364" s="309">
        <v>356</v>
      </c>
      <c r="C364" s="335">
        <f t="shared" si="31"/>
        <v>2.1831977087999999</v>
      </c>
      <c r="D364" s="335">
        <f t="shared" si="32"/>
        <v>2.1874473391568681</v>
      </c>
      <c r="E364" s="340">
        <f t="shared" si="33"/>
        <v>4.2496303568682059E-3</v>
      </c>
      <c r="T364" s="309">
        <v>356</v>
      </c>
      <c r="U364" s="335">
        <f t="shared" si="34"/>
        <v>2.1831977087999999</v>
      </c>
      <c r="V364" s="335">
        <f t="shared" si="35"/>
        <v>2.2079585015009462</v>
      </c>
      <c r="W364" s="335">
        <f t="shared" si="36"/>
        <v>2.4760792700946332E-2</v>
      </c>
    </row>
    <row r="365" spans="2:23" x14ac:dyDescent="0.25">
      <c r="B365" s="309">
        <v>357</v>
      </c>
      <c r="C365" s="335">
        <f t="shared" si="31"/>
        <v>2.1890607674</v>
      </c>
      <c r="D365" s="335">
        <f t="shared" si="32"/>
        <v>2.1932443733908182</v>
      </c>
      <c r="E365" s="340">
        <f t="shared" si="33"/>
        <v>4.1836059908182399E-3</v>
      </c>
      <c r="T365" s="309">
        <v>357</v>
      </c>
      <c r="U365" s="335">
        <f t="shared" si="34"/>
        <v>2.1890607674</v>
      </c>
      <c r="V365" s="335">
        <f t="shared" si="35"/>
        <v>2.2137555357348964</v>
      </c>
      <c r="W365" s="335">
        <f t="shared" si="36"/>
        <v>2.4694768334896366E-2</v>
      </c>
    </row>
    <row r="366" spans="2:23" x14ac:dyDescent="0.25">
      <c r="B366" s="309">
        <v>358</v>
      </c>
      <c r="C366" s="335">
        <f t="shared" si="31"/>
        <v>2.1949190415999995</v>
      </c>
      <c r="D366" s="335">
        <f t="shared" si="32"/>
        <v>2.1990364040961352</v>
      </c>
      <c r="E366" s="340">
        <f t="shared" si="33"/>
        <v>4.1173624961357014E-3</v>
      </c>
      <c r="T366" s="309">
        <v>358</v>
      </c>
      <c r="U366" s="335">
        <f t="shared" si="34"/>
        <v>2.1949190415999995</v>
      </c>
      <c r="V366" s="335">
        <f t="shared" si="35"/>
        <v>2.2195475664402133</v>
      </c>
      <c r="W366" s="335">
        <f t="shared" si="36"/>
        <v>2.4628524840213828E-2</v>
      </c>
    </row>
    <row r="367" spans="2:23" x14ac:dyDescent="0.25">
      <c r="B367" s="309">
        <v>359</v>
      </c>
      <c r="C367" s="335">
        <f t="shared" si="31"/>
        <v>2.2007724221999996</v>
      </c>
      <c r="D367" s="335">
        <f t="shared" si="32"/>
        <v>2.2048233238965413</v>
      </c>
      <c r="E367" s="340">
        <f t="shared" si="33"/>
        <v>4.0509016965417644E-3</v>
      </c>
      <c r="T367" s="309">
        <v>359</v>
      </c>
      <c r="U367" s="335">
        <f t="shared" si="34"/>
        <v>2.2007724221999996</v>
      </c>
      <c r="V367" s="335">
        <f t="shared" si="35"/>
        <v>2.2253344862406195</v>
      </c>
      <c r="W367" s="335">
        <f t="shared" si="36"/>
        <v>2.4562064040619891E-2</v>
      </c>
    </row>
    <row r="368" spans="2:23" x14ac:dyDescent="0.25">
      <c r="B368" s="309">
        <v>360</v>
      </c>
      <c r="C368" s="335">
        <f t="shared" si="31"/>
        <v>2.2066207999999996</v>
      </c>
      <c r="D368" s="335">
        <f t="shared" si="32"/>
        <v>2.210605025415755</v>
      </c>
      <c r="E368" s="340">
        <f t="shared" si="33"/>
        <v>3.9842254157553825E-3</v>
      </c>
      <c r="T368" s="309">
        <v>360</v>
      </c>
      <c r="U368" s="335">
        <f t="shared" si="34"/>
        <v>2.2066207999999996</v>
      </c>
      <c r="V368" s="335">
        <f t="shared" si="35"/>
        <v>2.2311161877598331</v>
      </c>
      <c r="W368" s="335">
        <f t="shared" si="36"/>
        <v>2.4495387759833509E-2</v>
      </c>
    </row>
    <row r="369" spans="2:23" x14ac:dyDescent="0.25">
      <c r="B369" s="309">
        <v>361</v>
      </c>
      <c r="C369" s="335">
        <f t="shared" si="31"/>
        <v>2.2124640657999999</v>
      </c>
      <c r="D369" s="335">
        <f t="shared" si="32"/>
        <v>2.2163814012774985</v>
      </c>
      <c r="E369" s="340">
        <f t="shared" si="33"/>
        <v>3.917335477498618E-3</v>
      </c>
      <c r="T369" s="309">
        <v>361</v>
      </c>
      <c r="U369" s="335">
        <f t="shared" si="34"/>
        <v>2.2124640657999999</v>
      </c>
      <c r="V369" s="335">
        <f t="shared" si="35"/>
        <v>2.2368925636215766</v>
      </c>
      <c r="W369" s="335">
        <f t="shared" si="36"/>
        <v>2.4428497821576745E-2</v>
      </c>
    </row>
    <row r="370" spans="2:23" x14ac:dyDescent="0.25">
      <c r="B370" s="309">
        <v>362</v>
      </c>
      <c r="C370" s="335">
        <f t="shared" si="31"/>
        <v>2.2183021103999998</v>
      </c>
      <c r="D370" s="335">
        <f t="shared" si="32"/>
        <v>2.2221523441054911</v>
      </c>
      <c r="E370" s="340">
        <f t="shared" si="33"/>
        <v>3.8502337054913127E-3</v>
      </c>
      <c r="T370" s="309">
        <v>362</v>
      </c>
      <c r="U370" s="335">
        <f t="shared" si="34"/>
        <v>2.2183021103999998</v>
      </c>
      <c r="V370" s="335">
        <f t="shared" si="35"/>
        <v>2.2426635064495692</v>
      </c>
      <c r="W370" s="335">
        <f t="shared" si="36"/>
        <v>2.4361396049569439E-2</v>
      </c>
    </row>
    <row r="371" spans="2:23" x14ac:dyDescent="0.25">
      <c r="B371" s="309">
        <v>363</v>
      </c>
      <c r="C371" s="335">
        <f t="shared" si="31"/>
        <v>2.2241348245999997</v>
      </c>
      <c r="D371" s="335">
        <f t="shared" si="32"/>
        <v>2.2279177465234534</v>
      </c>
      <c r="E371" s="340">
        <f t="shared" si="33"/>
        <v>3.7829219234537526E-3</v>
      </c>
      <c r="T371" s="309">
        <v>363</v>
      </c>
      <c r="U371" s="335">
        <f t="shared" si="34"/>
        <v>2.2241348245999997</v>
      </c>
      <c r="V371" s="335">
        <f t="shared" si="35"/>
        <v>2.2484289088675316</v>
      </c>
      <c r="W371" s="335">
        <f t="shared" si="36"/>
        <v>2.4294084267531879E-2</v>
      </c>
    </row>
    <row r="372" spans="2:23" x14ac:dyDescent="0.25">
      <c r="B372" s="309">
        <v>364</v>
      </c>
      <c r="C372" s="335">
        <f t="shared" si="31"/>
        <v>2.2299620991999998</v>
      </c>
      <c r="D372" s="335">
        <f t="shared" si="32"/>
        <v>2.2336775011551064</v>
      </c>
      <c r="E372" s="340">
        <f t="shared" si="33"/>
        <v>3.7154019551066675E-3</v>
      </c>
      <c r="T372" s="309">
        <v>364</v>
      </c>
      <c r="U372" s="335">
        <f t="shared" si="34"/>
        <v>2.2299620991999998</v>
      </c>
      <c r="V372" s="335">
        <f t="shared" si="35"/>
        <v>2.2541886634991846</v>
      </c>
      <c r="W372" s="335">
        <f t="shared" si="36"/>
        <v>2.4226564299184794E-2</v>
      </c>
    </row>
    <row r="373" spans="2:23" x14ac:dyDescent="0.25">
      <c r="B373" s="309">
        <v>365</v>
      </c>
      <c r="C373" s="335">
        <f t="shared" si="31"/>
        <v>2.2357838249999995</v>
      </c>
      <c r="D373" s="335">
        <f t="shared" si="32"/>
        <v>2.2394315006241694</v>
      </c>
      <c r="E373" s="340">
        <f t="shared" si="33"/>
        <v>3.6476756241698993E-3</v>
      </c>
      <c r="T373" s="309">
        <v>365</v>
      </c>
      <c r="U373" s="335">
        <f t="shared" si="34"/>
        <v>2.2357838249999995</v>
      </c>
      <c r="V373" s="335">
        <f t="shared" si="35"/>
        <v>2.2599426629682475</v>
      </c>
      <c r="W373" s="335">
        <f t="shared" si="36"/>
        <v>2.4158837968248026E-2</v>
      </c>
    </row>
    <row r="374" spans="2:23" x14ac:dyDescent="0.25">
      <c r="B374" s="309">
        <v>366</v>
      </c>
      <c r="C374" s="335">
        <f t="shared" si="31"/>
        <v>2.2415998927999996</v>
      </c>
      <c r="D374" s="335">
        <f t="shared" si="32"/>
        <v>2.2451796375543642</v>
      </c>
      <c r="E374" s="340">
        <f t="shared" si="33"/>
        <v>3.5797447543646221E-3</v>
      </c>
      <c r="T374" s="309">
        <v>366</v>
      </c>
      <c r="U374" s="335">
        <f t="shared" si="34"/>
        <v>2.2415998927999996</v>
      </c>
      <c r="V374" s="335">
        <f t="shared" si="35"/>
        <v>2.2656907998984424</v>
      </c>
      <c r="W374" s="335">
        <f t="shared" si="36"/>
        <v>2.4090907098442749E-2</v>
      </c>
    </row>
    <row r="375" spans="2:23" x14ac:dyDescent="0.25">
      <c r="B375" s="309">
        <v>367</v>
      </c>
      <c r="C375" s="335">
        <f t="shared" si="31"/>
        <v>2.2474101933999995</v>
      </c>
      <c r="D375" s="335">
        <f t="shared" si="32"/>
        <v>2.2509218045694102</v>
      </c>
      <c r="E375" s="340">
        <f t="shared" si="33"/>
        <v>3.5116111694106777E-3</v>
      </c>
      <c r="T375" s="309">
        <v>367</v>
      </c>
      <c r="U375" s="335">
        <f t="shared" si="34"/>
        <v>2.2474101933999995</v>
      </c>
      <c r="V375" s="335">
        <f t="shared" si="35"/>
        <v>2.2714329669134883</v>
      </c>
      <c r="W375" s="335">
        <f t="shared" si="36"/>
        <v>2.4022773513488804E-2</v>
      </c>
    </row>
    <row r="376" spans="2:23" x14ac:dyDescent="0.25">
      <c r="B376" s="309">
        <v>368</v>
      </c>
      <c r="C376" s="335">
        <f t="shared" si="31"/>
        <v>2.2532146175999999</v>
      </c>
      <c r="D376" s="335">
        <f t="shared" si="32"/>
        <v>2.2566578942930282</v>
      </c>
      <c r="E376" s="340">
        <f t="shared" si="33"/>
        <v>3.443276693028352E-3</v>
      </c>
      <c r="T376" s="309">
        <v>368</v>
      </c>
      <c r="U376" s="335">
        <f t="shared" si="34"/>
        <v>2.2532146175999999</v>
      </c>
      <c r="V376" s="335">
        <f t="shared" si="35"/>
        <v>2.2771690566371063</v>
      </c>
      <c r="W376" s="335">
        <f t="shared" si="36"/>
        <v>2.3954439037106479E-2</v>
      </c>
    </row>
    <row r="377" spans="2:23" x14ac:dyDescent="0.25">
      <c r="B377" s="309">
        <v>369</v>
      </c>
      <c r="C377" s="335">
        <f t="shared" si="31"/>
        <v>2.2590130561999997</v>
      </c>
      <c r="D377" s="335">
        <f t="shared" si="32"/>
        <v>2.2623877993489394</v>
      </c>
      <c r="E377" s="340">
        <f t="shared" si="33"/>
        <v>3.3747431489397073E-3</v>
      </c>
      <c r="T377" s="309">
        <v>369</v>
      </c>
      <c r="U377" s="335">
        <f t="shared" si="34"/>
        <v>2.2590130561999997</v>
      </c>
      <c r="V377" s="335">
        <f t="shared" si="35"/>
        <v>2.2828989616930175</v>
      </c>
      <c r="W377" s="335">
        <f t="shared" si="36"/>
        <v>2.3885905493017834E-2</v>
      </c>
    </row>
    <row r="378" spans="2:23" x14ac:dyDescent="0.25">
      <c r="B378" s="309">
        <v>370</v>
      </c>
      <c r="C378" s="335">
        <f t="shared" si="31"/>
        <v>2.2648053999999997</v>
      </c>
      <c r="D378" s="335">
        <f t="shared" si="32"/>
        <v>2.268111412360863</v>
      </c>
      <c r="E378" s="340">
        <f t="shared" si="33"/>
        <v>3.306012360863253E-3</v>
      </c>
      <c r="T378" s="309">
        <v>370</v>
      </c>
      <c r="U378" s="335">
        <f t="shared" si="34"/>
        <v>2.2648053999999997</v>
      </c>
      <c r="V378" s="335">
        <f t="shared" si="35"/>
        <v>2.2886225747049411</v>
      </c>
      <c r="W378" s="335">
        <f t="shared" si="36"/>
        <v>2.381717470494138E-2</v>
      </c>
    </row>
    <row r="379" spans="2:23" x14ac:dyDescent="0.25">
      <c r="B379" s="342">
        <v>371</v>
      </c>
      <c r="C379" s="335">
        <f t="shared" si="31"/>
        <v>2.2705915397999998</v>
      </c>
      <c r="D379" s="335">
        <f t="shared" si="32"/>
        <v>2.2738286259525196</v>
      </c>
      <c r="E379" s="340">
        <f t="shared" si="33"/>
        <v>3.2370861525197192E-3</v>
      </c>
      <c r="T379" s="309">
        <v>371</v>
      </c>
      <c r="U379" s="335">
        <f t="shared" si="34"/>
        <v>2.2705915397999998</v>
      </c>
      <c r="V379" s="335">
        <f t="shared" si="35"/>
        <v>2.2943397882965977</v>
      </c>
      <c r="W379" s="335">
        <f t="shared" si="36"/>
        <v>2.3748248496597846E-2</v>
      </c>
    </row>
    <row r="380" spans="2:23" x14ac:dyDescent="0.25">
      <c r="B380" s="309">
        <v>372</v>
      </c>
      <c r="C380" s="335">
        <f t="shared" si="31"/>
        <v>2.2763713663999998</v>
      </c>
      <c r="D380" s="335">
        <f t="shared" si="32"/>
        <v>2.2795393327476305</v>
      </c>
      <c r="E380" s="340">
        <f t="shared" si="33"/>
        <v>3.167966347630724E-3</v>
      </c>
      <c r="T380" s="309">
        <v>372</v>
      </c>
      <c r="U380" s="335">
        <f t="shared" si="34"/>
        <v>2.2763713663999998</v>
      </c>
      <c r="V380" s="335">
        <f t="shared" si="35"/>
        <v>2.3000504950917087</v>
      </c>
      <c r="W380" s="335">
        <f t="shared" si="36"/>
        <v>2.3679128691708851E-2</v>
      </c>
    </row>
    <row r="381" spans="2:23" x14ac:dyDescent="0.25">
      <c r="B381" s="309">
        <v>373</v>
      </c>
      <c r="C381" s="335">
        <f t="shared" si="31"/>
        <v>2.2821447706</v>
      </c>
      <c r="D381" s="335">
        <f t="shared" si="32"/>
        <v>2.2852434253699152</v>
      </c>
      <c r="E381" s="340">
        <f t="shared" si="33"/>
        <v>3.0986547699152212E-3</v>
      </c>
      <c r="T381" s="309">
        <v>373</v>
      </c>
      <c r="U381" s="335">
        <f t="shared" si="34"/>
        <v>2.2821447706</v>
      </c>
      <c r="V381" s="335">
        <f t="shared" si="35"/>
        <v>2.3057545877139933</v>
      </c>
      <c r="W381" s="335">
        <f t="shared" si="36"/>
        <v>2.3609817113993348E-2</v>
      </c>
    </row>
    <row r="382" spans="2:23" x14ac:dyDescent="0.25">
      <c r="B382" s="309">
        <v>374</v>
      </c>
      <c r="C382" s="335">
        <f t="shared" si="31"/>
        <v>2.2879116431999997</v>
      </c>
      <c r="D382" s="335">
        <f t="shared" si="32"/>
        <v>2.290940796443095</v>
      </c>
      <c r="E382" s="340">
        <f t="shared" si="33"/>
        <v>3.0291532430952728E-3</v>
      </c>
      <c r="T382" s="309">
        <v>374</v>
      </c>
      <c r="U382" s="335">
        <f t="shared" si="34"/>
        <v>2.2879116431999997</v>
      </c>
      <c r="V382" s="335">
        <f t="shared" si="35"/>
        <v>2.3114519587871731</v>
      </c>
      <c r="W382" s="335">
        <f t="shared" si="36"/>
        <v>2.3540315587173399E-2</v>
      </c>
    </row>
    <row r="383" spans="2:23" x14ac:dyDescent="0.25">
      <c r="B383" s="309">
        <v>375</v>
      </c>
      <c r="C383" s="335">
        <f t="shared" si="31"/>
        <v>2.2936718749999994</v>
      </c>
      <c r="D383" s="335">
        <f t="shared" si="32"/>
        <v>2.2966313385908896</v>
      </c>
      <c r="E383" s="340">
        <f t="shared" si="33"/>
        <v>2.9594635908902767E-3</v>
      </c>
      <c r="T383" s="309">
        <v>375</v>
      </c>
      <c r="U383" s="335">
        <f t="shared" si="34"/>
        <v>2.2936718749999994</v>
      </c>
      <c r="V383" s="335">
        <f t="shared" si="35"/>
        <v>2.3171425009349678</v>
      </c>
      <c r="W383" s="335">
        <f t="shared" si="36"/>
        <v>2.3470625934968403E-2</v>
      </c>
    </row>
    <row r="384" spans="2:23" x14ac:dyDescent="0.25">
      <c r="B384" s="309">
        <v>376</v>
      </c>
      <c r="C384" s="335">
        <f t="shared" si="31"/>
        <v>2.2994253568</v>
      </c>
      <c r="D384" s="335">
        <f t="shared" si="32"/>
        <v>2.3023149444370206</v>
      </c>
      <c r="E384" s="340">
        <f t="shared" si="33"/>
        <v>2.8895876370205187E-3</v>
      </c>
      <c r="T384" s="309">
        <v>376</v>
      </c>
      <c r="U384" s="335">
        <f t="shared" si="34"/>
        <v>2.2994253568</v>
      </c>
      <c r="V384" s="335">
        <f t="shared" si="35"/>
        <v>2.3228261067810987</v>
      </c>
      <c r="W384" s="335">
        <f t="shared" si="36"/>
        <v>2.3400749981098645E-2</v>
      </c>
    </row>
    <row r="385" spans="2:23" x14ac:dyDescent="0.25">
      <c r="B385" s="309">
        <v>377</v>
      </c>
      <c r="C385" s="335">
        <f t="shared" si="31"/>
        <v>2.3051719793999998</v>
      </c>
      <c r="D385" s="335">
        <f t="shared" si="32"/>
        <v>2.3079915066052066</v>
      </c>
      <c r="E385" s="340">
        <f t="shared" si="33"/>
        <v>2.8195272052067288E-3</v>
      </c>
      <c r="T385" s="309">
        <v>377</v>
      </c>
      <c r="U385" s="335">
        <f t="shared" si="34"/>
        <v>2.3051719793999998</v>
      </c>
      <c r="V385" s="335">
        <f t="shared" si="35"/>
        <v>2.3285026689492847</v>
      </c>
      <c r="W385" s="335">
        <f t="shared" si="36"/>
        <v>2.3330689549284855E-2</v>
      </c>
    </row>
    <row r="386" spans="2:23" x14ac:dyDescent="0.25">
      <c r="B386" s="309">
        <v>378</v>
      </c>
      <c r="C386" s="335">
        <f t="shared" si="31"/>
        <v>2.3109116336</v>
      </c>
      <c r="D386" s="335">
        <f t="shared" si="32"/>
        <v>2.3136609177191696</v>
      </c>
      <c r="E386" s="340">
        <f t="shared" si="33"/>
        <v>2.7492841191696371E-3</v>
      </c>
      <c r="T386" s="309">
        <v>378</v>
      </c>
      <c r="U386" s="335">
        <f t="shared" si="34"/>
        <v>2.3109116336</v>
      </c>
      <c r="V386" s="335">
        <f t="shared" si="35"/>
        <v>2.3341720800632477</v>
      </c>
      <c r="W386" s="335">
        <f t="shared" si="36"/>
        <v>2.3260446463247764E-2</v>
      </c>
    </row>
    <row r="387" spans="2:23" x14ac:dyDescent="0.25">
      <c r="B387" s="309">
        <v>379</v>
      </c>
      <c r="C387" s="335">
        <f t="shared" si="31"/>
        <v>2.3166442101999998</v>
      </c>
      <c r="D387" s="335">
        <f t="shared" si="32"/>
        <v>2.3193230704026289</v>
      </c>
      <c r="E387" s="340">
        <f t="shared" si="33"/>
        <v>2.6788602026290853E-3</v>
      </c>
      <c r="T387" s="309">
        <v>379</v>
      </c>
      <c r="U387" s="335">
        <f t="shared" si="34"/>
        <v>2.3166442101999998</v>
      </c>
      <c r="V387" s="335">
        <f t="shared" si="35"/>
        <v>2.339834232746707</v>
      </c>
      <c r="W387" s="335">
        <f t="shared" si="36"/>
        <v>2.3190022546707212E-2</v>
      </c>
    </row>
    <row r="388" spans="2:23" x14ac:dyDescent="0.25">
      <c r="B388" s="309">
        <v>380</v>
      </c>
      <c r="C388" s="335">
        <f t="shared" si="31"/>
        <v>2.3223695999999996</v>
      </c>
      <c r="D388" s="335">
        <f t="shared" si="32"/>
        <v>2.3249778572793058</v>
      </c>
      <c r="E388" s="340">
        <f t="shared" si="33"/>
        <v>2.6082572793062475E-3</v>
      </c>
      <c r="T388" s="309">
        <v>380</v>
      </c>
      <c r="U388" s="335">
        <f t="shared" si="34"/>
        <v>2.3223695999999996</v>
      </c>
      <c r="V388" s="335">
        <f t="shared" si="35"/>
        <v>2.345489019623384</v>
      </c>
      <c r="W388" s="335">
        <f t="shared" si="36"/>
        <v>2.3119419623384374E-2</v>
      </c>
    </row>
    <row r="389" spans="2:23" x14ac:dyDescent="0.25">
      <c r="B389" s="309">
        <v>381</v>
      </c>
      <c r="C389" s="335">
        <f t="shared" si="31"/>
        <v>2.3280876937999997</v>
      </c>
      <c r="D389" s="335">
        <f t="shared" si="32"/>
        <v>2.3306251709729207</v>
      </c>
      <c r="E389" s="340">
        <f t="shared" si="33"/>
        <v>2.5374771729209655E-3</v>
      </c>
      <c r="T389" s="309">
        <v>381</v>
      </c>
      <c r="U389" s="335">
        <f t="shared" si="34"/>
        <v>2.3280876937999997</v>
      </c>
      <c r="V389" s="335">
        <f t="shared" si="35"/>
        <v>2.3511363333169988</v>
      </c>
      <c r="W389" s="335">
        <f t="shared" si="36"/>
        <v>2.3048639516999092E-2</v>
      </c>
    </row>
    <row r="390" spans="2:23" x14ac:dyDescent="0.25">
      <c r="B390" s="309">
        <v>382</v>
      </c>
      <c r="C390" s="335">
        <f t="shared" si="31"/>
        <v>2.3337983823999995</v>
      </c>
      <c r="D390" s="335">
        <f t="shared" si="32"/>
        <v>2.3362649041071939</v>
      </c>
      <c r="E390" s="340">
        <f t="shared" si="33"/>
        <v>2.4665217071944134E-3</v>
      </c>
      <c r="T390" s="309">
        <v>382</v>
      </c>
      <c r="U390" s="335">
        <f t="shared" si="34"/>
        <v>2.3337983823999995</v>
      </c>
      <c r="V390" s="335">
        <f t="shared" si="35"/>
        <v>2.356776066451272</v>
      </c>
      <c r="W390" s="335">
        <f t="shared" si="36"/>
        <v>2.297768405127254E-2</v>
      </c>
    </row>
    <row r="391" spans="2:23" x14ac:dyDescent="0.25">
      <c r="B391" s="309">
        <v>383</v>
      </c>
      <c r="C391" s="335">
        <f t="shared" si="31"/>
        <v>2.3395015565999997</v>
      </c>
      <c r="D391" s="335">
        <f t="shared" si="32"/>
        <v>2.3418969493058457</v>
      </c>
      <c r="E391" s="340">
        <f t="shared" si="33"/>
        <v>2.395392705845989E-3</v>
      </c>
      <c r="T391" s="309">
        <v>383</v>
      </c>
      <c r="U391" s="335">
        <f t="shared" si="34"/>
        <v>2.3395015565999997</v>
      </c>
      <c r="V391" s="335">
        <f t="shared" si="35"/>
        <v>2.3624081116499238</v>
      </c>
      <c r="W391" s="335">
        <f t="shared" si="36"/>
        <v>2.2906555049924116E-2</v>
      </c>
    </row>
    <row r="392" spans="2:23" x14ac:dyDescent="0.25">
      <c r="B392" s="309">
        <v>384</v>
      </c>
      <c r="C392" s="335">
        <f t="shared" si="31"/>
        <v>2.3451971071999997</v>
      </c>
      <c r="D392" s="335">
        <f t="shared" si="32"/>
        <v>2.3475211991925962</v>
      </c>
      <c r="E392" s="340">
        <f t="shared" si="33"/>
        <v>2.3240919925964221E-3</v>
      </c>
      <c r="T392" s="309">
        <v>384</v>
      </c>
      <c r="U392" s="335">
        <f t="shared" si="34"/>
        <v>2.3451971071999997</v>
      </c>
      <c r="V392" s="335">
        <f t="shared" si="35"/>
        <v>2.3680323615366743</v>
      </c>
      <c r="W392" s="335">
        <f t="shared" si="36"/>
        <v>2.2835254336674549E-2</v>
      </c>
    </row>
    <row r="393" spans="2:23" x14ac:dyDescent="0.25">
      <c r="B393" s="309">
        <v>385</v>
      </c>
      <c r="C393" s="335">
        <f t="shared" ref="C393:C456" si="37">+$H$2*B393^3+$I$2*B393^2+$J$2*B393+$K$2</f>
        <v>2.3508849249999995</v>
      </c>
      <c r="D393" s="335">
        <f t="shared" ref="D393:D456" si="38">+$B$2*B393^3+$C$2*B393^2+$D$2*B393+$E$2</f>
        <v>2.3531375463911663</v>
      </c>
      <c r="E393" s="340">
        <f t="shared" ref="E393:E456" si="39">+D393-C393</f>
        <v>2.2526213911668869E-3</v>
      </c>
      <c r="T393" s="309">
        <v>385</v>
      </c>
      <c r="U393" s="335">
        <f t="shared" ref="U393:U456" si="40">+$H$2*T393^3+$I$2*T393^2+$J$2*T393+$K$2</f>
        <v>2.3508849249999995</v>
      </c>
      <c r="V393" s="335">
        <f t="shared" ref="V393:V456" si="41">+$T$2*T393^3+$U$2*T393^2+$V$2*T393+$W$2</f>
        <v>2.3736487087352445</v>
      </c>
      <c r="W393" s="335">
        <f t="shared" ref="W393:W456" si="42">+V393-U393</f>
        <v>2.2763783735245013E-2</v>
      </c>
    </row>
    <row r="394" spans="2:23" x14ac:dyDescent="0.25">
      <c r="B394" s="309">
        <v>386</v>
      </c>
      <c r="C394" s="335">
        <f t="shared" si="37"/>
        <v>2.3565649008</v>
      </c>
      <c r="D394" s="335">
        <f t="shared" si="38"/>
        <v>2.3587458835252764</v>
      </c>
      <c r="E394" s="340">
        <f t="shared" si="39"/>
        <v>2.180982725276337E-3</v>
      </c>
      <c r="T394" s="309">
        <v>386</v>
      </c>
      <c r="U394" s="335">
        <f t="shared" si="40"/>
        <v>2.3565649008</v>
      </c>
      <c r="V394" s="335">
        <f t="shared" si="41"/>
        <v>2.3792570458693545</v>
      </c>
      <c r="W394" s="335">
        <f t="shared" si="42"/>
        <v>2.2692145069354464E-2</v>
      </c>
    </row>
    <row r="395" spans="2:23" x14ac:dyDescent="0.25">
      <c r="B395" s="309">
        <v>387</v>
      </c>
      <c r="C395" s="335">
        <f t="shared" si="37"/>
        <v>2.3622369254</v>
      </c>
      <c r="D395" s="335">
        <f t="shared" si="38"/>
        <v>2.3643461032186472</v>
      </c>
      <c r="E395" s="340">
        <f t="shared" si="39"/>
        <v>2.1091778186472787E-3</v>
      </c>
      <c r="T395" s="309">
        <v>387</v>
      </c>
      <c r="U395" s="335">
        <f t="shared" si="40"/>
        <v>2.3622369254</v>
      </c>
      <c r="V395" s="335">
        <f t="shared" si="41"/>
        <v>2.3848572655627254</v>
      </c>
      <c r="W395" s="335">
        <f t="shared" si="42"/>
        <v>2.2620340162725405E-2</v>
      </c>
    </row>
    <row r="396" spans="2:23" x14ac:dyDescent="0.25">
      <c r="B396" s="309">
        <v>388</v>
      </c>
      <c r="C396" s="335">
        <f t="shared" si="37"/>
        <v>2.3679008895999996</v>
      </c>
      <c r="D396" s="335">
        <f t="shared" si="38"/>
        <v>2.3699380980949987</v>
      </c>
      <c r="E396" s="340">
        <f t="shared" si="39"/>
        <v>2.0372084949991098E-3</v>
      </c>
      <c r="T396" s="309">
        <v>388</v>
      </c>
      <c r="U396" s="335">
        <f t="shared" si="40"/>
        <v>2.3679008895999996</v>
      </c>
      <c r="V396" s="335">
        <f t="shared" si="41"/>
        <v>2.3904492604390768</v>
      </c>
      <c r="W396" s="335">
        <f t="shared" si="42"/>
        <v>2.2548370839077236E-2</v>
      </c>
    </row>
    <row r="397" spans="2:23" x14ac:dyDescent="0.25">
      <c r="B397" s="309">
        <v>389</v>
      </c>
      <c r="C397" s="335">
        <f t="shared" si="37"/>
        <v>2.3735566841999995</v>
      </c>
      <c r="D397" s="335">
        <f t="shared" si="38"/>
        <v>2.3755217607780512</v>
      </c>
      <c r="E397" s="340">
        <f t="shared" si="39"/>
        <v>1.9650765780516721E-3</v>
      </c>
      <c r="T397" s="309">
        <v>389</v>
      </c>
      <c r="U397" s="335">
        <f t="shared" si="40"/>
        <v>2.3735566841999995</v>
      </c>
      <c r="V397" s="335">
        <f t="shared" si="41"/>
        <v>2.3960329231221293</v>
      </c>
      <c r="W397" s="335">
        <f t="shared" si="42"/>
        <v>2.2476238922129799E-2</v>
      </c>
    </row>
    <row r="398" spans="2:23" x14ac:dyDescent="0.25">
      <c r="B398" s="309">
        <v>390</v>
      </c>
      <c r="C398" s="335">
        <f t="shared" si="37"/>
        <v>2.3792041999999998</v>
      </c>
      <c r="D398" s="335">
        <f t="shared" si="38"/>
        <v>2.3810969838915259</v>
      </c>
      <c r="E398" s="340">
        <f t="shared" si="39"/>
        <v>1.8927838915261397E-3</v>
      </c>
      <c r="T398" s="309">
        <v>390</v>
      </c>
      <c r="U398" s="335">
        <f t="shared" si="40"/>
        <v>2.3792041999999998</v>
      </c>
      <c r="V398" s="335">
        <f t="shared" si="41"/>
        <v>2.401608146235604</v>
      </c>
      <c r="W398" s="335">
        <f t="shared" si="42"/>
        <v>2.2403946235604266E-2</v>
      </c>
    </row>
    <row r="399" spans="2:23" x14ac:dyDescent="0.25">
      <c r="B399" s="309">
        <v>391</v>
      </c>
      <c r="C399" s="335">
        <f t="shared" si="37"/>
        <v>2.3848433277999996</v>
      </c>
      <c r="D399" s="335">
        <f t="shared" si="38"/>
        <v>2.386663660059142</v>
      </c>
      <c r="E399" s="340">
        <f t="shared" si="39"/>
        <v>1.8203322591423543E-3</v>
      </c>
      <c r="T399" s="309">
        <v>391</v>
      </c>
      <c r="U399" s="335">
        <f t="shared" si="40"/>
        <v>2.3848433277999996</v>
      </c>
      <c r="V399" s="335">
        <f t="shared" si="41"/>
        <v>2.4071748224032201</v>
      </c>
      <c r="W399" s="335">
        <f t="shared" si="42"/>
        <v>2.2331494603220481E-2</v>
      </c>
    </row>
    <row r="400" spans="2:23" x14ac:dyDescent="0.25">
      <c r="B400" s="309">
        <v>392</v>
      </c>
      <c r="C400" s="335">
        <f t="shared" si="37"/>
        <v>2.3904739583999999</v>
      </c>
      <c r="D400" s="335">
        <f t="shared" si="38"/>
        <v>2.3922216819046214</v>
      </c>
      <c r="E400" s="340">
        <f t="shared" si="39"/>
        <v>1.7477235046214901E-3</v>
      </c>
      <c r="T400" s="309">
        <v>392</v>
      </c>
      <c r="U400" s="335">
        <f t="shared" si="40"/>
        <v>2.3904739583999999</v>
      </c>
      <c r="V400" s="335">
        <f t="shared" si="41"/>
        <v>2.4127328442486995</v>
      </c>
      <c r="W400" s="335">
        <f t="shared" si="42"/>
        <v>2.2258885848699617E-2</v>
      </c>
    </row>
    <row r="401" spans="2:23" x14ac:dyDescent="0.25">
      <c r="B401" s="309">
        <v>393</v>
      </c>
      <c r="C401" s="335">
        <f t="shared" si="37"/>
        <v>2.3960959825999999</v>
      </c>
      <c r="D401" s="335">
        <f t="shared" si="38"/>
        <v>2.3977709420516837</v>
      </c>
      <c r="E401" s="340">
        <f t="shared" si="39"/>
        <v>1.6749594516838329E-3</v>
      </c>
      <c r="T401" s="309">
        <v>393</v>
      </c>
      <c r="U401" s="335">
        <f t="shared" si="40"/>
        <v>2.3960959825999999</v>
      </c>
      <c r="V401" s="335">
        <f t="shared" si="41"/>
        <v>2.4182821043957619</v>
      </c>
      <c r="W401" s="335">
        <f t="shared" si="42"/>
        <v>2.2186121795761959E-2</v>
      </c>
    </row>
    <row r="402" spans="2:23" x14ac:dyDescent="0.25">
      <c r="B402" s="309">
        <v>394</v>
      </c>
      <c r="C402" s="335">
        <f t="shared" si="37"/>
        <v>2.4017092912</v>
      </c>
      <c r="D402" s="335">
        <f t="shared" si="38"/>
        <v>2.4033113331240492</v>
      </c>
      <c r="E402" s="340">
        <f t="shared" si="39"/>
        <v>1.6020419240492245E-3</v>
      </c>
      <c r="T402" s="309">
        <v>394</v>
      </c>
      <c r="U402" s="335">
        <f t="shared" si="40"/>
        <v>2.4017092912</v>
      </c>
      <c r="V402" s="335">
        <f t="shared" si="41"/>
        <v>2.4238224954681273</v>
      </c>
      <c r="W402" s="335">
        <f t="shared" si="42"/>
        <v>2.2113204268127351E-2</v>
      </c>
    </row>
    <row r="403" spans="2:23" x14ac:dyDescent="0.25">
      <c r="B403" s="309">
        <v>395</v>
      </c>
      <c r="C403" s="335">
        <f t="shared" si="37"/>
        <v>2.407313775</v>
      </c>
      <c r="D403" s="335">
        <f t="shared" si="38"/>
        <v>2.4088427477454388</v>
      </c>
      <c r="E403" s="340">
        <f t="shared" si="39"/>
        <v>1.5289727454388391E-3</v>
      </c>
      <c r="T403" s="309">
        <v>395</v>
      </c>
      <c r="U403" s="335">
        <f t="shared" si="40"/>
        <v>2.407313775</v>
      </c>
      <c r="V403" s="335">
        <f t="shared" si="41"/>
        <v>2.429353910089517</v>
      </c>
      <c r="W403" s="335">
        <f t="shared" si="42"/>
        <v>2.2040135089516966E-2</v>
      </c>
    </row>
    <row r="404" spans="2:23" x14ac:dyDescent="0.25">
      <c r="B404" s="309">
        <v>396</v>
      </c>
      <c r="C404" s="335">
        <f t="shared" si="37"/>
        <v>2.4129093247999998</v>
      </c>
      <c r="D404" s="335">
        <f t="shared" si="38"/>
        <v>2.4143650785395732</v>
      </c>
      <c r="E404" s="340">
        <f t="shared" si="39"/>
        <v>1.4557537395734066E-3</v>
      </c>
      <c r="T404" s="309">
        <v>396</v>
      </c>
      <c r="U404" s="335">
        <f t="shared" si="40"/>
        <v>2.4129093247999998</v>
      </c>
      <c r="V404" s="335">
        <f t="shared" si="41"/>
        <v>2.4348762408836513</v>
      </c>
      <c r="W404" s="335">
        <f t="shared" si="42"/>
        <v>2.1966916083651533E-2</v>
      </c>
    </row>
    <row r="405" spans="2:23" x14ac:dyDescent="0.25">
      <c r="B405" s="309">
        <v>397</v>
      </c>
      <c r="C405" s="335">
        <f t="shared" si="37"/>
        <v>2.4184958314</v>
      </c>
      <c r="D405" s="335">
        <f t="shared" si="38"/>
        <v>2.4198782181301719</v>
      </c>
      <c r="E405" s="340">
        <f t="shared" si="39"/>
        <v>1.3823867301718806E-3</v>
      </c>
      <c r="T405" s="309">
        <v>397</v>
      </c>
      <c r="U405" s="335">
        <f t="shared" si="40"/>
        <v>2.4184958314</v>
      </c>
      <c r="V405" s="335">
        <f t="shared" si="41"/>
        <v>2.44038938047425</v>
      </c>
      <c r="W405" s="335">
        <f t="shared" si="42"/>
        <v>2.1893549074250007E-2</v>
      </c>
    </row>
    <row r="406" spans="2:23" x14ac:dyDescent="0.25">
      <c r="B406" s="309">
        <v>398</v>
      </c>
      <c r="C406" s="335">
        <f t="shared" si="37"/>
        <v>2.4240731855999997</v>
      </c>
      <c r="D406" s="335">
        <f t="shared" si="38"/>
        <v>2.4253820591409561</v>
      </c>
      <c r="E406" s="340">
        <f t="shared" si="39"/>
        <v>1.3088735409563235E-3</v>
      </c>
      <c r="T406" s="309">
        <v>398</v>
      </c>
      <c r="U406" s="335">
        <f t="shared" si="40"/>
        <v>2.4240731855999997</v>
      </c>
      <c r="V406" s="335">
        <f t="shared" si="41"/>
        <v>2.4458932214850342</v>
      </c>
      <c r="W406" s="335">
        <f t="shared" si="42"/>
        <v>2.182003588503445E-2</v>
      </c>
    </row>
    <row r="407" spans="2:23" x14ac:dyDescent="0.25">
      <c r="B407" s="309">
        <v>399</v>
      </c>
      <c r="C407" s="335">
        <f t="shared" si="37"/>
        <v>2.4296412781999996</v>
      </c>
      <c r="D407" s="335">
        <f t="shared" si="38"/>
        <v>2.4308764941956453</v>
      </c>
      <c r="E407" s="340">
        <f t="shared" si="39"/>
        <v>1.2352159956456887E-3</v>
      </c>
      <c r="T407" s="309">
        <v>399</v>
      </c>
      <c r="U407" s="335">
        <f t="shared" si="40"/>
        <v>2.4296412781999996</v>
      </c>
      <c r="V407" s="335">
        <f t="shared" si="41"/>
        <v>2.4513876565397235</v>
      </c>
      <c r="W407" s="335">
        <f t="shared" si="42"/>
        <v>2.1746378339723815E-2</v>
      </c>
    </row>
    <row r="408" spans="2:23" x14ac:dyDescent="0.25">
      <c r="B408" s="309">
        <v>400</v>
      </c>
      <c r="C408" s="335">
        <f t="shared" si="37"/>
        <v>2.4351999999999996</v>
      </c>
      <c r="D408" s="335">
        <f t="shared" si="38"/>
        <v>2.4363614159179616</v>
      </c>
      <c r="E408" s="340">
        <f t="shared" si="39"/>
        <v>1.1614159179620387E-3</v>
      </c>
      <c r="T408" s="309">
        <v>400</v>
      </c>
      <c r="U408" s="335">
        <f t="shared" si="40"/>
        <v>2.4351999999999996</v>
      </c>
      <c r="V408" s="335">
        <f t="shared" si="41"/>
        <v>2.4568725782620398</v>
      </c>
      <c r="W408" s="335">
        <f t="shared" si="42"/>
        <v>2.1672578262040165E-2</v>
      </c>
    </row>
    <row r="409" spans="2:23" x14ac:dyDescent="0.25">
      <c r="B409" s="309">
        <v>401</v>
      </c>
      <c r="C409" s="335">
        <f t="shared" si="37"/>
        <v>2.4407492417999994</v>
      </c>
      <c r="D409" s="335">
        <f t="shared" si="38"/>
        <v>2.4418367169316237</v>
      </c>
      <c r="E409" s="340">
        <f t="shared" si="39"/>
        <v>1.087475131624327E-3</v>
      </c>
      <c r="T409" s="309">
        <v>401</v>
      </c>
      <c r="U409" s="335">
        <f t="shared" si="40"/>
        <v>2.4407492417999994</v>
      </c>
      <c r="V409" s="335">
        <f t="shared" si="41"/>
        <v>2.4623478792757019</v>
      </c>
      <c r="W409" s="335">
        <f t="shared" si="42"/>
        <v>2.1598637475702454E-2</v>
      </c>
    </row>
    <row r="410" spans="2:23" x14ac:dyDescent="0.25">
      <c r="B410" s="309">
        <v>402</v>
      </c>
      <c r="C410" s="335">
        <f t="shared" si="37"/>
        <v>2.4462888943999999</v>
      </c>
      <c r="D410" s="335">
        <f t="shared" si="38"/>
        <v>2.4473022898603536</v>
      </c>
      <c r="E410" s="340">
        <f t="shared" si="39"/>
        <v>1.0133954603537276E-3</v>
      </c>
      <c r="T410" s="309">
        <v>402</v>
      </c>
      <c r="U410" s="335">
        <f t="shared" si="40"/>
        <v>2.4462888943999999</v>
      </c>
      <c r="V410" s="335">
        <f t="shared" si="41"/>
        <v>2.4678134522044317</v>
      </c>
      <c r="W410" s="335">
        <f t="shared" si="42"/>
        <v>2.1524557804431854E-2</v>
      </c>
    </row>
    <row r="411" spans="2:23" x14ac:dyDescent="0.25">
      <c r="B411" s="309">
        <v>403</v>
      </c>
      <c r="C411" s="335">
        <f t="shared" si="37"/>
        <v>2.4518188485999999</v>
      </c>
      <c r="D411" s="335">
        <f t="shared" si="38"/>
        <v>2.4527580273278704</v>
      </c>
      <c r="E411" s="340">
        <f t="shared" si="39"/>
        <v>9.3917872787052659E-4</v>
      </c>
      <c r="T411" s="309">
        <v>403</v>
      </c>
      <c r="U411" s="335">
        <f t="shared" si="40"/>
        <v>2.4518188485999999</v>
      </c>
      <c r="V411" s="335">
        <f t="shared" si="41"/>
        <v>2.4732691896719485</v>
      </c>
      <c r="W411" s="335">
        <f t="shared" si="42"/>
        <v>2.1450341071948653E-2</v>
      </c>
    </row>
    <row r="412" spans="2:23" x14ac:dyDescent="0.25">
      <c r="B412" s="309">
        <v>404</v>
      </c>
      <c r="C412" s="335">
        <f t="shared" si="37"/>
        <v>2.4573389951999998</v>
      </c>
      <c r="D412" s="335">
        <f t="shared" si="38"/>
        <v>2.4582038219578948</v>
      </c>
      <c r="E412" s="340">
        <f t="shared" si="39"/>
        <v>8.6482675789500973E-4</v>
      </c>
      <c r="T412" s="309">
        <v>404</v>
      </c>
      <c r="U412" s="335">
        <f t="shared" si="40"/>
        <v>2.4573389951999998</v>
      </c>
      <c r="V412" s="335">
        <f t="shared" si="41"/>
        <v>2.4787149843019729</v>
      </c>
      <c r="W412" s="335">
        <f t="shared" si="42"/>
        <v>2.1375989101973136E-2</v>
      </c>
    </row>
    <row r="413" spans="2:23" x14ac:dyDescent="0.25">
      <c r="B413" s="309">
        <v>405</v>
      </c>
      <c r="C413" s="335">
        <f t="shared" si="37"/>
        <v>2.4628492249999998</v>
      </c>
      <c r="D413" s="335">
        <f t="shared" si="38"/>
        <v>2.4636395663741482</v>
      </c>
      <c r="E413" s="340">
        <f t="shared" si="39"/>
        <v>7.9034137414835115E-4</v>
      </c>
      <c r="T413" s="309">
        <v>405</v>
      </c>
      <c r="U413" s="335">
        <f t="shared" si="40"/>
        <v>2.4628492249999998</v>
      </c>
      <c r="V413" s="335">
        <f t="shared" si="41"/>
        <v>2.4841507287182263</v>
      </c>
      <c r="W413" s="335">
        <f t="shared" si="42"/>
        <v>2.1301503718226478E-2</v>
      </c>
    </row>
    <row r="414" spans="2:23" x14ac:dyDescent="0.25">
      <c r="B414" s="309">
        <v>406</v>
      </c>
      <c r="C414" s="335">
        <f t="shared" si="37"/>
        <v>2.4683494287999999</v>
      </c>
      <c r="D414" s="335">
        <f t="shared" si="38"/>
        <v>2.4690651532003498</v>
      </c>
      <c r="E414" s="340">
        <f t="shared" si="39"/>
        <v>7.1572440034994855E-4</v>
      </c>
      <c r="T414" s="309">
        <v>406</v>
      </c>
      <c r="U414" s="335">
        <f t="shared" si="40"/>
        <v>2.4683494287999999</v>
      </c>
      <c r="V414" s="335">
        <f t="shared" si="41"/>
        <v>2.4895763155444279</v>
      </c>
      <c r="W414" s="335">
        <f t="shared" si="42"/>
        <v>2.1226886744428075E-2</v>
      </c>
    </row>
    <row r="415" spans="2:23" x14ac:dyDescent="0.25">
      <c r="B415" s="309">
        <v>407</v>
      </c>
      <c r="C415" s="335">
        <f t="shared" si="37"/>
        <v>2.4738394973999998</v>
      </c>
      <c r="D415" s="335">
        <f t="shared" si="38"/>
        <v>2.4744804750602212</v>
      </c>
      <c r="E415" s="340">
        <f t="shared" si="39"/>
        <v>6.4097766022142011E-4</v>
      </c>
      <c r="T415" s="309">
        <v>407</v>
      </c>
      <c r="U415" s="335">
        <f t="shared" si="40"/>
        <v>2.4738394973999998</v>
      </c>
      <c r="V415" s="335">
        <f t="shared" si="41"/>
        <v>2.4949916374042993</v>
      </c>
      <c r="W415" s="335">
        <f t="shared" si="42"/>
        <v>2.1152140004299547E-2</v>
      </c>
    </row>
    <row r="416" spans="2:23" x14ac:dyDescent="0.25">
      <c r="B416" s="309">
        <v>408</v>
      </c>
      <c r="C416" s="335">
        <f t="shared" si="37"/>
        <v>2.4793193215999998</v>
      </c>
      <c r="D416" s="335">
        <f t="shared" si="38"/>
        <v>2.4798854245774815</v>
      </c>
      <c r="E416" s="340">
        <f t="shared" si="39"/>
        <v>5.6610297748171945E-4</v>
      </c>
      <c r="T416" s="309">
        <v>408</v>
      </c>
      <c r="U416" s="335">
        <f t="shared" si="40"/>
        <v>2.4793193215999998</v>
      </c>
      <c r="V416" s="335">
        <f t="shared" si="41"/>
        <v>2.5003965869215596</v>
      </c>
      <c r="W416" s="335">
        <f t="shared" si="42"/>
        <v>2.1077265321559846E-2</v>
      </c>
    </row>
    <row r="417" spans="2:23" x14ac:dyDescent="0.25">
      <c r="B417" s="309">
        <v>409</v>
      </c>
      <c r="C417" s="335">
        <f t="shared" si="37"/>
        <v>2.4847887921999998</v>
      </c>
      <c r="D417" s="335">
        <f t="shared" si="38"/>
        <v>2.4852798943758523</v>
      </c>
      <c r="E417" s="340">
        <f t="shared" si="39"/>
        <v>4.9110217585246474E-4</v>
      </c>
      <c r="T417" s="309">
        <v>409</v>
      </c>
      <c r="U417" s="335">
        <f t="shared" si="40"/>
        <v>2.4847887921999998</v>
      </c>
      <c r="V417" s="335">
        <f t="shared" si="41"/>
        <v>2.5057910567199304</v>
      </c>
      <c r="W417" s="335">
        <f t="shared" si="42"/>
        <v>2.1002264519930591E-2</v>
      </c>
    </row>
    <row r="418" spans="2:23" x14ac:dyDescent="0.25">
      <c r="B418" s="309">
        <v>410</v>
      </c>
      <c r="C418" s="335">
        <f t="shared" si="37"/>
        <v>2.4902477999999997</v>
      </c>
      <c r="D418" s="335">
        <f t="shared" si="38"/>
        <v>2.4906637770790536</v>
      </c>
      <c r="E418" s="340">
        <f t="shared" si="39"/>
        <v>4.1597707905394188E-4</v>
      </c>
      <c r="T418" s="309">
        <v>410</v>
      </c>
      <c r="U418" s="335">
        <f t="shared" si="40"/>
        <v>2.4902477999999997</v>
      </c>
      <c r="V418" s="335">
        <f t="shared" si="41"/>
        <v>2.5111749394231317</v>
      </c>
      <c r="W418" s="335">
        <f t="shared" si="42"/>
        <v>2.0927139423132068E-2</v>
      </c>
    </row>
    <row r="419" spans="2:23" x14ac:dyDescent="0.25">
      <c r="B419" s="309">
        <v>411</v>
      </c>
      <c r="C419" s="335">
        <f t="shared" si="37"/>
        <v>2.4956962357999997</v>
      </c>
      <c r="D419" s="335">
        <f t="shared" si="38"/>
        <v>2.4960369653108061</v>
      </c>
      <c r="E419" s="340">
        <f t="shared" si="39"/>
        <v>3.4072951080643676E-4</v>
      </c>
      <c r="T419" s="309">
        <v>411</v>
      </c>
      <c r="U419" s="335">
        <f t="shared" si="40"/>
        <v>2.4956962357999997</v>
      </c>
      <c r="V419" s="335">
        <f t="shared" si="41"/>
        <v>2.5165481276548842</v>
      </c>
      <c r="W419" s="335">
        <f t="shared" si="42"/>
        <v>2.0851891854884563E-2</v>
      </c>
    </row>
    <row r="420" spans="2:23" x14ac:dyDescent="0.25">
      <c r="B420" s="309">
        <v>412</v>
      </c>
      <c r="C420" s="335">
        <f t="shared" si="37"/>
        <v>2.5011339903999996</v>
      </c>
      <c r="D420" s="335">
        <f t="shared" si="38"/>
        <v>2.5013993516948299</v>
      </c>
      <c r="E420" s="340">
        <f t="shared" si="39"/>
        <v>2.6536129483023529E-4</v>
      </c>
      <c r="T420" s="309">
        <v>412</v>
      </c>
      <c r="U420" s="335">
        <f t="shared" si="40"/>
        <v>2.5011339903999996</v>
      </c>
      <c r="V420" s="335">
        <f t="shared" si="41"/>
        <v>2.521910514038908</v>
      </c>
      <c r="W420" s="335">
        <f t="shared" si="42"/>
        <v>2.0776523638908362E-2</v>
      </c>
    </row>
    <row r="421" spans="2:23" x14ac:dyDescent="0.25">
      <c r="B421" s="309">
        <v>413</v>
      </c>
      <c r="C421" s="335">
        <f t="shared" si="37"/>
        <v>2.5065609545999998</v>
      </c>
      <c r="D421" s="335">
        <f t="shared" si="38"/>
        <v>2.5067508288548459</v>
      </c>
      <c r="E421" s="340">
        <f t="shared" si="39"/>
        <v>1.8987425484606746E-4</v>
      </c>
      <c r="T421" s="309">
        <v>413</v>
      </c>
      <c r="U421" s="335">
        <f t="shared" si="40"/>
        <v>2.5065609545999998</v>
      </c>
      <c r="V421" s="335">
        <f t="shared" si="41"/>
        <v>2.527261991198924</v>
      </c>
      <c r="W421" s="335">
        <f t="shared" si="42"/>
        <v>2.0701036598924194E-2</v>
      </c>
    </row>
    <row r="422" spans="2:23" x14ac:dyDescent="0.25">
      <c r="B422" s="309">
        <v>414</v>
      </c>
      <c r="C422" s="335">
        <f t="shared" si="37"/>
        <v>2.5119770191999997</v>
      </c>
      <c r="D422" s="335">
        <f t="shared" si="38"/>
        <v>2.5120912894145735</v>
      </c>
      <c r="E422" s="340">
        <f t="shared" si="39"/>
        <v>1.1427021457377506E-4</v>
      </c>
      <c r="T422" s="309">
        <v>414</v>
      </c>
      <c r="U422" s="335">
        <f t="shared" si="40"/>
        <v>2.5119770191999997</v>
      </c>
      <c r="V422" s="335">
        <f t="shared" si="41"/>
        <v>2.5326024517586516</v>
      </c>
      <c r="W422" s="335">
        <f t="shared" si="42"/>
        <v>2.0625432558651902E-2</v>
      </c>
    </row>
    <row r="423" spans="2:23" x14ac:dyDescent="0.25">
      <c r="B423" s="309">
        <v>415</v>
      </c>
      <c r="C423" s="335">
        <f t="shared" si="37"/>
        <v>2.5173820749999996</v>
      </c>
      <c r="D423" s="335">
        <f t="shared" si="38"/>
        <v>2.5174206259977336</v>
      </c>
      <c r="E423" s="340">
        <f t="shared" si="39"/>
        <v>3.8550997734088099E-5</v>
      </c>
      <c r="T423" s="309">
        <v>415</v>
      </c>
      <c r="U423" s="335">
        <f t="shared" si="40"/>
        <v>2.5173820749999996</v>
      </c>
      <c r="V423" s="335">
        <f t="shared" si="41"/>
        <v>2.5379317883418118</v>
      </c>
      <c r="W423" s="335">
        <f t="shared" si="42"/>
        <v>2.0549713341812215E-2</v>
      </c>
    </row>
    <row r="424" spans="2:23" x14ac:dyDescent="0.25">
      <c r="B424" s="309">
        <v>416</v>
      </c>
      <c r="C424" s="335">
        <f t="shared" si="37"/>
        <v>2.5227760127999996</v>
      </c>
      <c r="D424" s="335">
        <f t="shared" si="38"/>
        <v>2.5227387312280474</v>
      </c>
      <c r="E424" s="340">
        <f t="shared" si="39"/>
        <v>-3.7281571952263448E-5</v>
      </c>
      <c r="T424" s="309">
        <v>416</v>
      </c>
      <c r="U424" s="335">
        <f t="shared" si="40"/>
        <v>2.5227760127999996</v>
      </c>
      <c r="V424" s="335">
        <f t="shared" si="41"/>
        <v>2.5432498935721255</v>
      </c>
      <c r="W424" s="335">
        <f t="shared" si="42"/>
        <v>2.0473880772125863E-2</v>
      </c>
    </row>
    <row r="425" spans="2:23" x14ac:dyDescent="0.25">
      <c r="B425" s="309">
        <v>417</v>
      </c>
      <c r="C425" s="335">
        <f t="shared" si="37"/>
        <v>2.5281587233999998</v>
      </c>
      <c r="D425" s="335">
        <f t="shared" si="38"/>
        <v>2.5280454977292353</v>
      </c>
      <c r="E425" s="340">
        <f t="shared" si="39"/>
        <v>-1.1322567076454959E-4</v>
      </c>
      <c r="T425" s="309">
        <v>417</v>
      </c>
      <c r="U425" s="335">
        <f t="shared" si="40"/>
        <v>2.5281587233999998</v>
      </c>
      <c r="V425" s="335">
        <f t="shared" si="41"/>
        <v>2.5485566600733134</v>
      </c>
      <c r="W425" s="335">
        <f t="shared" si="42"/>
        <v>2.0397936673313577E-2</v>
      </c>
    </row>
    <row r="426" spans="2:23" x14ac:dyDescent="0.25">
      <c r="B426" s="342">
        <v>418</v>
      </c>
      <c r="C426" s="335">
        <f t="shared" si="37"/>
        <v>2.5335300975999995</v>
      </c>
      <c r="D426" s="335">
        <f t="shared" si="38"/>
        <v>2.5333408181250165</v>
      </c>
      <c r="E426" s="340">
        <f t="shared" si="39"/>
        <v>-1.8927947498292852E-4</v>
      </c>
      <c r="T426" s="309">
        <v>418</v>
      </c>
      <c r="U426" s="335">
        <f t="shared" si="40"/>
        <v>2.5335300975999995</v>
      </c>
      <c r="V426" s="335">
        <f t="shared" si="41"/>
        <v>2.5538519804690947</v>
      </c>
      <c r="W426" s="335">
        <f t="shared" si="42"/>
        <v>2.0321882869095198E-2</v>
      </c>
    </row>
    <row r="427" spans="2:23" x14ac:dyDescent="0.25">
      <c r="B427" s="309">
        <v>419</v>
      </c>
      <c r="C427" s="335">
        <f t="shared" si="37"/>
        <v>2.5388900261999998</v>
      </c>
      <c r="D427" s="335">
        <f t="shared" si="38"/>
        <v>2.5386245850391123</v>
      </c>
      <c r="E427" s="340">
        <f t="shared" si="39"/>
        <v>-2.6544116088755842E-4</v>
      </c>
      <c r="T427" s="309">
        <v>419</v>
      </c>
      <c r="U427" s="335">
        <f t="shared" si="40"/>
        <v>2.5388900261999998</v>
      </c>
      <c r="V427" s="335">
        <f t="shared" si="41"/>
        <v>2.5591357473831904</v>
      </c>
      <c r="W427" s="335">
        <f t="shared" si="42"/>
        <v>2.0245721183190568E-2</v>
      </c>
    </row>
    <row r="428" spans="2:23" x14ac:dyDescent="0.25">
      <c r="B428" s="309">
        <v>420</v>
      </c>
      <c r="C428" s="335">
        <f t="shared" si="37"/>
        <v>2.5442383999999998</v>
      </c>
      <c r="D428" s="335">
        <f t="shared" si="38"/>
        <v>2.5438966910952434</v>
      </c>
      <c r="E428" s="340">
        <f t="shared" si="39"/>
        <v>-3.4170890475637705E-4</v>
      </c>
      <c r="T428" s="309">
        <v>420</v>
      </c>
      <c r="U428" s="335">
        <f t="shared" si="40"/>
        <v>2.5442383999999998</v>
      </c>
      <c r="V428" s="335">
        <f t="shared" si="41"/>
        <v>2.5644078534393215</v>
      </c>
      <c r="W428" s="335">
        <f t="shared" si="42"/>
        <v>2.0169453439321749E-2</v>
      </c>
    </row>
    <row r="429" spans="2:23" x14ac:dyDescent="0.25">
      <c r="B429" s="309">
        <v>421</v>
      </c>
      <c r="C429" s="335">
        <f t="shared" si="37"/>
        <v>2.5495751097999997</v>
      </c>
      <c r="D429" s="335">
        <f t="shared" si="38"/>
        <v>2.5491570289171293</v>
      </c>
      <c r="E429" s="340">
        <f t="shared" si="39"/>
        <v>-4.1808088287043077E-4</v>
      </c>
      <c r="T429" s="309">
        <v>421</v>
      </c>
      <c r="U429" s="335">
        <f t="shared" si="40"/>
        <v>2.5495751097999997</v>
      </c>
      <c r="V429" s="335">
        <f t="shared" si="41"/>
        <v>2.5696681912612074</v>
      </c>
      <c r="W429" s="335">
        <f t="shared" si="42"/>
        <v>2.0093081461207696E-2</v>
      </c>
    </row>
    <row r="430" spans="2:23" x14ac:dyDescent="0.25">
      <c r="B430" s="309">
        <v>422</v>
      </c>
      <c r="C430" s="335">
        <f t="shared" si="37"/>
        <v>2.5549000463999998</v>
      </c>
      <c r="D430" s="335">
        <f t="shared" si="38"/>
        <v>2.5544054911284917</v>
      </c>
      <c r="E430" s="340">
        <f t="shared" si="39"/>
        <v>-4.9455527150810141E-4</v>
      </c>
      <c r="T430" s="309">
        <v>422</v>
      </c>
      <c r="U430" s="335">
        <f t="shared" si="40"/>
        <v>2.5549000463999998</v>
      </c>
      <c r="V430" s="335">
        <f t="shared" si="41"/>
        <v>2.5749166534725698</v>
      </c>
      <c r="W430" s="335">
        <f t="shared" si="42"/>
        <v>2.0016607072570025E-2</v>
      </c>
    </row>
    <row r="431" spans="2:23" x14ac:dyDescent="0.25">
      <c r="B431" s="309">
        <v>423</v>
      </c>
      <c r="C431" s="335">
        <f t="shared" si="37"/>
        <v>2.5602131006</v>
      </c>
      <c r="D431" s="335">
        <f t="shared" si="38"/>
        <v>2.5596419703530495</v>
      </c>
      <c r="E431" s="340">
        <f t="shared" si="39"/>
        <v>-5.7113024695043535E-4</v>
      </c>
      <c r="T431" s="309">
        <v>423</v>
      </c>
      <c r="U431" s="335">
        <f t="shared" si="40"/>
        <v>2.5602131006</v>
      </c>
      <c r="V431" s="335">
        <f t="shared" si="41"/>
        <v>2.5801531326971276</v>
      </c>
      <c r="W431" s="335">
        <f t="shared" si="42"/>
        <v>1.9940032097127691E-2</v>
      </c>
    </row>
    <row r="432" spans="2:23" x14ac:dyDescent="0.25">
      <c r="B432" s="309">
        <v>424</v>
      </c>
      <c r="C432" s="335">
        <f t="shared" si="37"/>
        <v>2.5655141631999996</v>
      </c>
      <c r="D432" s="335">
        <f t="shared" si="38"/>
        <v>2.5648663592145242</v>
      </c>
      <c r="E432" s="340">
        <f t="shared" si="39"/>
        <v>-6.4780398547537033E-4</v>
      </c>
      <c r="T432" s="309">
        <v>424</v>
      </c>
      <c r="U432" s="335">
        <f t="shared" si="40"/>
        <v>2.5655141631999996</v>
      </c>
      <c r="V432" s="335">
        <f t="shared" si="41"/>
        <v>2.5853775215586023</v>
      </c>
      <c r="W432" s="335">
        <f t="shared" si="42"/>
        <v>1.9863358358602756E-2</v>
      </c>
    </row>
    <row r="433" spans="2:23" x14ac:dyDescent="0.25">
      <c r="B433" s="309">
        <v>425</v>
      </c>
      <c r="C433" s="335">
        <f t="shared" si="37"/>
        <v>2.5708031249999999</v>
      </c>
      <c r="D433" s="335">
        <f t="shared" si="38"/>
        <v>2.5700785503366363</v>
      </c>
      <c r="E433" s="340">
        <f t="shared" si="39"/>
        <v>-7.2457466336350862E-4</v>
      </c>
      <c r="T433" s="309">
        <v>425</v>
      </c>
      <c r="U433" s="335">
        <f t="shared" si="40"/>
        <v>2.5708031249999999</v>
      </c>
      <c r="V433" s="335">
        <f t="shared" si="41"/>
        <v>2.5905897126807145</v>
      </c>
      <c r="W433" s="335">
        <f t="shared" si="42"/>
        <v>1.9786587680714618E-2</v>
      </c>
    </row>
    <row r="434" spans="2:23" x14ac:dyDescent="0.25">
      <c r="B434" s="309">
        <v>426</v>
      </c>
      <c r="C434" s="335">
        <f t="shared" si="37"/>
        <v>2.5760798767999997</v>
      </c>
      <c r="D434" s="335">
        <f t="shared" si="38"/>
        <v>2.575278436343106</v>
      </c>
      <c r="E434" s="340">
        <f t="shared" si="39"/>
        <v>-8.0144045689367616E-4</v>
      </c>
      <c r="T434" s="309">
        <v>426</v>
      </c>
      <c r="U434" s="335">
        <f t="shared" si="40"/>
        <v>2.5760798767999997</v>
      </c>
      <c r="V434" s="335">
        <f t="shared" si="41"/>
        <v>2.5957895986871842</v>
      </c>
      <c r="W434" s="335">
        <f t="shared" si="42"/>
        <v>1.970972188718445E-2</v>
      </c>
    </row>
    <row r="435" spans="2:23" x14ac:dyDescent="0.25">
      <c r="B435" s="309">
        <v>427</v>
      </c>
      <c r="C435" s="335">
        <f t="shared" si="37"/>
        <v>2.5813443093999995</v>
      </c>
      <c r="D435" s="335">
        <f t="shared" si="38"/>
        <v>2.5804659098576539</v>
      </c>
      <c r="E435" s="340">
        <f t="shared" si="39"/>
        <v>-8.7839954234558704E-4</v>
      </c>
      <c r="T435" s="309">
        <v>427</v>
      </c>
      <c r="U435" s="335">
        <f t="shared" si="40"/>
        <v>2.5813443093999995</v>
      </c>
      <c r="V435" s="335">
        <f t="shared" si="41"/>
        <v>2.600977072201732</v>
      </c>
      <c r="W435" s="335">
        <f t="shared" si="42"/>
        <v>1.963276280173254E-2</v>
      </c>
    </row>
    <row r="436" spans="2:23" x14ac:dyDescent="0.25">
      <c r="B436" s="309">
        <v>428</v>
      </c>
      <c r="C436" s="335">
        <f t="shared" si="37"/>
        <v>2.5865963135999994</v>
      </c>
      <c r="D436" s="335">
        <f t="shared" si="38"/>
        <v>2.585640863504</v>
      </c>
      <c r="E436" s="340">
        <f t="shared" si="39"/>
        <v>-9.5545009599939945E-4</v>
      </c>
      <c r="T436" s="309">
        <v>428</v>
      </c>
      <c r="U436" s="335">
        <f t="shared" si="40"/>
        <v>2.5865963135999994</v>
      </c>
      <c r="V436" s="335">
        <f t="shared" si="41"/>
        <v>2.6061520258480781</v>
      </c>
      <c r="W436" s="335">
        <f t="shared" si="42"/>
        <v>1.9555712248078727E-2</v>
      </c>
    </row>
    <row r="437" spans="2:23" x14ac:dyDescent="0.25">
      <c r="B437" s="309">
        <v>429</v>
      </c>
      <c r="C437" s="335">
        <f t="shared" si="37"/>
        <v>2.5918357801999998</v>
      </c>
      <c r="D437" s="335">
        <f t="shared" si="38"/>
        <v>2.590803189905865</v>
      </c>
      <c r="E437" s="340">
        <f t="shared" si="39"/>
        <v>-1.0325902941348275E-3</v>
      </c>
      <c r="T437" s="309">
        <v>429</v>
      </c>
      <c r="U437" s="335">
        <f t="shared" si="40"/>
        <v>2.5918357801999998</v>
      </c>
      <c r="V437" s="335">
        <f t="shared" si="41"/>
        <v>2.6113143522499431</v>
      </c>
      <c r="W437" s="335">
        <f t="shared" si="42"/>
        <v>1.9478572049943299E-2</v>
      </c>
    </row>
    <row r="438" spans="2:23" x14ac:dyDescent="0.25">
      <c r="B438" s="309">
        <v>430</v>
      </c>
      <c r="C438" s="335">
        <f t="shared" si="37"/>
        <v>2.5970625999999997</v>
      </c>
      <c r="D438" s="335">
        <f t="shared" si="38"/>
        <v>2.5959527816869694</v>
      </c>
      <c r="E438" s="340">
        <f t="shared" si="39"/>
        <v>-1.109818313030253E-3</v>
      </c>
      <c r="T438" s="309">
        <v>430</v>
      </c>
      <c r="U438" s="335">
        <f t="shared" si="40"/>
        <v>2.5970625999999997</v>
      </c>
      <c r="V438" s="335">
        <f t="shared" si="41"/>
        <v>2.6164639440310475</v>
      </c>
      <c r="W438" s="335">
        <f t="shared" si="42"/>
        <v>1.9401344031047874E-2</v>
      </c>
    </row>
    <row r="439" spans="2:23" x14ac:dyDescent="0.25">
      <c r="B439" s="309">
        <v>431</v>
      </c>
      <c r="C439" s="335">
        <f t="shared" si="37"/>
        <v>2.6022766637999997</v>
      </c>
      <c r="D439" s="335">
        <f t="shared" si="38"/>
        <v>2.6010895314710334</v>
      </c>
      <c r="E439" s="340">
        <f t="shared" si="39"/>
        <v>-1.1871323289662783E-3</v>
      </c>
      <c r="T439" s="309">
        <v>431</v>
      </c>
      <c r="U439" s="335">
        <f t="shared" si="40"/>
        <v>2.6022766637999997</v>
      </c>
      <c r="V439" s="335">
        <f t="shared" si="41"/>
        <v>2.6216006938151115</v>
      </c>
      <c r="W439" s="335">
        <f t="shared" si="42"/>
        <v>1.9324030015111848E-2</v>
      </c>
    </row>
    <row r="440" spans="2:23" x14ac:dyDescent="0.25">
      <c r="B440" s="309">
        <v>432</v>
      </c>
      <c r="C440" s="335">
        <f t="shared" si="37"/>
        <v>2.6074778623999997</v>
      </c>
      <c r="D440" s="335">
        <f t="shared" si="38"/>
        <v>2.6062133318817775</v>
      </c>
      <c r="E440" s="340">
        <f t="shared" si="39"/>
        <v>-1.2645305182221733E-3</v>
      </c>
      <c r="T440" s="309">
        <v>432</v>
      </c>
      <c r="U440" s="335">
        <f t="shared" si="40"/>
        <v>2.6074778623999997</v>
      </c>
      <c r="V440" s="335">
        <f t="shared" si="41"/>
        <v>2.6267244942258556</v>
      </c>
      <c r="W440" s="335">
        <f t="shared" si="42"/>
        <v>1.9246631825855953E-2</v>
      </c>
    </row>
    <row r="441" spans="2:23" x14ac:dyDescent="0.25">
      <c r="B441" s="309">
        <v>433</v>
      </c>
      <c r="C441" s="335">
        <f t="shared" si="37"/>
        <v>2.6126660866</v>
      </c>
      <c r="D441" s="335">
        <f t="shared" si="38"/>
        <v>2.6113240755429223</v>
      </c>
      <c r="E441" s="340">
        <f t="shared" si="39"/>
        <v>-1.3420110570776522E-3</v>
      </c>
      <c r="T441" s="309">
        <v>433</v>
      </c>
      <c r="U441" s="335">
        <f t="shared" si="40"/>
        <v>2.6126660866</v>
      </c>
      <c r="V441" s="335">
        <f t="shared" si="41"/>
        <v>2.6318352378870005</v>
      </c>
      <c r="W441" s="335">
        <f t="shared" si="42"/>
        <v>1.9169151287000474E-2</v>
      </c>
    </row>
    <row r="442" spans="2:23" x14ac:dyDescent="0.25">
      <c r="B442" s="309">
        <v>434</v>
      </c>
      <c r="C442" s="335">
        <f t="shared" si="37"/>
        <v>2.6178412271999996</v>
      </c>
      <c r="D442" s="335">
        <f t="shared" si="38"/>
        <v>2.6164216550781885</v>
      </c>
      <c r="E442" s="340">
        <f t="shared" si="39"/>
        <v>-1.4195721218110968E-3</v>
      </c>
      <c r="T442" s="309">
        <v>434</v>
      </c>
      <c r="U442" s="335">
        <f t="shared" si="40"/>
        <v>2.6178412271999996</v>
      </c>
      <c r="V442" s="335">
        <f t="shared" si="41"/>
        <v>2.6369328174222666</v>
      </c>
      <c r="W442" s="335">
        <f t="shared" si="42"/>
        <v>1.909159022226703E-2</v>
      </c>
    </row>
    <row r="443" spans="2:23" x14ac:dyDescent="0.25">
      <c r="B443" s="309">
        <v>435</v>
      </c>
      <c r="C443" s="335">
        <f t="shared" si="37"/>
        <v>2.623003175</v>
      </c>
      <c r="D443" s="335">
        <f t="shared" si="38"/>
        <v>2.6215059631112965</v>
      </c>
      <c r="E443" s="340">
        <f t="shared" si="39"/>
        <v>-1.4972118887035535E-3</v>
      </c>
      <c r="T443" s="309">
        <v>435</v>
      </c>
      <c r="U443" s="335">
        <f t="shared" si="40"/>
        <v>2.623003175</v>
      </c>
      <c r="V443" s="335">
        <f t="shared" si="41"/>
        <v>2.6420171254553746</v>
      </c>
      <c r="W443" s="335">
        <f t="shared" si="42"/>
        <v>1.9013950455374573E-2</v>
      </c>
    </row>
    <row r="444" spans="2:23" x14ac:dyDescent="0.25">
      <c r="B444" s="309">
        <v>436</v>
      </c>
      <c r="C444" s="335">
        <f t="shared" si="37"/>
        <v>2.6281518207999999</v>
      </c>
      <c r="D444" s="335">
        <f t="shared" si="38"/>
        <v>2.626576892265966</v>
      </c>
      <c r="E444" s="340">
        <f t="shared" si="39"/>
        <v>-1.5749285340338481E-3</v>
      </c>
      <c r="T444" s="309">
        <v>436</v>
      </c>
      <c r="U444" s="335">
        <f t="shared" si="40"/>
        <v>2.6281518207999999</v>
      </c>
      <c r="V444" s="335">
        <f t="shared" si="41"/>
        <v>2.6470880546100441</v>
      </c>
      <c r="W444" s="335">
        <f t="shared" si="42"/>
        <v>1.8936233810044278E-2</v>
      </c>
    </row>
    <row r="445" spans="2:23" x14ac:dyDescent="0.25">
      <c r="B445" s="309">
        <v>437</v>
      </c>
      <c r="C445" s="335">
        <f t="shared" si="37"/>
        <v>2.6332870553999994</v>
      </c>
      <c r="D445" s="335">
        <f t="shared" si="38"/>
        <v>2.6316343351659177</v>
      </c>
      <c r="E445" s="340">
        <f t="shared" si="39"/>
        <v>-1.6527202340816949E-3</v>
      </c>
      <c r="T445" s="309">
        <v>437</v>
      </c>
      <c r="U445" s="335">
        <f t="shared" si="40"/>
        <v>2.6332870553999994</v>
      </c>
      <c r="V445" s="335">
        <f t="shared" si="41"/>
        <v>2.6521454975099958</v>
      </c>
      <c r="W445" s="335">
        <f t="shared" si="42"/>
        <v>1.8858442109996432E-2</v>
      </c>
    </row>
    <row r="446" spans="2:23" x14ac:dyDescent="0.25">
      <c r="B446" s="309">
        <v>438</v>
      </c>
      <c r="C446" s="335">
        <f t="shared" si="37"/>
        <v>2.6384087695999998</v>
      </c>
      <c r="D446" s="335">
        <f t="shared" si="38"/>
        <v>2.6366781844348726</v>
      </c>
      <c r="E446" s="340">
        <f t="shared" si="39"/>
        <v>-1.7305851651272519E-3</v>
      </c>
      <c r="T446" s="309">
        <v>438</v>
      </c>
      <c r="U446" s="335">
        <f t="shared" si="40"/>
        <v>2.6384087695999998</v>
      </c>
      <c r="V446" s="335">
        <f t="shared" si="41"/>
        <v>2.6571893467789507</v>
      </c>
      <c r="W446" s="335">
        <f t="shared" si="42"/>
        <v>1.8780577178950875E-2</v>
      </c>
    </row>
    <row r="447" spans="2:23" x14ac:dyDescent="0.25">
      <c r="B447" s="309">
        <v>439</v>
      </c>
      <c r="C447" s="335">
        <f t="shared" si="37"/>
        <v>2.6435168542</v>
      </c>
      <c r="D447" s="335">
        <f t="shared" si="38"/>
        <v>2.6417083326965507</v>
      </c>
      <c r="E447" s="340">
        <f t="shared" si="39"/>
        <v>-1.8085215034493451E-3</v>
      </c>
      <c r="T447" s="309">
        <v>439</v>
      </c>
      <c r="U447" s="335">
        <f t="shared" si="40"/>
        <v>2.6435168542</v>
      </c>
      <c r="V447" s="335">
        <f t="shared" si="41"/>
        <v>2.6622194950406288</v>
      </c>
      <c r="W447" s="335">
        <f t="shared" si="42"/>
        <v>1.8702640840628781E-2</v>
      </c>
    </row>
    <row r="448" spans="2:23" x14ac:dyDescent="0.25">
      <c r="B448" s="309">
        <v>440</v>
      </c>
      <c r="C448" s="335">
        <f t="shared" si="37"/>
        <v>2.6486111999999995</v>
      </c>
      <c r="D448" s="335">
        <f t="shared" si="38"/>
        <v>2.6467246725746727</v>
      </c>
      <c r="E448" s="340">
        <f t="shared" si="39"/>
        <v>-1.8865274253268005E-3</v>
      </c>
      <c r="T448" s="309">
        <v>440</v>
      </c>
      <c r="U448" s="335">
        <f t="shared" si="40"/>
        <v>2.6486111999999995</v>
      </c>
      <c r="V448" s="335">
        <f t="shared" si="41"/>
        <v>2.6672358349187508</v>
      </c>
      <c r="W448" s="335">
        <f t="shared" si="42"/>
        <v>1.8624634918751326E-2</v>
      </c>
    </row>
    <row r="449" spans="2:23" x14ac:dyDescent="0.25">
      <c r="B449" s="309">
        <v>441</v>
      </c>
      <c r="C449" s="335">
        <f t="shared" si="37"/>
        <v>2.6536916977999998</v>
      </c>
      <c r="D449" s="335">
        <f t="shared" si="38"/>
        <v>2.6517270966929587</v>
      </c>
      <c r="E449" s="340">
        <f t="shared" si="39"/>
        <v>-1.9646011070411085E-3</v>
      </c>
      <c r="T449" s="309">
        <v>441</v>
      </c>
      <c r="U449" s="335">
        <f t="shared" si="40"/>
        <v>2.6536916977999998</v>
      </c>
      <c r="V449" s="335">
        <f t="shared" si="41"/>
        <v>2.6722382590370368</v>
      </c>
      <c r="W449" s="335">
        <f t="shared" si="42"/>
        <v>1.8546561237037018E-2</v>
      </c>
    </row>
    <row r="450" spans="2:23" x14ac:dyDescent="0.25">
      <c r="B450" s="309">
        <v>442</v>
      </c>
      <c r="C450" s="335">
        <f t="shared" si="37"/>
        <v>2.6587582383999999</v>
      </c>
      <c r="D450" s="335">
        <f t="shared" si="38"/>
        <v>2.6567154976751293</v>
      </c>
      <c r="E450" s="340">
        <f t="shared" si="39"/>
        <v>-2.0427407248706508E-3</v>
      </c>
      <c r="T450" s="309">
        <v>442</v>
      </c>
      <c r="U450" s="335">
        <f t="shared" si="40"/>
        <v>2.6587582383999999</v>
      </c>
      <c r="V450" s="335">
        <f t="shared" si="41"/>
        <v>2.6772266600192074</v>
      </c>
      <c r="W450" s="335">
        <f t="shared" si="42"/>
        <v>1.8468421619207476E-2</v>
      </c>
    </row>
    <row r="451" spans="2:23" x14ac:dyDescent="0.25">
      <c r="B451" s="309">
        <v>443</v>
      </c>
      <c r="C451" s="335">
        <f t="shared" si="37"/>
        <v>2.6638107125999997</v>
      </c>
      <c r="D451" s="335">
        <f t="shared" si="38"/>
        <v>2.661689768144905</v>
      </c>
      <c r="E451" s="340">
        <f t="shared" si="39"/>
        <v>-2.1209444550946976E-3</v>
      </c>
      <c r="T451" s="309">
        <v>443</v>
      </c>
      <c r="U451" s="335">
        <f t="shared" si="40"/>
        <v>2.6638107125999997</v>
      </c>
      <c r="V451" s="335">
        <f t="shared" si="41"/>
        <v>2.6822009304889831</v>
      </c>
      <c r="W451" s="335">
        <f t="shared" si="42"/>
        <v>1.8390217888983429E-2</v>
      </c>
    </row>
    <row r="452" spans="2:23" x14ac:dyDescent="0.25">
      <c r="B452" s="309">
        <v>444</v>
      </c>
      <c r="C452" s="335">
        <f t="shared" si="37"/>
        <v>2.6688490111999998</v>
      </c>
      <c r="D452" s="335">
        <f t="shared" si="38"/>
        <v>2.6666498007260064</v>
      </c>
      <c r="E452" s="340">
        <f t="shared" si="39"/>
        <v>-2.1992104739934071E-3</v>
      </c>
      <c r="T452" s="309">
        <v>444</v>
      </c>
      <c r="U452" s="335">
        <f t="shared" si="40"/>
        <v>2.6688490111999998</v>
      </c>
      <c r="V452" s="335">
        <f t="shared" si="41"/>
        <v>2.6871609630700846</v>
      </c>
      <c r="W452" s="335">
        <f t="shared" si="42"/>
        <v>1.8311951870084719E-2</v>
      </c>
    </row>
    <row r="453" spans="2:23" x14ac:dyDescent="0.25">
      <c r="B453" s="309">
        <v>445</v>
      </c>
      <c r="C453" s="335">
        <f t="shared" si="37"/>
        <v>2.6738730249999998</v>
      </c>
      <c r="D453" s="335">
        <f t="shared" si="38"/>
        <v>2.6715954880421533</v>
      </c>
      <c r="E453" s="340">
        <f t="shared" si="39"/>
        <v>-2.2775369578464932E-3</v>
      </c>
      <c r="T453" s="309">
        <v>445</v>
      </c>
      <c r="U453" s="335">
        <f t="shared" si="40"/>
        <v>2.6738730249999998</v>
      </c>
      <c r="V453" s="335">
        <f t="shared" si="41"/>
        <v>2.6921066503862314</v>
      </c>
      <c r="W453" s="335">
        <f t="shared" si="42"/>
        <v>1.8233625386231633E-2</v>
      </c>
    </row>
    <row r="454" spans="2:23" x14ac:dyDescent="0.25">
      <c r="B454" s="309">
        <v>446</v>
      </c>
      <c r="C454" s="335">
        <f t="shared" si="37"/>
        <v>2.6788826447999998</v>
      </c>
      <c r="D454" s="335">
        <f t="shared" si="38"/>
        <v>2.676526722717067</v>
      </c>
      <c r="E454" s="340">
        <f t="shared" si="39"/>
        <v>-2.355922082932782E-3</v>
      </c>
      <c r="T454" s="309">
        <v>446</v>
      </c>
      <c r="U454" s="335">
        <f t="shared" si="40"/>
        <v>2.6788826447999998</v>
      </c>
      <c r="V454" s="335">
        <f t="shared" si="41"/>
        <v>2.6970378850611452</v>
      </c>
      <c r="W454" s="335">
        <f t="shared" si="42"/>
        <v>1.8155240261145345E-2</v>
      </c>
    </row>
    <row r="455" spans="2:23" x14ac:dyDescent="0.25">
      <c r="B455" s="309">
        <v>447</v>
      </c>
      <c r="C455" s="335">
        <f t="shared" si="37"/>
        <v>2.6838777613999998</v>
      </c>
      <c r="D455" s="335">
        <f t="shared" si="38"/>
        <v>2.6814433973744674</v>
      </c>
      <c r="E455" s="340">
        <f t="shared" si="39"/>
        <v>-2.4343640255324317E-3</v>
      </c>
      <c r="T455" s="309">
        <v>447</v>
      </c>
      <c r="U455" s="335">
        <f t="shared" si="40"/>
        <v>2.6838777613999998</v>
      </c>
      <c r="V455" s="335">
        <f t="shared" si="41"/>
        <v>2.7019545597185455</v>
      </c>
      <c r="W455" s="335">
        <f t="shared" si="42"/>
        <v>1.8076798318545695E-2</v>
      </c>
    </row>
    <row r="456" spans="2:23" x14ac:dyDescent="0.25">
      <c r="B456" s="309">
        <v>448</v>
      </c>
      <c r="C456" s="335">
        <f t="shared" si="37"/>
        <v>2.6888582655999995</v>
      </c>
      <c r="D456" s="335">
        <f t="shared" si="38"/>
        <v>2.6863454046380748</v>
      </c>
      <c r="E456" s="340">
        <f t="shared" si="39"/>
        <v>-2.5128609619247122E-3</v>
      </c>
      <c r="T456" s="309">
        <v>448</v>
      </c>
      <c r="U456" s="335">
        <f t="shared" si="40"/>
        <v>2.6888582655999995</v>
      </c>
      <c r="V456" s="335">
        <f t="shared" si="41"/>
        <v>2.7068565669821529</v>
      </c>
      <c r="W456" s="335">
        <f t="shared" si="42"/>
        <v>1.7998301382153414E-2</v>
      </c>
    </row>
    <row r="457" spans="2:23" x14ac:dyDescent="0.25">
      <c r="B457" s="309">
        <v>449</v>
      </c>
      <c r="C457" s="335">
        <f t="shared" ref="C457:C508" si="43">+$H$2*B457^3+$I$2*B457^2+$J$2*B457+$K$2</f>
        <v>2.6938240481999998</v>
      </c>
      <c r="D457" s="335">
        <f t="shared" ref="D457:D508" si="44">+$B$2*B457^3+$C$2*B457^2+$D$2*B457+$E$2</f>
        <v>2.69123263713161</v>
      </c>
      <c r="E457" s="340">
        <f t="shared" ref="E457:E508" si="45">+D457-C457</f>
        <v>-2.5914110683897817E-3</v>
      </c>
      <c r="T457" s="309">
        <v>449</v>
      </c>
      <c r="U457" s="335">
        <f t="shared" ref="U457:U508" si="46">+$H$2*T457^3+$I$2*T457^2+$J$2*T457+$K$2</f>
        <v>2.6938240481999998</v>
      </c>
      <c r="V457" s="335">
        <f t="shared" ref="V457:V508" si="47">+$T$2*T457^3+$U$2*T457^2+$V$2*T457+$W$2</f>
        <v>2.7117437994756881</v>
      </c>
      <c r="W457" s="335">
        <f t="shared" ref="W457:W508" si="48">+V457-U457</f>
        <v>1.7919751275688345E-2</v>
      </c>
    </row>
    <row r="458" spans="2:23" x14ac:dyDescent="0.25">
      <c r="B458" s="309">
        <v>450</v>
      </c>
      <c r="C458" s="335">
        <f t="shared" si="43"/>
        <v>2.6987749999999995</v>
      </c>
      <c r="D458" s="335">
        <f t="shared" si="44"/>
        <v>2.6961049874787939</v>
      </c>
      <c r="E458" s="340">
        <f t="shared" si="45"/>
        <v>-2.6700125212055781E-3</v>
      </c>
      <c r="T458" s="309">
        <v>450</v>
      </c>
      <c r="U458" s="335">
        <f t="shared" si="46"/>
        <v>2.6987749999999995</v>
      </c>
      <c r="V458" s="335">
        <f t="shared" si="47"/>
        <v>2.716616149822872</v>
      </c>
      <c r="W458" s="335">
        <f t="shared" si="48"/>
        <v>1.7841149822872548E-2</v>
      </c>
    </row>
    <row r="459" spans="2:23" x14ac:dyDescent="0.25">
      <c r="B459" s="309">
        <v>451</v>
      </c>
      <c r="C459" s="335">
        <f t="shared" si="43"/>
        <v>2.7037110117999998</v>
      </c>
      <c r="D459" s="335">
        <f t="shared" si="44"/>
        <v>2.7009623483033458</v>
      </c>
      <c r="E459" s="340">
        <f t="shared" si="45"/>
        <v>-2.7486634966540358E-3</v>
      </c>
      <c r="T459" s="309">
        <v>451</v>
      </c>
      <c r="U459" s="335">
        <f t="shared" si="46"/>
        <v>2.7037110117999998</v>
      </c>
      <c r="V459" s="335">
        <f t="shared" si="47"/>
        <v>2.7214735106474239</v>
      </c>
      <c r="W459" s="335">
        <f t="shared" si="48"/>
        <v>1.7762498847424091E-2</v>
      </c>
    </row>
    <row r="460" spans="2:23" x14ac:dyDescent="0.25">
      <c r="B460" s="309">
        <v>452</v>
      </c>
      <c r="C460" s="335">
        <f t="shared" si="43"/>
        <v>2.7086319743999998</v>
      </c>
      <c r="D460" s="335">
        <f t="shared" si="44"/>
        <v>2.7058046122289867</v>
      </c>
      <c r="E460" s="340">
        <f t="shared" si="45"/>
        <v>-2.8273621710130925E-3</v>
      </c>
      <c r="T460" s="309">
        <v>452</v>
      </c>
      <c r="U460" s="335">
        <f t="shared" si="46"/>
        <v>2.7086319743999998</v>
      </c>
      <c r="V460" s="335">
        <f t="shared" si="47"/>
        <v>2.7263157745730648</v>
      </c>
      <c r="W460" s="335">
        <f t="shared" si="48"/>
        <v>1.7683800173065034E-2</v>
      </c>
    </row>
    <row r="461" spans="2:23" x14ac:dyDescent="0.25">
      <c r="B461" s="309">
        <v>453</v>
      </c>
      <c r="C461" s="335">
        <f t="shared" si="43"/>
        <v>2.7135377785999997</v>
      </c>
      <c r="D461" s="335">
        <f t="shared" si="44"/>
        <v>2.7106316718794368</v>
      </c>
      <c r="E461" s="340">
        <f t="shared" si="45"/>
        <v>-2.9061067205629065E-3</v>
      </c>
      <c r="T461" s="309">
        <v>453</v>
      </c>
      <c r="U461" s="335">
        <f t="shared" si="46"/>
        <v>2.7135377785999997</v>
      </c>
      <c r="V461" s="335">
        <f t="shared" si="47"/>
        <v>2.7311428342235149</v>
      </c>
      <c r="W461" s="335">
        <f t="shared" si="48"/>
        <v>1.760505562351522E-2</v>
      </c>
    </row>
    <row r="462" spans="2:23" x14ac:dyDescent="0.25">
      <c r="B462" s="309">
        <v>454</v>
      </c>
      <c r="C462" s="335">
        <f t="shared" si="43"/>
        <v>2.7184283151999997</v>
      </c>
      <c r="D462" s="335">
        <f t="shared" si="44"/>
        <v>2.7154434198784174</v>
      </c>
      <c r="E462" s="340">
        <f t="shared" si="45"/>
        <v>-2.9848953215823038E-3</v>
      </c>
      <c r="T462" s="309">
        <v>454</v>
      </c>
      <c r="U462" s="335">
        <f t="shared" si="46"/>
        <v>2.7184283151999997</v>
      </c>
      <c r="V462" s="335">
        <f t="shared" si="47"/>
        <v>2.7359545822224955</v>
      </c>
      <c r="W462" s="335">
        <f t="shared" si="48"/>
        <v>1.7526267022495823E-2</v>
      </c>
    </row>
    <row r="463" spans="2:23" x14ac:dyDescent="0.25">
      <c r="B463" s="309">
        <v>455</v>
      </c>
      <c r="C463" s="335">
        <f t="shared" si="43"/>
        <v>2.7233034749999998</v>
      </c>
      <c r="D463" s="335">
        <f t="shared" si="44"/>
        <v>2.7202397488496484</v>
      </c>
      <c r="E463" s="340">
        <f t="shared" si="45"/>
        <v>-3.0637261503514424E-3</v>
      </c>
      <c r="T463" s="309">
        <v>455</v>
      </c>
      <c r="U463" s="335">
        <f t="shared" si="46"/>
        <v>2.7233034749999998</v>
      </c>
      <c r="V463" s="335">
        <f t="shared" si="47"/>
        <v>2.7407509111937265</v>
      </c>
      <c r="W463" s="335">
        <f t="shared" si="48"/>
        <v>1.7447436193726684E-2</v>
      </c>
    </row>
    <row r="464" spans="2:23" x14ac:dyDescent="0.25">
      <c r="B464" s="309">
        <v>456</v>
      </c>
      <c r="C464" s="335">
        <f t="shared" si="43"/>
        <v>2.7281631487999993</v>
      </c>
      <c r="D464" s="335">
        <f t="shared" si="44"/>
        <v>2.7250205514168493</v>
      </c>
      <c r="E464" s="340">
        <f t="shared" si="45"/>
        <v>-3.1425973831500364E-3</v>
      </c>
      <c r="T464" s="309">
        <v>456</v>
      </c>
      <c r="U464" s="335">
        <f t="shared" si="46"/>
        <v>2.7281631487999993</v>
      </c>
      <c r="V464" s="335">
        <f t="shared" si="47"/>
        <v>2.7455317137609274</v>
      </c>
      <c r="W464" s="335">
        <f t="shared" si="48"/>
        <v>1.736856496092809E-2</v>
      </c>
    </row>
    <row r="465" spans="2:23" x14ac:dyDescent="0.25">
      <c r="B465" s="309">
        <v>457</v>
      </c>
      <c r="C465" s="335">
        <f t="shared" si="43"/>
        <v>2.7330072273999999</v>
      </c>
      <c r="D465" s="335">
        <f t="shared" si="44"/>
        <v>2.7297857202037425</v>
      </c>
      <c r="E465" s="340">
        <f t="shared" si="45"/>
        <v>-3.221507196257356E-3</v>
      </c>
      <c r="T465" s="309">
        <v>457</v>
      </c>
      <c r="U465" s="335">
        <f t="shared" si="46"/>
        <v>2.7330072273999999</v>
      </c>
      <c r="V465" s="335">
        <f t="shared" si="47"/>
        <v>2.7502968825478207</v>
      </c>
      <c r="W465" s="335">
        <f t="shared" si="48"/>
        <v>1.7289655147820771E-2</v>
      </c>
    </row>
    <row r="466" spans="2:23" x14ac:dyDescent="0.25">
      <c r="B466" s="309">
        <v>458</v>
      </c>
      <c r="C466" s="335">
        <f t="shared" si="43"/>
        <v>2.7378356015999996</v>
      </c>
      <c r="D466" s="335">
        <f t="shared" si="44"/>
        <v>2.7345351478340465</v>
      </c>
      <c r="E466" s="340">
        <f t="shared" si="45"/>
        <v>-3.3004537659531152E-3</v>
      </c>
      <c r="T466" s="309">
        <v>458</v>
      </c>
      <c r="U466" s="335">
        <f t="shared" si="46"/>
        <v>2.7378356015999996</v>
      </c>
      <c r="V466" s="335">
        <f t="shared" si="47"/>
        <v>2.7550463101781246</v>
      </c>
      <c r="W466" s="335">
        <f t="shared" si="48"/>
        <v>1.7210708578125011E-2</v>
      </c>
    </row>
    <row r="467" spans="2:23" x14ac:dyDescent="0.25">
      <c r="B467" s="309">
        <v>459</v>
      </c>
      <c r="C467" s="335">
        <f t="shared" si="43"/>
        <v>2.7426481621999996</v>
      </c>
      <c r="D467" s="335">
        <f t="shared" si="44"/>
        <v>2.7392687269314826</v>
      </c>
      <c r="E467" s="340">
        <f t="shared" si="45"/>
        <v>-3.3794352685170281E-3</v>
      </c>
      <c r="T467" s="309">
        <v>459</v>
      </c>
      <c r="U467" s="335">
        <f t="shared" si="46"/>
        <v>2.7426481621999996</v>
      </c>
      <c r="V467" s="335">
        <f t="shared" si="47"/>
        <v>2.7597798892755607</v>
      </c>
      <c r="W467" s="335">
        <f t="shared" si="48"/>
        <v>1.7131727075561098E-2</v>
      </c>
    </row>
    <row r="468" spans="2:23" x14ac:dyDescent="0.25">
      <c r="B468" s="309">
        <v>460</v>
      </c>
      <c r="C468" s="335">
        <f t="shared" si="43"/>
        <v>2.7474447999999994</v>
      </c>
      <c r="D468" s="335">
        <f t="shared" si="44"/>
        <v>2.7439863501197719</v>
      </c>
      <c r="E468" s="340">
        <f t="shared" si="45"/>
        <v>-3.4584498802274766E-3</v>
      </c>
      <c r="T468" s="309">
        <v>460</v>
      </c>
      <c r="U468" s="335">
        <f t="shared" si="46"/>
        <v>2.7474447999999994</v>
      </c>
      <c r="V468" s="335">
        <f t="shared" si="47"/>
        <v>2.76449751246385</v>
      </c>
      <c r="W468" s="335">
        <f t="shared" si="48"/>
        <v>1.705271246385065E-2</v>
      </c>
    </row>
    <row r="469" spans="2:23" x14ac:dyDescent="0.25">
      <c r="B469" s="309">
        <v>461</v>
      </c>
      <c r="C469" s="335">
        <f t="shared" si="43"/>
        <v>2.7522254058</v>
      </c>
      <c r="D469" s="335">
        <f t="shared" si="44"/>
        <v>2.748687910022634</v>
      </c>
      <c r="E469" s="340">
        <f t="shared" si="45"/>
        <v>-3.537495777365951E-3</v>
      </c>
      <c r="T469" s="309">
        <v>461</v>
      </c>
      <c r="U469" s="335">
        <f t="shared" si="46"/>
        <v>2.7522254058</v>
      </c>
      <c r="V469" s="335">
        <f t="shared" si="47"/>
        <v>2.7691990723667121</v>
      </c>
      <c r="W469" s="335">
        <f t="shared" si="48"/>
        <v>1.6973666566712176E-2</v>
      </c>
    </row>
    <row r="470" spans="2:23" x14ac:dyDescent="0.25">
      <c r="B470" s="309">
        <v>462</v>
      </c>
      <c r="C470" s="335">
        <f t="shared" si="43"/>
        <v>2.7569898704</v>
      </c>
      <c r="D470" s="335">
        <f t="shared" si="44"/>
        <v>2.7533732992637896</v>
      </c>
      <c r="E470" s="340">
        <f t="shared" si="45"/>
        <v>-3.6165711362103892E-3</v>
      </c>
      <c r="T470" s="309">
        <v>462</v>
      </c>
      <c r="U470" s="335">
        <f t="shared" si="46"/>
        <v>2.7569898704</v>
      </c>
      <c r="V470" s="335">
        <f t="shared" si="47"/>
        <v>2.7738844616078677</v>
      </c>
      <c r="W470" s="335">
        <f t="shared" si="48"/>
        <v>1.6894591207867737E-2</v>
      </c>
    </row>
    <row r="471" spans="2:23" x14ac:dyDescent="0.25">
      <c r="B471" s="309">
        <v>463</v>
      </c>
      <c r="C471" s="335">
        <f t="shared" si="43"/>
        <v>2.7617380846000001</v>
      </c>
      <c r="D471" s="335">
        <f t="shared" si="44"/>
        <v>2.7580424104669583</v>
      </c>
      <c r="E471" s="340">
        <f t="shared" si="45"/>
        <v>-3.6956741330418375E-3</v>
      </c>
      <c r="T471" s="309">
        <v>463</v>
      </c>
      <c r="U471" s="335">
        <f t="shared" si="46"/>
        <v>2.7617380846000001</v>
      </c>
      <c r="V471" s="335">
        <f t="shared" si="47"/>
        <v>2.7785535728110364</v>
      </c>
      <c r="W471" s="335">
        <f t="shared" si="48"/>
        <v>1.6815488211036289E-2</v>
      </c>
    </row>
    <row r="472" spans="2:23" x14ac:dyDescent="0.25">
      <c r="B472" s="342">
        <v>464</v>
      </c>
      <c r="C472" s="335">
        <f t="shared" si="43"/>
        <v>2.7664699391999998</v>
      </c>
      <c r="D472" s="335">
        <f t="shared" si="44"/>
        <v>2.762695136255862</v>
      </c>
      <c r="E472" s="340">
        <f t="shared" si="45"/>
        <v>-3.7748029441377895E-3</v>
      </c>
      <c r="T472" s="309">
        <v>464</v>
      </c>
      <c r="U472" s="335">
        <f t="shared" si="46"/>
        <v>2.7664699391999998</v>
      </c>
      <c r="V472" s="335">
        <f t="shared" si="47"/>
        <v>2.7832062985999402</v>
      </c>
      <c r="W472" s="335">
        <f t="shared" si="48"/>
        <v>1.6736359399940337E-2</v>
      </c>
    </row>
    <row r="473" spans="2:23" x14ac:dyDescent="0.25">
      <c r="B473" s="309">
        <v>465</v>
      </c>
      <c r="C473" s="335">
        <f t="shared" si="43"/>
        <v>2.7711853249999998</v>
      </c>
      <c r="D473" s="335">
        <f t="shared" si="44"/>
        <v>2.7673313692542201</v>
      </c>
      <c r="E473" s="340">
        <f t="shared" si="45"/>
        <v>-3.8539557457797358E-3</v>
      </c>
      <c r="T473" s="309">
        <v>465</v>
      </c>
      <c r="U473" s="335">
        <f t="shared" si="46"/>
        <v>2.7711853249999998</v>
      </c>
      <c r="V473" s="335">
        <f t="shared" si="47"/>
        <v>2.7878425315982982</v>
      </c>
      <c r="W473" s="335">
        <f t="shared" si="48"/>
        <v>1.6657206598298391E-2</v>
      </c>
    </row>
    <row r="474" spans="2:23" x14ac:dyDescent="0.25">
      <c r="B474" s="309">
        <v>466</v>
      </c>
      <c r="C474" s="335">
        <f t="shared" si="43"/>
        <v>2.7758841327999999</v>
      </c>
      <c r="D474" s="335">
        <f t="shared" si="44"/>
        <v>2.7719510020857538</v>
      </c>
      <c r="E474" s="340">
        <f t="shared" si="45"/>
        <v>-3.9331307142460581E-3</v>
      </c>
      <c r="T474" s="309">
        <v>466</v>
      </c>
      <c r="U474" s="335">
        <f t="shared" si="46"/>
        <v>2.7758841327999999</v>
      </c>
      <c r="V474" s="335">
        <f t="shared" si="47"/>
        <v>2.792462164429832</v>
      </c>
      <c r="W474" s="335">
        <f t="shared" si="48"/>
        <v>1.6578031629832068E-2</v>
      </c>
    </row>
    <row r="475" spans="2:23" x14ac:dyDescent="0.25">
      <c r="B475" s="309">
        <v>467</v>
      </c>
      <c r="C475" s="335">
        <f t="shared" si="43"/>
        <v>2.7805662534</v>
      </c>
      <c r="D475" s="335">
        <f t="shared" si="44"/>
        <v>2.7765539273741826</v>
      </c>
      <c r="E475" s="340">
        <f t="shared" si="45"/>
        <v>-4.0123260258173588E-3</v>
      </c>
      <c r="T475" s="309">
        <v>467</v>
      </c>
      <c r="U475" s="335">
        <f t="shared" si="46"/>
        <v>2.7805662534</v>
      </c>
      <c r="V475" s="335">
        <f t="shared" si="47"/>
        <v>2.7970650897182607</v>
      </c>
      <c r="W475" s="335">
        <f t="shared" si="48"/>
        <v>1.6498836318260768E-2</v>
      </c>
    </row>
    <row r="476" spans="2:23" x14ac:dyDescent="0.25">
      <c r="B476" s="309">
        <v>468</v>
      </c>
      <c r="C476" s="335">
        <f t="shared" si="43"/>
        <v>2.7852315775999998</v>
      </c>
      <c r="D476" s="335">
        <f t="shared" si="44"/>
        <v>2.7811400377432278</v>
      </c>
      <c r="E476" s="340">
        <f t="shared" si="45"/>
        <v>-4.0915398567720196E-3</v>
      </c>
      <c r="T476" s="309">
        <v>468</v>
      </c>
      <c r="U476" s="335">
        <f t="shared" si="46"/>
        <v>2.7852315775999998</v>
      </c>
      <c r="V476" s="335">
        <f t="shared" si="47"/>
        <v>2.8016512000873059</v>
      </c>
      <c r="W476" s="335">
        <f t="shared" si="48"/>
        <v>1.6419622487306107E-2</v>
      </c>
    </row>
    <row r="477" spans="2:23" x14ac:dyDescent="0.25">
      <c r="B477" s="309">
        <v>469</v>
      </c>
      <c r="C477" s="335">
        <f t="shared" si="43"/>
        <v>2.7898799961999998</v>
      </c>
      <c r="D477" s="335">
        <f t="shared" si="44"/>
        <v>2.7857092258166096</v>
      </c>
      <c r="E477" s="340">
        <f t="shared" si="45"/>
        <v>-4.1707703833901988E-3</v>
      </c>
      <c r="T477" s="309">
        <v>469</v>
      </c>
      <c r="U477" s="335">
        <f t="shared" si="46"/>
        <v>2.7898799961999998</v>
      </c>
      <c r="V477" s="335">
        <f t="shared" si="47"/>
        <v>2.8062203881606878</v>
      </c>
      <c r="W477" s="335">
        <f t="shared" si="48"/>
        <v>1.6340391960687928E-2</v>
      </c>
    </row>
    <row r="478" spans="2:23" x14ac:dyDescent="0.25">
      <c r="B478" s="309">
        <v>470</v>
      </c>
      <c r="C478" s="335">
        <f t="shared" si="43"/>
        <v>2.7945113999999998</v>
      </c>
      <c r="D478" s="335">
        <f t="shared" si="44"/>
        <v>2.7902613842180477</v>
      </c>
      <c r="E478" s="340">
        <f t="shared" si="45"/>
        <v>-4.2500157819520545E-3</v>
      </c>
      <c r="T478" s="309">
        <v>470</v>
      </c>
      <c r="U478" s="335">
        <f t="shared" si="46"/>
        <v>2.7945113999999998</v>
      </c>
      <c r="V478" s="335">
        <f t="shared" si="47"/>
        <v>2.8107725465621258</v>
      </c>
      <c r="W478" s="335">
        <f t="shared" si="48"/>
        <v>1.6261146562126072E-2</v>
      </c>
    </row>
    <row r="479" spans="2:23" x14ac:dyDescent="0.25">
      <c r="B479" s="309">
        <v>471</v>
      </c>
      <c r="C479" s="335">
        <f t="shared" si="43"/>
        <v>2.7991256797999999</v>
      </c>
      <c r="D479" s="335">
        <f t="shared" si="44"/>
        <v>2.794796405571264</v>
      </c>
      <c r="E479" s="340">
        <f t="shared" si="45"/>
        <v>-4.3292742287359687E-3</v>
      </c>
      <c r="T479" s="309">
        <v>471</v>
      </c>
      <c r="U479" s="335">
        <f t="shared" si="46"/>
        <v>2.7991256797999999</v>
      </c>
      <c r="V479" s="335">
        <f t="shared" si="47"/>
        <v>2.8153075679153421</v>
      </c>
      <c r="W479" s="335">
        <f t="shared" si="48"/>
        <v>1.6181888115342158E-2</v>
      </c>
    </row>
    <row r="480" spans="2:23" x14ac:dyDescent="0.25">
      <c r="B480" s="309">
        <v>472</v>
      </c>
      <c r="C480" s="335">
        <f t="shared" si="43"/>
        <v>2.8037227263999998</v>
      </c>
      <c r="D480" s="335">
        <f t="shared" si="44"/>
        <v>2.7993141824999781</v>
      </c>
      <c r="E480" s="340">
        <f t="shared" si="45"/>
        <v>-4.4085439000216553E-3</v>
      </c>
      <c r="T480" s="309">
        <v>472</v>
      </c>
      <c r="U480" s="335">
        <f t="shared" si="46"/>
        <v>2.8037227263999998</v>
      </c>
      <c r="V480" s="335">
        <f t="shared" si="47"/>
        <v>2.8198253448440562</v>
      </c>
      <c r="W480" s="335">
        <f t="shared" si="48"/>
        <v>1.6102618444056471E-2</v>
      </c>
    </row>
    <row r="481" spans="2:23" x14ac:dyDescent="0.25">
      <c r="B481" s="309">
        <v>473</v>
      </c>
      <c r="C481" s="335">
        <f t="shared" si="43"/>
        <v>2.8083024306</v>
      </c>
      <c r="D481" s="335">
        <f t="shared" si="44"/>
        <v>2.8038146076279098</v>
      </c>
      <c r="E481" s="340">
        <f t="shared" si="45"/>
        <v>-4.4878229720901608E-3</v>
      </c>
      <c r="T481" s="309">
        <v>473</v>
      </c>
      <c r="U481" s="335">
        <f t="shared" si="46"/>
        <v>2.8083024306</v>
      </c>
      <c r="V481" s="335">
        <f t="shared" si="47"/>
        <v>2.8243257699719879</v>
      </c>
      <c r="W481" s="335">
        <f t="shared" si="48"/>
        <v>1.6023339371987966E-2</v>
      </c>
    </row>
    <row r="482" spans="2:23" x14ac:dyDescent="0.25">
      <c r="B482" s="309">
        <v>474</v>
      </c>
      <c r="C482" s="335">
        <f t="shared" si="43"/>
        <v>2.8128646831999995</v>
      </c>
      <c r="D482" s="335">
        <f t="shared" si="44"/>
        <v>2.8082975735787805</v>
      </c>
      <c r="E482" s="340">
        <f t="shared" si="45"/>
        <v>-4.5671096212189788E-3</v>
      </c>
      <c r="T482" s="309">
        <v>474</v>
      </c>
      <c r="U482" s="335">
        <f t="shared" si="46"/>
        <v>2.8128646831999995</v>
      </c>
      <c r="V482" s="335">
        <f t="shared" si="47"/>
        <v>2.8288087359228586</v>
      </c>
      <c r="W482" s="335">
        <f t="shared" si="48"/>
        <v>1.5944052722859148E-2</v>
      </c>
    </row>
    <row r="483" spans="2:23" x14ac:dyDescent="0.25">
      <c r="B483" s="309">
        <v>475</v>
      </c>
      <c r="C483" s="335">
        <f t="shared" si="43"/>
        <v>2.8174093749999995</v>
      </c>
      <c r="D483" s="335">
        <f t="shared" si="44"/>
        <v>2.8127629729763104</v>
      </c>
      <c r="E483" s="340">
        <f t="shared" si="45"/>
        <v>-4.6464020236891557E-3</v>
      </c>
      <c r="T483" s="309">
        <v>475</v>
      </c>
      <c r="U483" s="335">
        <f t="shared" si="46"/>
        <v>2.8174093749999995</v>
      </c>
      <c r="V483" s="335">
        <f t="shared" si="47"/>
        <v>2.8332741353203885</v>
      </c>
      <c r="W483" s="335">
        <f t="shared" si="48"/>
        <v>1.5864760320388971E-2</v>
      </c>
    </row>
    <row r="484" spans="2:23" x14ac:dyDescent="0.25">
      <c r="B484" s="309">
        <v>476</v>
      </c>
      <c r="C484" s="335">
        <f t="shared" si="43"/>
        <v>2.8219363968</v>
      </c>
      <c r="D484" s="335">
        <f t="shared" si="44"/>
        <v>2.8172106984442196</v>
      </c>
      <c r="E484" s="340">
        <f t="shared" si="45"/>
        <v>-4.7256983557804055E-3</v>
      </c>
      <c r="T484" s="309">
        <v>476</v>
      </c>
      <c r="U484" s="335">
        <f t="shared" si="46"/>
        <v>2.8219363968</v>
      </c>
      <c r="V484" s="335">
        <f t="shared" si="47"/>
        <v>2.8377218607882977</v>
      </c>
      <c r="W484" s="335">
        <f t="shared" si="48"/>
        <v>1.5785463988297721E-2</v>
      </c>
    </row>
    <row r="485" spans="2:23" x14ac:dyDescent="0.25">
      <c r="B485" s="309">
        <v>477</v>
      </c>
      <c r="C485" s="335">
        <f t="shared" si="43"/>
        <v>2.8264456393999997</v>
      </c>
      <c r="D485" s="335">
        <f t="shared" si="44"/>
        <v>2.821640642606229</v>
      </c>
      <c r="E485" s="340">
        <f t="shared" si="45"/>
        <v>-4.8049967937706661E-3</v>
      </c>
      <c r="T485" s="309">
        <v>477</v>
      </c>
      <c r="U485" s="335">
        <f t="shared" si="46"/>
        <v>2.8264456393999997</v>
      </c>
      <c r="V485" s="335">
        <f t="shared" si="47"/>
        <v>2.8421518049503072</v>
      </c>
      <c r="W485" s="335">
        <f t="shared" si="48"/>
        <v>1.570616555030746E-2</v>
      </c>
    </row>
    <row r="486" spans="2:23" x14ac:dyDescent="0.25">
      <c r="B486" s="309">
        <v>478</v>
      </c>
      <c r="C486" s="335">
        <f t="shared" si="43"/>
        <v>2.8309369936</v>
      </c>
      <c r="D486" s="335">
        <f t="shared" si="44"/>
        <v>2.826052698086059</v>
      </c>
      <c r="E486" s="340">
        <f t="shared" si="45"/>
        <v>-4.8842955139409838E-3</v>
      </c>
      <c r="T486" s="309">
        <v>478</v>
      </c>
      <c r="U486" s="335">
        <f t="shared" si="46"/>
        <v>2.8309369936</v>
      </c>
      <c r="V486" s="335">
        <f t="shared" si="47"/>
        <v>2.8465638604301371</v>
      </c>
      <c r="W486" s="335">
        <f t="shared" si="48"/>
        <v>1.5626866830137143E-2</v>
      </c>
    </row>
    <row r="487" spans="2:23" x14ac:dyDescent="0.25">
      <c r="B487" s="309">
        <v>479</v>
      </c>
      <c r="C487" s="335">
        <f t="shared" si="43"/>
        <v>2.8354103502000001</v>
      </c>
      <c r="D487" s="335">
        <f t="shared" si="44"/>
        <v>2.8304467575074304</v>
      </c>
      <c r="E487" s="340">
        <f t="shared" si="45"/>
        <v>-4.9635926925697404E-3</v>
      </c>
      <c r="T487" s="309">
        <v>479</v>
      </c>
      <c r="U487" s="335">
        <f t="shared" si="46"/>
        <v>2.8354103502000001</v>
      </c>
      <c r="V487" s="335">
        <f t="shared" si="47"/>
        <v>2.8509579198515085</v>
      </c>
      <c r="W487" s="335">
        <f t="shared" si="48"/>
        <v>1.5547569651508386E-2</v>
      </c>
    </row>
    <row r="488" spans="2:23" x14ac:dyDescent="0.25">
      <c r="B488" s="309">
        <v>480</v>
      </c>
      <c r="C488" s="335">
        <f t="shared" si="43"/>
        <v>2.8398656</v>
      </c>
      <c r="D488" s="335">
        <f t="shared" si="44"/>
        <v>2.834822713494062</v>
      </c>
      <c r="E488" s="340">
        <f t="shared" si="45"/>
        <v>-5.0428865059379824E-3</v>
      </c>
      <c r="T488" s="309">
        <v>480</v>
      </c>
      <c r="U488" s="335">
        <f t="shared" si="46"/>
        <v>2.8398656</v>
      </c>
      <c r="V488" s="335">
        <f t="shared" si="47"/>
        <v>2.8553338758381401</v>
      </c>
      <c r="W488" s="335">
        <f t="shared" si="48"/>
        <v>1.5468275838140144E-2</v>
      </c>
    </row>
    <row r="489" spans="2:23" x14ac:dyDescent="0.25">
      <c r="B489" s="309">
        <v>481</v>
      </c>
      <c r="C489" s="335">
        <f t="shared" si="43"/>
        <v>2.8443026337999999</v>
      </c>
      <c r="D489" s="335">
        <f t="shared" si="44"/>
        <v>2.8391804586696763</v>
      </c>
      <c r="E489" s="340">
        <f t="shared" si="45"/>
        <v>-5.1221751303236474E-3</v>
      </c>
      <c r="T489" s="309">
        <v>481</v>
      </c>
      <c r="U489" s="335">
        <f t="shared" si="46"/>
        <v>2.8443026337999999</v>
      </c>
      <c r="V489" s="335">
        <f t="shared" si="47"/>
        <v>2.8596916210137544</v>
      </c>
      <c r="W489" s="335">
        <f t="shared" si="48"/>
        <v>1.5388987213754479E-2</v>
      </c>
    </row>
    <row r="490" spans="2:23" x14ac:dyDescent="0.25">
      <c r="B490" s="309">
        <v>482</v>
      </c>
      <c r="C490" s="335">
        <f t="shared" si="43"/>
        <v>2.8487213423999997</v>
      </c>
      <c r="D490" s="335">
        <f t="shared" si="44"/>
        <v>2.8435198856579924</v>
      </c>
      <c r="E490" s="340">
        <f t="shared" si="45"/>
        <v>-5.2014567420073377E-3</v>
      </c>
      <c r="T490" s="309">
        <v>482</v>
      </c>
      <c r="U490" s="335">
        <f t="shared" si="46"/>
        <v>2.8487213423999997</v>
      </c>
      <c r="V490" s="335">
        <f t="shared" si="47"/>
        <v>2.8640310480020705</v>
      </c>
      <c r="W490" s="335">
        <f t="shared" si="48"/>
        <v>1.5309705602070789E-2</v>
      </c>
    </row>
    <row r="491" spans="2:23" x14ac:dyDescent="0.25">
      <c r="B491" s="309">
        <v>483</v>
      </c>
      <c r="C491" s="335">
        <f t="shared" si="43"/>
        <v>2.8531216165999997</v>
      </c>
      <c r="D491" s="335">
        <f t="shared" si="44"/>
        <v>2.847840887082731</v>
      </c>
      <c r="E491" s="340">
        <f t="shared" si="45"/>
        <v>-5.2807295172687674E-3</v>
      </c>
      <c r="T491" s="309">
        <v>483</v>
      </c>
      <c r="U491" s="335">
        <f t="shared" si="46"/>
        <v>2.8531216165999997</v>
      </c>
      <c r="V491" s="335">
        <f t="shared" si="47"/>
        <v>2.8683520494268091</v>
      </c>
      <c r="W491" s="335">
        <f t="shared" si="48"/>
        <v>1.5230432826809359E-2</v>
      </c>
    </row>
    <row r="492" spans="2:23" x14ac:dyDescent="0.25">
      <c r="B492" s="309">
        <v>484</v>
      </c>
      <c r="C492" s="335">
        <f t="shared" si="43"/>
        <v>2.8575033472000002</v>
      </c>
      <c r="D492" s="335">
        <f t="shared" si="44"/>
        <v>2.8521433555676134</v>
      </c>
      <c r="E492" s="340">
        <f t="shared" si="45"/>
        <v>-5.3599916323867625E-3</v>
      </c>
      <c r="T492" s="309">
        <v>484</v>
      </c>
      <c r="U492" s="335">
        <f t="shared" si="46"/>
        <v>2.8575033472000002</v>
      </c>
      <c r="V492" s="335">
        <f t="shared" si="47"/>
        <v>2.8726545179116916</v>
      </c>
      <c r="W492" s="335">
        <f t="shared" si="48"/>
        <v>1.5151170711691364E-2</v>
      </c>
    </row>
    <row r="493" spans="2:23" x14ac:dyDescent="0.25">
      <c r="B493" s="309">
        <v>485</v>
      </c>
      <c r="C493" s="335">
        <f t="shared" si="43"/>
        <v>2.8618664249999997</v>
      </c>
      <c r="D493" s="335">
        <f t="shared" si="44"/>
        <v>2.8564271837363591</v>
      </c>
      <c r="E493" s="340">
        <f t="shared" si="45"/>
        <v>-5.4392412636405929E-3</v>
      </c>
      <c r="T493" s="309">
        <v>485</v>
      </c>
      <c r="U493" s="335">
        <f t="shared" si="46"/>
        <v>2.8618664249999997</v>
      </c>
      <c r="V493" s="335">
        <f t="shared" si="47"/>
        <v>2.8769383460804372</v>
      </c>
      <c r="W493" s="335">
        <f t="shared" si="48"/>
        <v>1.5071921080437534E-2</v>
      </c>
    </row>
    <row r="494" spans="2:23" x14ac:dyDescent="0.25">
      <c r="B494" s="309">
        <v>486</v>
      </c>
      <c r="C494" s="335">
        <f t="shared" si="43"/>
        <v>2.8662107408000002</v>
      </c>
      <c r="D494" s="335">
        <f t="shared" si="44"/>
        <v>2.8606922642126884</v>
      </c>
      <c r="E494" s="340">
        <f t="shared" si="45"/>
        <v>-5.5184765873117492E-3</v>
      </c>
      <c r="T494" s="309">
        <v>486</v>
      </c>
      <c r="U494" s="335">
        <f t="shared" si="46"/>
        <v>2.8662107408000002</v>
      </c>
      <c r="V494" s="335">
        <f t="shared" si="47"/>
        <v>2.8812034265567665</v>
      </c>
      <c r="W494" s="335">
        <f t="shared" si="48"/>
        <v>1.4992685756766377E-2</v>
      </c>
    </row>
    <row r="495" spans="2:23" x14ac:dyDescent="0.25">
      <c r="B495" s="309">
        <v>487</v>
      </c>
      <c r="C495" s="335">
        <f t="shared" si="43"/>
        <v>2.8705361853999993</v>
      </c>
      <c r="D495" s="335">
        <f t="shared" si="44"/>
        <v>2.8649384896203225</v>
      </c>
      <c r="E495" s="340">
        <f t="shared" si="45"/>
        <v>-5.5976957796768367E-3</v>
      </c>
      <c r="T495" s="309">
        <v>487</v>
      </c>
      <c r="U495" s="335">
        <f t="shared" si="46"/>
        <v>2.8705361853999993</v>
      </c>
      <c r="V495" s="335">
        <f t="shared" si="47"/>
        <v>2.8854496519644006</v>
      </c>
      <c r="W495" s="335">
        <f t="shared" si="48"/>
        <v>1.491346656440129E-2</v>
      </c>
    </row>
    <row r="496" spans="2:23" x14ac:dyDescent="0.25">
      <c r="B496" s="309">
        <v>488</v>
      </c>
      <c r="C496" s="335">
        <f t="shared" si="43"/>
        <v>2.8748426495999997</v>
      </c>
      <c r="D496" s="335">
        <f t="shared" si="44"/>
        <v>2.869165752582981</v>
      </c>
      <c r="E496" s="340">
        <f t="shared" si="45"/>
        <v>-5.6768970170186783E-3</v>
      </c>
      <c r="T496" s="309">
        <v>488</v>
      </c>
      <c r="U496" s="335">
        <f t="shared" si="46"/>
        <v>2.8748426495999997</v>
      </c>
      <c r="V496" s="335">
        <f t="shared" si="47"/>
        <v>2.8896769149270591</v>
      </c>
      <c r="W496" s="335">
        <f t="shared" si="48"/>
        <v>1.4834265327059448E-2</v>
      </c>
    </row>
    <row r="497" spans="2:23" x14ac:dyDescent="0.25">
      <c r="B497" s="309">
        <v>489</v>
      </c>
      <c r="C497" s="335">
        <f t="shared" si="43"/>
        <v>2.8791300242000002</v>
      </c>
      <c r="D497" s="335">
        <f t="shared" si="44"/>
        <v>2.873373945724385</v>
      </c>
      <c r="E497" s="340">
        <f t="shared" si="45"/>
        <v>-5.7560784756152117E-3</v>
      </c>
      <c r="T497" s="309">
        <v>489</v>
      </c>
      <c r="U497" s="335">
        <f t="shared" si="46"/>
        <v>2.8791300242000002</v>
      </c>
      <c r="V497" s="335">
        <f t="shared" si="47"/>
        <v>2.8938851080684631</v>
      </c>
      <c r="W497" s="335">
        <f t="shared" si="48"/>
        <v>1.4755083868462915E-2</v>
      </c>
    </row>
    <row r="498" spans="2:23" x14ac:dyDescent="0.25">
      <c r="B498" s="309">
        <v>490</v>
      </c>
      <c r="C498" s="335">
        <f t="shared" si="43"/>
        <v>2.8833981999999994</v>
      </c>
      <c r="D498" s="335">
        <f t="shared" si="44"/>
        <v>2.8775629616682545</v>
      </c>
      <c r="E498" s="340">
        <f t="shared" si="45"/>
        <v>-5.8352383317448187E-3</v>
      </c>
      <c r="T498" s="309">
        <v>490</v>
      </c>
      <c r="U498" s="335">
        <f t="shared" si="46"/>
        <v>2.8833981999999994</v>
      </c>
      <c r="V498" s="335">
        <f t="shared" si="47"/>
        <v>2.8980741240123327</v>
      </c>
      <c r="W498" s="335">
        <f t="shared" si="48"/>
        <v>1.4675924012333308E-2</v>
      </c>
    </row>
    <row r="499" spans="2:23" x14ac:dyDescent="0.25">
      <c r="B499" s="309">
        <v>491</v>
      </c>
      <c r="C499" s="335">
        <f t="shared" si="43"/>
        <v>2.8876470677999997</v>
      </c>
      <c r="D499" s="335">
        <f t="shared" si="44"/>
        <v>2.8817326930383107</v>
      </c>
      <c r="E499" s="340">
        <f t="shared" si="45"/>
        <v>-5.9143747616889897E-3</v>
      </c>
      <c r="T499" s="309">
        <v>491</v>
      </c>
      <c r="U499" s="335">
        <f t="shared" si="46"/>
        <v>2.8876470677999997</v>
      </c>
      <c r="V499" s="335">
        <f t="shared" si="47"/>
        <v>2.9022438553823888</v>
      </c>
      <c r="W499" s="335">
        <f t="shared" si="48"/>
        <v>1.4596787582389137E-2</v>
      </c>
    </row>
    <row r="500" spans="2:23" x14ac:dyDescent="0.25">
      <c r="B500" s="309">
        <v>492</v>
      </c>
      <c r="C500" s="335">
        <f t="shared" si="43"/>
        <v>2.8918765184000002</v>
      </c>
      <c r="D500" s="335">
        <f t="shared" si="44"/>
        <v>2.8858830324582732</v>
      </c>
      <c r="E500" s="340">
        <f t="shared" si="45"/>
        <v>-5.9934859417269948E-3</v>
      </c>
      <c r="T500" s="309">
        <v>492</v>
      </c>
      <c r="U500" s="335">
        <f t="shared" si="46"/>
        <v>2.8918765184000002</v>
      </c>
      <c r="V500" s="335">
        <f t="shared" si="47"/>
        <v>2.9063941948023513</v>
      </c>
      <c r="W500" s="335">
        <f t="shared" si="48"/>
        <v>1.4517676402351132E-2</v>
      </c>
    </row>
    <row r="501" spans="2:23" x14ac:dyDescent="0.25">
      <c r="B501" s="309">
        <v>493</v>
      </c>
      <c r="C501" s="335">
        <f t="shared" si="43"/>
        <v>2.8960864426000001</v>
      </c>
      <c r="D501" s="335">
        <f t="shared" si="44"/>
        <v>2.8900138725518634</v>
      </c>
      <c r="E501" s="340">
        <f t="shared" si="45"/>
        <v>-6.0725700481367717E-3</v>
      </c>
      <c r="T501" s="309">
        <v>493</v>
      </c>
      <c r="U501" s="335">
        <f t="shared" si="46"/>
        <v>2.8960864426000001</v>
      </c>
      <c r="V501" s="335">
        <f t="shared" si="47"/>
        <v>2.9105250348959415</v>
      </c>
      <c r="W501" s="335">
        <f t="shared" si="48"/>
        <v>1.4438592295941355E-2</v>
      </c>
    </row>
    <row r="502" spans="2:23" x14ac:dyDescent="0.25">
      <c r="B502" s="309">
        <v>494</v>
      </c>
      <c r="C502" s="335">
        <f t="shared" si="43"/>
        <v>2.9002767311999995</v>
      </c>
      <c r="D502" s="335">
        <f t="shared" si="44"/>
        <v>2.8941251059428006</v>
      </c>
      <c r="E502" s="340">
        <f t="shared" si="45"/>
        <v>-6.1516252571989227E-3</v>
      </c>
      <c r="T502" s="309">
        <v>494</v>
      </c>
      <c r="U502" s="335">
        <f t="shared" si="46"/>
        <v>2.9002767311999995</v>
      </c>
      <c r="V502" s="335">
        <f t="shared" si="47"/>
        <v>2.9146362682868787</v>
      </c>
      <c r="W502" s="335">
        <f t="shared" si="48"/>
        <v>1.4359537086879204E-2</v>
      </c>
    </row>
    <row r="503" spans="2:23" x14ac:dyDescent="0.25">
      <c r="B503" s="309">
        <v>495</v>
      </c>
      <c r="C503" s="335">
        <f t="shared" si="43"/>
        <v>2.9044472749999999</v>
      </c>
      <c r="D503" s="335">
        <f t="shared" si="44"/>
        <v>2.8982166252548058</v>
      </c>
      <c r="E503" s="340">
        <f t="shared" si="45"/>
        <v>-6.2306497451940501E-3</v>
      </c>
      <c r="T503" s="309">
        <v>495</v>
      </c>
      <c r="U503" s="335">
        <f t="shared" si="46"/>
        <v>2.9044472749999999</v>
      </c>
      <c r="V503" s="335">
        <f t="shared" si="47"/>
        <v>2.918727787598884</v>
      </c>
      <c r="W503" s="335">
        <f t="shared" si="48"/>
        <v>1.4280512598884076E-2</v>
      </c>
    </row>
    <row r="504" spans="2:23" x14ac:dyDescent="0.25">
      <c r="B504" s="309">
        <v>496</v>
      </c>
      <c r="C504" s="335">
        <f t="shared" si="43"/>
        <v>2.9085979647999998</v>
      </c>
      <c r="D504" s="335">
        <f t="shared" si="44"/>
        <v>2.9022883231115992</v>
      </c>
      <c r="E504" s="340">
        <f t="shared" si="45"/>
        <v>-6.3096416884005357E-3</v>
      </c>
      <c r="T504" s="309">
        <v>496</v>
      </c>
      <c r="U504" s="335">
        <f t="shared" si="46"/>
        <v>2.9085979647999998</v>
      </c>
      <c r="V504" s="335">
        <f t="shared" si="47"/>
        <v>2.9227994854556774</v>
      </c>
      <c r="W504" s="335">
        <f t="shared" si="48"/>
        <v>1.4201520655677591E-2</v>
      </c>
    </row>
    <row r="505" spans="2:23" x14ac:dyDescent="0.25">
      <c r="B505" s="309">
        <v>497</v>
      </c>
      <c r="C505" s="335">
        <f t="shared" si="43"/>
        <v>2.9127286913999999</v>
      </c>
      <c r="D505" s="335">
        <f t="shared" si="44"/>
        <v>2.9063400921369009</v>
      </c>
      <c r="E505" s="340">
        <f t="shared" si="45"/>
        <v>-6.3885992630989819E-3</v>
      </c>
      <c r="T505" s="309">
        <v>497</v>
      </c>
      <c r="U505" s="335">
        <f t="shared" si="46"/>
        <v>2.9127286913999999</v>
      </c>
      <c r="V505" s="335">
        <f t="shared" si="47"/>
        <v>2.926851254480979</v>
      </c>
      <c r="W505" s="335">
        <f t="shared" si="48"/>
        <v>1.4122563080979145E-2</v>
      </c>
    </row>
    <row r="506" spans="2:23" x14ac:dyDescent="0.25">
      <c r="B506" s="309">
        <v>498</v>
      </c>
      <c r="C506" s="335">
        <f t="shared" si="43"/>
        <v>2.9168393456000001</v>
      </c>
      <c r="D506" s="335">
        <f t="shared" si="44"/>
        <v>2.9103718249544328</v>
      </c>
      <c r="E506" s="340">
        <f t="shared" si="45"/>
        <v>-6.4675206455673262E-3</v>
      </c>
      <c r="T506" s="309">
        <v>498</v>
      </c>
      <c r="U506" s="335">
        <f t="shared" si="46"/>
        <v>2.9168393456000001</v>
      </c>
      <c r="V506" s="335">
        <f t="shared" si="47"/>
        <v>2.9308829872985109</v>
      </c>
      <c r="W506" s="335">
        <f t="shared" si="48"/>
        <v>1.40436416985108E-2</v>
      </c>
    </row>
    <row r="507" spans="2:23" x14ac:dyDescent="0.25">
      <c r="B507" s="309">
        <v>499</v>
      </c>
      <c r="C507" s="335">
        <f t="shared" si="43"/>
        <v>2.9209298181999994</v>
      </c>
      <c r="D507" s="335">
        <f t="shared" si="44"/>
        <v>2.9143834141879141</v>
      </c>
      <c r="E507" s="340">
        <f t="shared" si="45"/>
        <v>-6.5464040120852829E-3</v>
      </c>
      <c r="T507" s="309">
        <v>499</v>
      </c>
      <c r="U507" s="335">
        <f t="shared" si="46"/>
        <v>2.9209298181999994</v>
      </c>
      <c r="V507" s="335">
        <f t="shared" si="47"/>
        <v>2.9348945765319923</v>
      </c>
      <c r="W507" s="335">
        <f t="shared" si="48"/>
        <v>1.3964758331992844E-2</v>
      </c>
    </row>
    <row r="508" spans="2:23" x14ac:dyDescent="0.25">
      <c r="B508" s="309">
        <v>500</v>
      </c>
      <c r="C508" s="335">
        <f t="shared" si="43"/>
        <v>2.9249999999999998</v>
      </c>
      <c r="D508" s="335">
        <f t="shared" si="44"/>
        <v>2.9183747524610659</v>
      </c>
      <c r="E508" s="340">
        <f t="shared" si="45"/>
        <v>-6.6252475389338983E-3</v>
      </c>
      <c r="T508" s="309">
        <v>500</v>
      </c>
      <c r="U508" s="335">
        <f t="shared" si="46"/>
        <v>2.9249999999999998</v>
      </c>
      <c r="V508" s="335">
        <f t="shared" si="47"/>
        <v>2.9388859148051441</v>
      </c>
      <c r="W508" s="335">
        <f t="shared" si="48"/>
        <v>1.3885914805144228E-2</v>
      </c>
    </row>
  </sheetData>
  <sheetProtection algorithmName="SHA-512" hashValue="7c7oQXDuM5epcmVRHHI0gdb/GTPB2/5ak2RiaIexZLdu80VUT1l2jhU1PF3VuQ9fGPkAGIU/wBzxxITdgDWOHA==" saltValue="lD2Z9uwCVd1TOhonh3aRVw==" spinCount="100000" sheet="1" formatCells="0" formatColumns="0" formatRows="0" insertColumns="0" insertRows="0" insertHyperlinks="0" deleteColumns="0" deleteRows="0" sort="0" autoFilter="0" pivotTables="0"/>
  <mergeCells count="2">
    <mergeCell ref="N10:O10"/>
    <mergeCell ref="N11:O11"/>
  </mergeCells>
  <dataValidations disablePrompts="1" count="1">
    <dataValidation allowBlank="1" showInputMessage="1" showErrorMessage="1" promptTitle="CMC" prompt="Estos valores correspoden a la ecuación de CMC del laboratorio y solo se debe actualizar, cuando se genere cambios en los componentes que la generan (nueva valibración del SRP entre otros)" sqref="H2:K2" xr:uid="{00000000-0002-0000-0C00-000000000000}"/>
  </dataValidations>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5</vt:i4>
      </vt:variant>
    </vt:vector>
  </HeadingPairs>
  <TitlesOfParts>
    <vt:vector size="18" baseType="lpstr">
      <vt:lpstr>CERTIFICADO DE CALIBRACIÓN</vt:lpstr>
      <vt:lpstr>Resumen</vt:lpstr>
      <vt:lpstr>Fotometro</vt:lpstr>
      <vt:lpstr>Dia0</vt:lpstr>
      <vt:lpstr>Dia1</vt:lpstr>
      <vt:lpstr>Dia2</vt:lpstr>
      <vt:lpstr>Dia3</vt:lpstr>
      <vt:lpstr>Dia4</vt:lpstr>
      <vt:lpstr>Dia5</vt:lpstr>
      <vt:lpstr>Dia6</vt:lpstr>
      <vt:lpstr>BD_DIAS</vt:lpstr>
      <vt:lpstr>Uexp</vt:lpstr>
      <vt:lpstr>EcuOffset</vt:lpstr>
      <vt:lpstr>'CERTIFICADO DE CALIBRACIÓN'!Área_de_impresión</vt:lpstr>
      <vt:lpstr>HojaFin</vt:lpstr>
      <vt:lpstr>HojaOri</vt:lpstr>
      <vt:lpstr>LibroDatos</vt:lpstr>
      <vt:lpstr>'CERTIFICADO DE CALIBRACIÓN'!Títulos_a_imprimir</vt:lpstr>
    </vt:vector>
  </TitlesOfParts>
  <Company>universidad nacional de colombia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Tiberio Benavides H</dc:creator>
  <cp:lastModifiedBy>redaire</cp:lastModifiedBy>
  <cp:lastPrinted>2022-11-09T14:41:05Z</cp:lastPrinted>
  <dcterms:created xsi:type="dcterms:W3CDTF">2015-08-21T20:15:49Z</dcterms:created>
  <dcterms:modified xsi:type="dcterms:W3CDTF">2023-02-10T17:22:46Z</dcterms:modified>
</cp:coreProperties>
</file>